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filterPrivacy="1" defaultThemeVersion="124226"/>
  <xr:revisionPtr revIDLastSave="7" documentId="8_{0644C8DE-A2FD-4963-854E-425E0A18FD6A}" xr6:coauthVersionLast="47" xr6:coauthVersionMax="47" xr10:uidLastSave="{0A3EB525-DCD2-4E37-871A-78F724B10B79}"/>
  <bookViews>
    <workbookView xWindow="2805" yWindow="2715" windowWidth="21600" windowHeight="11325" tabRatio="630" activeTab="3" xr2:uid="{00000000-000D-0000-FFFF-FFFF00000000}"/>
  </bookViews>
  <sheets>
    <sheet name="Conversions" sheetId="2" r:id="rId1"/>
    <sheet name="EPARIA" sheetId="4" r:id="rId2"/>
    <sheet name="Basedata" sheetId="5" r:id="rId3"/>
    <sheet name="LitRev" sheetId="1" r:id="rId4"/>
    <sheet name="links" sheetId="21" r:id="rId5"/>
    <sheet name="short1" sheetId="22" r:id="rId6"/>
    <sheet name="hard value" sheetId="23" r:id="rId7"/>
    <sheet name="transposed" sheetId="24" r:id="rId8"/>
  </sheets>
  <externalReferences>
    <externalReference r:id="rId9"/>
  </externalReferences>
  <definedNames>
    <definedName name="OLE_LINK17" localSheetId="3">[1]Sheet1!$CQ$1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 i="21" l="1"/>
  <c r="E1" i="21"/>
  <c r="F1" i="21"/>
  <c r="G1" i="21"/>
  <c r="H1" i="21"/>
  <c r="I1" i="21"/>
  <c r="J1" i="21"/>
  <c r="K1" i="21"/>
  <c r="L1" i="21"/>
  <c r="M1" i="21"/>
  <c r="N1" i="21"/>
  <c r="O1" i="21"/>
  <c r="P1" i="21"/>
  <c r="Q1" i="21"/>
  <c r="R1" i="21"/>
  <c r="S1" i="21"/>
  <c r="T1" i="21"/>
  <c r="U1" i="21"/>
  <c r="V1" i="21"/>
  <c r="W1" i="21"/>
  <c r="X1" i="21"/>
  <c r="Y1" i="21"/>
  <c r="Z1" i="21"/>
  <c r="AA1" i="21"/>
  <c r="AB1" i="21"/>
  <c r="AC1" i="21"/>
  <c r="AD1" i="21"/>
  <c r="AE1" i="21"/>
  <c r="AF1" i="21"/>
  <c r="AG1" i="21"/>
  <c r="AH1" i="21"/>
  <c r="AI1" i="21"/>
  <c r="AJ1" i="21"/>
  <c r="AK1" i="21"/>
  <c r="AL1" i="21"/>
  <c r="AM1" i="21"/>
  <c r="AN1" i="21"/>
  <c r="AO1" i="21"/>
  <c r="AP1" i="21"/>
  <c r="AQ1" i="21"/>
  <c r="AR1" i="21"/>
  <c r="AS1" i="21"/>
  <c r="AT1" i="21"/>
  <c r="AU1" i="21"/>
  <c r="AV1" i="21"/>
  <c r="AW1" i="21"/>
  <c r="AX1" i="21"/>
  <c r="AY1" i="21"/>
  <c r="AZ1" i="21"/>
  <c r="BA1" i="21"/>
  <c r="BB1" i="21"/>
  <c r="BC1" i="21"/>
  <c r="BD1" i="21"/>
  <c r="BE1" i="21"/>
  <c r="BF1" i="21"/>
  <c r="BG1" i="21"/>
  <c r="BH1" i="21"/>
  <c r="BI1" i="21"/>
  <c r="BJ1" i="21"/>
  <c r="BK1" i="21"/>
  <c r="BL1" i="21"/>
  <c r="BM1" i="21"/>
  <c r="BN1" i="21"/>
  <c r="BO1" i="21"/>
  <c r="BP1" i="21"/>
  <c r="BQ1" i="21"/>
  <c r="BR1" i="21"/>
  <c r="BS1" i="21"/>
  <c r="BT1" i="21"/>
  <c r="BU1" i="21"/>
  <c r="BV1" i="21"/>
  <c r="BW1" i="21"/>
  <c r="BX1" i="21"/>
  <c r="BY1" i="21"/>
  <c r="BZ1" i="21"/>
  <c r="CA1" i="21"/>
  <c r="CB1" i="21"/>
  <c r="CC1" i="21"/>
  <c r="CD1" i="21"/>
  <c r="CE1" i="21"/>
  <c r="CF1" i="21"/>
  <c r="CG1" i="21"/>
  <c r="CH1" i="21"/>
  <c r="CI1" i="21"/>
  <c r="CJ1" i="21"/>
  <c r="CK1" i="21"/>
  <c r="CL1" i="21"/>
  <c r="CM1" i="21"/>
  <c r="CN1" i="21"/>
  <c r="CO1" i="21"/>
  <c r="CP1" i="21"/>
  <c r="CQ1" i="21"/>
  <c r="CR1" i="21"/>
  <c r="CS1" i="21"/>
  <c r="CT1" i="21"/>
  <c r="CU1" i="21"/>
  <c r="CV1" i="21"/>
  <c r="CW1" i="21"/>
  <c r="CX1" i="21"/>
  <c r="CY1" i="21"/>
  <c r="CZ1" i="21"/>
  <c r="DA1" i="21"/>
  <c r="DB1" i="21"/>
  <c r="DC1" i="21"/>
  <c r="DD1" i="21"/>
  <c r="DE1" i="21"/>
  <c r="DF1" i="21"/>
  <c r="DG1" i="21"/>
  <c r="DH1" i="21"/>
  <c r="DI1" i="21"/>
  <c r="DJ1" i="21"/>
  <c r="DK1" i="21"/>
  <c r="DL1" i="21"/>
  <c r="DM1" i="21"/>
  <c r="DN1" i="21"/>
  <c r="DO1" i="21"/>
  <c r="DP1" i="21"/>
  <c r="DQ1" i="21"/>
  <c r="DR1" i="21"/>
  <c r="DS1" i="21"/>
  <c r="DT1" i="21"/>
  <c r="DU1" i="21"/>
  <c r="DV1" i="21"/>
  <c r="DW1" i="21"/>
  <c r="DX1" i="21"/>
  <c r="DY1" i="21"/>
  <c r="DZ1" i="21"/>
  <c r="EA1" i="21"/>
  <c r="EB1" i="21"/>
  <c r="EC1" i="21"/>
  <c r="ED1" i="21"/>
  <c r="EE1" i="21"/>
  <c r="EF1" i="21"/>
  <c r="EG1" i="21"/>
  <c r="EH1" i="21"/>
  <c r="EI1" i="21"/>
  <c r="EJ1" i="21"/>
  <c r="EK1" i="21"/>
  <c r="EL1" i="21"/>
  <c r="EM1" i="21"/>
  <c r="EN1" i="21"/>
  <c r="EO1" i="21"/>
  <c r="EP1" i="21"/>
  <c r="EQ1" i="21"/>
  <c r="ER1" i="21"/>
  <c r="ES1" i="21"/>
  <c r="ET1" i="21"/>
  <c r="EU1" i="21"/>
  <c r="EV1" i="21"/>
  <c r="EW1" i="21"/>
  <c r="EX1" i="21"/>
  <c r="EY1" i="21"/>
  <c r="EZ1" i="21"/>
  <c r="FA1" i="21"/>
  <c r="FB1" i="21"/>
  <c r="FC1" i="21"/>
  <c r="FD1" i="21"/>
  <c r="FE1" i="21"/>
  <c r="FF1" i="21"/>
  <c r="FG1" i="21"/>
  <c r="FH1" i="21"/>
  <c r="FI1" i="21"/>
  <c r="FJ1" i="21"/>
  <c r="FK1" i="21"/>
  <c r="FL1" i="21"/>
  <c r="FM1" i="21"/>
  <c r="FN1" i="21"/>
  <c r="FO1" i="21"/>
  <c r="FP1" i="21"/>
  <c r="FQ1" i="21"/>
  <c r="FR1" i="21"/>
  <c r="FS1" i="21"/>
  <c r="FT1" i="21"/>
  <c r="FU1" i="21"/>
  <c r="FV1" i="21"/>
  <c r="FW1" i="21"/>
  <c r="FX1" i="21"/>
  <c r="FY1" i="21"/>
  <c r="FZ1" i="21"/>
  <c r="GA1" i="21"/>
  <c r="GB1" i="21"/>
  <c r="GC1" i="21"/>
  <c r="GD1" i="21"/>
  <c r="GE1" i="21"/>
  <c r="GF1" i="21"/>
  <c r="GG1" i="21"/>
  <c r="GH1" i="21"/>
  <c r="GI1" i="21"/>
  <c r="GJ1" i="21"/>
  <c r="GK1" i="21"/>
  <c r="GL1" i="21"/>
  <c r="GM1" i="21"/>
  <c r="GN1" i="21"/>
  <c r="GO1" i="21"/>
  <c r="GP1" i="21"/>
  <c r="GQ1" i="21"/>
  <c r="GR1" i="21"/>
  <c r="GS1" i="21"/>
  <c r="GT1" i="21"/>
  <c r="GU1" i="21"/>
  <c r="GV1" i="21"/>
  <c r="GW1" i="21"/>
  <c r="GX1" i="21"/>
  <c r="GY1" i="21"/>
  <c r="GZ1" i="21"/>
  <c r="HA1" i="21"/>
  <c r="HB1" i="21"/>
  <c r="HC1" i="21"/>
  <c r="HD1" i="21"/>
  <c r="HE1" i="21"/>
  <c r="HF1" i="21"/>
  <c r="HG1" i="21"/>
  <c r="HH1" i="21"/>
  <c r="HI1" i="21"/>
  <c r="HJ1" i="21"/>
  <c r="HK1" i="21"/>
  <c r="HL1" i="21"/>
  <c r="HM1" i="21"/>
  <c r="HN1" i="21"/>
  <c r="HO1" i="21"/>
  <c r="HP1" i="21"/>
  <c r="HQ1" i="21"/>
  <c r="HR1" i="21"/>
  <c r="HS1" i="21"/>
  <c r="HT1" i="21"/>
  <c r="HU1" i="21"/>
  <c r="HV1" i="21"/>
  <c r="HW1" i="21"/>
  <c r="HX1" i="21"/>
  <c r="HY1" i="21"/>
  <c r="HZ1" i="21"/>
  <c r="IA1" i="21"/>
  <c r="IB1" i="21"/>
  <c r="IC1" i="21"/>
  <c r="ID1" i="21"/>
  <c r="IE1" i="21"/>
  <c r="IF1" i="21"/>
  <c r="IG1" i="21"/>
  <c r="IH1" i="21"/>
  <c r="II1" i="21"/>
  <c r="IJ1" i="21"/>
  <c r="IK1" i="21"/>
  <c r="IL1" i="21"/>
  <c r="IM1" i="21"/>
  <c r="IN1" i="21"/>
  <c r="IO1" i="21"/>
  <c r="IP1" i="21"/>
  <c r="IQ1" i="21"/>
  <c r="IR1" i="21"/>
  <c r="IS1" i="21"/>
  <c r="IT1" i="21"/>
  <c r="IU1" i="21"/>
  <c r="IV1" i="21"/>
  <c r="IW1" i="21"/>
  <c r="IX1" i="21"/>
  <c r="IY1" i="21"/>
  <c r="IZ1" i="21"/>
  <c r="JA1" i="21"/>
  <c r="JB1" i="21"/>
  <c r="JC1" i="21"/>
  <c r="JD1" i="21"/>
  <c r="JE1" i="21"/>
  <c r="JF1" i="21"/>
  <c r="JG1" i="21"/>
  <c r="JH1" i="21"/>
  <c r="JI1" i="21"/>
  <c r="JJ1" i="21"/>
  <c r="JK1" i="21"/>
  <c r="JL1" i="21"/>
  <c r="JM1" i="21"/>
  <c r="JN1" i="21"/>
  <c r="JO1" i="21"/>
  <c r="JP1" i="21"/>
  <c r="JQ1" i="21"/>
  <c r="JR1" i="21"/>
  <c r="JS1" i="21"/>
  <c r="JT1" i="21"/>
  <c r="JU1" i="21"/>
  <c r="JV1" i="21"/>
  <c r="JW1" i="21"/>
  <c r="JX1" i="21"/>
  <c r="JY1" i="21"/>
  <c r="JZ1" i="21"/>
  <c r="KA1" i="21"/>
  <c r="KB1" i="21"/>
  <c r="KC1" i="21"/>
  <c r="KD1" i="21"/>
  <c r="KE1" i="21"/>
  <c r="KF1" i="21"/>
  <c r="KG1" i="21"/>
  <c r="KH1" i="21"/>
  <c r="KI1" i="21"/>
  <c r="KJ1" i="21"/>
  <c r="KK1" i="21"/>
  <c r="KL1" i="21"/>
  <c r="KM1" i="21"/>
  <c r="KN1" i="21"/>
  <c r="KO1" i="21"/>
  <c r="KP1" i="21"/>
  <c r="KQ1" i="21"/>
  <c r="KR1" i="21"/>
  <c r="KS1" i="21"/>
  <c r="KT1" i="21"/>
  <c r="KU1" i="21"/>
  <c r="KV1" i="21"/>
  <c r="KW1" i="21"/>
  <c r="KX1" i="21"/>
  <c r="KY1" i="21"/>
  <c r="KZ1" i="21"/>
  <c r="LA1" i="21"/>
  <c r="LB1" i="21"/>
  <c r="LC1" i="21"/>
  <c r="LD1" i="21"/>
  <c r="LE1" i="21"/>
  <c r="LF1" i="21"/>
  <c r="LG1" i="21"/>
  <c r="LH1" i="21"/>
  <c r="LI1" i="21"/>
  <c r="LJ1" i="21"/>
  <c r="LK1" i="21"/>
  <c r="LL1" i="21"/>
  <c r="LM1" i="21"/>
  <c r="LN1" i="21"/>
  <c r="LO1" i="21"/>
  <c r="LP1" i="21"/>
  <c r="LQ1" i="21"/>
  <c r="LR1" i="21"/>
  <c r="LS1" i="21"/>
  <c r="LT1" i="21"/>
  <c r="LU1" i="21"/>
  <c r="LV1" i="21"/>
  <c r="LW1" i="21"/>
  <c r="LX1" i="21"/>
  <c r="LY1" i="21"/>
  <c r="LZ1" i="21"/>
  <c r="MA1" i="21"/>
  <c r="MB1" i="21"/>
  <c r="MC1" i="21"/>
  <c r="MD1" i="21"/>
  <c r="ME1" i="21"/>
  <c r="MF1" i="21"/>
  <c r="MG1" i="21"/>
  <c r="MH1" i="21"/>
  <c r="MI1" i="21"/>
  <c r="MJ1" i="21"/>
  <c r="MK1" i="21"/>
  <c r="ML1" i="21"/>
  <c r="MM1" i="21"/>
  <c r="MN1" i="21"/>
  <c r="MO1" i="21"/>
  <c r="MP1" i="21"/>
  <c r="MQ1" i="21"/>
  <c r="MR1" i="21"/>
  <c r="D2" i="21"/>
  <c r="E2" i="21"/>
  <c r="F2" i="21"/>
  <c r="G2" i="21"/>
  <c r="H2" i="21"/>
  <c r="I2" i="21"/>
  <c r="J2" i="21"/>
  <c r="K2" i="21"/>
  <c r="L2" i="21"/>
  <c r="M2" i="21"/>
  <c r="N2" i="21"/>
  <c r="O2" i="21"/>
  <c r="P2" i="21"/>
  <c r="Q2" i="21"/>
  <c r="R2" i="21"/>
  <c r="S2" i="21"/>
  <c r="T2" i="21"/>
  <c r="U2" i="21"/>
  <c r="V2" i="21"/>
  <c r="W2" i="21"/>
  <c r="X2" i="21"/>
  <c r="Y2" i="21"/>
  <c r="Z2" i="21"/>
  <c r="AA2" i="21"/>
  <c r="AB2" i="21"/>
  <c r="AC2" i="21"/>
  <c r="AD2" i="21"/>
  <c r="AE2" i="21"/>
  <c r="AF2" i="21"/>
  <c r="AG2" i="21"/>
  <c r="AH2" i="21"/>
  <c r="AI2" i="21"/>
  <c r="AJ2" i="21"/>
  <c r="AK2" i="21"/>
  <c r="AL2" i="21"/>
  <c r="AM2" i="21"/>
  <c r="AN2" i="21"/>
  <c r="AO2" i="21"/>
  <c r="AP2" i="21"/>
  <c r="AQ2" i="21"/>
  <c r="AR2" i="21"/>
  <c r="AS2" i="21"/>
  <c r="AT2" i="21"/>
  <c r="AU2" i="21"/>
  <c r="AV2" i="21"/>
  <c r="AW2" i="21"/>
  <c r="AX2" i="21"/>
  <c r="AY2" i="21"/>
  <c r="AZ2" i="21"/>
  <c r="BA2" i="21"/>
  <c r="BB2" i="21"/>
  <c r="BC2" i="21"/>
  <c r="BD2" i="21"/>
  <c r="BE2" i="21"/>
  <c r="BF2" i="21"/>
  <c r="BG2" i="21"/>
  <c r="BH2" i="21"/>
  <c r="BI2" i="21"/>
  <c r="BJ2" i="21"/>
  <c r="BK2" i="21"/>
  <c r="BL2" i="21"/>
  <c r="BM2" i="21"/>
  <c r="BN2" i="21"/>
  <c r="BO2" i="21"/>
  <c r="BP2" i="21"/>
  <c r="BQ2" i="21"/>
  <c r="BR2" i="21"/>
  <c r="BS2" i="21"/>
  <c r="BT2" i="21"/>
  <c r="BU2" i="21"/>
  <c r="BV2" i="21"/>
  <c r="BW2" i="21"/>
  <c r="BX2" i="21"/>
  <c r="BY2" i="21"/>
  <c r="BZ2" i="21"/>
  <c r="CA2" i="21"/>
  <c r="CB2" i="21"/>
  <c r="CC2" i="21"/>
  <c r="CD2" i="21"/>
  <c r="CE2" i="21"/>
  <c r="CF2" i="21"/>
  <c r="CG2" i="21"/>
  <c r="CH2" i="21"/>
  <c r="CI2" i="21"/>
  <c r="CJ2" i="21"/>
  <c r="CK2" i="21"/>
  <c r="CL2" i="21"/>
  <c r="CM2" i="21"/>
  <c r="CN2" i="21"/>
  <c r="CO2" i="21"/>
  <c r="CP2" i="21"/>
  <c r="CQ2" i="21"/>
  <c r="CR2" i="21"/>
  <c r="CS2" i="21"/>
  <c r="CT2" i="21"/>
  <c r="CU2" i="21"/>
  <c r="CV2" i="21"/>
  <c r="CW2" i="21"/>
  <c r="CX2" i="21"/>
  <c r="CY2" i="21"/>
  <c r="CZ2" i="21"/>
  <c r="DA2" i="21"/>
  <c r="DB2" i="21"/>
  <c r="DC2" i="21"/>
  <c r="DD2" i="21"/>
  <c r="DE2" i="21"/>
  <c r="DF2" i="21"/>
  <c r="DG2" i="21"/>
  <c r="DH2" i="21"/>
  <c r="DI2" i="21"/>
  <c r="DJ2" i="21"/>
  <c r="DK2" i="21"/>
  <c r="DL2" i="21"/>
  <c r="DM2" i="21"/>
  <c r="DN2" i="21"/>
  <c r="DO2" i="21"/>
  <c r="DP2" i="21"/>
  <c r="DQ2" i="21"/>
  <c r="DR2" i="21"/>
  <c r="DS2" i="21"/>
  <c r="DT2" i="21"/>
  <c r="DU2" i="21"/>
  <c r="DV2" i="21"/>
  <c r="DW2" i="21"/>
  <c r="DX2" i="21"/>
  <c r="DY2" i="21"/>
  <c r="DZ2" i="21"/>
  <c r="EA2" i="21"/>
  <c r="EB2" i="21"/>
  <c r="EC2" i="21"/>
  <c r="ED2" i="21"/>
  <c r="EE2" i="21"/>
  <c r="EF2" i="21"/>
  <c r="EG2" i="21"/>
  <c r="EH2" i="21"/>
  <c r="EI2" i="21"/>
  <c r="EJ2" i="21"/>
  <c r="EK2" i="21"/>
  <c r="EL2" i="21"/>
  <c r="EM2" i="21"/>
  <c r="EN2" i="21"/>
  <c r="EO2" i="21"/>
  <c r="EP2" i="21"/>
  <c r="EQ2" i="21"/>
  <c r="ER2" i="21"/>
  <c r="ES2" i="21"/>
  <c r="ET2" i="21"/>
  <c r="EU2" i="21"/>
  <c r="EV2" i="21"/>
  <c r="EW2" i="21"/>
  <c r="EX2" i="21"/>
  <c r="EY2" i="21"/>
  <c r="EZ2" i="21"/>
  <c r="FA2" i="21"/>
  <c r="FB2" i="21"/>
  <c r="FC2" i="21"/>
  <c r="FD2" i="21"/>
  <c r="FE2" i="21"/>
  <c r="FF2" i="21"/>
  <c r="FG2" i="21"/>
  <c r="FH2" i="21"/>
  <c r="FI2" i="21"/>
  <c r="FJ2" i="21"/>
  <c r="FK2" i="21"/>
  <c r="FL2" i="21"/>
  <c r="FM2" i="21"/>
  <c r="FN2" i="21"/>
  <c r="FO2" i="21"/>
  <c r="FP2" i="21"/>
  <c r="FQ2" i="21"/>
  <c r="FR2" i="21"/>
  <c r="FS2" i="21"/>
  <c r="FT2" i="21"/>
  <c r="FU2" i="21"/>
  <c r="FV2" i="21"/>
  <c r="FW2" i="21"/>
  <c r="FX2" i="21"/>
  <c r="FY2" i="21"/>
  <c r="FZ2" i="21"/>
  <c r="GA2" i="21"/>
  <c r="GB2" i="21"/>
  <c r="GC2" i="21"/>
  <c r="GD2" i="21"/>
  <c r="GE2" i="21"/>
  <c r="GF2" i="21"/>
  <c r="GG2" i="21"/>
  <c r="GH2" i="21"/>
  <c r="GI2" i="21"/>
  <c r="GJ2" i="21"/>
  <c r="GK2" i="21"/>
  <c r="GL2" i="21"/>
  <c r="GM2" i="21"/>
  <c r="GN2" i="21"/>
  <c r="GO2" i="21"/>
  <c r="GP2" i="21"/>
  <c r="GQ2" i="21"/>
  <c r="GR2" i="21"/>
  <c r="GS2" i="21"/>
  <c r="GT2" i="21"/>
  <c r="GU2" i="21"/>
  <c r="GV2" i="21"/>
  <c r="GW2" i="21"/>
  <c r="GX2" i="21"/>
  <c r="GY2" i="21"/>
  <c r="GZ2" i="21"/>
  <c r="HA2" i="21"/>
  <c r="HB2" i="21"/>
  <c r="HC2" i="21"/>
  <c r="HD2" i="21"/>
  <c r="HE2" i="21"/>
  <c r="HF2" i="21"/>
  <c r="HG2" i="21"/>
  <c r="HH2" i="21"/>
  <c r="HI2" i="21"/>
  <c r="HJ2" i="21"/>
  <c r="HK2" i="21"/>
  <c r="HL2" i="21"/>
  <c r="HM2" i="21"/>
  <c r="HN2" i="21"/>
  <c r="HO2" i="21"/>
  <c r="HP2" i="21"/>
  <c r="HQ2" i="21"/>
  <c r="HR2" i="21"/>
  <c r="HS2" i="21"/>
  <c r="HT2" i="21"/>
  <c r="HU2" i="21"/>
  <c r="HV2" i="21"/>
  <c r="HW2" i="21"/>
  <c r="HX2" i="21"/>
  <c r="HY2" i="21"/>
  <c r="HZ2" i="21"/>
  <c r="IA2" i="21"/>
  <c r="IB2" i="21"/>
  <c r="IC2" i="21"/>
  <c r="ID2" i="21"/>
  <c r="IE2" i="21"/>
  <c r="IF2" i="21"/>
  <c r="IG2" i="21"/>
  <c r="IH2" i="21"/>
  <c r="II2" i="21"/>
  <c r="IJ2" i="21"/>
  <c r="IK2" i="21"/>
  <c r="IL2" i="21"/>
  <c r="IM2" i="21"/>
  <c r="IN2" i="21"/>
  <c r="IO2" i="21"/>
  <c r="IP2" i="21"/>
  <c r="IQ2" i="21"/>
  <c r="IR2" i="21"/>
  <c r="IS2" i="21"/>
  <c r="IT2" i="21"/>
  <c r="IU2" i="21"/>
  <c r="IV2" i="21"/>
  <c r="IW2" i="21"/>
  <c r="IX2" i="21"/>
  <c r="IY2" i="21"/>
  <c r="IZ2" i="21"/>
  <c r="JA2" i="21"/>
  <c r="JB2" i="21"/>
  <c r="JC2" i="21"/>
  <c r="JD2" i="21"/>
  <c r="JE2" i="21"/>
  <c r="JF2" i="21"/>
  <c r="JG2" i="21"/>
  <c r="JH2" i="21"/>
  <c r="JI2" i="21"/>
  <c r="JJ2" i="21"/>
  <c r="JK2" i="21"/>
  <c r="JL2" i="21"/>
  <c r="JM2" i="21"/>
  <c r="JN2" i="21"/>
  <c r="JO2" i="21"/>
  <c r="JP2" i="21"/>
  <c r="JQ2" i="21"/>
  <c r="JR2" i="21"/>
  <c r="JS2" i="21"/>
  <c r="JT2" i="21"/>
  <c r="JU2" i="21"/>
  <c r="JV2" i="21"/>
  <c r="JW2" i="21"/>
  <c r="JX2" i="21"/>
  <c r="JY2" i="21"/>
  <c r="JZ2" i="21"/>
  <c r="KA2" i="21"/>
  <c r="KB2" i="21"/>
  <c r="KC2" i="21"/>
  <c r="KD2" i="21"/>
  <c r="KE2" i="21"/>
  <c r="KF2" i="21"/>
  <c r="KG2" i="21"/>
  <c r="KH2" i="21"/>
  <c r="KI2" i="21"/>
  <c r="KJ2" i="21"/>
  <c r="KK2" i="21"/>
  <c r="KL2" i="21"/>
  <c r="KM2" i="21"/>
  <c r="KN2" i="21"/>
  <c r="KO2" i="21"/>
  <c r="KP2" i="21"/>
  <c r="KQ2" i="21"/>
  <c r="KR2" i="21"/>
  <c r="KS2" i="21"/>
  <c r="KT2" i="21"/>
  <c r="KU2" i="21"/>
  <c r="KV2" i="21"/>
  <c r="KW2" i="21"/>
  <c r="KX2" i="21"/>
  <c r="KY2" i="21"/>
  <c r="KZ2" i="21"/>
  <c r="LA2" i="21"/>
  <c r="LB2" i="21"/>
  <c r="LC2" i="21"/>
  <c r="LD2" i="21"/>
  <c r="LE2" i="21"/>
  <c r="LF2" i="21"/>
  <c r="LG2" i="21"/>
  <c r="LH2" i="21"/>
  <c r="LI2" i="21"/>
  <c r="LJ2" i="21"/>
  <c r="LK2" i="21"/>
  <c r="LL2" i="21"/>
  <c r="LM2" i="21"/>
  <c r="LN2" i="21"/>
  <c r="LO2" i="21"/>
  <c r="LP2" i="21"/>
  <c r="LQ2" i="21"/>
  <c r="LR2" i="21"/>
  <c r="LS2" i="21"/>
  <c r="LT2" i="21"/>
  <c r="LU2" i="21"/>
  <c r="LV2" i="21"/>
  <c r="LW2" i="21"/>
  <c r="LX2" i="21"/>
  <c r="LY2" i="21"/>
  <c r="LZ2" i="21"/>
  <c r="MA2" i="21"/>
  <c r="MB2" i="21"/>
  <c r="MC2" i="21"/>
  <c r="MD2" i="21"/>
  <c r="ME2" i="21"/>
  <c r="MF2" i="21"/>
  <c r="MG2" i="21"/>
  <c r="MH2" i="21"/>
  <c r="MI2" i="21"/>
  <c r="MJ2" i="21"/>
  <c r="MK2" i="21"/>
  <c r="ML2" i="21"/>
  <c r="MM2" i="21"/>
  <c r="MN2" i="21"/>
  <c r="MO2" i="21"/>
  <c r="MP2" i="21"/>
  <c r="MQ2" i="21"/>
  <c r="MR2" i="21"/>
  <c r="D3" i="21"/>
  <c r="E3" i="21"/>
  <c r="F3" i="21"/>
  <c r="G3" i="21"/>
  <c r="H3" i="21"/>
  <c r="I3" i="21"/>
  <c r="J3" i="21"/>
  <c r="K3" i="21"/>
  <c r="L3" i="21"/>
  <c r="M3" i="21"/>
  <c r="N3" i="21"/>
  <c r="O3" i="21"/>
  <c r="P3" i="21"/>
  <c r="Q3" i="21"/>
  <c r="R3" i="21"/>
  <c r="S3" i="21"/>
  <c r="T3" i="21"/>
  <c r="U3" i="21"/>
  <c r="V3" i="21"/>
  <c r="W3" i="21"/>
  <c r="X3" i="21"/>
  <c r="Y3" i="21"/>
  <c r="Z3" i="21"/>
  <c r="AA3" i="21"/>
  <c r="AB3" i="21"/>
  <c r="AC3" i="21"/>
  <c r="AD3" i="21"/>
  <c r="AE3" i="21"/>
  <c r="AF3" i="21"/>
  <c r="AG3" i="21"/>
  <c r="AH3" i="21"/>
  <c r="AI3" i="21"/>
  <c r="AJ3" i="21"/>
  <c r="AK3" i="21"/>
  <c r="AL3" i="21"/>
  <c r="AM3" i="21"/>
  <c r="AN3" i="21"/>
  <c r="AO3" i="21"/>
  <c r="AP3" i="21"/>
  <c r="AQ3" i="21"/>
  <c r="AR3" i="21"/>
  <c r="AS3" i="21"/>
  <c r="AT3" i="21"/>
  <c r="AU3" i="21"/>
  <c r="AV3" i="21"/>
  <c r="AW3" i="21"/>
  <c r="AX3" i="21"/>
  <c r="AY3" i="21"/>
  <c r="AZ3" i="21"/>
  <c r="BA3" i="21"/>
  <c r="BB3" i="21"/>
  <c r="BC3" i="21"/>
  <c r="BD3" i="21"/>
  <c r="BE3" i="21"/>
  <c r="BF3" i="21"/>
  <c r="BG3" i="21"/>
  <c r="BH3" i="21"/>
  <c r="BI3" i="21"/>
  <c r="BJ3" i="21"/>
  <c r="BK3" i="21"/>
  <c r="BL3" i="21"/>
  <c r="BM3" i="21"/>
  <c r="BN3" i="21"/>
  <c r="BO3" i="21"/>
  <c r="BP3" i="21"/>
  <c r="BQ3" i="21"/>
  <c r="BR3" i="21"/>
  <c r="BS3" i="21"/>
  <c r="BT3" i="21"/>
  <c r="BU3" i="21"/>
  <c r="BV3" i="21"/>
  <c r="BW3" i="21"/>
  <c r="BX3" i="21"/>
  <c r="BY3" i="21"/>
  <c r="BZ3" i="21"/>
  <c r="CA3" i="21"/>
  <c r="CB3" i="21"/>
  <c r="CC3" i="21"/>
  <c r="CD3" i="21"/>
  <c r="CE3" i="21"/>
  <c r="CF3" i="21"/>
  <c r="CG3" i="21"/>
  <c r="CH3" i="21"/>
  <c r="CI3" i="21"/>
  <c r="CJ3" i="21"/>
  <c r="CK3" i="21"/>
  <c r="CL3" i="21"/>
  <c r="CM3" i="21"/>
  <c r="CN3" i="21"/>
  <c r="CO3" i="21"/>
  <c r="CP3" i="21"/>
  <c r="CQ3" i="21"/>
  <c r="CR3" i="21"/>
  <c r="CS3" i="21"/>
  <c r="CT3" i="21"/>
  <c r="CU3" i="21"/>
  <c r="CV3" i="21"/>
  <c r="CW3" i="21"/>
  <c r="CX3" i="21"/>
  <c r="CY3" i="21"/>
  <c r="CZ3" i="21"/>
  <c r="DA3" i="21"/>
  <c r="DB3" i="21"/>
  <c r="DC3" i="21"/>
  <c r="DD3" i="21"/>
  <c r="DE3" i="21"/>
  <c r="DF3" i="21"/>
  <c r="DG3" i="21"/>
  <c r="DH3" i="21"/>
  <c r="DI3" i="21"/>
  <c r="DJ3" i="21"/>
  <c r="DK3" i="21"/>
  <c r="DL3" i="21"/>
  <c r="DM3" i="21"/>
  <c r="DN3" i="21"/>
  <c r="DO3" i="21"/>
  <c r="DP3" i="21"/>
  <c r="DQ3" i="21"/>
  <c r="DR3" i="21"/>
  <c r="DS3" i="21"/>
  <c r="DT3" i="21"/>
  <c r="DU3" i="21"/>
  <c r="DV3" i="21"/>
  <c r="DW3" i="21"/>
  <c r="DX3" i="21"/>
  <c r="DY3" i="21"/>
  <c r="DZ3" i="21"/>
  <c r="EA3" i="21"/>
  <c r="EB3" i="21"/>
  <c r="EC3" i="21"/>
  <c r="ED3" i="21"/>
  <c r="EE3" i="21"/>
  <c r="EF3" i="21"/>
  <c r="EG3" i="21"/>
  <c r="EH3" i="21"/>
  <c r="EI3" i="21"/>
  <c r="EJ3" i="21"/>
  <c r="EK3" i="21"/>
  <c r="EL3" i="21"/>
  <c r="EM3" i="21"/>
  <c r="EN3" i="21"/>
  <c r="EO3" i="21"/>
  <c r="EP3" i="21"/>
  <c r="EQ3" i="21"/>
  <c r="ER3" i="21"/>
  <c r="ES3" i="21"/>
  <c r="ET3" i="21"/>
  <c r="EU3" i="21"/>
  <c r="EV3" i="21"/>
  <c r="EW3" i="21"/>
  <c r="EX3" i="21"/>
  <c r="EY3" i="21"/>
  <c r="EZ3" i="21"/>
  <c r="FA3" i="21"/>
  <c r="FB3" i="21"/>
  <c r="FC3" i="21"/>
  <c r="FD3" i="21"/>
  <c r="FE3" i="21"/>
  <c r="FF3" i="21"/>
  <c r="FG3" i="21"/>
  <c r="FH3" i="21"/>
  <c r="FI3" i="21"/>
  <c r="FJ3" i="21"/>
  <c r="FK3" i="21"/>
  <c r="FL3" i="21"/>
  <c r="FM3" i="21"/>
  <c r="FN3" i="21"/>
  <c r="FO3" i="21"/>
  <c r="FP3" i="21"/>
  <c r="FQ3" i="21"/>
  <c r="FR3" i="21"/>
  <c r="FS3" i="21"/>
  <c r="FT3" i="21"/>
  <c r="FU3" i="21"/>
  <c r="FV3" i="21"/>
  <c r="FW3" i="21"/>
  <c r="FX3" i="21"/>
  <c r="FY3" i="21"/>
  <c r="FZ3" i="21"/>
  <c r="GA3" i="21"/>
  <c r="GB3" i="21"/>
  <c r="GC3" i="21"/>
  <c r="GD3" i="21"/>
  <c r="GE3" i="21"/>
  <c r="GF3" i="21"/>
  <c r="GG3" i="21"/>
  <c r="GH3" i="21"/>
  <c r="GI3" i="21"/>
  <c r="GJ3" i="21"/>
  <c r="GK3" i="21"/>
  <c r="GL3" i="21"/>
  <c r="GM3" i="21"/>
  <c r="GN3" i="21"/>
  <c r="GO3" i="21"/>
  <c r="GP3" i="21"/>
  <c r="GQ3" i="21"/>
  <c r="GR3" i="21"/>
  <c r="GS3" i="21"/>
  <c r="GT3" i="21"/>
  <c r="GU3" i="21"/>
  <c r="GV3" i="21"/>
  <c r="GW3" i="21"/>
  <c r="GX3" i="21"/>
  <c r="GY3" i="21"/>
  <c r="GZ3" i="21"/>
  <c r="HA3" i="21"/>
  <c r="HB3" i="21"/>
  <c r="HC3" i="21"/>
  <c r="HD3" i="21"/>
  <c r="HE3" i="21"/>
  <c r="HF3" i="21"/>
  <c r="HG3" i="21"/>
  <c r="HH3" i="21"/>
  <c r="HI3" i="21"/>
  <c r="HJ3" i="21"/>
  <c r="HK3" i="21"/>
  <c r="HL3" i="21"/>
  <c r="HM3" i="21"/>
  <c r="HN3" i="21"/>
  <c r="HO3" i="21"/>
  <c r="HP3" i="21"/>
  <c r="HQ3" i="21"/>
  <c r="HR3" i="21"/>
  <c r="HS3" i="21"/>
  <c r="HT3" i="21"/>
  <c r="HU3" i="21"/>
  <c r="HV3" i="21"/>
  <c r="HW3" i="21"/>
  <c r="HX3" i="21"/>
  <c r="HY3" i="21"/>
  <c r="HZ3" i="21"/>
  <c r="IA3" i="21"/>
  <c r="IB3" i="21"/>
  <c r="IC3" i="21"/>
  <c r="ID3" i="21"/>
  <c r="IE3" i="21"/>
  <c r="IF3" i="21"/>
  <c r="IG3" i="21"/>
  <c r="IH3" i="21"/>
  <c r="II3" i="21"/>
  <c r="IJ3" i="21"/>
  <c r="IK3" i="21"/>
  <c r="IL3" i="21"/>
  <c r="IM3" i="21"/>
  <c r="IN3" i="21"/>
  <c r="IO3" i="21"/>
  <c r="IP3" i="21"/>
  <c r="IQ3" i="21"/>
  <c r="IR3" i="21"/>
  <c r="IS3" i="21"/>
  <c r="IT3" i="21"/>
  <c r="IU3" i="21"/>
  <c r="IV3" i="21"/>
  <c r="IW3" i="21"/>
  <c r="IX3" i="21"/>
  <c r="IY3" i="21"/>
  <c r="IZ3" i="21"/>
  <c r="JA3" i="21"/>
  <c r="JB3" i="21"/>
  <c r="JC3" i="21"/>
  <c r="JD3" i="21"/>
  <c r="JE3" i="21"/>
  <c r="JF3" i="21"/>
  <c r="JG3" i="21"/>
  <c r="JH3" i="21"/>
  <c r="JI3" i="21"/>
  <c r="JJ3" i="21"/>
  <c r="JK3" i="21"/>
  <c r="JL3" i="21"/>
  <c r="JM3" i="21"/>
  <c r="JN3" i="21"/>
  <c r="JO3" i="21"/>
  <c r="JP3" i="21"/>
  <c r="JQ3" i="21"/>
  <c r="JR3" i="21"/>
  <c r="JS3" i="21"/>
  <c r="JT3" i="21"/>
  <c r="JU3" i="21"/>
  <c r="JV3" i="21"/>
  <c r="JW3" i="21"/>
  <c r="JX3" i="21"/>
  <c r="JY3" i="21"/>
  <c r="JZ3" i="21"/>
  <c r="KA3" i="21"/>
  <c r="KB3" i="21"/>
  <c r="KC3" i="21"/>
  <c r="KD3" i="21"/>
  <c r="KE3" i="21"/>
  <c r="KF3" i="21"/>
  <c r="KG3" i="21"/>
  <c r="KH3" i="21"/>
  <c r="KI3" i="21"/>
  <c r="KJ3" i="21"/>
  <c r="KK3" i="21"/>
  <c r="KL3" i="21"/>
  <c r="KM3" i="21"/>
  <c r="KN3" i="21"/>
  <c r="KO3" i="21"/>
  <c r="KP3" i="21"/>
  <c r="KQ3" i="21"/>
  <c r="KR3" i="21"/>
  <c r="KS3" i="21"/>
  <c r="KT3" i="21"/>
  <c r="KU3" i="21"/>
  <c r="KV3" i="21"/>
  <c r="KW3" i="21"/>
  <c r="KX3" i="21"/>
  <c r="KY3" i="21"/>
  <c r="KZ3" i="21"/>
  <c r="LA3" i="21"/>
  <c r="LB3" i="21"/>
  <c r="LC3" i="21"/>
  <c r="LD3" i="21"/>
  <c r="LE3" i="21"/>
  <c r="LF3" i="21"/>
  <c r="LG3" i="21"/>
  <c r="LH3" i="21"/>
  <c r="LI3" i="21"/>
  <c r="LJ3" i="21"/>
  <c r="LK3" i="21"/>
  <c r="LL3" i="21"/>
  <c r="LM3" i="21"/>
  <c r="LN3" i="21"/>
  <c r="LO3" i="21"/>
  <c r="LP3" i="21"/>
  <c r="LQ3" i="21"/>
  <c r="LR3" i="21"/>
  <c r="LS3" i="21"/>
  <c r="LT3" i="21"/>
  <c r="LU3" i="21"/>
  <c r="LV3" i="21"/>
  <c r="LW3" i="21"/>
  <c r="LX3" i="21"/>
  <c r="LY3" i="21"/>
  <c r="LZ3" i="21"/>
  <c r="MA3" i="21"/>
  <c r="MB3" i="21"/>
  <c r="MC3" i="21"/>
  <c r="MD3" i="21"/>
  <c r="ME3" i="21"/>
  <c r="MF3" i="21"/>
  <c r="MG3" i="21"/>
  <c r="MH3" i="21"/>
  <c r="MI3" i="21"/>
  <c r="MJ3" i="21"/>
  <c r="MK3" i="21"/>
  <c r="ML3" i="21"/>
  <c r="MM3" i="21"/>
  <c r="MN3" i="21"/>
  <c r="MO3" i="21"/>
  <c r="MP3" i="21"/>
  <c r="MQ3" i="21"/>
  <c r="MR3"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AF4" i="21"/>
  <c r="AG4" i="21"/>
  <c r="AH4" i="21"/>
  <c r="AI4" i="21"/>
  <c r="AJ4" i="21"/>
  <c r="AK4" i="21"/>
  <c r="AL4" i="21"/>
  <c r="AM4" i="21"/>
  <c r="AN4" i="21"/>
  <c r="AO4" i="21"/>
  <c r="AP4" i="21"/>
  <c r="AQ4" i="21"/>
  <c r="AR4" i="21"/>
  <c r="AS4" i="21"/>
  <c r="AT4" i="21"/>
  <c r="AU4" i="21"/>
  <c r="AV4" i="21"/>
  <c r="AW4" i="21"/>
  <c r="AX4" i="21"/>
  <c r="AY4" i="21"/>
  <c r="AZ4" i="21"/>
  <c r="BA4" i="21"/>
  <c r="BB4" i="21"/>
  <c r="BC4" i="21"/>
  <c r="BD4" i="21"/>
  <c r="BE4" i="21"/>
  <c r="BF4" i="21"/>
  <c r="BG4" i="21"/>
  <c r="BH4" i="21"/>
  <c r="BI4" i="21"/>
  <c r="BJ4" i="21"/>
  <c r="BK4" i="21"/>
  <c r="BL4" i="21"/>
  <c r="BM4" i="21"/>
  <c r="BN4" i="21"/>
  <c r="BO4" i="21"/>
  <c r="BP4" i="21"/>
  <c r="BQ4" i="21"/>
  <c r="BR4" i="21"/>
  <c r="BS4" i="21"/>
  <c r="BT4" i="21"/>
  <c r="BU4" i="21"/>
  <c r="BV4" i="21"/>
  <c r="BW4" i="21"/>
  <c r="BX4" i="21"/>
  <c r="BY4" i="21"/>
  <c r="BZ4" i="21"/>
  <c r="CA4" i="21"/>
  <c r="CB4" i="21"/>
  <c r="CC4" i="21"/>
  <c r="CD4" i="21"/>
  <c r="CE4" i="21"/>
  <c r="CF4" i="21"/>
  <c r="CG4" i="21"/>
  <c r="CH4" i="21"/>
  <c r="CI4" i="21"/>
  <c r="CJ4" i="21"/>
  <c r="CK4" i="21"/>
  <c r="CL4" i="21"/>
  <c r="CM4" i="21"/>
  <c r="CN4" i="21"/>
  <c r="CO4" i="21"/>
  <c r="CP4" i="21"/>
  <c r="CQ4" i="21"/>
  <c r="CR4" i="21"/>
  <c r="CS4" i="21"/>
  <c r="CT4" i="21"/>
  <c r="CU4" i="21"/>
  <c r="CV4" i="21"/>
  <c r="CW4" i="21"/>
  <c r="CX4" i="21"/>
  <c r="CY4" i="21"/>
  <c r="CZ4" i="21"/>
  <c r="DA4" i="21"/>
  <c r="DB4" i="21"/>
  <c r="DC4" i="21"/>
  <c r="DD4" i="21"/>
  <c r="DE4" i="21"/>
  <c r="DF4" i="21"/>
  <c r="DG4" i="21"/>
  <c r="DH4" i="21"/>
  <c r="DI4" i="21"/>
  <c r="DJ4" i="21"/>
  <c r="DK4" i="21"/>
  <c r="DL4" i="21"/>
  <c r="DM4" i="21"/>
  <c r="DN4" i="21"/>
  <c r="DO4" i="21"/>
  <c r="DP4" i="21"/>
  <c r="DQ4" i="21"/>
  <c r="DR4" i="21"/>
  <c r="DS4" i="21"/>
  <c r="DT4" i="21"/>
  <c r="DU4" i="21"/>
  <c r="DV4" i="21"/>
  <c r="DW4" i="21"/>
  <c r="DX4" i="21"/>
  <c r="DY4" i="21"/>
  <c r="DZ4" i="21"/>
  <c r="EA4" i="21"/>
  <c r="EB4" i="21"/>
  <c r="EC4" i="21"/>
  <c r="ED4" i="21"/>
  <c r="EE4" i="21"/>
  <c r="EF4" i="21"/>
  <c r="EG4" i="21"/>
  <c r="EH4" i="21"/>
  <c r="EI4" i="21"/>
  <c r="EJ4" i="21"/>
  <c r="EK4" i="21"/>
  <c r="EL4" i="21"/>
  <c r="EM4" i="21"/>
  <c r="EN4" i="21"/>
  <c r="EO4" i="21"/>
  <c r="EP4" i="21"/>
  <c r="EQ4" i="21"/>
  <c r="ER4" i="21"/>
  <c r="ES4" i="21"/>
  <c r="ET4" i="21"/>
  <c r="EU4" i="21"/>
  <c r="EV4" i="21"/>
  <c r="EW4" i="21"/>
  <c r="EX4" i="21"/>
  <c r="EY4" i="21"/>
  <c r="EZ4" i="21"/>
  <c r="FA4" i="21"/>
  <c r="FB4" i="21"/>
  <c r="FC4" i="21"/>
  <c r="FD4" i="21"/>
  <c r="FE4" i="21"/>
  <c r="FF4" i="21"/>
  <c r="FG4" i="21"/>
  <c r="FH4" i="21"/>
  <c r="FI4" i="21"/>
  <c r="FJ4" i="21"/>
  <c r="FK4" i="21"/>
  <c r="FL4" i="21"/>
  <c r="FM4" i="21"/>
  <c r="FN4" i="21"/>
  <c r="FO4" i="21"/>
  <c r="FP4" i="21"/>
  <c r="FQ4" i="21"/>
  <c r="FR4" i="21"/>
  <c r="FS4" i="21"/>
  <c r="FT4" i="21"/>
  <c r="FU4" i="21"/>
  <c r="FV4" i="21"/>
  <c r="FW4" i="21"/>
  <c r="FX4" i="21"/>
  <c r="FY4" i="21"/>
  <c r="FZ4" i="21"/>
  <c r="GA4" i="21"/>
  <c r="GB4" i="21"/>
  <c r="GC4" i="21"/>
  <c r="GD4" i="21"/>
  <c r="GE4" i="21"/>
  <c r="GF4" i="21"/>
  <c r="GG4" i="21"/>
  <c r="GH4" i="21"/>
  <c r="GI4" i="21"/>
  <c r="GJ4" i="21"/>
  <c r="GK4" i="21"/>
  <c r="GL4" i="21"/>
  <c r="GM4" i="21"/>
  <c r="GN4" i="21"/>
  <c r="GO4" i="21"/>
  <c r="GP4" i="21"/>
  <c r="GQ4" i="21"/>
  <c r="GR4" i="21"/>
  <c r="GS4" i="21"/>
  <c r="GT4" i="21"/>
  <c r="GU4" i="21"/>
  <c r="GV4" i="21"/>
  <c r="GW4" i="21"/>
  <c r="GX4" i="21"/>
  <c r="GY4" i="21"/>
  <c r="GZ4" i="21"/>
  <c r="HA4" i="21"/>
  <c r="HB4" i="21"/>
  <c r="HC4" i="21"/>
  <c r="HD4" i="21"/>
  <c r="HE4" i="21"/>
  <c r="HF4" i="21"/>
  <c r="HG4" i="21"/>
  <c r="HH4" i="21"/>
  <c r="HI4" i="21"/>
  <c r="HJ4" i="21"/>
  <c r="HK4" i="21"/>
  <c r="HL4" i="21"/>
  <c r="HM4" i="21"/>
  <c r="HN4" i="21"/>
  <c r="HO4" i="21"/>
  <c r="HP4" i="21"/>
  <c r="HQ4" i="21"/>
  <c r="HR4" i="21"/>
  <c r="HS4" i="21"/>
  <c r="HT4" i="21"/>
  <c r="HU4" i="21"/>
  <c r="HV4" i="21"/>
  <c r="HW4" i="21"/>
  <c r="HX4" i="21"/>
  <c r="HY4" i="21"/>
  <c r="HZ4" i="21"/>
  <c r="IA4" i="21"/>
  <c r="IB4" i="21"/>
  <c r="IC4" i="21"/>
  <c r="ID4" i="21"/>
  <c r="IE4" i="21"/>
  <c r="IF4" i="21"/>
  <c r="IG4" i="21"/>
  <c r="IH4" i="21"/>
  <c r="II4" i="21"/>
  <c r="IJ4" i="21"/>
  <c r="IK4" i="21"/>
  <c r="IL4" i="21"/>
  <c r="IM4" i="21"/>
  <c r="IN4" i="21"/>
  <c r="IO4" i="21"/>
  <c r="IP4" i="21"/>
  <c r="IQ4" i="21"/>
  <c r="IR4" i="21"/>
  <c r="IS4" i="21"/>
  <c r="IT4" i="21"/>
  <c r="IU4" i="21"/>
  <c r="IV4" i="21"/>
  <c r="IW4" i="21"/>
  <c r="IX4" i="21"/>
  <c r="IY4" i="21"/>
  <c r="IZ4" i="21"/>
  <c r="JA4" i="21"/>
  <c r="JB4" i="21"/>
  <c r="JC4" i="21"/>
  <c r="JD4" i="21"/>
  <c r="JE4" i="21"/>
  <c r="JF4" i="21"/>
  <c r="JG4" i="21"/>
  <c r="JH4" i="21"/>
  <c r="JI4" i="21"/>
  <c r="JJ4" i="21"/>
  <c r="JK4" i="21"/>
  <c r="JL4" i="21"/>
  <c r="JM4" i="21"/>
  <c r="JN4" i="21"/>
  <c r="JO4" i="21"/>
  <c r="JP4" i="21"/>
  <c r="JQ4" i="21"/>
  <c r="JR4" i="21"/>
  <c r="JS4" i="21"/>
  <c r="JT4" i="21"/>
  <c r="JU4" i="21"/>
  <c r="JV4" i="21"/>
  <c r="JW4" i="21"/>
  <c r="JX4" i="21"/>
  <c r="JY4" i="21"/>
  <c r="JZ4" i="21"/>
  <c r="KA4" i="21"/>
  <c r="KB4" i="21"/>
  <c r="KC4" i="21"/>
  <c r="KD4" i="21"/>
  <c r="KE4" i="21"/>
  <c r="KF4" i="21"/>
  <c r="KG4" i="21"/>
  <c r="KH4" i="21"/>
  <c r="KI4" i="21"/>
  <c r="KJ4" i="21"/>
  <c r="KK4" i="21"/>
  <c r="KL4" i="21"/>
  <c r="KM4" i="21"/>
  <c r="KN4" i="21"/>
  <c r="KO4" i="21"/>
  <c r="KP4" i="21"/>
  <c r="KQ4" i="21"/>
  <c r="KR4" i="21"/>
  <c r="KS4" i="21"/>
  <c r="KT4" i="21"/>
  <c r="KU4" i="21"/>
  <c r="KV4" i="21"/>
  <c r="KW4" i="21"/>
  <c r="KX4" i="21"/>
  <c r="KY4" i="21"/>
  <c r="KZ4" i="21"/>
  <c r="LA4" i="21"/>
  <c r="LB4" i="21"/>
  <c r="LC4" i="21"/>
  <c r="LD4" i="21"/>
  <c r="LE4" i="21"/>
  <c r="LF4" i="21"/>
  <c r="LG4" i="21"/>
  <c r="LH4" i="21"/>
  <c r="LI4" i="21"/>
  <c r="LJ4" i="21"/>
  <c r="LK4" i="21"/>
  <c r="LL4" i="21"/>
  <c r="LM4" i="21"/>
  <c r="LN4" i="21"/>
  <c r="LO4" i="21"/>
  <c r="LP4" i="21"/>
  <c r="LQ4" i="21"/>
  <c r="LR4" i="21"/>
  <c r="LS4" i="21"/>
  <c r="LT4" i="21"/>
  <c r="LU4" i="21"/>
  <c r="LV4" i="21"/>
  <c r="LW4" i="21"/>
  <c r="LX4" i="21"/>
  <c r="LY4" i="21"/>
  <c r="LZ4" i="21"/>
  <c r="MA4" i="21"/>
  <c r="MB4" i="21"/>
  <c r="MC4" i="21"/>
  <c r="MD4" i="21"/>
  <c r="ME4" i="21"/>
  <c r="MF4" i="21"/>
  <c r="MG4" i="21"/>
  <c r="MH4" i="21"/>
  <c r="MI4" i="21"/>
  <c r="MJ4" i="21"/>
  <c r="MK4" i="21"/>
  <c r="ML4" i="21"/>
  <c r="MM4" i="21"/>
  <c r="MN4" i="21"/>
  <c r="MO4" i="21"/>
  <c r="MP4" i="21"/>
  <c r="MQ4" i="21"/>
  <c r="MR4" i="21"/>
  <c r="D5" i="21"/>
  <c r="E5" i="21"/>
  <c r="F5" i="21"/>
  <c r="G5" i="21"/>
  <c r="H5" i="21"/>
  <c r="I5" i="21"/>
  <c r="J5" i="21"/>
  <c r="K5" i="21"/>
  <c r="L5" i="21"/>
  <c r="M5" i="21"/>
  <c r="N5" i="21"/>
  <c r="O5" i="21"/>
  <c r="P5" i="21"/>
  <c r="Q5" i="21"/>
  <c r="R5" i="21"/>
  <c r="S5" i="21"/>
  <c r="T5" i="21"/>
  <c r="U5" i="21"/>
  <c r="V5" i="21"/>
  <c r="W5" i="21"/>
  <c r="X5" i="21"/>
  <c r="Y5" i="21"/>
  <c r="Z5" i="21"/>
  <c r="AA5" i="21"/>
  <c r="AB5" i="21"/>
  <c r="AC5" i="21"/>
  <c r="AD5" i="21"/>
  <c r="AE5" i="21"/>
  <c r="AF5" i="21"/>
  <c r="AG5" i="21"/>
  <c r="AH5" i="21"/>
  <c r="AI5" i="21"/>
  <c r="AJ5" i="21"/>
  <c r="AK5" i="21"/>
  <c r="AL5" i="21"/>
  <c r="AM5" i="21"/>
  <c r="AN5" i="21"/>
  <c r="AO5" i="21"/>
  <c r="AP5" i="21"/>
  <c r="AQ5" i="21"/>
  <c r="AR5" i="21"/>
  <c r="AS5" i="21"/>
  <c r="AT5" i="21"/>
  <c r="AU5" i="21"/>
  <c r="AV5" i="21"/>
  <c r="AW5" i="21"/>
  <c r="AX5" i="21"/>
  <c r="AY5" i="21"/>
  <c r="AZ5" i="21"/>
  <c r="BA5" i="21"/>
  <c r="BB5" i="21"/>
  <c r="BC5" i="21"/>
  <c r="BD5" i="21"/>
  <c r="BE5" i="21"/>
  <c r="BF5" i="21"/>
  <c r="BG5" i="21"/>
  <c r="BH5" i="21"/>
  <c r="BI5" i="21"/>
  <c r="BJ5" i="21"/>
  <c r="BK5" i="21"/>
  <c r="BL5" i="21"/>
  <c r="BM5" i="21"/>
  <c r="BN5" i="21"/>
  <c r="BO5" i="21"/>
  <c r="BP5" i="21"/>
  <c r="BQ5" i="21"/>
  <c r="BR5" i="21"/>
  <c r="BS5" i="21"/>
  <c r="BT5" i="21"/>
  <c r="BU5" i="21"/>
  <c r="BV5" i="21"/>
  <c r="BW5" i="21"/>
  <c r="BX5" i="21"/>
  <c r="BY5" i="21"/>
  <c r="BZ5" i="21"/>
  <c r="CA5" i="21"/>
  <c r="CB5" i="21"/>
  <c r="CC5" i="21"/>
  <c r="CD5" i="21"/>
  <c r="CE5" i="21"/>
  <c r="CF5" i="21"/>
  <c r="CG5" i="21"/>
  <c r="CH5" i="21"/>
  <c r="CI5" i="21"/>
  <c r="CJ5" i="21"/>
  <c r="CK5" i="21"/>
  <c r="CL5" i="21"/>
  <c r="CM5" i="21"/>
  <c r="CN5" i="21"/>
  <c r="CO5" i="21"/>
  <c r="CP5" i="21"/>
  <c r="CQ5" i="21"/>
  <c r="CR5" i="21"/>
  <c r="CS5" i="21"/>
  <c r="CT5" i="21"/>
  <c r="CU5" i="21"/>
  <c r="CV5" i="21"/>
  <c r="CW5" i="21"/>
  <c r="CX5" i="21"/>
  <c r="CY5" i="21"/>
  <c r="CZ5" i="21"/>
  <c r="DA5" i="21"/>
  <c r="DB5" i="21"/>
  <c r="DC5" i="21"/>
  <c r="DD5" i="21"/>
  <c r="DE5" i="21"/>
  <c r="DF5" i="21"/>
  <c r="DG5" i="21"/>
  <c r="DH5" i="21"/>
  <c r="DI5" i="21"/>
  <c r="DJ5" i="21"/>
  <c r="DK5" i="21"/>
  <c r="DL5" i="21"/>
  <c r="DM5" i="21"/>
  <c r="DN5" i="21"/>
  <c r="DO5" i="21"/>
  <c r="DP5" i="21"/>
  <c r="DQ5" i="21"/>
  <c r="DR5" i="21"/>
  <c r="DS5" i="21"/>
  <c r="DT5" i="21"/>
  <c r="DU5" i="21"/>
  <c r="DV5" i="21"/>
  <c r="DW5" i="21"/>
  <c r="DX5" i="21"/>
  <c r="DY5" i="21"/>
  <c r="DZ5" i="21"/>
  <c r="EA5" i="21"/>
  <c r="EB5" i="21"/>
  <c r="EC5" i="21"/>
  <c r="ED5" i="21"/>
  <c r="EE5" i="21"/>
  <c r="EF5" i="21"/>
  <c r="EG5" i="21"/>
  <c r="EH5" i="21"/>
  <c r="EI5" i="21"/>
  <c r="EJ5" i="21"/>
  <c r="EK5" i="21"/>
  <c r="EL5" i="21"/>
  <c r="EM5" i="21"/>
  <c r="EN5" i="21"/>
  <c r="EO5" i="21"/>
  <c r="EP5" i="21"/>
  <c r="EQ5" i="21"/>
  <c r="ER5" i="21"/>
  <c r="ES5" i="21"/>
  <c r="ET5" i="21"/>
  <c r="EU5" i="21"/>
  <c r="EV5" i="21"/>
  <c r="EW5" i="21"/>
  <c r="EX5" i="21"/>
  <c r="EY5" i="21"/>
  <c r="EZ5" i="21"/>
  <c r="FA5" i="21"/>
  <c r="FB5" i="21"/>
  <c r="FC5" i="21"/>
  <c r="FD5" i="21"/>
  <c r="FE5" i="21"/>
  <c r="FF5" i="21"/>
  <c r="FG5" i="21"/>
  <c r="FH5" i="21"/>
  <c r="FI5" i="21"/>
  <c r="FJ5" i="21"/>
  <c r="FK5" i="21"/>
  <c r="FL5" i="21"/>
  <c r="FM5" i="21"/>
  <c r="FN5" i="21"/>
  <c r="FO5" i="21"/>
  <c r="FP5" i="21"/>
  <c r="FQ5" i="21"/>
  <c r="FR5" i="21"/>
  <c r="FS5" i="21"/>
  <c r="FT5" i="21"/>
  <c r="FU5" i="21"/>
  <c r="FV5" i="21"/>
  <c r="FW5" i="21"/>
  <c r="FX5" i="21"/>
  <c r="FY5" i="21"/>
  <c r="FZ5" i="21"/>
  <c r="GA5" i="21"/>
  <c r="GB5" i="21"/>
  <c r="GC5" i="21"/>
  <c r="GD5" i="21"/>
  <c r="GE5" i="21"/>
  <c r="GF5" i="21"/>
  <c r="GG5" i="21"/>
  <c r="GH5" i="21"/>
  <c r="GI5" i="21"/>
  <c r="GJ5" i="21"/>
  <c r="GK5" i="21"/>
  <c r="GL5" i="21"/>
  <c r="GM5" i="21"/>
  <c r="GN5" i="21"/>
  <c r="GO5" i="21"/>
  <c r="GP5" i="21"/>
  <c r="GQ5" i="21"/>
  <c r="GR5" i="21"/>
  <c r="GS5" i="21"/>
  <c r="GT5" i="21"/>
  <c r="GU5" i="21"/>
  <c r="GV5" i="21"/>
  <c r="GW5" i="21"/>
  <c r="GX5" i="21"/>
  <c r="GY5" i="21"/>
  <c r="GZ5" i="21"/>
  <c r="HA5" i="21"/>
  <c r="HB5" i="21"/>
  <c r="HC5" i="21"/>
  <c r="HD5" i="21"/>
  <c r="HE5" i="21"/>
  <c r="HF5" i="21"/>
  <c r="HG5" i="21"/>
  <c r="HH5" i="21"/>
  <c r="HI5" i="21"/>
  <c r="HJ5" i="21"/>
  <c r="HK5" i="21"/>
  <c r="HL5" i="21"/>
  <c r="HM5" i="21"/>
  <c r="HN5" i="21"/>
  <c r="HO5" i="21"/>
  <c r="HP5" i="21"/>
  <c r="HQ5" i="21"/>
  <c r="HR5" i="21"/>
  <c r="HS5" i="21"/>
  <c r="HT5" i="21"/>
  <c r="HU5" i="21"/>
  <c r="HV5" i="21"/>
  <c r="HW5" i="21"/>
  <c r="HX5" i="21"/>
  <c r="HY5" i="21"/>
  <c r="HZ5" i="21"/>
  <c r="IA5" i="21"/>
  <c r="IB5" i="21"/>
  <c r="IC5" i="21"/>
  <c r="ID5" i="21"/>
  <c r="IE5" i="21"/>
  <c r="IF5" i="21"/>
  <c r="IG5" i="21"/>
  <c r="IH5" i="21"/>
  <c r="II5" i="21"/>
  <c r="IJ5" i="21"/>
  <c r="IK5" i="21"/>
  <c r="IL5" i="21"/>
  <c r="IM5" i="21"/>
  <c r="IN5" i="21"/>
  <c r="IO5" i="21"/>
  <c r="IP5" i="21"/>
  <c r="IQ5" i="21"/>
  <c r="IR5" i="21"/>
  <c r="IS5" i="21"/>
  <c r="IT5" i="21"/>
  <c r="IU5" i="21"/>
  <c r="IV5" i="21"/>
  <c r="IW5" i="21"/>
  <c r="IX5" i="21"/>
  <c r="IY5" i="21"/>
  <c r="IZ5" i="21"/>
  <c r="JA5" i="21"/>
  <c r="JB5" i="21"/>
  <c r="JC5" i="21"/>
  <c r="JD5" i="21"/>
  <c r="JE5" i="21"/>
  <c r="JF5" i="21"/>
  <c r="JG5" i="21"/>
  <c r="JH5" i="21"/>
  <c r="JI5" i="21"/>
  <c r="JJ5" i="21"/>
  <c r="JK5" i="21"/>
  <c r="JL5" i="21"/>
  <c r="JM5" i="21"/>
  <c r="JN5" i="21"/>
  <c r="JO5" i="21"/>
  <c r="JP5" i="21"/>
  <c r="JQ5" i="21"/>
  <c r="JR5" i="21"/>
  <c r="JS5" i="21"/>
  <c r="JT5" i="21"/>
  <c r="JU5" i="21"/>
  <c r="JV5" i="21"/>
  <c r="JW5" i="21"/>
  <c r="JX5" i="21"/>
  <c r="JY5" i="21"/>
  <c r="JZ5" i="21"/>
  <c r="KA5" i="21"/>
  <c r="KB5" i="21"/>
  <c r="KC5" i="21"/>
  <c r="KD5" i="21"/>
  <c r="KE5" i="21"/>
  <c r="KF5" i="21"/>
  <c r="KG5" i="21"/>
  <c r="KH5" i="21"/>
  <c r="KI5" i="21"/>
  <c r="KJ5" i="21"/>
  <c r="KK5" i="21"/>
  <c r="KL5" i="21"/>
  <c r="KM5" i="21"/>
  <c r="KN5" i="21"/>
  <c r="KO5" i="21"/>
  <c r="KP5" i="21"/>
  <c r="KQ5" i="21"/>
  <c r="KR5" i="21"/>
  <c r="KS5" i="21"/>
  <c r="KT5" i="21"/>
  <c r="KU5" i="21"/>
  <c r="KV5" i="21"/>
  <c r="KW5" i="21"/>
  <c r="KX5" i="21"/>
  <c r="KY5" i="21"/>
  <c r="KZ5" i="21"/>
  <c r="LA5" i="21"/>
  <c r="LB5" i="21"/>
  <c r="LC5" i="21"/>
  <c r="LD5" i="21"/>
  <c r="LE5" i="21"/>
  <c r="LF5" i="21"/>
  <c r="LG5" i="21"/>
  <c r="LH5" i="21"/>
  <c r="LI5" i="21"/>
  <c r="LJ5" i="21"/>
  <c r="LK5" i="21"/>
  <c r="LL5" i="21"/>
  <c r="LM5" i="21"/>
  <c r="LN5" i="21"/>
  <c r="LO5" i="21"/>
  <c r="LP5" i="21"/>
  <c r="LQ5" i="21"/>
  <c r="LR5" i="21"/>
  <c r="LS5" i="21"/>
  <c r="LT5" i="21"/>
  <c r="LU5" i="21"/>
  <c r="LV5" i="21"/>
  <c r="LW5" i="21"/>
  <c r="LX5" i="21"/>
  <c r="LY5" i="21"/>
  <c r="LZ5" i="21"/>
  <c r="MA5" i="21"/>
  <c r="MB5" i="21"/>
  <c r="MC5" i="21"/>
  <c r="MD5" i="21"/>
  <c r="ME5" i="21"/>
  <c r="MF5" i="21"/>
  <c r="MG5" i="21"/>
  <c r="MH5" i="21"/>
  <c r="MI5" i="21"/>
  <c r="MJ5" i="21"/>
  <c r="MK5" i="21"/>
  <c r="ML5" i="21"/>
  <c r="MM5" i="21"/>
  <c r="MN5" i="21"/>
  <c r="MO5" i="21"/>
  <c r="MP5" i="21"/>
  <c r="MQ5" i="21"/>
  <c r="MR5" i="21"/>
  <c r="D6" i="21"/>
  <c r="E6" i="21"/>
  <c r="F6" i="21"/>
  <c r="G6" i="21"/>
  <c r="H6" i="21"/>
  <c r="I6" i="21"/>
  <c r="J6" i="21"/>
  <c r="K6" i="21"/>
  <c r="L6" i="21"/>
  <c r="M6" i="21"/>
  <c r="N6" i="21"/>
  <c r="O6" i="21"/>
  <c r="P6" i="21"/>
  <c r="Q6" i="21"/>
  <c r="R6" i="21"/>
  <c r="S6" i="21"/>
  <c r="T6" i="21"/>
  <c r="U6" i="21"/>
  <c r="V6" i="21"/>
  <c r="W6" i="21"/>
  <c r="X6" i="21"/>
  <c r="Y6" i="21"/>
  <c r="Z6" i="21"/>
  <c r="AA6" i="21"/>
  <c r="AB6" i="21"/>
  <c r="AC6" i="21"/>
  <c r="AD6" i="21"/>
  <c r="AE6" i="21"/>
  <c r="AF6" i="21"/>
  <c r="AG6" i="21"/>
  <c r="AH6" i="21"/>
  <c r="AI6" i="21"/>
  <c r="AJ6" i="21"/>
  <c r="AK6" i="21"/>
  <c r="AL6" i="21"/>
  <c r="AM6" i="21"/>
  <c r="AN6" i="21"/>
  <c r="AO6" i="21"/>
  <c r="AP6" i="21"/>
  <c r="AQ6" i="21"/>
  <c r="AR6" i="21"/>
  <c r="AS6" i="21"/>
  <c r="AT6" i="21"/>
  <c r="AU6" i="21"/>
  <c r="AV6" i="21"/>
  <c r="AW6" i="21"/>
  <c r="AX6" i="21"/>
  <c r="AY6" i="21"/>
  <c r="AZ6" i="21"/>
  <c r="BA6" i="21"/>
  <c r="BB6" i="21"/>
  <c r="BC6" i="21"/>
  <c r="BD6" i="21"/>
  <c r="BE6" i="21"/>
  <c r="BF6" i="21"/>
  <c r="BG6" i="21"/>
  <c r="BH6" i="21"/>
  <c r="BI6" i="21"/>
  <c r="BJ6" i="21"/>
  <c r="BK6" i="21"/>
  <c r="BL6" i="21"/>
  <c r="BM6" i="21"/>
  <c r="BN6" i="21"/>
  <c r="BO6" i="21"/>
  <c r="BP6" i="21"/>
  <c r="BQ6" i="21"/>
  <c r="BR6" i="21"/>
  <c r="BS6" i="21"/>
  <c r="BT6" i="21"/>
  <c r="BU6" i="21"/>
  <c r="BV6" i="21"/>
  <c r="BW6" i="21"/>
  <c r="BX6" i="21"/>
  <c r="BY6" i="21"/>
  <c r="BZ6" i="21"/>
  <c r="CA6" i="21"/>
  <c r="CB6" i="21"/>
  <c r="CC6" i="21"/>
  <c r="CD6" i="21"/>
  <c r="CE6" i="21"/>
  <c r="CF6" i="21"/>
  <c r="CG6" i="21"/>
  <c r="CH6" i="21"/>
  <c r="CI6" i="21"/>
  <c r="CJ6" i="21"/>
  <c r="CK6" i="21"/>
  <c r="CL6" i="21"/>
  <c r="CM6" i="21"/>
  <c r="CN6" i="21"/>
  <c r="CO6" i="21"/>
  <c r="CP6" i="21"/>
  <c r="CQ6" i="21"/>
  <c r="CR6" i="21"/>
  <c r="CS6" i="21"/>
  <c r="CT6" i="21"/>
  <c r="CU6" i="21"/>
  <c r="CV6" i="21"/>
  <c r="CW6" i="21"/>
  <c r="CX6" i="21"/>
  <c r="CY6" i="21"/>
  <c r="CZ6" i="21"/>
  <c r="DA6" i="21"/>
  <c r="DB6" i="21"/>
  <c r="DC6" i="21"/>
  <c r="DD6" i="21"/>
  <c r="DE6" i="21"/>
  <c r="DF6" i="21"/>
  <c r="DG6" i="21"/>
  <c r="DH6" i="21"/>
  <c r="DI6" i="21"/>
  <c r="DJ6" i="21"/>
  <c r="DK6" i="21"/>
  <c r="DL6" i="21"/>
  <c r="DM6" i="21"/>
  <c r="DN6" i="21"/>
  <c r="DO6" i="21"/>
  <c r="DP6" i="21"/>
  <c r="DQ6" i="21"/>
  <c r="DR6" i="21"/>
  <c r="DS6" i="21"/>
  <c r="DT6" i="21"/>
  <c r="DU6" i="21"/>
  <c r="DV6" i="21"/>
  <c r="DW6" i="21"/>
  <c r="DX6" i="21"/>
  <c r="DY6" i="21"/>
  <c r="DZ6" i="21"/>
  <c r="EA6" i="21"/>
  <c r="EB6" i="21"/>
  <c r="EC6" i="21"/>
  <c r="ED6" i="21"/>
  <c r="EE6" i="21"/>
  <c r="EF6" i="21"/>
  <c r="EG6" i="21"/>
  <c r="EH6" i="21"/>
  <c r="EI6" i="21"/>
  <c r="EJ6" i="21"/>
  <c r="EK6" i="21"/>
  <c r="EL6" i="21"/>
  <c r="EM6" i="21"/>
  <c r="EN6" i="21"/>
  <c r="EO6" i="21"/>
  <c r="EP6" i="21"/>
  <c r="EQ6" i="21"/>
  <c r="ER6" i="21"/>
  <c r="ES6" i="21"/>
  <c r="ET6" i="21"/>
  <c r="EU6" i="21"/>
  <c r="EV6" i="21"/>
  <c r="EW6" i="21"/>
  <c r="EX6" i="21"/>
  <c r="EY6" i="21"/>
  <c r="EZ6" i="21"/>
  <c r="FA6" i="21"/>
  <c r="FB6" i="21"/>
  <c r="FC6" i="21"/>
  <c r="FD6" i="21"/>
  <c r="FE6" i="21"/>
  <c r="FF6" i="21"/>
  <c r="FG6" i="21"/>
  <c r="FH6" i="21"/>
  <c r="FI6" i="21"/>
  <c r="FJ6" i="21"/>
  <c r="FK6" i="21"/>
  <c r="FL6" i="21"/>
  <c r="FM6" i="21"/>
  <c r="FN6" i="21"/>
  <c r="FO6" i="21"/>
  <c r="FP6" i="21"/>
  <c r="FQ6" i="21"/>
  <c r="FR6" i="21"/>
  <c r="FS6" i="21"/>
  <c r="FT6" i="21"/>
  <c r="FU6" i="21"/>
  <c r="FV6" i="21"/>
  <c r="FW6" i="21"/>
  <c r="FX6" i="21"/>
  <c r="FY6" i="21"/>
  <c r="FZ6" i="21"/>
  <c r="GA6" i="21"/>
  <c r="GB6" i="21"/>
  <c r="GC6" i="21"/>
  <c r="GD6" i="21"/>
  <c r="GE6" i="21"/>
  <c r="GF6" i="21"/>
  <c r="GG6" i="21"/>
  <c r="GH6" i="21"/>
  <c r="GI6" i="21"/>
  <c r="GJ6" i="21"/>
  <c r="GK6" i="21"/>
  <c r="GL6" i="21"/>
  <c r="GM6" i="21"/>
  <c r="GN6" i="21"/>
  <c r="GO6" i="21"/>
  <c r="GP6" i="21"/>
  <c r="GQ6" i="21"/>
  <c r="GR6" i="21"/>
  <c r="GS6" i="21"/>
  <c r="GT6" i="21"/>
  <c r="GU6" i="21"/>
  <c r="GV6" i="21"/>
  <c r="GW6" i="21"/>
  <c r="GX6" i="21"/>
  <c r="GY6" i="21"/>
  <c r="GZ6" i="21"/>
  <c r="HA6" i="21"/>
  <c r="HB6" i="21"/>
  <c r="HC6" i="21"/>
  <c r="HD6" i="21"/>
  <c r="HE6" i="21"/>
  <c r="HF6" i="21"/>
  <c r="HG6" i="21"/>
  <c r="HH6" i="21"/>
  <c r="HI6" i="21"/>
  <c r="HJ6" i="21"/>
  <c r="HK6" i="21"/>
  <c r="HL6" i="21"/>
  <c r="HM6" i="21"/>
  <c r="HN6" i="21"/>
  <c r="HO6" i="21"/>
  <c r="HP6" i="21"/>
  <c r="HQ6" i="21"/>
  <c r="HR6" i="21"/>
  <c r="HS6" i="21"/>
  <c r="HT6" i="21"/>
  <c r="HU6" i="21"/>
  <c r="HV6" i="21"/>
  <c r="HW6" i="21"/>
  <c r="HX6" i="21"/>
  <c r="HY6" i="21"/>
  <c r="HZ6" i="21"/>
  <c r="IA6" i="21"/>
  <c r="IB6" i="21"/>
  <c r="IC6" i="21"/>
  <c r="ID6" i="21"/>
  <c r="IE6" i="21"/>
  <c r="IF6" i="21"/>
  <c r="IG6" i="21"/>
  <c r="IH6" i="21"/>
  <c r="II6" i="21"/>
  <c r="IJ6" i="21"/>
  <c r="IK6" i="21"/>
  <c r="IL6" i="21"/>
  <c r="IM6" i="21"/>
  <c r="IN6" i="21"/>
  <c r="IO6" i="21"/>
  <c r="IP6" i="21"/>
  <c r="IQ6" i="21"/>
  <c r="IR6" i="21"/>
  <c r="IS6" i="21"/>
  <c r="IT6" i="21"/>
  <c r="IU6" i="21"/>
  <c r="IV6" i="21"/>
  <c r="IW6" i="21"/>
  <c r="IX6" i="21"/>
  <c r="IY6" i="21"/>
  <c r="IZ6" i="21"/>
  <c r="JA6" i="21"/>
  <c r="JB6" i="21"/>
  <c r="JC6" i="21"/>
  <c r="JD6" i="21"/>
  <c r="JE6" i="21"/>
  <c r="JF6" i="21"/>
  <c r="JG6" i="21"/>
  <c r="JH6" i="21"/>
  <c r="JI6" i="21"/>
  <c r="JJ6" i="21"/>
  <c r="JK6" i="21"/>
  <c r="JL6" i="21"/>
  <c r="JM6" i="21"/>
  <c r="JN6" i="21"/>
  <c r="JO6" i="21"/>
  <c r="JP6" i="21"/>
  <c r="JQ6" i="21"/>
  <c r="JR6" i="21"/>
  <c r="JS6" i="21"/>
  <c r="JT6" i="21"/>
  <c r="JU6" i="21"/>
  <c r="JV6" i="21"/>
  <c r="JW6" i="21"/>
  <c r="JX6" i="21"/>
  <c r="JY6" i="21"/>
  <c r="JZ6" i="21"/>
  <c r="KA6" i="21"/>
  <c r="KB6" i="21"/>
  <c r="KC6" i="21"/>
  <c r="KD6" i="21"/>
  <c r="KE6" i="21"/>
  <c r="KF6" i="21"/>
  <c r="KG6" i="21"/>
  <c r="KH6" i="21"/>
  <c r="KI6" i="21"/>
  <c r="KJ6" i="21"/>
  <c r="KK6" i="21"/>
  <c r="KL6" i="21"/>
  <c r="KM6" i="21"/>
  <c r="KN6" i="21"/>
  <c r="KO6" i="21"/>
  <c r="KP6" i="21"/>
  <c r="KQ6" i="21"/>
  <c r="KR6" i="21"/>
  <c r="KS6" i="21"/>
  <c r="KT6" i="21"/>
  <c r="KU6" i="21"/>
  <c r="KV6" i="21"/>
  <c r="KW6" i="21"/>
  <c r="KX6" i="21"/>
  <c r="KY6" i="21"/>
  <c r="KZ6" i="21"/>
  <c r="LA6" i="21"/>
  <c r="LB6" i="21"/>
  <c r="LC6" i="21"/>
  <c r="LD6" i="21"/>
  <c r="LE6" i="21"/>
  <c r="LF6" i="21"/>
  <c r="LG6" i="21"/>
  <c r="LH6" i="21"/>
  <c r="LI6" i="21"/>
  <c r="LJ6" i="21"/>
  <c r="LK6" i="21"/>
  <c r="LL6" i="21"/>
  <c r="LM6" i="21"/>
  <c r="LN6" i="21"/>
  <c r="LO6" i="21"/>
  <c r="LP6" i="21"/>
  <c r="LQ6" i="21"/>
  <c r="LR6" i="21"/>
  <c r="LS6" i="21"/>
  <c r="LT6" i="21"/>
  <c r="LU6" i="21"/>
  <c r="LV6" i="21"/>
  <c r="LW6" i="21"/>
  <c r="LX6" i="21"/>
  <c r="LY6" i="21"/>
  <c r="LZ6" i="21"/>
  <c r="MA6" i="21"/>
  <c r="MB6" i="21"/>
  <c r="MC6" i="21"/>
  <c r="MD6" i="21"/>
  <c r="ME6" i="21"/>
  <c r="MF6" i="21"/>
  <c r="MG6" i="21"/>
  <c r="MH6" i="21"/>
  <c r="MI6" i="21"/>
  <c r="MJ6" i="21"/>
  <c r="MK6" i="21"/>
  <c r="ML6" i="21"/>
  <c r="MM6" i="21"/>
  <c r="MN6" i="21"/>
  <c r="MO6" i="21"/>
  <c r="MP6" i="21"/>
  <c r="MQ6" i="21"/>
  <c r="MR6" i="21"/>
  <c r="D7" i="21"/>
  <c r="E7" i="21"/>
  <c r="F7" i="21"/>
  <c r="G7" i="21"/>
  <c r="H7" i="21"/>
  <c r="I7" i="21"/>
  <c r="J7" i="21"/>
  <c r="K7" i="21"/>
  <c r="L7" i="21"/>
  <c r="M7" i="21"/>
  <c r="N7" i="21"/>
  <c r="O7" i="21"/>
  <c r="P7" i="21"/>
  <c r="Q7" i="21"/>
  <c r="R7" i="21"/>
  <c r="S7" i="21"/>
  <c r="T7" i="21"/>
  <c r="U7" i="21"/>
  <c r="V7" i="21"/>
  <c r="W7" i="21"/>
  <c r="X7" i="21"/>
  <c r="Y7" i="21"/>
  <c r="Z7" i="21"/>
  <c r="AA7" i="21"/>
  <c r="AB7" i="21"/>
  <c r="AC7" i="21"/>
  <c r="AD7" i="21"/>
  <c r="AE7" i="21"/>
  <c r="AF7" i="21"/>
  <c r="AG7" i="21"/>
  <c r="AH7" i="21"/>
  <c r="AI7" i="21"/>
  <c r="AJ7" i="21"/>
  <c r="AK7" i="21"/>
  <c r="AL7" i="21"/>
  <c r="AM7" i="21"/>
  <c r="AN7" i="21"/>
  <c r="AO7" i="21"/>
  <c r="AP7" i="21"/>
  <c r="AQ7" i="21"/>
  <c r="AR7" i="21"/>
  <c r="AS7" i="21"/>
  <c r="AT7" i="21"/>
  <c r="AU7" i="21"/>
  <c r="AV7" i="21"/>
  <c r="AW7" i="21"/>
  <c r="AX7" i="21"/>
  <c r="AY7" i="21"/>
  <c r="AZ7" i="21"/>
  <c r="BA7" i="21"/>
  <c r="BB7" i="21"/>
  <c r="BC7" i="21"/>
  <c r="BD7" i="21"/>
  <c r="BE7" i="21"/>
  <c r="BF7" i="21"/>
  <c r="BG7" i="21"/>
  <c r="BH7" i="21"/>
  <c r="BI7" i="21"/>
  <c r="BJ7" i="21"/>
  <c r="BK7" i="21"/>
  <c r="BL7" i="21"/>
  <c r="BM7" i="21"/>
  <c r="BN7" i="21"/>
  <c r="BO7" i="21"/>
  <c r="BP7" i="21"/>
  <c r="BQ7" i="21"/>
  <c r="BR7" i="21"/>
  <c r="BS7" i="21"/>
  <c r="BT7" i="21"/>
  <c r="BU7" i="21"/>
  <c r="BV7" i="21"/>
  <c r="BW7" i="21"/>
  <c r="BX7" i="21"/>
  <c r="BY7" i="21"/>
  <c r="BZ7" i="21"/>
  <c r="CA7" i="21"/>
  <c r="CB7" i="21"/>
  <c r="CC7" i="21"/>
  <c r="CD7" i="21"/>
  <c r="CE7" i="21"/>
  <c r="CF7" i="21"/>
  <c r="CG7" i="21"/>
  <c r="CH7" i="21"/>
  <c r="CI7" i="21"/>
  <c r="CJ7" i="21"/>
  <c r="CK7" i="21"/>
  <c r="CL7" i="21"/>
  <c r="CM7" i="21"/>
  <c r="CN7" i="21"/>
  <c r="CO7" i="21"/>
  <c r="CP7" i="21"/>
  <c r="CQ7" i="21"/>
  <c r="CR7" i="21"/>
  <c r="CS7" i="21"/>
  <c r="CT7" i="21"/>
  <c r="CU7" i="21"/>
  <c r="CV7" i="21"/>
  <c r="CW7" i="21"/>
  <c r="CX7" i="21"/>
  <c r="CY7" i="21"/>
  <c r="CZ7" i="21"/>
  <c r="DA7" i="21"/>
  <c r="DB7" i="21"/>
  <c r="DC7" i="21"/>
  <c r="DD7" i="21"/>
  <c r="DE7" i="21"/>
  <c r="DF7" i="21"/>
  <c r="DG7" i="21"/>
  <c r="DH7" i="21"/>
  <c r="DI7" i="21"/>
  <c r="DJ7" i="21"/>
  <c r="DK7" i="21"/>
  <c r="DL7" i="21"/>
  <c r="DM7" i="21"/>
  <c r="DN7" i="21"/>
  <c r="DO7" i="21"/>
  <c r="DP7" i="21"/>
  <c r="DQ7" i="21"/>
  <c r="DR7" i="21"/>
  <c r="DS7" i="21"/>
  <c r="DT7" i="21"/>
  <c r="DU7" i="21"/>
  <c r="DV7" i="21"/>
  <c r="DW7" i="21"/>
  <c r="DX7" i="21"/>
  <c r="DY7" i="21"/>
  <c r="DZ7" i="21"/>
  <c r="EA7" i="21"/>
  <c r="EB7" i="21"/>
  <c r="EC7" i="21"/>
  <c r="ED7" i="21"/>
  <c r="EE7" i="21"/>
  <c r="EF7" i="21"/>
  <c r="EG7" i="21"/>
  <c r="EH7" i="21"/>
  <c r="EI7" i="21"/>
  <c r="EJ7" i="21"/>
  <c r="EK7" i="21"/>
  <c r="EL7" i="21"/>
  <c r="EM7" i="21"/>
  <c r="EN7" i="21"/>
  <c r="EO7" i="21"/>
  <c r="EP7" i="21"/>
  <c r="EQ7" i="21"/>
  <c r="ER7" i="21"/>
  <c r="ES7" i="21"/>
  <c r="ET7" i="21"/>
  <c r="EU7" i="21"/>
  <c r="EV7" i="21"/>
  <c r="EW7" i="21"/>
  <c r="EX7" i="21"/>
  <c r="EY7" i="21"/>
  <c r="EZ7" i="21"/>
  <c r="FA7" i="21"/>
  <c r="FB7" i="21"/>
  <c r="FC7" i="21"/>
  <c r="FD7" i="21"/>
  <c r="FE7" i="21"/>
  <c r="FF7" i="21"/>
  <c r="FG7" i="21"/>
  <c r="FH7" i="21"/>
  <c r="FI7" i="21"/>
  <c r="FJ7" i="21"/>
  <c r="FK7" i="21"/>
  <c r="FL7" i="21"/>
  <c r="FM7" i="21"/>
  <c r="FN7" i="21"/>
  <c r="FO7" i="21"/>
  <c r="FP7" i="21"/>
  <c r="FQ7" i="21"/>
  <c r="FR7" i="21"/>
  <c r="FS7" i="21"/>
  <c r="FT7" i="21"/>
  <c r="FU7" i="21"/>
  <c r="FV7" i="21"/>
  <c r="FW7" i="21"/>
  <c r="FX7" i="21"/>
  <c r="FY7" i="21"/>
  <c r="FZ7" i="21"/>
  <c r="GA7" i="21"/>
  <c r="GB7" i="21"/>
  <c r="GC7" i="21"/>
  <c r="GD7" i="21"/>
  <c r="GE7" i="21"/>
  <c r="GF7" i="21"/>
  <c r="GG7" i="21"/>
  <c r="GH7" i="21"/>
  <c r="GI7" i="21"/>
  <c r="GJ7" i="21"/>
  <c r="GK7" i="21"/>
  <c r="GL7" i="21"/>
  <c r="GM7" i="21"/>
  <c r="GN7" i="21"/>
  <c r="GO7" i="21"/>
  <c r="GP7" i="21"/>
  <c r="GQ7" i="21"/>
  <c r="GR7" i="21"/>
  <c r="GS7" i="21"/>
  <c r="GT7" i="21"/>
  <c r="GU7" i="21"/>
  <c r="GV7" i="21"/>
  <c r="GW7" i="21"/>
  <c r="GX7" i="21"/>
  <c r="GY7" i="21"/>
  <c r="GZ7" i="21"/>
  <c r="HA7" i="21"/>
  <c r="HB7" i="21"/>
  <c r="HC7" i="21"/>
  <c r="HD7" i="21"/>
  <c r="HE7" i="21"/>
  <c r="HF7" i="21"/>
  <c r="HG7" i="21"/>
  <c r="HH7" i="21"/>
  <c r="HI7" i="21"/>
  <c r="HJ7" i="21"/>
  <c r="HK7" i="21"/>
  <c r="HL7" i="21"/>
  <c r="HM7" i="21"/>
  <c r="HN7" i="21"/>
  <c r="HO7" i="21"/>
  <c r="HP7" i="21"/>
  <c r="HQ7" i="21"/>
  <c r="HR7" i="21"/>
  <c r="HS7" i="21"/>
  <c r="HT7" i="21"/>
  <c r="HU7" i="21"/>
  <c r="HV7" i="21"/>
  <c r="HW7" i="21"/>
  <c r="HX7" i="21"/>
  <c r="HY7" i="21"/>
  <c r="HZ7" i="21"/>
  <c r="IA7" i="21"/>
  <c r="IB7" i="21"/>
  <c r="IC7" i="21"/>
  <c r="ID7" i="21"/>
  <c r="IE7" i="21"/>
  <c r="IF7" i="21"/>
  <c r="IG7" i="21"/>
  <c r="IH7" i="21"/>
  <c r="II7" i="21"/>
  <c r="IJ7" i="21"/>
  <c r="IK7" i="21"/>
  <c r="IL7" i="21"/>
  <c r="IM7" i="21"/>
  <c r="IN7" i="21"/>
  <c r="IO7" i="21"/>
  <c r="IP7" i="21"/>
  <c r="IQ7" i="21"/>
  <c r="IR7" i="21"/>
  <c r="IS7" i="21"/>
  <c r="IT7" i="21"/>
  <c r="IU7" i="21"/>
  <c r="IV7" i="21"/>
  <c r="IW7" i="21"/>
  <c r="IX7" i="21"/>
  <c r="IY7" i="21"/>
  <c r="IZ7" i="21"/>
  <c r="JA7" i="21"/>
  <c r="JB7" i="21"/>
  <c r="JC7" i="21"/>
  <c r="JD7" i="21"/>
  <c r="JE7" i="21"/>
  <c r="JF7" i="21"/>
  <c r="JG7" i="21"/>
  <c r="JH7" i="21"/>
  <c r="JI7" i="21"/>
  <c r="JJ7" i="21"/>
  <c r="JK7" i="21"/>
  <c r="JL7" i="21"/>
  <c r="JM7" i="21"/>
  <c r="JN7" i="21"/>
  <c r="JO7" i="21"/>
  <c r="JP7" i="21"/>
  <c r="JQ7" i="21"/>
  <c r="JR7" i="21"/>
  <c r="JS7" i="21"/>
  <c r="JT7" i="21"/>
  <c r="JU7" i="21"/>
  <c r="JV7" i="21"/>
  <c r="JW7" i="21"/>
  <c r="JX7" i="21"/>
  <c r="JY7" i="21"/>
  <c r="JZ7" i="21"/>
  <c r="KA7" i="21"/>
  <c r="KB7" i="21"/>
  <c r="KC7" i="21"/>
  <c r="KD7" i="21"/>
  <c r="KE7" i="21"/>
  <c r="KF7" i="21"/>
  <c r="KG7" i="21"/>
  <c r="KH7" i="21"/>
  <c r="KI7" i="21"/>
  <c r="KJ7" i="21"/>
  <c r="KK7" i="21"/>
  <c r="KL7" i="21"/>
  <c r="KM7" i="21"/>
  <c r="KN7" i="21"/>
  <c r="KO7" i="21"/>
  <c r="KP7" i="21"/>
  <c r="KQ7" i="21"/>
  <c r="KR7" i="21"/>
  <c r="KS7" i="21"/>
  <c r="KT7" i="21"/>
  <c r="KU7" i="21"/>
  <c r="KV7" i="21"/>
  <c r="KW7" i="21"/>
  <c r="KX7" i="21"/>
  <c r="KY7" i="21"/>
  <c r="KZ7" i="21"/>
  <c r="LA7" i="21"/>
  <c r="LB7" i="21"/>
  <c r="LC7" i="21"/>
  <c r="LD7" i="21"/>
  <c r="LE7" i="21"/>
  <c r="LF7" i="21"/>
  <c r="LG7" i="21"/>
  <c r="LH7" i="21"/>
  <c r="LI7" i="21"/>
  <c r="LJ7" i="21"/>
  <c r="LK7" i="21"/>
  <c r="LL7" i="21"/>
  <c r="LM7" i="21"/>
  <c r="LN7" i="21"/>
  <c r="LO7" i="21"/>
  <c r="LP7" i="21"/>
  <c r="LQ7" i="21"/>
  <c r="LR7" i="21"/>
  <c r="LS7" i="21"/>
  <c r="LT7" i="21"/>
  <c r="LU7" i="21"/>
  <c r="LV7" i="21"/>
  <c r="LW7" i="21"/>
  <c r="LX7" i="21"/>
  <c r="LY7" i="21"/>
  <c r="LZ7" i="21"/>
  <c r="MA7" i="21"/>
  <c r="MB7" i="21"/>
  <c r="MC7" i="21"/>
  <c r="MD7" i="21"/>
  <c r="ME7" i="21"/>
  <c r="MF7" i="21"/>
  <c r="MG7" i="21"/>
  <c r="MH7" i="21"/>
  <c r="MI7" i="21"/>
  <c r="MJ7" i="21"/>
  <c r="MK7" i="21"/>
  <c r="ML7" i="21"/>
  <c r="MM7" i="21"/>
  <c r="MN7" i="21"/>
  <c r="MO7" i="21"/>
  <c r="MP7" i="21"/>
  <c r="MQ7" i="21"/>
  <c r="MR7" i="21"/>
  <c r="D8" i="21"/>
  <c r="E8" i="21"/>
  <c r="F8" i="21"/>
  <c r="G8" i="21"/>
  <c r="H8" i="21"/>
  <c r="I8" i="21"/>
  <c r="J8" i="21"/>
  <c r="K8" i="21"/>
  <c r="L8" i="21"/>
  <c r="M8" i="21"/>
  <c r="N8" i="21"/>
  <c r="O8" i="21"/>
  <c r="P8" i="21"/>
  <c r="Q8" i="21"/>
  <c r="R8" i="21"/>
  <c r="S8" i="21"/>
  <c r="T8" i="21"/>
  <c r="U8" i="21"/>
  <c r="V8" i="21"/>
  <c r="W8" i="21"/>
  <c r="X8" i="21"/>
  <c r="Y8" i="21"/>
  <c r="Z8" i="21"/>
  <c r="AA8" i="21"/>
  <c r="AB8" i="21"/>
  <c r="AC8" i="21"/>
  <c r="AD8" i="21"/>
  <c r="AE8" i="21"/>
  <c r="AF8" i="21"/>
  <c r="AG8" i="21"/>
  <c r="AH8" i="21"/>
  <c r="AI8" i="21"/>
  <c r="AJ8" i="21"/>
  <c r="AK8" i="21"/>
  <c r="AL8" i="21"/>
  <c r="AM8" i="21"/>
  <c r="AN8" i="21"/>
  <c r="AO8" i="21"/>
  <c r="AP8" i="21"/>
  <c r="AQ8" i="21"/>
  <c r="AR8" i="21"/>
  <c r="AS8" i="21"/>
  <c r="AT8" i="21"/>
  <c r="AU8" i="21"/>
  <c r="AV8" i="21"/>
  <c r="AW8" i="21"/>
  <c r="AX8" i="21"/>
  <c r="AY8" i="21"/>
  <c r="AZ8" i="21"/>
  <c r="BA8" i="21"/>
  <c r="BB8" i="21"/>
  <c r="BC8" i="21"/>
  <c r="BD8" i="21"/>
  <c r="BE8" i="21"/>
  <c r="BF8" i="21"/>
  <c r="BG8" i="21"/>
  <c r="BH8" i="21"/>
  <c r="BI8" i="21"/>
  <c r="BJ8" i="21"/>
  <c r="BK8" i="21"/>
  <c r="BL8" i="21"/>
  <c r="BM8" i="21"/>
  <c r="BN8" i="21"/>
  <c r="BO8" i="21"/>
  <c r="BP8" i="21"/>
  <c r="BQ8" i="21"/>
  <c r="BR8" i="21"/>
  <c r="BS8" i="21"/>
  <c r="BT8" i="21"/>
  <c r="BU8" i="21"/>
  <c r="BV8" i="21"/>
  <c r="BW8" i="21"/>
  <c r="BX8" i="21"/>
  <c r="BY8" i="21"/>
  <c r="BZ8" i="21"/>
  <c r="CA8" i="21"/>
  <c r="CB8" i="21"/>
  <c r="CC8" i="21"/>
  <c r="CD8" i="21"/>
  <c r="CE8" i="21"/>
  <c r="CF8" i="21"/>
  <c r="CG8" i="21"/>
  <c r="CH8" i="21"/>
  <c r="CI8" i="21"/>
  <c r="CJ8" i="21"/>
  <c r="CK8" i="21"/>
  <c r="CL8" i="21"/>
  <c r="CM8" i="21"/>
  <c r="CN8" i="21"/>
  <c r="CO8" i="21"/>
  <c r="CP8" i="21"/>
  <c r="CQ8" i="21"/>
  <c r="CR8" i="21"/>
  <c r="CS8" i="21"/>
  <c r="CT8" i="21"/>
  <c r="CU8" i="21"/>
  <c r="CV8" i="21"/>
  <c r="CW8" i="21"/>
  <c r="CX8" i="21"/>
  <c r="CY8" i="21"/>
  <c r="CZ8" i="21"/>
  <c r="DA8" i="21"/>
  <c r="DB8" i="21"/>
  <c r="DC8" i="21"/>
  <c r="DD8" i="21"/>
  <c r="DE8" i="21"/>
  <c r="DF8" i="21"/>
  <c r="DG8" i="21"/>
  <c r="DH8" i="21"/>
  <c r="DI8" i="21"/>
  <c r="DJ8" i="21"/>
  <c r="DK8" i="21"/>
  <c r="DL8" i="21"/>
  <c r="DM8" i="21"/>
  <c r="DN8" i="21"/>
  <c r="DO8" i="21"/>
  <c r="DP8" i="21"/>
  <c r="DQ8" i="21"/>
  <c r="DR8" i="21"/>
  <c r="DS8" i="21"/>
  <c r="DT8" i="21"/>
  <c r="DU8" i="21"/>
  <c r="DV8" i="21"/>
  <c r="DW8" i="21"/>
  <c r="DX8" i="21"/>
  <c r="DY8" i="21"/>
  <c r="DZ8" i="21"/>
  <c r="EA8" i="21"/>
  <c r="EB8" i="21"/>
  <c r="EC8" i="21"/>
  <c r="ED8" i="21"/>
  <c r="EE8" i="21"/>
  <c r="EF8" i="21"/>
  <c r="EG8" i="21"/>
  <c r="EH8" i="21"/>
  <c r="EI8" i="21"/>
  <c r="EJ8" i="21"/>
  <c r="EK8" i="21"/>
  <c r="EL8" i="21"/>
  <c r="EM8" i="21"/>
  <c r="EN8" i="21"/>
  <c r="EO8" i="21"/>
  <c r="EP8" i="21"/>
  <c r="EQ8" i="21"/>
  <c r="ER8" i="21"/>
  <c r="ES8" i="21"/>
  <c r="ET8" i="21"/>
  <c r="EU8" i="21"/>
  <c r="EV8" i="21"/>
  <c r="EW8" i="21"/>
  <c r="EX8" i="21"/>
  <c r="EY8" i="21"/>
  <c r="EZ8" i="21"/>
  <c r="FA8" i="21"/>
  <c r="FB8" i="21"/>
  <c r="FC8" i="21"/>
  <c r="FD8" i="21"/>
  <c r="FE8" i="21"/>
  <c r="FF8" i="21"/>
  <c r="FG8" i="21"/>
  <c r="FH8" i="21"/>
  <c r="FI8" i="21"/>
  <c r="FJ8" i="21"/>
  <c r="FK8" i="21"/>
  <c r="FL8" i="21"/>
  <c r="FM8" i="21"/>
  <c r="FN8" i="21"/>
  <c r="FO8" i="21"/>
  <c r="FP8" i="21"/>
  <c r="FQ8" i="21"/>
  <c r="FR8" i="21"/>
  <c r="FS8" i="21"/>
  <c r="FT8" i="21"/>
  <c r="FU8" i="21"/>
  <c r="FV8" i="21"/>
  <c r="FW8" i="21"/>
  <c r="FX8" i="21"/>
  <c r="FY8" i="21"/>
  <c r="FZ8" i="21"/>
  <c r="GA8" i="21"/>
  <c r="GB8" i="21"/>
  <c r="GC8" i="21"/>
  <c r="GD8" i="21"/>
  <c r="GE8" i="21"/>
  <c r="GF8" i="21"/>
  <c r="GG8" i="21"/>
  <c r="GH8" i="21"/>
  <c r="GI8" i="21"/>
  <c r="GJ8" i="21"/>
  <c r="GK8" i="21"/>
  <c r="GL8" i="21"/>
  <c r="GM8" i="21"/>
  <c r="GN8" i="21"/>
  <c r="GO8" i="21"/>
  <c r="GP8" i="21"/>
  <c r="GQ8" i="21"/>
  <c r="GR8" i="21"/>
  <c r="GS8" i="21"/>
  <c r="GT8" i="21"/>
  <c r="GU8" i="21"/>
  <c r="GV8" i="21"/>
  <c r="GW8" i="21"/>
  <c r="GX8" i="21"/>
  <c r="GY8" i="21"/>
  <c r="GZ8" i="21"/>
  <c r="HA8" i="21"/>
  <c r="HB8" i="21"/>
  <c r="HC8" i="21"/>
  <c r="HD8" i="21"/>
  <c r="HE8" i="21"/>
  <c r="HF8" i="21"/>
  <c r="HG8" i="21"/>
  <c r="HH8" i="21"/>
  <c r="HI8" i="21"/>
  <c r="HJ8" i="21"/>
  <c r="HK8" i="21"/>
  <c r="HL8" i="21"/>
  <c r="HM8" i="21"/>
  <c r="HN8" i="21"/>
  <c r="HO8" i="21"/>
  <c r="HP8" i="21"/>
  <c r="HQ8" i="21"/>
  <c r="HR8" i="21"/>
  <c r="HS8" i="21"/>
  <c r="HT8" i="21"/>
  <c r="HU8" i="21"/>
  <c r="HV8" i="21"/>
  <c r="HW8" i="21"/>
  <c r="HX8" i="21"/>
  <c r="HY8" i="21"/>
  <c r="HZ8" i="21"/>
  <c r="IA8" i="21"/>
  <c r="IB8" i="21"/>
  <c r="IC8" i="21"/>
  <c r="ID8" i="21"/>
  <c r="IE8" i="21"/>
  <c r="IF8" i="21"/>
  <c r="IG8" i="21"/>
  <c r="IH8" i="21"/>
  <c r="II8" i="21"/>
  <c r="IJ8" i="21"/>
  <c r="IK8" i="21"/>
  <c r="IL8" i="21"/>
  <c r="IM8" i="21"/>
  <c r="IN8" i="21"/>
  <c r="IO8" i="21"/>
  <c r="IP8" i="21"/>
  <c r="IQ8" i="21"/>
  <c r="IR8" i="21"/>
  <c r="IS8" i="21"/>
  <c r="IT8" i="21"/>
  <c r="IU8" i="21"/>
  <c r="IV8" i="21"/>
  <c r="IW8" i="21"/>
  <c r="IX8" i="21"/>
  <c r="IY8" i="21"/>
  <c r="IZ8" i="21"/>
  <c r="JA8" i="21"/>
  <c r="JB8" i="21"/>
  <c r="JC8" i="21"/>
  <c r="JD8" i="21"/>
  <c r="JE8" i="21"/>
  <c r="JF8" i="21"/>
  <c r="JG8" i="21"/>
  <c r="JH8" i="21"/>
  <c r="JI8" i="21"/>
  <c r="JJ8" i="21"/>
  <c r="JK8" i="21"/>
  <c r="JL8" i="21"/>
  <c r="JM8" i="21"/>
  <c r="JN8" i="21"/>
  <c r="JO8" i="21"/>
  <c r="JP8" i="21"/>
  <c r="JQ8" i="21"/>
  <c r="JR8" i="21"/>
  <c r="JS8" i="21"/>
  <c r="JT8" i="21"/>
  <c r="JU8" i="21"/>
  <c r="JV8" i="21"/>
  <c r="JW8" i="21"/>
  <c r="JX8" i="21"/>
  <c r="JY8" i="21"/>
  <c r="JZ8" i="21"/>
  <c r="KA8" i="21"/>
  <c r="KB8" i="21"/>
  <c r="KC8" i="21"/>
  <c r="KD8" i="21"/>
  <c r="KE8" i="21"/>
  <c r="KF8" i="21"/>
  <c r="KG8" i="21"/>
  <c r="KH8" i="21"/>
  <c r="KI8" i="21"/>
  <c r="KJ8" i="21"/>
  <c r="KK8" i="21"/>
  <c r="KL8" i="21"/>
  <c r="KM8" i="21"/>
  <c r="KN8" i="21"/>
  <c r="KO8" i="21"/>
  <c r="KP8" i="21"/>
  <c r="KQ8" i="21"/>
  <c r="KR8" i="21"/>
  <c r="KS8" i="21"/>
  <c r="KT8" i="21"/>
  <c r="KU8" i="21"/>
  <c r="KV8" i="21"/>
  <c r="KW8" i="21"/>
  <c r="KX8" i="21"/>
  <c r="KY8" i="21"/>
  <c r="KZ8" i="21"/>
  <c r="LA8" i="21"/>
  <c r="LB8" i="21"/>
  <c r="LC8" i="21"/>
  <c r="LD8" i="21"/>
  <c r="LE8" i="21"/>
  <c r="LF8" i="21"/>
  <c r="LG8" i="21"/>
  <c r="LH8" i="21"/>
  <c r="LI8" i="21"/>
  <c r="LJ8" i="21"/>
  <c r="LK8" i="21"/>
  <c r="LL8" i="21"/>
  <c r="LM8" i="21"/>
  <c r="LN8" i="21"/>
  <c r="LO8" i="21"/>
  <c r="LP8" i="21"/>
  <c r="LQ8" i="21"/>
  <c r="LR8" i="21"/>
  <c r="LS8" i="21"/>
  <c r="LT8" i="21"/>
  <c r="LU8" i="21"/>
  <c r="LV8" i="21"/>
  <c r="LW8" i="21"/>
  <c r="LX8" i="21"/>
  <c r="LY8" i="21"/>
  <c r="LZ8" i="21"/>
  <c r="MA8" i="21"/>
  <c r="MB8" i="21"/>
  <c r="MC8" i="21"/>
  <c r="MD8" i="21"/>
  <c r="ME8" i="21"/>
  <c r="MF8" i="21"/>
  <c r="MG8" i="21"/>
  <c r="MH8" i="21"/>
  <c r="MI8" i="21"/>
  <c r="MJ8" i="21"/>
  <c r="MK8" i="21"/>
  <c r="ML8" i="21"/>
  <c r="MM8" i="21"/>
  <c r="MN8" i="21"/>
  <c r="MO8" i="21"/>
  <c r="MP8" i="21"/>
  <c r="MQ8" i="21"/>
  <c r="MR8" i="21"/>
  <c r="D9" i="21"/>
  <c r="E9" i="21"/>
  <c r="F9" i="21"/>
  <c r="G9" i="21"/>
  <c r="H9" i="21"/>
  <c r="I9" i="21"/>
  <c r="J9" i="21"/>
  <c r="K9" i="21"/>
  <c r="L9" i="21"/>
  <c r="M9" i="21"/>
  <c r="N9" i="21"/>
  <c r="O9" i="21"/>
  <c r="P9" i="21"/>
  <c r="Q9" i="21"/>
  <c r="R9" i="21"/>
  <c r="S9" i="21"/>
  <c r="T9" i="21"/>
  <c r="U9" i="21"/>
  <c r="V9" i="21"/>
  <c r="W9" i="21"/>
  <c r="X9" i="21"/>
  <c r="Y9" i="21"/>
  <c r="Z9" i="21"/>
  <c r="AA9" i="21"/>
  <c r="AB9" i="21"/>
  <c r="AC9" i="21"/>
  <c r="AD9" i="21"/>
  <c r="AE9" i="21"/>
  <c r="AF9" i="21"/>
  <c r="AG9" i="21"/>
  <c r="AH9" i="21"/>
  <c r="AI9" i="21"/>
  <c r="AJ9" i="21"/>
  <c r="AK9" i="21"/>
  <c r="AL9" i="21"/>
  <c r="AM9" i="21"/>
  <c r="AN9" i="21"/>
  <c r="AO9" i="21"/>
  <c r="AP9" i="21"/>
  <c r="AQ9" i="21"/>
  <c r="AR9" i="21"/>
  <c r="AS9" i="21"/>
  <c r="AT9" i="21"/>
  <c r="AU9" i="21"/>
  <c r="AV9" i="21"/>
  <c r="AW9" i="21"/>
  <c r="AX9" i="21"/>
  <c r="AY9" i="21"/>
  <c r="AZ9" i="21"/>
  <c r="BA9" i="21"/>
  <c r="BB9" i="21"/>
  <c r="BC9" i="21"/>
  <c r="BD9" i="21"/>
  <c r="BE9" i="21"/>
  <c r="BF9" i="21"/>
  <c r="BG9" i="21"/>
  <c r="BH9" i="21"/>
  <c r="BI9" i="21"/>
  <c r="BJ9" i="21"/>
  <c r="BK9" i="21"/>
  <c r="BL9" i="21"/>
  <c r="BM9" i="21"/>
  <c r="BN9" i="21"/>
  <c r="BO9" i="21"/>
  <c r="BP9" i="21"/>
  <c r="BQ9" i="21"/>
  <c r="BR9" i="21"/>
  <c r="BS9" i="21"/>
  <c r="BT9" i="21"/>
  <c r="BU9" i="21"/>
  <c r="BV9" i="21"/>
  <c r="BW9" i="21"/>
  <c r="BX9" i="21"/>
  <c r="BY9" i="21"/>
  <c r="BZ9" i="21"/>
  <c r="CA9" i="21"/>
  <c r="CB9" i="21"/>
  <c r="CC9" i="21"/>
  <c r="CD9" i="21"/>
  <c r="CE9" i="21"/>
  <c r="CF9" i="21"/>
  <c r="CG9" i="21"/>
  <c r="CH9" i="21"/>
  <c r="CI9" i="21"/>
  <c r="CJ9" i="21"/>
  <c r="CK9" i="21"/>
  <c r="CL9" i="21"/>
  <c r="CM9" i="21"/>
  <c r="CN9" i="21"/>
  <c r="CO9" i="21"/>
  <c r="CP9" i="21"/>
  <c r="CQ9" i="21"/>
  <c r="CR9" i="21"/>
  <c r="CS9" i="21"/>
  <c r="CT9" i="21"/>
  <c r="CU9" i="21"/>
  <c r="CV9" i="21"/>
  <c r="CW9" i="21"/>
  <c r="CX9" i="21"/>
  <c r="CY9" i="21"/>
  <c r="CZ9" i="21"/>
  <c r="DA9" i="21"/>
  <c r="DB9" i="21"/>
  <c r="DC9" i="21"/>
  <c r="DD9" i="21"/>
  <c r="DE9" i="21"/>
  <c r="DF9" i="21"/>
  <c r="DG9" i="21"/>
  <c r="DH9" i="21"/>
  <c r="DI9" i="21"/>
  <c r="DJ9" i="21"/>
  <c r="DK9" i="21"/>
  <c r="DL9" i="21"/>
  <c r="DM9" i="21"/>
  <c r="DN9" i="21"/>
  <c r="DO9" i="21"/>
  <c r="DP9" i="21"/>
  <c r="DQ9" i="21"/>
  <c r="DR9" i="21"/>
  <c r="DS9" i="21"/>
  <c r="DT9" i="21"/>
  <c r="DU9" i="21"/>
  <c r="DV9" i="21"/>
  <c r="DW9" i="21"/>
  <c r="DX9" i="21"/>
  <c r="DY9" i="21"/>
  <c r="DZ9" i="21"/>
  <c r="EA9" i="21"/>
  <c r="EB9" i="21"/>
  <c r="EC9" i="21"/>
  <c r="ED9" i="21"/>
  <c r="EE9" i="21"/>
  <c r="EF9" i="21"/>
  <c r="EG9" i="21"/>
  <c r="EH9" i="21"/>
  <c r="EI9" i="21"/>
  <c r="EJ9" i="21"/>
  <c r="EK9" i="21"/>
  <c r="EL9" i="21"/>
  <c r="EM9" i="21"/>
  <c r="EN9" i="21"/>
  <c r="EO9" i="21"/>
  <c r="EP9" i="21"/>
  <c r="EQ9" i="21"/>
  <c r="ER9" i="21"/>
  <c r="ES9" i="21"/>
  <c r="ET9" i="21"/>
  <c r="EU9" i="21"/>
  <c r="EV9" i="21"/>
  <c r="EW9" i="21"/>
  <c r="EX9" i="21"/>
  <c r="EY9" i="21"/>
  <c r="EZ9" i="21"/>
  <c r="FA9" i="21"/>
  <c r="FB9" i="21"/>
  <c r="FC9" i="21"/>
  <c r="FD9" i="21"/>
  <c r="FE9" i="21"/>
  <c r="FF9" i="21"/>
  <c r="FG9" i="21"/>
  <c r="FH9" i="21"/>
  <c r="FI9" i="21"/>
  <c r="FJ9" i="21"/>
  <c r="FK9" i="21"/>
  <c r="FL9" i="21"/>
  <c r="FM9" i="21"/>
  <c r="FN9" i="21"/>
  <c r="FO9" i="21"/>
  <c r="FP9" i="21"/>
  <c r="FQ9" i="21"/>
  <c r="FR9" i="21"/>
  <c r="FS9" i="21"/>
  <c r="FT9" i="21"/>
  <c r="FU9" i="21"/>
  <c r="FV9" i="21"/>
  <c r="FW9" i="21"/>
  <c r="FX9" i="21"/>
  <c r="FY9" i="21"/>
  <c r="FZ9" i="21"/>
  <c r="GA9" i="21"/>
  <c r="GB9" i="21"/>
  <c r="GC9" i="21"/>
  <c r="GD9" i="21"/>
  <c r="GE9" i="21"/>
  <c r="GF9" i="21"/>
  <c r="GG9" i="21"/>
  <c r="GH9" i="21"/>
  <c r="GI9" i="21"/>
  <c r="GJ9" i="21"/>
  <c r="GK9" i="21"/>
  <c r="GL9" i="21"/>
  <c r="GM9" i="21"/>
  <c r="GN9" i="21"/>
  <c r="GO9" i="21"/>
  <c r="GP9" i="21"/>
  <c r="GQ9" i="21"/>
  <c r="GR9" i="21"/>
  <c r="GS9" i="21"/>
  <c r="GT9" i="21"/>
  <c r="GU9" i="21"/>
  <c r="GV9" i="21"/>
  <c r="GW9" i="21"/>
  <c r="GX9" i="21"/>
  <c r="GY9" i="21"/>
  <c r="GZ9" i="21"/>
  <c r="HA9" i="21"/>
  <c r="HB9" i="21"/>
  <c r="HC9" i="21"/>
  <c r="HD9" i="21"/>
  <c r="HE9" i="21"/>
  <c r="HF9" i="21"/>
  <c r="HG9" i="21"/>
  <c r="HH9" i="21"/>
  <c r="HI9" i="21"/>
  <c r="HJ9" i="21"/>
  <c r="HK9" i="21"/>
  <c r="HL9" i="21"/>
  <c r="HM9" i="21"/>
  <c r="HN9" i="21"/>
  <c r="HO9" i="21"/>
  <c r="HP9" i="21"/>
  <c r="HQ9" i="21"/>
  <c r="HR9" i="21"/>
  <c r="HS9" i="21"/>
  <c r="HT9" i="21"/>
  <c r="HU9" i="21"/>
  <c r="HV9" i="21"/>
  <c r="HW9" i="21"/>
  <c r="HX9" i="21"/>
  <c r="HY9" i="21"/>
  <c r="HZ9" i="21"/>
  <c r="IA9" i="21"/>
  <c r="IB9" i="21"/>
  <c r="IC9" i="21"/>
  <c r="ID9" i="21"/>
  <c r="IE9" i="21"/>
  <c r="IF9" i="21"/>
  <c r="IG9" i="21"/>
  <c r="IH9" i="21"/>
  <c r="II9" i="21"/>
  <c r="IJ9" i="21"/>
  <c r="IK9" i="21"/>
  <c r="IL9" i="21"/>
  <c r="IM9" i="21"/>
  <c r="IN9" i="21"/>
  <c r="IO9" i="21"/>
  <c r="IP9" i="21"/>
  <c r="IQ9" i="21"/>
  <c r="IR9" i="21"/>
  <c r="IS9" i="21"/>
  <c r="IT9" i="21"/>
  <c r="IU9" i="21"/>
  <c r="IV9" i="21"/>
  <c r="IW9" i="21"/>
  <c r="IX9" i="21"/>
  <c r="IY9" i="21"/>
  <c r="IZ9" i="21"/>
  <c r="JA9" i="21"/>
  <c r="JB9" i="21"/>
  <c r="JC9" i="21"/>
  <c r="JD9" i="21"/>
  <c r="JE9" i="21"/>
  <c r="JF9" i="21"/>
  <c r="JG9" i="21"/>
  <c r="JH9" i="21"/>
  <c r="JI9" i="21"/>
  <c r="JJ9" i="21"/>
  <c r="JK9" i="21"/>
  <c r="JL9" i="21"/>
  <c r="JM9" i="21"/>
  <c r="JN9" i="21"/>
  <c r="JO9" i="21"/>
  <c r="JP9" i="21"/>
  <c r="JQ9" i="21"/>
  <c r="JR9" i="21"/>
  <c r="JS9" i="21"/>
  <c r="JT9" i="21"/>
  <c r="JU9" i="21"/>
  <c r="JV9" i="21"/>
  <c r="JW9" i="21"/>
  <c r="JX9" i="21"/>
  <c r="JY9" i="21"/>
  <c r="JZ9" i="21"/>
  <c r="KA9" i="21"/>
  <c r="KB9" i="21"/>
  <c r="KC9" i="21"/>
  <c r="KD9" i="21"/>
  <c r="KE9" i="21"/>
  <c r="KF9" i="21"/>
  <c r="KG9" i="21"/>
  <c r="KH9" i="21"/>
  <c r="KI9" i="21"/>
  <c r="KJ9" i="21"/>
  <c r="KK9" i="21"/>
  <c r="KL9" i="21"/>
  <c r="KM9" i="21"/>
  <c r="KN9" i="21"/>
  <c r="KO9" i="21"/>
  <c r="KP9" i="21"/>
  <c r="KQ9" i="21"/>
  <c r="KR9" i="21"/>
  <c r="KS9" i="21"/>
  <c r="KT9" i="21"/>
  <c r="KU9" i="21"/>
  <c r="KV9" i="21"/>
  <c r="KW9" i="21"/>
  <c r="KX9" i="21"/>
  <c r="KY9" i="21"/>
  <c r="KZ9" i="21"/>
  <c r="LA9" i="21"/>
  <c r="LB9" i="21"/>
  <c r="LC9" i="21"/>
  <c r="LD9" i="21"/>
  <c r="LE9" i="21"/>
  <c r="LF9" i="21"/>
  <c r="LG9" i="21"/>
  <c r="LH9" i="21"/>
  <c r="LI9" i="21"/>
  <c r="LJ9" i="21"/>
  <c r="LK9" i="21"/>
  <c r="LL9" i="21"/>
  <c r="LM9" i="21"/>
  <c r="LN9" i="21"/>
  <c r="LO9" i="21"/>
  <c r="LP9" i="21"/>
  <c r="LQ9" i="21"/>
  <c r="LR9" i="21"/>
  <c r="LS9" i="21"/>
  <c r="LT9" i="21"/>
  <c r="LU9" i="21"/>
  <c r="LV9" i="21"/>
  <c r="LW9" i="21"/>
  <c r="LX9" i="21"/>
  <c r="LY9" i="21"/>
  <c r="LZ9" i="21"/>
  <c r="MA9" i="21"/>
  <c r="MB9" i="21"/>
  <c r="MC9" i="21"/>
  <c r="MD9" i="21"/>
  <c r="ME9" i="21"/>
  <c r="MF9" i="21"/>
  <c r="MG9" i="21"/>
  <c r="MH9" i="21"/>
  <c r="MI9" i="21"/>
  <c r="MJ9" i="21"/>
  <c r="MK9" i="21"/>
  <c r="ML9" i="21"/>
  <c r="MM9" i="21"/>
  <c r="MN9" i="21"/>
  <c r="MO9" i="21"/>
  <c r="MP9" i="21"/>
  <c r="MQ9" i="21"/>
  <c r="MR9" i="21"/>
  <c r="D10" i="21"/>
  <c r="E10" i="21"/>
  <c r="F10" i="21"/>
  <c r="G10" i="21"/>
  <c r="H10" i="21"/>
  <c r="I10" i="21"/>
  <c r="J10" i="21"/>
  <c r="K10" i="21"/>
  <c r="L10" i="21"/>
  <c r="M10" i="21"/>
  <c r="N10" i="21"/>
  <c r="O10" i="21"/>
  <c r="P10" i="21"/>
  <c r="Q10" i="21"/>
  <c r="R10" i="21"/>
  <c r="S10" i="21"/>
  <c r="T10" i="21"/>
  <c r="U10" i="21"/>
  <c r="V10" i="21"/>
  <c r="W10" i="21"/>
  <c r="X10" i="21"/>
  <c r="Y10" i="21"/>
  <c r="Z10" i="21"/>
  <c r="AA10" i="21"/>
  <c r="AB10" i="21"/>
  <c r="AC10" i="21"/>
  <c r="AD10" i="21"/>
  <c r="AE10" i="21"/>
  <c r="AF10" i="21"/>
  <c r="AG10" i="21"/>
  <c r="AH10" i="21"/>
  <c r="AI10" i="21"/>
  <c r="AJ10" i="21"/>
  <c r="AK10" i="21"/>
  <c r="AL10" i="21"/>
  <c r="AM10" i="21"/>
  <c r="AN10" i="21"/>
  <c r="AO10" i="21"/>
  <c r="AP10" i="21"/>
  <c r="AQ10" i="21"/>
  <c r="AR10" i="21"/>
  <c r="AS10" i="21"/>
  <c r="AT10" i="21"/>
  <c r="AU10" i="21"/>
  <c r="AV10" i="21"/>
  <c r="AW10" i="21"/>
  <c r="AX10" i="21"/>
  <c r="AY10" i="21"/>
  <c r="AZ10" i="21"/>
  <c r="BA10" i="21"/>
  <c r="BB10" i="21"/>
  <c r="BC10" i="21"/>
  <c r="BD10" i="21"/>
  <c r="BE10" i="21"/>
  <c r="BF10" i="21"/>
  <c r="BG10" i="21"/>
  <c r="BH10" i="21"/>
  <c r="BI10" i="21"/>
  <c r="BJ10" i="21"/>
  <c r="BK10" i="21"/>
  <c r="BL10" i="21"/>
  <c r="BM10" i="21"/>
  <c r="BN10" i="21"/>
  <c r="BO10" i="21"/>
  <c r="BP10" i="21"/>
  <c r="BQ10" i="21"/>
  <c r="BR10" i="21"/>
  <c r="BS10" i="21"/>
  <c r="BT10" i="21"/>
  <c r="BU10" i="21"/>
  <c r="BV10" i="21"/>
  <c r="BW10" i="21"/>
  <c r="BX10" i="21"/>
  <c r="BY10" i="21"/>
  <c r="BZ10" i="21"/>
  <c r="CA10" i="21"/>
  <c r="CB10" i="21"/>
  <c r="CC10" i="21"/>
  <c r="CD10" i="21"/>
  <c r="CE10" i="21"/>
  <c r="CF10" i="21"/>
  <c r="CG10" i="21"/>
  <c r="CH10" i="21"/>
  <c r="CI10" i="21"/>
  <c r="CJ10" i="21"/>
  <c r="CK10" i="21"/>
  <c r="CL10" i="21"/>
  <c r="CM10" i="21"/>
  <c r="CN10" i="21"/>
  <c r="CO10" i="21"/>
  <c r="CP10" i="21"/>
  <c r="CQ10" i="21"/>
  <c r="CR10" i="21"/>
  <c r="CS10" i="21"/>
  <c r="CT10" i="21"/>
  <c r="CU10" i="21"/>
  <c r="CV10" i="21"/>
  <c r="CW10" i="21"/>
  <c r="CX10" i="21"/>
  <c r="CY10" i="21"/>
  <c r="CZ10" i="21"/>
  <c r="DA10" i="21"/>
  <c r="DB10" i="21"/>
  <c r="DC10" i="21"/>
  <c r="DD10" i="21"/>
  <c r="DE10" i="21"/>
  <c r="DF10" i="21"/>
  <c r="DG10" i="21"/>
  <c r="DH10" i="21"/>
  <c r="DI10" i="21"/>
  <c r="DJ10" i="21"/>
  <c r="DK10" i="21"/>
  <c r="DL10" i="21"/>
  <c r="DM10" i="21"/>
  <c r="DN10" i="21"/>
  <c r="DO10" i="21"/>
  <c r="DP10" i="21"/>
  <c r="DQ10" i="21"/>
  <c r="DR10" i="21"/>
  <c r="DS10" i="21"/>
  <c r="DT10" i="21"/>
  <c r="DU10" i="21"/>
  <c r="DV10" i="21"/>
  <c r="DW10" i="21"/>
  <c r="DX10" i="21"/>
  <c r="DY10" i="21"/>
  <c r="DZ10" i="21"/>
  <c r="EA10" i="21"/>
  <c r="EB10" i="21"/>
  <c r="EC10" i="21"/>
  <c r="ED10" i="21"/>
  <c r="EE10" i="21"/>
  <c r="EF10" i="21"/>
  <c r="EG10" i="21"/>
  <c r="EH10" i="21"/>
  <c r="EI10" i="21"/>
  <c r="EJ10" i="21"/>
  <c r="EK10" i="21"/>
  <c r="EL10" i="21"/>
  <c r="EM10" i="21"/>
  <c r="EN10" i="21"/>
  <c r="EO10" i="21"/>
  <c r="EP10" i="21"/>
  <c r="EQ10" i="21"/>
  <c r="ER10" i="21"/>
  <c r="ES10" i="21"/>
  <c r="ET10" i="21"/>
  <c r="EU10" i="21"/>
  <c r="EV10" i="21"/>
  <c r="EW10" i="21"/>
  <c r="EX10" i="21"/>
  <c r="EY10" i="21"/>
  <c r="EZ10" i="21"/>
  <c r="FA10" i="21"/>
  <c r="FB10" i="21"/>
  <c r="FC10" i="21"/>
  <c r="FD10" i="21"/>
  <c r="FE10" i="21"/>
  <c r="FF10" i="21"/>
  <c r="FG10" i="21"/>
  <c r="FH10" i="21"/>
  <c r="FI10" i="21"/>
  <c r="FJ10" i="21"/>
  <c r="FK10" i="21"/>
  <c r="FL10" i="21"/>
  <c r="FM10" i="21"/>
  <c r="FN10" i="21"/>
  <c r="FO10" i="21"/>
  <c r="FP10" i="21"/>
  <c r="FQ10" i="21"/>
  <c r="FR10" i="21"/>
  <c r="FS10" i="21"/>
  <c r="FT10" i="21"/>
  <c r="FU10" i="21"/>
  <c r="FV10" i="21"/>
  <c r="FW10" i="21"/>
  <c r="FX10" i="21"/>
  <c r="FY10" i="21"/>
  <c r="FZ10" i="21"/>
  <c r="GA10" i="21"/>
  <c r="GB10" i="21"/>
  <c r="GC10" i="21"/>
  <c r="GD10" i="21"/>
  <c r="GE10" i="21"/>
  <c r="GF10" i="21"/>
  <c r="GG10" i="21"/>
  <c r="GH10" i="21"/>
  <c r="GI10" i="21"/>
  <c r="GJ10" i="21"/>
  <c r="GK10" i="21"/>
  <c r="GL10" i="21"/>
  <c r="GM10" i="21"/>
  <c r="GN10" i="21"/>
  <c r="GO10" i="21"/>
  <c r="GP10" i="21"/>
  <c r="GQ10" i="21"/>
  <c r="GR10" i="21"/>
  <c r="GS10" i="21"/>
  <c r="GT10" i="21"/>
  <c r="GU10" i="21"/>
  <c r="GV10" i="21"/>
  <c r="GW10" i="21"/>
  <c r="GX10" i="21"/>
  <c r="GY10" i="21"/>
  <c r="GZ10" i="21"/>
  <c r="HA10" i="21"/>
  <c r="HB10" i="21"/>
  <c r="HC10" i="21"/>
  <c r="HD10" i="21"/>
  <c r="HE10" i="21"/>
  <c r="HF10" i="21"/>
  <c r="HG10" i="21"/>
  <c r="HH10" i="21"/>
  <c r="HI10" i="21"/>
  <c r="HJ10" i="21"/>
  <c r="HK10" i="21"/>
  <c r="HL10" i="21"/>
  <c r="HM10" i="21"/>
  <c r="HN10" i="21"/>
  <c r="HO10" i="21"/>
  <c r="HP10" i="21"/>
  <c r="HQ10" i="21"/>
  <c r="HR10" i="21"/>
  <c r="HS10" i="21"/>
  <c r="HT10" i="21"/>
  <c r="HU10" i="21"/>
  <c r="HV10" i="21"/>
  <c r="HW10" i="21"/>
  <c r="HX10" i="21"/>
  <c r="HY10" i="21"/>
  <c r="HZ10" i="21"/>
  <c r="IA10" i="21"/>
  <c r="IB10" i="21"/>
  <c r="IC10" i="21"/>
  <c r="ID10" i="21"/>
  <c r="IE10" i="21"/>
  <c r="IF10" i="21"/>
  <c r="IG10" i="21"/>
  <c r="IH10" i="21"/>
  <c r="II10" i="21"/>
  <c r="IJ10" i="21"/>
  <c r="IK10" i="21"/>
  <c r="IL10" i="21"/>
  <c r="IM10" i="21"/>
  <c r="IN10" i="21"/>
  <c r="IO10" i="21"/>
  <c r="IP10" i="21"/>
  <c r="IQ10" i="21"/>
  <c r="IR10" i="21"/>
  <c r="IS10" i="21"/>
  <c r="IT10" i="21"/>
  <c r="IU10" i="21"/>
  <c r="IV10" i="21"/>
  <c r="IW10" i="21"/>
  <c r="IX10" i="21"/>
  <c r="IY10" i="21"/>
  <c r="IZ10" i="21"/>
  <c r="JA10" i="21"/>
  <c r="JB10" i="21"/>
  <c r="JC10" i="21"/>
  <c r="JD10" i="21"/>
  <c r="JE10" i="21"/>
  <c r="JF10" i="21"/>
  <c r="JG10" i="21"/>
  <c r="JH10" i="21"/>
  <c r="JI10" i="21"/>
  <c r="JJ10" i="21"/>
  <c r="JK10" i="21"/>
  <c r="JL10" i="21"/>
  <c r="JM10" i="21"/>
  <c r="JN10" i="21"/>
  <c r="JO10" i="21"/>
  <c r="JP10" i="21"/>
  <c r="JQ10" i="21"/>
  <c r="JR10" i="21"/>
  <c r="JS10" i="21"/>
  <c r="JT10" i="21"/>
  <c r="JU10" i="21"/>
  <c r="JV10" i="21"/>
  <c r="JW10" i="21"/>
  <c r="JX10" i="21"/>
  <c r="JY10" i="21"/>
  <c r="JZ10" i="21"/>
  <c r="KA10" i="21"/>
  <c r="KB10" i="21"/>
  <c r="KC10" i="21"/>
  <c r="KD10" i="21"/>
  <c r="KE10" i="21"/>
  <c r="KF10" i="21"/>
  <c r="KG10" i="21"/>
  <c r="KH10" i="21"/>
  <c r="KI10" i="21"/>
  <c r="KJ10" i="21"/>
  <c r="KK10" i="21"/>
  <c r="KL10" i="21"/>
  <c r="KM10" i="21"/>
  <c r="KN10" i="21"/>
  <c r="KO10" i="21"/>
  <c r="KP10" i="21"/>
  <c r="KQ10" i="21"/>
  <c r="KR10" i="21"/>
  <c r="KS10" i="21"/>
  <c r="KT10" i="21"/>
  <c r="KU10" i="21"/>
  <c r="KV10" i="21"/>
  <c r="KW10" i="21"/>
  <c r="KX10" i="21"/>
  <c r="KY10" i="21"/>
  <c r="KZ10" i="21"/>
  <c r="LA10" i="21"/>
  <c r="LB10" i="21"/>
  <c r="LC10" i="21"/>
  <c r="LD10" i="21"/>
  <c r="LE10" i="21"/>
  <c r="LF10" i="21"/>
  <c r="LG10" i="21"/>
  <c r="LH10" i="21"/>
  <c r="LI10" i="21"/>
  <c r="LJ10" i="21"/>
  <c r="LK10" i="21"/>
  <c r="LL10" i="21"/>
  <c r="LM10" i="21"/>
  <c r="LN10" i="21"/>
  <c r="LO10" i="21"/>
  <c r="LP10" i="21"/>
  <c r="LQ10" i="21"/>
  <c r="LR10" i="21"/>
  <c r="LS10" i="21"/>
  <c r="LT10" i="21"/>
  <c r="LU10" i="21"/>
  <c r="LV10" i="21"/>
  <c r="LW10" i="21"/>
  <c r="LX10" i="21"/>
  <c r="LY10" i="21"/>
  <c r="LZ10" i="21"/>
  <c r="MA10" i="21"/>
  <c r="MB10" i="21"/>
  <c r="MC10" i="21"/>
  <c r="MD10" i="21"/>
  <c r="ME10" i="21"/>
  <c r="MF10" i="21"/>
  <c r="MG10" i="21"/>
  <c r="MH10" i="21"/>
  <c r="MI10" i="21"/>
  <c r="MJ10" i="21"/>
  <c r="MK10" i="21"/>
  <c r="ML10" i="21"/>
  <c r="MM10" i="21"/>
  <c r="MN10" i="21"/>
  <c r="MO10" i="21"/>
  <c r="MP10" i="21"/>
  <c r="MQ10" i="21"/>
  <c r="MR10" i="21"/>
  <c r="D11" i="21"/>
  <c r="E11" i="21"/>
  <c r="F11" i="21"/>
  <c r="G11" i="21"/>
  <c r="H11" i="21"/>
  <c r="I11" i="21"/>
  <c r="J11" i="21"/>
  <c r="K11" i="21"/>
  <c r="L11" i="21"/>
  <c r="M11" i="21"/>
  <c r="N11" i="21"/>
  <c r="O11" i="21"/>
  <c r="P11" i="21"/>
  <c r="Q11" i="21"/>
  <c r="R11" i="21"/>
  <c r="S11" i="21"/>
  <c r="T11" i="21"/>
  <c r="U11" i="21"/>
  <c r="V11" i="21"/>
  <c r="W11" i="21"/>
  <c r="X11" i="21"/>
  <c r="Y11" i="21"/>
  <c r="Z11" i="21"/>
  <c r="AA11" i="21"/>
  <c r="AB11" i="21"/>
  <c r="AC11" i="21"/>
  <c r="AD11" i="21"/>
  <c r="AE11" i="21"/>
  <c r="AF11" i="21"/>
  <c r="AG11" i="21"/>
  <c r="AH11" i="21"/>
  <c r="AI11" i="21"/>
  <c r="AJ11" i="21"/>
  <c r="AK11" i="21"/>
  <c r="AL11" i="21"/>
  <c r="AM11" i="21"/>
  <c r="AN11" i="21"/>
  <c r="AO11" i="21"/>
  <c r="AP11" i="21"/>
  <c r="AQ11" i="21"/>
  <c r="AR11" i="21"/>
  <c r="AS11" i="21"/>
  <c r="AT11" i="21"/>
  <c r="AU11" i="21"/>
  <c r="AV11" i="21"/>
  <c r="AW11" i="21"/>
  <c r="AX11" i="21"/>
  <c r="AY11" i="21"/>
  <c r="AZ11" i="21"/>
  <c r="BA11" i="21"/>
  <c r="BB11" i="21"/>
  <c r="BC11" i="21"/>
  <c r="BD11" i="21"/>
  <c r="BE11" i="21"/>
  <c r="BF11" i="21"/>
  <c r="BG11" i="21"/>
  <c r="BH11" i="21"/>
  <c r="BI11" i="21"/>
  <c r="BJ11" i="21"/>
  <c r="BK11" i="21"/>
  <c r="BL11" i="21"/>
  <c r="BM11" i="21"/>
  <c r="BN11" i="21"/>
  <c r="BO11" i="21"/>
  <c r="BP11" i="21"/>
  <c r="BQ11" i="21"/>
  <c r="BR11" i="21"/>
  <c r="BS11" i="21"/>
  <c r="BT11" i="21"/>
  <c r="BU11" i="21"/>
  <c r="BV11" i="21"/>
  <c r="BW11" i="21"/>
  <c r="BX11" i="21"/>
  <c r="BY11" i="21"/>
  <c r="BZ11" i="21"/>
  <c r="CA11" i="21"/>
  <c r="CB11" i="21"/>
  <c r="CC11" i="21"/>
  <c r="CD11" i="21"/>
  <c r="CE11" i="21"/>
  <c r="CF11" i="21"/>
  <c r="CG11" i="21"/>
  <c r="CH11" i="21"/>
  <c r="CI11" i="21"/>
  <c r="CJ11" i="21"/>
  <c r="CK11" i="21"/>
  <c r="CL11" i="21"/>
  <c r="CM11" i="21"/>
  <c r="CN11" i="21"/>
  <c r="CO11" i="21"/>
  <c r="CP11" i="21"/>
  <c r="CQ11" i="21"/>
  <c r="CR11" i="21"/>
  <c r="CS11" i="21"/>
  <c r="CT11" i="21"/>
  <c r="CU11" i="21"/>
  <c r="CV11" i="21"/>
  <c r="CW11" i="21"/>
  <c r="CX11" i="21"/>
  <c r="CY11" i="21"/>
  <c r="CZ11" i="21"/>
  <c r="DA11" i="21"/>
  <c r="DB11" i="21"/>
  <c r="DC11" i="21"/>
  <c r="DD11" i="21"/>
  <c r="DE11" i="21"/>
  <c r="DF11" i="21"/>
  <c r="DG11" i="21"/>
  <c r="DH11" i="21"/>
  <c r="DI11" i="21"/>
  <c r="DJ11" i="21"/>
  <c r="DK11" i="21"/>
  <c r="DL11" i="21"/>
  <c r="DM11" i="21"/>
  <c r="DN11" i="21"/>
  <c r="DO11" i="21"/>
  <c r="DP11" i="21"/>
  <c r="DQ11" i="21"/>
  <c r="DR11" i="21"/>
  <c r="DS11" i="21"/>
  <c r="DT11" i="21"/>
  <c r="DU11" i="21"/>
  <c r="DV11" i="21"/>
  <c r="DW11" i="21"/>
  <c r="DX11" i="21"/>
  <c r="DY11" i="21"/>
  <c r="DZ11" i="21"/>
  <c r="EA11" i="21"/>
  <c r="EB11" i="21"/>
  <c r="EC11" i="21"/>
  <c r="ED11" i="21"/>
  <c r="EE11" i="21"/>
  <c r="EF11" i="21"/>
  <c r="EG11" i="21"/>
  <c r="EH11" i="21"/>
  <c r="EI11" i="21"/>
  <c r="EJ11" i="21"/>
  <c r="EK11" i="21"/>
  <c r="EL11" i="21"/>
  <c r="EM11" i="21"/>
  <c r="EN11" i="21"/>
  <c r="EO11" i="21"/>
  <c r="EP11" i="21"/>
  <c r="EQ11" i="21"/>
  <c r="ER11" i="21"/>
  <c r="ES11" i="21"/>
  <c r="ET11" i="21"/>
  <c r="EU11" i="21"/>
  <c r="EV11" i="21"/>
  <c r="EW11" i="21"/>
  <c r="EX11" i="21"/>
  <c r="EY11" i="21"/>
  <c r="EZ11" i="21"/>
  <c r="FA11" i="21"/>
  <c r="FB11" i="21"/>
  <c r="FC11" i="21"/>
  <c r="FD11" i="21"/>
  <c r="FE11" i="21"/>
  <c r="FF11" i="21"/>
  <c r="FG11" i="21"/>
  <c r="FH11" i="21"/>
  <c r="FI11" i="21"/>
  <c r="FJ11" i="21"/>
  <c r="FK11" i="21"/>
  <c r="FL11" i="21"/>
  <c r="FM11" i="21"/>
  <c r="FN11" i="21"/>
  <c r="FO11" i="21"/>
  <c r="FP11" i="21"/>
  <c r="FQ11" i="21"/>
  <c r="FR11" i="21"/>
  <c r="FS11" i="21"/>
  <c r="FT11" i="21"/>
  <c r="FU11" i="21"/>
  <c r="FV11" i="21"/>
  <c r="FW11" i="21"/>
  <c r="FX11" i="21"/>
  <c r="FY11" i="21"/>
  <c r="FZ11" i="21"/>
  <c r="GA11" i="21"/>
  <c r="GB11" i="21"/>
  <c r="GC11" i="21"/>
  <c r="GD11" i="21"/>
  <c r="GE11" i="21"/>
  <c r="GF11" i="21"/>
  <c r="GG11" i="21"/>
  <c r="GH11" i="21"/>
  <c r="GI11" i="21"/>
  <c r="GJ11" i="21"/>
  <c r="GK11" i="21"/>
  <c r="GL11" i="21"/>
  <c r="GM11" i="21"/>
  <c r="GN11" i="21"/>
  <c r="GO11" i="21"/>
  <c r="GP11" i="21"/>
  <c r="GQ11" i="21"/>
  <c r="GR11" i="21"/>
  <c r="GS11" i="21"/>
  <c r="GT11" i="21"/>
  <c r="GU11" i="21"/>
  <c r="GV11" i="21"/>
  <c r="GW11" i="21"/>
  <c r="GX11" i="21"/>
  <c r="GY11" i="21"/>
  <c r="GZ11" i="21"/>
  <c r="HA11" i="21"/>
  <c r="HB11" i="21"/>
  <c r="HC11" i="21"/>
  <c r="HD11" i="21"/>
  <c r="HE11" i="21"/>
  <c r="HF11" i="21"/>
  <c r="HG11" i="21"/>
  <c r="HH11" i="21"/>
  <c r="HI11" i="21"/>
  <c r="HJ11" i="21"/>
  <c r="HK11" i="21"/>
  <c r="HL11" i="21"/>
  <c r="HM11" i="21"/>
  <c r="HN11" i="21"/>
  <c r="HO11" i="21"/>
  <c r="HP11" i="21"/>
  <c r="HQ11" i="21"/>
  <c r="HR11" i="21"/>
  <c r="HS11" i="21"/>
  <c r="HT11" i="21"/>
  <c r="HU11" i="21"/>
  <c r="HV11" i="21"/>
  <c r="HW11" i="21"/>
  <c r="HX11" i="21"/>
  <c r="HY11" i="21"/>
  <c r="HZ11" i="21"/>
  <c r="IA11" i="21"/>
  <c r="IB11" i="21"/>
  <c r="IC11" i="21"/>
  <c r="ID11" i="21"/>
  <c r="IE11" i="21"/>
  <c r="IF11" i="21"/>
  <c r="IG11" i="21"/>
  <c r="IH11" i="21"/>
  <c r="II11" i="21"/>
  <c r="IJ11" i="21"/>
  <c r="IK11" i="21"/>
  <c r="IL11" i="21"/>
  <c r="IM11" i="21"/>
  <c r="IN11" i="21"/>
  <c r="IO11" i="21"/>
  <c r="IP11" i="21"/>
  <c r="IQ11" i="21"/>
  <c r="IR11" i="21"/>
  <c r="IS11" i="21"/>
  <c r="IT11" i="21"/>
  <c r="IU11" i="21"/>
  <c r="IV11" i="21"/>
  <c r="IW11" i="21"/>
  <c r="IX11" i="21"/>
  <c r="IY11" i="21"/>
  <c r="IZ11" i="21"/>
  <c r="JA11" i="21"/>
  <c r="JB11" i="21"/>
  <c r="JC11" i="21"/>
  <c r="JD11" i="21"/>
  <c r="JE11" i="21"/>
  <c r="JF11" i="21"/>
  <c r="JG11" i="21"/>
  <c r="JH11" i="21"/>
  <c r="JI11" i="21"/>
  <c r="JJ11" i="21"/>
  <c r="JK11" i="21"/>
  <c r="JL11" i="21"/>
  <c r="JM11" i="21"/>
  <c r="JN11" i="21"/>
  <c r="JO11" i="21"/>
  <c r="JP11" i="21"/>
  <c r="JQ11" i="21"/>
  <c r="JR11" i="21"/>
  <c r="JS11" i="21"/>
  <c r="JT11" i="21"/>
  <c r="JU11" i="21"/>
  <c r="JV11" i="21"/>
  <c r="JW11" i="21"/>
  <c r="JX11" i="21"/>
  <c r="JY11" i="21"/>
  <c r="JZ11" i="21"/>
  <c r="KA11" i="21"/>
  <c r="KB11" i="21"/>
  <c r="KC11" i="21"/>
  <c r="KD11" i="21"/>
  <c r="KE11" i="21"/>
  <c r="KF11" i="21"/>
  <c r="KG11" i="21"/>
  <c r="KH11" i="21"/>
  <c r="KI11" i="21"/>
  <c r="KJ11" i="21"/>
  <c r="KK11" i="21"/>
  <c r="KL11" i="21"/>
  <c r="KM11" i="21"/>
  <c r="KN11" i="21"/>
  <c r="KO11" i="21"/>
  <c r="KP11" i="21"/>
  <c r="KQ11" i="21"/>
  <c r="KR11" i="21"/>
  <c r="KS11" i="21"/>
  <c r="KT11" i="21"/>
  <c r="KU11" i="21"/>
  <c r="KV11" i="21"/>
  <c r="KW11" i="21"/>
  <c r="KX11" i="21"/>
  <c r="KY11" i="21"/>
  <c r="KZ11" i="21"/>
  <c r="LA11" i="21"/>
  <c r="LB11" i="21"/>
  <c r="LC11" i="21"/>
  <c r="LD11" i="21"/>
  <c r="LE11" i="21"/>
  <c r="LF11" i="21"/>
  <c r="LG11" i="21"/>
  <c r="LH11" i="21"/>
  <c r="LI11" i="21"/>
  <c r="LJ11" i="21"/>
  <c r="LK11" i="21"/>
  <c r="LL11" i="21"/>
  <c r="LM11" i="21"/>
  <c r="LN11" i="21"/>
  <c r="LO11" i="21"/>
  <c r="LP11" i="21"/>
  <c r="LQ11" i="21"/>
  <c r="LR11" i="21"/>
  <c r="LS11" i="21"/>
  <c r="LT11" i="21"/>
  <c r="LU11" i="21"/>
  <c r="LV11" i="21"/>
  <c r="LW11" i="21"/>
  <c r="LX11" i="21"/>
  <c r="LY11" i="21"/>
  <c r="LZ11" i="21"/>
  <c r="MA11" i="21"/>
  <c r="MB11" i="21"/>
  <c r="MC11" i="21"/>
  <c r="MD11" i="21"/>
  <c r="ME11" i="21"/>
  <c r="MF11" i="21"/>
  <c r="MG11" i="21"/>
  <c r="MH11" i="21"/>
  <c r="MI11" i="21"/>
  <c r="MJ11" i="21"/>
  <c r="MK11" i="21"/>
  <c r="ML11" i="21"/>
  <c r="MM11" i="21"/>
  <c r="MN11" i="21"/>
  <c r="MO11" i="21"/>
  <c r="MP11" i="21"/>
  <c r="MQ11" i="21"/>
  <c r="MR11" i="21"/>
  <c r="D12" i="21"/>
  <c r="E12" i="21"/>
  <c r="F12" i="21"/>
  <c r="G12" i="21"/>
  <c r="H12" i="21"/>
  <c r="I12" i="21"/>
  <c r="J12" i="21"/>
  <c r="K12" i="21"/>
  <c r="L12" i="21"/>
  <c r="M12" i="21"/>
  <c r="N12" i="21"/>
  <c r="O12" i="21"/>
  <c r="P12" i="21"/>
  <c r="Q12" i="21"/>
  <c r="R12" i="21"/>
  <c r="S12" i="21"/>
  <c r="T12" i="21"/>
  <c r="U12" i="21"/>
  <c r="V12" i="21"/>
  <c r="W12" i="21"/>
  <c r="X12" i="21"/>
  <c r="Y12" i="21"/>
  <c r="Z12" i="21"/>
  <c r="AA12" i="21"/>
  <c r="AB12" i="21"/>
  <c r="AC12" i="21"/>
  <c r="AD12" i="21"/>
  <c r="AE12" i="21"/>
  <c r="AF12" i="21"/>
  <c r="AG12" i="21"/>
  <c r="AH12" i="21"/>
  <c r="AI12" i="21"/>
  <c r="AJ12" i="21"/>
  <c r="AK12" i="21"/>
  <c r="AL12" i="21"/>
  <c r="AM12" i="21"/>
  <c r="AN12" i="21"/>
  <c r="AO12" i="21"/>
  <c r="AP12" i="21"/>
  <c r="AQ12" i="21"/>
  <c r="AR12" i="21"/>
  <c r="AS12" i="21"/>
  <c r="AT12" i="21"/>
  <c r="AU12" i="21"/>
  <c r="AV12" i="21"/>
  <c r="AW12" i="21"/>
  <c r="AX12" i="21"/>
  <c r="AY12" i="21"/>
  <c r="AZ12" i="21"/>
  <c r="BA12" i="21"/>
  <c r="BB12" i="21"/>
  <c r="BC12" i="21"/>
  <c r="BD12" i="21"/>
  <c r="BE12" i="21"/>
  <c r="BF12" i="21"/>
  <c r="BG12" i="21"/>
  <c r="BH12" i="21"/>
  <c r="BI12" i="21"/>
  <c r="BJ12" i="21"/>
  <c r="BK12" i="21"/>
  <c r="BL12" i="21"/>
  <c r="BM12" i="21"/>
  <c r="BN12" i="21"/>
  <c r="BO12" i="21"/>
  <c r="BP12" i="21"/>
  <c r="BQ12" i="21"/>
  <c r="BR12" i="21"/>
  <c r="BS12" i="21"/>
  <c r="BT12" i="21"/>
  <c r="BU12" i="21"/>
  <c r="BV12" i="21"/>
  <c r="BW12" i="21"/>
  <c r="BX12" i="21"/>
  <c r="BY12" i="21"/>
  <c r="BZ12" i="21"/>
  <c r="CA12" i="21"/>
  <c r="CB12" i="21"/>
  <c r="CC12" i="21"/>
  <c r="CD12" i="21"/>
  <c r="CE12" i="21"/>
  <c r="CF12" i="21"/>
  <c r="CG12" i="21"/>
  <c r="CH12" i="21"/>
  <c r="CI12" i="21"/>
  <c r="CJ12" i="21"/>
  <c r="CK12" i="21"/>
  <c r="CL12" i="21"/>
  <c r="CM12" i="21"/>
  <c r="CN12" i="21"/>
  <c r="CO12" i="21"/>
  <c r="CP12" i="21"/>
  <c r="CQ12" i="21"/>
  <c r="CR12" i="21"/>
  <c r="CS12" i="21"/>
  <c r="CT12" i="21"/>
  <c r="CU12" i="21"/>
  <c r="CV12" i="21"/>
  <c r="CW12" i="21"/>
  <c r="CX12" i="21"/>
  <c r="CY12" i="21"/>
  <c r="CZ12" i="21"/>
  <c r="DA12" i="21"/>
  <c r="DB12" i="21"/>
  <c r="DC12" i="21"/>
  <c r="DD12" i="21"/>
  <c r="DE12" i="21"/>
  <c r="DF12" i="21"/>
  <c r="DG12" i="21"/>
  <c r="DH12" i="21"/>
  <c r="DI12" i="21"/>
  <c r="DJ12" i="21"/>
  <c r="DK12" i="21"/>
  <c r="DL12" i="21"/>
  <c r="DM12" i="21"/>
  <c r="DN12" i="21"/>
  <c r="DO12" i="21"/>
  <c r="DP12" i="21"/>
  <c r="DQ12" i="21"/>
  <c r="DR12" i="21"/>
  <c r="DS12" i="21"/>
  <c r="DT12" i="21"/>
  <c r="DU12" i="21"/>
  <c r="DV12" i="21"/>
  <c r="DW12" i="21"/>
  <c r="DX12" i="21"/>
  <c r="DY12" i="21"/>
  <c r="DZ12" i="21"/>
  <c r="EA12" i="21"/>
  <c r="EB12" i="21"/>
  <c r="EC12" i="21"/>
  <c r="ED12" i="21"/>
  <c r="EE12" i="21"/>
  <c r="EF12" i="21"/>
  <c r="EG12" i="21"/>
  <c r="EH12" i="21"/>
  <c r="EI12" i="21"/>
  <c r="EJ12" i="21"/>
  <c r="EK12" i="21"/>
  <c r="EL12" i="21"/>
  <c r="EM12" i="21"/>
  <c r="EN12" i="21"/>
  <c r="EO12" i="21"/>
  <c r="EP12" i="21"/>
  <c r="EQ12" i="21"/>
  <c r="ER12" i="21"/>
  <c r="ES12" i="21"/>
  <c r="ET12" i="21"/>
  <c r="EU12" i="21"/>
  <c r="EV12" i="21"/>
  <c r="EW12" i="21"/>
  <c r="EX12" i="21"/>
  <c r="EY12" i="21"/>
  <c r="EZ12" i="21"/>
  <c r="FA12" i="21"/>
  <c r="FB12" i="21"/>
  <c r="FC12" i="21"/>
  <c r="FD12" i="21"/>
  <c r="FE12" i="21"/>
  <c r="FF12" i="21"/>
  <c r="FG12" i="21"/>
  <c r="FH12" i="21"/>
  <c r="FI12" i="21"/>
  <c r="FJ12" i="21"/>
  <c r="FK12" i="21"/>
  <c r="FL12" i="21"/>
  <c r="FM12" i="21"/>
  <c r="FN12" i="21"/>
  <c r="FO12" i="21"/>
  <c r="FP12" i="21"/>
  <c r="FQ12" i="21"/>
  <c r="FR12" i="21"/>
  <c r="FS12" i="21"/>
  <c r="FT12" i="21"/>
  <c r="FU12" i="21"/>
  <c r="FV12" i="21"/>
  <c r="FW12" i="21"/>
  <c r="FX12" i="21"/>
  <c r="FY12" i="21"/>
  <c r="FZ12" i="21"/>
  <c r="GA12" i="21"/>
  <c r="GB12" i="21"/>
  <c r="GC12" i="21"/>
  <c r="GD12" i="21"/>
  <c r="GE12" i="21"/>
  <c r="GF12" i="21"/>
  <c r="GG12" i="21"/>
  <c r="GH12" i="21"/>
  <c r="GI12" i="21"/>
  <c r="GJ12" i="21"/>
  <c r="GK12" i="21"/>
  <c r="GL12" i="21"/>
  <c r="GM12" i="21"/>
  <c r="GN12" i="21"/>
  <c r="GO12" i="21"/>
  <c r="GP12" i="21"/>
  <c r="GQ12" i="21"/>
  <c r="GR12" i="21"/>
  <c r="GS12" i="21"/>
  <c r="GT12" i="21"/>
  <c r="GU12" i="21"/>
  <c r="GV12" i="21"/>
  <c r="GW12" i="21"/>
  <c r="GX12" i="21"/>
  <c r="GY12" i="21"/>
  <c r="GZ12" i="21"/>
  <c r="HA12" i="21"/>
  <c r="HB12" i="21"/>
  <c r="HC12" i="21"/>
  <c r="HD12" i="21"/>
  <c r="HE12" i="21"/>
  <c r="HF12" i="21"/>
  <c r="HG12" i="21"/>
  <c r="HH12" i="21"/>
  <c r="HI12" i="21"/>
  <c r="HJ12" i="21"/>
  <c r="HK12" i="21"/>
  <c r="HL12" i="21"/>
  <c r="HM12" i="21"/>
  <c r="HN12" i="21"/>
  <c r="HO12" i="21"/>
  <c r="HP12" i="21"/>
  <c r="HQ12" i="21"/>
  <c r="HR12" i="21"/>
  <c r="HS12" i="21"/>
  <c r="HT12" i="21"/>
  <c r="HU12" i="21"/>
  <c r="HV12" i="21"/>
  <c r="HW12" i="21"/>
  <c r="HX12" i="21"/>
  <c r="HY12" i="21"/>
  <c r="HZ12" i="21"/>
  <c r="IA12" i="21"/>
  <c r="IB12" i="21"/>
  <c r="IC12" i="21"/>
  <c r="ID12" i="21"/>
  <c r="IE12" i="21"/>
  <c r="IF12" i="21"/>
  <c r="IG12" i="21"/>
  <c r="IH12" i="21"/>
  <c r="II12" i="21"/>
  <c r="IJ12" i="21"/>
  <c r="IK12" i="21"/>
  <c r="IL12" i="21"/>
  <c r="IM12" i="21"/>
  <c r="IN12" i="21"/>
  <c r="IO12" i="21"/>
  <c r="IP12" i="21"/>
  <c r="IQ12" i="21"/>
  <c r="IR12" i="21"/>
  <c r="IS12" i="21"/>
  <c r="IT12" i="21"/>
  <c r="IU12" i="21"/>
  <c r="IV12" i="21"/>
  <c r="IW12" i="21"/>
  <c r="IX12" i="21"/>
  <c r="IY12" i="21"/>
  <c r="IZ12" i="21"/>
  <c r="JA12" i="21"/>
  <c r="JB12" i="21"/>
  <c r="JC12" i="21"/>
  <c r="JD12" i="21"/>
  <c r="JE12" i="21"/>
  <c r="JF12" i="21"/>
  <c r="JG12" i="21"/>
  <c r="JH12" i="21"/>
  <c r="JI12" i="21"/>
  <c r="JJ12" i="21"/>
  <c r="JK12" i="21"/>
  <c r="JL12" i="21"/>
  <c r="JM12" i="21"/>
  <c r="JN12" i="21"/>
  <c r="JO12" i="21"/>
  <c r="JP12" i="21"/>
  <c r="JQ12" i="21"/>
  <c r="JR12" i="21"/>
  <c r="JS12" i="21"/>
  <c r="JT12" i="21"/>
  <c r="JU12" i="21"/>
  <c r="JV12" i="21"/>
  <c r="JW12" i="21"/>
  <c r="JX12" i="21"/>
  <c r="JY12" i="21"/>
  <c r="JZ12" i="21"/>
  <c r="KA12" i="21"/>
  <c r="KB12" i="21"/>
  <c r="KC12" i="21"/>
  <c r="KD12" i="21"/>
  <c r="KE12" i="21"/>
  <c r="KF12" i="21"/>
  <c r="KG12" i="21"/>
  <c r="KH12" i="21"/>
  <c r="KI12" i="21"/>
  <c r="KJ12" i="21"/>
  <c r="KK12" i="21"/>
  <c r="KL12" i="21"/>
  <c r="KM12" i="21"/>
  <c r="KN12" i="21"/>
  <c r="KO12" i="21"/>
  <c r="KP12" i="21"/>
  <c r="KQ12" i="21"/>
  <c r="KR12" i="21"/>
  <c r="KS12" i="21"/>
  <c r="KT12" i="21"/>
  <c r="KU12" i="21"/>
  <c r="KV12" i="21"/>
  <c r="KW12" i="21"/>
  <c r="KX12" i="21"/>
  <c r="KY12" i="21"/>
  <c r="KZ12" i="21"/>
  <c r="LA12" i="21"/>
  <c r="LB12" i="21"/>
  <c r="LC12" i="21"/>
  <c r="LD12" i="21"/>
  <c r="LE12" i="21"/>
  <c r="LF12" i="21"/>
  <c r="LG12" i="21"/>
  <c r="LH12" i="21"/>
  <c r="LI12" i="21"/>
  <c r="LJ12" i="21"/>
  <c r="LK12" i="21"/>
  <c r="LL12" i="21"/>
  <c r="LM12" i="21"/>
  <c r="LN12" i="21"/>
  <c r="LO12" i="21"/>
  <c r="LP12" i="21"/>
  <c r="LQ12" i="21"/>
  <c r="LR12" i="21"/>
  <c r="LS12" i="21"/>
  <c r="LT12" i="21"/>
  <c r="LU12" i="21"/>
  <c r="LV12" i="21"/>
  <c r="LW12" i="21"/>
  <c r="LX12" i="21"/>
  <c r="LY12" i="21"/>
  <c r="LZ12" i="21"/>
  <c r="MA12" i="21"/>
  <c r="MB12" i="21"/>
  <c r="MC12" i="21"/>
  <c r="MD12" i="21"/>
  <c r="ME12" i="21"/>
  <c r="MF12" i="21"/>
  <c r="MG12" i="21"/>
  <c r="MH12" i="21"/>
  <c r="MI12" i="21"/>
  <c r="MJ12" i="21"/>
  <c r="MK12" i="21"/>
  <c r="ML12" i="21"/>
  <c r="MM12" i="21"/>
  <c r="MN12" i="21"/>
  <c r="MO12" i="21"/>
  <c r="MP12" i="21"/>
  <c r="MQ12" i="21"/>
  <c r="MR12" i="21"/>
  <c r="D13" i="21"/>
  <c r="E13" i="21"/>
  <c r="F13" i="21"/>
  <c r="G13" i="21"/>
  <c r="H13" i="21"/>
  <c r="I13" i="21"/>
  <c r="J13" i="21"/>
  <c r="K13" i="21"/>
  <c r="L13" i="21"/>
  <c r="M13" i="21"/>
  <c r="N13" i="21"/>
  <c r="O13" i="21"/>
  <c r="P13" i="21"/>
  <c r="Q13" i="21"/>
  <c r="R13" i="21"/>
  <c r="S13" i="21"/>
  <c r="T13" i="21"/>
  <c r="U13" i="21"/>
  <c r="V13" i="21"/>
  <c r="W13" i="21"/>
  <c r="X13" i="21"/>
  <c r="Y13" i="21"/>
  <c r="Z13" i="21"/>
  <c r="AA13" i="21"/>
  <c r="AB13" i="21"/>
  <c r="AC13" i="21"/>
  <c r="AD13" i="21"/>
  <c r="AE13" i="21"/>
  <c r="AF13" i="21"/>
  <c r="AG13" i="21"/>
  <c r="AH13" i="21"/>
  <c r="AI13" i="21"/>
  <c r="AJ13" i="21"/>
  <c r="AK13" i="21"/>
  <c r="AL13" i="21"/>
  <c r="AM13" i="21"/>
  <c r="AN13" i="21"/>
  <c r="AO13" i="21"/>
  <c r="AP13" i="21"/>
  <c r="AQ13" i="21"/>
  <c r="AR13" i="21"/>
  <c r="AS13" i="21"/>
  <c r="AT13" i="21"/>
  <c r="AU13" i="21"/>
  <c r="AV13" i="21"/>
  <c r="AW13" i="21"/>
  <c r="AX13" i="21"/>
  <c r="AY13" i="21"/>
  <c r="AZ13" i="21"/>
  <c r="BA13" i="21"/>
  <c r="BB13" i="21"/>
  <c r="BC13" i="21"/>
  <c r="BD13" i="21"/>
  <c r="BE13" i="21"/>
  <c r="BF13" i="21"/>
  <c r="BG13" i="21"/>
  <c r="BH13" i="21"/>
  <c r="BI13" i="21"/>
  <c r="BJ13" i="21"/>
  <c r="BK13" i="21"/>
  <c r="BL13" i="21"/>
  <c r="BM13" i="21"/>
  <c r="BN13" i="21"/>
  <c r="BO13" i="21"/>
  <c r="BP13" i="21"/>
  <c r="BQ13" i="21"/>
  <c r="BR13" i="21"/>
  <c r="BS13" i="21"/>
  <c r="BT13" i="21"/>
  <c r="BU13" i="21"/>
  <c r="BV13" i="21"/>
  <c r="BW13" i="21"/>
  <c r="BX13" i="21"/>
  <c r="BY13" i="21"/>
  <c r="BZ13" i="21"/>
  <c r="CA13" i="21"/>
  <c r="CB13" i="21"/>
  <c r="CC13" i="21"/>
  <c r="CD13" i="21"/>
  <c r="CE13" i="21"/>
  <c r="CF13" i="21"/>
  <c r="CG13" i="21"/>
  <c r="CH13" i="21"/>
  <c r="CI13" i="21"/>
  <c r="CJ13" i="21"/>
  <c r="CK13" i="21"/>
  <c r="CL13" i="21"/>
  <c r="CM13" i="21"/>
  <c r="CN13" i="21"/>
  <c r="CO13" i="21"/>
  <c r="CP13" i="21"/>
  <c r="CQ13" i="21"/>
  <c r="CR13" i="21"/>
  <c r="CS13" i="21"/>
  <c r="CT13" i="21"/>
  <c r="CU13" i="21"/>
  <c r="CV13" i="21"/>
  <c r="CW13" i="21"/>
  <c r="CX13" i="21"/>
  <c r="CY13" i="21"/>
  <c r="CZ13" i="21"/>
  <c r="DA13" i="21"/>
  <c r="DB13" i="21"/>
  <c r="DC13" i="21"/>
  <c r="DD13" i="21"/>
  <c r="DE13" i="21"/>
  <c r="DF13" i="21"/>
  <c r="DG13" i="21"/>
  <c r="DH13" i="21"/>
  <c r="DI13" i="21"/>
  <c r="DJ13" i="21"/>
  <c r="DK13" i="21"/>
  <c r="DL13" i="21"/>
  <c r="DM13" i="21"/>
  <c r="DN13" i="21"/>
  <c r="DO13" i="21"/>
  <c r="DP13" i="21"/>
  <c r="DQ13" i="21"/>
  <c r="DR13" i="21"/>
  <c r="DS13" i="21"/>
  <c r="DT13" i="21"/>
  <c r="DU13" i="21"/>
  <c r="DV13" i="21"/>
  <c r="DW13" i="21"/>
  <c r="DX13" i="21"/>
  <c r="DY13" i="21"/>
  <c r="DZ13" i="21"/>
  <c r="EA13" i="21"/>
  <c r="EB13" i="21"/>
  <c r="EC13" i="21"/>
  <c r="ED13" i="21"/>
  <c r="EE13" i="21"/>
  <c r="EF13" i="21"/>
  <c r="EG13" i="21"/>
  <c r="EH13" i="21"/>
  <c r="EI13" i="21"/>
  <c r="EJ13" i="21"/>
  <c r="EK13" i="21"/>
  <c r="EL13" i="21"/>
  <c r="EM13" i="21"/>
  <c r="EN13" i="21"/>
  <c r="EO13" i="21"/>
  <c r="EP13" i="21"/>
  <c r="EQ13" i="21"/>
  <c r="ER13" i="21"/>
  <c r="ES13" i="21"/>
  <c r="ET13" i="21"/>
  <c r="EU13" i="21"/>
  <c r="EV13" i="21"/>
  <c r="EW13" i="21"/>
  <c r="EX13" i="21"/>
  <c r="EY13" i="21"/>
  <c r="EZ13" i="21"/>
  <c r="FA13" i="21"/>
  <c r="FB13" i="21"/>
  <c r="FC13" i="21"/>
  <c r="FD13" i="21"/>
  <c r="FE13" i="21"/>
  <c r="FF13" i="21"/>
  <c r="FG13" i="21"/>
  <c r="FH13" i="21"/>
  <c r="FI13" i="21"/>
  <c r="FJ13" i="21"/>
  <c r="FK13" i="21"/>
  <c r="FL13" i="21"/>
  <c r="FM13" i="21"/>
  <c r="FN13" i="21"/>
  <c r="FO13" i="21"/>
  <c r="FP13" i="21"/>
  <c r="FQ13" i="21"/>
  <c r="FR13" i="21"/>
  <c r="FS13" i="21"/>
  <c r="FT13" i="21"/>
  <c r="FU13" i="21"/>
  <c r="FV13" i="21"/>
  <c r="FW13" i="21"/>
  <c r="FX13" i="21"/>
  <c r="FY13" i="21"/>
  <c r="FZ13" i="21"/>
  <c r="GA13" i="21"/>
  <c r="GB13" i="21"/>
  <c r="GC13" i="21"/>
  <c r="GD13" i="21"/>
  <c r="GE13" i="21"/>
  <c r="GF13" i="21"/>
  <c r="GG13" i="21"/>
  <c r="GH13" i="21"/>
  <c r="GI13" i="21"/>
  <c r="GJ13" i="21"/>
  <c r="GK13" i="21"/>
  <c r="GL13" i="21"/>
  <c r="GM13" i="21"/>
  <c r="GN13" i="21"/>
  <c r="GO13" i="21"/>
  <c r="GP13" i="21"/>
  <c r="GQ13" i="21"/>
  <c r="GR13" i="21"/>
  <c r="GS13" i="21"/>
  <c r="GT13" i="21"/>
  <c r="GU13" i="21"/>
  <c r="GV13" i="21"/>
  <c r="GW13" i="21"/>
  <c r="GX13" i="21"/>
  <c r="GY13" i="21"/>
  <c r="GZ13" i="21"/>
  <c r="HA13" i="21"/>
  <c r="HB13" i="21"/>
  <c r="HC13" i="21"/>
  <c r="HD13" i="21"/>
  <c r="HE13" i="21"/>
  <c r="HF13" i="21"/>
  <c r="HG13" i="21"/>
  <c r="HH13" i="21"/>
  <c r="HI13" i="21"/>
  <c r="HJ13" i="21"/>
  <c r="HK13" i="21"/>
  <c r="HL13" i="21"/>
  <c r="HM13" i="21"/>
  <c r="HN13" i="21"/>
  <c r="HO13" i="21"/>
  <c r="HP13" i="21"/>
  <c r="HQ13" i="21"/>
  <c r="HR13" i="21"/>
  <c r="HS13" i="21"/>
  <c r="HT13" i="21"/>
  <c r="HU13" i="21"/>
  <c r="HV13" i="21"/>
  <c r="HW13" i="21"/>
  <c r="HX13" i="21"/>
  <c r="HY13" i="21"/>
  <c r="HZ13" i="21"/>
  <c r="IA13" i="21"/>
  <c r="IB13" i="21"/>
  <c r="IC13" i="21"/>
  <c r="ID13" i="21"/>
  <c r="IE13" i="21"/>
  <c r="IF13" i="21"/>
  <c r="IG13" i="21"/>
  <c r="IH13" i="21"/>
  <c r="II13" i="21"/>
  <c r="IJ13" i="21"/>
  <c r="IK13" i="21"/>
  <c r="IL13" i="21"/>
  <c r="IM13" i="21"/>
  <c r="IN13" i="21"/>
  <c r="IO13" i="21"/>
  <c r="IP13" i="21"/>
  <c r="IQ13" i="21"/>
  <c r="IR13" i="21"/>
  <c r="IS13" i="21"/>
  <c r="IT13" i="21"/>
  <c r="IU13" i="21"/>
  <c r="IV13" i="21"/>
  <c r="IW13" i="21"/>
  <c r="IX13" i="21"/>
  <c r="IY13" i="21"/>
  <c r="IZ13" i="21"/>
  <c r="JA13" i="21"/>
  <c r="JB13" i="21"/>
  <c r="JC13" i="21"/>
  <c r="JD13" i="21"/>
  <c r="JE13" i="21"/>
  <c r="JF13" i="21"/>
  <c r="JG13" i="21"/>
  <c r="JH13" i="21"/>
  <c r="JI13" i="21"/>
  <c r="JJ13" i="21"/>
  <c r="JK13" i="21"/>
  <c r="JL13" i="21"/>
  <c r="JM13" i="21"/>
  <c r="JN13" i="21"/>
  <c r="JO13" i="21"/>
  <c r="JP13" i="21"/>
  <c r="JQ13" i="21"/>
  <c r="JR13" i="21"/>
  <c r="JS13" i="21"/>
  <c r="JT13" i="21"/>
  <c r="JU13" i="21"/>
  <c r="JV13" i="21"/>
  <c r="JW13" i="21"/>
  <c r="JX13" i="21"/>
  <c r="JY13" i="21"/>
  <c r="JZ13" i="21"/>
  <c r="KA13" i="21"/>
  <c r="KB13" i="21"/>
  <c r="KC13" i="21"/>
  <c r="KD13" i="21"/>
  <c r="KE13" i="21"/>
  <c r="KF13" i="21"/>
  <c r="KG13" i="21"/>
  <c r="KH13" i="21"/>
  <c r="KI13" i="21"/>
  <c r="KJ13" i="21"/>
  <c r="KK13" i="21"/>
  <c r="KL13" i="21"/>
  <c r="KM13" i="21"/>
  <c r="KN13" i="21"/>
  <c r="KO13" i="21"/>
  <c r="KP13" i="21"/>
  <c r="KQ13" i="21"/>
  <c r="KR13" i="21"/>
  <c r="KS13" i="21"/>
  <c r="KT13" i="21"/>
  <c r="KU13" i="21"/>
  <c r="KV13" i="21"/>
  <c r="KW13" i="21"/>
  <c r="KX13" i="21"/>
  <c r="KY13" i="21"/>
  <c r="KZ13" i="21"/>
  <c r="LA13" i="21"/>
  <c r="LB13" i="21"/>
  <c r="LC13" i="21"/>
  <c r="LD13" i="21"/>
  <c r="LE13" i="21"/>
  <c r="LF13" i="21"/>
  <c r="LG13" i="21"/>
  <c r="LH13" i="21"/>
  <c r="LI13" i="21"/>
  <c r="LJ13" i="21"/>
  <c r="LK13" i="21"/>
  <c r="LL13" i="21"/>
  <c r="LM13" i="21"/>
  <c r="LN13" i="21"/>
  <c r="LO13" i="21"/>
  <c r="LP13" i="21"/>
  <c r="LQ13" i="21"/>
  <c r="LR13" i="21"/>
  <c r="LS13" i="21"/>
  <c r="LT13" i="21"/>
  <c r="LU13" i="21"/>
  <c r="LV13" i="21"/>
  <c r="LW13" i="21"/>
  <c r="LX13" i="21"/>
  <c r="LY13" i="21"/>
  <c r="LZ13" i="21"/>
  <c r="MA13" i="21"/>
  <c r="MB13" i="21"/>
  <c r="MC13" i="21"/>
  <c r="MD13" i="21"/>
  <c r="ME13" i="21"/>
  <c r="MF13" i="21"/>
  <c r="MG13" i="21"/>
  <c r="MH13" i="21"/>
  <c r="MI13" i="21"/>
  <c r="MJ13" i="21"/>
  <c r="MK13" i="21"/>
  <c r="ML13" i="21"/>
  <c r="MM13" i="21"/>
  <c r="MN13" i="21"/>
  <c r="MO13" i="21"/>
  <c r="MP13" i="21"/>
  <c r="MQ13" i="21"/>
  <c r="MR13" i="21"/>
  <c r="D14" i="21"/>
  <c r="E14" i="21"/>
  <c r="F14" i="21"/>
  <c r="G14" i="21"/>
  <c r="H14" i="21"/>
  <c r="I14" i="21"/>
  <c r="J14" i="21"/>
  <c r="K14" i="21"/>
  <c r="L14" i="21"/>
  <c r="M14" i="21"/>
  <c r="N14" i="21"/>
  <c r="O14" i="21"/>
  <c r="P14" i="21"/>
  <c r="Q14" i="21"/>
  <c r="R14" i="21"/>
  <c r="S14" i="21"/>
  <c r="T14" i="21"/>
  <c r="U14" i="21"/>
  <c r="V14" i="21"/>
  <c r="W14" i="21"/>
  <c r="X14" i="21"/>
  <c r="Y14" i="21"/>
  <c r="Z14" i="21"/>
  <c r="AA14" i="21"/>
  <c r="AB14" i="21"/>
  <c r="AC14" i="21"/>
  <c r="AD14" i="21"/>
  <c r="AE14" i="21"/>
  <c r="AF14" i="21"/>
  <c r="AG14" i="21"/>
  <c r="AH14" i="21"/>
  <c r="AI14" i="21"/>
  <c r="AJ14" i="21"/>
  <c r="AK14" i="21"/>
  <c r="AL14" i="21"/>
  <c r="AM14" i="21"/>
  <c r="AN14" i="21"/>
  <c r="AO14" i="21"/>
  <c r="AP14" i="21"/>
  <c r="AQ14" i="21"/>
  <c r="AR14" i="21"/>
  <c r="AS14" i="21"/>
  <c r="AT14" i="21"/>
  <c r="AU14" i="21"/>
  <c r="AV14" i="21"/>
  <c r="AW14" i="21"/>
  <c r="AX14" i="21"/>
  <c r="AY14" i="21"/>
  <c r="AZ14" i="21"/>
  <c r="BA14" i="21"/>
  <c r="BB14" i="21"/>
  <c r="BC14" i="21"/>
  <c r="BD14" i="21"/>
  <c r="BE14" i="21"/>
  <c r="BF14" i="21"/>
  <c r="BG14" i="21"/>
  <c r="BH14" i="21"/>
  <c r="BI14" i="21"/>
  <c r="BJ14" i="21"/>
  <c r="BK14" i="21"/>
  <c r="BL14" i="21"/>
  <c r="BM14" i="21"/>
  <c r="BN14" i="21"/>
  <c r="BO14" i="21"/>
  <c r="BP14" i="21"/>
  <c r="BQ14" i="21"/>
  <c r="BR14" i="21"/>
  <c r="BS14" i="21"/>
  <c r="BT14" i="21"/>
  <c r="BU14" i="21"/>
  <c r="BV14" i="21"/>
  <c r="BW14" i="21"/>
  <c r="BX14" i="21"/>
  <c r="BY14" i="21"/>
  <c r="BZ14" i="21"/>
  <c r="CA14" i="21"/>
  <c r="CB14" i="21"/>
  <c r="CC14" i="21"/>
  <c r="CD14" i="21"/>
  <c r="CE14" i="21"/>
  <c r="CF14" i="21"/>
  <c r="CG14" i="21"/>
  <c r="CH14" i="21"/>
  <c r="CI14" i="21"/>
  <c r="CJ14" i="21"/>
  <c r="CK14" i="21"/>
  <c r="CL14" i="21"/>
  <c r="CM14" i="21"/>
  <c r="CN14" i="21"/>
  <c r="CO14" i="21"/>
  <c r="CP14" i="21"/>
  <c r="CQ14" i="21"/>
  <c r="CR14" i="21"/>
  <c r="CS14" i="21"/>
  <c r="CT14" i="21"/>
  <c r="CU14" i="21"/>
  <c r="CV14" i="21"/>
  <c r="CW14" i="21"/>
  <c r="CX14" i="21"/>
  <c r="CY14" i="21"/>
  <c r="CZ14" i="21"/>
  <c r="DA14" i="21"/>
  <c r="DB14" i="21"/>
  <c r="DC14" i="21"/>
  <c r="DD14" i="21"/>
  <c r="DE14" i="21"/>
  <c r="DF14" i="21"/>
  <c r="DG14" i="21"/>
  <c r="DH14" i="21"/>
  <c r="DI14" i="21"/>
  <c r="DJ14" i="21"/>
  <c r="DK14" i="21"/>
  <c r="DL14" i="21"/>
  <c r="DM14" i="21"/>
  <c r="DN14" i="21"/>
  <c r="DO14" i="21"/>
  <c r="DP14" i="21"/>
  <c r="DQ14" i="21"/>
  <c r="DR14" i="21"/>
  <c r="DS14" i="21"/>
  <c r="DT14" i="21"/>
  <c r="DU14" i="21"/>
  <c r="DV14" i="21"/>
  <c r="DW14" i="21"/>
  <c r="DX14" i="21"/>
  <c r="DY14" i="21"/>
  <c r="DZ14" i="21"/>
  <c r="EA14" i="21"/>
  <c r="EB14" i="21"/>
  <c r="EC14" i="21"/>
  <c r="ED14" i="21"/>
  <c r="EE14" i="21"/>
  <c r="EF14" i="21"/>
  <c r="EG14" i="21"/>
  <c r="EH14" i="21"/>
  <c r="EI14" i="21"/>
  <c r="EJ14" i="21"/>
  <c r="EK14" i="21"/>
  <c r="EL14" i="21"/>
  <c r="EM14" i="21"/>
  <c r="EN14" i="21"/>
  <c r="EO14" i="21"/>
  <c r="EP14" i="21"/>
  <c r="EQ14" i="21"/>
  <c r="ER14" i="21"/>
  <c r="ES14" i="21"/>
  <c r="ET14" i="21"/>
  <c r="EU14" i="21"/>
  <c r="EV14" i="21"/>
  <c r="EW14" i="21"/>
  <c r="EX14" i="21"/>
  <c r="EY14" i="21"/>
  <c r="EZ14" i="21"/>
  <c r="FA14" i="21"/>
  <c r="FB14" i="21"/>
  <c r="FC14" i="21"/>
  <c r="FD14" i="21"/>
  <c r="FE14" i="21"/>
  <c r="FF14" i="21"/>
  <c r="FG14" i="21"/>
  <c r="FH14" i="21"/>
  <c r="FI14" i="21"/>
  <c r="FJ14" i="21"/>
  <c r="FK14" i="21"/>
  <c r="FL14" i="21"/>
  <c r="FM14" i="21"/>
  <c r="FN14" i="21"/>
  <c r="FO14" i="21"/>
  <c r="FP14" i="21"/>
  <c r="FQ14" i="21"/>
  <c r="FR14" i="21"/>
  <c r="FS14" i="21"/>
  <c r="FT14" i="21"/>
  <c r="FU14" i="21"/>
  <c r="FV14" i="21"/>
  <c r="FW14" i="21"/>
  <c r="FX14" i="21"/>
  <c r="FY14" i="21"/>
  <c r="FZ14" i="21"/>
  <c r="GA14" i="21"/>
  <c r="GB14" i="21"/>
  <c r="GC14" i="21"/>
  <c r="GD14" i="21"/>
  <c r="GE14" i="21"/>
  <c r="GF14" i="21"/>
  <c r="GG14" i="21"/>
  <c r="GH14" i="21"/>
  <c r="GI14" i="21"/>
  <c r="GJ14" i="21"/>
  <c r="GK14" i="21"/>
  <c r="GL14" i="21"/>
  <c r="GM14" i="21"/>
  <c r="GN14" i="21"/>
  <c r="GO14" i="21"/>
  <c r="GP14" i="21"/>
  <c r="GQ14" i="21"/>
  <c r="GR14" i="21"/>
  <c r="GS14" i="21"/>
  <c r="GT14" i="21"/>
  <c r="GU14" i="21"/>
  <c r="GV14" i="21"/>
  <c r="GW14" i="21"/>
  <c r="GX14" i="21"/>
  <c r="GY14" i="21"/>
  <c r="GZ14" i="21"/>
  <c r="HA14" i="21"/>
  <c r="HB14" i="21"/>
  <c r="HC14" i="21"/>
  <c r="HD14" i="21"/>
  <c r="HE14" i="21"/>
  <c r="HF14" i="21"/>
  <c r="HG14" i="21"/>
  <c r="HH14" i="21"/>
  <c r="HI14" i="21"/>
  <c r="HJ14" i="21"/>
  <c r="HK14" i="21"/>
  <c r="HL14" i="21"/>
  <c r="HM14" i="21"/>
  <c r="HN14" i="21"/>
  <c r="HO14" i="21"/>
  <c r="HP14" i="21"/>
  <c r="HQ14" i="21"/>
  <c r="HR14" i="21"/>
  <c r="HS14" i="21"/>
  <c r="HT14" i="21"/>
  <c r="HU14" i="21"/>
  <c r="HV14" i="21"/>
  <c r="HW14" i="21"/>
  <c r="HX14" i="21"/>
  <c r="HY14" i="21"/>
  <c r="HZ14" i="21"/>
  <c r="IA14" i="21"/>
  <c r="IB14" i="21"/>
  <c r="IC14" i="21"/>
  <c r="ID14" i="21"/>
  <c r="IE14" i="21"/>
  <c r="IF14" i="21"/>
  <c r="IG14" i="21"/>
  <c r="IH14" i="21"/>
  <c r="II14" i="21"/>
  <c r="IJ14" i="21"/>
  <c r="IK14" i="21"/>
  <c r="IL14" i="21"/>
  <c r="IM14" i="21"/>
  <c r="IN14" i="21"/>
  <c r="IO14" i="21"/>
  <c r="IP14" i="21"/>
  <c r="IQ14" i="21"/>
  <c r="IR14" i="21"/>
  <c r="IS14" i="21"/>
  <c r="IT14" i="21"/>
  <c r="IU14" i="21"/>
  <c r="IV14" i="21"/>
  <c r="IW14" i="21"/>
  <c r="IX14" i="21"/>
  <c r="IY14" i="21"/>
  <c r="IZ14" i="21"/>
  <c r="JA14" i="21"/>
  <c r="JB14" i="21"/>
  <c r="JC14" i="21"/>
  <c r="JD14" i="21"/>
  <c r="JE14" i="21"/>
  <c r="JF14" i="21"/>
  <c r="JG14" i="21"/>
  <c r="JH14" i="21"/>
  <c r="JI14" i="21"/>
  <c r="JJ14" i="21"/>
  <c r="JK14" i="21"/>
  <c r="JL14" i="21"/>
  <c r="JM14" i="21"/>
  <c r="JN14" i="21"/>
  <c r="JO14" i="21"/>
  <c r="JP14" i="21"/>
  <c r="JQ14" i="21"/>
  <c r="JR14" i="21"/>
  <c r="JS14" i="21"/>
  <c r="JT14" i="21"/>
  <c r="JU14" i="21"/>
  <c r="JV14" i="21"/>
  <c r="JW14" i="21"/>
  <c r="JX14" i="21"/>
  <c r="JY14" i="21"/>
  <c r="JZ14" i="21"/>
  <c r="KA14" i="21"/>
  <c r="KB14" i="21"/>
  <c r="KC14" i="21"/>
  <c r="KD14" i="21"/>
  <c r="KE14" i="21"/>
  <c r="KF14" i="21"/>
  <c r="KG14" i="21"/>
  <c r="KH14" i="21"/>
  <c r="KI14" i="21"/>
  <c r="KJ14" i="21"/>
  <c r="KK14" i="21"/>
  <c r="KL14" i="21"/>
  <c r="KM14" i="21"/>
  <c r="KN14" i="21"/>
  <c r="KO14" i="21"/>
  <c r="KP14" i="21"/>
  <c r="KQ14" i="21"/>
  <c r="KR14" i="21"/>
  <c r="KS14" i="21"/>
  <c r="KT14" i="21"/>
  <c r="KU14" i="21"/>
  <c r="KV14" i="21"/>
  <c r="KW14" i="21"/>
  <c r="KX14" i="21"/>
  <c r="KY14" i="21"/>
  <c r="KZ14" i="21"/>
  <c r="LA14" i="21"/>
  <c r="LB14" i="21"/>
  <c r="LC14" i="21"/>
  <c r="LD14" i="21"/>
  <c r="LE14" i="21"/>
  <c r="LF14" i="21"/>
  <c r="LG14" i="21"/>
  <c r="LH14" i="21"/>
  <c r="LI14" i="21"/>
  <c r="LJ14" i="21"/>
  <c r="LK14" i="21"/>
  <c r="LL14" i="21"/>
  <c r="LM14" i="21"/>
  <c r="LN14" i="21"/>
  <c r="LO14" i="21"/>
  <c r="LP14" i="21"/>
  <c r="LQ14" i="21"/>
  <c r="LR14" i="21"/>
  <c r="LS14" i="21"/>
  <c r="LT14" i="21"/>
  <c r="LU14" i="21"/>
  <c r="LV14" i="21"/>
  <c r="LW14" i="21"/>
  <c r="LX14" i="21"/>
  <c r="LY14" i="21"/>
  <c r="LZ14" i="21"/>
  <c r="MA14" i="21"/>
  <c r="MB14" i="21"/>
  <c r="MC14" i="21"/>
  <c r="MD14" i="21"/>
  <c r="ME14" i="21"/>
  <c r="MF14" i="21"/>
  <c r="MG14" i="21"/>
  <c r="MH14" i="21"/>
  <c r="MI14" i="21"/>
  <c r="MJ14" i="21"/>
  <c r="MK14" i="21"/>
  <c r="ML14" i="21"/>
  <c r="MM14" i="21"/>
  <c r="MN14" i="21"/>
  <c r="MO14" i="21"/>
  <c r="MP14" i="21"/>
  <c r="MQ14" i="21"/>
  <c r="MR14" i="21"/>
  <c r="D15" i="21"/>
  <c r="E15" i="21"/>
  <c r="F15" i="21"/>
  <c r="G15" i="21"/>
  <c r="H15" i="21"/>
  <c r="I15" i="21"/>
  <c r="J15" i="21"/>
  <c r="K15" i="21"/>
  <c r="L15" i="21"/>
  <c r="M15" i="21"/>
  <c r="N15" i="21"/>
  <c r="O15" i="21"/>
  <c r="P15" i="21"/>
  <c r="Q15" i="21"/>
  <c r="R15" i="21"/>
  <c r="S15" i="21"/>
  <c r="T15" i="21"/>
  <c r="U15" i="21"/>
  <c r="V15" i="21"/>
  <c r="W15" i="21"/>
  <c r="X15" i="21"/>
  <c r="Y15" i="21"/>
  <c r="Z15" i="21"/>
  <c r="AA15" i="21"/>
  <c r="AB15" i="21"/>
  <c r="AC15" i="21"/>
  <c r="AD15" i="21"/>
  <c r="AE15" i="21"/>
  <c r="AF15" i="21"/>
  <c r="AG15" i="21"/>
  <c r="AH15" i="21"/>
  <c r="AI15" i="21"/>
  <c r="AJ15" i="21"/>
  <c r="AK15" i="21"/>
  <c r="AL15" i="21"/>
  <c r="AM15" i="21"/>
  <c r="AN15" i="21"/>
  <c r="AO15" i="21"/>
  <c r="AP15" i="21"/>
  <c r="AQ15" i="21"/>
  <c r="AR15" i="21"/>
  <c r="AS15" i="21"/>
  <c r="AT15" i="21"/>
  <c r="AU15" i="21"/>
  <c r="AV15" i="21"/>
  <c r="AW15" i="21"/>
  <c r="AX15" i="21"/>
  <c r="AY15" i="21"/>
  <c r="AZ15" i="21"/>
  <c r="BA15" i="21"/>
  <c r="BB15" i="21"/>
  <c r="BC15" i="21"/>
  <c r="BD15" i="21"/>
  <c r="BE15" i="21"/>
  <c r="BF15" i="21"/>
  <c r="BG15" i="21"/>
  <c r="BH15" i="21"/>
  <c r="BI15" i="21"/>
  <c r="BJ15" i="21"/>
  <c r="BK15" i="21"/>
  <c r="BL15" i="21"/>
  <c r="BM15" i="21"/>
  <c r="BN15" i="21"/>
  <c r="BO15" i="21"/>
  <c r="BP15" i="21"/>
  <c r="BQ15" i="21"/>
  <c r="BR15" i="21"/>
  <c r="BS15" i="21"/>
  <c r="BT15" i="21"/>
  <c r="BU15" i="21"/>
  <c r="BV15" i="21"/>
  <c r="BW15" i="21"/>
  <c r="BX15" i="21"/>
  <c r="BY15" i="21"/>
  <c r="BZ15" i="21"/>
  <c r="CA15" i="21"/>
  <c r="CB15" i="21"/>
  <c r="CC15" i="21"/>
  <c r="CD15" i="21"/>
  <c r="CE15" i="21"/>
  <c r="CF15" i="21"/>
  <c r="CG15" i="21"/>
  <c r="CH15" i="21"/>
  <c r="CI15" i="21"/>
  <c r="CJ15" i="21"/>
  <c r="CK15" i="21"/>
  <c r="CL15" i="21"/>
  <c r="CM15" i="21"/>
  <c r="CN15" i="21"/>
  <c r="CO15" i="21"/>
  <c r="CP15" i="21"/>
  <c r="CQ15" i="21"/>
  <c r="CR15" i="21"/>
  <c r="CS15" i="21"/>
  <c r="CT15" i="21"/>
  <c r="CU15" i="21"/>
  <c r="CV15" i="21"/>
  <c r="CW15" i="21"/>
  <c r="CX15" i="21"/>
  <c r="CY15" i="21"/>
  <c r="CZ15" i="21"/>
  <c r="DA15" i="21"/>
  <c r="DB15" i="21"/>
  <c r="DC15" i="21"/>
  <c r="DD15" i="21"/>
  <c r="DE15" i="21"/>
  <c r="DF15" i="21"/>
  <c r="DG15" i="21"/>
  <c r="DH15" i="21"/>
  <c r="DI15" i="21"/>
  <c r="DJ15" i="21"/>
  <c r="DK15" i="21"/>
  <c r="DL15" i="21"/>
  <c r="DM15" i="21"/>
  <c r="DN15" i="21"/>
  <c r="DO15" i="21"/>
  <c r="DP15" i="21"/>
  <c r="DQ15" i="21"/>
  <c r="DR15" i="21"/>
  <c r="DS15" i="21"/>
  <c r="DT15" i="21"/>
  <c r="DU15" i="21"/>
  <c r="DV15" i="21"/>
  <c r="DW15" i="21"/>
  <c r="DX15" i="21"/>
  <c r="DY15" i="21"/>
  <c r="DZ15" i="21"/>
  <c r="EA15" i="21"/>
  <c r="EB15" i="21"/>
  <c r="EC15" i="21"/>
  <c r="ED15" i="21"/>
  <c r="EE15" i="21"/>
  <c r="EF15" i="21"/>
  <c r="EG15" i="21"/>
  <c r="EH15" i="21"/>
  <c r="EI15" i="21"/>
  <c r="EJ15" i="21"/>
  <c r="EK15" i="21"/>
  <c r="EL15" i="21"/>
  <c r="EM15" i="21"/>
  <c r="EN15" i="21"/>
  <c r="EO15" i="21"/>
  <c r="EP15" i="21"/>
  <c r="EQ15" i="21"/>
  <c r="ER15" i="21"/>
  <c r="ES15" i="21"/>
  <c r="ET15" i="21"/>
  <c r="EU15" i="21"/>
  <c r="EV15" i="21"/>
  <c r="EW15" i="21"/>
  <c r="EX15" i="21"/>
  <c r="EY15" i="21"/>
  <c r="EZ15" i="21"/>
  <c r="FA15" i="21"/>
  <c r="FB15" i="21"/>
  <c r="FC15" i="21"/>
  <c r="FD15" i="21"/>
  <c r="FE15" i="21"/>
  <c r="FF15" i="21"/>
  <c r="FG15" i="21"/>
  <c r="FH15" i="21"/>
  <c r="FI15" i="21"/>
  <c r="FJ15" i="21"/>
  <c r="FK15" i="21"/>
  <c r="FL15" i="21"/>
  <c r="FM15" i="21"/>
  <c r="FN15" i="21"/>
  <c r="FO15" i="21"/>
  <c r="FP15" i="21"/>
  <c r="FQ15" i="21"/>
  <c r="FR15" i="21"/>
  <c r="FS15" i="21"/>
  <c r="FT15" i="21"/>
  <c r="FU15" i="21"/>
  <c r="FV15" i="21"/>
  <c r="FW15" i="21"/>
  <c r="FX15" i="21"/>
  <c r="FY15" i="21"/>
  <c r="FZ15" i="21"/>
  <c r="GA15" i="21"/>
  <c r="GB15" i="21"/>
  <c r="GC15" i="21"/>
  <c r="GD15" i="21"/>
  <c r="GE15" i="21"/>
  <c r="GF15" i="21"/>
  <c r="GG15" i="21"/>
  <c r="GH15" i="21"/>
  <c r="GI15" i="21"/>
  <c r="GJ15" i="21"/>
  <c r="GK15" i="21"/>
  <c r="GL15" i="21"/>
  <c r="GM15" i="21"/>
  <c r="GN15" i="21"/>
  <c r="GO15" i="21"/>
  <c r="GP15" i="21"/>
  <c r="GQ15" i="21"/>
  <c r="GR15" i="21"/>
  <c r="GS15" i="21"/>
  <c r="GT15" i="21"/>
  <c r="GU15" i="21"/>
  <c r="GV15" i="21"/>
  <c r="GW15" i="21"/>
  <c r="GX15" i="21"/>
  <c r="GY15" i="21"/>
  <c r="GZ15" i="21"/>
  <c r="HA15" i="21"/>
  <c r="HB15" i="21"/>
  <c r="HC15" i="21"/>
  <c r="HD15" i="21"/>
  <c r="HE15" i="21"/>
  <c r="HF15" i="21"/>
  <c r="HG15" i="21"/>
  <c r="HH15" i="21"/>
  <c r="HI15" i="21"/>
  <c r="HJ15" i="21"/>
  <c r="HK15" i="21"/>
  <c r="HL15" i="21"/>
  <c r="HM15" i="21"/>
  <c r="HN15" i="21"/>
  <c r="HO15" i="21"/>
  <c r="HP15" i="21"/>
  <c r="HQ15" i="21"/>
  <c r="HR15" i="21"/>
  <c r="HS15" i="21"/>
  <c r="HT15" i="21"/>
  <c r="HU15" i="21"/>
  <c r="HV15" i="21"/>
  <c r="HW15" i="21"/>
  <c r="HX15" i="21"/>
  <c r="HY15" i="21"/>
  <c r="HZ15" i="21"/>
  <c r="IA15" i="21"/>
  <c r="IB15" i="21"/>
  <c r="IC15" i="21"/>
  <c r="ID15" i="21"/>
  <c r="IE15" i="21"/>
  <c r="IF15" i="21"/>
  <c r="IG15" i="21"/>
  <c r="IH15" i="21"/>
  <c r="II15" i="21"/>
  <c r="IJ15" i="21"/>
  <c r="IK15" i="21"/>
  <c r="IL15" i="21"/>
  <c r="IM15" i="21"/>
  <c r="IN15" i="21"/>
  <c r="IO15" i="21"/>
  <c r="IP15" i="21"/>
  <c r="IQ15" i="21"/>
  <c r="IR15" i="21"/>
  <c r="IS15" i="21"/>
  <c r="IT15" i="21"/>
  <c r="IU15" i="21"/>
  <c r="IV15" i="21"/>
  <c r="IW15" i="21"/>
  <c r="IX15" i="21"/>
  <c r="IY15" i="21"/>
  <c r="IZ15" i="21"/>
  <c r="JA15" i="21"/>
  <c r="JB15" i="21"/>
  <c r="JC15" i="21"/>
  <c r="JD15" i="21"/>
  <c r="JE15" i="21"/>
  <c r="JF15" i="21"/>
  <c r="JG15" i="21"/>
  <c r="JH15" i="21"/>
  <c r="JI15" i="21"/>
  <c r="JJ15" i="21"/>
  <c r="JK15" i="21"/>
  <c r="JL15" i="21"/>
  <c r="JM15" i="21"/>
  <c r="JN15" i="21"/>
  <c r="JO15" i="21"/>
  <c r="JP15" i="21"/>
  <c r="JQ15" i="21"/>
  <c r="JR15" i="21"/>
  <c r="JS15" i="21"/>
  <c r="JT15" i="21"/>
  <c r="JU15" i="21"/>
  <c r="JV15" i="21"/>
  <c r="JW15" i="21"/>
  <c r="JX15" i="21"/>
  <c r="JY15" i="21"/>
  <c r="JZ15" i="21"/>
  <c r="KA15" i="21"/>
  <c r="KB15" i="21"/>
  <c r="KC15" i="21"/>
  <c r="KD15" i="21"/>
  <c r="KE15" i="21"/>
  <c r="KF15" i="21"/>
  <c r="KG15" i="21"/>
  <c r="KH15" i="21"/>
  <c r="KI15" i="21"/>
  <c r="KJ15" i="21"/>
  <c r="KK15" i="21"/>
  <c r="KL15" i="21"/>
  <c r="KM15" i="21"/>
  <c r="KN15" i="21"/>
  <c r="KO15" i="21"/>
  <c r="KP15" i="21"/>
  <c r="KQ15" i="21"/>
  <c r="KR15" i="21"/>
  <c r="KS15" i="21"/>
  <c r="KT15" i="21"/>
  <c r="KU15" i="21"/>
  <c r="KV15" i="21"/>
  <c r="KW15" i="21"/>
  <c r="KX15" i="21"/>
  <c r="KY15" i="21"/>
  <c r="KZ15" i="21"/>
  <c r="LA15" i="21"/>
  <c r="LB15" i="21"/>
  <c r="LC15" i="21"/>
  <c r="LD15" i="21"/>
  <c r="LE15" i="21"/>
  <c r="LF15" i="21"/>
  <c r="LG15" i="21"/>
  <c r="LH15" i="21"/>
  <c r="LI15" i="21"/>
  <c r="LJ15" i="21"/>
  <c r="LK15" i="21"/>
  <c r="LL15" i="21"/>
  <c r="LM15" i="21"/>
  <c r="LN15" i="21"/>
  <c r="LO15" i="21"/>
  <c r="LP15" i="21"/>
  <c r="LQ15" i="21"/>
  <c r="LR15" i="21"/>
  <c r="LS15" i="21"/>
  <c r="LT15" i="21"/>
  <c r="LU15" i="21"/>
  <c r="LV15" i="21"/>
  <c r="LW15" i="21"/>
  <c r="LX15" i="21"/>
  <c r="LY15" i="21"/>
  <c r="LZ15" i="21"/>
  <c r="MA15" i="21"/>
  <c r="MB15" i="21"/>
  <c r="MC15" i="21"/>
  <c r="MD15" i="21"/>
  <c r="ME15" i="21"/>
  <c r="MF15" i="21"/>
  <c r="MG15" i="21"/>
  <c r="MH15" i="21"/>
  <c r="MI15" i="21"/>
  <c r="MJ15" i="21"/>
  <c r="MK15" i="21"/>
  <c r="ML15" i="21"/>
  <c r="MM15" i="21"/>
  <c r="MN15" i="21"/>
  <c r="MO15" i="21"/>
  <c r="MP15" i="21"/>
  <c r="MQ15" i="21"/>
  <c r="MR15" i="21"/>
  <c r="D16" i="21"/>
  <c r="E16" i="21"/>
  <c r="F16" i="21"/>
  <c r="G16" i="21"/>
  <c r="H16" i="21"/>
  <c r="I16" i="21"/>
  <c r="J16" i="21"/>
  <c r="K16" i="21"/>
  <c r="L16" i="21"/>
  <c r="M16" i="21"/>
  <c r="N16" i="21"/>
  <c r="O16" i="21"/>
  <c r="P16" i="21"/>
  <c r="Q16" i="21"/>
  <c r="R16" i="21"/>
  <c r="S16" i="21"/>
  <c r="T16" i="21"/>
  <c r="U16" i="21"/>
  <c r="V16" i="21"/>
  <c r="W16" i="21"/>
  <c r="X16" i="21"/>
  <c r="Y16" i="21"/>
  <c r="Z16" i="21"/>
  <c r="AA16" i="21"/>
  <c r="AB16" i="21"/>
  <c r="AC16" i="21"/>
  <c r="AD16" i="21"/>
  <c r="AE16" i="21"/>
  <c r="AF16" i="21"/>
  <c r="AG16" i="21"/>
  <c r="AH16" i="21"/>
  <c r="AI16" i="21"/>
  <c r="AJ16" i="21"/>
  <c r="AK16" i="21"/>
  <c r="AL16" i="21"/>
  <c r="AM16" i="21"/>
  <c r="AN16" i="21"/>
  <c r="AO16" i="21"/>
  <c r="AP16" i="21"/>
  <c r="AQ16" i="21"/>
  <c r="AR16" i="21"/>
  <c r="AS16" i="21"/>
  <c r="AT16" i="21"/>
  <c r="AU16" i="21"/>
  <c r="AV16" i="21"/>
  <c r="AW16" i="21"/>
  <c r="AX16" i="21"/>
  <c r="AY16" i="21"/>
  <c r="AZ16" i="21"/>
  <c r="BA16" i="21"/>
  <c r="BB16" i="21"/>
  <c r="BC16" i="21"/>
  <c r="BD16" i="21"/>
  <c r="BE16" i="21"/>
  <c r="BF16" i="21"/>
  <c r="BG16" i="21"/>
  <c r="BH16" i="21"/>
  <c r="BI16" i="21"/>
  <c r="BJ16" i="21"/>
  <c r="BK16" i="21"/>
  <c r="BL16" i="21"/>
  <c r="BM16" i="21"/>
  <c r="BN16" i="21"/>
  <c r="BO16" i="21"/>
  <c r="BP16" i="21"/>
  <c r="BQ16" i="21"/>
  <c r="BR16" i="21"/>
  <c r="BS16" i="21"/>
  <c r="BT16" i="21"/>
  <c r="BU16" i="21"/>
  <c r="BV16" i="21"/>
  <c r="BW16" i="21"/>
  <c r="BX16" i="21"/>
  <c r="BY16" i="21"/>
  <c r="BZ16" i="21"/>
  <c r="CA16" i="21"/>
  <c r="CB16" i="21"/>
  <c r="CC16" i="21"/>
  <c r="CD16" i="21"/>
  <c r="CE16" i="21"/>
  <c r="CF16" i="21"/>
  <c r="CG16" i="21"/>
  <c r="CH16" i="21"/>
  <c r="CI16" i="21"/>
  <c r="CJ16" i="21"/>
  <c r="CK16" i="21"/>
  <c r="CL16" i="21"/>
  <c r="CM16" i="21"/>
  <c r="CN16" i="21"/>
  <c r="CO16" i="21"/>
  <c r="CP16" i="21"/>
  <c r="CQ16" i="21"/>
  <c r="CR16" i="21"/>
  <c r="CS16" i="21"/>
  <c r="CT16" i="21"/>
  <c r="CU16" i="21"/>
  <c r="CV16" i="21"/>
  <c r="CW16" i="21"/>
  <c r="CX16" i="21"/>
  <c r="CY16" i="21"/>
  <c r="CZ16" i="21"/>
  <c r="DA16" i="21"/>
  <c r="DB16" i="21"/>
  <c r="DC16" i="21"/>
  <c r="DD16" i="21"/>
  <c r="DE16" i="21"/>
  <c r="DF16" i="21"/>
  <c r="DG16" i="21"/>
  <c r="DH16" i="21"/>
  <c r="DI16" i="21"/>
  <c r="DJ16" i="21"/>
  <c r="DK16" i="21"/>
  <c r="DL16" i="21"/>
  <c r="DM16" i="21"/>
  <c r="DN16" i="21"/>
  <c r="DO16" i="21"/>
  <c r="DP16" i="21"/>
  <c r="DQ16" i="21"/>
  <c r="DR16" i="21"/>
  <c r="DS16" i="21"/>
  <c r="DT16" i="21"/>
  <c r="DU16" i="21"/>
  <c r="DV16" i="21"/>
  <c r="DW16" i="21"/>
  <c r="DX16" i="21"/>
  <c r="DY16" i="21"/>
  <c r="DZ16" i="21"/>
  <c r="EA16" i="21"/>
  <c r="EB16" i="21"/>
  <c r="EC16" i="21"/>
  <c r="ED16" i="21"/>
  <c r="EE16" i="21"/>
  <c r="EF16" i="21"/>
  <c r="EG16" i="21"/>
  <c r="EH16" i="21"/>
  <c r="EI16" i="21"/>
  <c r="EJ16" i="21"/>
  <c r="EK16" i="21"/>
  <c r="EL16" i="21"/>
  <c r="EM16" i="21"/>
  <c r="EN16" i="21"/>
  <c r="EO16" i="21"/>
  <c r="EP16" i="21"/>
  <c r="EQ16" i="21"/>
  <c r="ER16" i="21"/>
  <c r="ES16" i="21"/>
  <c r="ET16" i="21"/>
  <c r="EU16" i="21"/>
  <c r="EV16" i="21"/>
  <c r="EW16" i="21"/>
  <c r="EX16" i="21"/>
  <c r="EY16" i="21"/>
  <c r="EZ16" i="21"/>
  <c r="FA16" i="21"/>
  <c r="FB16" i="21"/>
  <c r="FC16" i="21"/>
  <c r="FD16" i="21"/>
  <c r="FE16" i="21"/>
  <c r="FF16" i="21"/>
  <c r="FG16" i="21"/>
  <c r="FH16" i="21"/>
  <c r="FI16" i="21"/>
  <c r="FJ16" i="21"/>
  <c r="FK16" i="21"/>
  <c r="FL16" i="21"/>
  <c r="FM16" i="21"/>
  <c r="FN16" i="21"/>
  <c r="FO16" i="21"/>
  <c r="FP16" i="21"/>
  <c r="FQ16" i="21"/>
  <c r="FR16" i="21"/>
  <c r="FS16" i="21"/>
  <c r="FT16" i="21"/>
  <c r="FU16" i="21"/>
  <c r="FV16" i="21"/>
  <c r="FW16" i="21"/>
  <c r="FX16" i="21"/>
  <c r="FY16" i="21"/>
  <c r="FZ16" i="21"/>
  <c r="GA16" i="21"/>
  <c r="GB16" i="21"/>
  <c r="GC16" i="21"/>
  <c r="GD16" i="21"/>
  <c r="GE16" i="21"/>
  <c r="GF16" i="21"/>
  <c r="GG16" i="21"/>
  <c r="GH16" i="21"/>
  <c r="GI16" i="21"/>
  <c r="GJ16" i="21"/>
  <c r="GK16" i="21"/>
  <c r="GL16" i="21"/>
  <c r="GM16" i="21"/>
  <c r="GN16" i="21"/>
  <c r="GO16" i="21"/>
  <c r="GP16" i="21"/>
  <c r="GQ16" i="21"/>
  <c r="GR16" i="21"/>
  <c r="GS16" i="21"/>
  <c r="GT16" i="21"/>
  <c r="GU16" i="21"/>
  <c r="GV16" i="21"/>
  <c r="GW16" i="21"/>
  <c r="GX16" i="21"/>
  <c r="GY16" i="21"/>
  <c r="GZ16" i="21"/>
  <c r="HA16" i="21"/>
  <c r="HB16" i="21"/>
  <c r="HC16" i="21"/>
  <c r="HD16" i="21"/>
  <c r="HE16" i="21"/>
  <c r="HF16" i="21"/>
  <c r="HG16" i="21"/>
  <c r="HH16" i="21"/>
  <c r="HI16" i="21"/>
  <c r="HJ16" i="21"/>
  <c r="HK16" i="21"/>
  <c r="HL16" i="21"/>
  <c r="HM16" i="21"/>
  <c r="HN16" i="21"/>
  <c r="HO16" i="21"/>
  <c r="HP16" i="21"/>
  <c r="HQ16" i="21"/>
  <c r="HR16" i="21"/>
  <c r="HS16" i="21"/>
  <c r="HT16" i="21"/>
  <c r="HU16" i="21"/>
  <c r="HV16" i="21"/>
  <c r="HW16" i="21"/>
  <c r="HX16" i="21"/>
  <c r="HY16" i="21"/>
  <c r="HZ16" i="21"/>
  <c r="IA16" i="21"/>
  <c r="IB16" i="21"/>
  <c r="IC16" i="21"/>
  <c r="ID16" i="21"/>
  <c r="IE16" i="21"/>
  <c r="IF16" i="21"/>
  <c r="IG16" i="21"/>
  <c r="IH16" i="21"/>
  <c r="II16" i="21"/>
  <c r="IJ16" i="21"/>
  <c r="IK16" i="21"/>
  <c r="IL16" i="21"/>
  <c r="IM16" i="21"/>
  <c r="IN16" i="21"/>
  <c r="IO16" i="21"/>
  <c r="IP16" i="21"/>
  <c r="IQ16" i="21"/>
  <c r="IR16" i="21"/>
  <c r="IS16" i="21"/>
  <c r="IT16" i="21"/>
  <c r="IU16" i="21"/>
  <c r="IV16" i="21"/>
  <c r="IW16" i="21"/>
  <c r="IX16" i="21"/>
  <c r="IY16" i="21"/>
  <c r="IZ16" i="21"/>
  <c r="JA16" i="21"/>
  <c r="JB16" i="21"/>
  <c r="JC16" i="21"/>
  <c r="JD16" i="21"/>
  <c r="JE16" i="21"/>
  <c r="JF16" i="21"/>
  <c r="JG16" i="21"/>
  <c r="JH16" i="21"/>
  <c r="JI16" i="21"/>
  <c r="JJ16" i="21"/>
  <c r="JK16" i="21"/>
  <c r="JL16" i="21"/>
  <c r="JM16" i="21"/>
  <c r="JN16" i="21"/>
  <c r="JO16" i="21"/>
  <c r="JP16" i="21"/>
  <c r="JQ16" i="21"/>
  <c r="JR16" i="21"/>
  <c r="JS16" i="21"/>
  <c r="JT16" i="21"/>
  <c r="JU16" i="21"/>
  <c r="JV16" i="21"/>
  <c r="JW16" i="21"/>
  <c r="JX16" i="21"/>
  <c r="JY16" i="21"/>
  <c r="JZ16" i="21"/>
  <c r="KA16" i="21"/>
  <c r="KB16" i="21"/>
  <c r="KC16" i="21"/>
  <c r="KD16" i="21"/>
  <c r="KE16" i="21"/>
  <c r="KF16" i="21"/>
  <c r="KG16" i="21"/>
  <c r="KH16" i="21"/>
  <c r="KI16" i="21"/>
  <c r="KJ16" i="21"/>
  <c r="KK16" i="21"/>
  <c r="KL16" i="21"/>
  <c r="KM16" i="21"/>
  <c r="KN16" i="21"/>
  <c r="KO16" i="21"/>
  <c r="KP16" i="21"/>
  <c r="KQ16" i="21"/>
  <c r="KR16" i="21"/>
  <c r="KS16" i="21"/>
  <c r="KT16" i="21"/>
  <c r="KU16" i="21"/>
  <c r="KV16" i="21"/>
  <c r="KW16" i="21"/>
  <c r="KX16" i="21"/>
  <c r="KY16" i="21"/>
  <c r="KZ16" i="21"/>
  <c r="LA16" i="21"/>
  <c r="LB16" i="21"/>
  <c r="LC16" i="21"/>
  <c r="LD16" i="21"/>
  <c r="LE16" i="21"/>
  <c r="LF16" i="21"/>
  <c r="LG16" i="21"/>
  <c r="LH16" i="21"/>
  <c r="LI16" i="21"/>
  <c r="LJ16" i="21"/>
  <c r="LK16" i="21"/>
  <c r="LL16" i="21"/>
  <c r="LM16" i="21"/>
  <c r="LN16" i="21"/>
  <c r="LO16" i="21"/>
  <c r="LP16" i="21"/>
  <c r="LQ16" i="21"/>
  <c r="LR16" i="21"/>
  <c r="LS16" i="21"/>
  <c r="LT16" i="21"/>
  <c r="LU16" i="21"/>
  <c r="LV16" i="21"/>
  <c r="LW16" i="21"/>
  <c r="LX16" i="21"/>
  <c r="LY16" i="21"/>
  <c r="LZ16" i="21"/>
  <c r="MA16" i="21"/>
  <c r="MB16" i="21"/>
  <c r="MC16" i="21"/>
  <c r="MD16" i="21"/>
  <c r="ME16" i="21"/>
  <c r="MF16" i="21"/>
  <c r="MG16" i="21"/>
  <c r="MH16" i="21"/>
  <c r="MI16" i="21"/>
  <c r="MJ16" i="21"/>
  <c r="MK16" i="21"/>
  <c r="ML16" i="21"/>
  <c r="MM16" i="21"/>
  <c r="MN16" i="21"/>
  <c r="MO16" i="21"/>
  <c r="MP16" i="21"/>
  <c r="MQ16" i="21"/>
  <c r="MR16" i="21"/>
  <c r="D17" i="21"/>
  <c r="E17" i="21"/>
  <c r="F17" i="21"/>
  <c r="G17" i="21"/>
  <c r="H17" i="21"/>
  <c r="I17" i="21"/>
  <c r="J17" i="21"/>
  <c r="K17" i="21"/>
  <c r="L17" i="21"/>
  <c r="M17" i="21"/>
  <c r="N17" i="21"/>
  <c r="O17" i="21"/>
  <c r="P17" i="21"/>
  <c r="Q17" i="21"/>
  <c r="R17" i="21"/>
  <c r="S17" i="21"/>
  <c r="T17" i="21"/>
  <c r="U17" i="21"/>
  <c r="V17" i="21"/>
  <c r="W17" i="21"/>
  <c r="X17" i="21"/>
  <c r="Y17" i="21"/>
  <c r="Z17" i="21"/>
  <c r="AA17" i="21"/>
  <c r="AB17" i="21"/>
  <c r="AC17" i="21"/>
  <c r="AD17" i="21"/>
  <c r="AE17" i="21"/>
  <c r="AF17" i="21"/>
  <c r="AG17" i="21"/>
  <c r="AH17" i="21"/>
  <c r="AI17" i="21"/>
  <c r="AJ17" i="21"/>
  <c r="AK17" i="21"/>
  <c r="AL17" i="21"/>
  <c r="AM17" i="21"/>
  <c r="AN17" i="21"/>
  <c r="AO17" i="21"/>
  <c r="AP17" i="21"/>
  <c r="AQ17" i="21"/>
  <c r="AR17" i="21"/>
  <c r="AS17" i="21"/>
  <c r="AT17" i="21"/>
  <c r="AU17" i="21"/>
  <c r="AV17" i="21"/>
  <c r="AW17" i="21"/>
  <c r="AX17" i="21"/>
  <c r="AY17" i="21"/>
  <c r="AZ17" i="21"/>
  <c r="BA17" i="21"/>
  <c r="BB17" i="21"/>
  <c r="BC17" i="21"/>
  <c r="BD17" i="21"/>
  <c r="BE17" i="21"/>
  <c r="BF17" i="21"/>
  <c r="BG17" i="21"/>
  <c r="BH17" i="21"/>
  <c r="BI17" i="21"/>
  <c r="BJ17" i="21"/>
  <c r="BK17" i="21"/>
  <c r="BL17" i="21"/>
  <c r="BM17" i="21"/>
  <c r="BN17" i="21"/>
  <c r="BO17" i="21"/>
  <c r="BP17" i="21"/>
  <c r="BQ17" i="21"/>
  <c r="BR17" i="21"/>
  <c r="BS17" i="21"/>
  <c r="BT17" i="21"/>
  <c r="BU17" i="21"/>
  <c r="BV17" i="21"/>
  <c r="BW17" i="21"/>
  <c r="BX17" i="21"/>
  <c r="BY17" i="21"/>
  <c r="BZ17" i="21"/>
  <c r="CA17" i="21"/>
  <c r="CB17" i="21"/>
  <c r="CC17" i="21"/>
  <c r="CD17" i="21"/>
  <c r="CE17" i="21"/>
  <c r="CF17" i="21"/>
  <c r="CG17" i="21"/>
  <c r="CH17" i="21"/>
  <c r="CI17" i="21"/>
  <c r="CJ17" i="21"/>
  <c r="CK17" i="21"/>
  <c r="CL17" i="21"/>
  <c r="CM17" i="21"/>
  <c r="CN17" i="21"/>
  <c r="CO17" i="21"/>
  <c r="CP17" i="21"/>
  <c r="CQ17" i="21"/>
  <c r="CR17" i="21"/>
  <c r="CS17" i="21"/>
  <c r="CT17" i="21"/>
  <c r="CU17" i="21"/>
  <c r="CV17" i="21"/>
  <c r="CW17" i="21"/>
  <c r="CX17" i="21"/>
  <c r="CY17" i="21"/>
  <c r="CZ17" i="21"/>
  <c r="DA17" i="21"/>
  <c r="DB17" i="21"/>
  <c r="DC17" i="21"/>
  <c r="DD17" i="21"/>
  <c r="DE17" i="21"/>
  <c r="DF17" i="21"/>
  <c r="DG17" i="21"/>
  <c r="DH17" i="21"/>
  <c r="DI17" i="21"/>
  <c r="DJ17" i="21"/>
  <c r="DK17" i="21"/>
  <c r="DL17" i="21"/>
  <c r="DM17" i="21"/>
  <c r="DN17" i="21"/>
  <c r="DO17" i="21"/>
  <c r="DP17" i="21"/>
  <c r="DQ17" i="21"/>
  <c r="DR17" i="21"/>
  <c r="DS17" i="21"/>
  <c r="DT17" i="21"/>
  <c r="DU17" i="21"/>
  <c r="DV17" i="21"/>
  <c r="DW17" i="21"/>
  <c r="DX17" i="21"/>
  <c r="DY17" i="21"/>
  <c r="DZ17" i="21"/>
  <c r="EA17" i="21"/>
  <c r="EB17" i="21"/>
  <c r="EC17" i="21"/>
  <c r="ED17" i="21"/>
  <c r="EE17" i="21"/>
  <c r="EF17" i="21"/>
  <c r="EG17" i="21"/>
  <c r="EH17" i="21"/>
  <c r="EI17" i="21"/>
  <c r="EJ17" i="21"/>
  <c r="EK17" i="21"/>
  <c r="EL17" i="21"/>
  <c r="EM17" i="21"/>
  <c r="EN17" i="21"/>
  <c r="EO17" i="21"/>
  <c r="EP17" i="21"/>
  <c r="EQ17" i="21"/>
  <c r="ER17" i="21"/>
  <c r="ES17" i="21"/>
  <c r="ET17" i="21"/>
  <c r="EU17" i="21"/>
  <c r="EV17" i="21"/>
  <c r="EW17" i="21"/>
  <c r="EX17" i="21"/>
  <c r="EY17" i="21"/>
  <c r="EZ17" i="21"/>
  <c r="FA17" i="21"/>
  <c r="FB17" i="21"/>
  <c r="FC17" i="21"/>
  <c r="FD17" i="21"/>
  <c r="FE17" i="21"/>
  <c r="FF17" i="21"/>
  <c r="FG17" i="21"/>
  <c r="FH17" i="21"/>
  <c r="FI17" i="21"/>
  <c r="FJ17" i="21"/>
  <c r="FK17" i="21"/>
  <c r="FL17" i="21"/>
  <c r="FM17" i="21"/>
  <c r="FN17" i="21"/>
  <c r="FO17" i="21"/>
  <c r="FP17" i="21"/>
  <c r="FQ17" i="21"/>
  <c r="FR17" i="21"/>
  <c r="FS17" i="21"/>
  <c r="FT17" i="21"/>
  <c r="FU17" i="21"/>
  <c r="FV17" i="21"/>
  <c r="FW17" i="21"/>
  <c r="FX17" i="21"/>
  <c r="FY17" i="21"/>
  <c r="FZ17" i="21"/>
  <c r="GA17" i="21"/>
  <c r="GB17" i="21"/>
  <c r="GC17" i="21"/>
  <c r="GD17" i="21"/>
  <c r="GE17" i="21"/>
  <c r="GF17" i="21"/>
  <c r="GG17" i="21"/>
  <c r="GH17" i="21"/>
  <c r="GI17" i="21"/>
  <c r="GJ17" i="21"/>
  <c r="GK17" i="21"/>
  <c r="GL17" i="21"/>
  <c r="GM17" i="21"/>
  <c r="GN17" i="21"/>
  <c r="GO17" i="21"/>
  <c r="GP17" i="21"/>
  <c r="GQ17" i="21"/>
  <c r="GR17" i="21"/>
  <c r="GS17" i="21"/>
  <c r="GT17" i="21"/>
  <c r="GU17" i="21"/>
  <c r="GV17" i="21"/>
  <c r="GW17" i="21"/>
  <c r="GX17" i="21"/>
  <c r="GY17" i="21"/>
  <c r="GZ17" i="21"/>
  <c r="HA17" i="21"/>
  <c r="HB17" i="21"/>
  <c r="HC17" i="21"/>
  <c r="HD17" i="21"/>
  <c r="HE17" i="21"/>
  <c r="HF17" i="21"/>
  <c r="HG17" i="21"/>
  <c r="HH17" i="21"/>
  <c r="HI17" i="21"/>
  <c r="HJ17" i="21"/>
  <c r="HK17" i="21"/>
  <c r="HL17" i="21"/>
  <c r="HM17" i="21"/>
  <c r="HN17" i="21"/>
  <c r="HO17" i="21"/>
  <c r="HP17" i="21"/>
  <c r="HQ17" i="21"/>
  <c r="HR17" i="21"/>
  <c r="HS17" i="21"/>
  <c r="HT17" i="21"/>
  <c r="HU17" i="21"/>
  <c r="HV17" i="21"/>
  <c r="HW17" i="21"/>
  <c r="HX17" i="21"/>
  <c r="HY17" i="21"/>
  <c r="HZ17" i="21"/>
  <c r="IA17" i="21"/>
  <c r="IB17" i="21"/>
  <c r="IC17" i="21"/>
  <c r="ID17" i="21"/>
  <c r="IE17" i="21"/>
  <c r="IF17" i="21"/>
  <c r="IG17" i="21"/>
  <c r="IH17" i="21"/>
  <c r="II17" i="21"/>
  <c r="IJ17" i="21"/>
  <c r="IK17" i="21"/>
  <c r="IL17" i="21"/>
  <c r="IM17" i="21"/>
  <c r="IN17" i="21"/>
  <c r="IO17" i="21"/>
  <c r="IP17" i="21"/>
  <c r="IQ17" i="21"/>
  <c r="IR17" i="21"/>
  <c r="IS17" i="21"/>
  <c r="IT17" i="21"/>
  <c r="IU17" i="21"/>
  <c r="IV17" i="21"/>
  <c r="IW17" i="21"/>
  <c r="IX17" i="21"/>
  <c r="IY17" i="21"/>
  <c r="IZ17" i="21"/>
  <c r="JA17" i="21"/>
  <c r="JB17" i="21"/>
  <c r="JC17" i="21"/>
  <c r="JD17" i="21"/>
  <c r="JE17" i="21"/>
  <c r="JF17" i="21"/>
  <c r="JG17" i="21"/>
  <c r="JH17" i="21"/>
  <c r="JI17" i="21"/>
  <c r="JJ17" i="21"/>
  <c r="JK17" i="21"/>
  <c r="JL17" i="21"/>
  <c r="JM17" i="21"/>
  <c r="JN17" i="21"/>
  <c r="JO17" i="21"/>
  <c r="JP17" i="21"/>
  <c r="JQ17" i="21"/>
  <c r="JR17" i="21"/>
  <c r="JS17" i="21"/>
  <c r="JT17" i="21"/>
  <c r="JU17" i="21"/>
  <c r="JV17" i="21"/>
  <c r="JW17" i="21"/>
  <c r="JX17" i="21"/>
  <c r="JY17" i="21"/>
  <c r="JZ17" i="21"/>
  <c r="KA17" i="21"/>
  <c r="KB17" i="21"/>
  <c r="KC17" i="21"/>
  <c r="KD17" i="21"/>
  <c r="KE17" i="21"/>
  <c r="KF17" i="21"/>
  <c r="KG17" i="21"/>
  <c r="KH17" i="21"/>
  <c r="KI17" i="21"/>
  <c r="KJ17" i="21"/>
  <c r="KK17" i="21"/>
  <c r="KL17" i="21"/>
  <c r="KM17" i="21"/>
  <c r="KN17" i="21"/>
  <c r="KO17" i="21"/>
  <c r="KP17" i="21"/>
  <c r="KQ17" i="21"/>
  <c r="KR17" i="21"/>
  <c r="KS17" i="21"/>
  <c r="KT17" i="21"/>
  <c r="KU17" i="21"/>
  <c r="KV17" i="21"/>
  <c r="KW17" i="21"/>
  <c r="KX17" i="21"/>
  <c r="KY17" i="21"/>
  <c r="KZ17" i="21"/>
  <c r="LA17" i="21"/>
  <c r="LB17" i="21"/>
  <c r="LC17" i="21"/>
  <c r="LD17" i="21"/>
  <c r="LE17" i="21"/>
  <c r="LF17" i="21"/>
  <c r="LG17" i="21"/>
  <c r="LH17" i="21"/>
  <c r="LI17" i="21"/>
  <c r="LJ17" i="21"/>
  <c r="LK17" i="21"/>
  <c r="LL17" i="21"/>
  <c r="LM17" i="21"/>
  <c r="LN17" i="21"/>
  <c r="LO17" i="21"/>
  <c r="LP17" i="21"/>
  <c r="LQ17" i="21"/>
  <c r="LR17" i="21"/>
  <c r="LS17" i="21"/>
  <c r="LT17" i="21"/>
  <c r="LU17" i="21"/>
  <c r="LV17" i="21"/>
  <c r="LW17" i="21"/>
  <c r="LX17" i="21"/>
  <c r="LY17" i="21"/>
  <c r="LZ17" i="21"/>
  <c r="MA17" i="21"/>
  <c r="MB17" i="21"/>
  <c r="MC17" i="21"/>
  <c r="MD17" i="21"/>
  <c r="ME17" i="21"/>
  <c r="MF17" i="21"/>
  <c r="MG17" i="21"/>
  <c r="MH17" i="21"/>
  <c r="MI17" i="21"/>
  <c r="MJ17" i="21"/>
  <c r="MK17" i="21"/>
  <c r="ML17" i="21"/>
  <c r="MM17" i="21"/>
  <c r="MN17" i="21"/>
  <c r="MO17" i="21"/>
  <c r="MP17" i="21"/>
  <c r="MQ17" i="21"/>
  <c r="MR17" i="21"/>
  <c r="D18" i="21"/>
  <c r="E18" i="21"/>
  <c r="F18" i="21"/>
  <c r="G18" i="21"/>
  <c r="H18" i="21"/>
  <c r="I18" i="21"/>
  <c r="J18" i="21"/>
  <c r="K18" i="21"/>
  <c r="L18" i="21"/>
  <c r="M18" i="21"/>
  <c r="N18" i="21"/>
  <c r="O18" i="21"/>
  <c r="P18" i="21"/>
  <c r="Q18" i="21"/>
  <c r="R18" i="21"/>
  <c r="S18" i="21"/>
  <c r="T18" i="21"/>
  <c r="U18" i="21"/>
  <c r="V18" i="21"/>
  <c r="W18" i="21"/>
  <c r="X18" i="21"/>
  <c r="Y18" i="21"/>
  <c r="Z18" i="21"/>
  <c r="AA18" i="21"/>
  <c r="AB18" i="21"/>
  <c r="AC18" i="21"/>
  <c r="AD18" i="21"/>
  <c r="AE18" i="21"/>
  <c r="AF18" i="21"/>
  <c r="AG18" i="21"/>
  <c r="AH18" i="21"/>
  <c r="AI18" i="21"/>
  <c r="AJ18" i="21"/>
  <c r="AK18" i="21"/>
  <c r="AL18" i="21"/>
  <c r="AM18" i="21"/>
  <c r="AN18" i="21"/>
  <c r="AO18" i="21"/>
  <c r="AP18" i="21"/>
  <c r="AQ18" i="21"/>
  <c r="AR18" i="21"/>
  <c r="AS18" i="21"/>
  <c r="AT18" i="21"/>
  <c r="AU18" i="21"/>
  <c r="AV18" i="21"/>
  <c r="AW18" i="21"/>
  <c r="AX18" i="21"/>
  <c r="AY18" i="21"/>
  <c r="AZ18" i="21"/>
  <c r="BA18" i="21"/>
  <c r="BB18" i="21"/>
  <c r="BC18" i="21"/>
  <c r="BD18" i="21"/>
  <c r="BE18" i="21"/>
  <c r="BF18" i="21"/>
  <c r="BG18" i="21"/>
  <c r="BH18" i="21"/>
  <c r="BI18" i="21"/>
  <c r="BJ18" i="21"/>
  <c r="BK18" i="21"/>
  <c r="BL18" i="21"/>
  <c r="BM18" i="21"/>
  <c r="BN18" i="21"/>
  <c r="BO18" i="21"/>
  <c r="BP18" i="21"/>
  <c r="BQ18" i="21"/>
  <c r="BR18" i="21"/>
  <c r="BS18" i="21"/>
  <c r="BT18" i="21"/>
  <c r="BU18" i="21"/>
  <c r="BV18" i="21"/>
  <c r="BW18" i="21"/>
  <c r="BX18" i="21"/>
  <c r="BY18" i="21"/>
  <c r="BZ18" i="21"/>
  <c r="CA18" i="21"/>
  <c r="CB18" i="21"/>
  <c r="CC18" i="21"/>
  <c r="CD18" i="21"/>
  <c r="CE18" i="21"/>
  <c r="CF18" i="21"/>
  <c r="CG18" i="21"/>
  <c r="CH18" i="21"/>
  <c r="CI18" i="21"/>
  <c r="CJ18" i="21"/>
  <c r="CK18" i="21"/>
  <c r="CL18" i="21"/>
  <c r="CM18" i="21"/>
  <c r="CN18" i="21"/>
  <c r="CO18" i="21"/>
  <c r="CP18" i="21"/>
  <c r="CQ18" i="21"/>
  <c r="CR18" i="21"/>
  <c r="CS18" i="21"/>
  <c r="CT18" i="21"/>
  <c r="CU18" i="21"/>
  <c r="CV18" i="21"/>
  <c r="CW18" i="21"/>
  <c r="CX18" i="21"/>
  <c r="CY18" i="21"/>
  <c r="CZ18" i="21"/>
  <c r="DA18" i="21"/>
  <c r="DB18" i="21"/>
  <c r="DC18" i="21"/>
  <c r="DD18" i="21"/>
  <c r="DE18" i="21"/>
  <c r="DF18" i="21"/>
  <c r="DG18" i="21"/>
  <c r="DH18" i="21"/>
  <c r="DI18" i="21"/>
  <c r="DJ18" i="21"/>
  <c r="DK18" i="21"/>
  <c r="DL18" i="21"/>
  <c r="DM18" i="21"/>
  <c r="DN18" i="21"/>
  <c r="DO18" i="21"/>
  <c r="DP18" i="21"/>
  <c r="DQ18" i="21"/>
  <c r="DR18" i="21"/>
  <c r="DS18" i="21"/>
  <c r="DT18" i="21"/>
  <c r="DU18" i="21"/>
  <c r="DV18" i="21"/>
  <c r="DW18" i="21"/>
  <c r="DX18" i="21"/>
  <c r="DY18" i="21"/>
  <c r="DZ18" i="21"/>
  <c r="EA18" i="21"/>
  <c r="EB18" i="21"/>
  <c r="EC18" i="21"/>
  <c r="ED18" i="21"/>
  <c r="EE18" i="21"/>
  <c r="EF18" i="21"/>
  <c r="EG18" i="21"/>
  <c r="EH18" i="21"/>
  <c r="EI18" i="21"/>
  <c r="EJ18" i="21"/>
  <c r="EK18" i="21"/>
  <c r="EL18" i="21"/>
  <c r="EM18" i="21"/>
  <c r="EN18" i="21"/>
  <c r="EO18" i="21"/>
  <c r="EP18" i="21"/>
  <c r="EQ18" i="21"/>
  <c r="ER18" i="21"/>
  <c r="ES18" i="21"/>
  <c r="ET18" i="21"/>
  <c r="EU18" i="21"/>
  <c r="EV18" i="21"/>
  <c r="EW18" i="21"/>
  <c r="EX18" i="21"/>
  <c r="EY18" i="21"/>
  <c r="EZ18" i="21"/>
  <c r="FA18" i="21"/>
  <c r="FB18" i="21"/>
  <c r="FC18" i="21"/>
  <c r="FD18" i="21"/>
  <c r="FE18" i="21"/>
  <c r="FF18" i="21"/>
  <c r="FG18" i="21"/>
  <c r="FH18" i="21"/>
  <c r="FI18" i="21"/>
  <c r="FJ18" i="21"/>
  <c r="FK18" i="21"/>
  <c r="FL18" i="21"/>
  <c r="FM18" i="21"/>
  <c r="FN18" i="21"/>
  <c r="FO18" i="21"/>
  <c r="FP18" i="21"/>
  <c r="FQ18" i="21"/>
  <c r="FR18" i="21"/>
  <c r="FS18" i="21"/>
  <c r="FT18" i="21"/>
  <c r="FU18" i="21"/>
  <c r="FV18" i="21"/>
  <c r="FW18" i="21"/>
  <c r="FX18" i="21"/>
  <c r="FY18" i="21"/>
  <c r="FZ18" i="21"/>
  <c r="GA18" i="21"/>
  <c r="GB18" i="21"/>
  <c r="GC18" i="21"/>
  <c r="GD18" i="21"/>
  <c r="GE18" i="21"/>
  <c r="GF18" i="21"/>
  <c r="GG18" i="21"/>
  <c r="GH18" i="21"/>
  <c r="GI18" i="21"/>
  <c r="GJ18" i="21"/>
  <c r="GK18" i="21"/>
  <c r="GL18" i="21"/>
  <c r="GM18" i="21"/>
  <c r="GN18" i="21"/>
  <c r="GO18" i="21"/>
  <c r="GP18" i="21"/>
  <c r="GQ18" i="21"/>
  <c r="GR18" i="21"/>
  <c r="GS18" i="21"/>
  <c r="GT18" i="21"/>
  <c r="GU18" i="21"/>
  <c r="GV18" i="21"/>
  <c r="GW18" i="21"/>
  <c r="GX18" i="21"/>
  <c r="GY18" i="21"/>
  <c r="GZ18" i="21"/>
  <c r="HA18" i="21"/>
  <c r="HB18" i="21"/>
  <c r="HC18" i="21"/>
  <c r="HD18" i="21"/>
  <c r="HE18" i="21"/>
  <c r="HF18" i="21"/>
  <c r="HG18" i="21"/>
  <c r="HH18" i="21"/>
  <c r="HI18" i="21"/>
  <c r="HJ18" i="21"/>
  <c r="HK18" i="21"/>
  <c r="HL18" i="21"/>
  <c r="HM18" i="21"/>
  <c r="HN18" i="21"/>
  <c r="HO18" i="21"/>
  <c r="HP18" i="21"/>
  <c r="HQ18" i="21"/>
  <c r="HR18" i="21"/>
  <c r="HS18" i="21"/>
  <c r="HT18" i="21"/>
  <c r="HU18" i="21"/>
  <c r="HV18" i="21"/>
  <c r="HW18" i="21"/>
  <c r="HX18" i="21"/>
  <c r="HY18" i="21"/>
  <c r="HZ18" i="21"/>
  <c r="IA18" i="21"/>
  <c r="IB18" i="21"/>
  <c r="IC18" i="21"/>
  <c r="ID18" i="21"/>
  <c r="IE18" i="21"/>
  <c r="IF18" i="21"/>
  <c r="IG18" i="21"/>
  <c r="IH18" i="21"/>
  <c r="II18" i="21"/>
  <c r="IJ18" i="21"/>
  <c r="IK18" i="21"/>
  <c r="IL18" i="21"/>
  <c r="IM18" i="21"/>
  <c r="IN18" i="21"/>
  <c r="IO18" i="21"/>
  <c r="IP18" i="21"/>
  <c r="IQ18" i="21"/>
  <c r="IR18" i="21"/>
  <c r="IS18" i="21"/>
  <c r="IT18" i="21"/>
  <c r="IU18" i="21"/>
  <c r="IV18" i="21"/>
  <c r="IW18" i="21"/>
  <c r="IX18" i="21"/>
  <c r="IY18" i="21"/>
  <c r="IZ18" i="21"/>
  <c r="JA18" i="21"/>
  <c r="JB18" i="21"/>
  <c r="JC18" i="21"/>
  <c r="JD18" i="21"/>
  <c r="JE18" i="21"/>
  <c r="JF18" i="21"/>
  <c r="JG18" i="21"/>
  <c r="JH18" i="21"/>
  <c r="JI18" i="21"/>
  <c r="JJ18" i="21"/>
  <c r="JK18" i="21"/>
  <c r="JL18" i="21"/>
  <c r="JM18" i="21"/>
  <c r="JN18" i="21"/>
  <c r="JO18" i="21"/>
  <c r="JP18" i="21"/>
  <c r="JQ18" i="21"/>
  <c r="JR18" i="21"/>
  <c r="JS18" i="21"/>
  <c r="JT18" i="21"/>
  <c r="JU18" i="21"/>
  <c r="JV18" i="21"/>
  <c r="JW18" i="21"/>
  <c r="JX18" i="21"/>
  <c r="JY18" i="21"/>
  <c r="JZ18" i="21"/>
  <c r="KA18" i="21"/>
  <c r="KB18" i="21"/>
  <c r="KC18" i="21"/>
  <c r="KD18" i="21"/>
  <c r="KE18" i="21"/>
  <c r="KF18" i="21"/>
  <c r="KG18" i="21"/>
  <c r="KH18" i="21"/>
  <c r="KI18" i="21"/>
  <c r="KJ18" i="21"/>
  <c r="KK18" i="21"/>
  <c r="KL18" i="21"/>
  <c r="KM18" i="21"/>
  <c r="KN18" i="21"/>
  <c r="KO18" i="21"/>
  <c r="KP18" i="21"/>
  <c r="KQ18" i="21"/>
  <c r="KR18" i="21"/>
  <c r="KS18" i="21"/>
  <c r="KT18" i="21"/>
  <c r="KU18" i="21"/>
  <c r="KV18" i="21"/>
  <c r="KW18" i="21"/>
  <c r="KX18" i="21"/>
  <c r="KY18" i="21"/>
  <c r="KZ18" i="21"/>
  <c r="LA18" i="21"/>
  <c r="LB18" i="21"/>
  <c r="LC18" i="21"/>
  <c r="LD18" i="21"/>
  <c r="LE18" i="21"/>
  <c r="LF18" i="21"/>
  <c r="LG18" i="21"/>
  <c r="LH18" i="21"/>
  <c r="LI18" i="21"/>
  <c r="LJ18" i="21"/>
  <c r="LK18" i="21"/>
  <c r="LL18" i="21"/>
  <c r="LM18" i="21"/>
  <c r="LN18" i="21"/>
  <c r="LO18" i="21"/>
  <c r="LP18" i="21"/>
  <c r="LQ18" i="21"/>
  <c r="LR18" i="21"/>
  <c r="LS18" i="21"/>
  <c r="LT18" i="21"/>
  <c r="LU18" i="21"/>
  <c r="LV18" i="21"/>
  <c r="LW18" i="21"/>
  <c r="LX18" i="21"/>
  <c r="LY18" i="21"/>
  <c r="LZ18" i="21"/>
  <c r="MA18" i="21"/>
  <c r="MB18" i="21"/>
  <c r="MC18" i="21"/>
  <c r="MD18" i="21"/>
  <c r="ME18" i="21"/>
  <c r="MF18" i="21"/>
  <c r="MG18" i="21"/>
  <c r="MH18" i="21"/>
  <c r="MI18" i="21"/>
  <c r="MJ18" i="21"/>
  <c r="MK18" i="21"/>
  <c r="ML18" i="21"/>
  <c r="MM18" i="21"/>
  <c r="MN18" i="21"/>
  <c r="MO18" i="21"/>
  <c r="MP18" i="21"/>
  <c r="MQ18" i="21"/>
  <c r="MR18" i="21"/>
  <c r="D19" i="21"/>
  <c r="E19" i="21"/>
  <c r="F19" i="21"/>
  <c r="G19" i="21"/>
  <c r="H19" i="21"/>
  <c r="I19" i="21"/>
  <c r="J19" i="21"/>
  <c r="K19" i="21"/>
  <c r="L19" i="21"/>
  <c r="M19" i="21"/>
  <c r="N19" i="21"/>
  <c r="O19" i="21"/>
  <c r="P19" i="21"/>
  <c r="Q19" i="21"/>
  <c r="R19" i="21"/>
  <c r="S19" i="21"/>
  <c r="T19" i="21"/>
  <c r="U19" i="21"/>
  <c r="V19" i="21"/>
  <c r="W19" i="21"/>
  <c r="X19" i="21"/>
  <c r="Y19" i="21"/>
  <c r="Z19" i="21"/>
  <c r="AA19" i="21"/>
  <c r="AB19" i="21"/>
  <c r="AC19" i="21"/>
  <c r="AD19" i="21"/>
  <c r="AE19" i="21"/>
  <c r="AF19" i="21"/>
  <c r="AG19" i="21"/>
  <c r="AH19" i="21"/>
  <c r="AI19" i="21"/>
  <c r="AJ19" i="21"/>
  <c r="AK19" i="21"/>
  <c r="AL19" i="21"/>
  <c r="AM19" i="21"/>
  <c r="AN19" i="21"/>
  <c r="AO19" i="21"/>
  <c r="AP19" i="21"/>
  <c r="AQ19" i="21"/>
  <c r="AR19" i="21"/>
  <c r="AS19" i="21"/>
  <c r="AT19" i="21"/>
  <c r="AU19" i="21"/>
  <c r="AV19" i="21"/>
  <c r="AW19" i="21"/>
  <c r="AX19" i="21"/>
  <c r="AY19" i="21"/>
  <c r="AZ19" i="21"/>
  <c r="BA19" i="21"/>
  <c r="BB19" i="21"/>
  <c r="BC19" i="21"/>
  <c r="BD19" i="21"/>
  <c r="BE19" i="21"/>
  <c r="BF19" i="21"/>
  <c r="BG19" i="21"/>
  <c r="BH19" i="21"/>
  <c r="BI19" i="21"/>
  <c r="BJ19" i="21"/>
  <c r="BK19" i="21"/>
  <c r="BL19" i="21"/>
  <c r="BM19" i="21"/>
  <c r="BN19" i="21"/>
  <c r="BO19" i="21"/>
  <c r="BP19" i="21"/>
  <c r="BQ19" i="21"/>
  <c r="BR19" i="21"/>
  <c r="BS19" i="21"/>
  <c r="BT19" i="21"/>
  <c r="BU19" i="21"/>
  <c r="BV19" i="21"/>
  <c r="BW19" i="21"/>
  <c r="BX19" i="21"/>
  <c r="BY19" i="21"/>
  <c r="BZ19" i="21"/>
  <c r="CA19" i="21"/>
  <c r="CB19" i="21"/>
  <c r="CC19" i="21"/>
  <c r="CD19" i="21"/>
  <c r="CE19" i="21"/>
  <c r="CF19" i="21"/>
  <c r="CG19" i="21"/>
  <c r="CH19" i="21"/>
  <c r="CI19" i="21"/>
  <c r="CJ19" i="21"/>
  <c r="CK19" i="21"/>
  <c r="CL19" i="21"/>
  <c r="CM19" i="21"/>
  <c r="CN19" i="21"/>
  <c r="CO19" i="21"/>
  <c r="CP19" i="21"/>
  <c r="CQ19" i="21"/>
  <c r="CR19" i="21"/>
  <c r="CS19" i="21"/>
  <c r="CT19" i="21"/>
  <c r="CU19" i="21"/>
  <c r="CV19" i="21"/>
  <c r="CW19" i="21"/>
  <c r="CX19" i="21"/>
  <c r="CY19" i="21"/>
  <c r="CZ19" i="21"/>
  <c r="DA19" i="21"/>
  <c r="DB19" i="21"/>
  <c r="DC19" i="21"/>
  <c r="DD19" i="21"/>
  <c r="DE19" i="21"/>
  <c r="DF19" i="21"/>
  <c r="DG19" i="21"/>
  <c r="DH19" i="21"/>
  <c r="DI19" i="21"/>
  <c r="DJ19" i="21"/>
  <c r="DK19" i="21"/>
  <c r="DL19" i="21"/>
  <c r="DM19" i="21"/>
  <c r="DN19" i="21"/>
  <c r="DO19" i="21"/>
  <c r="DP19" i="21"/>
  <c r="DQ19" i="21"/>
  <c r="DR19" i="21"/>
  <c r="DS19" i="21"/>
  <c r="DT19" i="21"/>
  <c r="DU19" i="21"/>
  <c r="DV19" i="21"/>
  <c r="DW19" i="21"/>
  <c r="DX19" i="21"/>
  <c r="DY19" i="21"/>
  <c r="DZ19" i="21"/>
  <c r="EA19" i="21"/>
  <c r="EB19" i="21"/>
  <c r="EC19" i="21"/>
  <c r="ED19" i="21"/>
  <c r="EE19" i="21"/>
  <c r="EF19" i="21"/>
  <c r="EG19" i="21"/>
  <c r="EH19" i="21"/>
  <c r="EI19" i="21"/>
  <c r="EJ19" i="21"/>
  <c r="EK19" i="21"/>
  <c r="EL19" i="21"/>
  <c r="EM19" i="21"/>
  <c r="EN19" i="21"/>
  <c r="EO19" i="21"/>
  <c r="EP19" i="21"/>
  <c r="EQ19" i="21"/>
  <c r="ER19" i="21"/>
  <c r="ES19" i="21"/>
  <c r="ET19" i="21"/>
  <c r="EU19" i="21"/>
  <c r="EV19" i="21"/>
  <c r="EW19" i="21"/>
  <c r="EX19" i="21"/>
  <c r="EY19" i="21"/>
  <c r="EZ19" i="21"/>
  <c r="FA19" i="21"/>
  <c r="FB19" i="21"/>
  <c r="FC19" i="21"/>
  <c r="FD19" i="21"/>
  <c r="FE19" i="21"/>
  <c r="FF19" i="21"/>
  <c r="FG19" i="21"/>
  <c r="FH19" i="21"/>
  <c r="FI19" i="21"/>
  <c r="FJ19" i="21"/>
  <c r="FK19" i="21"/>
  <c r="FL19" i="21"/>
  <c r="FM19" i="21"/>
  <c r="FN19" i="21"/>
  <c r="FO19" i="21"/>
  <c r="FP19" i="21"/>
  <c r="FQ19" i="21"/>
  <c r="FR19" i="21"/>
  <c r="FS19" i="21"/>
  <c r="FT19" i="21"/>
  <c r="FU19" i="21"/>
  <c r="FV19" i="21"/>
  <c r="FW19" i="21"/>
  <c r="FX19" i="21"/>
  <c r="FY19" i="21"/>
  <c r="FZ19" i="21"/>
  <c r="GA19" i="21"/>
  <c r="GB19" i="21"/>
  <c r="GC19" i="21"/>
  <c r="GD19" i="21"/>
  <c r="GE19" i="21"/>
  <c r="GF19" i="21"/>
  <c r="GG19" i="21"/>
  <c r="GH19" i="21"/>
  <c r="GI19" i="21"/>
  <c r="GJ19" i="21"/>
  <c r="GK19" i="21"/>
  <c r="GL19" i="21"/>
  <c r="GM19" i="21"/>
  <c r="GN19" i="21"/>
  <c r="GO19" i="21"/>
  <c r="GP19" i="21"/>
  <c r="GQ19" i="21"/>
  <c r="GR19" i="21"/>
  <c r="GS19" i="21"/>
  <c r="GT19" i="21"/>
  <c r="GU19" i="21"/>
  <c r="GV19" i="21"/>
  <c r="GW19" i="21"/>
  <c r="GX19" i="21"/>
  <c r="GY19" i="21"/>
  <c r="GZ19" i="21"/>
  <c r="HA19" i="21"/>
  <c r="HB19" i="21"/>
  <c r="HC19" i="21"/>
  <c r="HD19" i="21"/>
  <c r="HE19" i="21"/>
  <c r="HF19" i="21"/>
  <c r="HG19" i="21"/>
  <c r="HH19" i="21"/>
  <c r="HI19" i="21"/>
  <c r="HJ19" i="21"/>
  <c r="HK19" i="21"/>
  <c r="HL19" i="21"/>
  <c r="HM19" i="21"/>
  <c r="HN19" i="21"/>
  <c r="HO19" i="21"/>
  <c r="HP19" i="21"/>
  <c r="HQ19" i="21"/>
  <c r="HR19" i="21"/>
  <c r="HS19" i="21"/>
  <c r="HT19" i="21"/>
  <c r="HU19" i="21"/>
  <c r="HV19" i="21"/>
  <c r="HW19" i="21"/>
  <c r="HX19" i="21"/>
  <c r="HY19" i="21"/>
  <c r="HZ19" i="21"/>
  <c r="IA19" i="21"/>
  <c r="IB19" i="21"/>
  <c r="IC19" i="21"/>
  <c r="ID19" i="21"/>
  <c r="IE19" i="21"/>
  <c r="IF19" i="21"/>
  <c r="IG19" i="21"/>
  <c r="IH19" i="21"/>
  <c r="II19" i="21"/>
  <c r="IJ19" i="21"/>
  <c r="IK19" i="21"/>
  <c r="IL19" i="21"/>
  <c r="IM19" i="21"/>
  <c r="IN19" i="21"/>
  <c r="IO19" i="21"/>
  <c r="IP19" i="21"/>
  <c r="IQ19" i="21"/>
  <c r="IR19" i="21"/>
  <c r="IS19" i="21"/>
  <c r="IT19" i="21"/>
  <c r="IU19" i="21"/>
  <c r="IV19" i="21"/>
  <c r="IW19" i="21"/>
  <c r="IX19" i="21"/>
  <c r="IY19" i="21"/>
  <c r="IZ19" i="21"/>
  <c r="JA19" i="21"/>
  <c r="JB19" i="21"/>
  <c r="JC19" i="21"/>
  <c r="JD19" i="21"/>
  <c r="JE19" i="21"/>
  <c r="JF19" i="21"/>
  <c r="JG19" i="21"/>
  <c r="JH19" i="21"/>
  <c r="JI19" i="21"/>
  <c r="JJ19" i="21"/>
  <c r="JK19" i="21"/>
  <c r="JL19" i="21"/>
  <c r="JM19" i="21"/>
  <c r="JN19" i="21"/>
  <c r="JO19" i="21"/>
  <c r="JP19" i="21"/>
  <c r="JQ19" i="21"/>
  <c r="JR19" i="21"/>
  <c r="JS19" i="21"/>
  <c r="JT19" i="21"/>
  <c r="JU19" i="21"/>
  <c r="JV19" i="21"/>
  <c r="JW19" i="21"/>
  <c r="JX19" i="21"/>
  <c r="JY19" i="21"/>
  <c r="JZ19" i="21"/>
  <c r="KA19" i="21"/>
  <c r="KB19" i="21"/>
  <c r="KC19" i="21"/>
  <c r="KD19" i="21"/>
  <c r="KE19" i="21"/>
  <c r="KF19" i="21"/>
  <c r="KG19" i="21"/>
  <c r="KH19" i="21"/>
  <c r="KI19" i="21"/>
  <c r="KJ19" i="21"/>
  <c r="KK19" i="21"/>
  <c r="KL19" i="21"/>
  <c r="KM19" i="21"/>
  <c r="KN19" i="21"/>
  <c r="KO19" i="21"/>
  <c r="KP19" i="21"/>
  <c r="KQ19" i="21"/>
  <c r="KR19" i="21"/>
  <c r="KS19" i="21"/>
  <c r="KT19" i="21"/>
  <c r="KU19" i="21"/>
  <c r="KV19" i="21"/>
  <c r="KW19" i="21"/>
  <c r="KX19" i="21"/>
  <c r="KY19" i="21"/>
  <c r="KZ19" i="21"/>
  <c r="LA19" i="21"/>
  <c r="LB19" i="21"/>
  <c r="LC19" i="21"/>
  <c r="LD19" i="21"/>
  <c r="LE19" i="21"/>
  <c r="LF19" i="21"/>
  <c r="LG19" i="21"/>
  <c r="LH19" i="21"/>
  <c r="LI19" i="21"/>
  <c r="LJ19" i="21"/>
  <c r="LK19" i="21"/>
  <c r="LL19" i="21"/>
  <c r="LM19" i="21"/>
  <c r="LN19" i="21"/>
  <c r="LO19" i="21"/>
  <c r="LP19" i="21"/>
  <c r="LQ19" i="21"/>
  <c r="LR19" i="21"/>
  <c r="LS19" i="21"/>
  <c r="LT19" i="21"/>
  <c r="LU19" i="21"/>
  <c r="LV19" i="21"/>
  <c r="LW19" i="21"/>
  <c r="LX19" i="21"/>
  <c r="LY19" i="21"/>
  <c r="LZ19" i="21"/>
  <c r="MA19" i="21"/>
  <c r="MB19" i="21"/>
  <c r="MC19" i="21"/>
  <c r="MD19" i="21"/>
  <c r="ME19" i="21"/>
  <c r="MF19" i="21"/>
  <c r="MG19" i="21"/>
  <c r="MH19" i="21"/>
  <c r="MI19" i="21"/>
  <c r="MJ19" i="21"/>
  <c r="MK19" i="21"/>
  <c r="ML19" i="21"/>
  <c r="MM19" i="21"/>
  <c r="MN19" i="21"/>
  <c r="MO19" i="21"/>
  <c r="MP19" i="21"/>
  <c r="MQ19" i="21"/>
  <c r="MR19" i="21"/>
  <c r="D20" i="21"/>
  <c r="E20" i="21"/>
  <c r="F20" i="21"/>
  <c r="G20" i="21"/>
  <c r="H20" i="21"/>
  <c r="I20" i="21"/>
  <c r="J20" i="21"/>
  <c r="K20" i="21"/>
  <c r="L20" i="21"/>
  <c r="M20" i="21"/>
  <c r="N20" i="21"/>
  <c r="O20" i="21"/>
  <c r="P20" i="21"/>
  <c r="Q20" i="21"/>
  <c r="R20" i="21"/>
  <c r="S20" i="21"/>
  <c r="T20" i="21"/>
  <c r="U20" i="21"/>
  <c r="V20" i="21"/>
  <c r="W20" i="21"/>
  <c r="X20" i="21"/>
  <c r="Y20" i="21"/>
  <c r="Z20" i="21"/>
  <c r="AA20" i="21"/>
  <c r="AB20" i="21"/>
  <c r="AC20" i="21"/>
  <c r="AD20" i="21"/>
  <c r="AE20" i="21"/>
  <c r="AF20" i="21"/>
  <c r="AG20" i="21"/>
  <c r="AH20" i="21"/>
  <c r="AI20" i="21"/>
  <c r="AJ20" i="21"/>
  <c r="AK20" i="21"/>
  <c r="AL20" i="21"/>
  <c r="AM20" i="21"/>
  <c r="AN20" i="21"/>
  <c r="AO20" i="21"/>
  <c r="AP20" i="21"/>
  <c r="AQ20" i="21"/>
  <c r="AR20" i="21"/>
  <c r="AS20" i="21"/>
  <c r="AT20" i="21"/>
  <c r="AU20" i="21"/>
  <c r="AV20" i="21"/>
  <c r="AW20" i="21"/>
  <c r="AX20" i="21"/>
  <c r="AY20" i="21"/>
  <c r="AZ20" i="21"/>
  <c r="BA20" i="21"/>
  <c r="BB20" i="21"/>
  <c r="BC20" i="21"/>
  <c r="BD20" i="21"/>
  <c r="BE20" i="21"/>
  <c r="BF20" i="21"/>
  <c r="BG20" i="21"/>
  <c r="BH20" i="21"/>
  <c r="BI20" i="21"/>
  <c r="BJ20" i="21"/>
  <c r="BK20" i="21"/>
  <c r="BL20" i="21"/>
  <c r="BM20" i="21"/>
  <c r="BN20" i="21"/>
  <c r="BO20" i="21"/>
  <c r="BP20" i="21"/>
  <c r="BQ20" i="21"/>
  <c r="BR20" i="21"/>
  <c r="BS20" i="21"/>
  <c r="BT20" i="21"/>
  <c r="BU20" i="21"/>
  <c r="BV20" i="21"/>
  <c r="BW20" i="21"/>
  <c r="BX20" i="21"/>
  <c r="BY20" i="21"/>
  <c r="BZ20" i="21"/>
  <c r="CA20" i="21"/>
  <c r="CB20" i="21"/>
  <c r="CC20" i="21"/>
  <c r="CD20" i="21"/>
  <c r="CE20" i="21"/>
  <c r="CF20" i="21"/>
  <c r="CG20" i="21"/>
  <c r="CH20" i="21"/>
  <c r="CI20" i="21"/>
  <c r="CJ20" i="21"/>
  <c r="CK20" i="21"/>
  <c r="CL20" i="21"/>
  <c r="CM20" i="21"/>
  <c r="CN20" i="21"/>
  <c r="CO20" i="21"/>
  <c r="CP20" i="21"/>
  <c r="CQ20" i="21"/>
  <c r="CR20" i="21"/>
  <c r="CS20" i="21"/>
  <c r="CT20" i="21"/>
  <c r="CU20" i="21"/>
  <c r="CV20" i="21"/>
  <c r="CW20" i="21"/>
  <c r="CX20" i="21"/>
  <c r="CY20" i="21"/>
  <c r="CZ20" i="21"/>
  <c r="DA20" i="21"/>
  <c r="DB20" i="21"/>
  <c r="DC20" i="21"/>
  <c r="DD20" i="21"/>
  <c r="DE20" i="21"/>
  <c r="DF20" i="21"/>
  <c r="DG20" i="21"/>
  <c r="DH20" i="21"/>
  <c r="DI20" i="21"/>
  <c r="DJ20" i="21"/>
  <c r="DK20" i="21"/>
  <c r="DL20" i="21"/>
  <c r="DM20" i="21"/>
  <c r="DN20" i="21"/>
  <c r="DO20" i="21"/>
  <c r="DP20" i="21"/>
  <c r="DQ20" i="21"/>
  <c r="DR20" i="21"/>
  <c r="DS20" i="21"/>
  <c r="DT20" i="21"/>
  <c r="DU20" i="21"/>
  <c r="DV20" i="21"/>
  <c r="DW20" i="21"/>
  <c r="DX20" i="21"/>
  <c r="DY20" i="21"/>
  <c r="DZ20" i="21"/>
  <c r="EA20" i="21"/>
  <c r="EB20" i="21"/>
  <c r="EC20" i="21"/>
  <c r="ED20" i="21"/>
  <c r="EE20" i="21"/>
  <c r="EF20" i="21"/>
  <c r="EG20" i="21"/>
  <c r="EH20" i="21"/>
  <c r="EI20" i="21"/>
  <c r="EJ20" i="21"/>
  <c r="EK20" i="21"/>
  <c r="EL20" i="21"/>
  <c r="EM20" i="21"/>
  <c r="EN20" i="21"/>
  <c r="EO20" i="21"/>
  <c r="EP20" i="21"/>
  <c r="EQ20" i="21"/>
  <c r="ER20" i="21"/>
  <c r="ES20" i="21"/>
  <c r="ET20" i="21"/>
  <c r="EU20" i="21"/>
  <c r="EV20" i="21"/>
  <c r="EW20" i="21"/>
  <c r="EX20" i="21"/>
  <c r="EY20" i="21"/>
  <c r="EZ20" i="21"/>
  <c r="FA20" i="21"/>
  <c r="FB20" i="21"/>
  <c r="FC20" i="21"/>
  <c r="FD20" i="21"/>
  <c r="FE20" i="21"/>
  <c r="FF20" i="21"/>
  <c r="FG20" i="21"/>
  <c r="FH20" i="21"/>
  <c r="FI20" i="21"/>
  <c r="FJ20" i="21"/>
  <c r="FK20" i="21"/>
  <c r="FL20" i="21"/>
  <c r="FM20" i="21"/>
  <c r="FN20" i="21"/>
  <c r="FO20" i="21"/>
  <c r="FP20" i="21"/>
  <c r="FQ20" i="21"/>
  <c r="FR20" i="21"/>
  <c r="FS20" i="21"/>
  <c r="FT20" i="21"/>
  <c r="FU20" i="21"/>
  <c r="FV20" i="21"/>
  <c r="FW20" i="21"/>
  <c r="FX20" i="21"/>
  <c r="FY20" i="21"/>
  <c r="FZ20" i="21"/>
  <c r="GA20" i="21"/>
  <c r="GB20" i="21"/>
  <c r="GC20" i="21"/>
  <c r="GD20" i="21"/>
  <c r="GE20" i="21"/>
  <c r="GF20" i="21"/>
  <c r="GG20" i="21"/>
  <c r="GH20" i="21"/>
  <c r="GI20" i="21"/>
  <c r="GJ20" i="21"/>
  <c r="GK20" i="21"/>
  <c r="GL20" i="21"/>
  <c r="GM20" i="21"/>
  <c r="GN20" i="21"/>
  <c r="GO20" i="21"/>
  <c r="GP20" i="21"/>
  <c r="GQ20" i="21"/>
  <c r="GR20" i="21"/>
  <c r="GS20" i="21"/>
  <c r="GT20" i="21"/>
  <c r="GU20" i="21"/>
  <c r="GV20" i="21"/>
  <c r="GW20" i="21"/>
  <c r="GX20" i="21"/>
  <c r="GY20" i="21"/>
  <c r="GZ20" i="21"/>
  <c r="HA20" i="21"/>
  <c r="HB20" i="21"/>
  <c r="HC20" i="21"/>
  <c r="HD20" i="21"/>
  <c r="HE20" i="21"/>
  <c r="HF20" i="21"/>
  <c r="HG20" i="21"/>
  <c r="HH20" i="21"/>
  <c r="HI20" i="21"/>
  <c r="HJ20" i="21"/>
  <c r="HK20" i="21"/>
  <c r="HL20" i="21"/>
  <c r="HM20" i="21"/>
  <c r="HN20" i="21"/>
  <c r="HO20" i="21"/>
  <c r="HP20" i="21"/>
  <c r="HQ20" i="21"/>
  <c r="HR20" i="21"/>
  <c r="HS20" i="21"/>
  <c r="HT20" i="21"/>
  <c r="HU20" i="21"/>
  <c r="HV20" i="21"/>
  <c r="HW20" i="21"/>
  <c r="HX20" i="21"/>
  <c r="HY20" i="21"/>
  <c r="HZ20" i="21"/>
  <c r="IA20" i="21"/>
  <c r="IB20" i="21"/>
  <c r="IC20" i="21"/>
  <c r="ID20" i="21"/>
  <c r="IE20" i="21"/>
  <c r="IF20" i="21"/>
  <c r="IG20" i="21"/>
  <c r="IH20" i="21"/>
  <c r="II20" i="21"/>
  <c r="IJ20" i="21"/>
  <c r="IK20" i="21"/>
  <c r="IL20" i="21"/>
  <c r="IM20" i="21"/>
  <c r="IN20" i="21"/>
  <c r="IO20" i="21"/>
  <c r="IP20" i="21"/>
  <c r="IQ20" i="21"/>
  <c r="IR20" i="21"/>
  <c r="IS20" i="21"/>
  <c r="IT20" i="21"/>
  <c r="IU20" i="21"/>
  <c r="IV20" i="21"/>
  <c r="IW20" i="21"/>
  <c r="IX20" i="21"/>
  <c r="IY20" i="21"/>
  <c r="IZ20" i="21"/>
  <c r="JA20" i="21"/>
  <c r="JB20" i="21"/>
  <c r="JC20" i="21"/>
  <c r="JD20" i="21"/>
  <c r="JE20" i="21"/>
  <c r="JF20" i="21"/>
  <c r="JG20" i="21"/>
  <c r="JH20" i="21"/>
  <c r="JI20" i="21"/>
  <c r="JJ20" i="21"/>
  <c r="JK20" i="21"/>
  <c r="JL20" i="21"/>
  <c r="JM20" i="21"/>
  <c r="JN20" i="21"/>
  <c r="JO20" i="21"/>
  <c r="JP20" i="21"/>
  <c r="JQ20" i="21"/>
  <c r="JR20" i="21"/>
  <c r="JS20" i="21"/>
  <c r="JT20" i="21"/>
  <c r="JU20" i="21"/>
  <c r="JV20" i="21"/>
  <c r="JW20" i="21"/>
  <c r="JX20" i="21"/>
  <c r="JY20" i="21"/>
  <c r="JZ20" i="21"/>
  <c r="KA20" i="21"/>
  <c r="KB20" i="21"/>
  <c r="KC20" i="21"/>
  <c r="KD20" i="21"/>
  <c r="KE20" i="21"/>
  <c r="KF20" i="21"/>
  <c r="KG20" i="21"/>
  <c r="KH20" i="21"/>
  <c r="KI20" i="21"/>
  <c r="KJ20" i="21"/>
  <c r="KK20" i="21"/>
  <c r="KL20" i="21"/>
  <c r="KM20" i="21"/>
  <c r="KN20" i="21"/>
  <c r="KO20" i="21"/>
  <c r="KP20" i="21"/>
  <c r="KQ20" i="21"/>
  <c r="KR20" i="21"/>
  <c r="KS20" i="21"/>
  <c r="KT20" i="21"/>
  <c r="KU20" i="21"/>
  <c r="KV20" i="21"/>
  <c r="KW20" i="21"/>
  <c r="KX20" i="21"/>
  <c r="KY20" i="21"/>
  <c r="KZ20" i="21"/>
  <c r="LA20" i="21"/>
  <c r="LB20" i="21"/>
  <c r="LC20" i="21"/>
  <c r="LD20" i="21"/>
  <c r="LE20" i="21"/>
  <c r="LF20" i="21"/>
  <c r="LG20" i="21"/>
  <c r="LH20" i="21"/>
  <c r="LI20" i="21"/>
  <c r="LJ20" i="21"/>
  <c r="LK20" i="21"/>
  <c r="LL20" i="21"/>
  <c r="LM20" i="21"/>
  <c r="LN20" i="21"/>
  <c r="LO20" i="21"/>
  <c r="LP20" i="21"/>
  <c r="LQ20" i="21"/>
  <c r="LR20" i="21"/>
  <c r="LS20" i="21"/>
  <c r="LT20" i="21"/>
  <c r="LU20" i="21"/>
  <c r="LV20" i="21"/>
  <c r="LW20" i="21"/>
  <c r="LX20" i="21"/>
  <c r="LY20" i="21"/>
  <c r="LZ20" i="21"/>
  <c r="MA20" i="21"/>
  <c r="MB20" i="21"/>
  <c r="MC20" i="21"/>
  <c r="MD20" i="21"/>
  <c r="ME20" i="21"/>
  <c r="MF20" i="21"/>
  <c r="MG20" i="21"/>
  <c r="MH20" i="21"/>
  <c r="MI20" i="21"/>
  <c r="MJ20" i="21"/>
  <c r="MK20" i="21"/>
  <c r="ML20" i="21"/>
  <c r="MM20" i="21"/>
  <c r="MN20" i="21"/>
  <c r="MO20" i="21"/>
  <c r="MP20" i="21"/>
  <c r="MQ20" i="21"/>
  <c r="MR20" i="21"/>
  <c r="D21" i="21"/>
  <c r="E21" i="21"/>
  <c r="F21" i="21"/>
  <c r="G21" i="21"/>
  <c r="H21" i="21"/>
  <c r="I21" i="21"/>
  <c r="J21" i="21"/>
  <c r="K21" i="21"/>
  <c r="L21" i="21"/>
  <c r="M21" i="21"/>
  <c r="N21" i="21"/>
  <c r="O21" i="21"/>
  <c r="P21" i="21"/>
  <c r="Q21" i="21"/>
  <c r="R21" i="21"/>
  <c r="S21" i="21"/>
  <c r="T21" i="21"/>
  <c r="U21" i="21"/>
  <c r="V21" i="21"/>
  <c r="W21" i="21"/>
  <c r="X21" i="21"/>
  <c r="Y21" i="21"/>
  <c r="Z21" i="21"/>
  <c r="AA21" i="21"/>
  <c r="AB21" i="21"/>
  <c r="AC21" i="21"/>
  <c r="AD21" i="21"/>
  <c r="AE21" i="21"/>
  <c r="AF21" i="21"/>
  <c r="AG21" i="21"/>
  <c r="AH21" i="21"/>
  <c r="AI21" i="21"/>
  <c r="AJ21" i="21"/>
  <c r="AK21" i="21"/>
  <c r="AL21" i="21"/>
  <c r="AM21" i="21"/>
  <c r="AN21" i="21"/>
  <c r="AO21" i="21"/>
  <c r="AP21" i="21"/>
  <c r="AQ21" i="21"/>
  <c r="AR21" i="21"/>
  <c r="AS21" i="21"/>
  <c r="AT21" i="21"/>
  <c r="AU21" i="21"/>
  <c r="AV21" i="21"/>
  <c r="AW21" i="21"/>
  <c r="AX21" i="21"/>
  <c r="AY21" i="21"/>
  <c r="AZ21" i="21"/>
  <c r="BA21" i="21"/>
  <c r="BB21" i="21"/>
  <c r="BC21" i="21"/>
  <c r="BD21" i="21"/>
  <c r="BE21" i="21"/>
  <c r="BF21" i="21"/>
  <c r="BG21" i="21"/>
  <c r="BH21" i="21"/>
  <c r="BI21" i="21"/>
  <c r="BJ21" i="21"/>
  <c r="BK21" i="21"/>
  <c r="BL21" i="21"/>
  <c r="BM21" i="21"/>
  <c r="BN21" i="21"/>
  <c r="BO21" i="21"/>
  <c r="BP21" i="21"/>
  <c r="BQ21" i="21"/>
  <c r="BR21" i="21"/>
  <c r="BS21" i="21"/>
  <c r="BT21" i="21"/>
  <c r="BU21" i="21"/>
  <c r="BV21" i="21"/>
  <c r="BW21" i="21"/>
  <c r="BX21" i="21"/>
  <c r="BY21" i="21"/>
  <c r="BZ21" i="21"/>
  <c r="CA21" i="21"/>
  <c r="CB21" i="21"/>
  <c r="CC21" i="21"/>
  <c r="CD21" i="21"/>
  <c r="CE21" i="21"/>
  <c r="CF21" i="21"/>
  <c r="CG21" i="21"/>
  <c r="CH21" i="21"/>
  <c r="CI21" i="21"/>
  <c r="CJ21" i="21"/>
  <c r="CK21" i="21"/>
  <c r="CL21" i="21"/>
  <c r="CM21" i="21"/>
  <c r="CN21" i="21"/>
  <c r="CO21" i="21"/>
  <c r="CP21" i="21"/>
  <c r="CQ21" i="21"/>
  <c r="CR21" i="21"/>
  <c r="CS21" i="21"/>
  <c r="CT21" i="21"/>
  <c r="CU21" i="21"/>
  <c r="CV21" i="21"/>
  <c r="CW21" i="21"/>
  <c r="CX21" i="21"/>
  <c r="CY21" i="21"/>
  <c r="CZ21" i="21"/>
  <c r="DA21" i="21"/>
  <c r="DB21" i="21"/>
  <c r="DC21" i="21"/>
  <c r="DD21" i="21"/>
  <c r="DE21" i="21"/>
  <c r="DF21" i="21"/>
  <c r="DG21" i="21"/>
  <c r="DH21" i="21"/>
  <c r="DI21" i="21"/>
  <c r="DJ21" i="21"/>
  <c r="DK21" i="21"/>
  <c r="DL21" i="21"/>
  <c r="DM21" i="21"/>
  <c r="DN21" i="21"/>
  <c r="DO21" i="21"/>
  <c r="DP21" i="21"/>
  <c r="DQ21" i="21"/>
  <c r="DR21" i="21"/>
  <c r="DS21" i="21"/>
  <c r="DT21" i="21"/>
  <c r="DU21" i="21"/>
  <c r="DV21" i="21"/>
  <c r="DW21" i="21"/>
  <c r="DX21" i="21"/>
  <c r="DY21" i="21"/>
  <c r="DZ21" i="21"/>
  <c r="EA21" i="21"/>
  <c r="EB21" i="21"/>
  <c r="EC21" i="21"/>
  <c r="ED21" i="21"/>
  <c r="EE21" i="21"/>
  <c r="EF21" i="21"/>
  <c r="EG21" i="21"/>
  <c r="EH21" i="21"/>
  <c r="EI21" i="21"/>
  <c r="EJ21" i="21"/>
  <c r="EK21" i="21"/>
  <c r="EL21" i="21"/>
  <c r="EM21" i="21"/>
  <c r="EN21" i="21"/>
  <c r="EO21" i="21"/>
  <c r="EP21" i="21"/>
  <c r="EQ21" i="21"/>
  <c r="ER21" i="21"/>
  <c r="ES21" i="21"/>
  <c r="ET21" i="21"/>
  <c r="EU21" i="21"/>
  <c r="EV21" i="21"/>
  <c r="EW21" i="21"/>
  <c r="EX21" i="21"/>
  <c r="EY21" i="21"/>
  <c r="EZ21" i="21"/>
  <c r="FA21" i="21"/>
  <c r="FB21" i="21"/>
  <c r="FC21" i="21"/>
  <c r="FD21" i="21"/>
  <c r="FE21" i="21"/>
  <c r="FF21" i="21"/>
  <c r="FG21" i="21"/>
  <c r="FH21" i="21"/>
  <c r="FI21" i="21"/>
  <c r="FJ21" i="21"/>
  <c r="FK21" i="21"/>
  <c r="FL21" i="21"/>
  <c r="FM21" i="21"/>
  <c r="FN21" i="21"/>
  <c r="FO21" i="21"/>
  <c r="FP21" i="21"/>
  <c r="FQ21" i="21"/>
  <c r="FR21" i="21"/>
  <c r="FS21" i="21"/>
  <c r="FT21" i="21"/>
  <c r="FU21" i="21"/>
  <c r="FV21" i="21"/>
  <c r="FW21" i="21"/>
  <c r="FX21" i="21"/>
  <c r="FY21" i="21"/>
  <c r="FZ21" i="21"/>
  <c r="GA21" i="21"/>
  <c r="GB21" i="21"/>
  <c r="GC21" i="21"/>
  <c r="GD21" i="21"/>
  <c r="GE21" i="21"/>
  <c r="GF21" i="21"/>
  <c r="GG21" i="21"/>
  <c r="GH21" i="21"/>
  <c r="GI21" i="21"/>
  <c r="GJ21" i="21"/>
  <c r="GK21" i="21"/>
  <c r="GL21" i="21"/>
  <c r="GM21" i="21"/>
  <c r="GN21" i="21"/>
  <c r="GO21" i="21"/>
  <c r="GP21" i="21"/>
  <c r="GQ21" i="21"/>
  <c r="GR21" i="21"/>
  <c r="GS21" i="21"/>
  <c r="GT21" i="21"/>
  <c r="GU21" i="21"/>
  <c r="GV21" i="21"/>
  <c r="GW21" i="21"/>
  <c r="GX21" i="21"/>
  <c r="GY21" i="21"/>
  <c r="GZ21" i="21"/>
  <c r="HA21" i="21"/>
  <c r="HB21" i="21"/>
  <c r="HC21" i="21"/>
  <c r="HD21" i="21"/>
  <c r="HE21" i="21"/>
  <c r="HF21" i="21"/>
  <c r="HG21" i="21"/>
  <c r="HH21" i="21"/>
  <c r="HI21" i="21"/>
  <c r="HJ21" i="21"/>
  <c r="HK21" i="21"/>
  <c r="HL21" i="21"/>
  <c r="HM21" i="21"/>
  <c r="HN21" i="21"/>
  <c r="HO21" i="21"/>
  <c r="HP21" i="21"/>
  <c r="HQ21" i="21"/>
  <c r="HR21" i="21"/>
  <c r="HS21" i="21"/>
  <c r="HT21" i="21"/>
  <c r="HU21" i="21"/>
  <c r="HV21" i="21"/>
  <c r="HW21" i="21"/>
  <c r="HX21" i="21"/>
  <c r="HY21" i="21"/>
  <c r="HZ21" i="21"/>
  <c r="IA21" i="21"/>
  <c r="IB21" i="21"/>
  <c r="IC21" i="21"/>
  <c r="ID21" i="21"/>
  <c r="IE21" i="21"/>
  <c r="IF21" i="21"/>
  <c r="IG21" i="21"/>
  <c r="IH21" i="21"/>
  <c r="II21" i="21"/>
  <c r="IJ21" i="21"/>
  <c r="IK21" i="21"/>
  <c r="IL21" i="21"/>
  <c r="IM21" i="21"/>
  <c r="IN21" i="21"/>
  <c r="IO21" i="21"/>
  <c r="IP21" i="21"/>
  <c r="IQ21" i="21"/>
  <c r="IR21" i="21"/>
  <c r="IS21" i="21"/>
  <c r="IT21" i="21"/>
  <c r="IU21" i="21"/>
  <c r="IV21" i="21"/>
  <c r="IW21" i="21"/>
  <c r="IX21" i="21"/>
  <c r="IY21" i="21"/>
  <c r="IZ21" i="21"/>
  <c r="JA21" i="21"/>
  <c r="JB21" i="21"/>
  <c r="JC21" i="21"/>
  <c r="JD21" i="21"/>
  <c r="JE21" i="21"/>
  <c r="JF21" i="21"/>
  <c r="JG21" i="21"/>
  <c r="JH21" i="21"/>
  <c r="JI21" i="21"/>
  <c r="JJ21" i="21"/>
  <c r="JK21" i="21"/>
  <c r="JL21" i="21"/>
  <c r="JM21" i="21"/>
  <c r="JN21" i="21"/>
  <c r="JO21" i="21"/>
  <c r="JP21" i="21"/>
  <c r="JQ21" i="21"/>
  <c r="JR21" i="21"/>
  <c r="JS21" i="21"/>
  <c r="JT21" i="21"/>
  <c r="JU21" i="21"/>
  <c r="JV21" i="21"/>
  <c r="JW21" i="21"/>
  <c r="JX21" i="21"/>
  <c r="JY21" i="21"/>
  <c r="JZ21" i="21"/>
  <c r="KA21" i="21"/>
  <c r="KB21" i="21"/>
  <c r="KC21" i="21"/>
  <c r="KD21" i="21"/>
  <c r="KE21" i="21"/>
  <c r="KF21" i="21"/>
  <c r="KG21" i="21"/>
  <c r="KH21" i="21"/>
  <c r="KI21" i="21"/>
  <c r="KJ21" i="21"/>
  <c r="KK21" i="21"/>
  <c r="KL21" i="21"/>
  <c r="KM21" i="21"/>
  <c r="KN21" i="21"/>
  <c r="KO21" i="21"/>
  <c r="KP21" i="21"/>
  <c r="KQ21" i="21"/>
  <c r="KR21" i="21"/>
  <c r="KS21" i="21"/>
  <c r="KT21" i="21"/>
  <c r="KU21" i="21"/>
  <c r="KV21" i="21"/>
  <c r="KW21" i="21"/>
  <c r="KX21" i="21"/>
  <c r="KY21" i="21"/>
  <c r="KZ21" i="21"/>
  <c r="LA21" i="21"/>
  <c r="LB21" i="21"/>
  <c r="LC21" i="21"/>
  <c r="LD21" i="21"/>
  <c r="LE21" i="21"/>
  <c r="LF21" i="21"/>
  <c r="LG21" i="21"/>
  <c r="LH21" i="21"/>
  <c r="LI21" i="21"/>
  <c r="LJ21" i="21"/>
  <c r="LK21" i="21"/>
  <c r="LL21" i="21"/>
  <c r="LM21" i="21"/>
  <c r="LN21" i="21"/>
  <c r="LO21" i="21"/>
  <c r="LP21" i="21"/>
  <c r="LQ21" i="21"/>
  <c r="LR21" i="21"/>
  <c r="LS21" i="21"/>
  <c r="LT21" i="21"/>
  <c r="LU21" i="21"/>
  <c r="LV21" i="21"/>
  <c r="LW21" i="21"/>
  <c r="LX21" i="21"/>
  <c r="LY21" i="21"/>
  <c r="LZ21" i="21"/>
  <c r="MA21" i="21"/>
  <c r="MB21" i="21"/>
  <c r="MC21" i="21"/>
  <c r="MD21" i="21"/>
  <c r="ME21" i="21"/>
  <c r="MF21" i="21"/>
  <c r="MG21" i="21"/>
  <c r="MH21" i="21"/>
  <c r="MI21" i="21"/>
  <c r="MJ21" i="21"/>
  <c r="MK21" i="21"/>
  <c r="ML21" i="21"/>
  <c r="MM21" i="21"/>
  <c r="MN21" i="21"/>
  <c r="MO21" i="21"/>
  <c r="MP21" i="21"/>
  <c r="MQ21" i="21"/>
  <c r="MR21" i="21"/>
  <c r="D22"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AG22" i="21"/>
  <c r="AH22" i="21"/>
  <c r="AI22" i="21"/>
  <c r="AJ22" i="21"/>
  <c r="AK22" i="21"/>
  <c r="AL22" i="21"/>
  <c r="AM22" i="21"/>
  <c r="AN22" i="21"/>
  <c r="AO22" i="21"/>
  <c r="AP22" i="21"/>
  <c r="AQ22" i="21"/>
  <c r="AR22" i="21"/>
  <c r="AS22" i="21"/>
  <c r="AT22" i="21"/>
  <c r="AU22" i="21"/>
  <c r="AV22" i="21"/>
  <c r="AW22" i="21"/>
  <c r="AX22" i="21"/>
  <c r="AY22" i="21"/>
  <c r="AZ22" i="21"/>
  <c r="BA22" i="21"/>
  <c r="BB22" i="21"/>
  <c r="BC22" i="21"/>
  <c r="BD22" i="21"/>
  <c r="BE22" i="21"/>
  <c r="BF22" i="21"/>
  <c r="BG22" i="21"/>
  <c r="BH22" i="21"/>
  <c r="BI22" i="21"/>
  <c r="BJ22" i="21"/>
  <c r="BK22" i="21"/>
  <c r="BL22" i="21"/>
  <c r="BM22" i="21"/>
  <c r="BN22" i="21"/>
  <c r="BO22" i="21"/>
  <c r="BP22" i="21"/>
  <c r="BQ22" i="21"/>
  <c r="BR22" i="21"/>
  <c r="BS22" i="21"/>
  <c r="BT22" i="21"/>
  <c r="BU22" i="21"/>
  <c r="BV22" i="21"/>
  <c r="BW22" i="21"/>
  <c r="BX22" i="21"/>
  <c r="BY22" i="21"/>
  <c r="BZ22" i="21"/>
  <c r="CA22" i="21"/>
  <c r="CB22" i="21"/>
  <c r="CC22" i="21"/>
  <c r="CD22" i="21"/>
  <c r="CE22" i="21"/>
  <c r="CF22" i="21"/>
  <c r="CG22" i="21"/>
  <c r="CH22" i="21"/>
  <c r="CI22" i="21"/>
  <c r="CJ22" i="21"/>
  <c r="CK22" i="21"/>
  <c r="CL22" i="21"/>
  <c r="CM22" i="21"/>
  <c r="CN22" i="21"/>
  <c r="CO22" i="21"/>
  <c r="CP22" i="21"/>
  <c r="CQ22" i="21"/>
  <c r="CR22" i="21"/>
  <c r="CS22" i="21"/>
  <c r="CT22" i="21"/>
  <c r="CU22" i="21"/>
  <c r="CV22" i="21"/>
  <c r="CW22" i="21"/>
  <c r="CX22" i="21"/>
  <c r="CY22" i="21"/>
  <c r="CZ22" i="21"/>
  <c r="DA22" i="21"/>
  <c r="DB22" i="21"/>
  <c r="DC22" i="21"/>
  <c r="DD22" i="21"/>
  <c r="DE22" i="21"/>
  <c r="DF22" i="21"/>
  <c r="DG22" i="21"/>
  <c r="DH22" i="21"/>
  <c r="DI22" i="21"/>
  <c r="DJ22" i="21"/>
  <c r="DK22" i="21"/>
  <c r="DL22" i="21"/>
  <c r="DM22" i="21"/>
  <c r="DN22" i="21"/>
  <c r="DO22" i="21"/>
  <c r="DP22" i="21"/>
  <c r="DQ22" i="21"/>
  <c r="DR22" i="21"/>
  <c r="DS22" i="21"/>
  <c r="DT22" i="21"/>
  <c r="DU22" i="21"/>
  <c r="DV22" i="21"/>
  <c r="DW22" i="21"/>
  <c r="DX22" i="21"/>
  <c r="DY22" i="21"/>
  <c r="DZ22" i="21"/>
  <c r="EA22" i="21"/>
  <c r="EB22" i="21"/>
  <c r="EC22" i="21"/>
  <c r="ED22" i="21"/>
  <c r="EE22" i="21"/>
  <c r="EF22" i="21"/>
  <c r="EG22" i="21"/>
  <c r="EH22" i="21"/>
  <c r="EI22" i="21"/>
  <c r="EJ22" i="21"/>
  <c r="EK22" i="21"/>
  <c r="EL22" i="21"/>
  <c r="EM22" i="21"/>
  <c r="EN22" i="21"/>
  <c r="EO22" i="21"/>
  <c r="EP22" i="21"/>
  <c r="EQ22" i="21"/>
  <c r="ER22" i="21"/>
  <c r="ES22" i="21"/>
  <c r="ET22" i="21"/>
  <c r="EU22" i="21"/>
  <c r="EV22" i="21"/>
  <c r="EW22" i="21"/>
  <c r="EX22" i="21"/>
  <c r="EY22" i="21"/>
  <c r="EZ22" i="21"/>
  <c r="FA22" i="21"/>
  <c r="FB22" i="21"/>
  <c r="FC22" i="21"/>
  <c r="FD22" i="21"/>
  <c r="FE22" i="21"/>
  <c r="FF22" i="21"/>
  <c r="FG22" i="21"/>
  <c r="FH22" i="21"/>
  <c r="FI22" i="21"/>
  <c r="FJ22" i="21"/>
  <c r="FK22" i="21"/>
  <c r="FL22" i="21"/>
  <c r="FM22" i="21"/>
  <c r="FN22" i="21"/>
  <c r="FO22" i="21"/>
  <c r="FP22" i="21"/>
  <c r="FQ22" i="21"/>
  <c r="FR22" i="21"/>
  <c r="FS22" i="21"/>
  <c r="FT22" i="21"/>
  <c r="FU22" i="21"/>
  <c r="FV22" i="21"/>
  <c r="FW22" i="21"/>
  <c r="FX22" i="21"/>
  <c r="FY22" i="21"/>
  <c r="FZ22" i="21"/>
  <c r="GA22" i="21"/>
  <c r="GB22" i="21"/>
  <c r="GC22" i="21"/>
  <c r="GD22" i="21"/>
  <c r="GE22" i="21"/>
  <c r="GF22" i="21"/>
  <c r="GG22" i="21"/>
  <c r="GH22" i="21"/>
  <c r="GI22" i="21"/>
  <c r="GJ22" i="21"/>
  <c r="GK22" i="21"/>
  <c r="GL22" i="21"/>
  <c r="GM22" i="21"/>
  <c r="GN22" i="21"/>
  <c r="GO22" i="21"/>
  <c r="GP22" i="21"/>
  <c r="GQ22" i="21"/>
  <c r="GR22" i="21"/>
  <c r="GS22" i="21"/>
  <c r="GT22" i="21"/>
  <c r="GU22" i="21"/>
  <c r="GV22" i="21"/>
  <c r="GW22" i="21"/>
  <c r="GX22" i="21"/>
  <c r="GY22" i="21"/>
  <c r="GZ22" i="21"/>
  <c r="HA22" i="21"/>
  <c r="HB22" i="21"/>
  <c r="HC22" i="21"/>
  <c r="HD22" i="21"/>
  <c r="HE22" i="21"/>
  <c r="HF22" i="21"/>
  <c r="HG22" i="21"/>
  <c r="HH22" i="21"/>
  <c r="HI22" i="21"/>
  <c r="HJ22" i="21"/>
  <c r="HK22" i="21"/>
  <c r="HL22" i="21"/>
  <c r="HM22" i="21"/>
  <c r="HN22" i="21"/>
  <c r="HO22" i="21"/>
  <c r="HP22" i="21"/>
  <c r="HQ22" i="21"/>
  <c r="HR22" i="21"/>
  <c r="HS22" i="21"/>
  <c r="HT22" i="21"/>
  <c r="HU22" i="21"/>
  <c r="HV22" i="21"/>
  <c r="HW22" i="21"/>
  <c r="HX22" i="21"/>
  <c r="HY22" i="21"/>
  <c r="HZ22" i="21"/>
  <c r="IA22" i="21"/>
  <c r="IB22" i="21"/>
  <c r="IC22" i="21"/>
  <c r="ID22" i="21"/>
  <c r="IE22" i="21"/>
  <c r="IF22" i="21"/>
  <c r="IG22" i="21"/>
  <c r="IH22" i="21"/>
  <c r="II22" i="21"/>
  <c r="IJ22" i="21"/>
  <c r="IK22" i="21"/>
  <c r="IL22" i="21"/>
  <c r="IM22" i="21"/>
  <c r="IN22" i="21"/>
  <c r="IO22" i="21"/>
  <c r="IP22" i="21"/>
  <c r="IQ22" i="21"/>
  <c r="IR22" i="21"/>
  <c r="IS22" i="21"/>
  <c r="IT22" i="21"/>
  <c r="IU22" i="21"/>
  <c r="IV22" i="21"/>
  <c r="IW22" i="21"/>
  <c r="IX22" i="21"/>
  <c r="IY22" i="21"/>
  <c r="IZ22" i="21"/>
  <c r="JA22" i="21"/>
  <c r="JB22" i="21"/>
  <c r="JC22" i="21"/>
  <c r="JD22" i="21"/>
  <c r="JE22" i="21"/>
  <c r="JF22" i="21"/>
  <c r="JG22" i="21"/>
  <c r="JH22" i="21"/>
  <c r="JI22" i="21"/>
  <c r="JJ22" i="21"/>
  <c r="JK22" i="21"/>
  <c r="JL22" i="21"/>
  <c r="JM22" i="21"/>
  <c r="JN22" i="21"/>
  <c r="JO22" i="21"/>
  <c r="JP22" i="21"/>
  <c r="JQ22" i="21"/>
  <c r="JR22" i="21"/>
  <c r="JS22" i="21"/>
  <c r="JT22" i="21"/>
  <c r="JU22" i="21"/>
  <c r="JV22" i="21"/>
  <c r="JW22" i="21"/>
  <c r="JX22" i="21"/>
  <c r="JY22" i="21"/>
  <c r="JZ22" i="21"/>
  <c r="KA22" i="21"/>
  <c r="KB22" i="21"/>
  <c r="KC22" i="21"/>
  <c r="KD22" i="21"/>
  <c r="KE22" i="21"/>
  <c r="KF22" i="21"/>
  <c r="KG22" i="21"/>
  <c r="KH22" i="21"/>
  <c r="KI22" i="21"/>
  <c r="KJ22" i="21"/>
  <c r="KK22" i="21"/>
  <c r="KL22" i="21"/>
  <c r="KM22" i="21"/>
  <c r="KN22" i="21"/>
  <c r="KO22" i="21"/>
  <c r="KP22" i="21"/>
  <c r="KQ22" i="21"/>
  <c r="KR22" i="21"/>
  <c r="KS22" i="21"/>
  <c r="KT22" i="21"/>
  <c r="KU22" i="21"/>
  <c r="KV22" i="21"/>
  <c r="KW22" i="21"/>
  <c r="KX22" i="21"/>
  <c r="KY22" i="21"/>
  <c r="KZ22" i="21"/>
  <c r="LA22" i="21"/>
  <c r="LB22" i="21"/>
  <c r="LC22" i="21"/>
  <c r="LD22" i="21"/>
  <c r="LE22" i="21"/>
  <c r="LF22" i="21"/>
  <c r="LG22" i="21"/>
  <c r="LH22" i="21"/>
  <c r="LI22" i="21"/>
  <c r="LJ22" i="21"/>
  <c r="LK22" i="21"/>
  <c r="LL22" i="21"/>
  <c r="LM22" i="21"/>
  <c r="LN22" i="21"/>
  <c r="LO22" i="21"/>
  <c r="LP22" i="21"/>
  <c r="LQ22" i="21"/>
  <c r="LR22" i="21"/>
  <c r="LS22" i="21"/>
  <c r="LT22" i="21"/>
  <c r="LU22" i="21"/>
  <c r="LV22" i="21"/>
  <c r="LW22" i="21"/>
  <c r="LX22" i="21"/>
  <c r="LY22" i="21"/>
  <c r="LZ22" i="21"/>
  <c r="MA22" i="21"/>
  <c r="MB22" i="21"/>
  <c r="MC22" i="21"/>
  <c r="MD22" i="21"/>
  <c r="ME22" i="21"/>
  <c r="MF22" i="21"/>
  <c r="MG22" i="21"/>
  <c r="MH22" i="21"/>
  <c r="MI22" i="21"/>
  <c r="MJ22" i="21"/>
  <c r="MK22" i="21"/>
  <c r="ML22" i="21"/>
  <c r="MM22" i="21"/>
  <c r="MN22" i="21"/>
  <c r="MO22" i="21"/>
  <c r="MP22" i="21"/>
  <c r="MQ22" i="21"/>
  <c r="MR22" i="21"/>
  <c r="D23"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AG23" i="21"/>
  <c r="AH23" i="21"/>
  <c r="AI23" i="21"/>
  <c r="AJ23" i="21"/>
  <c r="AK23" i="21"/>
  <c r="AL23" i="21"/>
  <c r="AM23" i="21"/>
  <c r="AN23" i="21"/>
  <c r="AO23" i="21"/>
  <c r="AP23" i="21"/>
  <c r="AQ23" i="21"/>
  <c r="AR23" i="21"/>
  <c r="AS23" i="21"/>
  <c r="AT23" i="21"/>
  <c r="AU23" i="21"/>
  <c r="AV23" i="21"/>
  <c r="AW23" i="21"/>
  <c r="AX23" i="21"/>
  <c r="AY23" i="21"/>
  <c r="AZ23" i="21"/>
  <c r="BA23" i="21"/>
  <c r="BB23" i="21"/>
  <c r="BC23" i="21"/>
  <c r="BD23" i="21"/>
  <c r="BE23" i="21"/>
  <c r="BF23" i="21"/>
  <c r="BG23" i="21"/>
  <c r="BH23" i="21"/>
  <c r="BI23" i="21"/>
  <c r="BJ23" i="21"/>
  <c r="BK23" i="21"/>
  <c r="BL23" i="21"/>
  <c r="BM23" i="21"/>
  <c r="BN23" i="21"/>
  <c r="BO23" i="21"/>
  <c r="BP23" i="21"/>
  <c r="BQ23" i="21"/>
  <c r="BR23" i="21"/>
  <c r="BS23" i="21"/>
  <c r="BT23" i="21"/>
  <c r="BU23" i="21"/>
  <c r="BV23" i="21"/>
  <c r="BW23" i="21"/>
  <c r="BX23" i="21"/>
  <c r="BY23" i="21"/>
  <c r="BZ23" i="21"/>
  <c r="CA23" i="21"/>
  <c r="CB23" i="21"/>
  <c r="CC23" i="21"/>
  <c r="CD23" i="21"/>
  <c r="CE23" i="21"/>
  <c r="CF23" i="21"/>
  <c r="CG23" i="21"/>
  <c r="CH23" i="21"/>
  <c r="CI23" i="21"/>
  <c r="CJ23" i="21"/>
  <c r="CK23" i="21"/>
  <c r="CL23" i="21"/>
  <c r="CM23" i="21"/>
  <c r="CN23" i="21"/>
  <c r="CO23" i="21"/>
  <c r="CP23" i="21"/>
  <c r="CQ23" i="21"/>
  <c r="CR23" i="21"/>
  <c r="CS23" i="21"/>
  <c r="CT23" i="21"/>
  <c r="CU23" i="21"/>
  <c r="CV23" i="21"/>
  <c r="CW23" i="21"/>
  <c r="CX23" i="21"/>
  <c r="CY23" i="21"/>
  <c r="CZ23" i="21"/>
  <c r="DA23" i="21"/>
  <c r="DB23" i="21"/>
  <c r="DC23" i="21"/>
  <c r="DD23" i="21"/>
  <c r="DE23" i="21"/>
  <c r="DF23" i="21"/>
  <c r="DG23" i="21"/>
  <c r="DH23" i="21"/>
  <c r="DI23" i="21"/>
  <c r="DJ23" i="21"/>
  <c r="DK23" i="21"/>
  <c r="DL23" i="21"/>
  <c r="DM23" i="21"/>
  <c r="DN23" i="21"/>
  <c r="DO23" i="21"/>
  <c r="DP23" i="21"/>
  <c r="DQ23" i="21"/>
  <c r="DR23" i="21"/>
  <c r="DS23" i="21"/>
  <c r="DT23" i="21"/>
  <c r="DU23" i="21"/>
  <c r="DV23" i="21"/>
  <c r="DW23" i="21"/>
  <c r="DX23" i="21"/>
  <c r="DY23" i="21"/>
  <c r="DZ23" i="21"/>
  <c r="EA23" i="21"/>
  <c r="EB23" i="21"/>
  <c r="EC23" i="21"/>
  <c r="ED23" i="21"/>
  <c r="EE23" i="21"/>
  <c r="EF23" i="21"/>
  <c r="EG23" i="21"/>
  <c r="EH23" i="21"/>
  <c r="EI23" i="21"/>
  <c r="EJ23" i="21"/>
  <c r="EK23" i="21"/>
  <c r="EL23" i="21"/>
  <c r="EM23" i="21"/>
  <c r="EN23" i="21"/>
  <c r="EO23" i="21"/>
  <c r="EP23" i="21"/>
  <c r="EQ23" i="21"/>
  <c r="ER23" i="21"/>
  <c r="ES23" i="21"/>
  <c r="ET23" i="21"/>
  <c r="EU23" i="21"/>
  <c r="EV23" i="21"/>
  <c r="EW23" i="21"/>
  <c r="EX23" i="21"/>
  <c r="EY23" i="21"/>
  <c r="EZ23" i="21"/>
  <c r="FA23" i="21"/>
  <c r="FB23" i="21"/>
  <c r="FC23" i="21"/>
  <c r="FD23" i="21"/>
  <c r="FE23" i="21"/>
  <c r="FF23" i="21"/>
  <c r="FG23" i="21"/>
  <c r="FH23" i="21"/>
  <c r="FI23" i="21"/>
  <c r="FJ23" i="21"/>
  <c r="FK23" i="21"/>
  <c r="FL23" i="21"/>
  <c r="FM23" i="21"/>
  <c r="FN23" i="21"/>
  <c r="FO23" i="21"/>
  <c r="FP23" i="21"/>
  <c r="FQ23" i="21"/>
  <c r="FR23" i="21"/>
  <c r="FS23" i="21"/>
  <c r="FT23" i="21"/>
  <c r="FU23" i="21"/>
  <c r="FV23" i="21"/>
  <c r="FW23" i="21"/>
  <c r="FX23" i="21"/>
  <c r="FY23" i="21"/>
  <c r="FZ23" i="21"/>
  <c r="GA23" i="21"/>
  <c r="GB23" i="21"/>
  <c r="GC23" i="21"/>
  <c r="GD23" i="21"/>
  <c r="GE23" i="21"/>
  <c r="GF23" i="21"/>
  <c r="GG23" i="21"/>
  <c r="GH23" i="21"/>
  <c r="GI23" i="21"/>
  <c r="GJ23" i="21"/>
  <c r="GK23" i="21"/>
  <c r="GL23" i="21"/>
  <c r="GM23" i="21"/>
  <c r="GN23" i="21"/>
  <c r="GO23" i="21"/>
  <c r="GP23" i="21"/>
  <c r="GQ23" i="21"/>
  <c r="GR23" i="21"/>
  <c r="GS23" i="21"/>
  <c r="GT23" i="21"/>
  <c r="GU23" i="21"/>
  <c r="GV23" i="21"/>
  <c r="GW23" i="21"/>
  <c r="GX23" i="21"/>
  <c r="GY23" i="21"/>
  <c r="GZ23" i="21"/>
  <c r="HA23" i="21"/>
  <c r="HB23" i="21"/>
  <c r="HC23" i="21"/>
  <c r="HD23" i="21"/>
  <c r="HE23" i="21"/>
  <c r="HF23" i="21"/>
  <c r="HG23" i="21"/>
  <c r="HH23" i="21"/>
  <c r="HI23" i="21"/>
  <c r="HJ23" i="21"/>
  <c r="HK23" i="21"/>
  <c r="HL23" i="21"/>
  <c r="HM23" i="21"/>
  <c r="HN23" i="21"/>
  <c r="HO23" i="21"/>
  <c r="HP23" i="21"/>
  <c r="HQ23" i="21"/>
  <c r="HR23" i="21"/>
  <c r="HS23" i="21"/>
  <c r="HT23" i="21"/>
  <c r="HU23" i="21"/>
  <c r="HV23" i="21"/>
  <c r="HW23" i="21"/>
  <c r="HX23" i="21"/>
  <c r="HY23" i="21"/>
  <c r="HZ23" i="21"/>
  <c r="IA23" i="21"/>
  <c r="IB23" i="21"/>
  <c r="IC23" i="21"/>
  <c r="ID23" i="21"/>
  <c r="IE23" i="21"/>
  <c r="IF23" i="21"/>
  <c r="IG23" i="21"/>
  <c r="IH23" i="21"/>
  <c r="II23" i="21"/>
  <c r="IJ23" i="21"/>
  <c r="IK23" i="21"/>
  <c r="IL23" i="21"/>
  <c r="IM23" i="21"/>
  <c r="IN23" i="21"/>
  <c r="IO23" i="21"/>
  <c r="IP23" i="21"/>
  <c r="IQ23" i="21"/>
  <c r="IR23" i="21"/>
  <c r="IS23" i="21"/>
  <c r="IT23" i="21"/>
  <c r="IU23" i="21"/>
  <c r="IV23" i="21"/>
  <c r="IW23" i="21"/>
  <c r="IX23" i="21"/>
  <c r="IY23" i="21"/>
  <c r="IZ23" i="21"/>
  <c r="JA23" i="21"/>
  <c r="JB23" i="21"/>
  <c r="JC23" i="21"/>
  <c r="JD23" i="21"/>
  <c r="JE23" i="21"/>
  <c r="JF23" i="21"/>
  <c r="JG23" i="21"/>
  <c r="JH23" i="21"/>
  <c r="JI23" i="21"/>
  <c r="JJ23" i="21"/>
  <c r="JK23" i="21"/>
  <c r="JL23" i="21"/>
  <c r="JM23" i="21"/>
  <c r="JN23" i="21"/>
  <c r="JO23" i="21"/>
  <c r="JP23" i="21"/>
  <c r="JQ23" i="21"/>
  <c r="JR23" i="21"/>
  <c r="JS23" i="21"/>
  <c r="JT23" i="21"/>
  <c r="JU23" i="21"/>
  <c r="JV23" i="21"/>
  <c r="JW23" i="21"/>
  <c r="JX23" i="21"/>
  <c r="JY23" i="21"/>
  <c r="JZ23" i="21"/>
  <c r="KA23" i="21"/>
  <c r="KB23" i="21"/>
  <c r="KC23" i="21"/>
  <c r="KD23" i="21"/>
  <c r="KE23" i="21"/>
  <c r="KF23" i="21"/>
  <c r="KG23" i="21"/>
  <c r="KH23" i="21"/>
  <c r="KI23" i="21"/>
  <c r="KJ23" i="21"/>
  <c r="KK23" i="21"/>
  <c r="KL23" i="21"/>
  <c r="KM23" i="21"/>
  <c r="KN23" i="21"/>
  <c r="KO23" i="21"/>
  <c r="KP23" i="21"/>
  <c r="KQ23" i="21"/>
  <c r="KR23" i="21"/>
  <c r="KS23" i="21"/>
  <c r="KT23" i="21"/>
  <c r="KU23" i="21"/>
  <c r="KV23" i="21"/>
  <c r="KW23" i="21"/>
  <c r="KX23" i="21"/>
  <c r="KY23" i="21"/>
  <c r="KZ23" i="21"/>
  <c r="LA23" i="21"/>
  <c r="LB23" i="21"/>
  <c r="LC23" i="21"/>
  <c r="LD23" i="21"/>
  <c r="LE23" i="21"/>
  <c r="LF23" i="21"/>
  <c r="LG23" i="21"/>
  <c r="LH23" i="21"/>
  <c r="LI23" i="21"/>
  <c r="LJ23" i="21"/>
  <c r="LK23" i="21"/>
  <c r="LL23" i="21"/>
  <c r="LM23" i="21"/>
  <c r="LN23" i="21"/>
  <c r="LO23" i="21"/>
  <c r="LP23" i="21"/>
  <c r="LQ23" i="21"/>
  <c r="LR23" i="21"/>
  <c r="LS23" i="21"/>
  <c r="LT23" i="21"/>
  <c r="LU23" i="21"/>
  <c r="LV23" i="21"/>
  <c r="LW23" i="21"/>
  <c r="LX23" i="21"/>
  <c r="LY23" i="21"/>
  <c r="LZ23" i="21"/>
  <c r="MA23" i="21"/>
  <c r="MB23" i="21"/>
  <c r="MC23" i="21"/>
  <c r="MD23" i="21"/>
  <c r="ME23" i="21"/>
  <c r="MF23" i="21"/>
  <c r="MG23" i="21"/>
  <c r="MH23" i="21"/>
  <c r="MI23" i="21"/>
  <c r="MJ23" i="21"/>
  <c r="MK23" i="21"/>
  <c r="ML23" i="21"/>
  <c r="MM23" i="21"/>
  <c r="MN23" i="21"/>
  <c r="MO23" i="21"/>
  <c r="MP23" i="21"/>
  <c r="MQ23" i="21"/>
  <c r="MR23" i="21"/>
  <c r="D24"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AG24" i="21"/>
  <c r="AH24" i="21"/>
  <c r="AI24" i="21"/>
  <c r="AJ24" i="21"/>
  <c r="AK24" i="21"/>
  <c r="AL24" i="21"/>
  <c r="AM24" i="21"/>
  <c r="AN24" i="21"/>
  <c r="AO24" i="21"/>
  <c r="AP24" i="21"/>
  <c r="AQ24" i="21"/>
  <c r="AR24" i="21"/>
  <c r="AS24" i="21"/>
  <c r="AT24" i="21"/>
  <c r="AU24" i="21"/>
  <c r="AV24" i="21"/>
  <c r="AW24" i="21"/>
  <c r="AX24" i="21"/>
  <c r="AY24" i="21"/>
  <c r="AZ24" i="21"/>
  <c r="BA24" i="21"/>
  <c r="BB24" i="21"/>
  <c r="BC24" i="21"/>
  <c r="BD24" i="21"/>
  <c r="BE24" i="21"/>
  <c r="BF24" i="21"/>
  <c r="BG24" i="21"/>
  <c r="BH24" i="21"/>
  <c r="BI24" i="21"/>
  <c r="BJ24" i="21"/>
  <c r="BK24" i="21"/>
  <c r="BL24" i="21"/>
  <c r="BM24" i="21"/>
  <c r="BN24" i="21"/>
  <c r="BO24" i="21"/>
  <c r="BP24" i="21"/>
  <c r="BQ24" i="21"/>
  <c r="BR24" i="21"/>
  <c r="BS24" i="21"/>
  <c r="BT24" i="21"/>
  <c r="BU24" i="21"/>
  <c r="BV24" i="21"/>
  <c r="BW24" i="21"/>
  <c r="BX24" i="21"/>
  <c r="BY24" i="21"/>
  <c r="BZ24" i="21"/>
  <c r="CA24" i="21"/>
  <c r="CB24" i="21"/>
  <c r="CC24" i="21"/>
  <c r="CD24" i="21"/>
  <c r="CE24" i="21"/>
  <c r="CF24" i="21"/>
  <c r="CG24" i="21"/>
  <c r="CH24" i="21"/>
  <c r="CI24" i="21"/>
  <c r="CJ24" i="21"/>
  <c r="CK24" i="21"/>
  <c r="CL24" i="21"/>
  <c r="CM24" i="21"/>
  <c r="CN24" i="21"/>
  <c r="CO24" i="21"/>
  <c r="CP24" i="21"/>
  <c r="CQ24" i="21"/>
  <c r="CR24" i="21"/>
  <c r="CS24" i="21"/>
  <c r="CT24" i="21"/>
  <c r="CU24" i="21"/>
  <c r="CV24" i="21"/>
  <c r="CW24" i="21"/>
  <c r="CX24" i="21"/>
  <c r="CY24" i="21"/>
  <c r="CZ24" i="21"/>
  <c r="DA24" i="21"/>
  <c r="DB24" i="21"/>
  <c r="DC24" i="21"/>
  <c r="DD24" i="21"/>
  <c r="DE24" i="21"/>
  <c r="DF24" i="21"/>
  <c r="DG24" i="21"/>
  <c r="DH24" i="21"/>
  <c r="DI24" i="21"/>
  <c r="DJ24" i="21"/>
  <c r="DK24" i="21"/>
  <c r="DL24" i="21"/>
  <c r="DM24" i="21"/>
  <c r="DN24" i="21"/>
  <c r="DO24" i="21"/>
  <c r="DP24" i="21"/>
  <c r="DQ24" i="21"/>
  <c r="DR24" i="21"/>
  <c r="DS24" i="21"/>
  <c r="DT24" i="21"/>
  <c r="DU24" i="21"/>
  <c r="DV24" i="21"/>
  <c r="DW24" i="21"/>
  <c r="DX24" i="21"/>
  <c r="DY24" i="21"/>
  <c r="DZ24" i="21"/>
  <c r="EA24" i="21"/>
  <c r="EB24" i="21"/>
  <c r="EC24" i="21"/>
  <c r="ED24" i="21"/>
  <c r="EE24" i="21"/>
  <c r="EF24" i="21"/>
  <c r="EG24" i="21"/>
  <c r="EH24" i="21"/>
  <c r="EI24" i="21"/>
  <c r="EJ24" i="21"/>
  <c r="EK24" i="21"/>
  <c r="EL24" i="21"/>
  <c r="EM24" i="21"/>
  <c r="EN24" i="21"/>
  <c r="EO24" i="21"/>
  <c r="EP24" i="21"/>
  <c r="EQ24" i="21"/>
  <c r="ER24" i="21"/>
  <c r="ES24" i="21"/>
  <c r="ET24" i="21"/>
  <c r="EU24" i="21"/>
  <c r="EV24" i="21"/>
  <c r="EW24" i="21"/>
  <c r="EX24" i="21"/>
  <c r="EY24" i="21"/>
  <c r="EZ24" i="21"/>
  <c r="FA24" i="21"/>
  <c r="FB24" i="21"/>
  <c r="FC24" i="21"/>
  <c r="FD24" i="21"/>
  <c r="FE24" i="21"/>
  <c r="FF24" i="21"/>
  <c r="FG24" i="21"/>
  <c r="FH24" i="21"/>
  <c r="FI24" i="21"/>
  <c r="FJ24" i="21"/>
  <c r="FK24" i="21"/>
  <c r="FL24" i="21"/>
  <c r="FM24" i="21"/>
  <c r="FN24" i="21"/>
  <c r="FO24" i="21"/>
  <c r="FP24" i="21"/>
  <c r="FQ24" i="21"/>
  <c r="FR24" i="21"/>
  <c r="FS24" i="21"/>
  <c r="FT24" i="21"/>
  <c r="FU24" i="21"/>
  <c r="FV24" i="21"/>
  <c r="FW24" i="21"/>
  <c r="FX24" i="21"/>
  <c r="FY24" i="21"/>
  <c r="FZ24" i="21"/>
  <c r="GA24" i="21"/>
  <c r="GB24" i="21"/>
  <c r="GC24" i="21"/>
  <c r="GD24" i="21"/>
  <c r="GE24" i="21"/>
  <c r="GF24" i="21"/>
  <c r="GG24" i="21"/>
  <c r="GH24" i="21"/>
  <c r="GI24" i="21"/>
  <c r="GJ24" i="21"/>
  <c r="GK24" i="21"/>
  <c r="GL24" i="21"/>
  <c r="GM24" i="21"/>
  <c r="GN24" i="21"/>
  <c r="GO24" i="21"/>
  <c r="GP24" i="21"/>
  <c r="GQ24" i="21"/>
  <c r="GR24" i="21"/>
  <c r="GS24" i="21"/>
  <c r="GT24" i="21"/>
  <c r="GU24" i="21"/>
  <c r="GV24" i="21"/>
  <c r="GW24" i="21"/>
  <c r="GX24" i="21"/>
  <c r="GY24" i="21"/>
  <c r="GZ24" i="21"/>
  <c r="HA24" i="21"/>
  <c r="HB24" i="21"/>
  <c r="HC24" i="21"/>
  <c r="HD24" i="21"/>
  <c r="HE24" i="21"/>
  <c r="HF24" i="21"/>
  <c r="HG24" i="21"/>
  <c r="HH24" i="21"/>
  <c r="HI24" i="21"/>
  <c r="HJ24" i="21"/>
  <c r="HK24" i="21"/>
  <c r="HL24" i="21"/>
  <c r="HM24" i="21"/>
  <c r="HN24" i="21"/>
  <c r="HO24" i="21"/>
  <c r="HP24" i="21"/>
  <c r="HQ24" i="21"/>
  <c r="HR24" i="21"/>
  <c r="HS24" i="21"/>
  <c r="HT24" i="21"/>
  <c r="HU24" i="21"/>
  <c r="HV24" i="21"/>
  <c r="HW24" i="21"/>
  <c r="HX24" i="21"/>
  <c r="HY24" i="21"/>
  <c r="HZ24" i="21"/>
  <c r="IA24" i="21"/>
  <c r="IB24" i="21"/>
  <c r="IC24" i="21"/>
  <c r="ID24" i="21"/>
  <c r="IE24" i="21"/>
  <c r="IF24" i="21"/>
  <c r="IG24" i="21"/>
  <c r="IH24" i="21"/>
  <c r="II24" i="21"/>
  <c r="IJ24" i="21"/>
  <c r="IK24" i="21"/>
  <c r="IL24" i="21"/>
  <c r="IM24" i="21"/>
  <c r="IN24" i="21"/>
  <c r="IO24" i="21"/>
  <c r="IP24" i="21"/>
  <c r="IQ24" i="21"/>
  <c r="IR24" i="21"/>
  <c r="IS24" i="21"/>
  <c r="IT24" i="21"/>
  <c r="IU24" i="21"/>
  <c r="IV24" i="21"/>
  <c r="IW24" i="21"/>
  <c r="IX24" i="21"/>
  <c r="IY24" i="21"/>
  <c r="IZ24" i="21"/>
  <c r="JA24" i="21"/>
  <c r="JB24" i="21"/>
  <c r="JC24" i="21"/>
  <c r="JD24" i="21"/>
  <c r="JE24" i="21"/>
  <c r="JF24" i="21"/>
  <c r="JG24" i="21"/>
  <c r="JH24" i="21"/>
  <c r="JI24" i="21"/>
  <c r="JJ24" i="21"/>
  <c r="JK24" i="21"/>
  <c r="JL24" i="21"/>
  <c r="JM24" i="21"/>
  <c r="JN24" i="21"/>
  <c r="JO24" i="21"/>
  <c r="JP24" i="21"/>
  <c r="JQ24" i="21"/>
  <c r="JR24" i="21"/>
  <c r="JS24" i="21"/>
  <c r="JT24" i="21"/>
  <c r="JU24" i="21"/>
  <c r="JV24" i="21"/>
  <c r="JW24" i="21"/>
  <c r="JX24" i="21"/>
  <c r="JY24" i="21"/>
  <c r="JZ24" i="21"/>
  <c r="KA24" i="21"/>
  <c r="KB24" i="21"/>
  <c r="KC24" i="21"/>
  <c r="KD24" i="21"/>
  <c r="KE24" i="21"/>
  <c r="KF24" i="21"/>
  <c r="KG24" i="21"/>
  <c r="KH24" i="21"/>
  <c r="KI24" i="21"/>
  <c r="KJ24" i="21"/>
  <c r="KK24" i="21"/>
  <c r="KL24" i="21"/>
  <c r="KM24" i="21"/>
  <c r="KN24" i="21"/>
  <c r="KO24" i="21"/>
  <c r="KP24" i="21"/>
  <c r="KQ24" i="21"/>
  <c r="KR24" i="21"/>
  <c r="KS24" i="21"/>
  <c r="KT24" i="21"/>
  <c r="KU24" i="21"/>
  <c r="KV24" i="21"/>
  <c r="KW24" i="21"/>
  <c r="KX24" i="21"/>
  <c r="KY24" i="21"/>
  <c r="KZ24" i="21"/>
  <c r="LA24" i="21"/>
  <c r="LB24" i="21"/>
  <c r="LC24" i="21"/>
  <c r="LD24" i="21"/>
  <c r="LE24" i="21"/>
  <c r="LF24" i="21"/>
  <c r="LG24" i="21"/>
  <c r="LH24" i="21"/>
  <c r="LI24" i="21"/>
  <c r="LJ24" i="21"/>
  <c r="LK24" i="21"/>
  <c r="LL24" i="21"/>
  <c r="LM24" i="21"/>
  <c r="LN24" i="21"/>
  <c r="LO24" i="21"/>
  <c r="LP24" i="21"/>
  <c r="LQ24" i="21"/>
  <c r="LR24" i="21"/>
  <c r="LS24" i="21"/>
  <c r="LT24" i="21"/>
  <c r="LU24" i="21"/>
  <c r="LV24" i="21"/>
  <c r="LW24" i="21"/>
  <c r="LX24" i="21"/>
  <c r="LY24" i="21"/>
  <c r="LZ24" i="21"/>
  <c r="MA24" i="21"/>
  <c r="MB24" i="21"/>
  <c r="MC24" i="21"/>
  <c r="MD24" i="21"/>
  <c r="ME24" i="21"/>
  <c r="MF24" i="21"/>
  <c r="MG24" i="21"/>
  <c r="MH24" i="21"/>
  <c r="MI24" i="21"/>
  <c r="MJ24" i="21"/>
  <c r="MK24" i="21"/>
  <c r="ML24" i="21"/>
  <c r="MM24" i="21"/>
  <c r="MN24" i="21"/>
  <c r="MO24" i="21"/>
  <c r="MP24" i="21"/>
  <c r="MQ24" i="21"/>
  <c r="MR24" i="21"/>
  <c r="D25"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AG25" i="21"/>
  <c r="AH25" i="21"/>
  <c r="AI25" i="21"/>
  <c r="AJ25" i="21"/>
  <c r="AK25" i="21"/>
  <c r="AL25" i="21"/>
  <c r="AM25" i="21"/>
  <c r="AN25" i="21"/>
  <c r="AO25" i="21"/>
  <c r="AP25" i="21"/>
  <c r="AQ25" i="21"/>
  <c r="AR25" i="21"/>
  <c r="AS25" i="21"/>
  <c r="AT25" i="21"/>
  <c r="AU25" i="21"/>
  <c r="AV25" i="21"/>
  <c r="AW25" i="21"/>
  <c r="AX25" i="21"/>
  <c r="AY25" i="21"/>
  <c r="AZ25" i="21"/>
  <c r="BA25" i="21"/>
  <c r="BB25" i="21"/>
  <c r="BC25" i="21"/>
  <c r="BD25" i="21"/>
  <c r="BE25" i="21"/>
  <c r="BF25" i="21"/>
  <c r="BG25" i="21"/>
  <c r="BH25" i="21"/>
  <c r="BI25" i="21"/>
  <c r="BJ25" i="21"/>
  <c r="BK25" i="21"/>
  <c r="BL25" i="21"/>
  <c r="BM25" i="21"/>
  <c r="BN25" i="21"/>
  <c r="BO25" i="21"/>
  <c r="BP25" i="21"/>
  <c r="BQ25" i="21"/>
  <c r="BR25" i="21"/>
  <c r="BS25" i="21"/>
  <c r="BT25" i="21"/>
  <c r="BU25" i="21"/>
  <c r="BV25" i="21"/>
  <c r="BW25" i="21"/>
  <c r="BX25" i="21"/>
  <c r="BY25" i="21"/>
  <c r="BZ25" i="21"/>
  <c r="CA25" i="21"/>
  <c r="CB25" i="21"/>
  <c r="CC25" i="21"/>
  <c r="CD25" i="21"/>
  <c r="CE25" i="21"/>
  <c r="CF25" i="21"/>
  <c r="CG25" i="21"/>
  <c r="CH25" i="21"/>
  <c r="CI25" i="21"/>
  <c r="CJ25" i="21"/>
  <c r="CK25" i="21"/>
  <c r="CL25" i="21"/>
  <c r="CM25" i="21"/>
  <c r="CN25" i="21"/>
  <c r="CO25" i="21"/>
  <c r="CP25" i="21"/>
  <c r="CQ25" i="21"/>
  <c r="CR25" i="21"/>
  <c r="CS25" i="21"/>
  <c r="CT25" i="21"/>
  <c r="CU25" i="21"/>
  <c r="CV25" i="21"/>
  <c r="CW25" i="21"/>
  <c r="CX25" i="21"/>
  <c r="CY25" i="21"/>
  <c r="CZ25" i="21"/>
  <c r="DA25" i="21"/>
  <c r="DB25" i="21"/>
  <c r="DC25" i="21"/>
  <c r="DD25" i="21"/>
  <c r="DE25" i="21"/>
  <c r="DF25" i="21"/>
  <c r="DG25" i="21"/>
  <c r="DH25" i="21"/>
  <c r="DI25" i="21"/>
  <c r="DJ25" i="21"/>
  <c r="DK25" i="21"/>
  <c r="DL25" i="21"/>
  <c r="DM25" i="21"/>
  <c r="DN25" i="21"/>
  <c r="DO25" i="21"/>
  <c r="DP25" i="21"/>
  <c r="DQ25" i="21"/>
  <c r="DR25" i="21"/>
  <c r="DS25" i="21"/>
  <c r="DT25" i="21"/>
  <c r="DU25" i="21"/>
  <c r="DV25" i="21"/>
  <c r="DW25" i="21"/>
  <c r="DX25" i="21"/>
  <c r="DY25" i="21"/>
  <c r="DZ25" i="21"/>
  <c r="EA25" i="21"/>
  <c r="EB25" i="21"/>
  <c r="EC25" i="21"/>
  <c r="ED25" i="21"/>
  <c r="EE25" i="21"/>
  <c r="EF25" i="21"/>
  <c r="EG25" i="21"/>
  <c r="EH25" i="21"/>
  <c r="EI25" i="21"/>
  <c r="EJ25" i="21"/>
  <c r="EK25" i="21"/>
  <c r="EL25" i="21"/>
  <c r="EM25" i="21"/>
  <c r="EN25" i="21"/>
  <c r="EO25" i="21"/>
  <c r="EP25" i="21"/>
  <c r="EQ25" i="21"/>
  <c r="ER25" i="21"/>
  <c r="ES25" i="21"/>
  <c r="ET25" i="21"/>
  <c r="EU25" i="21"/>
  <c r="EV25" i="21"/>
  <c r="EW25" i="21"/>
  <c r="EX25" i="21"/>
  <c r="EY25" i="21"/>
  <c r="EZ25" i="21"/>
  <c r="FA25" i="21"/>
  <c r="FB25" i="21"/>
  <c r="FC25" i="21"/>
  <c r="FD25" i="21"/>
  <c r="FE25" i="21"/>
  <c r="FF25" i="21"/>
  <c r="FG25" i="21"/>
  <c r="FH25" i="21"/>
  <c r="FI25" i="21"/>
  <c r="FJ25" i="21"/>
  <c r="FK25" i="21"/>
  <c r="FL25" i="21"/>
  <c r="FM25" i="21"/>
  <c r="FN25" i="21"/>
  <c r="FO25" i="21"/>
  <c r="FP25" i="21"/>
  <c r="FQ25" i="21"/>
  <c r="FR25" i="21"/>
  <c r="FS25" i="21"/>
  <c r="FT25" i="21"/>
  <c r="FU25" i="21"/>
  <c r="FV25" i="21"/>
  <c r="FW25" i="21"/>
  <c r="FX25" i="21"/>
  <c r="FY25" i="21"/>
  <c r="FZ25" i="21"/>
  <c r="GA25" i="21"/>
  <c r="GB25" i="21"/>
  <c r="GC25" i="21"/>
  <c r="GD25" i="21"/>
  <c r="GE25" i="21"/>
  <c r="GF25" i="21"/>
  <c r="GG25" i="21"/>
  <c r="GH25" i="21"/>
  <c r="GI25" i="21"/>
  <c r="GJ25" i="21"/>
  <c r="GK25" i="21"/>
  <c r="GL25" i="21"/>
  <c r="GM25" i="21"/>
  <c r="GN25" i="21"/>
  <c r="GO25" i="21"/>
  <c r="GP25" i="21"/>
  <c r="GQ25" i="21"/>
  <c r="GR25" i="21"/>
  <c r="GS25" i="21"/>
  <c r="GT25" i="21"/>
  <c r="GU25" i="21"/>
  <c r="GV25" i="21"/>
  <c r="GW25" i="21"/>
  <c r="GX25" i="21"/>
  <c r="GY25" i="21"/>
  <c r="GZ25" i="21"/>
  <c r="HA25" i="21"/>
  <c r="HB25" i="21"/>
  <c r="HC25" i="21"/>
  <c r="HD25" i="21"/>
  <c r="HE25" i="21"/>
  <c r="HF25" i="21"/>
  <c r="HG25" i="21"/>
  <c r="HH25" i="21"/>
  <c r="HI25" i="21"/>
  <c r="HJ25" i="21"/>
  <c r="HK25" i="21"/>
  <c r="HL25" i="21"/>
  <c r="HM25" i="21"/>
  <c r="HN25" i="21"/>
  <c r="HO25" i="21"/>
  <c r="HP25" i="21"/>
  <c r="HQ25" i="21"/>
  <c r="HR25" i="21"/>
  <c r="HS25" i="21"/>
  <c r="HT25" i="21"/>
  <c r="HU25" i="21"/>
  <c r="HV25" i="21"/>
  <c r="HW25" i="21"/>
  <c r="HX25" i="21"/>
  <c r="HY25" i="21"/>
  <c r="HZ25" i="21"/>
  <c r="IA25" i="21"/>
  <c r="IB25" i="21"/>
  <c r="IC25" i="21"/>
  <c r="ID25" i="21"/>
  <c r="IE25" i="21"/>
  <c r="IF25" i="21"/>
  <c r="IG25" i="21"/>
  <c r="IH25" i="21"/>
  <c r="II25" i="21"/>
  <c r="IJ25" i="21"/>
  <c r="IK25" i="21"/>
  <c r="IL25" i="21"/>
  <c r="IM25" i="21"/>
  <c r="IN25" i="21"/>
  <c r="IO25" i="21"/>
  <c r="IP25" i="21"/>
  <c r="IQ25" i="21"/>
  <c r="IR25" i="21"/>
  <c r="IS25" i="21"/>
  <c r="IT25" i="21"/>
  <c r="IU25" i="21"/>
  <c r="IV25" i="21"/>
  <c r="IW25" i="21"/>
  <c r="IX25" i="21"/>
  <c r="IY25" i="21"/>
  <c r="IZ25" i="21"/>
  <c r="JA25" i="21"/>
  <c r="JB25" i="21"/>
  <c r="JC25" i="21"/>
  <c r="JD25" i="21"/>
  <c r="JE25" i="21"/>
  <c r="JF25" i="21"/>
  <c r="JG25" i="21"/>
  <c r="JH25" i="21"/>
  <c r="JI25" i="21"/>
  <c r="JJ25" i="21"/>
  <c r="JK25" i="21"/>
  <c r="JL25" i="21"/>
  <c r="JM25" i="21"/>
  <c r="JN25" i="21"/>
  <c r="JO25" i="21"/>
  <c r="JP25" i="21"/>
  <c r="JQ25" i="21"/>
  <c r="JR25" i="21"/>
  <c r="JS25" i="21"/>
  <c r="JT25" i="21"/>
  <c r="JU25" i="21"/>
  <c r="JV25" i="21"/>
  <c r="JW25" i="21"/>
  <c r="JX25" i="21"/>
  <c r="JY25" i="21"/>
  <c r="JZ25" i="21"/>
  <c r="KA25" i="21"/>
  <c r="KB25" i="21"/>
  <c r="KC25" i="21"/>
  <c r="KD25" i="21"/>
  <c r="KE25" i="21"/>
  <c r="KF25" i="21"/>
  <c r="KG25" i="21"/>
  <c r="KH25" i="21"/>
  <c r="KI25" i="21"/>
  <c r="KJ25" i="21"/>
  <c r="KK25" i="21"/>
  <c r="KL25" i="21"/>
  <c r="KM25" i="21"/>
  <c r="KN25" i="21"/>
  <c r="KO25" i="21"/>
  <c r="KP25" i="21"/>
  <c r="KQ25" i="21"/>
  <c r="KR25" i="21"/>
  <c r="KS25" i="21"/>
  <c r="KT25" i="21"/>
  <c r="KU25" i="21"/>
  <c r="KV25" i="21"/>
  <c r="KW25" i="21"/>
  <c r="KX25" i="21"/>
  <c r="KY25" i="21"/>
  <c r="KZ25" i="21"/>
  <c r="LA25" i="21"/>
  <c r="LB25" i="21"/>
  <c r="LC25" i="21"/>
  <c r="LD25" i="21"/>
  <c r="LE25" i="21"/>
  <c r="LF25" i="21"/>
  <c r="LG25" i="21"/>
  <c r="LH25" i="21"/>
  <c r="LI25" i="21"/>
  <c r="LJ25" i="21"/>
  <c r="LK25" i="21"/>
  <c r="LL25" i="21"/>
  <c r="LM25" i="21"/>
  <c r="LN25" i="21"/>
  <c r="LO25" i="21"/>
  <c r="LP25" i="21"/>
  <c r="LQ25" i="21"/>
  <c r="LR25" i="21"/>
  <c r="LS25" i="21"/>
  <c r="LT25" i="21"/>
  <c r="LU25" i="21"/>
  <c r="LV25" i="21"/>
  <c r="LW25" i="21"/>
  <c r="LX25" i="21"/>
  <c r="LY25" i="21"/>
  <c r="LZ25" i="21"/>
  <c r="MA25" i="21"/>
  <c r="MB25" i="21"/>
  <c r="MC25" i="21"/>
  <c r="MD25" i="21"/>
  <c r="ME25" i="21"/>
  <c r="MF25" i="21"/>
  <c r="MG25" i="21"/>
  <c r="MH25" i="21"/>
  <c r="MI25" i="21"/>
  <c r="MJ25" i="21"/>
  <c r="MK25" i="21"/>
  <c r="ML25" i="21"/>
  <c r="MM25" i="21"/>
  <c r="MN25" i="21"/>
  <c r="MO25" i="21"/>
  <c r="MP25" i="21"/>
  <c r="MQ25" i="21"/>
  <c r="MR25" i="21"/>
  <c r="D26" i="21"/>
  <c r="E26" i="21"/>
  <c r="F26" i="21"/>
  <c r="G26" i="21"/>
  <c r="H26" i="21"/>
  <c r="I26" i="21"/>
  <c r="J26" i="21"/>
  <c r="K26" i="21"/>
  <c r="L26" i="21"/>
  <c r="M26" i="21"/>
  <c r="N26" i="21"/>
  <c r="O26" i="21"/>
  <c r="P26" i="21"/>
  <c r="Q26" i="21"/>
  <c r="R26" i="21"/>
  <c r="S26" i="21"/>
  <c r="T26" i="21"/>
  <c r="U26" i="21"/>
  <c r="V26" i="21"/>
  <c r="W26" i="21"/>
  <c r="X26" i="21"/>
  <c r="Y26" i="21"/>
  <c r="Z26" i="21"/>
  <c r="AA26" i="21"/>
  <c r="AB26" i="21"/>
  <c r="AC26" i="21"/>
  <c r="AD26" i="21"/>
  <c r="AE26" i="21"/>
  <c r="AF26" i="21"/>
  <c r="AG26" i="21"/>
  <c r="AH26" i="21"/>
  <c r="AI26" i="21"/>
  <c r="AJ26" i="21"/>
  <c r="AK26" i="21"/>
  <c r="AL26" i="21"/>
  <c r="AM26" i="21"/>
  <c r="AN26" i="21"/>
  <c r="AO26" i="21"/>
  <c r="AP26" i="21"/>
  <c r="AQ26" i="21"/>
  <c r="AR26" i="21"/>
  <c r="AS26" i="21"/>
  <c r="AT26" i="21"/>
  <c r="AU26" i="21"/>
  <c r="AV26" i="21"/>
  <c r="AW26" i="21"/>
  <c r="AX26" i="21"/>
  <c r="AY26" i="21"/>
  <c r="AZ26" i="21"/>
  <c r="BA26" i="21"/>
  <c r="BB26" i="21"/>
  <c r="BC26" i="21"/>
  <c r="BD26" i="21"/>
  <c r="BE26" i="21"/>
  <c r="BF26" i="21"/>
  <c r="BG26" i="21"/>
  <c r="BH26" i="21"/>
  <c r="BI26" i="21"/>
  <c r="BJ26" i="21"/>
  <c r="BK26" i="21"/>
  <c r="BL26" i="21"/>
  <c r="BM26" i="21"/>
  <c r="BN26" i="21"/>
  <c r="BO26" i="21"/>
  <c r="BP26" i="21"/>
  <c r="BQ26" i="21"/>
  <c r="BR26" i="21"/>
  <c r="BS26" i="21"/>
  <c r="BT26" i="21"/>
  <c r="BU26" i="21"/>
  <c r="BV26" i="21"/>
  <c r="BW26" i="21"/>
  <c r="BX26" i="21"/>
  <c r="BY26" i="21"/>
  <c r="BZ26" i="21"/>
  <c r="CA26" i="21"/>
  <c r="CB26" i="21"/>
  <c r="CC26" i="21"/>
  <c r="CD26" i="21"/>
  <c r="CE26" i="21"/>
  <c r="CF26" i="21"/>
  <c r="CG26" i="21"/>
  <c r="CH26" i="21"/>
  <c r="CI26" i="21"/>
  <c r="CJ26" i="21"/>
  <c r="CK26" i="21"/>
  <c r="CL26" i="21"/>
  <c r="CM26" i="21"/>
  <c r="CN26" i="21"/>
  <c r="CO26" i="21"/>
  <c r="CP26" i="21"/>
  <c r="CQ26" i="21"/>
  <c r="CR26" i="21"/>
  <c r="CS26" i="21"/>
  <c r="CT26" i="21"/>
  <c r="CU26" i="21"/>
  <c r="CV26" i="21"/>
  <c r="CW26" i="21"/>
  <c r="CX26" i="21"/>
  <c r="CY26" i="21"/>
  <c r="CZ26" i="21"/>
  <c r="DA26" i="21"/>
  <c r="DB26" i="21"/>
  <c r="DC26" i="21"/>
  <c r="DD26" i="21"/>
  <c r="DE26" i="21"/>
  <c r="DF26" i="21"/>
  <c r="DG26" i="21"/>
  <c r="DH26" i="21"/>
  <c r="DI26" i="21"/>
  <c r="DJ26" i="21"/>
  <c r="DK26" i="21"/>
  <c r="DL26" i="21"/>
  <c r="DM26" i="21"/>
  <c r="DN26" i="21"/>
  <c r="DO26" i="21"/>
  <c r="DP26" i="21"/>
  <c r="DQ26" i="21"/>
  <c r="DR26" i="21"/>
  <c r="DS26" i="21"/>
  <c r="DT26" i="21"/>
  <c r="DU26" i="21"/>
  <c r="DV26" i="21"/>
  <c r="DW26" i="21"/>
  <c r="DX26" i="21"/>
  <c r="DY26" i="21"/>
  <c r="DZ26" i="21"/>
  <c r="EA26" i="21"/>
  <c r="EB26" i="21"/>
  <c r="EC26" i="21"/>
  <c r="ED26" i="21"/>
  <c r="EE26" i="21"/>
  <c r="EF26" i="21"/>
  <c r="EG26" i="21"/>
  <c r="EH26" i="21"/>
  <c r="EI26" i="21"/>
  <c r="EJ26" i="21"/>
  <c r="EK26" i="21"/>
  <c r="EL26" i="21"/>
  <c r="EM26" i="21"/>
  <c r="EN26" i="21"/>
  <c r="EO26" i="21"/>
  <c r="EP26" i="21"/>
  <c r="EQ26" i="21"/>
  <c r="ER26" i="21"/>
  <c r="ES26" i="21"/>
  <c r="ET26" i="21"/>
  <c r="EU26" i="21"/>
  <c r="EV26" i="21"/>
  <c r="EW26" i="21"/>
  <c r="EX26" i="21"/>
  <c r="EY26" i="21"/>
  <c r="EZ26" i="21"/>
  <c r="FA26" i="21"/>
  <c r="FB26" i="21"/>
  <c r="FC26" i="21"/>
  <c r="FD26" i="21"/>
  <c r="FE26" i="21"/>
  <c r="FF26" i="21"/>
  <c r="FG26" i="21"/>
  <c r="FH26" i="21"/>
  <c r="FI26" i="21"/>
  <c r="FJ26" i="21"/>
  <c r="FK26" i="21"/>
  <c r="FL26" i="21"/>
  <c r="FM26" i="21"/>
  <c r="FN26" i="21"/>
  <c r="FO26" i="21"/>
  <c r="FP26" i="21"/>
  <c r="FQ26" i="21"/>
  <c r="FR26" i="21"/>
  <c r="FS26" i="21"/>
  <c r="FT26" i="21"/>
  <c r="FU26" i="21"/>
  <c r="FV26" i="21"/>
  <c r="FW26" i="21"/>
  <c r="FX26" i="21"/>
  <c r="FY26" i="21"/>
  <c r="FZ26" i="21"/>
  <c r="GA26" i="21"/>
  <c r="GB26" i="21"/>
  <c r="GC26" i="21"/>
  <c r="GD26" i="21"/>
  <c r="GE26" i="21"/>
  <c r="GF26" i="21"/>
  <c r="GG26" i="21"/>
  <c r="GH26" i="21"/>
  <c r="GI26" i="21"/>
  <c r="GJ26" i="21"/>
  <c r="GK26" i="21"/>
  <c r="GL26" i="21"/>
  <c r="GM26" i="21"/>
  <c r="GN26" i="21"/>
  <c r="GO26" i="21"/>
  <c r="GP26" i="21"/>
  <c r="GQ26" i="21"/>
  <c r="GR26" i="21"/>
  <c r="GS26" i="21"/>
  <c r="GT26" i="21"/>
  <c r="GU26" i="21"/>
  <c r="GV26" i="21"/>
  <c r="GW26" i="21"/>
  <c r="GX26" i="21"/>
  <c r="GY26" i="21"/>
  <c r="GZ26" i="21"/>
  <c r="HA26" i="21"/>
  <c r="HB26" i="21"/>
  <c r="HC26" i="21"/>
  <c r="HD26" i="21"/>
  <c r="HE26" i="21"/>
  <c r="HF26" i="21"/>
  <c r="HG26" i="21"/>
  <c r="HH26" i="21"/>
  <c r="HI26" i="21"/>
  <c r="HJ26" i="21"/>
  <c r="HK26" i="21"/>
  <c r="HL26" i="21"/>
  <c r="HM26" i="21"/>
  <c r="HN26" i="21"/>
  <c r="HO26" i="21"/>
  <c r="HP26" i="21"/>
  <c r="HQ26" i="21"/>
  <c r="HR26" i="21"/>
  <c r="HS26" i="21"/>
  <c r="HT26" i="21"/>
  <c r="HU26" i="21"/>
  <c r="HV26" i="21"/>
  <c r="HW26" i="21"/>
  <c r="HX26" i="21"/>
  <c r="HY26" i="21"/>
  <c r="HZ26" i="21"/>
  <c r="IA26" i="21"/>
  <c r="IB26" i="21"/>
  <c r="IC26" i="21"/>
  <c r="ID26" i="21"/>
  <c r="IE26" i="21"/>
  <c r="IF26" i="21"/>
  <c r="IG26" i="21"/>
  <c r="IH26" i="21"/>
  <c r="II26" i="21"/>
  <c r="IJ26" i="21"/>
  <c r="IK26" i="21"/>
  <c r="IL26" i="21"/>
  <c r="IM26" i="21"/>
  <c r="IN26" i="21"/>
  <c r="IO26" i="21"/>
  <c r="IP26" i="21"/>
  <c r="IQ26" i="21"/>
  <c r="IR26" i="21"/>
  <c r="IS26" i="21"/>
  <c r="IT26" i="21"/>
  <c r="IU26" i="21"/>
  <c r="IV26" i="21"/>
  <c r="IW26" i="21"/>
  <c r="IX26" i="21"/>
  <c r="IY26" i="21"/>
  <c r="IZ26" i="21"/>
  <c r="JA26" i="21"/>
  <c r="JB26" i="21"/>
  <c r="JC26" i="21"/>
  <c r="JD26" i="21"/>
  <c r="JE26" i="21"/>
  <c r="JF26" i="21"/>
  <c r="JG26" i="21"/>
  <c r="JH26" i="21"/>
  <c r="JI26" i="21"/>
  <c r="JJ26" i="21"/>
  <c r="JK26" i="21"/>
  <c r="JL26" i="21"/>
  <c r="JM26" i="21"/>
  <c r="JN26" i="21"/>
  <c r="JO26" i="21"/>
  <c r="JP26" i="21"/>
  <c r="JQ26" i="21"/>
  <c r="JR26" i="21"/>
  <c r="JS26" i="21"/>
  <c r="JT26" i="21"/>
  <c r="JU26" i="21"/>
  <c r="JV26" i="21"/>
  <c r="JW26" i="21"/>
  <c r="JX26" i="21"/>
  <c r="JY26" i="21"/>
  <c r="JZ26" i="21"/>
  <c r="KA26" i="21"/>
  <c r="KB26" i="21"/>
  <c r="KC26" i="21"/>
  <c r="KD26" i="21"/>
  <c r="KE26" i="21"/>
  <c r="KF26" i="21"/>
  <c r="KG26" i="21"/>
  <c r="KH26" i="21"/>
  <c r="KI26" i="21"/>
  <c r="KJ26" i="21"/>
  <c r="KK26" i="21"/>
  <c r="KL26" i="21"/>
  <c r="KM26" i="21"/>
  <c r="KN26" i="21"/>
  <c r="KO26" i="21"/>
  <c r="KP26" i="21"/>
  <c r="KQ26" i="21"/>
  <c r="KR26" i="21"/>
  <c r="KS26" i="21"/>
  <c r="KT26" i="21"/>
  <c r="KU26" i="21"/>
  <c r="KV26" i="21"/>
  <c r="KW26" i="21"/>
  <c r="KX26" i="21"/>
  <c r="KY26" i="21"/>
  <c r="KZ26" i="21"/>
  <c r="LA26" i="21"/>
  <c r="LB26" i="21"/>
  <c r="LC26" i="21"/>
  <c r="LD26" i="21"/>
  <c r="LE26" i="21"/>
  <c r="LF26" i="21"/>
  <c r="LG26" i="21"/>
  <c r="LH26" i="21"/>
  <c r="LI26" i="21"/>
  <c r="LJ26" i="21"/>
  <c r="LK26" i="21"/>
  <c r="LL26" i="21"/>
  <c r="LM26" i="21"/>
  <c r="LN26" i="21"/>
  <c r="LO26" i="21"/>
  <c r="LP26" i="21"/>
  <c r="LQ26" i="21"/>
  <c r="LR26" i="21"/>
  <c r="LS26" i="21"/>
  <c r="LT26" i="21"/>
  <c r="LU26" i="21"/>
  <c r="LV26" i="21"/>
  <c r="LW26" i="21"/>
  <c r="LX26" i="21"/>
  <c r="LY26" i="21"/>
  <c r="LZ26" i="21"/>
  <c r="MA26" i="21"/>
  <c r="MB26" i="21"/>
  <c r="MC26" i="21"/>
  <c r="MD26" i="21"/>
  <c r="ME26" i="21"/>
  <c r="MF26" i="21"/>
  <c r="MG26" i="21"/>
  <c r="MH26" i="21"/>
  <c r="MI26" i="21"/>
  <c r="MJ26" i="21"/>
  <c r="MK26" i="21"/>
  <c r="ML26" i="21"/>
  <c r="MM26" i="21"/>
  <c r="MN26" i="21"/>
  <c r="MO26" i="21"/>
  <c r="MP26" i="21"/>
  <c r="MQ26" i="21"/>
  <c r="MR26" i="21"/>
  <c r="D27" i="21"/>
  <c r="E27" i="21"/>
  <c r="F27" i="21"/>
  <c r="G27" i="21"/>
  <c r="H27" i="21"/>
  <c r="I27" i="21"/>
  <c r="J27" i="21"/>
  <c r="K27" i="21"/>
  <c r="L27" i="21"/>
  <c r="M27" i="21"/>
  <c r="N27" i="21"/>
  <c r="O27" i="21"/>
  <c r="P27" i="21"/>
  <c r="Q27" i="21"/>
  <c r="R27" i="21"/>
  <c r="S27" i="21"/>
  <c r="T27" i="21"/>
  <c r="U27" i="21"/>
  <c r="V27" i="21"/>
  <c r="W27" i="21"/>
  <c r="X27" i="21"/>
  <c r="Y27" i="21"/>
  <c r="Z27" i="21"/>
  <c r="AA27" i="21"/>
  <c r="AB27" i="21"/>
  <c r="AC27" i="21"/>
  <c r="AD27" i="21"/>
  <c r="AE27" i="21"/>
  <c r="AF27" i="21"/>
  <c r="AG27" i="21"/>
  <c r="AH27" i="21"/>
  <c r="AI27" i="21"/>
  <c r="AJ27" i="21"/>
  <c r="AK27" i="21"/>
  <c r="AL27" i="21"/>
  <c r="AM27" i="21"/>
  <c r="AN27" i="21"/>
  <c r="AO27" i="21"/>
  <c r="AP27" i="21"/>
  <c r="AQ27" i="21"/>
  <c r="AR27" i="21"/>
  <c r="AS27" i="21"/>
  <c r="AT27" i="21"/>
  <c r="AU27" i="21"/>
  <c r="AV27" i="21"/>
  <c r="AW27" i="21"/>
  <c r="AX27" i="21"/>
  <c r="AY27" i="21"/>
  <c r="AZ27" i="21"/>
  <c r="BA27" i="21"/>
  <c r="BB27" i="21"/>
  <c r="BC27" i="21"/>
  <c r="BD27" i="21"/>
  <c r="BE27" i="21"/>
  <c r="BF27" i="21"/>
  <c r="BG27" i="21"/>
  <c r="BH27" i="21"/>
  <c r="BI27" i="21"/>
  <c r="BJ27" i="21"/>
  <c r="BK27" i="21"/>
  <c r="BL27" i="21"/>
  <c r="BM27" i="21"/>
  <c r="BN27" i="21"/>
  <c r="BO27" i="21"/>
  <c r="BP27" i="21"/>
  <c r="BQ27" i="21"/>
  <c r="BR27" i="21"/>
  <c r="BS27" i="21"/>
  <c r="BT27" i="21"/>
  <c r="BU27" i="21"/>
  <c r="BV27" i="21"/>
  <c r="BW27" i="21"/>
  <c r="BX27" i="21"/>
  <c r="BY27" i="21"/>
  <c r="BZ27" i="21"/>
  <c r="CA27" i="21"/>
  <c r="CB27" i="21"/>
  <c r="CC27" i="21"/>
  <c r="CD27" i="21"/>
  <c r="CE27" i="21"/>
  <c r="CF27" i="21"/>
  <c r="CG27" i="21"/>
  <c r="CH27" i="21"/>
  <c r="CI27" i="21"/>
  <c r="CJ27" i="21"/>
  <c r="CK27" i="21"/>
  <c r="CL27" i="21"/>
  <c r="CM27" i="21"/>
  <c r="CN27" i="21"/>
  <c r="CO27" i="21"/>
  <c r="CP27" i="21"/>
  <c r="CQ27" i="21"/>
  <c r="CR27" i="21"/>
  <c r="CS27" i="21"/>
  <c r="CT27" i="21"/>
  <c r="CU27" i="21"/>
  <c r="CV27" i="21"/>
  <c r="CW27" i="21"/>
  <c r="CX27" i="21"/>
  <c r="CY27" i="21"/>
  <c r="CZ27" i="21"/>
  <c r="DA27" i="21"/>
  <c r="DB27" i="21"/>
  <c r="DC27" i="21"/>
  <c r="DD27" i="21"/>
  <c r="DE27" i="21"/>
  <c r="DF27" i="21"/>
  <c r="DG27" i="21"/>
  <c r="DH27" i="21"/>
  <c r="DI27" i="21"/>
  <c r="DJ27" i="21"/>
  <c r="DK27" i="21"/>
  <c r="DL27" i="21"/>
  <c r="DM27" i="21"/>
  <c r="DN27" i="21"/>
  <c r="DO27" i="21"/>
  <c r="DP27" i="21"/>
  <c r="DQ27" i="21"/>
  <c r="DR27" i="21"/>
  <c r="DS27" i="21"/>
  <c r="DT27" i="21"/>
  <c r="DU27" i="21"/>
  <c r="DV27" i="21"/>
  <c r="DW27" i="21"/>
  <c r="DX27" i="21"/>
  <c r="DY27" i="21"/>
  <c r="DZ27" i="21"/>
  <c r="EA27" i="21"/>
  <c r="EB27" i="21"/>
  <c r="EC27" i="21"/>
  <c r="ED27" i="21"/>
  <c r="EE27" i="21"/>
  <c r="EF27" i="21"/>
  <c r="EG27" i="21"/>
  <c r="EH27" i="21"/>
  <c r="EI27" i="21"/>
  <c r="EJ27" i="21"/>
  <c r="EK27" i="21"/>
  <c r="EL27" i="21"/>
  <c r="EM27" i="21"/>
  <c r="EN27" i="21"/>
  <c r="EO27" i="21"/>
  <c r="EP27" i="21"/>
  <c r="EQ27" i="21"/>
  <c r="ER27" i="21"/>
  <c r="ES27" i="21"/>
  <c r="ET27" i="21"/>
  <c r="EU27" i="21"/>
  <c r="EV27" i="21"/>
  <c r="EW27" i="21"/>
  <c r="EX27" i="21"/>
  <c r="EY27" i="21"/>
  <c r="EZ27" i="21"/>
  <c r="FA27" i="21"/>
  <c r="FB27" i="21"/>
  <c r="FC27" i="21"/>
  <c r="FD27" i="21"/>
  <c r="FE27" i="21"/>
  <c r="FF27" i="21"/>
  <c r="FG27" i="21"/>
  <c r="FH27" i="21"/>
  <c r="FI27" i="21"/>
  <c r="FJ27" i="21"/>
  <c r="FK27" i="21"/>
  <c r="FL27" i="21"/>
  <c r="FM27" i="21"/>
  <c r="FN27" i="21"/>
  <c r="FO27" i="21"/>
  <c r="FP27" i="21"/>
  <c r="FQ27" i="21"/>
  <c r="FR27" i="21"/>
  <c r="FS27" i="21"/>
  <c r="FT27" i="21"/>
  <c r="FU27" i="21"/>
  <c r="FV27" i="21"/>
  <c r="FW27" i="21"/>
  <c r="FX27" i="21"/>
  <c r="FY27" i="21"/>
  <c r="FZ27" i="21"/>
  <c r="GA27" i="21"/>
  <c r="GB27" i="21"/>
  <c r="GC27" i="21"/>
  <c r="GD27" i="21"/>
  <c r="GE27" i="21"/>
  <c r="GF27" i="21"/>
  <c r="GG27" i="21"/>
  <c r="GH27" i="21"/>
  <c r="GI27" i="21"/>
  <c r="GJ27" i="21"/>
  <c r="GK27" i="21"/>
  <c r="GL27" i="21"/>
  <c r="GM27" i="21"/>
  <c r="GN27" i="21"/>
  <c r="GO27" i="21"/>
  <c r="GP27" i="21"/>
  <c r="GQ27" i="21"/>
  <c r="GR27" i="21"/>
  <c r="GS27" i="21"/>
  <c r="GT27" i="21"/>
  <c r="GU27" i="21"/>
  <c r="GV27" i="21"/>
  <c r="GW27" i="21"/>
  <c r="GX27" i="21"/>
  <c r="GY27" i="21"/>
  <c r="GZ27" i="21"/>
  <c r="HA27" i="21"/>
  <c r="HB27" i="21"/>
  <c r="HC27" i="21"/>
  <c r="HD27" i="21"/>
  <c r="HE27" i="21"/>
  <c r="HF27" i="21"/>
  <c r="HG27" i="21"/>
  <c r="HH27" i="21"/>
  <c r="HI27" i="21"/>
  <c r="HJ27" i="21"/>
  <c r="HK27" i="21"/>
  <c r="HL27" i="21"/>
  <c r="HM27" i="21"/>
  <c r="HN27" i="21"/>
  <c r="HO27" i="21"/>
  <c r="HP27" i="21"/>
  <c r="HQ27" i="21"/>
  <c r="HR27" i="21"/>
  <c r="HS27" i="21"/>
  <c r="HT27" i="21"/>
  <c r="HU27" i="21"/>
  <c r="HV27" i="21"/>
  <c r="HW27" i="21"/>
  <c r="HX27" i="21"/>
  <c r="HY27" i="21"/>
  <c r="HZ27" i="21"/>
  <c r="IA27" i="21"/>
  <c r="IB27" i="21"/>
  <c r="IC27" i="21"/>
  <c r="ID27" i="21"/>
  <c r="IE27" i="21"/>
  <c r="IF27" i="21"/>
  <c r="IG27" i="21"/>
  <c r="IH27" i="21"/>
  <c r="II27" i="21"/>
  <c r="IJ27" i="21"/>
  <c r="IK27" i="21"/>
  <c r="IL27" i="21"/>
  <c r="IM27" i="21"/>
  <c r="IN27" i="21"/>
  <c r="IO27" i="21"/>
  <c r="IP27" i="21"/>
  <c r="IQ27" i="21"/>
  <c r="IR27" i="21"/>
  <c r="IS27" i="21"/>
  <c r="IT27" i="21"/>
  <c r="IU27" i="21"/>
  <c r="IV27" i="21"/>
  <c r="IW27" i="21"/>
  <c r="IX27" i="21"/>
  <c r="IY27" i="21"/>
  <c r="IZ27" i="21"/>
  <c r="JA27" i="21"/>
  <c r="JB27" i="21"/>
  <c r="JC27" i="21"/>
  <c r="JD27" i="21"/>
  <c r="JE27" i="21"/>
  <c r="JF27" i="21"/>
  <c r="JG27" i="21"/>
  <c r="JH27" i="21"/>
  <c r="JI27" i="21"/>
  <c r="JJ27" i="21"/>
  <c r="JK27" i="21"/>
  <c r="JL27" i="21"/>
  <c r="JM27" i="21"/>
  <c r="JN27" i="21"/>
  <c r="JO27" i="21"/>
  <c r="JP27" i="21"/>
  <c r="JQ27" i="21"/>
  <c r="JR27" i="21"/>
  <c r="JS27" i="21"/>
  <c r="JT27" i="21"/>
  <c r="JU27" i="21"/>
  <c r="JV27" i="21"/>
  <c r="JW27" i="21"/>
  <c r="JX27" i="21"/>
  <c r="JY27" i="21"/>
  <c r="JZ27" i="21"/>
  <c r="KA27" i="21"/>
  <c r="KB27" i="21"/>
  <c r="KC27" i="21"/>
  <c r="KD27" i="21"/>
  <c r="KE27" i="21"/>
  <c r="KF27" i="21"/>
  <c r="KG27" i="21"/>
  <c r="KH27" i="21"/>
  <c r="KI27" i="21"/>
  <c r="KJ27" i="21"/>
  <c r="KK27" i="21"/>
  <c r="KL27" i="21"/>
  <c r="KM27" i="21"/>
  <c r="KN27" i="21"/>
  <c r="KO27" i="21"/>
  <c r="KP27" i="21"/>
  <c r="KQ27" i="21"/>
  <c r="KR27" i="21"/>
  <c r="KS27" i="21"/>
  <c r="KT27" i="21"/>
  <c r="KU27" i="21"/>
  <c r="KV27" i="21"/>
  <c r="KW27" i="21"/>
  <c r="KX27" i="21"/>
  <c r="KY27" i="21"/>
  <c r="KZ27" i="21"/>
  <c r="LA27" i="21"/>
  <c r="LB27" i="21"/>
  <c r="LC27" i="21"/>
  <c r="LD27" i="21"/>
  <c r="LE27" i="21"/>
  <c r="LF27" i="21"/>
  <c r="LG27" i="21"/>
  <c r="LH27" i="21"/>
  <c r="LI27" i="21"/>
  <c r="LJ27" i="21"/>
  <c r="LK27" i="21"/>
  <c r="LL27" i="21"/>
  <c r="LM27" i="21"/>
  <c r="LN27" i="21"/>
  <c r="LO27" i="21"/>
  <c r="LP27" i="21"/>
  <c r="LQ27" i="21"/>
  <c r="LR27" i="21"/>
  <c r="LS27" i="21"/>
  <c r="LT27" i="21"/>
  <c r="LU27" i="21"/>
  <c r="LV27" i="21"/>
  <c r="LW27" i="21"/>
  <c r="LX27" i="21"/>
  <c r="LY27" i="21"/>
  <c r="LZ27" i="21"/>
  <c r="MA27" i="21"/>
  <c r="MB27" i="21"/>
  <c r="MC27" i="21"/>
  <c r="MD27" i="21"/>
  <c r="ME27" i="21"/>
  <c r="MF27" i="21"/>
  <c r="MG27" i="21"/>
  <c r="MH27" i="21"/>
  <c r="MI27" i="21"/>
  <c r="MJ27" i="21"/>
  <c r="MK27" i="21"/>
  <c r="ML27" i="21"/>
  <c r="MM27" i="21"/>
  <c r="MN27" i="21"/>
  <c r="MO27" i="21"/>
  <c r="MP27" i="21"/>
  <c r="MQ27" i="21"/>
  <c r="MR27" i="21"/>
  <c r="D28" i="21"/>
  <c r="E28" i="21"/>
  <c r="F28" i="21"/>
  <c r="G28" i="21"/>
  <c r="H28" i="21"/>
  <c r="I28" i="21"/>
  <c r="J28" i="21"/>
  <c r="K28" i="21"/>
  <c r="L28" i="21"/>
  <c r="M28" i="21"/>
  <c r="N28" i="21"/>
  <c r="O28" i="21"/>
  <c r="P28" i="21"/>
  <c r="Q28" i="21"/>
  <c r="R28" i="21"/>
  <c r="S28" i="21"/>
  <c r="T28" i="21"/>
  <c r="U28" i="21"/>
  <c r="V28" i="21"/>
  <c r="W28" i="21"/>
  <c r="X28" i="21"/>
  <c r="Y28" i="21"/>
  <c r="Z28" i="21"/>
  <c r="AA28" i="21"/>
  <c r="AB28" i="21"/>
  <c r="AC28" i="21"/>
  <c r="AD28" i="21"/>
  <c r="AE28" i="21"/>
  <c r="AF28" i="21"/>
  <c r="AG28" i="21"/>
  <c r="AH28" i="21"/>
  <c r="AI28" i="21"/>
  <c r="AJ28" i="21"/>
  <c r="AK28" i="21"/>
  <c r="AL28" i="21"/>
  <c r="AM28" i="21"/>
  <c r="AN28" i="21"/>
  <c r="AO28" i="21"/>
  <c r="AP28" i="21"/>
  <c r="AQ28" i="21"/>
  <c r="AR28" i="21"/>
  <c r="AS28" i="21"/>
  <c r="AT28" i="21"/>
  <c r="AU28" i="21"/>
  <c r="AV28" i="21"/>
  <c r="AW28" i="21"/>
  <c r="AX28" i="21"/>
  <c r="AY28" i="21"/>
  <c r="AZ28" i="21"/>
  <c r="BA28" i="21"/>
  <c r="BB28" i="21"/>
  <c r="BC28" i="21"/>
  <c r="BD28" i="21"/>
  <c r="BE28" i="21"/>
  <c r="BF28" i="21"/>
  <c r="BG28" i="21"/>
  <c r="BH28" i="21"/>
  <c r="BI28" i="21"/>
  <c r="BJ28" i="21"/>
  <c r="BK28" i="21"/>
  <c r="BL28" i="21"/>
  <c r="BM28" i="21"/>
  <c r="BN28" i="21"/>
  <c r="BO28" i="21"/>
  <c r="BP28" i="21"/>
  <c r="BQ28" i="21"/>
  <c r="BR28" i="21"/>
  <c r="BS28" i="21"/>
  <c r="BT28" i="21"/>
  <c r="BU28" i="21"/>
  <c r="BV28" i="21"/>
  <c r="BW28" i="21"/>
  <c r="BX28" i="21"/>
  <c r="BY28" i="21"/>
  <c r="BZ28" i="21"/>
  <c r="CA28" i="21"/>
  <c r="CB28" i="21"/>
  <c r="CC28" i="21"/>
  <c r="CD28" i="21"/>
  <c r="CE28" i="21"/>
  <c r="CF28" i="21"/>
  <c r="CG28" i="21"/>
  <c r="CH28" i="21"/>
  <c r="CI28" i="21"/>
  <c r="CJ28" i="21"/>
  <c r="CK28" i="21"/>
  <c r="CL28" i="21"/>
  <c r="CM28" i="21"/>
  <c r="CN28" i="21"/>
  <c r="CO28" i="21"/>
  <c r="CP28" i="21"/>
  <c r="CQ28" i="21"/>
  <c r="CR28" i="21"/>
  <c r="CS28" i="21"/>
  <c r="CT28" i="21"/>
  <c r="CU28" i="21"/>
  <c r="CV28" i="21"/>
  <c r="CW28" i="21"/>
  <c r="CX28" i="21"/>
  <c r="CY28" i="21"/>
  <c r="CZ28" i="21"/>
  <c r="DA28" i="21"/>
  <c r="DB28" i="21"/>
  <c r="DC28" i="21"/>
  <c r="DD28" i="21"/>
  <c r="DE28" i="21"/>
  <c r="DF28" i="21"/>
  <c r="DG28" i="21"/>
  <c r="DH28" i="21"/>
  <c r="DI28" i="21"/>
  <c r="DJ28" i="21"/>
  <c r="DK28" i="21"/>
  <c r="DL28" i="21"/>
  <c r="DM28" i="21"/>
  <c r="DN28" i="21"/>
  <c r="DO28" i="21"/>
  <c r="DP28" i="21"/>
  <c r="DQ28" i="21"/>
  <c r="DR28" i="21"/>
  <c r="DS28" i="21"/>
  <c r="DT28" i="21"/>
  <c r="DU28" i="21"/>
  <c r="DV28" i="21"/>
  <c r="DW28" i="21"/>
  <c r="DX28" i="21"/>
  <c r="DY28" i="21"/>
  <c r="DZ28" i="21"/>
  <c r="EA28" i="21"/>
  <c r="EB28" i="21"/>
  <c r="EC28" i="21"/>
  <c r="ED28" i="21"/>
  <c r="EE28" i="21"/>
  <c r="EF28" i="21"/>
  <c r="EG28" i="21"/>
  <c r="EH28" i="21"/>
  <c r="EI28" i="21"/>
  <c r="EJ28" i="21"/>
  <c r="EK28" i="21"/>
  <c r="EL28" i="21"/>
  <c r="EM28" i="21"/>
  <c r="EN28" i="21"/>
  <c r="EO28" i="21"/>
  <c r="EP28" i="21"/>
  <c r="EQ28" i="21"/>
  <c r="ER28" i="21"/>
  <c r="ES28" i="21"/>
  <c r="ET28" i="21"/>
  <c r="EU28" i="21"/>
  <c r="EV28" i="21"/>
  <c r="EW28" i="21"/>
  <c r="EX28" i="21"/>
  <c r="EY28" i="21"/>
  <c r="EZ28" i="21"/>
  <c r="FA28" i="21"/>
  <c r="FB28" i="21"/>
  <c r="FC28" i="21"/>
  <c r="FD28" i="21"/>
  <c r="FE28" i="21"/>
  <c r="FF28" i="21"/>
  <c r="FG28" i="21"/>
  <c r="FH28" i="21"/>
  <c r="FI28" i="21"/>
  <c r="FJ28" i="21"/>
  <c r="FK28" i="21"/>
  <c r="FL28" i="21"/>
  <c r="FM28" i="21"/>
  <c r="FN28" i="21"/>
  <c r="FO28" i="21"/>
  <c r="FP28" i="21"/>
  <c r="FQ28" i="21"/>
  <c r="FR28" i="21"/>
  <c r="FS28" i="21"/>
  <c r="FT28" i="21"/>
  <c r="FU28" i="21"/>
  <c r="FV28" i="21"/>
  <c r="FW28" i="21"/>
  <c r="FX28" i="21"/>
  <c r="FY28" i="21"/>
  <c r="FZ28" i="21"/>
  <c r="GA28" i="21"/>
  <c r="GB28" i="21"/>
  <c r="GC28" i="21"/>
  <c r="GD28" i="21"/>
  <c r="GE28" i="21"/>
  <c r="GF28" i="21"/>
  <c r="GG28" i="21"/>
  <c r="GH28" i="21"/>
  <c r="GI28" i="21"/>
  <c r="GJ28" i="21"/>
  <c r="GK28" i="21"/>
  <c r="GL28" i="21"/>
  <c r="GM28" i="21"/>
  <c r="GN28" i="21"/>
  <c r="GO28" i="21"/>
  <c r="GP28" i="21"/>
  <c r="GQ28" i="21"/>
  <c r="GR28" i="21"/>
  <c r="GS28" i="21"/>
  <c r="GT28" i="21"/>
  <c r="GU28" i="21"/>
  <c r="GV28" i="21"/>
  <c r="GW28" i="21"/>
  <c r="GX28" i="21"/>
  <c r="GY28" i="21"/>
  <c r="GZ28" i="21"/>
  <c r="HA28" i="21"/>
  <c r="HB28" i="21"/>
  <c r="HC28" i="21"/>
  <c r="HD28" i="21"/>
  <c r="HE28" i="21"/>
  <c r="HF28" i="21"/>
  <c r="HG28" i="21"/>
  <c r="HH28" i="21"/>
  <c r="HI28" i="21"/>
  <c r="HJ28" i="21"/>
  <c r="HK28" i="21"/>
  <c r="HL28" i="21"/>
  <c r="HM28" i="21"/>
  <c r="HN28" i="21"/>
  <c r="HO28" i="21"/>
  <c r="HP28" i="21"/>
  <c r="HQ28" i="21"/>
  <c r="HR28" i="21"/>
  <c r="HS28" i="21"/>
  <c r="HT28" i="21"/>
  <c r="HU28" i="21"/>
  <c r="HV28" i="21"/>
  <c r="HW28" i="21"/>
  <c r="HX28" i="21"/>
  <c r="HY28" i="21"/>
  <c r="HZ28" i="21"/>
  <c r="IA28" i="21"/>
  <c r="IB28" i="21"/>
  <c r="IC28" i="21"/>
  <c r="ID28" i="21"/>
  <c r="IE28" i="21"/>
  <c r="IF28" i="21"/>
  <c r="IG28" i="21"/>
  <c r="IH28" i="21"/>
  <c r="II28" i="21"/>
  <c r="IJ28" i="21"/>
  <c r="IK28" i="21"/>
  <c r="IL28" i="21"/>
  <c r="IM28" i="21"/>
  <c r="IN28" i="21"/>
  <c r="IO28" i="21"/>
  <c r="IP28" i="21"/>
  <c r="IQ28" i="21"/>
  <c r="IR28" i="21"/>
  <c r="IS28" i="21"/>
  <c r="IT28" i="21"/>
  <c r="IU28" i="21"/>
  <c r="IV28" i="21"/>
  <c r="IW28" i="21"/>
  <c r="IX28" i="21"/>
  <c r="IY28" i="21"/>
  <c r="IZ28" i="21"/>
  <c r="JA28" i="21"/>
  <c r="JB28" i="21"/>
  <c r="JC28" i="21"/>
  <c r="JD28" i="21"/>
  <c r="JE28" i="21"/>
  <c r="JF28" i="21"/>
  <c r="JG28" i="21"/>
  <c r="JH28" i="21"/>
  <c r="JI28" i="21"/>
  <c r="JJ28" i="21"/>
  <c r="JK28" i="21"/>
  <c r="JL28" i="21"/>
  <c r="JM28" i="21"/>
  <c r="JN28" i="21"/>
  <c r="JO28" i="21"/>
  <c r="JP28" i="21"/>
  <c r="JQ28" i="21"/>
  <c r="JR28" i="21"/>
  <c r="JS28" i="21"/>
  <c r="JT28" i="21"/>
  <c r="JU28" i="21"/>
  <c r="JV28" i="21"/>
  <c r="JW28" i="21"/>
  <c r="JX28" i="21"/>
  <c r="JY28" i="21"/>
  <c r="JZ28" i="21"/>
  <c r="KA28" i="21"/>
  <c r="KB28" i="21"/>
  <c r="KC28" i="21"/>
  <c r="KD28" i="21"/>
  <c r="KE28" i="21"/>
  <c r="KF28" i="21"/>
  <c r="KG28" i="21"/>
  <c r="KH28" i="21"/>
  <c r="KI28" i="21"/>
  <c r="KJ28" i="21"/>
  <c r="KK28" i="21"/>
  <c r="KL28" i="21"/>
  <c r="KM28" i="21"/>
  <c r="KN28" i="21"/>
  <c r="KO28" i="21"/>
  <c r="KP28" i="21"/>
  <c r="KQ28" i="21"/>
  <c r="KR28" i="21"/>
  <c r="KS28" i="21"/>
  <c r="KT28" i="21"/>
  <c r="KU28" i="21"/>
  <c r="KV28" i="21"/>
  <c r="KW28" i="21"/>
  <c r="KX28" i="21"/>
  <c r="KY28" i="21"/>
  <c r="KZ28" i="21"/>
  <c r="LA28" i="21"/>
  <c r="LB28" i="21"/>
  <c r="LC28" i="21"/>
  <c r="LD28" i="21"/>
  <c r="LE28" i="21"/>
  <c r="LF28" i="21"/>
  <c r="LG28" i="21"/>
  <c r="LH28" i="21"/>
  <c r="LI28" i="21"/>
  <c r="LJ28" i="21"/>
  <c r="LK28" i="21"/>
  <c r="LL28" i="21"/>
  <c r="LM28" i="21"/>
  <c r="LN28" i="21"/>
  <c r="LO28" i="21"/>
  <c r="LP28" i="21"/>
  <c r="LQ28" i="21"/>
  <c r="LR28" i="21"/>
  <c r="LS28" i="21"/>
  <c r="LT28" i="21"/>
  <c r="LU28" i="21"/>
  <c r="LV28" i="21"/>
  <c r="LW28" i="21"/>
  <c r="LX28" i="21"/>
  <c r="LY28" i="21"/>
  <c r="LZ28" i="21"/>
  <c r="MA28" i="21"/>
  <c r="MB28" i="21"/>
  <c r="MC28" i="21"/>
  <c r="MD28" i="21"/>
  <c r="ME28" i="21"/>
  <c r="MF28" i="21"/>
  <c r="MG28" i="21"/>
  <c r="MH28" i="21"/>
  <c r="MI28" i="21"/>
  <c r="MJ28" i="21"/>
  <c r="MK28" i="21"/>
  <c r="ML28" i="21"/>
  <c r="MM28" i="21"/>
  <c r="MN28" i="21"/>
  <c r="MO28" i="21"/>
  <c r="MP28" i="21"/>
  <c r="MQ28" i="21"/>
  <c r="MR28" i="21"/>
  <c r="D29" i="21"/>
  <c r="E29" i="21"/>
  <c r="F29" i="21"/>
  <c r="G29" i="21"/>
  <c r="H29" i="21"/>
  <c r="I29" i="21"/>
  <c r="J29" i="21"/>
  <c r="K29" i="21"/>
  <c r="L29" i="21"/>
  <c r="M29" i="21"/>
  <c r="N29" i="21"/>
  <c r="O29" i="21"/>
  <c r="P29" i="21"/>
  <c r="Q29" i="21"/>
  <c r="R29" i="21"/>
  <c r="S29" i="21"/>
  <c r="T29" i="21"/>
  <c r="U29" i="21"/>
  <c r="V29" i="21"/>
  <c r="W29" i="21"/>
  <c r="X29" i="21"/>
  <c r="Y29" i="21"/>
  <c r="Z29" i="21"/>
  <c r="AA29" i="21"/>
  <c r="AB29" i="21"/>
  <c r="AC29" i="21"/>
  <c r="AD29" i="21"/>
  <c r="AE29" i="21"/>
  <c r="AF29" i="21"/>
  <c r="AG29" i="21"/>
  <c r="AH29" i="21"/>
  <c r="AI29" i="21"/>
  <c r="AJ29" i="21"/>
  <c r="AK29" i="21"/>
  <c r="AL29" i="21"/>
  <c r="AM29" i="21"/>
  <c r="AN29" i="21"/>
  <c r="AO29" i="21"/>
  <c r="AP29" i="21"/>
  <c r="AQ29" i="21"/>
  <c r="AR29" i="21"/>
  <c r="AS29" i="21"/>
  <c r="AT29" i="21"/>
  <c r="AU29" i="21"/>
  <c r="AV29" i="21"/>
  <c r="AW29" i="21"/>
  <c r="AX29" i="21"/>
  <c r="AY29" i="21"/>
  <c r="AZ29" i="21"/>
  <c r="BA29" i="21"/>
  <c r="BB29" i="21"/>
  <c r="BC29" i="21"/>
  <c r="BD29" i="21"/>
  <c r="BE29" i="21"/>
  <c r="BF29" i="21"/>
  <c r="BG29" i="21"/>
  <c r="BH29" i="21"/>
  <c r="BI29" i="21"/>
  <c r="BJ29" i="21"/>
  <c r="BK29" i="21"/>
  <c r="BL29" i="21"/>
  <c r="BM29" i="21"/>
  <c r="BN29" i="21"/>
  <c r="BO29" i="21"/>
  <c r="BP29" i="21"/>
  <c r="BQ29" i="21"/>
  <c r="BR29" i="21"/>
  <c r="BS29" i="21"/>
  <c r="BT29" i="21"/>
  <c r="BU29" i="21"/>
  <c r="BV29" i="21"/>
  <c r="BW29" i="21"/>
  <c r="BX29" i="21"/>
  <c r="BY29" i="21"/>
  <c r="BZ29" i="21"/>
  <c r="CA29" i="21"/>
  <c r="CB29" i="21"/>
  <c r="CC29" i="21"/>
  <c r="CD29" i="21"/>
  <c r="CE29" i="21"/>
  <c r="CF29" i="21"/>
  <c r="CG29" i="21"/>
  <c r="CH29" i="21"/>
  <c r="CI29" i="21"/>
  <c r="CJ29" i="21"/>
  <c r="CK29" i="21"/>
  <c r="CL29" i="21"/>
  <c r="CM29" i="21"/>
  <c r="CN29" i="21"/>
  <c r="CO29" i="21"/>
  <c r="CP29" i="21"/>
  <c r="CQ29" i="21"/>
  <c r="CR29" i="21"/>
  <c r="CS29" i="21"/>
  <c r="CT29" i="21"/>
  <c r="CU29" i="21"/>
  <c r="CV29" i="21"/>
  <c r="CW29" i="21"/>
  <c r="CX29" i="21"/>
  <c r="CY29" i="21"/>
  <c r="CZ29" i="21"/>
  <c r="DA29" i="21"/>
  <c r="DB29" i="21"/>
  <c r="DC29" i="21"/>
  <c r="DD29" i="21"/>
  <c r="DE29" i="21"/>
  <c r="DF29" i="21"/>
  <c r="DG29" i="21"/>
  <c r="DH29" i="21"/>
  <c r="DI29" i="21"/>
  <c r="DJ29" i="21"/>
  <c r="DK29" i="21"/>
  <c r="DL29" i="21"/>
  <c r="DM29" i="21"/>
  <c r="DN29" i="21"/>
  <c r="DO29" i="21"/>
  <c r="DP29" i="21"/>
  <c r="DQ29" i="21"/>
  <c r="DR29" i="21"/>
  <c r="DS29" i="21"/>
  <c r="DT29" i="21"/>
  <c r="DU29" i="21"/>
  <c r="DV29" i="21"/>
  <c r="DW29" i="21"/>
  <c r="DX29" i="21"/>
  <c r="DY29" i="21"/>
  <c r="DZ29" i="21"/>
  <c r="EA29" i="21"/>
  <c r="EB29" i="21"/>
  <c r="EC29" i="21"/>
  <c r="ED29" i="21"/>
  <c r="EE29" i="21"/>
  <c r="EF29" i="21"/>
  <c r="EG29" i="21"/>
  <c r="EH29" i="21"/>
  <c r="EI29" i="21"/>
  <c r="EJ29" i="21"/>
  <c r="EK29" i="21"/>
  <c r="EL29" i="21"/>
  <c r="EM29" i="21"/>
  <c r="EN29" i="21"/>
  <c r="EO29" i="21"/>
  <c r="EP29" i="21"/>
  <c r="EQ29" i="21"/>
  <c r="ER29" i="21"/>
  <c r="ES29" i="21"/>
  <c r="ET29" i="21"/>
  <c r="EU29" i="21"/>
  <c r="EV29" i="21"/>
  <c r="EW29" i="21"/>
  <c r="EX29" i="21"/>
  <c r="EY29" i="21"/>
  <c r="EZ29" i="21"/>
  <c r="FA29" i="21"/>
  <c r="FB29" i="21"/>
  <c r="FC29" i="21"/>
  <c r="FD29" i="21"/>
  <c r="FE29" i="21"/>
  <c r="FF29" i="21"/>
  <c r="FG29" i="21"/>
  <c r="FH29" i="21"/>
  <c r="FI29" i="21"/>
  <c r="FJ29" i="21"/>
  <c r="FK29" i="21"/>
  <c r="FL29" i="21"/>
  <c r="FM29" i="21"/>
  <c r="FN29" i="21"/>
  <c r="FO29" i="21"/>
  <c r="FP29" i="21"/>
  <c r="FQ29" i="21"/>
  <c r="FR29" i="21"/>
  <c r="FS29" i="21"/>
  <c r="FT29" i="21"/>
  <c r="FU29" i="21"/>
  <c r="FV29" i="21"/>
  <c r="FW29" i="21"/>
  <c r="FX29" i="21"/>
  <c r="FY29" i="21"/>
  <c r="FZ29" i="21"/>
  <c r="GA29" i="21"/>
  <c r="GB29" i="21"/>
  <c r="GC29" i="21"/>
  <c r="GD29" i="21"/>
  <c r="GE29" i="21"/>
  <c r="GF29" i="21"/>
  <c r="GG29" i="21"/>
  <c r="GH29" i="21"/>
  <c r="GI29" i="21"/>
  <c r="GJ29" i="21"/>
  <c r="GK29" i="21"/>
  <c r="GL29" i="21"/>
  <c r="GM29" i="21"/>
  <c r="GN29" i="21"/>
  <c r="GO29" i="21"/>
  <c r="GP29" i="21"/>
  <c r="GQ29" i="21"/>
  <c r="GR29" i="21"/>
  <c r="GS29" i="21"/>
  <c r="GT29" i="21"/>
  <c r="GU29" i="21"/>
  <c r="GV29" i="21"/>
  <c r="GW29" i="21"/>
  <c r="GX29" i="21"/>
  <c r="GY29" i="21"/>
  <c r="GZ29" i="21"/>
  <c r="HA29" i="21"/>
  <c r="HB29" i="21"/>
  <c r="HC29" i="21"/>
  <c r="HD29" i="21"/>
  <c r="HE29" i="21"/>
  <c r="HF29" i="21"/>
  <c r="HG29" i="21"/>
  <c r="HH29" i="21"/>
  <c r="HI29" i="21"/>
  <c r="HJ29" i="21"/>
  <c r="HK29" i="21"/>
  <c r="HL29" i="21"/>
  <c r="HM29" i="21"/>
  <c r="HN29" i="21"/>
  <c r="HO29" i="21"/>
  <c r="HP29" i="21"/>
  <c r="HQ29" i="21"/>
  <c r="HR29" i="21"/>
  <c r="HS29" i="21"/>
  <c r="HT29" i="21"/>
  <c r="HU29" i="21"/>
  <c r="HV29" i="21"/>
  <c r="HW29" i="21"/>
  <c r="HX29" i="21"/>
  <c r="HY29" i="21"/>
  <c r="HZ29" i="21"/>
  <c r="IA29" i="21"/>
  <c r="IB29" i="21"/>
  <c r="IC29" i="21"/>
  <c r="ID29" i="21"/>
  <c r="IE29" i="21"/>
  <c r="IF29" i="21"/>
  <c r="IG29" i="21"/>
  <c r="IH29" i="21"/>
  <c r="II29" i="21"/>
  <c r="IJ29" i="21"/>
  <c r="IK29" i="21"/>
  <c r="IL29" i="21"/>
  <c r="IM29" i="21"/>
  <c r="IN29" i="21"/>
  <c r="IO29" i="21"/>
  <c r="IP29" i="21"/>
  <c r="IQ29" i="21"/>
  <c r="IR29" i="21"/>
  <c r="IS29" i="21"/>
  <c r="IT29" i="21"/>
  <c r="IU29" i="21"/>
  <c r="IV29" i="21"/>
  <c r="IW29" i="21"/>
  <c r="IX29" i="21"/>
  <c r="IY29" i="21"/>
  <c r="IZ29" i="21"/>
  <c r="JA29" i="21"/>
  <c r="JB29" i="21"/>
  <c r="JC29" i="21"/>
  <c r="JD29" i="21"/>
  <c r="JE29" i="21"/>
  <c r="JF29" i="21"/>
  <c r="JG29" i="21"/>
  <c r="JH29" i="21"/>
  <c r="JI29" i="21"/>
  <c r="JJ29" i="21"/>
  <c r="JK29" i="21"/>
  <c r="JL29" i="21"/>
  <c r="JM29" i="21"/>
  <c r="JN29" i="21"/>
  <c r="JO29" i="21"/>
  <c r="JP29" i="21"/>
  <c r="JQ29" i="21"/>
  <c r="JR29" i="21"/>
  <c r="JS29" i="21"/>
  <c r="JT29" i="21"/>
  <c r="JU29" i="21"/>
  <c r="JV29" i="21"/>
  <c r="JW29" i="21"/>
  <c r="JX29" i="21"/>
  <c r="JY29" i="21"/>
  <c r="JZ29" i="21"/>
  <c r="KA29" i="21"/>
  <c r="KB29" i="21"/>
  <c r="KC29" i="21"/>
  <c r="KD29" i="21"/>
  <c r="KE29" i="21"/>
  <c r="KF29" i="21"/>
  <c r="KG29" i="21"/>
  <c r="KH29" i="21"/>
  <c r="KI29" i="21"/>
  <c r="KJ29" i="21"/>
  <c r="KK29" i="21"/>
  <c r="KL29" i="21"/>
  <c r="KM29" i="21"/>
  <c r="KN29" i="21"/>
  <c r="KO29" i="21"/>
  <c r="KP29" i="21"/>
  <c r="KQ29" i="21"/>
  <c r="KR29" i="21"/>
  <c r="KS29" i="21"/>
  <c r="KT29" i="21"/>
  <c r="KU29" i="21"/>
  <c r="KV29" i="21"/>
  <c r="KW29" i="21"/>
  <c r="KX29" i="21"/>
  <c r="KY29" i="21"/>
  <c r="KZ29" i="21"/>
  <c r="LA29" i="21"/>
  <c r="LB29" i="21"/>
  <c r="LC29" i="21"/>
  <c r="LD29" i="21"/>
  <c r="LE29" i="21"/>
  <c r="LF29" i="21"/>
  <c r="LG29" i="21"/>
  <c r="LH29" i="21"/>
  <c r="LI29" i="21"/>
  <c r="LJ29" i="21"/>
  <c r="LK29" i="21"/>
  <c r="LL29" i="21"/>
  <c r="LM29" i="21"/>
  <c r="LN29" i="21"/>
  <c r="LO29" i="21"/>
  <c r="LP29" i="21"/>
  <c r="LQ29" i="21"/>
  <c r="LR29" i="21"/>
  <c r="LS29" i="21"/>
  <c r="LT29" i="21"/>
  <c r="LU29" i="21"/>
  <c r="LV29" i="21"/>
  <c r="LW29" i="21"/>
  <c r="LX29" i="21"/>
  <c r="LY29" i="21"/>
  <c r="LZ29" i="21"/>
  <c r="MA29" i="21"/>
  <c r="MB29" i="21"/>
  <c r="MC29" i="21"/>
  <c r="MD29" i="21"/>
  <c r="ME29" i="21"/>
  <c r="MF29" i="21"/>
  <c r="MG29" i="21"/>
  <c r="MH29" i="21"/>
  <c r="MI29" i="21"/>
  <c r="MJ29" i="21"/>
  <c r="MK29" i="21"/>
  <c r="ML29" i="21"/>
  <c r="MM29" i="21"/>
  <c r="MN29" i="21"/>
  <c r="MO29" i="21"/>
  <c r="MP29" i="21"/>
  <c r="MQ29" i="21"/>
  <c r="MR29" i="21"/>
  <c r="D30" i="21"/>
  <c r="E30" i="21"/>
  <c r="F30" i="21"/>
  <c r="G30" i="21"/>
  <c r="H30" i="21"/>
  <c r="I30" i="21"/>
  <c r="J30" i="21"/>
  <c r="K30" i="21"/>
  <c r="L30" i="21"/>
  <c r="M30" i="21"/>
  <c r="N30" i="21"/>
  <c r="O30" i="21"/>
  <c r="P30" i="21"/>
  <c r="Q30" i="21"/>
  <c r="R30" i="21"/>
  <c r="S30" i="21"/>
  <c r="T30" i="21"/>
  <c r="U30" i="21"/>
  <c r="V30" i="21"/>
  <c r="W30" i="21"/>
  <c r="X30" i="21"/>
  <c r="Y30" i="21"/>
  <c r="Z30" i="21"/>
  <c r="AA30" i="21"/>
  <c r="AB30" i="21"/>
  <c r="AC30" i="21"/>
  <c r="AD30" i="21"/>
  <c r="AE30" i="21"/>
  <c r="AF30" i="21"/>
  <c r="AG30" i="21"/>
  <c r="AH30" i="21"/>
  <c r="AI30" i="21"/>
  <c r="AJ30" i="21"/>
  <c r="AK30" i="21"/>
  <c r="AL30" i="21"/>
  <c r="AM30" i="21"/>
  <c r="AN30" i="21"/>
  <c r="AO30" i="21"/>
  <c r="AP30" i="21"/>
  <c r="AQ30" i="21"/>
  <c r="AR30" i="21"/>
  <c r="AS30" i="21"/>
  <c r="AT30" i="21"/>
  <c r="AU30" i="21"/>
  <c r="AV30" i="21"/>
  <c r="AW30" i="21"/>
  <c r="AX30" i="21"/>
  <c r="AY30" i="21"/>
  <c r="AZ30" i="21"/>
  <c r="BA30" i="21"/>
  <c r="BB30" i="21"/>
  <c r="BC30" i="21"/>
  <c r="BD30" i="21"/>
  <c r="BE30" i="21"/>
  <c r="BF30" i="21"/>
  <c r="BG30" i="21"/>
  <c r="BH30" i="21"/>
  <c r="BI30" i="21"/>
  <c r="BJ30" i="21"/>
  <c r="BK30" i="21"/>
  <c r="BL30" i="21"/>
  <c r="BM30" i="21"/>
  <c r="BN30" i="21"/>
  <c r="BO30" i="21"/>
  <c r="BP30" i="21"/>
  <c r="BQ30" i="21"/>
  <c r="BR30" i="21"/>
  <c r="BS30" i="21"/>
  <c r="BT30" i="21"/>
  <c r="BU30" i="21"/>
  <c r="BV30" i="21"/>
  <c r="BW30" i="21"/>
  <c r="BX30" i="21"/>
  <c r="BY30" i="21"/>
  <c r="BZ30" i="21"/>
  <c r="CA30" i="21"/>
  <c r="CB30" i="21"/>
  <c r="CC30" i="21"/>
  <c r="CD30" i="21"/>
  <c r="CE30" i="21"/>
  <c r="CF30" i="21"/>
  <c r="CG30" i="21"/>
  <c r="CH30" i="21"/>
  <c r="CI30" i="21"/>
  <c r="CJ30" i="21"/>
  <c r="CK30" i="21"/>
  <c r="CL30" i="21"/>
  <c r="CM30" i="21"/>
  <c r="CN30" i="21"/>
  <c r="CO30" i="21"/>
  <c r="CP30" i="21"/>
  <c r="CQ30" i="21"/>
  <c r="CR30" i="21"/>
  <c r="CS30" i="21"/>
  <c r="CT30" i="21"/>
  <c r="CU30" i="21"/>
  <c r="CV30" i="21"/>
  <c r="CW30" i="21"/>
  <c r="CX30" i="21"/>
  <c r="CY30" i="21"/>
  <c r="CZ30" i="21"/>
  <c r="DA30" i="21"/>
  <c r="DB30" i="21"/>
  <c r="DC30" i="21"/>
  <c r="DD30" i="21"/>
  <c r="DE30" i="21"/>
  <c r="DF30" i="21"/>
  <c r="DG30" i="21"/>
  <c r="DH30" i="21"/>
  <c r="DI30" i="21"/>
  <c r="DJ30" i="21"/>
  <c r="DK30" i="21"/>
  <c r="DL30" i="21"/>
  <c r="DM30" i="21"/>
  <c r="DN30" i="21"/>
  <c r="DO30" i="21"/>
  <c r="DP30" i="21"/>
  <c r="DQ30" i="21"/>
  <c r="DR30" i="21"/>
  <c r="DS30" i="21"/>
  <c r="DT30" i="21"/>
  <c r="DU30" i="21"/>
  <c r="DV30" i="21"/>
  <c r="DW30" i="21"/>
  <c r="DX30" i="21"/>
  <c r="DY30" i="21"/>
  <c r="DZ30" i="21"/>
  <c r="EA30" i="21"/>
  <c r="EB30" i="21"/>
  <c r="EC30" i="21"/>
  <c r="ED30" i="21"/>
  <c r="EE30" i="21"/>
  <c r="EF30" i="21"/>
  <c r="EG30" i="21"/>
  <c r="EH30" i="21"/>
  <c r="EI30" i="21"/>
  <c r="EJ30" i="21"/>
  <c r="EK30" i="21"/>
  <c r="EL30" i="21"/>
  <c r="EM30" i="21"/>
  <c r="EN30" i="21"/>
  <c r="EO30" i="21"/>
  <c r="EP30" i="21"/>
  <c r="EQ30" i="21"/>
  <c r="ER30" i="21"/>
  <c r="ES30" i="21"/>
  <c r="ET30" i="21"/>
  <c r="EU30" i="21"/>
  <c r="EV30" i="21"/>
  <c r="EW30" i="21"/>
  <c r="EX30" i="21"/>
  <c r="EY30" i="21"/>
  <c r="EZ30" i="21"/>
  <c r="FA30" i="21"/>
  <c r="FB30" i="21"/>
  <c r="FC30" i="21"/>
  <c r="FD30" i="21"/>
  <c r="FE30" i="21"/>
  <c r="FF30" i="21"/>
  <c r="FG30" i="21"/>
  <c r="FH30" i="21"/>
  <c r="FI30" i="21"/>
  <c r="FJ30" i="21"/>
  <c r="FK30" i="21"/>
  <c r="FL30" i="21"/>
  <c r="FM30" i="21"/>
  <c r="FN30" i="21"/>
  <c r="FO30" i="21"/>
  <c r="FP30" i="21"/>
  <c r="FQ30" i="21"/>
  <c r="FR30" i="21"/>
  <c r="FS30" i="21"/>
  <c r="FT30" i="21"/>
  <c r="FU30" i="21"/>
  <c r="FV30" i="21"/>
  <c r="FW30" i="21"/>
  <c r="FX30" i="21"/>
  <c r="FY30" i="21"/>
  <c r="FZ30" i="21"/>
  <c r="GA30" i="21"/>
  <c r="GB30" i="21"/>
  <c r="GC30" i="21"/>
  <c r="GD30" i="21"/>
  <c r="GE30" i="21"/>
  <c r="GF30" i="21"/>
  <c r="GG30" i="21"/>
  <c r="GH30" i="21"/>
  <c r="GI30" i="21"/>
  <c r="GJ30" i="21"/>
  <c r="GK30" i="21"/>
  <c r="GL30" i="21"/>
  <c r="GM30" i="21"/>
  <c r="GN30" i="21"/>
  <c r="GO30" i="21"/>
  <c r="GP30" i="21"/>
  <c r="GQ30" i="21"/>
  <c r="GR30" i="21"/>
  <c r="GS30" i="21"/>
  <c r="GT30" i="21"/>
  <c r="GU30" i="21"/>
  <c r="GV30" i="21"/>
  <c r="GW30" i="21"/>
  <c r="GX30" i="21"/>
  <c r="GY30" i="21"/>
  <c r="GZ30" i="21"/>
  <c r="HA30" i="21"/>
  <c r="HB30" i="21"/>
  <c r="HC30" i="21"/>
  <c r="HD30" i="21"/>
  <c r="HE30" i="21"/>
  <c r="HF30" i="21"/>
  <c r="HG30" i="21"/>
  <c r="HH30" i="21"/>
  <c r="HI30" i="21"/>
  <c r="HJ30" i="21"/>
  <c r="HK30" i="21"/>
  <c r="HL30" i="21"/>
  <c r="HM30" i="21"/>
  <c r="HN30" i="21"/>
  <c r="HO30" i="21"/>
  <c r="HP30" i="21"/>
  <c r="HQ30" i="21"/>
  <c r="HR30" i="21"/>
  <c r="HS30" i="21"/>
  <c r="HT30" i="21"/>
  <c r="HU30" i="21"/>
  <c r="HV30" i="21"/>
  <c r="HW30" i="21"/>
  <c r="HX30" i="21"/>
  <c r="HY30" i="21"/>
  <c r="HZ30" i="21"/>
  <c r="IA30" i="21"/>
  <c r="IB30" i="21"/>
  <c r="IC30" i="21"/>
  <c r="ID30" i="21"/>
  <c r="IE30" i="21"/>
  <c r="IF30" i="21"/>
  <c r="IG30" i="21"/>
  <c r="IH30" i="21"/>
  <c r="II30" i="21"/>
  <c r="IJ30" i="21"/>
  <c r="IK30" i="21"/>
  <c r="IL30" i="21"/>
  <c r="IM30" i="21"/>
  <c r="IN30" i="21"/>
  <c r="IO30" i="21"/>
  <c r="IP30" i="21"/>
  <c r="IQ30" i="21"/>
  <c r="IR30" i="21"/>
  <c r="IS30" i="21"/>
  <c r="IT30" i="21"/>
  <c r="IU30" i="21"/>
  <c r="IV30" i="21"/>
  <c r="IW30" i="21"/>
  <c r="IX30" i="21"/>
  <c r="IY30" i="21"/>
  <c r="IZ30" i="21"/>
  <c r="JA30" i="21"/>
  <c r="JB30" i="21"/>
  <c r="JC30" i="21"/>
  <c r="JD30" i="21"/>
  <c r="JE30" i="21"/>
  <c r="JF30" i="21"/>
  <c r="JG30" i="21"/>
  <c r="JH30" i="21"/>
  <c r="JI30" i="21"/>
  <c r="JJ30" i="21"/>
  <c r="JK30" i="21"/>
  <c r="JL30" i="21"/>
  <c r="JM30" i="21"/>
  <c r="JN30" i="21"/>
  <c r="JO30" i="21"/>
  <c r="JP30" i="21"/>
  <c r="JQ30" i="21"/>
  <c r="JR30" i="21"/>
  <c r="JS30" i="21"/>
  <c r="JT30" i="21"/>
  <c r="JU30" i="21"/>
  <c r="JV30" i="21"/>
  <c r="JW30" i="21"/>
  <c r="JX30" i="21"/>
  <c r="JY30" i="21"/>
  <c r="JZ30" i="21"/>
  <c r="KA30" i="21"/>
  <c r="KB30" i="21"/>
  <c r="KC30" i="21"/>
  <c r="KD30" i="21"/>
  <c r="KE30" i="21"/>
  <c r="KF30" i="21"/>
  <c r="KG30" i="21"/>
  <c r="KH30" i="21"/>
  <c r="KI30" i="21"/>
  <c r="KJ30" i="21"/>
  <c r="KK30" i="21"/>
  <c r="KL30" i="21"/>
  <c r="KM30" i="21"/>
  <c r="KN30" i="21"/>
  <c r="KO30" i="21"/>
  <c r="KP30" i="21"/>
  <c r="KQ30" i="21"/>
  <c r="KR30" i="21"/>
  <c r="KS30" i="21"/>
  <c r="KT30" i="21"/>
  <c r="KU30" i="21"/>
  <c r="KV30" i="21"/>
  <c r="KW30" i="21"/>
  <c r="KX30" i="21"/>
  <c r="KY30" i="21"/>
  <c r="KZ30" i="21"/>
  <c r="LA30" i="21"/>
  <c r="LB30" i="21"/>
  <c r="LC30" i="21"/>
  <c r="LD30" i="21"/>
  <c r="LE30" i="21"/>
  <c r="LF30" i="21"/>
  <c r="LG30" i="21"/>
  <c r="LH30" i="21"/>
  <c r="LI30" i="21"/>
  <c r="LJ30" i="21"/>
  <c r="LK30" i="21"/>
  <c r="LL30" i="21"/>
  <c r="LM30" i="21"/>
  <c r="LN30" i="21"/>
  <c r="LO30" i="21"/>
  <c r="LP30" i="21"/>
  <c r="LQ30" i="21"/>
  <c r="LR30" i="21"/>
  <c r="LS30" i="21"/>
  <c r="LT30" i="21"/>
  <c r="LU30" i="21"/>
  <c r="LV30" i="21"/>
  <c r="LW30" i="21"/>
  <c r="LX30" i="21"/>
  <c r="LY30" i="21"/>
  <c r="LZ30" i="21"/>
  <c r="MA30" i="21"/>
  <c r="MB30" i="21"/>
  <c r="MC30" i="21"/>
  <c r="MD30" i="21"/>
  <c r="ME30" i="21"/>
  <c r="MF30" i="21"/>
  <c r="MG30" i="21"/>
  <c r="MH30" i="21"/>
  <c r="MI30" i="21"/>
  <c r="MJ30" i="21"/>
  <c r="MK30" i="21"/>
  <c r="ML30" i="21"/>
  <c r="MM30" i="21"/>
  <c r="MN30" i="21"/>
  <c r="MO30" i="21"/>
  <c r="MP30" i="21"/>
  <c r="MQ30" i="21"/>
  <c r="MR30" i="21"/>
  <c r="D31" i="21"/>
  <c r="E31" i="21"/>
  <c r="F31" i="21"/>
  <c r="G31" i="21"/>
  <c r="H31" i="21"/>
  <c r="I31" i="21"/>
  <c r="J31" i="21"/>
  <c r="K31" i="21"/>
  <c r="L31" i="21"/>
  <c r="M31" i="21"/>
  <c r="N31" i="21"/>
  <c r="O31" i="21"/>
  <c r="P31" i="21"/>
  <c r="Q31" i="21"/>
  <c r="R31" i="21"/>
  <c r="S31" i="21"/>
  <c r="T31" i="21"/>
  <c r="U31" i="21"/>
  <c r="V31" i="21"/>
  <c r="W31" i="21"/>
  <c r="X31" i="21"/>
  <c r="Y31" i="21"/>
  <c r="Z31" i="21"/>
  <c r="AA31" i="21"/>
  <c r="AB31" i="21"/>
  <c r="AC31" i="21"/>
  <c r="AD31" i="21"/>
  <c r="AE31" i="21"/>
  <c r="AF31" i="21"/>
  <c r="AG31" i="21"/>
  <c r="AH31" i="21"/>
  <c r="AI31" i="21"/>
  <c r="AJ31" i="21"/>
  <c r="AK31" i="21"/>
  <c r="AL31" i="21"/>
  <c r="AM31" i="21"/>
  <c r="AN31" i="21"/>
  <c r="AO31" i="21"/>
  <c r="AP31" i="21"/>
  <c r="AQ31" i="21"/>
  <c r="AR31" i="21"/>
  <c r="AS31" i="21"/>
  <c r="AT31" i="21"/>
  <c r="AU31" i="21"/>
  <c r="AV31" i="21"/>
  <c r="AW31" i="21"/>
  <c r="AX31" i="21"/>
  <c r="AY31" i="21"/>
  <c r="AZ31" i="21"/>
  <c r="BA31" i="21"/>
  <c r="BB31" i="21"/>
  <c r="BC31" i="21"/>
  <c r="BD31" i="21"/>
  <c r="BE31" i="21"/>
  <c r="BF31" i="21"/>
  <c r="BG31" i="21"/>
  <c r="BH31" i="21"/>
  <c r="BI31" i="21"/>
  <c r="BJ31" i="21"/>
  <c r="BK31" i="21"/>
  <c r="BL31" i="21"/>
  <c r="BM31" i="21"/>
  <c r="BN31" i="21"/>
  <c r="BO31" i="21"/>
  <c r="BP31" i="21"/>
  <c r="BQ31" i="21"/>
  <c r="BR31" i="21"/>
  <c r="BS31" i="21"/>
  <c r="BT31" i="21"/>
  <c r="BU31" i="21"/>
  <c r="BV31" i="21"/>
  <c r="BW31" i="21"/>
  <c r="BX31" i="21"/>
  <c r="BY31" i="21"/>
  <c r="BZ31" i="21"/>
  <c r="CA31" i="21"/>
  <c r="CB31" i="21"/>
  <c r="CC31" i="21"/>
  <c r="CD31" i="21"/>
  <c r="CE31" i="21"/>
  <c r="CF31" i="21"/>
  <c r="CG31" i="21"/>
  <c r="CH31" i="21"/>
  <c r="CI31" i="21"/>
  <c r="CJ31" i="21"/>
  <c r="CK31" i="21"/>
  <c r="CL31" i="21"/>
  <c r="CM31" i="21"/>
  <c r="CN31" i="21"/>
  <c r="CO31" i="21"/>
  <c r="CP31" i="21"/>
  <c r="CQ31" i="21"/>
  <c r="CR31" i="21"/>
  <c r="CS31" i="21"/>
  <c r="CT31" i="21"/>
  <c r="CU31" i="21"/>
  <c r="CV31" i="21"/>
  <c r="CW31" i="21"/>
  <c r="CX31" i="21"/>
  <c r="CY31" i="21"/>
  <c r="CZ31" i="21"/>
  <c r="DA31" i="21"/>
  <c r="DB31" i="21"/>
  <c r="DC31" i="21"/>
  <c r="DD31" i="21"/>
  <c r="DE31" i="21"/>
  <c r="DF31" i="21"/>
  <c r="DG31" i="21"/>
  <c r="DH31" i="21"/>
  <c r="DI31" i="21"/>
  <c r="DJ31" i="21"/>
  <c r="DK31" i="21"/>
  <c r="DL31" i="21"/>
  <c r="DM31" i="21"/>
  <c r="DN31" i="21"/>
  <c r="DO31" i="21"/>
  <c r="DP31" i="21"/>
  <c r="DQ31" i="21"/>
  <c r="DR31" i="21"/>
  <c r="DS31" i="21"/>
  <c r="DT31" i="21"/>
  <c r="DU31" i="21"/>
  <c r="DV31" i="21"/>
  <c r="DW31" i="21"/>
  <c r="DX31" i="21"/>
  <c r="DY31" i="21"/>
  <c r="DZ31" i="21"/>
  <c r="EA31" i="21"/>
  <c r="EB31" i="21"/>
  <c r="EC31" i="21"/>
  <c r="ED31" i="21"/>
  <c r="EE31" i="21"/>
  <c r="EF31" i="21"/>
  <c r="EG31" i="21"/>
  <c r="EH31" i="21"/>
  <c r="EI31" i="21"/>
  <c r="EJ31" i="21"/>
  <c r="EK31" i="21"/>
  <c r="EL31" i="21"/>
  <c r="EM31" i="21"/>
  <c r="EN31" i="21"/>
  <c r="EO31" i="21"/>
  <c r="EP31" i="21"/>
  <c r="EQ31" i="21"/>
  <c r="ER31" i="21"/>
  <c r="ES31" i="21"/>
  <c r="ET31" i="21"/>
  <c r="EU31" i="21"/>
  <c r="EV31" i="21"/>
  <c r="EW31" i="21"/>
  <c r="EX31" i="21"/>
  <c r="EY31" i="21"/>
  <c r="EZ31" i="21"/>
  <c r="FA31" i="21"/>
  <c r="FB31" i="21"/>
  <c r="FC31" i="21"/>
  <c r="FD31" i="21"/>
  <c r="FE31" i="21"/>
  <c r="FF31" i="21"/>
  <c r="FG31" i="21"/>
  <c r="FH31" i="21"/>
  <c r="FI31" i="21"/>
  <c r="FJ31" i="21"/>
  <c r="FK31" i="21"/>
  <c r="FL31" i="21"/>
  <c r="FM31" i="21"/>
  <c r="FN31" i="21"/>
  <c r="FO31" i="21"/>
  <c r="FP31" i="21"/>
  <c r="FQ31" i="21"/>
  <c r="FR31" i="21"/>
  <c r="FS31" i="21"/>
  <c r="FT31" i="21"/>
  <c r="FU31" i="21"/>
  <c r="FV31" i="21"/>
  <c r="FW31" i="21"/>
  <c r="FX31" i="21"/>
  <c r="FY31" i="21"/>
  <c r="FZ31" i="21"/>
  <c r="GA31" i="21"/>
  <c r="GB31" i="21"/>
  <c r="GC31" i="21"/>
  <c r="GD31" i="21"/>
  <c r="GE31" i="21"/>
  <c r="GF31" i="21"/>
  <c r="GG31" i="21"/>
  <c r="GH31" i="21"/>
  <c r="GI31" i="21"/>
  <c r="GJ31" i="21"/>
  <c r="GK31" i="21"/>
  <c r="GL31" i="21"/>
  <c r="GM31" i="21"/>
  <c r="GN31" i="21"/>
  <c r="GO31" i="21"/>
  <c r="GP31" i="21"/>
  <c r="GQ31" i="21"/>
  <c r="GR31" i="21"/>
  <c r="GS31" i="21"/>
  <c r="GT31" i="21"/>
  <c r="GU31" i="21"/>
  <c r="GV31" i="21"/>
  <c r="GW31" i="21"/>
  <c r="GX31" i="21"/>
  <c r="GY31" i="21"/>
  <c r="GZ31" i="21"/>
  <c r="HA31" i="21"/>
  <c r="HB31" i="21"/>
  <c r="HC31" i="21"/>
  <c r="HD31" i="21"/>
  <c r="HE31" i="21"/>
  <c r="HF31" i="21"/>
  <c r="HG31" i="21"/>
  <c r="HH31" i="21"/>
  <c r="HI31" i="21"/>
  <c r="HJ31" i="21"/>
  <c r="HK31" i="21"/>
  <c r="HL31" i="21"/>
  <c r="HM31" i="21"/>
  <c r="HN31" i="21"/>
  <c r="HO31" i="21"/>
  <c r="HP31" i="21"/>
  <c r="HQ31" i="21"/>
  <c r="HR31" i="21"/>
  <c r="HS31" i="21"/>
  <c r="HT31" i="21"/>
  <c r="HU31" i="21"/>
  <c r="HV31" i="21"/>
  <c r="HW31" i="21"/>
  <c r="HX31" i="21"/>
  <c r="HY31" i="21"/>
  <c r="HZ31" i="21"/>
  <c r="IA31" i="21"/>
  <c r="IB31" i="21"/>
  <c r="IC31" i="21"/>
  <c r="ID31" i="21"/>
  <c r="IE31" i="21"/>
  <c r="IF31" i="21"/>
  <c r="IG31" i="21"/>
  <c r="IH31" i="21"/>
  <c r="II31" i="21"/>
  <c r="IJ31" i="21"/>
  <c r="IK31" i="21"/>
  <c r="IL31" i="21"/>
  <c r="IM31" i="21"/>
  <c r="IN31" i="21"/>
  <c r="IO31" i="21"/>
  <c r="IP31" i="21"/>
  <c r="IQ31" i="21"/>
  <c r="IR31" i="21"/>
  <c r="IS31" i="21"/>
  <c r="IT31" i="21"/>
  <c r="IU31" i="21"/>
  <c r="IV31" i="21"/>
  <c r="IW31" i="21"/>
  <c r="IX31" i="21"/>
  <c r="IY31" i="21"/>
  <c r="IZ31" i="21"/>
  <c r="JA31" i="21"/>
  <c r="JB31" i="21"/>
  <c r="JC31" i="21"/>
  <c r="JD31" i="21"/>
  <c r="JE31" i="21"/>
  <c r="JF31" i="21"/>
  <c r="JG31" i="21"/>
  <c r="JH31" i="21"/>
  <c r="JI31" i="21"/>
  <c r="JJ31" i="21"/>
  <c r="JK31" i="21"/>
  <c r="JL31" i="21"/>
  <c r="JM31" i="21"/>
  <c r="JN31" i="21"/>
  <c r="JO31" i="21"/>
  <c r="JP31" i="21"/>
  <c r="JQ31" i="21"/>
  <c r="JR31" i="21"/>
  <c r="JS31" i="21"/>
  <c r="JT31" i="21"/>
  <c r="JU31" i="21"/>
  <c r="JV31" i="21"/>
  <c r="JW31" i="21"/>
  <c r="JX31" i="21"/>
  <c r="JY31" i="21"/>
  <c r="JZ31" i="21"/>
  <c r="KA31" i="21"/>
  <c r="KB31" i="21"/>
  <c r="KC31" i="21"/>
  <c r="KD31" i="21"/>
  <c r="KE31" i="21"/>
  <c r="KF31" i="21"/>
  <c r="KG31" i="21"/>
  <c r="KH31" i="21"/>
  <c r="KI31" i="21"/>
  <c r="KJ31" i="21"/>
  <c r="KK31" i="21"/>
  <c r="KL31" i="21"/>
  <c r="KM31" i="21"/>
  <c r="KN31" i="21"/>
  <c r="KO31" i="21"/>
  <c r="KP31" i="21"/>
  <c r="KQ31" i="21"/>
  <c r="KR31" i="21"/>
  <c r="KS31" i="21"/>
  <c r="KT31" i="21"/>
  <c r="KU31" i="21"/>
  <c r="KV31" i="21"/>
  <c r="KW31" i="21"/>
  <c r="KX31" i="21"/>
  <c r="KY31" i="21"/>
  <c r="KZ31" i="21"/>
  <c r="LA31" i="21"/>
  <c r="LB31" i="21"/>
  <c r="LC31" i="21"/>
  <c r="LD31" i="21"/>
  <c r="LE31" i="21"/>
  <c r="LF31" i="21"/>
  <c r="LG31" i="21"/>
  <c r="LH31" i="21"/>
  <c r="LI31" i="21"/>
  <c r="LJ31" i="21"/>
  <c r="LK31" i="21"/>
  <c r="LL31" i="21"/>
  <c r="LM31" i="21"/>
  <c r="LN31" i="21"/>
  <c r="LO31" i="21"/>
  <c r="LP31" i="21"/>
  <c r="LQ31" i="21"/>
  <c r="LR31" i="21"/>
  <c r="LS31" i="21"/>
  <c r="LT31" i="21"/>
  <c r="LU31" i="21"/>
  <c r="LV31" i="21"/>
  <c r="LW31" i="21"/>
  <c r="LX31" i="21"/>
  <c r="LY31" i="21"/>
  <c r="LZ31" i="21"/>
  <c r="MA31" i="21"/>
  <c r="MB31" i="21"/>
  <c r="MC31" i="21"/>
  <c r="MD31" i="21"/>
  <c r="ME31" i="21"/>
  <c r="MF31" i="21"/>
  <c r="MG31" i="21"/>
  <c r="MH31" i="21"/>
  <c r="MI31" i="21"/>
  <c r="MJ31" i="21"/>
  <c r="MK31" i="21"/>
  <c r="ML31" i="21"/>
  <c r="MM31" i="21"/>
  <c r="MN31" i="21"/>
  <c r="MO31" i="21"/>
  <c r="MP31" i="21"/>
  <c r="MQ31" i="21"/>
  <c r="MR31" i="21"/>
  <c r="D32" i="21"/>
  <c r="E32" i="21"/>
  <c r="F32" i="21"/>
  <c r="G32" i="21"/>
  <c r="H32" i="21"/>
  <c r="I32" i="21"/>
  <c r="J32" i="21"/>
  <c r="K32" i="21"/>
  <c r="L32" i="21"/>
  <c r="M32" i="21"/>
  <c r="N32" i="21"/>
  <c r="O32" i="21"/>
  <c r="P32" i="21"/>
  <c r="Q32" i="21"/>
  <c r="R32" i="21"/>
  <c r="S32" i="21"/>
  <c r="T32" i="21"/>
  <c r="U32" i="21"/>
  <c r="V32" i="21"/>
  <c r="W32" i="21"/>
  <c r="X32" i="21"/>
  <c r="Y32" i="21"/>
  <c r="Z32" i="21"/>
  <c r="AA32" i="21"/>
  <c r="AB32" i="21"/>
  <c r="AC32" i="21"/>
  <c r="AD32" i="21"/>
  <c r="AE32" i="21"/>
  <c r="AF32" i="21"/>
  <c r="AG32" i="21"/>
  <c r="AH32" i="21"/>
  <c r="AI32" i="21"/>
  <c r="AJ32" i="21"/>
  <c r="AK32" i="21"/>
  <c r="AL32" i="21"/>
  <c r="AM32" i="21"/>
  <c r="AN32" i="21"/>
  <c r="AO32" i="21"/>
  <c r="AP32" i="21"/>
  <c r="AQ32" i="21"/>
  <c r="AR32" i="21"/>
  <c r="AS32" i="21"/>
  <c r="AT32" i="21"/>
  <c r="AU32" i="21"/>
  <c r="AV32" i="21"/>
  <c r="AW32" i="21"/>
  <c r="AX32" i="21"/>
  <c r="AY32" i="21"/>
  <c r="AZ32" i="21"/>
  <c r="BA32" i="21"/>
  <c r="BB32" i="21"/>
  <c r="BC32" i="21"/>
  <c r="BD32" i="21"/>
  <c r="BE32" i="21"/>
  <c r="BF32" i="21"/>
  <c r="BG32" i="21"/>
  <c r="BH32" i="21"/>
  <c r="BI32" i="21"/>
  <c r="BJ32" i="21"/>
  <c r="BK32" i="21"/>
  <c r="BL32" i="21"/>
  <c r="BM32" i="21"/>
  <c r="BN32" i="21"/>
  <c r="BO32" i="21"/>
  <c r="BP32" i="21"/>
  <c r="BQ32" i="21"/>
  <c r="BR32" i="21"/>
  <c r="BS32" i="21"/>
  <c r="BT32" i="21"/>
  <c r="BU32" i="21"/>
  <c r="BV32" i="21"/>
  <c r="BW32" i="21"/>
  <c r="BX32" i="21"/>
  <c r="BY32" i="21"/>
  <c r="BZ32" i="21"/>
  <c r="CA32" i="21"/>
  <c r="CB32" i="21"/>
  <c r="CC32" i="21"/>
  <c r="CD32" i="21"/>
  <c r="CE32" i="21"/>
  <c r="CF32" i="21"/>
  <c r="CG32" i="21"/>
  <c r="CH32" i="21"/>
  <c r="CI32" i="21"/>
  <c r="CJ32" i="21"/>
  <c r="CK32" i="21"/>
  <c r="CL32" i="21"/>
  <c r="CM32" i="21"/>
  <c r="CN32" i="21"/>
  <c r="CO32" i="21"/>
  <c r="CP32" i="21"/>
  <c r="CQ32" i="21"/>
  <c r="CR32" i="21"/>
  <c r="CS32" i="21"/>
  <c r="CT32" i="21"/>
  <c r="CU32" i="21"/>
  <c r="CV32" i="21"/>
  <c r="CW32" i="21"/>
  <c r="CX32" i="21"/>
  <c r="CY32" i="21"/>
  <c r="CZ32" i="21"/>
  <c r="DA32" i="21"/>
  <c r="DB32" i="21"/>
  <c r="DC32" i="21"/>
  <c r="DD32" i="21"/>
  <c r="DE32" i="21"/>
  <c r="DF32" i="21"/>
  <c r="DG32" i="21"/>
  <c r="DH32" i="21"/>
  <c r="DI32" i="21"/>
  <c r="DJ32" i="21"/>
  <c r="DK32" i="21"/>
  <c r="DL32" i="21"/>
  <c r="DM32" i="21"/>
  <c r="DN32" i="21"/>
  <c r="DO32" i="21"/>
  <c r="DP32" i="21"/>
  <c r="DQ32" i="21"/>
  <c r="DR32" i="21"/>
  <c r="DS32" i="21"/>
  <c r="DT32" i="21"/>
  <c r="DU32" i="21"/>
  <c r="DV32" i="21"/>
  <c r="DW32" i="21"/>
  <c r="DX32" i="21"/>
  <c r="DY32" i="21"/>
  <c r="DZ32" i="21"/>
  <c r="EA32" i="21"/>
  <c r="EB32" i="21"/>
  <c r="EC32" i="21"/>
  <c r="ED32" i="21"/>
  <c r="EE32" i="21"/>
  <c r="EF32" i="21"/>
  <c r="EG32" i="21"/>
  <c r="EH32" i="21"/>
  <c r="EI32" i="21"/>
  <c r="EJ32" i="21"/>
  <c r="EK32" i="21"/>
  <c r="EL32" i="21"/>
  <c r="EM32" i="21"/>
  <c r="EN32" i="21"/>
  <c r="EO32" i="21"/>
  <c r="EP32" i="21"/>
  <c r="EQ32" i="21"/>
  <c r="ER32" i="21"/>
  <c r="ES32" i="21"/>
  <c r="ET32" i="21"/>
  <c r="EU32" i="21"/>
  <c r="EV32" i="21"/>
  <c r="EW32" i="21"/>
  <c r="EX32" i="21"/>
  <c r="EY32" i="21"/>
  <c r="EZ32" i="21"/>
  <c r="FA32" i="21"/>
  <c r="FB32" i="21"/>
  <c r="FC32" i="21"/>
  <c r="FD32" i="21"/>
  <c r="FE32" i="21"/>
  <c r="FF32" i="21"/>
  <c r="FG32" i="21"/>
  <c r="FH32" i="21"/>
  <c r="FI32" i="21"/>
  <c r="FJ32" i="21"/>
  <c r="FK32" i="21"/>
  <c r="FL32" i="21"/>
  <c r="FM32" i="21"/>
  <c r="FN32" i="21"/>
  <c r="FO32" i="21"/>
  <c r="FP32" i="21"/>
  <c r="FQ32" i="21"/>
  <c r="FR32" i="21"/>
  <c r="FS32" i="21"/>
  <c r="FT32" i="21"/>
  <c r="FU32" i="21"/>
  <c r="FV32" i="21"/>
  <c r="FW32" i="21"/>
  <c r="FX32" i="21"/>
  <c r="FY32" i="21"/>
  <c r="FZ32" i="21"/>
  <c r="GA32" i="21"/>
  <c r="GB32" i="21"/>
  <c r="GC32" i="21"/>
  <c r="GD32" i="21"/>
  <c r="GE32" i="21"/>
  <c r="GF32" i="21"/>
  <c r="GG32" i="21"/>
  <c r="GH32" i="21"/>
  <c r="GI32" i="21"/>
  <c r="GJ32" i="21"/>
  <c r="GK32" i="21"/>
  <c r="GL32" i="21"/>
  <c r="GM32" i="21"/>
  <c r="GN32" i="21"/>
  <c r="GO32" i="21"/>
  <c r="GP32" i="21"/>
  <c r="GQ32" i="21"/>
  <c r="GR32" i="21"/>
  <c r="GS32" i="21"/>
  <c r="GT32" i="21"/>
  <c r="GU32" i="21"/>
  <c r="GV32" i="21"/>
  <c r="GW32" i="21"/>
  <c r="GX32" i="21"/>
  <c r="GY32" i="21"/>
  <c r="GZ32" i="21"/>
  <c r="HA32" i="21"/>
  <c r="HB32" i="21"/>
  <c r="HC32" i="21"/>
  <c r="HD32" i="21"/>
  <c r="HE32" i="21"/>
  <c r="HF32" i="21"/>
  <c r="HG32" i="21"/>
  <c r="HH32" i="21"/>
  <c r="HI32" i="21"/>
  <c r="HJ32" i="21"/>
  <c r="HK32" i="21"/>
  <c r="HL32" i="21"/>
  <c r="HM32" i="21"/>
  <c r="HN32" i="21"/>
  <c r="HO32" i="21"/>
  <c r="HP32" i="21"/>
  <c r="HQ32" i="21"/>
  <c r="HR32" i="21"/>
  <c r="HS32" i="21"/>
  <c r="HT32" i="21"/>
  <c r="HU32" i="21"/>
  <c r="HV32" i="21"/>
  <c r="HW32" i="21"/>
  <c r="HX32" i="21"/>
  <c r="HY32" i="21"/>
  <c r="HZ32" i="21"/>
  <c r="IA32" i="21"/>
  <c r="IB32" i="21"/>
  <c r="IC32" i="21"/>
  <c r="ID32" i="21"/>
  <c r="IE32" i="21"/>
  <c r="IF32" i="21"/>
  <c r="IG32" i="21"/>
  <c r="IH32" i="21"/>
  <c r="II32" i="21"/>
  <c r="IJ32" i="21"/>
  <c r="IK32" i="21"/>
  <c r="IL32" i="21"/>
  <c r="IM32" i="21"/>
  <c r="IN32" i="21"/>
  <c r="IO32" i="21"/>
  <c r="IP32" i="21"/>
  <c r="IQ32" i="21"/>
  <c r="IR32" i="21"/>
  <c r="IS32" i="21"/>
  <c r="IT32" i="21"/>
  <c r="IU32" i="21"/>
  <c r="IV32" i="21"/>
  <c r="IW32" i="21"/>
  <c r="IX32" i="21"/>
  <c r="IY32" i="21"/>
  <c r="IZ32" i="21"/>
  <c r="JA32" i="21"/>
  <c r="JB32" i="21"/>
  <c r="JC32" i="21"/>
  <c r="JD32" i="21"/>
  <c r="JE32" i="21"/>
  <c r="JF32" i="21"/>
  <c r="JG32" i="21"/>
  <c r="JH32" i="21"/>
  <c r="JI32" i="21"/>
  <c r="JJ32" i="21"/>
  <c r="JK32" i="21"/>
  <c r="JL32" i="21"/>
  <c r="JM32" i="21"/>
  <c r="JN32" i="21"/>
  <c r="JO32" i="21"/>
  <c r="JP32" i="21"/>
  <c r="JQ32" i="21"/>
  <c r="JR32" i="21"/>
  <c r="JS32" i="21"/>
  <c r="JT32" i="21"/>
  <c r="JU32" i="21"/>
  <c r="JV32" i="21"/>
  <c r="JW32" i="21"/>
  <c r="JX32" i="21"/>
  <c r="JY32" i="21"/>
  <c r="JZ32" i="21"/>
  <c r="KA32" i="21"/>
  <c r="KB32" i="21"/>
  <c r="KC32" i="21"/>
  <c r="KD32" i="21"/>
  <c r="KE32" i="21"/>
  <c r="KF32" i="21"/>
  <c r="KG32" i="21"/>
  <c r="KH32" i="21"/>
  <c r="KI32" i="21"/>
  <c r="KJ32" i="21"/>
  <c r="KK32" i="21"/>
  <c r="KL32" i="21"/>
  <c r="KM32" i="21"/>
  <c r="KN32" i="21"/>
  <c r="KO32" i="21"/>
  <c r="KP32" i="21"/>
  <c r="KQ32" i="21"/>
  <c r="KR32" i="21"/>
  <c r="KS32" i="21"/>
  <c r="KT32" i="21"/>
  <c r="KU32" i="21"/>
  <c r="KV32" i="21"/>
  <c r="KW32" i="21"/>
  <c r="KX32" i="21"/>
  <c r="KY32" i="21"/>
  <c r="KZ32" i="21"/>
  <c r="LA32" i="21"/>
  <c r="LB32" i="21"/>
  <c r="LC32" i="21"/>
  <c r="LD32" i="21"/>
  <c r="LE32" i="21"/>
  <c r="LF32" i="21"/>
  <c r="LG32" i="21"/>
  <c r="LH32" i="21"/>
  <c r="LI32" i="21"/>
  <c r="LJ32" i="21"/>
  <c r="LK32" i="21"/>
  <c r="LL32" i="21"/>
  <c r="LM32" i="21"/>
  <c r="LN32" i="21"/>
  <c r="LO32" i="21"/>
  <c r="LP32" i="21"/>
  <c r="LQ32" i="21"/>
  <c r="LR32" i="21"/>
  <c r="LS32" i="21"/>
  <c r="LT32" i="21"/>
  <c r="LU32" i="21"/>
  <c r="LV32" i="21"/>
  <c r="LW32" i="21"/>
  <c r="LX32" i="21"/>
  <c r="LY32" i="21"/>
  <c r="LZ32" i="21"/>
  <c r="MA32" i="21"/>
  <c r="MB32" i="21"/>
  <c r="MC32" i="21"/>
  <c r="MD32" i="21"/>
  <c r="ME32" i="21"/>
  <c r="MF32" i="21"/>
  <c r="MG32" i="21"/>
  <c r="MH32" i="21"/>
  <c r="MI32" i="21"/>
  <c r="MJ32" i="21"/>
  <c r="MK32" i="21"/>
  <c r="ML32" i="21"/>
  <c r="MM32" i="21"/>
  <c r="MN32" i="21"/>
  <c r="MO32" i="21"/>
  <c r="MP32" i="21"/>
  <c r="MQ32" i="21"/>
  <c r="MR32" i="21"/>
  <c r="D33" i="21"/>
  <c r="E33" i="21"/>
  <c r="F33" i="21"/>
  <c r="G33" i="21"/>
  <c r="H33" i="21"/>
  <c r="I33" i="21"/>
  <c r="J33" i="21"/>
  <c r="K33" i="21"/>
  <c r="L33" i="21"/>
  <c r="M33" i="21"/>
  <c r="N33" i="21"/>
  <c r="O33" i="21"/>
  <c r="P33" i="21"/>
  <c r="Q33" i="21"/>
  <c r="R33" i="21"/>
  <c r="S33" i="21"/>
  <c r="T33" i="21"/>
  <c r="U33" i="21"/>
  <c r="V33" i="21"/>
  <c r="W33" i="21"/>
  <c r="X33" i="21"/>
  <c r="Y33" i="21"/>
  <c r="Z33" i="21"/>
  <c r="AA33" i="21"/>
  <c r="AB33" i="21"/>
  <c r="AC33" i="21"/>
  <c r="AD33" i="21"/>
  <c r="AE33" i="21"/>
  <c r="AF33" i="21"/>
  <c r="AG33" i="21"/>
  <c r="AH33" i="21"/>
  <c r="AI33" i="21"/>
  <c r="AJ33" i="21"/>
  <c r="AK33" i="21"/>
  <c r="AL33" i="21"/>
  <c r="AM33" i="21"/>
  <c r="AN33" i="21"/>
  <c r="AO33" i="21"/>
  <c r="AP33" i="21"/>
  <c r="AQ33" i="21"/>
  <c r="AR33" i="21"/>
  <c r="AS33" i="21"/>
  <c r="AT33" i="21"/>
  <c r="AU33" i="21"/>
  <c r="AV33" i="21"/>
  <c r="AW33" i="21"/>
  <c r="AX33" i="21"/>
  <c r="AY33" i="21"/>
  <c r="AZ33" i="21"/>
  <c r="BA33" i="21"/>
  <c r="BB33" i="21"/>
  <c r="BC33" i="21"/>
  <c r="BD33" i="21"/>
  <c r="BE33" i="21"/>
  <c r="BF33" i="21"/>
  <c r="BG33" i="21"/>
  <c r="BH33" i="21"/>
  <c r="BI33" i="21"/>
  <c r="BJ33" i="21"/>
  <c r="BK33" i="21"/>
  <c r="BL33" i="21"/>
  <c r="BM33" i="21"/>
  <c r="BN33" i="21"/>
  <c r="BO33" i="21"/>
  <c r="BP33" i="21"/>
  <c r="BQ33" i="21"/>
  <c r="BR33" i="21"/>
  <c r="BS33" i="21"/>
  <c r="BT33" i="21"/>
  <c r="BU33" i="21"/>
  <c r="BV33" i="21"/>
  <c r="BW33" i="21"/>
  <c r="BX33" i="21"/>
  <c r="BY33" i="21"/>
  <c r="BZ33" i="21"/>
  <c r="CA33" i="21"/>
  <c r="CB33" i="21"/>
  <c r="CC33" i="21"/>
  <c r="CD33" i="21"/>
  <c r="CE33" i="21"/>
  <c r="CF33" i="21"/>
  <c r="CG33" i="21"/>
  <c r="CH33" i="21"/>
  <c r="CI33" i="21"/>
  <c r="CJ33" i="21"/>
  <c r="CK33" i="21"/>
  <c r="CL33" i="21"/>
  <c r="CM33" i="21"/>
  <c r="CN33" i="21"/>
  <c r="CO33" i="21"/>
  <c r="CP33" i="21"/>
  <c r="CQ33" i="21"/>
  <c r="CR33" i="21"/>
  <c r="CS33" i="21"/>
  <c r="CT33" i="21"/>
  <c r="CU33" i="21"/>
  <c r="CV33" i="21"/>
  <c r="CW33" i="21"/>
  <c r="CX33" i="21"/>
  <c r="CY33" i="21"/>
  <c r="CZ33" i="21"/>
  <c r="DA33" i="21"/>
  <c r="DB33" i="21"/>
  <c r="DC33" i="21"/>
  <c r="DD33" i="21"/>
  <c r="DE33" i="21"/>
  <c r="DF33" i="21"/>
  <c r="DG33" i="21"/>
  <c r="DH33" i="21"/>
  <c r="DI33" i="21"/>
  <c r="DJ33" i="21"/>
  <c r="DK33" i="21"/>
  <c r="DL33" i="21"/>
  <c r="DM33" i="21"/>
  <c r="DN33" i="21"/>
  <c r="DO33" i="21"/>
  <c r="DP33" i="21"/>
  <c r="DQ33" i="21"/>
  <c r="DR33" i="21"/>
  <c r="DS33" i="21"/>
  <c r="DT33" i="21"/>
  <c r="DU33" i="21"/>
  <c r="DV33" i="21"/>
  <c r="DW33" i="21"/>
  <c r="DX33" i="21"/>
  <c r="DY33" i="21"/>
  <c r="DZ33" i="21"/>
  <c r="EA33" i="21"/>
  <c r="EB33" i="21"/>
  <c r="EC33" i="21"/>
  <c r="ED33" i="21"/>
  <c r="EE33" i="21"/>
  <c r="EF33" i="21"/>
  <c r="EG33" i="21"/>
  <c r="EH33" i="21"/>
  <c r="EI33" i="21"/>
  <c r="EJ33" i="21"/>
  <c r="EK33" i="21"/>
  <c r="EL33" i="21"/>
  <c r="EM33" i="21"/>
  <c r="EN33" i="21"/>
  <c r="EO33" i="21"/>
  <c r="EP33" i="21"/>
  <c r="EQ33" i="21"/>
  <c r="ER33" i="21"/>
  <c r="ES33" i="21"/>
  <c r="ET33" i="21"/>
  <c r="EU33" i="21"/>
  <c r="EV33" i="21"/>
  <c r="EW33" i="21"/>
  <c r="EX33" i="21"/>
  <c r="EY33" i="21"/>
  <c r="EZ33" i="21"/>
  <c r="FA33" i="21"/>
  <c r="FB33" i="21"/>
  <c r="FC33" i="21"/>
  <c r="FD33" i="21"/>
  <c r="FE33" i="21"/>
  <c r="FF33" i="21"/>
  <c r="FG33" i="21"/>
  <c r="FH33" i="21"/>
  <c r="FI33" i="21"/>
  <c r="FJ33" i="21"/>
  <c r="FK33" i="21"/>
  <c r="FL33" i="21"/>
  <c r="FM33" i="21"/>
  <c r="FN33" i="21"/>
  <c r="FO33" i="21"/>
  <c r="FP33" i="21"/>
  <c r="FQ33" i="21"/>
  <c r="FR33" i="21"/>
  <c r="FS33" i="21"/>
  <c r="FT33" i="21"/>
  <c r="FU33" i="21"/>
  <c r="FV33" i="21"/>
  <c r="FW33" i="21"/>
  <c r="FX33" i="21"/>
  <c r="FY33" i="21"/>
  <c r="FZ33" i="21"/>
  <c r="GA33" i="21"/>
  <c r="GB33" i="21"/>
  <c r="GC33" i="21"/>
  <c r="GD33" i="21"/>
  <c r="GE33" i="21"/>
  <c r="GF33" i="21"/>
  <c r="GG33" i="21"/>
  <c r="GH33" i="21"/>
  <c r="GI33" i="21"/>
  <c r="GJ33" i="21"/>
  <c r="GK33" i="21"/>
  <c r="GL33" i="21"/>
  <c r="GM33" i="21"/>
  <c r="GN33" i="21"/>
  <c r="GO33" i="21"/>
  <c r="GP33" i="21"/>
  <c r="GQ33" i="21"/>
  <c r="GR33" i="21"/>
  <c r="GS33" i="21"/>
  <c r="GT33" i="21"/>
  <c r="GU33" i="21"/>
  <c r="GV33" i="21"/>
  <c r="GW33" i="21"/>
  <c r="GX33" i="21"/>
  <c r="GY33" i="21"/>
  <c r="GZ33" i="21"/>
  <c r="HA33" i="21"/>
  <c r="HB33" i="21"/>
  <c r="HC33" i="21"/>
  <c r="HD33" i="21"/>
  <c r="HE33" i="21"/>
  <c r="HF33" i="21"/>
  <c r="HG33" i="21"/>
  <c r="HH33" i="21"/>
  <c r="HI33" i="21"/>
  <c r="HJ33" i="21"/>
  <c r="HK33" i="21"/>
  <c r="HL33" i="21"/>
  <c r="HM33" i="21"/>
  <c r="HN33" i="21"/>
  <c r="HO33" i="21"/>
  <c r="HP33" i="21"/>
  <c r="HQ33" i="21"/>
  <c r="HR33" i="21"/>
  <c r="HS33" i="21"/>
  <c r="HT33" i="21"/>
  <c r="HU33" i="21"/>
  <c r="HV33" i="21"/>
  <c r="HW33" i="21"/>
  <c r="HX33" i="21"/>
  <c r="HY33" i="21"/>
  <c r="HZ33" i="21"/>
  <c r="IA33" i="21"/>
  <c r="IB33" i="21"/>
  <c r="IC33" i="21"/>
  <c r="ID33" i="21"/>
  <c r="IE33" i="21"/>
  <c r="IF33" i="21"/>
  <c r="IG33" i="21"/>
  <c r="IH33" i="21"/>
  <c r="II33" i="21"/>
  <c r="IJ33" i="21"/>
  <c r="IK33" i="21"/>
  <c r="IL33" i="21"/>
  <c r="IM33" i="21"/>
  <c r="IN33" i="21"/>
  <c r="IO33" i="21"/>
  <c r="IP33" i="21"/>
  <c r="IQ33" i="21"/>
  <c r="IR33" i="21"/>
  <c r="IS33" i="21"/>
  <c r="IT33" i="21"/>
  <c r="IU33" i="21"/>
  <c r="IV33" i="21"/>
  <c r="IW33" i="21"/>
  <c r="IX33" i="21"/>
  <c r="IY33" i="21"/>
  <c r="IZ33" i="21"/>
  <c r="JA33" i="21"/>
  <c r="JB33" i="21"/>
  <c r="JC33" i="21"/>
  <c r="JD33" i="21"/>
  <c r="JE33" i="21"/>
  <c r="JF33" i="21"/>
  <c r="JG33" i="21"/>
  <c r="JH33" i="21"/>
  <c r="JI33" i="21"/>
  <c r="JJ33" i="21"/>
  <c r="JK33" i="21"/>
  <c r="JL33" i="21"/>
  <c r="JM33" i="21"/>
  <c r="JN33" i="21"/>
  <c r="JO33" i="21"/>
  <c r="JP33" i="21"/>
  <c r="JQ33" i="21"/>
  <c r="JR33" i="21"/>
  <c r="JS33" i="21"/>
  <c r="JT33" i="21"/>
  <c r="JU33" i="21"/>
  <c r="JV33" i="21"/>
  <c r="JW33" i="21"/>
  <c r="JX33" i="21"/>
  <c r="JY33" i="21"/>
  <c r="JZ33" i="21"/>
  <c r="KA33" i="21"/>
  <c r="KB33" i="21"/>
  <c r="KC33" i="21"/>
  <c r="KD33" i="21"/>
  <c r="KE33" i="21"/>
  <c r="KF33" i="21"/>
  <c r="KG33" i="21"/>
  <c r="KH33" i="21"/>
  <c r="KI33" i="21"/>
  <c r="KJ33" i="21"/>
  <c r="KK33" i="21"/>
  <c r="KL33" i="21"/>
  <c r="KM33" i="21"/>
  <c r="KN33" i="21"/>
  <c r="KO33" i="21"/>
  <c r="KP33" i="21"/>
  <c r="KQ33" i="21"/>
  <c r="KR33" i="21"/>
  <c r="KS33" i="21"/>
  <c r="KT33" i="21"/>
  <c r="KU33" i="21"/>
  <c r="KV33" i="21"/>
  <c r="KW33" i="21"/>
  <c r="KX33" i="21"/>
  <c r="KY33" i="21"/>
  <c r="KZ33" i="21"/>
  <c r="LA33" i="21"/>
  <c r="LB33" i="21"/>
  <c r="LC33" i="21"/>
  <c r="LD33" i="21"/>
  <c r="LE33" i="21"/>
  <c r="LF33" i="21"/>
  <c r="LG33" i="21"/>
  <c r="LH33" i="21"/>
  <c r="LI33" i="21"/>
  <c r="LJ33" i="21"/>
  <c r="LK33" i="21"/>
  <c r="LL33" i="21"/>
  <c r="LM33" i="21"/>
  <c r="LN33" i="21"/>
  <c r="LO33" i="21"/>
  <c r="LP33" i="21"/>
  <c r="LQ33" i="21"/>
  <c r="LR33" i="21"/>
  <c r="LS33" i="21"/>
  <c r="LT33" i="21"/>
  <c r="LU33" i="21"/>
  <c r="LV33" i="21"/>
  <c r="LW33" i="21"/>
  <c r="LX33" i="21"/>
  <c r="LY33" i="21"/>
  <c r="LZ33" i="21"/>
  <c r="MA33" i="21"/>
  <c r="MB33" i="21"/>
  <c r="MC33" i="21"/>
  <c r="MD33" i="21"/>
  <c r="ME33" i="21"/>
  <c r="MF33" i="21"/>
  <c r="MG33" i="21"/>
  <c r="MH33" i="21"/>
  <c r="MI33" i="21"/>
  <c r="MJ33" i="21"/>
  <c r="MK33" i="21"/>
  <c r="ML33" i="21"/>
  <c r="MM33" i="21"/>
  <c r="MN33" i="21"/>
  <c r="MO33" i="21"/>
  <c r="MP33" i="21"/>
  <c r="MQ33" i="21"/>
  <c r="MR33" i="21"/>
  <c r="D34" i="21"/>
  <c r="E34" i="21"/>
  <c r="F34" i="21"/>
  <c r="G34" i="21"/>
  <c r="H34" i="21"/>
  <c r="I34" i="21"/>
  <c r="J34" i="21"/>
  <c r="K34" i="21"/>
  <c r="L34" i="21"/>
  <c r="M34" i="21"/>
  <c r="N34" i="21"/>
  <c r="O34" i="21"/>
  <c r="P34" i="21"/>
  <c r="Q34" i="21"/>
  <c r="R34" i="21"/>
  <c r="S34" i="21"/>
  <c r="T34" i="21"/>
  <c r="U34" i="21"/>
  <c r="V34" i="21"/>
  <c r="W34" i="21"/>
  <c r="X34" i="21"/>
  <c r="Y34" i="21"/>
  <c r="Z34" i="21"/>
  <c r="AA34" i="21"/>
  <c r="AB34" i="21"/>
  <c r="AC34" i="21"/>
  <c r="AD34" i="21"/>
  <c r="AE34" i="21"/>
  <c r="AF34" i="21"/>
  <c r="AG34" i="21"/>
  <c r="AH34" i="21"/>
  <c r="AI34" i="21"/>
  <c r="AJ34" i="21"/>
  <c r="AK34" i="21"/>
  <c r="AL34" i="21"/>
  <c r="AM34" i="21"/>
  <c r="AN34" i="21"/>
  <c r="AO34" i="21"/>
  <c r="AP34" i="21"/>
  <c r="AQ34" i="21"/>
  <c r="AR34" i="21"/>
  <c r="AS34" i="21"/>
  <c r="AT34" i="21"/>
  <c r="AU34" i="21"/>
  <c r="AV34" i="21"/>
  <c r="AW34" i="21"/>
  <c r="AX34" i="21"/>
  <c r="AY34" i="21"/>
  <c r="AZ34" i="21"/>
  <c r="BA34" i="21"/>
  <c r="BB34" i="21"/>
  <c r="BC34" i="21"/>
  <c r="BD34" i="21"/>
  <c r="BE34" i="21"/>
  <c r="BF34" i="21"/>
  <c r="BG34" i="21"/>
  <c r="BH34" i="21"/>
  <c r="BI34" i="21"/>
  <c r="BJ34" i="21"/>
  <c r="BK34" i="21"/>
  <c r="BL34" i="21"/>
  <c r="BM34" i="21"/>
  <c r="BN34" i="21"/>
  <c r="BO34" i="21"/>
  <c r="BP34" i="21"/>
  <c r="BQ34" i="21"/>
  <c r="BR34" i="21"/>
  <c r="BS34" i="21"/>
  <c r="BT34" i="21"/>
  <c r="BU34" i="21"/>
  <c r="BV34" i="21"/>
  <c r="BW34" i="21"/>
  <c r="BX34" i="21"/>
  <c r="BY34" i="21"/>
  <c r="BZ34" i="21"/>
  <c r="CA34" i="21"/>
  <c r="CB34" i="21"/>
  <c r="CC34" i="21"/>
  <c r="CD34" i="21"/>
  <c r="CE34" i="21"/>
  <c r="CF34" i="21"/>
  <c r="CG34" i="21"/>
  <c r="CH34" i="21"/>
  <c r="CI34" i="21"/>
  <c r="CJ34" i="21"/>
  <c r="CK34" i="21"/>
  <c r="CL34" i="21"/>
  <c r="CM34" i="21"/>
  <c r="CN34" i="21"/>
  <c r="CO34" i="21"/>
  <c r="CP34" i="21"/>
  <c r="CQ34" i="21"/>
  <c r="CR34" i="21"/>
  <c r="CS34" i="21"/>
  <c r="CT34" i="21"/>
  <c r="CU34" i="21"/>
  <c r="CV34" i="21"/>
  <c r="CW34" i="21"/>
  <c r="CX34" i="21"/>
  <c r="CY34" i="21"/>
  <c r="CZ34" i="21"/>
  <c r="DA34" i="21"/>
  <c r="DB34" i="21"/>
  <c r="DC34" i="21"/>
  <c r="DD34" i="21"/>
  <c r="DE34" i="21"/>
  <c r="DF34" i="21"/>
  <c r="DG34" i="21"/>
  <c r="DH34" i="21"/>
  <c r="DI34" i="21"/>
  <c r="DJ34" i="21"/>
  <c r="DK34" i="21"/>
  <c r="DL34" i="21"/>
  <c r="DM34" i="21"/>
  <c r="DN34" i="21"/>
  <c r="DO34" i="21"/>
  <c r="DP34" i="21"/>
  <c r="DQ34" i="21"/>
  <c r="DR34" i="21"/>
  <c r="DS34" i="21"/>
  <c r="DT34" i="21"/>
  <c r="DU34" i="21"/>
  <c r="DV34" i="21"/>
  <c r="DW34" i="21"/>
  <c r="DX34" i="21"/>
  <c r="DY34" i="21"/>
  <c r="DZ34" i="21"/>
  <c r="EA34" i="21"/>
  <c r="EB34" i="21"/>
  <c r="EC34" i="21"/>
  <c r="ED34" i="21"/>
  <c r="EE34" i="21"/>
  <c r="EF34" i="21"/>
  <c r="EG34" i="21"/>
  <c r="EH34" i="21"/>
  <c r="EI34" i="21"/>
  <c r="EJ34" i="21"/>
  <c r="EK34" i="21"/>
  <c r="EL34" i="21"/>
  <c r="EM34" i="21"/>
  <c r="EN34" i="21"/>
  <c r="EO34" i="21"/>
  <c r="EP34" i="21"/>
  <c r="EQ34" i="21"/>
  <c r="ER34" i="21"/>
  <c r="ES34" i="21"/>
  <c r="ET34" i="21"/>
  <c r="EU34" i="21"/>
  <c r="EV34" i="21"/>
  <c r="EW34" i="21"/>
  <c r="EX34" i="21"/>
  <c r="EY34" i="21"/>
  <c r="EZ34" i="21"/>
  <c r="FA34" i="21"/>
  <c r="FB34" i="21"/>
  <c r="FC34" i="21"/>
  <c r="FD34" i="21"/>
  <c r="FE34" i="21"/>
  <c r="FF34" i="21"/>
  <c r="FG34" i="21"/>
  <c r="FH34" i="21"/>
  <c r="FI34" i="21"/>
  <c r="FJ34" i="21"/>
  <c r="FK34" i="21"/>
  <c r="FL34" i="21"/>
  <c r="FM34" i="21"/>
  <c r="FN34" i="21"/>
  <c r="FO34" i="21"/>
  <c r="FP34" i="21"/>
  <c r="FQ34" i="21"/>
  <c r="FR34" i="21"/>
  <c r="FS34" i="21"/>
  <c r="FT34" i="21"/>
  <c r="FU34" i="21"/>
  <c r="FV34" i="21"/>
  <c r="FW34" i="21"/>
  <c r="FX34" i="21"/>
  <c r="FY34" i="21"/>
  <c r="FZ34" i="21"/>
  <c r="GA34" i="21"/>
  <c r="GB34" i="21"/>
  <c r="GC34" i="21"/>
  <c r="GD34" i="21"/>
  <c r="GE34" i="21"/>
  <c r="GF34" i="21"/>
  <c r="GG34" i="21"/>
  <c r="GH34" i="21"/>
  <c r="GI34" i="21"/>
  <c r="GJ34" i="21"/>
  <c r="GK34" i="21"/>
  <c r="GL34" i="21"/>
  <c r="GM34" i="21"/>
  <c r="GN34" i="21"/>
  <c r="GO34" i="21"/>
  <c r="GP34" i="21"/>
  <c r="GQ34" i="21"/>
  <c r="GR34" i="21"/>
  <c r="GS34" i="21"/>
  <c r="GT34" i="21"/>
  <c r="GU34" i="21"/>
  <c r="GV34" i="21"/>
  <c r="GW34" i="21"/>
  <c r="GX34" i="21"/>
  <c r="GY34" i="21"/>
  <c r="GZ34" i="21"/>
  <c r="HA34" i="21"/>
  <c r="HB34" i="21"/>
  <c r="HC34" i="21"/>
  <c r="HD34" i="21"/>
  <c r="HE34" i="21"/>
  <c r="HF34" i="21"/>
  <c r="HG34" i="21"/>
  <c r="HH34" i="21"/>
  <c r="HI34" i="21"/>
  <c r="HJ34" i="21"/>
  <c r="HK34" i="21"/>
  <c r="HL34" i="21"/>
  <c r="HM34" i="21"/>
  <c r="HN34" i="21"/>
  <c r="HO34" i="21"/>
  <c r="HP34" i="21"/>
  <c r="HQ34" i="21"/>
  <c r="HR34" i="21"/>
  <c r="HS34" i="21"/>
  <c r="HT34" i="21"/>
  <c r="HU34" i="21"/>
  <c r="HV34" i="21"/>
  <c r="HW34" i="21"/>
  <c r="HX34" i="21"/>
  <c r="HY34" i="21"/>
  <c r="HZ34" i="21"/>
  <c r="IA34" i="21"/>
  <c r="IB34" i="21"/>
  <c r="IC34" i="21"/>
  <c r="ID34" i="21"/>
  <c r="IE34" i="21"/>
  <c r="IF34" i="21"/>
  <c r="IG34" i="21"/>
  <c r="IH34" i="21"/>
  <c r="II34" i="21"/>
  <c r="IJ34" i="21"/>
  <c r="IK34" i="21"/>
  <c r="IL34" i="21"/>
  <c r="IM34" i="21"/>
  <c r="IN34" i="21"/>
  <c r="IO34" i="21"/>
  <c r="IP34" i="21"/>
  <c r="IQ34" i="21"/>
  <c r="IR34" i="21"/>
  <c r="IS34" i="21"/>
  <c r="IT34" i="21"/>
  <c r="IU34" i="21"/>
  <c r="IV34" i="21"/>
  <c r="IW34" i="21"/>
  <c r="IX34" i="21"/>
  <c r="IY34" i="21"/>
  <c r="IZ34" i="21"/>
  <c r="JA34" i="21"/>
  <c r="JB34" i="21"/>
  <c r="JC34" i="21"/>
  <c r="JD34" i="21"/>
  <c r="JE34" i="21"/>
  <c r="JF34" i="21"/>
  <c r="JG34" i="21"/>
  <c r="JH34" i="21"/>
  <c r="JI34" i="21"/>
  <c r="JJ34" i="21"/>
  <c r="JK34" i="21"/>
  <c r="JL34" i="21"/>
  <c r="JM34" i="21"/>
  <c r="JN34" i="21"/>
  <c r="JO34" i="21"/>
  <c r="JP34" i="21"/>
  <c r="JQ34" i="21"/>
  <c r="JR34" i="21"/>
  <c r="JS34" i="21"/>
  <c r="JT34" i="21"/>
  <c r="JU34" i="21"/>
  <c r="JV34" i="21"/>
  <c r="JW34" i="21"/>
  <c r="JX34" i="21"/>
  <c r="JY34" i="21"/>
  <c r="JZ34" i="21"/>
  <c r="KA34" i="21"/>
  <c r="KB34" i="21"/>
  <c r="KC34" i="21"/>
  <c r="KD34" i="21"/>
  <c r="KE34" i="21"/>
  <c r="KF34" i="21"/>
  <c r="KG34" i="21"/>
  <c r="KH34" i="21"/>
  <c r="KI34" i="21"/>
  <c r="KJ34" i="21"/>
  <c r="KK34" i="21"/>
  <c r="KL34" i="21"/>
  <c r="KM34" i="21"/>
  <c r="KN34" i="21"/>
  <c r="KO34" i="21"/>
  <c r="KP34" i="21"/>
  <c r="KQ34" i="21"/>
  <c r="KR34" i="21"/>
  <c r="KS34" i="21"/>
  <c r="KT34" i="21"/>
  <c r="KU34" i="21"/>
  <c r="KV34" i="21"/>
  <c r="KW34" i="21"/>
  <c r="KX34" i="21"/>
  <c r="KY34" i="21"/>
  <c r="KZ34" i="21"/>
  <c r="LA34" i="21"/>
  <c r="LB34" i="21"/>
  <c r="LC34" i="21"/>
  <c r="LD34" i="21"/>
  <c r="LE34" i="21"/>
  <c r="LF34" i="21"/>
  <c r="LG34" i="21"/>
  <c r="LH34" i="21"/>
  <c r="LI34" i="21"/>
  <c r="LJ34" i="21"/>
  <c r="LK34" i="21"/>
  <c r="LL34" i="21"/>
  <c r="LM34" i="21"/>
  <c r="LN34" i="21"/>
  <c r="LO34" i="21"/>
  <c r="LP34" i="21"/>
  <c r="LQ34" i="21"/>
  <c r="LR34" i="21"/>
  <c r="LS34" i="21"/>
  <c r="LT34" i="21"/>
  <c r="LU34" i="21"/>
  <c r="LV34" i="21"/>
  <c r="LW34" i="21"/>
  <c r="LX34" i="21"/>
  <c r="LY34" i="21"/>
  <c r="LZ34" i="21"/>
  <c r="MA34" i="21"/>
  <c r="MB34" i="21"/>
  <c r="MC34" i="21"/>
  <c r="MD34" i="21"/>
  <c r="ME34" i="21"/>
  <c r="MF34" i="21"/>
  <c r="MG34" i="21"/>
  <c r="MH34" i="21"/>
  <c r="MI34" i="21"/>
  <c r="MJ34" i="21"/>
  <c r="MK34" i="21"/>
  <c r="ML34" i="21"/>
  <c r="MM34" i="21"/>
  <c r="MN34" i="21"/>
  <c r="MO34" i="21"/>
  <c r="MP34" i="21"/>
  <c r="MQ34" i="21"/>
  <c r="MR34" i="21"/>
  <c r="D35" i="21"/>
  <c r="E35" i="21"/>
  <c r="F35" i="21"/>
  <c r="G35" i="21"/>
  <c r="H35" i="21"/>
  <c r="I35" i="21"/>
  <c r="J35" i="21"/>
  <c r="K35" i="21"/>
  <c r="L35" i="21"/>
  <c r="M35" i="21"/>
  <c r="N35" i="21"/>
  <c r="O35" i="21"/>
  <c r="P35" i="21"/>
  <c r="Q35" i="21"/>
  <c r="R35" i="21"/>
  <c r="S35" i="21"/>
  <c r="T35" i="21"/>
  <c r="U35" i="21"/>
  <c r="V35" i="21"/>
  <c r="W35" i="21"/>
  <c r="X35" i="21"/>
  <c r="Y35" i="21"/>
  <c r="Z35" i="21"/>
  <c r="AA35" i="21"/>
  <c r="AB35" i="21"/>
  <c r="AC35" i="21"/>
  <c r="AD35" i="21"/>
  <c r="AE35" i="21"/>
  <c r="AF35" i="21"/>
  <c r="AG35" i="21"/>
  <c r="AH35" i="21"/>
  <c r="AI35" i="21"/>
  <c r="AJ35" i="21"/>
  <c r="AK35" i="21"/>
  <c r="AL35" i="21"/>
  <c r="AM35" i="21"/>
  <c r="AN35" i="21"/>
  <c r="AO35" i="21"/>
  <c r="AP35" i="21"/>
  <c r="AQ35" i="21"/>
  <c r="AR35" i="21"/>
  <c r="AS35" i="21"/>
  <c r="AT35" i="21"/>
  <c r="AU35" i="21"/>
  <c r="AV35" i="21"/>
  <c r="AW35" i="21"/>
  <c r="AX35" i="21"/>
  <c r="AY35" i="21"/>
  <c r="AZ35" i="21"/>
  <c r="BA35" i="21"/>
  <c r="BB35" i="21"/>
  <c r="BC35" i="21"/>
  <c r="BD35" i="21"/>
  <c r="BE35" i="21"/>
  <c r="BF35" i="21"/>
  <c r="BG35" i="21"/>
  <c r="BH35" i="21"/>
  <c r="BI35" i="21"/>
  <c r="BJ35" i="21"/>
  <c r="BK35" i="21"/>
  <c r="BL35" i="21"/>
  <c r="BM35" i="21"/>
  <c r="BN35" i="21"/>
  <c r="BO35" i="21"/>
  <c r="BP35" i="21"/>
  <c r="BQ35" i="21"/>
  <c r="BR35" i="21"/>
  <c r="BS35" i="21"/>
  <c r="BT35" i="21"/>
  <c r="BU35" i="21"/>
  <c r="BV35" i="21"/>
  <c r="BW35" i="21"/>
  <c r="BX35" i="21"/>
  <c r="BY35" i="21"/>
  <c r="BZ35" i="21"/>
  <c r="CA35" i="21"/>
  <c r="CB35" i="21"/>
  <c r="CC35" i="21"/>
  <c r="CD35" i="21"/>
  <c r="CE35" i="21"/>
  <c r="CF35" i="21"/>
  <c r="CG35" i="21"/>
  <c r="CH35" i="21"/>
  <c r="CI35" i="21"/>
  <c r="CJ35" i="21"/>
  <c r="CK35" i="21"/>
  <c r="CL35" i="21"/>
  <c r="CM35" i="21"/>
  <c r="CN35" i="21"/>
  <c r="CO35" i="21"/>
  <c r="CP35" i="21"/>
  <c r="CQ35" i="21"/>
  <c r="CR35" i="21"/>
  <c r="CS35" i="21"/>
  <c r="CT35" i="21"/>
  <c r="CU35" i="21"/>
  <c r="CV35" i="21"/>
  <c r="CW35" i="21"/>
  <c r="CX35" i="21"/>
  <c r="CY35" i="21"/>
  <c r="CZ35" i="21"/>
  <c r="DA35" i="21"/>
  <c r="DB35" i="21"/>
  <c r="DC35" i="21"/>
  <c r="DD35" i="21"/>
  <c r="DE35" i="21"/>
  <c r="DF35" i="21"/>
  <c r="DG35" i="21"/>
  <c r="DH35" i="21"/>
  <c r="DI35" i="21"/>
  <c r="DJ35" i="21"/>
  <c r="DK35" i="21"/>
  <c r="DL35" i="21"/>
  <c r="DM35" i="21"/>
  <c r="DN35" i="21"/>
  <c r="DO35" i="21"/>
  <c r="DP35" i="21"/>
  <c r="DQ35" i="21"/>
  <c r="DR35" i="21"/>
  <c r="DS35" i="21"/>
  <c r="DT35" i="21"/>
  <c r="DU35" i="21"/>
  <c r="DV35" i="21"/>
  <c r="DW35" i="21"/>
  <c r="DX35" i="21"/>
  <c r="DY35" i="21"/>
  <c r="DZ35" i="21"/>
  <c r="EA35" i="21"/>
  <c r="EB35" i="21"/>
  <c r="EC35" i="21"/>
  <c r="ED35" i="21"/>
  <c r="EE35" i="21"/>
  <c r="EF35" i="21"/>
  <c r="EG35" i="21"/>
  <c r="EH35" i="21"/>
  <c r="EI35" i="21"/>
  <c r="EJ35" i="21"/>
  <c r="EK35" i="21"/>
  <c r="EL35" i="21"/>
  <c r="EM35" i="21"/>
  <c r="EN35" i="21"/>
  <c r="EO35" i="21"/>
  <c r="EP35" i="21"/>
  <c r="EQ35" i="21"/>
  <c r="ER35" i="21"/>
  <c r="ES35" i="21"/>
  <c r="ET35" i="21"/>
  <c r="EU35" i="21"/>
  <c r="EV35" i="21"/>
  <c r="EW35" i="21"/>
  <c r="EX35" i="21"/>
  <c r="EY35" i="21"/>
  <c r="EZ35" i="21"/>
  <c r="FA35" i="21"/>
  <c r="FB35" i="21"/>
  <c r="FC35" i="21"/>
  <c r="FD35" i="21"/>
  <c r="FE35" i="21"/>
  <c r="FF35" i="21"/>
  <c r="FG35" i="21"/>
  <c r="FH35" i="21"/>
  <c r="FI35" i="21"/>
  <c r="FJ35" i="21"/>
  <c r="FK35" i="21"/>
  <c r="FL35" i="21"/>
  <c r="FM35" i="21"/>
  <c r="FN35" i="21"/>
  <c r="FO35" i="21"/>
  <c r="FP35" i="21"/>
  <c r="FQ35" i="21"/>
  <c r="FR35" i="21"/>
  <c r="FS35" i="21"/>
  <c r="FT35" i="21"/>
  <c r="FU35" i="21"/>
  <c r="FV35" i="21"/>
  <c r="FW35" i="21"/>
  <c r="FX35" i="21"/>
  <c r="FY35" i="21"/>
  <c r="FZ35" i="21"/>
  <c r="GA35" i="21"/>
  <c r="GB35" i="21"/>
  <c r="GC35" i="21"/>
  <c r="GD35" i="21"/>
  <c r="GE35" i="21"/>
  <c r="GF35" i="21"/>
  <c r="GG35" i="21"/>
  <c r="GH35" i="21"/>
  <c r="GI35" i="21"/>
  <c r="GJ35" i="21"/>
  <c r="GK35" i="21"/>
  <c r="GL35" i="21"/>
  <c r="GM35" i="21"/>
  <c r="GN35" i="21"/>
  <c r="GO35" i="21"/>
  <c r="GP35" i="21"/>
  <c r="GQ35" i="21"/>
  <c r="GR35" i="21"/>
  <c r="GS35" i="21"/>
  <c r="GT35" i="21"/>
  <c r="GU35" i="21"/>
  <c r="GV35" i="21"/>
  <c r="GW35" i="21"/>
  <c r="GX35" i="21"/>
  <c r="GY35" i="21"/>
  <c r="GZ35" i="21"/>
  <c r="HA35" i="21"/>
  <c r="HB35" i="21"/>
  <c r="HC35" i="21"/>
  <c r="HD35" i="21"/>
  <c r="HE35" i="21"/>
  <c r="HF35" i="21"/>
  <c r="HG35" i="21"/>
  <c r="HH35" i="21"/>
  <c r="HI35" i="21"/>
  <c r="HJ35" i="21"/>
  <c r="HK35" i="21"/>
  <c r="HL35" i="21"/>
  <c r="HM35" i="21"/>
  <c r="HN35" i="21"/>
  <c r="HO35" i="21"/>
  <c r="HP35" i="21"/>
  <c r="HQ35" i="21"/>
  <c r="HR35" i="21"/>
  <c r="HS35" i="21"/>
  <c r="HT35" i="21"/>
  <c r="HU35" i="21"/>
  <c r="HV35" i="21"/>
  <c r="HW35" i="21"/>
  <c r="HX35" i="21"/>
  <c r="HY35" i="21"/>
  <c r="HZ35" i="21"/>
  <c r="IA35" i="21"/>
  <c r="IB35" i="21"/>
  <c r="IC35" i="21"/>
  <c r="ID35" i="21"/>
  <c r="IE35" i="21"/>
  <c r="IF35" i="21"/>
  <c r="IG35" i="21"/>
  <c r="IH35" i="21"/>
  <c r="II35" i="21"/>
  <c r="IJ35" i="21"/>
  <c r="IK35" i="21"/>
  <c r="IL35" i="21"/>
  <c r="IM35" i="21"/>
  <c r="IN35" i="21"/>
  <c r="IO35" i="21"/>
  <c r="IP35" i="21"/>
  <c r="IQ35" i="21"/>
  <c r="IR35" i="21"/>
  <c r="IS35" i="21"/>
  <c r="IT35" i="21"/>
  <c r="IU35" i="21"/>
  <c r="IV35" i="21"/>
  <c r="IW35" i="21"/>
  <c r="IX35" i="21"/>
  <c r="IY35" i="21"/>
  <c r="IZ35" i="21"/>
  <c r="JA35" i="21"/>
  <c r="JB35" i="21"/>
  <c r="JC35" i="21"/>
  <c r="JD35" i="21"/>
  <c r="JE35" i="21"/>
  <c r="JF35" i="21"/>
  <c r="JG35" i="21"/>
  <c r="JH35" i="21"/>
  <c r="JI35" i="21"/>
  <c r="JJ35" i="21"/>
  <c r="JK35" i="21"/>
  <c r="JL35" i="21"/>
  <c r="JM35" i="21"/>
  <c r="JN35" i="21"/>
  <c r="JO35" i="21"/>
  <c r="JP35" i="21"/>
  <c r="JQ35" i="21"/>
  <c r="JR35" i="21"/>
  <c r="JS35" i="21"/>
  <c r="JT35" i="21"/>
  <c r="JU35" i="21"/>
  <c r="JV35" i="21"/>
  <c r="JW35" i="21"/>
  <c r="JX35" i="21"/>
  <c r="JY35" i="21"/>
  <c r="JZ35" i="21"/>
  <c r="KA35" i="21"/>
  <c r="KB35" i="21"/>
  <c r="KC35" i="21"/>
  <c r="KD35" i="21"/>
  <c r="KE35" i="21"/>
  <c r="KF35" i="21"/>
  <c r="KG35" i="21"/>
  <c r="KH35" i="21"/>
  <c r="KI35" i="21"/>
  <c r="KJ35" i="21"/>
  <c r="KK35" i="21"/>
  <c r="KL35" i="21"/>
  <c r="KM35" i="21"/>
  <c r="KN35" i="21"/>
  <c r="KO35" i="21"/>
  <c r="KP35" i="21"/>
  <c r="KQ35" i="21"/>
  <c r="KR35" i="21"/>
  <c r="KS35" i="21"/>
  <c r="KT35" i="21"/>
  <c r="KU35" i="21"/>
  <c r="KV35" i="21"/>
  <c r="KW35" i="21"/>
  <c r="KX35" i="21"/>
  <c r="KY35" i="21"/>
  <c r="KZ35" i="21"/>
  <c r="LA35" i="21"/>
  <c r="LB35" i="21"/>
  <c r="LC35" i="21"/>
  <c r="LD35" i="21"/>
  <c r="LE35" i="21"/>
  <c r="LF35" i="21"/>
  <c r="LG35" i="21"/>
  <c r="LH35" i="21"/>
  <c r="LI35" i="21"/>
  <c r="LJ35" i="21"/>
  <c r="LK35" i="21"/>
  <c r="LL35" i="21"/>
  <c r="LM35" i="21"/>
  <c r="LN35" i="21"/>
  <c r="LO35" i="21"/>
  <c r="LP35" i="21"/>
  <c r="LQ35" i="21"/>
  <c r="LR35" i="21"/>
  <c r="LS35" i="21"/>
  <c r="LT35" i="21"/>
  <c r="LU35" i="21"/>
  <c r="LV35" i="21"/>
  <c r="LW35" i="21"/>
  <c r="LX35" i="21"/>
  <c r="LY35" i="21"/>
  <c r="LZ35" i="21"/>
  <c r="MA35" i="21"/>
  <c r="MB35" i="21"/>
  <c r="MC35" i="21"/>
  <c r="MD35" i="21"/>
  <c r="ME35" i="21"/>
  <c r="MF35" i="21"/>
  <c r="MG35" i="21"/>
  <c r="MH35" i="21"/>
  <c r="MI35" i="21"/>
  <c r="MJ35" i="21"/>
  <c r="MK35" i="21"/>
  <c r="ML35" i="21"/>
  <c r="MM35" i="21"/>
  <c r="MN35" i="21"/>
  <c r="MO35" i="21"/>
  <c r="MP35" i="21"/>
  <c r="MQ35" i="21"/>
  <c r="MR35" i="21"/>
  <c r="D36" i="21"/>
  <c r="E36" i="21"/>
  <c r="F36" i="21"/>
  <c r="G36" i="21"/>
  <c r="H36" i="21"/>
  <c r="I36" i="21"/>
  <c r="J36" i="21"/>
  <c r="K36" i="21"/>
  <c r="L36" i="21"/>
  <c r="M36" i="21"/>
  <c r="N36" i="21"/>
  <c r="O36" i="21"/>
  <c r="P36" i="21"/>
  <c r="Q36" i="21"/>
  <c r="R36" i="21"/>
  <c r="S36" i="21"/>
  <c r="T36" i="21"/>
  <c r="U36" i="21"/>
  <c r="V36" i="21"/>
  <c r="W36" i="21"/>
  <c r="X36" i="21"/>
  <c r="Y36" i="21"/>
  <c r="Z36" i="21"/>
  <c r="AA36" i="21"/>
  <c r="AB36" i="21"/>
  <c r="AC36" i="21"/>
  <c r="AD36" i="21"/>
  <c r="AE36" i="21"/>
  <c r="AF36" i="21"/>
  <c r="AG36" i="21"/>
  <c r="AH36" i="21"/>
  <c r="AI36" i="21"/>
  <c r="AJ36" i="21"/>
  <c r="AK36" i="21"/>
  <c r="AL36" i="21"/>
  <c r="AM36" i="21"/>
  <c r="AN36" i="21"/>
  <c r="AO36" i="21"/>
  <c r="AP36" i="21"/>
  <c r="AQ36" i="21"/>
  <c r="AR36" i="21"/>
  <c r="AS36" i="21"/>
  <c r="AT36" i="21"/>
  <c r="AU36" i="21"/>
  <c r="AV36" i="21"/>
  <c r="AW36" i="21"/>
  <c r="AX36" i="21"/>
  <c r="AY36" i="21"/>
  <c r="AZ36" i="21"/>
  <c r="BA36" i="21"/>
  <c r="BB36" i="21"/>
  <c r="BC36" i="21"/>
  <c r="BD36" i="21"/>
  <c r="BE36" i="21"/>
  <c r="BF36" i="21"/>
  <c r="BG36" i="21"/>
  <c r="BH36" i="21"/>
  <c r="BI36" i="21"/>
  <c r="BJ36" i="21"/>
  <c r="BK36" i="21"/>
  <c r="BL36" i="21"/>
  <c r="BM36" i="21"/>
  <c r="BN36" i="21"/>
  <c r="BO36" i="21"/>
  <c r="BP36" i="21"/>
  <c r="BQ36" i="21"/>
  <c r="BR36" i="21"/>
  <c r="BS36" i="21"/>
  <c r="BT36" i="21"/>
  <c r="BU36" i="21"/>
  <c r="BV36" i="21"/>
  <c r="BW36" i="21"/>
  <c r="BX36" i="21"/>
  <c r="BY36" i="21"/>
  <c r="BZ36" i="21"/>
  <c r="CA36" i="21"/>
  <c r="CB36" i="21"/>
  <c r="CC36" i="21"/>
  <c r="CD36" i="21"/>
  <c r="CE36" i="21"/>
  <c r="CF36" i="21"/>
  <c r="CG36" i="21"/>
  <c r="CH36" i="21"/>
  <c r="CI36" i="21"/>
  <c r="CJ36" i="21"/>
  <c r="CK36" i="21"/>
  <c r="CL36" i="21"/>
  <c r="CM36" i="21"/>
  <c r="CN36" i="21"/>
  <c r="CO36" i="21"/>
  <c r="CP36" i="21"/>
  <c r="CQ36" i="21"/>
  <c r="CR36" i="21"/>
  <c r="CS36" i="21"/>
  <c r="CT36" i="21"/>
  <c r="CU36" i="21"/>
  <c r="CV36" i="21"/>
  <c r="CW36" i="21"/>
  <c r="CX36" i="21"/>
  <c r="CY36" i="21"/>
  <c r="CZ36" i="21"/>
  <c r="DA36" i="21"/>
  <c r="DB36" i="21"/>
  <c r="DC36" i="21"/>
  <c r="DD36" i="21"/>
  <c r="DE36" i="21"/>
  <c r="DF36" i="21"/>
  <c r="DG36" i="21"/>
  <c r="DH36" i="21"/>
  <c r="DI36" i="21"/>
  <c r="DJ36" i="21"/>
  <c r="DK36" i="21"/>
  <c r="DL36" i="21"/>
  <c r="DM36" i="21"/>
  <c r="DN36" i="21"/>
  <c r="DO36" i="21"/>
  <c r="DP36" i="21"/>
  <c r="DQ36" i="21"/>
  <c r="DR36" i="21"/>
  <c r="DS36" i="21"/>
  <c r="DT36" i="21"/>
  <c r="DU36" i="21"/>
  <c r="DV36" i="21"/>
  <c r="DW36" i="21"/>
  <c r="DX36" i="21"/>
  <c r="DY36" i="21"/>
  <c r="DZ36" i="21"/>
  <c r="EA36" i="21"/>
  <c r="EB36" i="21"/>
  <c r="EC36" i="21"/>
  <c r="ED36" i="21"/>
  <c r="EE36" i="21"/>
  <c r="EF36" i="21"/>
  <c r="EG36" i="21"/>
  <c r="EH36" i="21"/>
  <c r="EI36" i="21"/>
  <c r="EJ36" i="21"/>
  <c r="EK36" i="21"/>
  <c r="EL36" i="21"/>
  <c r="EM36" i="21"/>
  <c r="EN36" i="21"/>
  <c r="EO36" i="21"/>
  <c r="EP36" i="21"/>
  <c r="EQ36" i="21"/>
  <c r="ER36" i="21"/>
  <c r="ES36" i="21"/>
  <c r="ET36" i="21"/>
  <c r="EU36" i="21"/>
  <c r="EV36" i="21"/>
  <c r="EW36" i="21"/>
  <c r="EX36" i="21"/>
  <c r="EY36" i="21"/>
  <c r="EZ36" i="21"/>
  <c r="FA36" i="21"/>
  <c r="FB36" i="21"/>
  <c r="FC36" i="21"/>
  <c r="FD36" i="21"/>
  <c r="FE36" i="21"/>
  <c r="FF36" i="21"/>
  <c r="FG36" i="21"/>
  <c r="FH36" i="21"/>
  <c r="FI36" i="21"/>
  <c r="FJ36" i="21"/>
  <c r="FK36" i="21"/>
  <c r="FL36" i="21"/>
  <c r="FM36" i="21"/>
  <c r="FN36" i="21"/>
  <c r="FO36" i="21"/>
  <c r="FP36" i="21"/>
  <c r="FQ36" i="21"/>
  <c r="FR36" i="21"/>
  <c r="FS36" i="21"/>
  <c r="FT36" i="21"/>
  <c r="FU36" i="21"/>
  <c r="FV36" i="21"/>
  <c r="FW36" i="21"/>
  <c r="FX36" i="21"/>
  <c r="FY36" i="21"/>
  <c r="FZ36" i="21"/>
  <c r="GA36" i="21"/>
  <c r="GB36" i="21"/>
  <c r="GC36" i="21"/>
  <c r="GD36" i="21"/>
  <c r="GE36" i="21"/>
  <c r="GF36" i="21"/>
  <c r="GG36" i="21"/>
  <c r="GH36" i="21"/>
  <c r="GI36" i="21"/>
  <c r="GJ36" i="21"/>
  <c r="GK36" i="21"/>
  <c r="GL36" i="21"/>
  <c r="GM36" i="21"/>
  <c r="GN36" i="21"/>
  <c r="GO36" i="21"/>
  <c r="GP36" i="21"/>
  <c r="GQ36" i="21"/>
  <c r="GR36" i="21"/>
  <c r="GS36" i="21"/>
  <c r="GT36" i="21"/>
  <c r="GU36" i="21"/>
  <c r="GV36" i="21"/>
  <c r="GW36" i="21"/>
  <c r="GX36" i="21"/>
  <c r="GY36" i="21"/>
  <c r="GZ36" i="21"/>
  <c r="HA36" i="21"/>
  <c r="HB36" i="21"/>
  <c r="HC36" i="21"/>
  <c r="HD36" i="21"/>
  <c r="HE36" i="21"/>
  <c r="HF36" i="21"/>
  <c r="HG36" i="21"/>
  <c r="HH36" i="21"/>
  <c r="HI36" i="21"/>
  <c r="HJ36" i="21"/>
  <c r="HK36" i="21"/>
  <c r="HL36" i="21"/>
  <c r="HM36" i="21"/>
  <c r="HN36" i="21"/>
  <c r="HO36" i="21"/>
  <c r="HP36" i="21"/>
  <c r="HQ36" i="21"/>
  <c r="HR36" i="21"/>
  <c r="HS36" i="21"/>
  <c r="HT36" i="21"/>
  <c r="HU36" i="21"/>
  <c r="HV36" i="21"/>
  <c r="HW36" i="21"/>
  <c r="HX36" i="21"/>
  <c r="HY36" i="21"/>
  <c r="HZ36" i="21"/>
  <c r="IA36" i="21"/>
  <c r="IB36" i="21"/>
  <c r="IC36" i="21"/>
  <c r="ID36" i="21"/>
  <c r="IE36" i="21"/>
  <c r="IF36" i="21"/>
  <c r="IG36" i="21"/>
  <c r="IH36" i="21"/>
  <c r="II36" i="21"/>
  <c r="IJ36" i="21"/>
  <c r="IK36" i="21"/>
  <c r="IL36" i="21"/>
  <c r="IM36" i="21"/>
  <c r="IN36" i="21"/>
  <c r="IO36" i="21"/>
  <c r="IP36" i="21"/>
  <c r="IQ36" i="21"/>
  <c r="IR36" i="21"/>
  <c r="IS36" i="21"/>
  <c r="IT36" i="21"/>
  <c r="IU36" i="21"/>
  <c r="IV36" i="21"/>
  <c r="IW36" i="21"/>
  <c r="IX36" i="21"/>
  <c r="IY36" i="21"/>
  <c r="IZ36" i="21"/>
  <c r="JA36" i="21"/>
  <c r="JB36" i="21"/>
  <c r="JC36" i="21"/>
  <c r="JD36" i="21"/>
  <c r="JE36" i="21"/>
  <c r="JF36" i="21"/>
  <c r="JG36" i="21"/>
  <c r="JH36" i="21"/>
  <c r="JI36" i="21"/>
  <c r="JJ36" i="21"/>
  <c r="JK36" i="21"/>
  <c r="JL36" i="21"/>
  <c r="JM36" i="21"/>
  <c r="JN36" i="21"/>
  <c r="JO36" i="21"/>
  <c r="JP36" i="21"/>
  <c r="JQ36" i="21"/>
  <c r="JR36" i="21"/>
  <c r="JS36" i="21"/>
  <c r="JT36" i="21"/>
  <c r="JU36" i="21"/>
  <c r="JV36" i="21"/>
  <c r="JW36" i="21"/>
  <c r="JX36" i="21"/>
  <c r="JY36" i="21"/>
  <c r="JZ36" i="21"/>
  <c r="KA36" i="21"/>
  <c r="KB36" i="21"/>
  <c r="KC36" i="21"/>
  <c r="KD36" i="21"/>
  <c r="KE36" i="21"/>
  <c r="KF36" i="21"/>
  <c r="KG36" i="21"/>
  <c r="KH36" i="21"/>
  <c r="KI36" i="21"/>
  <c r="KJ36" i="21"/>
  <c r="KK36" i="21"/>
  <c r="KL36" i="21"/>
  <c r="KM36" i="21"/>
  <c r="KN36" i="21"/>
  <c r="KO36" i="21"/>
  <c r="KP36" i="21"/>
  <c r="KQ36" i="21"/>
  <c r="KR36" i="21"/>
  <c r="KS36" i="21"/>
  <c r="KT36" i="21"/>
  <c r="KU36" i="21"/>
  <c r="KV36" i="21"/>
  <c r="KW36" i="21"/>
  <c r="KX36" i="21"/>
  <c r="KY36" i="21"/>
  <c r="KZ36" i="21"/>
  <c r="LA36" i="21"/>
  <c r="LB36" i="21"/>
  <c r="LC36" i="21"/>
  <c r="LD36" i="21"/>
  <c r="LE36" i="21"/>
  <c r="LF36" i="21"/>
  <c r="LG36" i="21"/>
  <c r="LH36" i="21"/>
  <c r="LI36" i="21"/>
  <c r="LJ36" i="21"/>
  <c r="LK36" i="21"/>
  <c r="LL36" i="21"/>
  <c r="LM36" i="21"/>
  <c r="LN36" i="21"/>
  <c r="LO36" i="21"/>
  <c r="LP36" i="21"/>
  <c r="LQ36" i="21"/>
  <c r="LR36" i="21"/>
  <c r="LS36" i="21"/>
  <c r="LT36" i="21"/>
  <c r="LU36" i="21"/>
  <c r="LV36" i="21"/>
  <c r="LW36" i="21"/>
  <c r="LX36" i="21"/>
  <c r="LY36" i="21"/>
  <c r="LZ36" i="21"/>
  <c r="MA36" i="21"/>
  <c r="MB36" i="21"/>
  <c r="MC36" i="21"/>
  <c r="MD36" i="21"/>
  <c r="ME36" i="21"/>
  <c r="MF36" i="21"/>
  <c r="MG36" i="21"/>
  <c r="MH36" i="21"/>
  <c r="MI36" i="21"/>
  <c r="MJ36" i="21"/>
  <c r="MK36" i="21"/>
  <c r="ML36" i="21"/>
  <c r="MM36" i="21"/>
  <c r="MN36" i="21"/>
  <c r="MO36" i="21"/>
  <c r="MP36" i="21"/>
  <c r="MQ36" i="21"/>
  <c r="MR36" i="21"/>
  <c r="D37" i="21"/>
  <c r="E37" i="21"/>
  <c r="F37" i="21"/>
  <c r="G37" i="21"/>
  <c r="H37" i="21"/>
  <c r="I37" i="21"/>
  <c r="J37" i="21"/>
  <c r="K37" i="21"/>
  <c r="L37" i="21"/>
  <c r="M37" i="21"/>
  <c r="N37" i="21"/>
  <c r="O37" i="21"/>
  <c r="P37" i="21"/>
  <c r="Q37" i="21"/>
  <c r="R37" i="21"/>
  <c r="S37" i="21"/>
  <c r="T37" i="21"/>
  <c r="U37" i="21"/>
  <c r="V37" i="21"/>
  <c r="W37" i="21"/>
  <c r="X37" i="21"/>
  <c r="Y37" i="21"/>
  <c r="Z37" i="21"/>
  <c r="AA37" i="21"/>
  <c r="AB37" i="21"/>
  <c r="AC37" i="21"/>
  <c r="AD37" i="21"/>
  <c r="AE37" i="21"/>
  <c r="AF37" i="21"/>
  <c r="AG37" i="21"/>
  <c r="AH37" i="21"/>
  <c r="AI37" i="21"/>
  <c r="AJ37" i="21"/>
  <c r="AK37" i="21"/>
  <c r="AL37" i="21"/>
  <c r="AM37" i="21"/>
  <c r="AN37" i="21"/>
  <c r="AO37" i="21"/>
  <c r="AP37" i="21"/>
  <c r="AQ37" i="21"/>
  <c r="AR37" i="21"/>
  <c r="AS37" i="21"/>
  <c r="AT37" i="21"/>
  <c r="AU37" i="21"/>
  <c r="AV37" i="21"/>
  <c r="AW37" i="21"/>
  <c r="AX37" i="21"/>
  <c r="AY37" i="21"/>
  <c r="AZ37" i="21"/>
  <c r="BA37" i="21"/>
  <c r="BB37" i="21"/>
  <c r="BC37" i="21"/>
  <c r="BD37" i="21"/>
  <c r="BE37" i="21"/>
  <c r="BF37" i="21"/>
  <c r="BG37" i="21"/>
  <c r="BH37" i="21"/>
  <c r="BI37" i="21"/>
  <c r="BJ37" i="21"/>
  <c r="BK37" i="21"/>
  <c r="BL37" i="21"/>
  <c r="BM37" i="21"/>
  <c r="BN37" i="21"/>
  <c r="BO37" i="21"/>
  <c r="BP37" i="21"/>
  <c r="BQ37" i="21"/>
  <c r="BR37" i="21"/>
  <c r="BS37" i="21"/>
  <c r="BT37" i="21"/>
  <c r="BU37" i="21"/>
  <c r="BV37" i="21"/>
  <c r="BW37" i="21"/>
  <c r="BX37" i="21"/>
  <c r="BY37" i="21"/>
  <c r="BZ37" i="21"/>
  <c r="CA37" i="21"/>
  <c r="CB37" i="21"/>
  <c r="CC37" i="21"/>
  <c r="CD37" i="21"/>
  <c r="CE37" i="21"/>
  <c r="CF37" i="21"/>
  <c r="CG37" i="21"/>
  <c r="CH37" i="21"/>
  <c r="CI37" i="21"/>
  <c r="CJ37" i="21"/>
  <c r="CK37" i="21"/>
  <c r="CL37" i="21"/>
  <c r="CM37" i="21"/>
  <c r="CN37" i="21"/>
  <c r="CO37" i="21"/>
  <c r="CP37" i="21"/>
  <c r="CQ37" i="21"/>
  <c r="CR37" i="21"/>
  <c r="CS37" i="21"/>
  <c r="CT37" i="21"/>
  <c r="CU37" i="21"/>
  <c r="CV37" i="21"/>
  <c r="CW37" i="21"/>
  <c r="CX37" i="21"/>
  <c r="CY37" i="21"/>
  <c r="CZ37" i="21"/>
  <c r="DA37" i="21"/>
  <c r="DB37" i="21"/>
  <c r="DC37" i="21"/>
  <c r="DD37" i="21"/>
  <c r="DE37" i="21"/>
  <c r="DF37" i="21"/>
  <c r="DG37" i="21"/>
  <c r="DH37" i="21"/>
  <c r="DI37" i="21"/>
  <c r="DJ37" i="21"/>
  <c r="DK37" i="21"/>
  <c r="DL37" i="21"/>
  <c r="DM37" i="21"/>
  <c r="DN37" i="21"/>
  <c r="DO37" i="21"/>
  <c r="DP37" i="21"/>
  <c r="DQ37" i="21"/>
  <c r="DR37" i="21"/>
  <c r="DS37" i="21"/>
  <c r="DT37" i="21"/>
  <c r="DU37" i="21"/>
  <c r="DV37" i="21"/>
  <c r="DW37" i="21"/>
  <c r="DX37" i="21"/>
  <c r="DY37" i="21"/>
  <c r="DZ37" i="21"/>
  <c r="EA37" i="21"/>
  <c r="EB37" i="21"/>
  <c r="EC37" i="21"/>
  <c r="ED37" i="21"/>
  <c r="EE37" i="21"/>
  <c r="EF37" i="21"/>
  <c r="EG37" i="21"/>
  <c r="EH37" i="21"/>
  <c r="EI37" i="21"/>
  <c r="EJ37" i="21"/>
  <c r="EK37" i="21"/>
  <c r="EL37" i="21"/>
  <c r="EM37" i="21"/>
  <c r="EN37" i="21"/>
  <c r="EO37" i="21"/>
  <c r="EP37" i="21"/>
  <c r="EQ37" i="21"/>
  <c r="ER37" i="21"/>
  <c r="ES37" i="21"/>
  <c r="ET37" i="21"/>
  <c r="EU37" i="21"/>
  <c r="EV37" i="21"/>
  <c r="EW37" i="21"/>
  <c r="EX37" i="21"/>
  <c r="EY37" i="21"/>
  <c r="EZ37" i="21"/>
  <c r="FA37" i="21"/>
  <c r="FB37" i="21"/>
  <c r="FC37" i="21"/>
  <c r="FD37" i="21"/>
  <c r="FE37" i="21"/>
  <c r="FF37" i="21"/>
  <c r="FG37" i="21"/>
  <c r="FH37" i="21"/>
  <c r="FI37" i="21"/>
  <c r="FJ37" i="21"/>
  <c r="FK37" i="21"/>
  <c r="FL37" i="21"/>
  <c r="FM37" i="21"/>
  <c r="FN37" i="21"/>
  <c r="FO37" i="21"/>
  <c r="FP37" i="21"/>
  <c r="FQ37" i="21"/>
  <c r="FR37" i="21"/>
  <c r="FS37" i="21"/>
  <c r="FT37" i="21"/>
  <c r="FU37" i="21"/>
  <c r="FV37" i="21"/>
  <c r="FW37" i="21"/>
  <c r="FX37" i="21"/>
  <c r="FY37" i="21"/>
  <c r="FZ37" i="21"/>
  <c r="GA37" i="21"/>
  <c r="GB37" i="21"/>
  <c r="GC37" i="21"/>
  <c r="GD37" i="21"/>
  <c r="GE37" i="21"/>
  <c r="GF37" i="21"/>
  <c r="GG37" i="21"/>
  <c r="GH37" i="21"/>
  <c r="GI37" i="21"/>
  <c r="GJ37" i="21"/>
  <c r="GK37" i="21"/>
  <c r="GL37" i="21"/>
  <c r="GM37" i="21"/>
  <c r="GN37" i="21"/>
  <c r="GO37" i="21"/>
  <c r="GP37" i="21"/>
  <c r="GQ37" i="21"/>
  <c r="GR37" i="21"/>
  <c r="GS37" i="21"/>
  <c r="GT37" i="21"/>
  <c r="GU37" i="21"/>
  <c r="GV37" i="21"/>
  <c r="GW37" i="21"/>
  <c r="GX37" i="21"/>
  <c r="GY37" i="21"/>
  <c r="GZ37" i="21"/>
  <c r="HA37" i="21"/>
  <c r="HB37" i="21"/>
  <c r="HC37" i="21"/>
  <c r="HD37" i="21"/>
  <c r="HE37" i="21"/>
  <c r="HF37" i="21"/>
  <c r="HG37" i="21"/>
  <c r="HH37" i="21"/>
  <c r="HI37" i="21"/>
  <c r="HJ37" i="21"/>
  <c r="HK37" i="21"/>
  <c r="HL37" i="21"/>
  <c r="HM37" i="21"/>
  <c r="HN37" i="21"/>
  <c r="HO37" i="21"/>
  <c r="HP37" i="21"/>
  <c r="HQ37" i="21"/>
  <c r="HR37" i="21"/>
  <c r="HS37" i="21"/>
  <c r="HT37" i="21"/>
  <c r="HU37" i="21"/>
  <c r="HV37" i="21"/>
  <c r="HW37" i="21"/>
  <c r="HX37" i="21"/>
  <c r="HY37" i="21"/>
  <c r="HZ37" i="21"/>
  <c r="IA37" i="21"/>
  <c r="IB37" i="21"/>
  <c r="IC37" i="21"/>
  <c r="ID37" i="21"/>
  <c r="IE37" i="21"/>
  <c r="IF37" i="21"/>
  <c r="IG37" i="21"/>
  <c r="IH37" i="21"/>
  <c r="II37" i="21"/>
  <c r="IJ37" i="21"/>
  <c r="IK37" i="21"/>
  <c r="IL37" i="21"/>
  <c r="IM37" i="21"/>
  <c r="IN37" i="21"/>
  <c r="IO37" i="21"/>
  <c r="IP37" i="21"/>
  <c r="IQ37" i="21"/>
  <c r="IR37" i="21"/>
  <c r="IS37" i="21"/>
  <c r="IT37" i="21"/>
  <c r="IU37" i="21"/>
  <c r="IV37" i="21"/>
  <c r="IW37" i="21"/>
  <c r="IX37" i="21"/>
  <c r="IY37" i="21"/>
  <c r="IZ37" i="21"/>
  <c r="JA37" i="21"/>
  <c r="JB37" i="21"/>
  <c r="JC37" i="21"/>
  <c r="JD37" i="21"/>
  <c r="JE37" i="21"/>
  <c r="JF37" i="21"/>
  <c r="JG37" i="21"/>
  <c r="JH37" i="21"/>
  <c r="JI37" i="21"/>
  <c r="JJ37" i="21"/>
  <c r="JK37" i="21"/>
  <c r="JL37" i="21"/>
  <c r="JM37" i="21"/>
  <c r="JN37" i="21"/>
  <c r="JO37" i="21"/>
  <c r="JP37" i="21"/>
  <c r="JQ37" i="21"/>
  <c r="JR37" i="21"/>
  <c r="JS37" i="21"/>
  <c r="JT37" i="21"/>
  <c r="JU37" i="21"/>
  <c r="JV37" i="21"/>
  <c r="JW37" i="21"/>
  <c r="JX37" i="21"/>
  <c r="JY37" i="21"/>
  <c r="JZ37" i="21"/>
  <c r="KA37" i="21"/>
  <c r="KB37" i="21"/>
  <c r="KC37" i="21"/>
  <c r="KD37" i="21"/>
  <c r="KE37" i="21"/>
  <c r="KF37" i="21"/>
  <c r="KG37" i="21"/>
  <c r="KH37" i="21"/>
  <c r="KI37" i="21"/>
  <c r="KJ37" i="21"/>
  <c r="KK37" i="21"/>
  <c r="KL37" i="21"/>
  <c r="KM37" i="21"/>
  <c r="KN37" i="21"/>
  <c r="KO37" i="21"/>
  <c r="KP37" i="21"/>
  <c r="KQ37" i="21"/>
  <c r="KR37" i="21"/>
  <c r="KS37" i="21"/>
  <c r="KT37" i="21"/>
  <c r="KU37" i="21"/>
  <c r="KV37" i="21"/>
  <c r="KW37" i="21"/>
  <c r="KX37" i="21"/>
  <c r="KY37" i="21"/>
  <c r="KZ37" i="21"/>
  <c r="LA37" i="21"/>
  <c r="LB37" i="21"/>
  <c r="LC37" i="21"/>
  <c r="LD37" i="21"/>
  <c r="LE37" i="21"/>
  <c r="LF37" i="21"/>
  <c r="LG37" i="21"/>
  <c r="LH37" i="21"/>
  <c r="LI37" i="21"/>
  <c r="LJ37" i="21"/>
  <c r="LK37" i="21"/>
  <c r="LL37" i="21"/>
  <c r="LM37" i="21"/>
  <c r="LN37" i="21"/>
  <c r="LO37" i="21"/>
  <c r="LP37" i="21"/>
  <c r="LQ37" i="21"/>
  <c r="LR37" i="21"/>
  <c r="LS37" i="21"/>
  <c r="LT37" i="21"/>
  <c r="LU37" i="21"/>
  <c r="LV37" i="21"/>
  <c r="LW37" i="21"/>
  <c r="LX37" i="21"/>
  <c r="LY37" i="21"/>
  <c r="LZ37" i="21"/>
  <c r="MA37" i="21"/>
  <c r="MB37" i="21"/>
  <c r="MC37" i="21"/>
  <c r="MD37" i="21"/>
  <c r="ME37" i="21"/>
  <c r="MF37" i="21"/>
  <c r="MG37" i="21"/>
  <c r="MH37" i="21"/>
  <c r="MI37" i="21"/>
  <c r="MJ37" i="21"/>
  <c r="MK37" i="21"/>
  <c r="ML37" i="21"/>
  <c r="MM37" i="21"/>
  <c r="MN37" i="21"/>
  <c r="MO37" i="21"/>
  <c r="MP37" i="21"/>
  <c r="MQ37" i="21"/>
  <c r="MR37" i="21"/>
  <c r="D38" i="21"/>
  <c r="E38" i="21"/>
  <c r="F38" i="21"/>
  <c r="G38" i="21"/>
  <c r="H38" i="21"/>
  <c r="I38" i="21"/>
  <c r="J38" i="21"/>
  <c r="K38" i="21"/>
  <c r="L38" i="21"/>
  <c r="M38" i="21"/>
  <c r="N38" i="21"/>
  <c r="O38" i="21"/>
  <c r="P38" i="21"/>
  <c r="Q38" i="21"/>
  <c r="R38" i="21"/>
  <c r="S38" i="21"/>
  <c r="T38" i="21"/>
  <c r="U38" i="21"/>
  <c r="V38" i="21"/>
  <c r="W38" i="21"/>
  <c r="X38" i="21"/>
  <c r="Y38" i="21"/>
  <c r="Z38" i="21"/>
  <c r="AA38" i="21"/>
  <c r="AB38" i="21"/>
  <c r="AC38" i="21"/>
  <c r="AD38" i="21"/>
  <c r="AE38" i="21"/>
  <c r="AF38" i="21"/>
  <c r="AG38" i="21"/>
  <c r="AH38" i="21"/>
  <c r="AI38" i="21"/>
  <c r="AJ38" i="21"/>
  <c r="AK38" i="21"/>
  <c r="AL38" i="21"/>
  <c r="AM38" i="21"/>
  <c r="AN38" i="21"/>
  <c r="AO38" i="21"/>
  <c r="AP38" i="21"/>
  <c r="AQ38" i="21"/>
  <c r="AR38" i="21"/>
  <c r="AS38" i="21"/>
  <c r="AT38" i="21"/>
  <c r="AU38" i="21"/>
  <c r="AV38" i="21"/>
  <c r="AW38" i="21"/>
  <c r="AX38" i="21"/>
  <c r="AY38" i="21"/>
  <c r="AZ38" i="21"/>
  <c r="BA38" i="21"/>
  <c r="BB38" i="21"/>
  <c r="BC38" i="21"/>
  <c r="BD38" i="21"/>
  <c r="BE38" i="21"/>
  <c r="BF38" i="21"/>
  <c r="BG38" i="21"/>
  <c r="BH38" i="21"/>
  <c r="BI38" i="21"/>
  <c r="BJ38" i="21"/>
  <c r="BK38" i="21"/>
  <c r="BL38" i="21"/>
  <c r="BM38" i="21"/>
  <c r="BN38" i="21"/>
  <c r="BO38" i="21"/>
  <c r="BP38" i="21"/>
  <c r="BQ38" i="21"/>
  <c r="BR38" i="21"/>
  <c r="BS38" i="21"/>
  <c r="BT38" i="21"/>
  <c r="BU38" i="21"/>
  <c r="BV38" i="21"/>
  <c r="BW38" i="21"/>
  <c r="BX38" i="21"/>
  <c r="BY38" i="21"/>
  <c r="BZ38" i="21"/>
  <c r="CA38" i="21"/>
  <c r="CB38" i="21"/>
  <c r="CC38" i="21"/>
  <c r="CD38" i="21"/>
  <c r="CE38" i="21"/>
  <c r="CF38" i="21"/>
  <c r="CG38" i="21"/>
  <c r="CH38" i="21"/>
  <c r="CI38" i="21"/>
  <c r="CJ38" i="21"/>
  <c r="CK38" i="21"/>
  <c r="CL38" i="21"/>
  <c r="CM38" i="21"/>
  <c r="CN38" i="21"/>
  <c r="CO38" i="21"/>
  <c r="CP38" i="21"/>
  <c r="CQ38" i="21"/>
  <c r="CR38" i="21"/>
  <c r="CS38" i="21"/>
  <c r="CT38" i="21"/>
  <c r="CU38" i="21"/>
  <c r="CV38" i="21"/>
  <c r="CW38" i="21"/>
  <c r="CX38" i="21"/>
  <c r="CY38" i="21"/>
  <c r="CZ38" i="21"/>
  <c r="DA38" i="21"/>
  <c r="DB38" i="21"/>
  <c r="DC38" i="21"/>
  <c r="DD38" i="21"/>
  <c r="DE38" i="21"/>
  <c r="DF38" i="21"/>
  <c r="DG38" i="21"/>
  <c r="DH38" i="21"/>
  <c r="DI38" i="21"/>
  <c r="DJ38" i="21"/>
  <c r="DK38" i="21"/>
  <c r="DL38" i="21"/>
  <c r="DM38" i="21"/>
  <c r="DN38" i="21"/>
  <c r="DO38" i="21"/>
  <c r="DP38" i="21"/>
  <c r="DQ38" i="21"/>
  <c r="DR38" i="21"/>
  <c r="DS38" i="21"/>
  <c r="DT38" i="21"/>
  <c r="DU38" i="21"/>
  <c r="DV38" i="21"/>
  <c r="DW38" i="21"/>
  <c r="DX38" i="21"/>
  <c r="DY38" i="21"/>
  <c r="DZ38" i="21"/>
  <c r="EA38" i="21"/>
  <c r="EB38" i="21"/>
  <c r="EC38" i="21"/>
  <c r="ED38" i="21"/>
  <c r="EE38" i="21"/>
  <c r="EF38" i="21"/>
  <c r="EG38" i="21"/>
  <c r="EH38" i="21"/>
  <c r="EI38" i="21"/>
  <c r="EJ38" i="21"/>
  <c r="EK38" i="21"/>
  <c r="EL38" i="21"/>
  <c r="EM38" i="21"/>
  <c r="EN38" i="21"/>
  <c r="EO38" i="21"/>
  <c r="EP38" i="21"/>
  <c r="EQ38" i="21"/>
  <c r="ER38" i="21"/>
  <c r="ES38" i="21"/>
  <c r="ET38" i="21"/>
  <c r="EU38" i="21"/>
  <c r="EV38" i="21"/>
  <c r="EW38" i="21"/>
  <c r="EX38" i="21"/>
  <c r="EY38" i="21"/>
  <c r="EZ38" i="21"/>
  <c r="FA38" i="21"/>
  <c r="FB38" i="21"/>
  <c r="FC38" i="21"/>
  <c r="FD38" i="21"/>
  <c r="FE38" i="21"/>
  <c r="FF38" i="21"/>
  <c r="FG38" i="21"/>
  <c r="FH38" i="21"/>
  <c r="FI38" i="21"/>
  <c r="FJ38" i="21"/>
  <c r="FK38" i="21"/>
  <c r="FL38" i="21"/>
  <c r="FM38" i="21"/>
  <c r="FN38" i="21"/>
  <c r="FO38" i="21"/>
  <c r="FP38" i="21"/>
  <c r="FQ38" i="21"/>
  <c r="FR38" i="21"/>
  <c r="FS38" i="21"/>
  <c r="FT38" i="21"/>
  <c r="FU38" i="21"/>
  <c r="FV38" i="21"/>
  <c r="FW38" i="21"/>
  <c r="FX38" i="21"/>
  <c r="FY38" i="21"/>
  <c r="FZ38" i="21"/>
  <c r="GA38" i="21"/>
  <c r="GB38" i="21"/>
  <c r="GC38" i="21"/>
  <c r="GD38" i="21"/>
  <c r="GE38" i="21"/>
  <c r="GF38" i="21"/>
  <c r="GG38" i="21"/>
  <c r="GH38" i="21"/>
  <c r="GI38" i="21"/>
  <c r="GJ38" i="21"/>
  <c r="GK38" i="21"/>
  <c r="GL38" i="21"/>
  <c r="GM38" i="21"/>
  <c r="GN38" i="21"/>
  <c r="GO38" i="21"/>
  <c r="GP38" i="21"/>
  <c r="GQ38" i="21"/>
  <c r="GR38" i="21"/>
  <c r="GS38" i="21"/>
  <c r="GT38" i="21"/>
  <c r="GU38" i="21"/>
  <c r="GV38" i="21"/>
  <c r="GW38" i="21"/>
  <c r="GX38" i="21"/>
  <c r="GY38" i="21"/>
  <c r="GZ38" i="21"/>
  <c r="HA38" i="21"/>
  <c r="HB38" i="21"/>
  <c r="HC38" i="21"/>
  <c r="HD38" i="21"/>
  <c r="HE38" i="21"/>
  <c r="HF38" i="21"/>
  <c r="HG38" i="21"/>
  <c r="HH38" i="21"/>
  <c r="HI38" i="21"/>
  <c r="HJ38" i="21"/>
  <c r="HK38" i="21"/>
  <c r="HL38" i="21"/>
  <c r="HM38" i="21"/>
  <c r="HN38" i="21"/>
  <c r="HO38" i="21"/>
  <c r="HP38" i="21"/>
  <c r="HQ38" i="21"/>
  <c r="HR38" i="21"/>
  <c r="HS38" i="21"/>
  <c r="HT38" i="21"/>
  <c r="HU38" i="21"/>
  <c r="HV38" i="21"/>
  <c r="HW38" i="21"/>
  <c r="HX38" i="21"/>
  <c r="HY38" i="21"/>
  <c r="HZ38" i="21"/>
  <c r="IA38" i="21"/>
  <c r="IB38" i="21"/>
  <c r="IC38" i="21"/>
  <c r="ID38" i="21"/>
  <c r="IE38" i="21"/>
  <c r="IF38" i="21"/>
  <c r="IG38" i="21"/>
  <c r="IH38" i="21"/>
  <c r="II38" i="21"/>
  <c r="IJ38" i="21"/>
  <c r="IK38" i="21"/>
  <c r="IL38" i="21"/>
  <c r="IM38" i="21"/>
  <c r="IN38" i="21"/>
  <c r="IO38" i="21"/>
  <c r="IP38" i="21"/>
  <c r="IQ38" i="21"/>
  <c r="IR38" i="21"/>
  <c r="IS38" i="21"/>
  <c r="IT38" i="21"/>
  <c r="IU38" i="21"/>
  <c r="IV38" i="21"/>
  <c r="IW38" i="21"/>
  <c r="IX38" i="21"/>
  <c r="IY38" i="21"/>
  <c r="IZ38" i="21"/>
  <c r="JA38" i="21"/>
  <c r="JB38" i="21"/>
  <c r="JC38" i="21"/>
  <c r="JD38" i="21"/>
  <c r="JE38" i="21"/>
  <c r="JF38" i="21"/>
  <c r="JG38" i="21"/>
  <c r="JH38" i="21"/>
  <c r="JI38" i="21"/>
  <c r="JJ38" i="21"/>
  <c r="JK38" i="21"/>
  <c r="JL38" i="21"/>
  <c r="JM38" i="21"/>
  <c r="JN38" i="21"/>
  <c r="JO38" i="21"/>
  <c r="JP38" i="21"/>
  <c r="JQ38" i="21"/>
  <c r="JR38" i="21"/>
  <c r="JS38" i="21"/>
  <c r="JT38" i="21"/>
  <c r="JU38" i="21"/>
  <c r="JV38" i="21"/>
  <c r="JW38" i="21"/>
  <c r="JX38" i="21"/>
  <c r="JY38" i="21"/>
  <c r="JZ38" i="21"/>
  <c r="KA38" i="21"/>
  <c r="KB38" i="21"/>
  <c r="KC38" i="21"/>
  <c r="KD38" i="21"/>
  <c r="KE38" i="21"/>
  <c r="KF38" i="21"/>
  <c r="KG38" i="21"/>
  <c r="KH38" i="21"/>
  <c r="KI38" i="21"/>
  <c r="KJ38" i="21"/>
  <c r="KK38" i="21"/>
  <c r="KL38" i="21"/>
  <c r="KM38" i="21"/>
  <c r="KN38" i="21"/>
  <c r="KO38" i="21"/>
  <c r="KP38" i="21"/>
  <c r="KQ38" i="21"/>
  <c r="KR38" i="21"/>
  <c r="KS38" i="21"/>
  <c r="KT38" i="21"/>
  <c r="KU38" i="21"/>
  <c r="KV38" i="21"/>
  <c r="KW38" i="21"/>
  <c r="KX38" i="21"/>
  <c r="KY38" i="21"/>
  <c r="KZ38" i="21"/>
  <c r="LA38" i="21"/>
  <c r="LB38" i="21"/>
  <c r="LC38" i="21"/>
  <c r="LD38" i="21"/>
  <c r="LE38" i="21"/>
  <c r="LF38" i="21"/>
  <c r="LG38" i="21"/>
  <c r="LH38" i="21"/>
  <c r="LI38" i="21"/>
  <c r="LJ38" i="21"/>
  <c r="LK38" i="21"/>
  <c r="LL38" i="21"/>
  <c r="LM38" i="21"/>
  <c r="LN38" i="21"/>
  <c r="LO38" i="21"/>
  <c r="LP38" i="21"/>
  <c r="LQ38" i="21"/>
  <c r="LR38" i="21"/>
  <c r="LS38" i="21"/>
  <c r="LT38" i="21"/>
  <c r="LU38" i="21"/>
  <c r="LV38" i="21"/>
  <c r="LW38" i="21"/>
  <c r="LX38" i="21"/>
  <c r="LY38" i="21"/>
  <c r="LZ38" i="21"/>
  <c r="MA38" i="21"/>
  <c r="MB38" i="21"/>
  <c r="MC38" i="21"/>
  <c r="MD38" i="21"/>
  <c r="ME38" i="21"/>
  <c r="MF38" i="21"/>
  <c r="MG38" i="21"/>
  <c r="MH38" i="21"/>
  <c r="MI38" i="21"/>
  <c r="MJ38" i="21"/>
  <c r="MK38" i="21"/>
  <c r="ML38" i="21"/>
  <c r="MM38" i="21"/>
  <c r="MN38" i="21"/>
  <c r="MO38" i="21"/>
  <c r="MP38" i="21"/>
  <c r="MQ38" i="21"/>
  <c r="MR38" i="21"/>
  <c r="D39" i="21"/>
  <c r="E39" i="21"/>
  <c r="F39" i="21"/>
  <c r="G39" i="21"/>
  <c r="H39" i="21"/>
  <c r="I39" i="21"/>
  <c r="J39" i="21"/>
  <c r="K39" i="21"/>
  <c r="L39" i="21"/>
  <c r="M39" i="21"/>
  <c r="N39" i="21"/>
  <c r="O39" i="21"/>
  <c r="P39" i="21"/>
  <c r="Q39" i="21"/>
  <c r="R39" i="21"/>
  <c r="S39" i="21"/>
  <c r="T39" i="21"/>
  <c r="U39" i="21"/>
  <c r="V39" i="21"/>
  <c r="W39" i="21"/>
  <c r="X39" i="21"/>
  <c r="Y39" i="21"/>
  <c r="Z39" i="21"/>
  <c r="AA39" i="21"/>
  <c r="AB39" i="21"/>
  <c r="AC39" i="21"/>
  <c r="AD39" i="21"/>
  <c r="AE39" i="21"/>
  <c r="AF39" i="21"/>
  <c r="AG39" i="21"/>
  <c r="AH39" i="21"/>
  <c r="AI39" i="21"/>
  <c r="AJ39" i="21"/>
  <c r="AK39" i="21"/>
  <c r="AL39" i="21"/>
  <c r="AM39" i="21"/>
  <c r="AN39" i="21"/>
  <c r="AO39" i="21"/>
  <c r="AP39" i="21"/>
  <c r="AQ39" i="21"/>
  <c r="AR39" i="21"/>
  <c r="AS39" i="21"/>
  <c r="AT39" i="21"/>
  <c r="AU39" i="21"/>
  <c r="AV39" i="21"/>
  <c r="AW39" i="21"/>
  <c r="AX39" i="21"/>
  <c r="AY39" i="21"/>
  <c r="AZ39" i="21"/>
  <c r="BA39" i="21"/>
  <c r="BB39" i="21"/>
  <c r="BC39" i="21"/>
  <c r="BD39" i="21"/>
  <c r="BE39" i="21"/>
  <c r="BF39" i="21"/>
  <c r="BG39" i="21"/>
  <c r="BH39" i="21"/>
  <c r="BI39" i="21"/>
  <c r="BJ39" i="21"/>
  <c r="BK39" i="21"/>
  <c r="BL39" i="21"/>
  <c r="BM39" i="21"/>
  <c r="BN39" i="21"/>
  <c r="BO39" i="21"/>
  <c r="BP39" i="21"/>
  <c r="BQ39" i="21"/>
  <c r="BR39" i="21"/>
  <c r="BS39" i="21"/>
  <c r="BT39" i="21"/>
  <c r="BU39" i="21"/>
  <c r="BV39" i="21"/>
  <c r="BW39" i="21"/>
  <c r="BX39" i="21"/>
  <c r="BY39" i="21"/>
  <c r="BZ39" i="21"/>
  <c r="CA39" i="21"/>
  <c r="CB39" i="21"/>
  <c r="CC39" i="21"/>
  <c r="CD39" i="21"/>
  <c r="CE39" i="21"/>
  <c r="CF39" i="21"/>
  <c r="CG39" i="21"/>
  <c r="CH39" i="21"/>
  <c r="CI39" i="21"/>
  <c r="CJ39" i="21"/>
  <c r="CK39" i="21"/>
  <c r="CL39" i="21"/>
  <c r="CM39" i="21"/>
  <c r="CN39" i="21"/>
  <c r="CO39" i="21"/>
  <c r="CP39" i="21"/>
  <c r="CQ39" i="21"/>
  <c r="CR39" i="21"/>
  <c r="CS39" i="21"/>
  <c r="CT39" i="21"/>
  <c r="CU39" i="21"/>
  <c r="CV39" i="21"/>
  <c r="CW39" i="21"/>
  <c r="CX39" i="21"/>
  <c r="CY39" i="21"/>
  <c r="CZ39" i="21"/>
  <c r="DA39" i="21"/>
  <c r="DB39" i="21"/>
  <c r="DC39" i="21"/>
  <c r="DD39" i="21"/>
  <c r="DE39" i="21"/>
  <c r="DF39" i="21"/>
  <c r="DG39" i="21"/>
  <c r="DH39" i="21"/>
  <c r="DI39" i="21"/>
  <c r="DJ39" i="21"/>
  <c r="DK39" i="21"/>
  <c r="DL39" i="21"/>
  <c r="DM39" i="21"/>
  <c r="DN39" i="21"/>
  <c r="DO39" i="21"/>
  <c r="DP39" i="21"/>
  <c r="DQ39" i="21"/>
  <c r="DR39" i="21"/>
  <c r="DS39" i="21"/>
  <c r="DT39" i="21"/>
  <c r="DU39" i="21"/>
  <c r="DV39" i="21"/>
  <c r="DW39" i="21"/>
  <c r="DX39" i="21"/>
  <c r="DY39" i="21"/>
  <c r="DZ39" i="21"/>
  <c r="EA39" i="21"/>
  <c r="EB39" i="21"/>
  <c r="EC39" i="21"/>
  <c r="ED39" i="21"/>
  <c r="EE39" i="21"/>
  <c r="EF39" i="21"/>
  <c r="EG39" i="21"/>
  <c r="EH39" i="21"/>
  <c r="EI39" i="21"/>
  <c r="EJ39" i="21"/>
  <c r="EK39" i="21"/>
  <c r="EL39" i="21"/>
  <c r="EM39" i="21"/>
  <c r="EN39" i="21"/>
  <c r="EO39" i="21"/>
  <c r="EP39" i="21"/>
  <c r="EQ39" i="21"/>
  <c r="ER39" i="21"/>
  <c r="ES39" i="21"/>
  <c r="ET39" i="21"/>
  <c r="EU39" i="21"/>
  <c r="EV39" i="21"/>
  <c r="EW39" i="21"/>
  <c r="EX39" i="21"/>
  <c r="EY39" i="21"/>
  <c r="EZ39" i="21"/>
  <c r="FA39" i="21"/>
  <c r="FB39" i="21"/>
  <c r="FC39" i="21"/>
  <c r="FD39" i="21"/>
  <c r="FE39" i="21"/>
  <c r="FF39" i="21"/>
  <c r="FG39" i="21"/>
  <c r="FH39" i="21"/>
  <c r="FI39" i="21"/>
  <c r="FJ39" i="21"/>
  <c r="FK39" i="21"/>
  <c r="FL39" i="21"/>
  <c r="FM39" i="21"/>
  <c r="FN39" i="21"/>
  <c r="FO39" i="21"/>
  <c r="FP39" i="21"/>
  <c r="FQ39" i="21"/>
  <c r="FR39" i="21"/>
  <c r="FS39" i="21"/>
  <c r="FT39" i="21"/>
  <c r="FU39" i="21"/>
  <c r="FV39" i="21"/>
  <c r="FW39" i="21"/>
  <c r="FX39" i="21"/>
  <c r="FY39" i="21"/>
  <c r="FZ39" i="21"/>
  <c r="GA39" i="21"/>
  <c r="GB39" i="21"/>
  <c r="GC39" i="21"/>
  <c r="GD39" i="21"/>
  <c r="GE39" i="21"/>
  <c r="GF39" i="21"/>
  <c r="GG39" i="21"/>
  <c r="GH39" i="21"/>
  <c r="GI39" i="21"/>
  <c r="GJ39" i="21"/>
  <c r="GK39" i="21"/>
  <c r="GL39" i="21"/>
  <c r="GM39" i="21"/>
  <c r="GN39" i="21"/>
  <c r="GO39" i="21"/>
  <c r="GP39" i="21"/>
  <c r="GQ39" i="21"/>
  <c r="GR39" i="21"/>
  <c r="GS39" i="21"/>
  <c r="GT39" i="21"/>
  <c r="GU39" i="21"/>
  <c r="GV39" i="21"/>
  <c r="GW39" i="21"/>
  <c r="GX39" i="21"/>
  <c r="GY39" i="21"/>
  <c r="GZ39" i="21"/>
  <c r="HA39" i="21"/>
  <c r="HB39" i="21"/>
  <c r="HC39" i="21"/>
  <c r="HD39" i="21"/>
  <c r="HE39" i="21"/>
  <c r="HF39" i="21"/>
  <c r="HG39" i="21"/>
  <c r="HH39" i="21"/>
  <c r="HI39" i="21"/>
  <c r="HJ39" i="21"/>
  <c r="HK39" i="21"/>
  <c r="HL39" i="21"/>
  <c r="HM39" i="21"/>
  <c r="HN39" i="21"/>
  <c r="HO39" i="21"/>
  <c r="HP39" i="21"/>
  <c r="HQ39" i="21"/>
  <c r="HR39" i="21"/>
  <c r="HS39" i="21"/>
  <c r="HT39" i="21"/>
  <c r="HU39" i="21"/>
  <c r="HV39" i="21"/>
  <c r="HW39" i="21"/>
  <c r="HX39" i="21"/>
  <c r="HY39" i="21"/>
  <c r="HZ39" i="21"/>
  <c r="IA39" i="21"/>
  <c r="IB39" i="21"/>
  <c r="IC39" i="21"/>
  <c r="ID39" i="21"/>
  <c r="IE39" i="21"/>
  <c r="IF39" i="21"/>
  <c r="IG39" i="21"/>
  <c r="IH39" i="21"/>
  <c r="II39" i="21"/>
  <c r="IJ39" i="21"/>
  <c r="IK39" i="21"/>
  <c r="IL39" i="21"/>
  <c r="IM39" i="21"/>
  <c r="IN39" i="21"/>
  <c r="IO39" i="21"/>
  <c r="IP39" i="21"/>
  <c r="IQ39" i="21"/>
  <c r="IR39" i="21"/>
  <c r="IS39" i="21"/>
  <c r="IT39" i="21"/>
  <c r="IU39" i="21"/>
  <c r="IV39" i="21"/>
  <c r="IW39" i="21"/>
  <c r="IX39" i="21"/>
  <c r="IY39" i="21"/>
  <c r="IZ39" i="21"/>
  <c r="JA39" i="21"/>
  <c r="JB39" i="21"/>
  <c r="JC39" i="21"/>
  <c r="JD39" i="21"/>
  <c r="JE39" i="21"/>
  <c r="JF39" i="21"/>
  <c r="JG39" i="21"/>
  <c r="JH39" i="21"/>
  <c r="JI39" i="21"/>
  <c r="JJ39" i="21"/>
  <c r="JK39" i="21"/>
  <c r="JL39" i="21"/>
  <c r="JM39" i="21"/>
  <c r="JN39" i="21"/>
  <c r="JO39" i="21"/>
  <c r="JP39" i="21"/>
  <c r="JQ39" i="21"/>
  <c r="JR39" i="21"/>
  <c r="JS39" i="21"/>
  <c r="JT39" i="21"/>
  <c r="JU39" i="21"/>
  <c r="JV39" i="21"/>
  <c r="JW39" i="21"/>
  <c r="JX39" i="21"/>
  <c r="JY39" i="21"/>
  <c r="JZ39" i="21"/>
  <c r="KA39" i="21"/>
  <c r="KB39" i="21"/>
  <c r="KC39" i="21"/>
  <c r="KD39" i="21"/>
  <c r="KE39" i="21"/>
  <c r="KF39" i="21"/>
  <c r="KG39" i="21"/>
  <c r="KH39" i="21"/>
  <c r="KI39" i="21"/>
  <c r="KJ39" i="21"/>
  <c r="KK39" i="21"/>
  <c r="KL39" i="21"/>
  <c r="KM39" i="21"/>
  <c r="KN39" i="21"/>
  <c r="KO39" i="21"/>
  <c r="KP39" i="21"/>
  <c r="KQ39" i="21"/>
  <c r="KR39" i="21"/>
  <c r="KS39" i="21"/>
  <c r="KT39" i="21"/>
  <c r="KU39" i="21"/>
  <c r="KV39" i="21"/>
  <c r="KW39" i="21"/>
  <c r="KX39" i="21"/>
  <c r="KY39" i="21"/>
  <c r="KZ39" i="21"/>
  <c r="LA39" i="21"/>
  <c r="LB39" i="21"/>
  <c r="LC39" i="21"/>
  <c r="LD39" i="21"/>
  <c r="LE39" i="21"/>
  <c r="LF39" i="21"/>
  <c r="LG39" i="21"/>
  <c r="LH39" i="21"/>
  <c r="LI39" i="21"/>
  <c r="LJ39" i="21"/>
  <c r="LK39" i="21"/>
  <c r="LL39" i="21"/>
  <c r="LM39" i="21"/>
  <c r="LN39" i="21"/>
  <c r="LO39" i="21"/>
  <c r="LP39" i="21"/>
  <c r="LQ39" i="21"/>
  <c r="LR39" i="21"/>
  <c r="LS39" i="21"/>
  <c r="LT39" i="21"/>
  <c r="LU39" i="21"/>
  <c r="LV39" i="21"/>
  <c r="LW39" i="21"/>
  <c r="LX39" i="21"/>
  <c r="LY39" i="21"/>
  <c r="LZ39" i="21"/>
  <c r="MA39" i="21"/>
  <c r="MB39" i="21"/>
  <c r="MC39" i="21"/>
  <c r="MD39" i="21"/>
  <c r="ME39" i="21"/>
  <c r="MF39" i="21"/>
  <c r="MG39" i="21"/>
  <c r="MH39" i="21"/>
  <c r="MI39" i="21"/>
  <c r="MJ39" i="21"/>
  <c r="MK39" i="21"/>
  <c r="ML39" i="21"/>
  <c r="MM39" i="21"/>
  <c r="MN39" i="21"/>
  <c r="MO39" i="21"/>
  <c r="MP39" i="21"/>
  <c r="MQ39" i="21"/>
  <c r="MR39" i="21"/>
  <c r="D40" i="21"/>
  <c r="E40" i="21"/>
  <c r="F40" i="21"/>
  <c r="G40" i="21"/>
  <c r="H40" i="21"/>
  <c r="I40" i="21"/>
  <c r="J40" i="21"/>
  <c r="K40" i="21"/>
  <c r="L40" i="21"/>
  <c r="M40" i="21"/>
  <c r="N40" i="21"/>
  <c r="O40" i="21"/>
  <c r="P40" i="21"/>
  <c r="Q40" i="21"/>
  <c r="R40" i="21"/>
  <c r="S40" i="21"/>
  <c r="T40" i="21"/>
  <c r="U40" i="21"/>
  <c r="V40" i="21"/>
  <c r="W40" i="21"/>
  <c r="X40" i="21"/>
  <c r="Y40" i="21"/>
  <c r="Z40" i="21"/>
  <c r="AA40" i="21"/>
  <c r="AB40" i="21"/>
  <c r="AC40" i="21"/>
  <c r="AD40" i="21"/>
  <c r="AE40" i="21"/>
  <c r="AF40" i="21"/>
  <c r="AG40" i="21"/>
  <c r="AH40" i="21"/>
  <c r="AI40" i="21"/>
  <c r="AJ40" i="21"/>
  <c r="AK40" i="21"/>
  <c r="AL40" i="21"/>
  <c r="AM40" i="21"/>
  <c r="AN40" i="21"/>
  <c r="AO40" i="21"/>
  <c r="AP40" i="21"/>
  <c r="AQ40" i="21"/>
  <c r="AR40" i="21"/>
  <c r="AS40" i="21"/>
  <c r="AT40" i="21"/>
  <c r="AU40" i="21"/>
  <c r="AV40" i="21"/>
  <c r="AW40" i="21"/>
  <c r="AX40" i="21"/>
  <c r="AY40" i="21"/>
  <c r="AZ40" i="21"/>
  <c r="BA40" i="21"/>
  <c r="BB40" i="21"/>
  <c r="BC40" i="21"/>
  <c r="BD40" i="21"/>
  <c r="BE40" i="21"/>
  <c r="BF40" i="21"/>
  <c r="BG40" i="21"/>
  <c r="BH40" i="21"/>
  <c r="BI40" i="21"/>
  <c r="BJ40" i="21"/>
  <c r="BK40" i="21"/>
  <c r="BL40" i="21"/>
  <c r="BM40" i="21"/>
  <c r="BN40" i="21"/>
  <c r="BO40" i="21"/>
  <c r="BP40" i="21"/>
  <c r="BQ40" i="21"/>
  <c r="BR40" i="21"/>
  <c r="BS40" i="21"/>
  <c r="BT40" i="21"/>
  <c r="BU40" i="21"/>
  <c r="BV40" i="21"/>
  <c r="BW40" i="21"/>
  <c r="BX40" i="21"/>
  <c r="BY40" i="21"/>
  <c r="BZ40" i="21"/>
  <c r="CA40" i="21"/>
  <c r="CB40" i="21"/>
  <c r="CC40" i="21"/>
  <c r="CD40" i="21"/>
  <c r="CE40" i="21"/>
  <c r="CF40" i="21"/>
  <c r="CG40" i="21"/>
  <c r="CH40" i="21"/>
  <c r="CI40" i="21"/>
  <c r="CJ40" i="21"/>
  <c r="CK40" i="21"/>
  <c r="CL40" i="21"/>
  <c r="CM40" i="21"/>
  <c r="CN40" i="21"/>
  <c r="CO40" i="21"/>
  <c r="CP40" i="21"/>
  <c r="CQ40" i="21"/>
  <c r="CR40" i="21"/>
  <c r="CS40" i="21"/>
  <c r="CT40" i="21"/>
  <c r="CU40" i="21"/>
  <c r="CV40" i="21"/>
  <c r="CW40" i="21"/>
  <c r="CX40" i="21"/>
  <c r="CY40" i="21"/>
  <c r="CZ40" i="21"/>
  <c r="DA40" i="21"/>
  <c r="DB40" i="21"/>
  <c r="DC40" i="21"/>
  <c r="DD40" i="21"/>
  <c r="DE40" i="21"/>
  <c r="DF40" i="21"/>
  <c r="DG40" i="21"/>
  <c r="DH40" i="21"/>
  <c r="DI40" i="21"/>
  <c r="DJ40" i="21"/>
  <c r="DK40" i="21"/>
  <c r="DL40" i="21"/>
  <c r="DM40" i="21"/>
  <c r="DN40" i="21"/>
  <c r="DO40" i="21"/>
  <c r="DP40" i="21"/>
  <c r="DQ40" i="21"/>
  <c r="DR40" i="21"/>
  <c r="DS40" i="21"/>
  <c r="DT40" i="21"/>
  <c r="DU40" i="21"/>
  <c r="DV40" i="21"/>
  <c r="DW40" i="21"/>
  <c r="DX40" i="21"/>
  <c r="DY40" i="21"/>
  <c r="DZ40" i="21"/>
  <c r="EA40" i="21"/>
  <c r="EB40" i="21"/>
  <c r="EC40" i="21"/>
  <c r="ED40" i="21"/>
  <c r="EE40" i="21"/>
  <c r="EF40" i="21"/>
  <c r="EG40" i="21"/>
  <c r="EH40" i="21"/>
  <c r="EI40" i="21"/>
  <c r="EJ40" i="21"/>
  <c r="EK40" i="21"/>
  <c r="EL40" i="21"/>
  <c r="EM40" i="21"/>
  <c r="EN40" i="21"/>
  <c r="EO40" i="21"/>
  <c r="EP40" i="21"/>
  <c r="EQ40" i="21"/>
  <c r="ER40" i="21"/>
  <c r="ES40" i="21"/>
  <c r="ET40" i="21"/>
  <c r="EU40" i="21"/>
  <c r="EV40" i="21"/>
  <c r="EW40" i="21"/>
  <c r="EX40" i="21"/>
  <c r="EY40" i="21"/>
  <c r="EZ40" i="21"/>
  <c r="FA40" i="21"/>
  <c r="FB40" i="21"/>
  <c r="FC40" i="21"/>
  <c r="FD40" i="21"/>
  <c r="FE40" i="21"/>
  <c r="FF40" i="21"/>
  <c r="FG40" i="21"/>
  <c r="FH40" i="21"/>
  <c r="FI40" i="21"/>
  <c r="FJ40" i="21"/>
  <c r="FK40" i="21"/>
  <c r="FL40" i="21"/>
  <c r="FM40" i="21"/>
  <c r="FN40" i="21"/>
  <c r="FO40" i="21"/>
  <c r="FP40" i="21"/>
  <c r="FQ40" i="21"/>
  <c r="FR40" i="21"/>
  <c r="FS40" i="21"/>
  <c r="FT40" i="21"/>
  <c r="FU40" i="21"/>
  <c r="FV40" i="21"/>
  <c r="FW40" i="21"/>
  <c r="FX40" i="21"/>
  <c r="FY40" i="21"/>
  <c r="FZ40" i="21"/>
  <c r="GA40" i="21"/>
  <c r="GB40" i="21"/>
  <c r="GC40" i="21"/>
  <c r="GD40" i="21"/>
  <c r="GE40" i="21"/>
  <c r="GF40" i="21"/>
  <c r="GG40" i="21"/>
  <c r="GH40" i="21"/>
  <c r="GI40" i="21"/>
  <c r="GJ40" i="21"/>
  <c r="GK40" i="21"/>
  <c r="GL40" i="21"/>
  <c r="GM40" i="21"/>
  <c r="GN40" i="21"/>
  <c r="GO40" i="21"/>
  <c r="GP40" i="21"/>
  <c r="GQ40" i="21"/>
  <c r="GR40" i="21"/>
  <c r="GS40" i="21"/>
  <c r="GT40" i="21"/>
  <c r="GU40" i="21"/>
  <c r="GV40" i="21"/>
  <c r="GW40" i="21"/>
  <c r="GX40" i="21"/>
  <c r="GY40" i="21"/>
  <c r="GZ40" i="21"/>
  <c r="HA40" i="21"/>
  <c r="HB40" i="21"/>
  <c r="HC40" i="21"/>
  <c r="HD40" i="21"/>
  <c r="HE40" i="21"/>
  <c r="HF40" i="21"/>
  <c r="HG40" i="21"/>
  <c r="HH40" i="21"/>
  <c r="HI40" i="21"/>
  <c r="HJ40" i="21"/>
  <c r="HK40" i="21"/>
  <c r="HL40" i="21"/>
  <c r="HM40" i="21"/>
  <c r="HN40" i="21"/>
  <c r="HO40" i="21"/>
  <c r="HP40" i="21"/>
  <c r="HQ40" i="21"/>
  <c r="HR40" i="21"/>
  <c r="HS40" i="21"/>
  <c r="HT40" i="21"/>
  <c r="HU40" i="21"/>
  <c r="HV40" i="21"/>
  <c r="HW40" i="21"/>
  <c r="HX40" i="21"/>
  <c r="HY40" i="21"/>
  <c r="HZ40" i="21"/>
  <c r="IA40" i="21"/>
  <c r="IB40" i="21"/>
  <c r="IC40" i="21"/>
  <c r="ID40" i="21"/>
  <c r="IE40" i="21"/>
  <c r="IF40" i="21"/>
  <c r="IG40" i="21"/>
  <c r="IH40" i="21"/>
  <c r="II40" i="21"/>
  <c r="IJ40" i="21"/>
  <c r="IK40" i="21"/>
  <c r="IL40" i="21"/>
  <c r="IM40" i="21"/>
  <c r="IN40" i="21"/>
  <c r="IO40" i="21"/>
  <c r="IP40" i="21"/>
  <c r="IQ40" i="21"/>
  <c r="IR40" i="21"/>
  <c r="IS40" i="21"/>
  <c r="IT40" i="21"/>
  <c r="IU40" i="21"/>
  <c r="IV40" i="21"/>
  <c r="IW40" i="21"/>
  <c r="IX40" i="21"/>
  <c r="IY40" i="21"/>
  <c r="IZ40" i="21"/>
  <c r="JA40" i="21"/>
  <c r="JB40" i="21"/>
  <c r="JC40" i="21"/>
  <c r="JD40" i="21"/>
  <c r="JE40" i="21"/>
  <c r="JF40" i="21"/>
  <c r="JG40" i="21"/>
  <c r="JH40" i="21"/>
  <c r="JI40" i="21"/>
  <c r="JJ40" i="21"/>
  <c r="JK40" i="21"/>
  <c r="JL40" i="21"/>
  <c r="JM40" i="21"/>
  <c r="JN40" i="21"/>
  <c r="JO40" i="21"/>
  <c r="JP40" i="21"/>
  <c r="JQ40" i="21"/>
  <c r="JR40" i="21"/>
  <c r="JS40" i="21"/>
  <c r="JT40" i="21"/>
  <c r="JU40" i="21"/>
  <c r="JV40" i="21"/>
  <c r="JW40" i="21"/>
  <c r="JX40" i="21"/>
  <c r="JY40" i="21"/>
  <c r="JZ40" i="21"/>
  <c r="KA40" i="21"/>
  <c r="KB40" i="21"/>
  <c r="KC40" i="21"/>
  <c r="KD40" i="21"/>
  <c r="KE40" i="21"/>
  <c r="KF40" i="21"/>
  <c r="KG40" i="21"/>
  <c r="KH40" i="21"/>
  <c r="KI40" i="21"/>
  <c r="KJ40" i="21"/>
  <c r="KK40" i="21"/>
  <c r="KL40" i="21"/>
  <c r="KM40" i="21"/>
  <c r="KN40" i="21"/>
  <c r="KO40" i="21"/>
  <c r="KP40" i="21"/>
  <c r="KQ40" i="21"/>
  <c r="KR40" i="21"/>
  <c r="KS40" i="21"/>
  <c r="KT40" i="21"/>
  <c r="KU40" i="21"/>
  <c r="KV40" i="21"/>
  <c r="KW40" i="21"/>
  <c r="KX40" i="21"/>
  <c r="KY40" i="21"/>
  <c r="KZ40" i="21"/>
  <c r="LA40" i="21"/>
  <c r="LB40" i="21"/>
  <c r="LC40" i="21"/>
  <c r="LD40" i="21"/>
  <c r="LE40" i="21"/>
  <c r="LF40" i="21"/>
  <c r="LG40" i="21"/>
  <c r="LH40" i="21"/>
  <c r="LI40" i="21"/>
  <c r="LJ40" i="21"/>
  <c r="LK40" i="21"/>
  <c r="LL40" i="21"/>
  <c r="LM40" i="21"/>
  <c r="LN40" i="21"/>
  <c r="LO40" i="21"/>
  <c r="LP40" i="21"/>
  <c r="LQ40" i="21"/>
  <c r="LR40" i="21"/>
  <c r="LS40" i="21"/>
  <c r="LT40" i="21"/>
  <c r="LU40" i="21"/>
  <c r="LV40" i="21"/>
  <c r="LW40" i="21"/>
  <c r="LX40" i="21"/>
  <c r="LY40" i="21"/>
  <c r="LZ40" i="21"/>
  <c r="MA40" i="21"/>
  <c r="MB40" i="21"/>
  <c r="MC40" i="21"/>
  <c r="MD40" i="21"/>
  <c r="ME40" i="21"/>
  <c r="MF40" i="21"/>
  <c r="MG40" i="21"/>
  <c r="MH40" i="21"/>
  <c r="MI40" i="21"/>
  <c r="MJ40" i="21"/>
  <c r="MK40" i="21"/>
  <c r="ML40" i="21"/>
  <c r="MM40" i="21"/>
  <c r="MN40" i="21"/>
  <c r="MO40" i="21"/>
  <c r="MP40" i="21"/>
  <c r="MQ40" i="21"/>
  <c r="MR40" i="21"/>
  <c r="D41" i="21"/>
  <c r="E41" i="21"/>
  <c r="F41" i="21"/>
  <c r="G41" i="21"/>
  <c r="H41" i="21"/>
  <c r="I41" i="21"/>
  <c r="J41" i="21"/>
  <c r="K41" i="21"/>
  <c r="L41" i="21"/>
  <c r="M41" i="21"/>
  <c r="N41" i="21"/>
  <c r="O41" i="21"/>
  <c r="P41" i="21"/>
  <c r="Q41" i="21"/>
  <c r="R41" i="21"/>
  <c r="S41" i="21"/>
  <c r="T41" i="21"/>
  <c r="U41" i="21"/>
  <c r="V41" i="21"/>
  <c r="W41" i="21"/>
  <c r="X41" i="21"/>
  <c r="Y41" i="21"/>
  <c r="Z41" i="21"/>
  <c r="AA41" i="21"/>
  <c r="AB41" i="21"/>
  <c r="AC41" i="21"/>
  <c r="AD41" i="21"/>
  <c r="AE41" i="21"/>
  <c r="AF41" i="21"/>
  <c r="AG41" i="21"/>
  <c r="AH41" i="21"/>
  <c r="AI41" i="21"/>
  <c r="AJ41" i="21"/>
  <c r="AK41" i="21"/>
  <c r="AL41" i="21"/>
  <c r="AM41" i="21"/>
  <c r="AN41" i="21"/>
  <c r="AO41" i="21"/>
  <c r="AP41" i="21"/>
  <c r="AQ41" i="21"/>
  <c r="AR41" i="21"/>
  <c r="AS41" i="21"/>
  <c r="AT41" i="21"/>
  <c r="AU41" i="21"/>
  <c r="AV41" i="21"/>
  <c r="AW41" i="21"/>
  <c r="AX41" i="21"/>
  <c r="AY41" i="21"/>
  <c r="AZ41" i="21"/>
  <c r="BA41" i="21"/>
  <c r="BB41" i="21"/>
  <c r="BC41" i="21"/>
  <c r="BD41" i="21"/>
  <c r="BE41" i="21"/>
  <c r="BF41" i="21"/>
  <c r="BG41" i="21"/>
  <c r="BH41" i="21"/>
  <c r="BI41" i="21"/>
  <c r="BJ41" i="21"/>
  <c r="BK41" i="21"/>
  <c r="BL41" i="21"/>
  <c r="BM41" i="21"/>
  <c r="BN41" i="21"/>
  <c r="BO41" i="21"/>
  <c r="BP41" i="21"/>
  <c r="BQ41" i="21"/>
  <c r="BR41" i="21"/>
  <c r="BS41" i="21"/>
  <c r="BT41" i="21"/>
  <c r="BU41" i="21"/>
  <c r="BV41" i="21"/>
  <c r="BW41" i="21"/>
  <c r="BX41" i="21"/>
  <c r="BY41" i="21"/>
  <c r="BZ41" i="21"/>
  <c r="CA41" i="21"/>
  <c r="CB41" i="21"/>
  <c r="CC41" i="21"/>
  <c r="CD41" i="21"/>
  <c r="CE41" i="21"/>
  <c r="CF41" i="21"/>
  <c r="CG41" i="21"/>
  <c r="CH41" i="21"/>
  <c r="CI41" i="21"/>
  <c r="CJ41" i="21"/>
  <c r="CK41" i="21"/>
  <c r="CL41" i="21"/>
  <c r="CM41" i="21"/>
  <c r="CN41" i="21"/>
  <c r="CO41" i="21"/>
  <c r="CP41" i="21"/>
  <c r="CQ41" i="21"/>
  <c r="CR41" i="21"/>
  <c r="CS41" i="21"/>
  <c r="CT41" i="21"/>
  <c r="CU41" i="21"/>
  <c r="CV41" i="21"/>
  <c r="CW41" i="21"/>
  <c r="CX41" i="21"/>
  <c r="CY41" i="21"/>
  <c r="CZ41" i="21"/>
  <c r="DA41" i="21"/>
  <c r="DB41" i="21"/>
  <c r="DC41" i="21"/>
  <c r="DD41" i="21"/>
  <c r="DE41" i="21"/>
  <c r="DF41" i="21"/>
  <c r="DG41" i="21"/>
  <c r="DH41" i="21"/>
  <c r="DI41" i="21"/>
  <c r="DJ41" i="21"/>
  <c r="DK41" i="21"/>
  <c r="DL41" i="21"/>
  <c r="DM41" i="21"/>
  <c r="DN41" i="21"/>
  <c r="DO41" i="21"/>
  <c r="DP41" i="21"/>
  <c r="DQ41" i="21"/>
  <c r="DR41" i="21"/>
  <c r="DS41" i="21"/>
  <c r="DT41" i="21"/>
  <c r="DU41" i="21"/>
  <c r="DV41" i="21"/>
  <c r="DW41" i="21"/>
  <c r="DX41" i="21"/>
  <c r="DY41" i="21"/>
  <c r="DZ41" i="21"/>
  <c r="EA41" i="21"/>
  <c r="EB41" i="21"/>
  <c r="EC41" i="21"/>
  <c r="ED41" i="21"/>
  <c r="EE41" i="21"/>
  <c r="EF41" i="21"/>
  <c r="EG41" i="21"/>
  <c r="EH41" i="21"/>
  <c r="EI41" i="21"/>
  <c r="EJ41" i="21"/>
  <c r="EK41" i="21"/>
  <c r="EL41" i="21"/>
  <c r="EM41" i="21"/>
  <c r="EN41" i="21"/>
  <c r="EO41" i="21"/>
  <c r="EP41" i="21"/>
  <c r="EQ41" i="21"/>
  <c r="ER41" i="21"/>
  <c r="ES41" i="21"/>
  <c r="ET41" i="21"/>
  <c r="EU41" i="21"/>
  <c r="EV41" i="21"/>
  <c r="EW41" i="21"/>
  <c r="EX41" i="21"/>
  <c r="EY41" i="21"/>
  <c r="EZ41" i="21"/>
  <c r="FA41" i="21"/>
  <c r="FB41" i="21"/>
  <c r="FC41" i="21"/>
  <c r="FD41" i="21"/>
  <c r="FE41" i="21"/>
  <c r="FF41" i="21"/>
  <c r="FG41" i="21"/>
  <c r="FH41" i="21"/>
  <c r="FI41" i="21"/>
  <c r="FJ41" i="21"/>
  <c r="FK41" i="21"/>
  <c r="FL41" i="21"/>
  <c r="FM41" i="21"/>
  <c r="FN41" i="21"/>
  <c r="FO41" i="21"/>
  <c r="FP41" i="21"/>
  <c r="FQ41" i="21"/>
  <c r="FR41" i="21"/>
  <c r="FS41" i="21"/>
  <c r="FT41" i="21"/>
  <c r="FU41" i="21"/>
  <c r="FV41" i="21"/>
  <c r="FW41" i="21"/>
  <c r="FX41" i="21"/>
  <c r="FY41" i="21"/>
  <c r="FZ41" i="21"/>
  <c r="GA41" i="21"/>
  <c r="GB41" i="21"/>
  <c r="GC41" i="21"/>
  <c r="GD41" i="21"/>
  <c r="GE41" i="21"/>
  <c r="GF41" i="21"/>
  <c r="GG41" i="21"/>
  <c r="GH41" i="21"/>
  <c r="GI41" i="21"/>
  <c r="GJ41" i="21"/>
  <c r="GK41" i="21"/>
  <c r="GL41" i="21"/>
  <c r="GM41" i="21"/>
  <c r="GN41" i="21"/>
  <c r="GO41" i="21"/>
  <c r="GP41" i="21"/>
  <c r="GQ41" i="21"/>
  <c r="GR41" i="21"/>
  <c r="GS41" i="21"/>
  <c r="GT41" i="21"/>
  <c r="GU41" i="21"/>
  <c r="GV41" i="21"/>
  <c r="GW41" i="21"/>
  <c r="GX41" i="21"/>
  <c r="GY41" i="21"/>
  <c r="GZ41" i="21"/>
  <c r="HA41" i="21"/>
  <c r="HB41" i="21"/>
  <c r="HC41" i="21"/>
  <c r="HD41" i="21"/>
  <c r="HE41" i="21"/>
  <c r="HF41" i="21"/>
  <c r="HG41" i="21"/>
  <c r="HH41" i="21"/>
  <c r="HI41" i="21"/>
  <c r="HJ41" i="21"/>
  <c r="HK41" i="21"/>
  <c r="HL41" i="21"/>
  <c r="HM41" i="21"/>
  <c r="HN41" i="21"/>
  <c r="HO41" i="21"/>
  <c r="HP41" i="21"/>
  <c r="HQ41" i="21"/>
  <c r="HR41" i="21"/>
  <c r="HS41" i="21"/>
  <c r="HT41" i="21"/>
  <c r="HU41" i="21"/>
  <c r="HV41" i="21"/>
  <c r="HW41" i="21"/>
  <c r="HX41" i="21"/>
  <c r="HY41" i="21"/>
  <c r="HZ41" i="21"/>
  <c r="IA41" i="21"/>
  <c r="IB41" i="21"/>
  <c r="IC41" i="21"/>
  <c r="ID41" i="21"/>
  <c r="IE41" i="21"/>
  <c r="IF41" i="21"/>
  <c r="IG41" i="21"/>
  <c r="IH41" i="21"/>
  <c r="II41" i="21"/>
  <c r="IJ41" i="21"/>
  <c r="IK41" i="21"/>
  <c r="IL41" i="21"/>
  <c r="IM41" i="21"/>
  <c r="IN41" i="21"/>
  <c r="IO41" i="21"/>
  <c r="IP41" i="21"/>
  <c r="IQ41" i="21"/>
  <c r="IR41" i="21"/>
  <c r="IS41" i="21"/>
  <c r="IT41" i="21"/>
  <c r="IU41" i="21"/>
  <c r="IV41" i="21"/>
  <c r="IW41" i="21"/>
  <c r="IX41" i="21"/>
  <c r="IY41" i="21"/>
  <c r="IZ41" i="21"/>
  <c r="JA41" i="21"/>
  <c r="JB41" i="21"/>
  <c r="JC41" i="21"/>
  <c r="JD41" i="21"/>
  <c r="JE41" i="21"/>
  <c r="JF41" i="21"/>
  <c r="JG41" i="21"/>
  <c r="JH41" i="21"/>
  <c r="JI41" i="21"/>
  <c r="JJ41" i="21"/>
  <c r="JK41" i="21"/>
  <c r="JL41" i="21"/>
  <c r="JM41" i="21"/>
  <c r="JN41" i="21"/>
  <c r="JO41" i="21"/>
  <c r="JP41" i="21"/>
  <c r="JQ41" i="21"/>
  <c r="JR41" i="21"/>
  <c r="JS41" i="21"/>
  <c r="JT41" i="21"/>
  <c r="JU41" i="21"/>
  <c r="JV41" i="21"/>
  <c r="JW41" i="21"/>
  <c r="JX41" i="21"/>
  <c r="JY41" i="21"/>
  <c r="JZ41" i="21"/>
  <c r="KA41" i="21"/>
  <c r="KB41" i="21"/>
  <c r="KC41" i="21"/>
  <c r="KD41" i="21"/>
  <c r="KE41" i="21"/>
  <c r="KF41" i="21"/>
  <c r="KG41" i="21"/>
  <c r="KH41" i="21"/>
  <c r="KI41" i="21"/>
  <c r="KJ41" i="21"/>
  <c r="KK41" i="21"/>
  <c r="KL41" i="21"/>
  <c r="KM41" i="21"/>
  <c r="KN41" i="21"/>
  <c r="KO41" i="21"/>
  <c r="KP41" i="21"/>
  <c r="KQ41" i="21"/>
  <c r="KR41" i="21"/>
  <c r="KS41" i="21"/>
  <c r="KT41" i="21"/>
  <c r="KU41" i="21"/>
  <c r="KV41" i="21"/>
  <c r="KW41" i="21"/>
  <c r="KX41" i="21"/>
  <c r="KY41" i="21"/>
  <c r="KZ41" i="21"/>
  <c r="LA41" i="21"/>
  <c r="LB41" i="21"/>
  <c r="LC41" i="21"/>
  <c r="LD41" i="21"/>
  <c r="LE41" i="21"/>
  <c r="LF41" i="21"/>
  <c r="LG41" i="21"/>
  <c r="LH41" i="21"/>
  <c r="LI41" i="21"/>
  <c r="LJ41" i="21"/>
  <c r="LK41" i="21"/>
  <c r="LL41" i="21"/>
  <c r="LM41" i="21"/>
  <c r="LN41" i="21"/>
  <c r="LO41" i="21"/>
  <c r="LP41" i="21"/>
  <c r="LQ41" i="21"/>
  <c r="LR41" i="21"/>
  <c r="LS41" i="21"/>
  <c r="LT41" i="21"/>
  <c r="LU41" i="21"/>
  <c r="LV41" i="21"/>
  <c r="LW41" i="21"/>
  <c r="LX41" i="21"/>
  <c r="LY41" i="21"/>
  <c r="LZ41" i="21"/>
  <c r="MA41" i="21"/>
  <c r="MB41" i="21"/>
  <c r="MC41" i="21"/>
  <c r="MD41" i="21"/>
  <c r="ME41" i="21"/>
  <c r="MF41" i="21"/>
  <c r="MG41" i="21"/>
  <c r="MH41" i="21"/>
  <c r="MI41" i="21"/>
  <c r="MJ41" i="21"/>
  <c r="MK41" i="21"/>
  <c r="ML41" i="21"/>
  <c r="MM41" i="21"/>
  <c r="MN41" i="21"/>
  <c r="MO41" i="21"/>
  <c r="MP41" i="21"/>
  <c r="MQ41" i="21"/>
  <c r="MR41" i="21"/>
  <c r="D42" i="21"/>
  <c r="E42" i="21"/>
  <c r="F42" i="21"/>
  <c r="G42" i="21"/>
  <c r="H42" i="21"/>
  <c r="I42" i="21"/>
  <c r="J42" i="21"/>
  <c r="K42" i="21"/>
  <c r="L42" i="21"/>
  <c r="M42" i="21"/>
  <c r="N42" i="21"/>
  <c r="O42" i="21"/>
  <c r="P42" i="21"/>
  <c r="Q42" i="21"/>
  <c r="R42" i="21"/>
  <c r="S42" i="21"/>
  <c r="T42" i="21"/>
  <c r="U42" i="21"/>
  <c r="V42" i="21"/>
  <c r="W42" i="21"/>
  <c r="X42" i="21"/>
  <c r="Y42" i="21"/>
  <c r="Z42" i="21"/>
  <c r="AA42" i="21"/>
  <c r="AB42" i="21"/>
  <c r="AC42" i="21"/>
  <c r="AD42" i="21"/>
  <c r="AE42" i="21"/>
  <c r="AF42" i="21"/>
  <c r="AG42" i="21"/>
  <c r="AH42" i="21"/>
  <c r="AI42" i="21"/>
  <c r="AJ42" i="21"/>
  <c r="AK42" i="21"/>
  <c r="AL42" i="21"/>
  <c r="AM42" i="21"/>
  <c r="AN42" i="21"/>
  <c r="AO42" i="21"/>
  <c r="AP42" i="21"/>
  <c r="AQ42" i="21"/>
  <c r="AR42" i="21"/>
  <c r="AS42" i="21"/>
  <c r="AT42" i="21"/>
  <c r="AU42" i="21"/>
  <c r="AV42" i="21"/>
  <c r="AW42" i="21"/>
  <c r="AX42" i="21"/>
  <c r="AY42" i="21"/>
  <c r="AZ42" i="21"/>
  <c r="BA42" i="21"/>
  <c r="BB42" i="21"/>
  <c r="BC42" i="21"/>
  <c r="BD42" i="21"/>
  <c r="BE42" i="21"/>
  <c r="BF42" i="21"/>
  <c r="BG42" i="21"/>
  <c r="BH42" i="21"/>
  <c r="BI42" i="21"/>
  <c r="BJ42" i="21"/>
  <c r="BK42" i="21"/>
  <c r="BL42" i="21"/>
  <c r="BM42" i="21"/>
  <c r="BN42" i="21"/>
  <c r="BO42" i="21"/>
  <c r="BP42" i="21"/>
  <c r="BQ42" i="21"/>
  <c r="BR42" i="21"/>
  <c r="BS42" i="21"/>
  <c r="BT42" i="21"/>
  <c r="BU42" i="21"/>
  <c r="BV42" i="21"/>
  <c r="BW42" i="21"/>
  <c r="BX42" i="21"/>
  <c r="BY42" i="21"/>
  <c r="BZ42" i="21"/>
  <c r="CA42" i="21"/>
  <c r="CB42" i="21"/>
  <c r="CC42" i="21"/>
  <c r="CD42" i="21"/>
  <c r="CE42" i="21"/>
  <c r="CF42" i="21"/>
  <c r="CG42" i="21"/>
  <c r="CH42" i="21"/>
  <c r="CI42" i="21"/>
  <c r="CJ42" i="21"/>
  <c r="CK42" i="21"/>
  <c r="CL42" i="21"/>
  <c r="CM42" i="21"/>
  <c r="CN42" i="21"/>
  <c r="CO42" i="21"/>
  <c r="CP42" i="21"/>
  <c r="CQ42" i="21"/>
  <c r="CR42" i="21"/>
  <c r="CS42" i="21"/>
  <c r="CT42" i="21"/>
  <c r="CU42" i="21"/>
  <c r="CV42" i="21"/>
  <c r="CW42" i="21"/>
  <c r="CX42" i="21"/>
  <c r="CY42" i="21"/>
  <c r="CZ42" i="21"/>
  <c r="DA42" i="21"/>
  <c r="DB42" i="21"/>
  <c r="DC42" i="21"/>
  <c r="DD42" i="21"/>
  <c r="DE42" i="21"/>
  <c r="DF42" i="21"/>
  <c r="DG42" i="21"/>
  <c r="DH42" i="21"/>
  <c r="DI42" i="21"/>
  <c r="DJ42" i="21"/>
  <c r="DK42" i="21"/>
  <c r="DL42" i="21"/>
  <c r="DM42" i="21"/>
  <c r="DN42" i="21"/>
  <c r="DO42" i="21"/>
  <c r="DP42" i="21"/>
  <c r="DQ42" i="21"/>
  <c r="DR42" i="21"/>
  <c r="DS42" i="21"/>
  <c r="DT42" i="21"/>
  <c r="DU42" i="21"/>
  <c r="DV42" i="21"/>
  <c r="DW42" i="21"/>
  <c r="DX42" i="21"/>
  <c r="DY42" i="21"/>
  <c r="DZ42" i="21"/>
  <c r="EA42" i="21"/>
  <c r="EB42" i="21"/>
  <c r="EC42" i="21"/>
  <c r="ED42" i="21"/>
  <c r="EE42" i="21"/>
  <c r="EF42" i="21"/>
  <c r="EG42" i="21"/>
  <c r="EH42" i="21"/>
  <c r="EI42" i="21"/>
  <c r="EJ42" i="21"/>
  <c r="EK42" i="21"/>
  <c r="EL42" i="21"/>
  <c r="EM42" i="21"/>
  <c r="EN42" i="21"/>
  <c r="EO42" i="21"/>
  <c r="EP42" i="21"/>
  <c r="EQ42" i="21"/>
  <c r="ER42" i="21"/>
  <c r="ES42" i="21"/>
  <c r="ET42" i="21"/>
  <c r="EU42" i="21"/>
  <c r="EV42" i="21"/>
  <c r="EW42" i="21"/>
  <c r="EX42" i="21"/>
  <c r="EY42" i="21"/>
  <c r="EZ42" i="21"/>
  <c r="FA42" i="21"/>
  <c r="FB42" i="21"/>
  <c r="FC42" i="21"/>
  <c r="FD42" i="21"/>
  <c r="FE42" i="21"/>
  <c r="FF42" i="21"/>
  <c r="FG42" i="21"/>
  <c r="FH42" i="21"/>
  <c r="FI42" i="21"/>
  <c r="FJ42" i="21"/>
  <c r="FK42" i="21"/>
  <c r="FL42" i="21"/>
  <c r="FM42" i="21"/>
  <c r="FN42" i="21"/>
  <c r="FO42" i="21"/>
  <c r="FP42" i="21"/>
  <c r="FQ42" i="21"/>
  <c r="FR42" i="21"/>
  <c r="FS42" i="21"/>
  <c r="FT42" i="21"/>
  <c r="FU42" i="21"/>
  <c r="FV42" i="21"/>
  <c r="FW42" i="21"/>
  <c r="FX42" i="21"/>
  <c r="FY42" i="21"/>
  <c r="FZ42" i="21"/>
  <c r="GA42" i="21"/>
  <c r="GB42" i="21"/>
  <c r="GC42" i="21"/>
  <c r="GD42" i="21"/>
  <c r="GE42" i="21"/>
  <c r="GF42" i="21"/>
  <c r="GG42" i="21"/>
  <c r="GH42" i="21"/>
  <c r="GI42" i="21"/>
  <c r="GJ42" i="21"/>
  <c r="GK42" i="21"/>
  <c r="GL42" i="21"/>
  <c r="GM42" i="21"/>
  <c r="GN42" i="21"/>
  <c r="GO42" i="21"/>
  <c r="GP42" i="21"/>
  <c r="GQ42" i="21"/>
  <c r="GR42" i="21"/>
  <c r="GS42" i="21"/>
  <c r="GT42" i="21"/>
  <c r="GU42" i="21"/>
  <c r="GV42" i="21"/>
  <c r="GW42" i="21"/>
  <c r="GX42" i="21"/>
  <c r="GY42" i="21"/>
  <c r="GZ42" i="21"/>
  <c r="HA42" i="21"/>
  <c r="HB42" i="21"/>
  <c r="HC42" i="21"/>
  <c r="HD42" i="21"/>
  <c r="HE42" i="21"/>
  <c r="HF42" i="21"/>
  <c r="HG42" i="21"/>
  <c r="HH42" i="21"/>
  <c r="HI42" i="21"/>
  <c r="HJ42" i="21"/>
  <c r="HK42" i="21"/>
  <c r="HL42" i="21"/>
  <c r="HM42" i="21"/>
  <c r="HN42" i="21"/>
  <c r="HO42" i="21"/>
  <c r="HP42" i="21"/>
  <c r="HQ42" i="21"/>
  <c r="HR42" i="21"/>
  <c r="HS42" i="21"/>
  <c r="HT42" i="21"/>
  <c r="HU42" i="21"/>
  <c r="HV42" i="21"/>
  <c r="HW42" i="21"/>
  <c r="HX42" i="21"/>
  <c r="HY42" i="21"/>
  <c r="HZ42" i="21"/>
  <c r="IA42" i="21"/>
  <c r="IB42" i="21"/>
  <c r="IC42" i="21"/>
  <c r="ID42" i="21"/>
  <c r="IE42" i="21"/>
  <c r="IF42" i="21"/>
  <c r="IG42" i="21"/>
  <c r="IH42" i="21"/>
  <c r="II42" i="21"/>
  <c r="IJ42" i="21"/>
  <c r="IK42" i="21"/>
  <c r="IL42" i="21"/>
  <c r="IM42" i="21"/>
  <c r="IN42" i="21"/>
  <c r="IO42" i="21"/>
  <c r="IP42" i="21"/>
  <c r="IQ42" i="21"/>
  <c r="IR42" i="21"/>
  <c r="IS42" i="21"/>
  <c r="IT42" i="21"/>
  <c r="IU42" i="21"/>
  <c r="IV42" i="21"/>
  <c r="IW42" i="21"/>
  <c r="IX42" i="21"/>
  <c r="IY42" i="21"/>
  <c r="IZ42" i="21"/>
  <c r="JA42" i="21"/>
  <c r="JB42" i="21"/>
  <c r="JC42" i="21"/>
  <c r="JD42" i="21"/>
  <c r="JE42" i="21"/>
  <c r="JF42" i="21"/>
  <c r="JG42" i="21"/>
  <c r="JH42" i="21"/>
  <c r="JI42" i="21"/>
  <c r="JJ42" i="21"/>
  <c r="JK42" i="21"/>
  <c r="JL42" i="21"/>
  <c r="JM42" i="21"/>
  <c r="JN42" i="21"/>
  <c r="JO42" i="21"/>
  <c r="JP42" i="21"/>
  <c r="JQ42" i="21"/>
  <c r="JR42" i="21"/>
  <c r="JS42" i="21"/>
  <c r="JT42" i="21"/>
  <c r="JU42" i="21"/>
  <c r="JV42" i="21"/>
  <c r="JW42" i="21"/>
  <c r="JX42" i="21"/>
  <c r="JY42" i="21"/>
  <c r="JZ42" i="21"/>
  <c r="KA42" i="21"/>
  <c r="KB42" i="21"/>
  <c r="KC42" i="21"/>
  <c r="KD42" i="21"/>
  <c r="KE42" i="21"/>
  <c r="KF42" i="21"/>
  <c r="KG42" i="21"/>
  <c r="KH42" i="21"/>
  <c r="KI42" i="21"/>
  <c r="KJ42" i="21"/>
  <c r="KK42" i="21"/>
  <c r="KL42" i="21"/>
  <c r="KM42" i="21"/>
  <c r="KN42" i="21"/>
  <c r="KO42" i="21"/>
  <c r="KP42" i="21"/>
  <c r="KQ42" i="21"/>
  <c r="KR42" i="21"/>
  <c r="KS42" i="21"/>
  <c r="KT42" i="21"/>
  <c r="KU42" i="21"/>
  <c r="KV42" i="21"/>
  <c r="KW42" i="21"/>
  <c r="KX42" i="21"/>
  <c r="KY42" i="21"/>
  <c r="KZ42" i="21"/>
  <c r="LA42" i="21"/>
  <c r="LB42" i="21"/>
  <c r="LC42" i="21"/>
  <c r="LD42" i="21"/>
  <c r="LE42" i="21"/>
  <c r="LF42" i="21"/>
  <c r="LG42" i="21"/>
  <c r="LH42" i="21"/>
  <c r="LI42" i="21"/>
  <c r="LJ42" i="21"/>
  <c r="LK42" i="21"/>
  <c r="LL42" i="21"/>
  <c r="LM42" i="21"/>
  <c r="LN42" i="21"/>
  <c r="LO42" i="21"/>
  <c r="LP42" i="21"/>
  <c r="LQ42" i="21"/>
  <c r="LR42" i="21"/>
  <c r="LS42" i="21"/>
  <c r="LT42" i="21"/>
  <c r="LU42" i="21"/>
  <c r="LV42" i="21"/>
  <c r="LW42" i="21"/>
  <c r="LX42" i="21"/>
  <c r="LY42" i="21"/>
  <c r="LZ42" i="21"/>
  <c r="MA42" i="21"/>
  <c r="MB42" i="21"/>
  <c r="MC42" i="21"/>
  <c r="MD42" i="21"/>
  <c r="ME42" i="21"/>
  <c r="MF42" i="21"/>
  <c r="MG42" i="21"/>
  <c r="MH42" i="21"/>
  <c r="MI42" i="21"/>
  <c r="MJ42" i="21"/>
  <c r="MK42" i="21"/>
  <c r="ML42" i="21"/>
  <c r="MM42" i="21"/>
  <c r="MN42" i="21"/>
  <c r="MO42" i="21"/>
  <c r="MP42" i="21"/>
  <c r="MQ42" i="21"/>
  <c r="MR42" i="21"/>
  <c r="D43" i="21"/>
  <c r="E43" i="21"/>
  <c r="F43" i="21"/>
  <c r="G43" i="21"/>
  <c r="H43" i="21"/>
  <c r="I43" i="21"/>
  <c r="J43" i="21"/>
  <c r="K43" i="21"/>
  <c r="L43" i="21"/>
  <c r="M43" i="21"/>
  <c r="N43" i="21"/>
  <c r="O43" i="21"/>
  <c r="P43" i="21"/>
  <c r="Q43" i="21"/>
  <c r="R43" i="21"/>
  <c r="S43" i="21"/>
  <c r="T43" i="21"/>
  <c r="U43" i="21"/>
  <c r="V43" i="21"/>
  <c r="W43" i="21"/>
  <c r="X43" i="21"/>
  <c r="Y43" i="21"/>
  <c r="Z43" i="21"/>
  <c r="AA43" i="21"/>
  <c r="AB43" i="21"/>
  <c r="AC43" i="21"/>
  <c r="AD43" i="21"/>
  <c r="AE43" i="21"/>
  <c r="AF43" i="21"/>
  <c r="AG43" i="21"/>
  <c r="AH43" i="21"/>
  <c r="AI43" i="21"/>
  <c r="AJ43" i="21"/>
  <c r="AK43" i="21"/>
  <c r="AL43" i="21"/>
  <c r="AM43" i="21"/>
  <c r="AN43" i="21"/>
  <c r="AO43" i="21"/>
  <c r="AP43" i="21"/>
  <c r="AQ43" i="21"/>
  <c r="AR43" i="21"/>
  <c r="AS43" i="21"/>
  <c r="AT43" i="21"/>
  <c r="AU43" i="21"/>
  <c r="AV43" i="21"/>
  <c r="AW43" i="21"/>
  <c r="AX43" i="21"/>
  <c r="AY43" i="21"/>
  <c r="AZ43" i="21"/>
  <c r="BA43" i="21"/>
  <c r="BB43" i="21"/>
  <c r="BC43" i="21"/>
  <c r="BD43" i="21"/>
  <c r="BE43" i="21"/>
  <c r="BF43" i="21"/>
  <c r="BG43" i="21"/>
  <c r="BH43" i="21"/>
  <c r="BI43" i="21"/>
  <c r="BJ43" i="21"/>
  <c r="BK43" i="21"/>
  <c r="BL43" i="21"/>
  <c r="BM43" i="21"/>
  <c r="BN43" i="21"/>
  <c r="BO43" i="21"/>
  <c r="BP43" i="21"/>
  <c r="BQ43" i="21"/>
  <c r="BR43" i="21"/>
  <c r="BS43" i="21"/>
  <c r="BT43" i="21"/>
  <c r="BU43" i="21"/>
  <c r="BV43" i="21"/>
  <c r="BW43" i="21"/>
  <c r="BX43" i="21"/>
  <c r="BY43" i="21"/>
  <c r="BZ43" i="21"/>
  <c r="CA43" i="21"/>
  <c r="CB43" i="21"/>
  <c r="CC43" i="21"/>
  <c r="CD43" i="21"/>
  <c r="CE43" i="21"/>
  <c r="CF43" i="21"/>
  <c r="CG43" i="21"/>
  <c r="CH43" i="21"/>
  <c r="CI43" i="21"/>
  <c r="CJ43" i="21"/>
  <c r="CK43" i="21"/>
  <c r="CL43" i="21"/>
  <c r="CM43" i="21"/>
  <c r="CN43" i="21"/>
  <c r="CO43" i="21"/>
  <c r="CP43" i="21"/>
  <c r="CQ43" i="21"/>
  <c r="CR43" i="21"/>
  <c r="CS43" i="21"/>
  <c r="CT43" i="21"/>
  <c r="CU43" i="21"/>
  <c r="CV43" i="21"/>
  <c r="CW43" i="21"/>
  <c r="CX43" i="21"/>
  <c r="CY43" i="21"/>
  <c r="CZ43" i="21"/>
  <c r="DA43" i="21"/>
  <c r="DB43" i="21"/>
  <c r="DC43" i="21"/>
  <c r="DD43" i="21"/>
  <c r="DE43" i="21"/>
  <c r="DF43" i="21"/>
  <c r="DG43" i="21"/>
  <c r="DH43" i="21"/>
  <c r="DI43" i="21"/>
  <c r="DJ43" i="21"/>
  <c r="DK43" i="21"/>
  <c r="DL43" i="21"/>
  <c r="DM43" i="21"/>
  <c r="DN43" i="21"/>
  <c r="DO43" i="21"/>
  <c r="DP43" i="21"/>
  <c r="DQ43" i="21"/>
  <c r="DR43" i="21"/>
  <c r="DS43" i="21"/>
  <c r="DT43" i="21"/>
  <c r="DU43" i="21"/>
  <c r="DV43" i="21"/>
  <c r="DW43" i="21"/>
  <c r="DX43" i="21"/>
  <c r="DY43" i="21"/>
  <c r="DZ43" i="21"/>
  <c r="EA43" i="21"/>
  <c r="EB43" i="21"/>
  <c r="EC43" i="21"/>
  <c r="ED43" i="21"/>
  <c r="EE43" i="21"/>
  <c r="EF43" i="21"/>
  <c r="EG43" i="21"/>
  <c r="EH43" i="21"/>
  <c r="EI43" i="21"/>
  <c r="EJ43" i="21"/>
  <c r="EK43" i="21"/>
  <c r="EL43" i="21"/>
  <c r="EM43" i="21"/>
  <c r="EN43" i="21"/>
  <c r="EO43" i="21"/>
  <c r="EP43" i="21"/>
  <c r="EQ43" i="21"/>
  <c r="ER43" i="21"/>
  <c r="ES43" i="21"/>
  <c r="ET43" i="21"/>
  <c r="EU43" i="21"/>
  <c r="EV43" i="21"/>
  <c r="EW43" i="21"/>
  <c r="EX43" i="21"/>
  <c r="EY43" i="21"/>
  <c r="EZ43" i="21"/>
  <c r="FA43" i="21"/>
  <c r="FB43" i="21"/>
  <c r="FC43" i="21"/>
  <c r="FD43" i="21"/>
  <c r="FE43" i="21"/>
  <c r="FF43" i="21"/>
  <c r="FG43" i="21"/>
  <c r="FH43" i="21"/>
  <c r="FI43" i="21"/>
  <c r="FJ43" i="21"/>
  <c r="FK43" i="21"/>
  <c r="FL43" i="21"/>
  <c r="FM43" i="21"/>
  <c r="FN43" i="21"/>
  <c r="FO43" i="21"/>
  <c r="FP43" i="21"/>
  <c r="FQ43" i="21"/>
  <c r="FR43" i="21"/>
  <c r="FS43" i="21"/>
  <c r="FT43" i="21"/>
  <c r="FU43" i="21"/>
  <c r="FV43" i="21"/>
  <c r="FW43" i="21"/>
  <c r="FX43" i="21"/>
  <c r="FY43" i="21"/>
  <c r="FZ43" i="21"/>
  <c r="GA43" i="21"/>
  <c r="GB43" i="21"/>
  <c r="GC43" i="21"/>
  <c r="GD43" i="21"/>
  <c r="GE43" i="21"/>
  <c r="GF43" i="21"/>
  <c r="GG43" i="21"/>
  <c r="GH43" i="21"/>
  <c r="GI43" i="21"/>
  <c r="GJ43" i="21"/>
  <c r="GK43" i="21"/>
  <c r="GL43" i="21"/>
  <c r="GM43" i="21"/>
  <c r="GN43" i="21"/>
  <c r="GO43" i="21"/>
  <c r="GP43" i="21"/>
  <c r="GQ43" i="21"/>
  <c r="GR43" i="21"/>
  <c r="GS43" i="21"/>
  <c r="GT43" i="21"/>
  <c r="GU43" i="21"/>
  <c r="GV43" i="21"/>
  <c r="GW43" i="21"/>
  <c r="GX43" i="21"/>
  <c r="GY43" i="21"/>
  <c r="GZ43" i="21"/>
  <c r="HA43" i="21"/>
  <c r="HB43" i="21"/>
  <c r="HC43" i="21"/>
  <c r="HD43" i="21"/>
  <c r="HE43" i="21"/>
  <c r="HF43" i="21"/>
  <c r="HG43" i="21"/>
  <c r="HH43" i="21"/>
  <c r="HI43" i="21"/>
  <c r="HJ43" i="21"/>
  <c r="HK43" i="21"/>
  <c r="HL43" i="21"/>
  <c r="HM43" i="21"/>
  <c r="HN43" i="21"/>
  <c r="HO43" i="21"/>
  <c r="HP43" i="21"/>
  <c r="HQ43" i="21"/>
  <c r="HR43" i="21"/>
  <c r="HS43" i="21"/>
  <c r="HT43" i="21"/>
  <c r="HU43" i="21"/>
  <c r="HV43" i="21"/>
  <c r="HW43" i="21"/>
  <c r="HX43" i="21"/>
  <c r="HY43" i="21"/>
  <c r="HZ43" i="21"/>
  <c r="IA43" i="21"/>
  <c r="IB43" i="21"/>
  <c r="IC43" i="21"/>
  <c r="ID43" i="21"/>
  <c r="IE43" i="21"/>
  <c r="IF43" i="21"/>
  <c r="IG43" i="21"/>
  <c r="IH43" i="21"/>
  <c r="II43" i="21"/>
  <c r="IJ43" i="21"/>
  <c r="IK43" i="21"/>
  <c r="IL43" i="21"/>
  <c r="IM43" i="21"/>
  <c r="IN43" i="21"/>
  <c r="IO43" i="21"/>
  <c r="IP43" i="21"/>
  <c r="IQ43" i="21"/>
  <c r="IR43" i="21"/>
  <c r="IS43" i="21"/>
  <c r="IT43" i="21"/>
  <c r="IU43" i="21"/>
  <c r="IV43" i="21"/>
  <c r="IW43" i="21"/>
  <c r="IX43" i="21"/>
  <c r="IY43" i="21"/>
  <c r="IZ43" i="21"/>
  <c r="JA43" i="21"/>
  <c r="JB43" i="21"/>
  <c r="JC43" i="21"/>
  <c r="JD43" i="21"/>
  <c r="JE43" i="21"/>
  <c r="JF43" i="21"/>
  <c r="JG43" i="21"/>
  <c r="JH43" i="21"/>
  <c r="JI43" i="21"/>
  <c r="JJ43" i="21"/>
  <c r="JK43" i="21"/>
  <c r="JL43" i="21"/>
  <c r="JM43" i="21"/>
  <c r="JN43" i="21"/>
  <c r="JO43" i="21"/>
  <c r="JP43" i="21"/>
  <c r="JQ43" i="21"/>
  <c r="JR43" i="21"/>
  <c r="JS43" i="21"/>
  <c r="JT43" i="21"/>
  <c r="JU43" i="21"/>
  <c r="JV43" i="21"/>
  <c r="JW43" i="21"/>
  <c r="JX43" i="21"/>
  <c r="JY43" i="21"/>
  <c r="JZ43" i="21"/>
  <c r="KA43" i="21"/>
  <c r="KB43" i="21"/>
  <c r="KC43" i="21"/>
  <c r="KD43" i="21"/>
  <c r="KE43" i="21"/>
  <c r="KF43" i="21"/>
  <c r="KG43" i="21"/>
  <c r="KH43" i="21"/>
  <c r="KI43" i="21"/>
  <c r="KJ43" i="21"/>
  <c r="KK43" i="21"/>
  <c r="KL43" i="21"/>
  <c r="KM43" i="21"/>
  <c r="KN43" i="21"/>
  <c r="KO43" i="21"/>
  <c r="KP43" i="21"/>
  <c r="KQ43" i="21"/>
  <c r="KR43" i="21"/>
  <c r="KS43" i="21"/>
  <c r="KT43" i="21"/>
  <c r="KU43" i="21"/>
  <c r="KV43" i="21"/>
  <c r="KW43" i="21"/>
  <c r="KX43" i="21"/>
  <c r="KY43" i="21"/>
  <c r="KZ43" i="21"/>
  <c r="LA43" i="21"/>
  <c r="LB43" i="21"/>
  <c r="LC43" i="21"/>
  <c r="LD43" i="21"/>
  <c r="LE43" i="21"/>
  <c r="LF43" i="21"/>
  <c r="LG43" i="21"/>
  <c r="LH43" i="21"/>
  <c r="LI43" i="21"/>
  <c r="LJ43" i="21"/>
  <c r="LK43" i="21"/>
  <c r="LL43" i="21"/>
  <c r="LM43" i="21"/>
  <c r="LN43" i="21"/>
  <c r="LO43" i="21"/>
  <c r="LP43" i="21"/>
  <c r="LQ43" i="21"/>
  <c r="LR43" i="21"/>
  <c r="LS43" i="21"/>
  <c r="LT43" i="21"/>
  <c r="LU43" i="21"/>
  <c r="LV43" i="21"/>
  <c r="LW43" i="21"/>
  <c r="LX43" i="21"/>
  <c r="LY43" i="21"/>
  <c r="LZ43" i="21"/>
  <c r="MA43" i="21"/>
  <c r="MB43" i="21"/>
  <c r="MC43" i="21"/>
  <c r="MD43" i="21"/>
  <c r="ME43" i="21"/>
  <c r="MF43" i="21"/>
  <c r="MG43" i="21"/>
  <c r="MH43" i="21"/>
  <c r="MI43" i="21"/>
  <c r="MJ43" i="21"/>
  <c r="MK43" i="21"/>
  <c r="ML43" i="21"/>
  <c r="MM43" i="21"/>
  <c r="MN43" i="21"/>
  <c r="MO43" i="21"/>
  <c r="MP43" i="21"/>
  <c r="MQ43" i="21"/>
  <c r="MR43" i="21"/>
  <c r="D44" i="21"/>
  <c r="E44" i="21"/>
  <c r="F44" i="21"/>
  <c r="G44" i="21"/>
  <c r="H44" i="21"/>
  <c r="I44" i="21"/>
  <c r="J44" i="21"/>
  <c r="K44" i="21"/>
  <c r="L44" i="21"/>
  <c r="M44" i="21"/>
  <c r="N44" i="21"/>
  <c r="O44" i="21"/>
  <c r="P44" i="21"/>
  <c r="Q44" i="21"/>
  <c r="R44" i="21"/>
  <c r="S44" i="21"/>
  <c r="T44" i="21"/>
  <c r="U44" i="21"/>
  <c r="V44" i="21"/>
  <c r="W44" i="21"/>
  <c r="X44" i="21"/>
  <c r="Y44" i="21"/>
  <c r="Z44" i="21"/>
  <c r="AA44" i="21"/>
  <c r="AB44" i="21"/>
  <c r="AC44" i="21"/>
  <c r="AD44" i="21"/>
  <c r="AE44" i="21"/>
  <c r="AF44" i="21"/>
  <c r="AG44" i="21"/>
  <c r="AH44" i="21"/>
  <c r="AI44" i="21"/>
  <c r="AJ44" i="21"/>
  <c r="AK44" i="21"/>
  <c r="AL44" i="21"/>
  <c r="AM44" i="21"/>
  <c r="AN44" i="21"/>
  <c r="AO44" i="21"/>
  <c r="AP44" i="21"/>
  <c r="AQ44" i="21"/>
  <c r="AR44" i="21"/>
  <c r="AS44" i="21"/>
  <c r="AT44" i="21"/>
  <c r="AU44" i="21"/>
  <c r="AV44" i="21"/>
  <c r="AW44" i="21"/>
  <c r="AX44" i="21"/>
  <c r="AY44" i="21"/>
  <c r="AZ44" i="21"/>
  <c r="BA44" i="21"/>
  <c r="BB44" i="21"/>
  <c r="BC44" i="21"/>
  <c r="BD44" i="21"/>
  <c r="BE44" i="21"/>
  <c r="BF44" i="21"/>
  <c r="BG44" i="21"/>
  <c r="BH44" i="21"/>
  <c r="BI44" i="21"/>
  <c r="BJ44" i="21"/>
  <c r="BK44" i="21"/>
  <c r="BL44" i="21"/>
  <c r="BM44" i="21"/>
  <c r="BN44" i="21"/>
  <c r="BO44" i="21"/>
  <c r="BP44" i="21"/>
  <c r="BQ44" i="21"/>
  <c r="BR44" i="21"/>
  <c r="BS44" i="21"/>
  <c r="BT44" i="21"/>
  <c r="BU44" i="21"/>
  <c r="BV44" i="21"/>
  <c r="BW44" i="21"/>
  <c r="BX44" i="21"/>
  <c r="BY44" i="21"/>
  <c r="BZ44" i="21"/>
  <c r="CA44" i="21"/>
  <c r="CB44" i="21"/>
  <c r="CC44" i="21"/>
  <c r="CD44" i="21"/>
  <c r="CE44" i="21"/>
  <c r="CF44" i="21"/>
  <c r="CG44" i="21"/>
  <c r="CH44" i="21"/>
  <c r="CI44" i="21"/>
  <c r="CJ44" i="21"/>
  <c r="CK44" i="21"/>
  <c r="CL44" i="21"/>
  <c r="CM44" i="21"/>
  <c r="CN44" i="21"/>
  <c r="CO44" i="21"/>
  <c r="CP44" i="21"/>
  <c r="CQ44" i="21"/>
  <c r="CR44" i="21"/>
  <c r="CS44" i="21"/>
  <c r="CT44" i="21"/>
  <c r="CU44" i="21"/>
  <c r="CV44" i="21"/>
  <c r="CW44" i="21"/>
  <c r="CX44" i="21"/>
  <c r="CY44" i="21"/>
  <c r="CZ44" i="21"/>
  <c r="DA44" i="21"/>
  <c r="DB44" i="21"/>
  <c r="DC44" i="21"/>
  <c r="DD44" i="21"/>
  <c r="DE44" i="21"/>
  <c r="DF44" i="21"/>
  <c r="DG44" i="21"/>
  <c r="DH44" i="21"/>
  <c r="DI44" i="21"/>
  <c r="DJ44" i="21"/>
  <c r="DK44" i="21"/>
  <c r="DL44" i="21"/>
  <c r="DM44" i="21"/>
  <c r="DN44" i="21"/>
  <c r="DO44" i="21"/>
  <c r="DP44" i="21"/>
  <c r="DQ44" i="21"/>
  <c r="DR44" i="21"/>
  <c r="DS44" i="21"/>
  <c r="DT44" i="21"/>
  <c r="DU44" i="21"/>
  <c r="DV44" i="21"/>
  <c r="DW44" i="21"/>
  <c r="DX44" i="21"/>
  <c r="DY44" i="21"/>
  <c r="DZ44" i="21"/>
  <c r="EA44" i="21"/>
  <c r="EB44" i="21"/>
  <c r="EC44" i="21"/>
  <c r="ED44" i="21"/>
  <c r="EE44" i="21"/>
  <c r="EF44" i="21"/>
  <c r="EG44" i="21"/>
  <c r="EH44" i="21"/>
  <c r="EI44" i="21"/>
  <c r="EJ44" i="21"/>
  <c r="EK44" i="21"/>
  <c r="EL44" i="21"/>
  <c r="EM44" i="21"/>
  <c r="EN44" i="21"/>
  <c r="EO44" i="21"/>
  <c r="EP44" i="21"/>
  <c r="EQ44" i="21"/>
  <c r="ER44" i="21"/>
  <c r="ES44" i="21"/>
  <c r="ET44" i="21"/>
  <c r="EU44" i="21"/>
  <c r="EV44" i="21"/>
  <c r="EW44" i="21"/>
  <c r="EX44" i="21"/>
  <c r="EY44" i="21"/>
  <c r="EZ44" i="21"/>
  <c r="FA44" i="21"/>
  <c r="FB44" i="21"/>
  <c r="FC44" i="21"/>
  <c r="FD44" i="21"/>
  <c r="FE44" i="21"/>
  <c r="FF44" i="21"/>
  <c r="FG44" i="21"/>
  <c r="FH44" i="21"/>
  <c r="FI44" i="21"/>
  <c r="FJ44" i="21"/>
  <c r="FK44" i="21"/>
  <c r="FL44" i="21"/>
  <c r="FM44" i="21"/>
  <c r="FN44" i="21"/>
  <c r="FO44" i="21"/>
  <c r="FP44" i="21"/>
  <c r="FQ44" i="21"/>
  <c r="FR44" i="21"/>
  <c r="FS44" i="21"/>
  <c r="FT44" i="21"/>
  <c r="FU44" i="21"/>
  <c r="FV44" i="21"/>
  <c r="FW44" i="21"/>
  <c r="FX44" i="21"/>
  <c r="FY44" i="21"/>
  <c r="FZ44" i="21"/>
  <c r="GA44" i="21"/>
  <c r="GB44" i="21"/>
  <c r="GC44" i="21"/>
  <c r="GD44" i="21"/>
  <c r="GE44" i="21"/>
  <c r="GF44" i="21"/>
  <c r="GG44" i="21"/>
  <c r="GH44" i="21"/>
  <c r="GI44" i="21"/>
  <c r="GJ44" i="21"/>
  <c r="GK44" i="21"/>
  <c r="GL44" i="21"/>
  <c r="GM44" i="21"/>
  <c r="GN44" i="21"/>
  <c r="GO44" i="21"/>
  <c r="GP44" i="21"/>
  <c r="GQ44" i="21"/>
  <c r="GR44" i="21"/>
  <c r="GS44" i="21"/>
  <c r="GT44" i="21"/>
  <c r="GU44" i="21"/>
  <c r="GV44" i="21"/>
  <c r="GW44" i="21"/>
  <c r="GX44" i="21"/>
  <c r="GY44" i="21"/>
  <c r="GZ44" i="21"/>
  <c r="HA44" i="21"/>
  <c r="HB44" i="21"/>
  <c r="HC44" i="21"/>
  <c r="HD44" i="21"/>
  <c r="HE44" i="21"/>
  <c r="HF44" i="21"/>
  <c r="HG44" i="21"/>
  <c r="HH44" i="21"/>
  <c r="HI44" i="21"/>
  <c r="HJ44" i="21"/>
  <c r="HK44" i="21"/>
  <c r="HL44" i="21"/>
  <c r="HM44" i="21"/>
  <c r="HN44" i="21"/>
  <c r="HO44" i="21"/>
  <c r="HP44" i="21"/>
  <c r="HQ44" i="21"/>
  <c r="HR44" i="21"/>
  <c r="HS44" i="21"/>
  <c r="HT44" i="21"/>
  <c r="HU44" i="21"/>
  <c r="HV44" i="21"/>
  <c r="HW44" i="21"/>
  <c r="HX44" i="21"/>
  <c r="HY44" i="21"/>
  <c r="HZ44" i="21"/>
  <c r="IA44" i="21"/>
  <c r="IB44" i="21"/>
  <c r="IC44" i="21"/>
  <c r="ID44" i="21"/>
  <c r="IE44" i="21"/>
  <c r="IF44" i="21"/>
  <c r="IG44" i="21"/>
  <c r="IH44" i="21"/>
  <c r="II44" i="21"/>
  <c r="IJ44" i="21"/>
  <c r="IK44" i="21"/>
  <c r="IL44" i="21"/>
  <c r="IM44" i="21"/>
  <c r="IN44" i="21"/>
  <c r="IO44" i="21"/>
  <c r="IP44" i="21"/>
  <c r="IQ44" i="21"/>
  <c r="IR44" i="21"/>
  <c r="IS44" i="21"/>
  <c r="IT44" i="21"/>
  <c r="IU44" i="21"/>
  <c r="IV44" i="21"/>
  <c r="IW44" i="21"/>
  <c r="IX44" i="21"/>
  <c r="IY44" i="21"/>
  <c r="IZ44" i="21"/>
  <c r="JA44" i="21"/>
  <c r="JB44" i="21"/>
  <c r="JC44" i="21"/>
  <c r="JD44" i="21"/>
  <c r="JE44" i="21"/>
  <c r="JF44" i="21"/>
  <c r="JG44" i="21"/>
  <c r="JH44" i="21"/>
  <c r="JI44" i="21"/>
  <c r="JJ44" i="21"/>
  <c r="JK44" i="21"/>
  <c r="JL44" i="21"/>
  <c r="JM44" i="21"/>
  <c r="JN44" i="21"/>
  <c r="JO44" i="21"/>
  <c r="JP44" i="21"/>
  <c r="JQ44" i="21"/>
  <c r="JR44" i="21"/>
  <c r="JS44" i="21"/>
  <c r="JT44" i="21"/>
  <c r="JU44" i="21"/>
  <c r="JV44" i="21"/>
  <c r="JW44" i="21"/>
  <c r="JX44" i="21"/>
  <c r="JY44" i="21"/>
  <c r="JZ44" i="21"/>
  <c r="KA44" i="21"/>
  <c r="KB44" i="21"/>
  <c r="KC44" i="21"/>
  <c r="KD44" i="21"/>
  <c r="KE44" i="21"/>
  <c r="KF44" i="21"/>
  <c r="KG44" i="21"/>
  <c r="KH44" i="21"/>
  <c r="KI44" i="21"/>
  <c r="KJ44" i="21"/>
  <c r="KK44" i="21"/>
  <c r="KL44" i="21"/>
  <c r="KM44" i="21"/>
  <c r="KN44" i="21"/>
  <c r="KO44" i="21"/>
  <c r="KP44" i="21"/>
  <c r="KQ44" i="21"/>
  <c r="KR44" i="21"/>
  <c r="KS44" i="21"/>
  <c r="KT44" i="21"/>
  <c r="KU44" i="21"/>
  <c r="KV44" i="21"/>
  <c r="KW44" i="21"/>
  <c r="KX44" i="21"/>
  <c r="KY44" i="21"/>
  <c r="KZ44" i="21"/>
  <c r="LA44" i="21"/>
  <c r="LB44" i="21"/>
  <c r="LC44" i="21"/>
  <c r="LD44" i="21"/>
  <c r="LE44" i="21"/>
  <c r="LF44" i="21"/>
  <c r="LG44" i="21"/>
  <c r="LH44" i="21"/>
  <c r="LI44" i="21"/>
  <c r="LJ44" i="21"/>
  <c r="LK44" i="21"/>
  <c r="LL44" i="21"/>
  <c r="LM44" i="21"/>
  <c r="LN44" i="21"/>
  <c r="LO44" i="21"/>
  <c r="LP44" i="21"/>
  <c r="LQ44" i="21"/>
  <c r="LR44" i="21"/>
  <c r="LS44" i="21"/>
  <c r="LT44" i="21"/>
  <c r="LU44" i="21"/>
  <c r="LV44" i="21"/>
  <c r="LW44" i="21"/>
  <c r="LX44" i="21"/>
  <c r="LY44" i="21"/>
  <c r="LZ44" i="21"/>
  <c r="MA44" i="21"/>
  <c r="MB44" i="21"/>
  <c r="MC44" i="21"/>
  <c r="MD44" i="21"/>
  <c r="ME44" i="21"/>
  <c r="MF44" i="21"/>
  <c r="MG44" i="21"/>
  <c r="MH44" i="21"/>
  <c r="MI44" i="21"/>
  <c r="MJ44" i="21"/>
  <c r="MK44" i="21"/>
  <c r="ML44" i="21"/>
  <c r="MM44" i="21"/>
  <c r="MN44" i="21"/>
  <c r="MO44" i="21"/>
  <c r="MP44" i="21"/>
  <c r="MQ44" i="21"/>
  <c r="MR44" i="21"/>
  <c r="D45" i="21"/>
  <c r="E45" i="21"/>
  <c r="F45" i="21"/>
  <c r="G45" i="21"/>
  <c r="H45" i="21"/>
  <c r="I45" i="21"/>
  <c r="J45" i="21"/>
  <c r="K45" i="21"/>
  <c r="L45" i="21"/>
  <c r="M45" i="21"/>
  <c r="N45" i="21"/>
  <c r="O45" i="21"/>
  <c r="P45" i="21"/>
  <c r="Q45" i="21"/>
  <c r="R45" i="21"/>
  <c r="S45" i="21"/>
  <c r="T45" i="21"/>
  <c r="U45" i="21"/>
  <c r="V45" i="21"/>
  <c r="W45" i="21"/>
  <c r="X45" i="21"/>
  <c r="Y45" i="21"/>
  <c r="Z45" i="21"/>
  <c r="AA45" i="21"/>
  <c r="AB45" i="21"/>
  <c r="AC45" i="21"/>
  <c r="AD45" i="21"/>
  <c r="AE45" i="21"/>
  <c r="AF45" i="21"/>
  <c r="AG45" i="21"/>
  <c r="AH45" i="21"/>
  <c r="AI45" i="21"/>
  <c r="AJ45" i="21"/>
  <c r="AK45" i="21"/>
  <c r="AL45" i="21"/>
  <c r="AM45" i="21"/>
  <c r="AN45" i="21"/>
  <c r="AO45" i="21"/>
  <c r="AP45" i="21"/>
  <c r="AQ45" i="21"/>
  <c r="AR45" i="21"/>
  <c r="AS45" i="21"/>
  <c r="AT45" i="21"/>
  <c r="AU45" i="21"/>
  <c r="AV45" i="21"/>
  <c r="AW45" i="21"/>
  <c r="AX45" i="21"/>
  <c r="AY45" i="21"/>
  <c r="AZ45" i="21"/>
  <c r="BA45" i="21"/>
  <c r="BB45" i="21"/>
  <c r="BC45" i="21"/>
  <c r="BD45" i="21"/>
  <c r="BE45" i="21"/>
  <c r="BF45" i="21"/>
  <c r="BG45" i="21"/>
  <c r="BH45" i="21"/>
  <c r="BI45" i="21"/>
  <c r="BJ45" i="21"/>
  <c r="BK45" i="21"/>
  <c r="BL45" i="21"/>
  <c r="BM45" i="21"/>
  <c r="BN45" i="21"/>
  <c r="BO45" i="21"/>
  <c r="BP45" i="21"/>
  <c r="BQ45" i="21"/>
  <c r="BR45" i="21"/>
  <c r="BS45" i="21"/>
  <c r="BT45" i="21"/>
  <c r="BU45" i="21"/>
  <c r="BV45" i="21"/>
  <c r="BW45" i="21"/>
  <c r="BX45" i="21"/>
  <c r="BY45" i="21"/>
  <c r="BZ45" i="21"/>
  <c r="CA45" i="21"/>
  <c r="CB45" i="21"/>
  <c r="CC45" i="21"/>
  <c r="CD45" i="21"/>
  <c r="CE45" i="21"/>
  <c r="CF45" i="21"/>
  <c r="CG45" i="21"/>
  <c r="CH45" i="21"/>
  <c r="CI45" i="21"/>
  <c r="CJ45" i="21"/>
  <c r="CK45" i="21"/>
  <c r="CL45" i="21"/>
  <c r="CM45" i="21"/>
  <c r="CN45" i="21"/>
  <c r="CO45" i="21"/>
  <c r="CP45" i="21"/>
  <c r="CQ45" i="21"/>
  <c r="CR45" i="21"/>
  <c r="CS45" i="21"/>
  <c r="CT45" i="21"/>
  <c r="CU45" i="21"/>
  <c r="CV45" i="21"/>
  <c r="CW45" i="21"/>
  <c r="CX45" i="21"/>
  <c r="CY45" i="21"/>
  <c r="CZ45" i="21"/>
  <c r="DA45" i="21"/>
  <c r="DB45" i="21"/>
  <c r="DC45" i="21"/>
  <c r="DD45" i="21"/>
  <c r="DE45" i="21"/>
  <c r="DF45" i="21"/>
  <c r="DG45" i="21"/>
  <c r="DH45" i="21"/>
  <c r="DI45" i="21"/>
  <c r="DJ45" i="21"/>
  <c r="DK45" i="21"/>
  <c r="DL45" i="21"/>
  <c r="DM45" i="21"/>
  <c r="DN45" i="21"/>
  <c r="DO45" i="21"/>
  <c r="DP45" i="21"/>
  <c r="DQ45" i="21"/>
  <c r="DR45" i="21"/>
  <c r="DS45" i="21"/>
  <c r="DT45" i="21"/>
  <c r="DU45" i="21"/>
  <c r="DV45" i="21"/>
  <c r="DW45" i="21"/>
  <c r="DX45" i="21"/>
  <c r="DY45" i="21"/>
  <c r="DZ45" i="21"/>
  <c r="EA45" i="21"/>
  <c r="EB45" i="21"/>
  <c r="EC45" i="21"/>
  <c r="ED45" i="21"/>
  <c r="EE45" i="21"/>
  <c r="EF45" i="21"/>
  <c r="EG45" i="21"/>
  <c r="EH45" i="21"/>
  <c r="EI45" i="21"/>
  <c r="EJ45" i="21"/>
  <c r="EK45" i="21"/>
  <c r="EL45" i="21"/>
  <c r="EM45" i="21"/>
  <c r="EN45" i="21"/>
  <c r="EO45" i="21"/>
  <c r="EP45" i="21"/>
  <c r="EQ45" i="21"/>
  <c r="ER45" i="21"/>
  <c r="ES45" i="21"/>
  <c r="ET45" i="21"/>
  <c r="EU45" i="21"/>
  <c r="EV45" i="21"/>
  <c r="EW45" i="21"/>
  <c r="EX45" i="21"/>
  <c r="EY45" i="21"/>
  <c r="EZ45" i="21"/>
  <c r="FA45" i="21"/>
  <c r="FB45" i="21"/>
  <c r="FC45" i="21"/>
  <c r="FD45" i="21"/>
  <c r="FE45" i="21"/>
  <c r="FF45" i="21"/>
  <c r="FG45" i="21"/>
  <c r="FH45" i="21"/>
  <c r="FI45" i="21"/>
  <c r="FJ45" i="21"/>
  <c r="FK45" i="21"/>
  <c r="FL45" i="21"/>
  <c r="FM45" i="21"/>
  <c r="FN45" i="21"/>
  <c r="FO45" i="21"/>
  <c r="FP45" i="21"/>
  <c r="FQ45" i="21"/>
  <c r="FR45" i="21"/>
  <c r="FS45" i="21"/>
  <c r="FT45" i="21"/>
  <c r="FU45" i="21"/>
  <c r="FV45" i="21"/>
  <c r="FW45" i="21"/>
  <c r="FX45" i="21"/>
  <c r="FY45" i="21"/>
  <c r="FZ45" i="21"/>
  <c r="GA45" i="21"/>
  <c r="GB45" i="21"/>
  <c r="GC45" i="21"/>
  <c r="GD45" i="21"/>
  <c r="GE45" i="21"/>
  <c r="GF45" i="21"/>
  <c r="GG45" i="21"/>
  <c r="GH45" i="21"/>
  <c r="GI45" i="21"/>
  <c r="GJ45" i="21"/>
  <c r="GK45" i="21"/>
  <c r="GL45" i="21"/>
  <c r="GM45" i="21"/>
  <c r="GN45" i="21"/>
  <c r="GO45" i="21"/>
  <c r="GP45" i="21"/>
  <c r="GQ45" i="21"/>
  <c r="GR45" i="21"/>
  <c r="GS45" i="21"/>
  <c r="GT45" i="21"/>
  <c r="GU45" i="21"/>
  <c r="GV45" i="21"/>
  <c r="GW45" i="21"/>
  <c r="GX45" i="21"/>
  <c r="GY45" i="21"/>
  <c r="GZ45" i="21"/>
  <c r="HA45" i="21"/>
  <c r="HB45" i="21"/>
  <c r="HC45" i="21"/>
  <c r="HD45" i="21"/>
  <c r="HE45" i="21"/>
  <c r="HF45" i="21"/>
  <c r="HG45" i="21"/>
  <c r="HH45" i="21"/>
  <c r="HI45" i="21"/>
  <c r="HJ45" i="21"/>
  <c r="HK45" i="21"/>
  <c r="HL45" i="21"/>
  <c r="HM45" i="21"/>
  <c r="HN45" i="21"/>
  <c r="HO45" i="21"/>
  <c r="HP45" i="21"/>
  <c r="HQ45" i="21"/>
  <c r="HR45" i="21"/>
  <c r="HS45" i="21"/>
  <c r="HT45" i="21"/>
  <c r="HU45" i="21"/>
  <c r="HV45" i="21"/>
  <c r="HW45" i="21"/>
  <c r="HX45" i="21"/>
  <c r="HY45" i="21"/>
  <c r="HZ45" i="21"/>
  <c r="IA45" i="21"/>
  <c r="IB45" i="21"/>
  <c r="IC45" i="21"/>
  <c r="ID45" i="21"/>
  <c r="IE45" i="21"/>
  <c r="IF45" i="21"/>
  <c r="IG45" i="21"/>
  <c r="IH45" i="21"/>
  <c r="II45" i="21"/>
  <c r="IJ45" i="21"/>
  <c r="IK45" i="21"/>
  <c r="IL45" i="21"/>
  <c r="IM45" i="21"/>
  <c r="IN45" i="21"/>
  <c r="IO45" i="21"/>
  <c r="IP45" i="21"/>
  <c r="IQ45" i="21"/>
  <c r="IR45" i="21"/>
  <c r="IS45" i="21"/>
  <c r="IT45" i="21"/>
  <c r="IU45" i="21"/>
  <c r="IV45" i="21"/>
  <c r="IW45" i="21"/>
  <c r="IX45" i="21"/>
  <c r="IY45" i="21"/>
  <c r="IZ45" i="21"/>
  <c r="JA45" i="21"/>
  <c r="JB45" i="21"/>
  <c r="JC45" i="21"/>
  <c r="JD45" i="21"/>
  <c r="JE45" i="21"/>
  <c r="JF45" i="21"/>
  <c r="JG45" i="21"/>
  <c r="JH45" i="21"/>
  <c r="JI45" i="21"/>
  <c r="JJ45" i="21"/>
  <c r="JK45" i="21"/>
  <c r="JL45" i="21"/>
  <c r="JM45" i="21"/>
  <c r="JN45" i="21"/>
  <c r="JO45" i="21"/>
  <c r="JP45" i="21"/>
  <c r="JQ45" i="21"/>
  <c r="JR45" i="21"/>
  <c r="JS45" i="21"/>
  <c r="JT45" i="21"/>
  <c r="JU45" i="21"/>
  <c r="JV45" i="21"/>
  <c r="JW45" i="21"/>
  <c r="JX45" i="21"/>
  <c r="JY45" i="21"/>
  <c r="JZ45" i="21"/>
  <c r="KA45" i="21"/>
  <c r="KB45" i="21"/>
  <c r="KC45" i="21"/>
  <c r="KD45" i="21"/>
  <c r="KE45" i="21"/>
  <c r="KF45" i="21"/>
  <c r="KG45" i="21"/>
  <c r="KH45" i="21"/>
  <c r="KI45" i="21"/>
  <c r="KJ45" i="21"/>
  <c r="KK45" i="21"/>
  <c r="KL45" i="21"/>
  <c r="KM45" i="21"/>
  <c r="KN45" i="21"/>
  <c r="KO45" i="21"/>
  <c r="KP45" i="21"/>
  <c r="KQ45" i="21"/>
  <c r="KR45" i="21"/>
  <c r="KS45" i="21"/>
  <c r="KT45" i="21"/>
  <c r="KU45" i="21"/>
  <c r="KV45" i="21"/>
  <c r="KW45" i="21"/>
  <c r="KX45" i="21"/>
  <c r="KY45" i="21"/>
  <c r="KZ45" i="21"/>
  <c r="LA45" i="21"/>
  <c r="LB45" i="21"/>
  <c r="LC45" i="21"/>
  <c r="LD45" i="21"/>
  <c r="LE45" i="21"/>
  <c r="LF45" i="21"/>
  <c r="LG45" i="21"/>
  <c r="LH45" i="21"/>
  <c r="LI45" i="21"/>
  <c r="LJ45" i="21"/>
  <c r="LK45" i="21"/>
  <c r="LL45" i="21"/>
  <c r="LM45" i="21"/>
  <c r="LN45" i="21"/>
  <c r="LO45" i="21"/>
  <c r="LP45" i="21"/>
  <c r="LQ45" i="21"/>
  <c r="LR45" i="21"/>
  <c r="LS45" i="21"/>
  <c r="LT45" i="21"/>
  <c r="LU45" i="21"/>
  <c r="LV45" i="21"/>
  <c r="LW45" i="21"/>
  <c r="LX45" i="21"/>
  <c r="LY45" i="21"/>
  <c r="LZ45" i="21"/>
  <c r="MA45" i="21"/>
  <c r="MB45" i="21"/>
  <c r="MC45" i="21"/>
  <c r="MD45" i="21"/>
  <c r="ME45" i="21"/>
  <c r="MF45" i="21"/>
  <c r="MG45" i="21"/>
  <c r="MH45" i="21"/>
  <c r="MI45" i="21"/>
  <c r="MJ45" i="21"/>
  <c r="MK45" i="21"/>
  <c r="ML45" i="21"/>
  <c r="MM45" i="21"/>
  <c r="MN45" i="21"/>
  <c r="MO45" i="21"/>
  <c r="MP45" i="21"/>
  <c r="MQ45" i="21"/>
  <c r="MR45" i="21"/>
  <c r="D46" i="21"/>
  <c r="E46" i="21"/>
  <c r="F46" i="21"/>
  <c r="G46" i="21"/>
  <c r="H46" i="21"/>
  <c r="I46" i="21"/>
  <c r="J46" i="21"/>
  <c r="K46" i="21"/>
  <c r="L46" i="21"/>
  <c r="M46" i="21"/>
  <c r="N46" i="21"/>
  <c r="O46" i="21"/>
  <c r="P46" i="21"/>
  <c r="Q46" i="21"/>
  <c r="R46" i="21"/>
  <c r="S46" i="21"/>
  <c r="T46" i="21"/>
  <c r="U46" i="21"/>
  <c r="V46" i="21"/>
  <c r="W46" i="21"/>
  <c r="X46" i="21"/>
  <c r="Y46" i="21"/>
  <c r="Z46" i="21"/>
  <c r="AA46" i="21"/>
  <c r="AB46" i="21"/>
  <c r="AC46" i="21"/>
  <c r="AD46" i="21"/>
  <c r="AE46" i="21"/>
  <c r="AF46" i="21"/>
  <c r="AG46" i="21"/>
  <c r="AH46" i="21"/>
  <c r="AI46" i="21"/>
  <c r="AJ46" i="21"/>
  <c r="AK46" i="21"/>
  <c r="AL46" i="21"/>
  <c r="AM46" i="21"/>
  <c r="AN46" i="21"/>
  <c r="AO46" i="21"/>
  <c r="AP46" i="21"/>
  <c r="AQ46" i="21"/>
  <c r="AR46" i="21"/>
  <c r="AS46" i="21"/>
  <c r="AT46" i="21"/>
  <c r="AU46" i="21"/>
  <c r="AV46" i="21"/>
  <c r="AW46" i="21"/>
  <c r="AX46" i="21"/>
  <c r="AY46" i="21"/>
  <c r="AZ46" i="21"/>
  <c r="BA46" i="21"/>
  <c r="BB46" i="21"/>
  <c r="BC46" i="21"/>
  <c r="BD46" i="21"/>
  <c r="BE46" i="21"/>
  <c r="BF46" i="21"/>
  <c r="BG46" i="21"/>
  <c r="BH46" i="21"/>
  <c r="BI46" i="21"/>
  <c r="BJ46" i="21"/>
  <c r="BK46" i="21"/>
  <c r="BL46" i="21"/>
  <c r="BM46" i="21"/>
  <c r="BN46" i="21"/>
  <c r="BO46" i="21"/>
  <c r="BP46" i="21"/>
  <c r="BQ46" i="21"/>
  <c r="BR46" i="21"/>
  <c r="BS46" i="21"/>
  <c r="BT46" i="21"/>
  <c r="BU46" i="21"/>
  <c r="BV46" i="21"/>
  <c r="BW46" i="21"/>
  <c r="BX46" i="21"/>
  <c r="BY46" i="21"/>
  <c r="BZ46" i="21"/>
  <c r="CA46" i="21"/>
  <c r="CB46" i="21"/>
  <c r="CC46" i="21"/>
  <c r="CD46" i="21"/>
  <c r="CE46" i="21"/>
  <c r="CF46" i="21"/>
  <c r="CG46" i="21"/>
  <c r="CH46" i="21"/>
  <c r="CI46" i="21"/>
  <c r="CJ46" i="21"/>
  <c r="CK46" i="21"/>
  <c r="CL46" i="21"/>
  <c r="CM46" i="21"/>
  <c r="CN46" i="21"/>
  <c r="CO46" i="21"/>
  <c r="CP46" i="21"/>
  <c r="CQ46" i="21"/>
  <c r="CR46" i="21"/>
  <c r="CS46" i="21"/>
  <c r="CT46" i="21"/>
  <c r="CU46" i="21"/>
  <c r="CV46" i="21"/>
  <c r="CW46" i="21"/>
  <c r="CX46" i="21"/>
  <c r="CY46" i="21"/>
  <c r="CZ46" i="21"/>
  <c r="DA46" i="21"/>
  <c r="DB46" i="21"/>
  <c r="DC46" i="21"/>
  <c r="DD46" i="21"/>
  <c r="DE46" i="21"/>
  <c r="DF46" i="21"/>
  <c r="DG46" i="21"/>
  <c r="DH46" i="21"/>
  <c r="DI46" i="21"/>
  <c r="DJ46" i="21"/>
  <c r="DK46" i="21"/>
  <c r="DL46" i="21"/>
  <c r="DM46" i="21"/>
  <c r="DN46" i="21"/>
  <c r="DO46" i="21"/>
  <c r="DP46" i="21"/>
  <c r="DQ46" i="21"/>
  <c r="DR46" i="21"/>
  <c r="DS46" i="21"/>
  <c r="DT46" i="21"/>
  <c r="DU46" i="21"/>
  <c r="DV46" i="21"/>
  <c r="DW46" i="21"/>
  <c r="DX46" i="21"/>
  <c r="DY46" i="21"/>
  <c r="DZ46" i="21"/>
  <c r="EA46" i="21"/>
  <c r="EB46" i="21"/>
  <c r="EC46" i="21"/>
  <c r="ED46" i="21"/>
  <c r="EE46" i="21"/>
  <c r="EF46" i="21"/>
  <c r="EG46" i="21"/>
  <c r="EH46" i="21"/>
  <c r="EI46" i="21"/>
  <c r="EJ46" i="21"/>
  <c r="EK46" i="21"/>
  <c r="EL46" i="21"/>
  <c r="EM46" i="21"/>
  <c r="EN46" i="21"/>
  <c r="EO46" i="21"/>
  <c r="EP46" i="21"/>
  <c r="EQ46" i="21"/>
  <c r="ER46" i="21"/>
  <c r="ES46" i="21"/>
  <c r="ET46" i="21"/>
  <c r="EU46" i="21"/>
  <c r="EV46" i="21"/>
  <c r="EW46" i="21"/>
  <c r="EX46" i="21"/>
  <c r="EY46" i="21"/>
  <c r="EZ46" i="21"/>
  <c r="FA46" i="21"/>
  <c r="FB46" i="21"/>
  <c r="FC46" i="21"/>
  <c r="FD46" i="21"/>
  <c r="FE46" i="21"/>
  <c r="FF46" i="21"/>
  <c r="FG46" i="21"/>
  <c r="FH46" i="21"/>
  <c r="FI46" i="21"/>
  <c r="FJ46" i="21"/>
  <c r="FK46" i="21"/>
  <c r="FL46" i="21"/>
  <c r="FM46" i="21"/>
  <c r="FN46" i="21"/>
  <c r="FO46" i="21"/>
  <c r="FP46" i="21"/>
  <c r="FQ46" i="21"/>
  <c r="FR46" i="21"/>
  <c r="FS46" i="21"/>
  <c r="FT46" i="21"/>
  <c r="FU46" i="21"/>
  <c r="FV46" i="21"/>
  <c r="FW46" i="21"/>
  <c r="FX46" i="21"/>
  <c r="FY46" i="21"/>
  <c r="FZ46" i="21"/>
  <c r="GA46" i="21"/>
  <c r="GB46" i="21"/>
  <c r="GC46" i="21"/>
  <c r="GD46" i="21"/>
  <c r="GE46" i="21"/>
  <c r="GF46" i="21"/>
  <c r="GG46" i="21"/>
  <c r="GH46" i="21"/>
  <c r="GI46" i="21"/>
  <c r="GJ46" i="21"/>
  <c r="GK46" i="21"/>
  <c r="GL46" i="21"/>
  <c r="GM46" i="21"/>
  <c r="GN46" i="21"/>
  <c r="GO46" i="21"/>
  <c r="GP46" i="21"/>
  <c r="GQ46" i="21"/>
  <c r="GR46" i="21"/>
  <c r="GS46" i="21"/>
  <c r="GT46" i="21"/>
  <c r="GU46" i="21"/>
  <c r="GV46" i="21"/>
  <c r="GW46" i="21"/>
  <c r="GX46" i="21"/>
  <c r="GY46" i="21"/>
  <c r="GZ46" i="21"/>
  <c r="HA46" i="21"/>
  <c r="HB46" i="21"/>
  <c r="HC46" i="21"/>
  <c r="HD46" i="21"/>
  <c r="HE46" i="21"/>
  <c r="HF46" i="21"/>
  <c r="HG46" i="21"/>
  <c r="HH46" i="21"/>
  <c r="HI46" i="21"/>
  <c r="HJ46" i="21"/>
  <c r="HK46" i="21"/>
  <c r="HL46" i="21"/>
  <c r="HM46" i="21"/>
  <c r="HN46" i="21"/>
  <c r="HO46" i="21"/>
  <c r="HP46" i="21"/>
  <c r="HQ46" i="21"/>
  <c r="HR46" i="21"/>
  <c r="HS46" i="21"/>
  <c r="HT46" i="21"/>
  <c r="HU46" i="21"/>
  <c r="HV46" i="21"/>
  <c r="HW46" i="21"/>
  <c r="HX46" i="21"/>
  <c r="HY46" i="21"/>
  <c r="HZ46" i="21"/>
  <c r="IA46" i="21"/>
  <c r="IB46" i="21"/>
  <c r="IC46" i="21"/>
  <c r="ID46" i="21"/>
  <c r="IE46" i="21"/>
  <c r="IF46" i="21"/>
  <c r="IG46" i="21"/>
  <c r="IH46" i="21"/>
  <c r="II46" i="21"/>
  <c r="IJ46" i="21"/>
  <c r="IK46" i="21"/>
  <c r="IL46" i="21"/>
  <c r="IM46" i="21"/>
  <c r="IN46" i="21"/>
  <c r="IO46" i="21"/>
  <c r="IP46" i="21"/>
  <c r="IQ46" i="21"/>
  <c r="IR46" i="21"/>
  <c r="IS46" i="21"/>
  <c r="IT46" i="21"/>
  <c r="IU46" i="21"/>
  <c r="IV46" i="21"/>
  <c r="IW46" i="21"/>
  <c r="IX46" i="21"/>
  <c r="IY46" i="21"/>
  <c r="IZ46" i="21"/>
  <c r="JA46" i="21"/>
  <c r="JB46" i="21"/>
  <c r="JC46" i="21"/>
  <c r="JD46" i="21"/>
  <c r="JE46" i="21"/>
  <c r="JF46" i="21"/>
  <c r="JG46" i="21"/>
  <c r="JH46" i="21"/>
  <c r="JI46" i="21"/>
  <c r="JJ46" i="21"/>
  <c r="JK46" i="21"/>
  <c r="JL46" i="21"/>
  <c r="JM46" i="21"/>
  <c r="JN46" i="21"/>
  <c r="JO46" i="21"/>
  <c r="JP46" i="21"/>
  <c r="JQ46" i="21"/>
  <c r="JR46" i="21"/>
  <c r="JS46" i="21"/>
  <c r="JT46" i="21"/>
  <c r="JU46" i="21"/>
  <c r="JV46" i="21"/>
  <c r="JW46" i="21"/>
  <c r="JX46" i="21"/>
  <c r="JY46" i="21"/>
  <c r="JZ46" i="21"/>
  <c r="KA46" i="21"/>
  <c r="KB46" i="21"/>
  <c r="KC46" i="21"/>
  <c r="KD46" i="21"/>
  <c r="KE46" i="21"/>
  <c r="KF46" i="21"/>
  <c r="KG46" i="21"/>
  <c r="KH46" i="21"/>
  <c r="KI46" i="21"/>
  <c r="KJ46" i="21"/>
  <c r="KK46" i="21"/>
  <c r="KL46" i="21"/>
  <c r="KM46" i="21"/>
  <c r="KN46" i="21"/>
  <c r="KO46" i="21"/>
  <c r="KP46" i="21"/>
  <c r="KQ46" i="21"/>
  <c r="KR46" i="21"/>
  <c r="KS46" i="21"/>
  <c r="KT46" i="21"/>
  <c r="KU46" i="21"/>
  <c r="KV46" i="21"/>
  <c r="KW46" i="21"/>
  <c r="KX46" i="21"/>
  <c r="KY46" i="21"/>
  <c r="KZ46" i="21"/>
  <c r="LA46" i="21"/>
  <c r="LB46" i="21"/>
  <c r="LC46" i="21"/>
  <c r="LD46" i="21"/>
  <c r="LE46" i="21"/>
  <c r="LF46" i="21"/>
  <c r="LG46" i="21"/>
  <c r="LH46" i="21"/>
  <c r="LI46" i="21"/>
  <c r="LJ46" i="21"/>
  <c r="LK46" i="21"/>
  <c r="LL46" i="21"/>
  <c r="LM46" i="21"/>
  <c r="LN46" i="21"/>
  <c r="LO46" i="21"/>
  <c r="LP46" i="21"/>
  <c r="LQ46" i="21"/>
  <c r="LR46" i="21"/>
  <c r="LS46" i="21"/>
  <c r="LT46" i="21"/>
  <c r="LU46" i="21"/>
  <c r="LV46" i="21"/>
  <c r="LW46" i="21"/>
  <c r="LX46" i="21"/>
  <c r="LY46" i="21"/>
  <c r="LZ46" i="21"/>
  <c r="MA46" i="21"/>
  <c r="MB46" i="21"/>
  <c r="MC46" i="21"/>
  <c r="MD46" i="21"/>
  <c r="ME46" i="21"/>
  <c r="MF46" i="21"/>
  <c r="MG46" i="21"/>
  <c r="MH46" i="21"/>
  <c r="MI46" i="21"/>
  <c r="MJ46" i="21"/>
  <c r="MK46" i="21"/>
  <c r="ML46" i="21"/>
  <c r="MM46" i="21"/>
  <c r="MN46" i="21"/>
  <c r="MO46" i="21"/>
  <c r="MP46" i="21"/>
  <c r="MQ46" i="21"/>
  <c r="MR46" i="21"/>
  <c r="D47" i="21"/>
  <c r="E47" i="21"/>
  <c r="F47" i="21"/>
  <c r="G47" i="21"/>
  <c r="H47" i="21"/>
  <c r="I47" i="21"/>
  <c r="J47" i="21"/>
  <c r="K47" i="21"/>
  <c r="L47" i="21"/>
  <c r="M47" i="21"/>
  <c r="N47" i="21"/>
  <c r="O47" i="21"/>
  <c r="P47" i="21"/>
  <c r="Q47" i="21"/>
  <c r="R47" i="21"/>
  <c r="S47" i="21"/>
  <c r="T47" i="21"/>
  <c r="U47" i="21"/>
  <c r="V47" i="21"/>
  <c r="W47" i="21"/>
  <c r="X47" i="21"/>
  <c r="Y47" i="21"/>
  <c r="Z47" i="21"/>
  <c r="AA47" i="21"/>
  <c r="AB47" i="21"/>
  <c r="AC47" i="21"/>
  <c r="AD47" i="21"/>
  <c r="AE47" i="21"/>
  <c r="AF47" i="21"/>
  <c r="AG47" i="21"/>
  <c r="AH47" i="21"/>
  <c r="AI47" i="21"/>
  <c r="AJ47" i="21"/>
  <c r="AK47" i="21"/>
  <c r="AL47" i="21"/>
  <c r="AM47" i="21"/>
  <c r="AN47" i="21"/>
  <c r="AO47" i="21"/>
  <c r="AP47" i="21"/>
  <c r="AQ47" i="21"/>
  <c r="AR47" i="21"/>
  <c r="AS47" i="21"/>
  <c r="AT47" i="21"/>
  <c r="AU47" i="21"/>
  <c r="AV47" i="21"/>
  <c r="AW47" i="21"/>
  <c r="AX47" i="21"/>
  <c r="AY47" i="21"/>
  <c r="AZ47" i="21"/>
  <c r="BA47" i="21"/>
  <c r="BB47" i="21"/>
  <c r="BC47" i="21"/>
  <c r="BD47" i="21"/>
  <c r="BE47" i="21"/>
  <c r="BF47" i="21"/>
  <c r="BG47" i="21"/>
  <c r="BH47" i="21"/>
  <c r="BI47" i="21"/>
  <c r="BJ47" i="21"/>
  <c r="BK47" i="21"/>
  <c r="BL47" i="21"/>
  <c r="BM47" i="21"/>
  <c r="BN47" i="21"/>
  <c r="BO47" i="21"/>
  <c r="BP47" i="21"/>
  <c r="BQ47" i="21"/>
  <c r="BR47" i="21"/>
  <c r="BS47" i="21"/>
  <c r="BT47" i="21"/>
  <c r="BU47" i="21"/>
  <c r="BV47" i="21"/>
  <c r="BW47" i="21"/>
  <c r="BX47" i="21"/>
  <c r="BY47" i="21"/>
  <c r="BZ47" i="21"/>
  <c r="CA47" i="21"/>
  <c r="CB47" i="21"/>
  <c r="CC47" i="21"/>
  <c r="CD47" i="21"/>
  <c r="CE47" i="21"/>
  <c r="CF47" i="21"/>
  <c r="CG47" i="21"/>
  <c r="CH47" i="21"/>
  <c r="CI47" i="21"/>
  <c r="CJ47" i="21"/>
  <c r="CK47" i="21"/>
  <c r="CL47" i="21"/>
  <c r="CM47" i="21"/>
  <c r="CN47" i="21"/>
  <c r="CO47" i="21"/>
  <c r="CP47" i="21"/>
  <c r="CQ47" i="21"/>
  <c r="CR47" i="21"/>
  <c r="CS47" i="21"/>
  <c r="CT47" i="21"/>
  <c r="CU47" i="21"/>
  <c r="CV47" i="21"/>
  <c r="CW47" i="21"/>
  <c r="CX47" i="21"/>
  <c r="CY47" i="21"/>
  <c r="CZ47" i="21"/>
  <c r="DA47" i="21"/>
  <c r="DB47" i="21"/>
  <c r="DC47" i="21"/>
  <c r="DD47" i="21"/>
  <c r="DE47" i="21"/>
  <c r="DF47" i="21"/>
  <c r="DG47" i="21"/>
  <c r="DH47" i="21"/>
  <c r="DI47" i="21"/>
  <c r="DJ47" i="21"/>
  <c r="DK47" i="21"/>
  <c r="DL47" i="21"/>
  <c r="DM47" i="21"/>
  <c r="DN47" i="21"/>
  <c r="DO47" i="21"/>
  <c r="DP47" i="21"/>
  <c r="DQ47" i="21"/>
  <c r="DR47" i="21"/>
  <c r="DS47" i="21"/>
  <c r="DT47" i="21"/>
  <c r="DU47" i="21"/>
  <c r="DV47" i="21"/>
  <c r="DW47" i="21"/>
  <c r="DX47" i="21"/>
  <c r="DY47" i="21"/>
  <c r="DZ47" i="21"/>
  <c r="EA47" i="21"/>
  <c r="EB47" i="21"/>
  <c r="EC47" i="21"/>
  <c r="ED47" i="21"/>
  <c r="EE47" i="21"/>
  <c r="EF47" i="21"/>
  <c r="EG47" i="21"/>
  <c r="EH47" i="21"/>
  <c r="EI47" i="21"/>
  <c r="EJ47" i="21"/>
  <c r="EK47" i="21"/>
  <c r="EL47" i="21"/>
  <c r="EM47" i="21"/>
  <c r="EN47" i="21"/>
  <c r="EO47" i="21"/>
  <c r="EP47" i="21"/>
  <c r="EQ47" i="21"/>
  <c r="ER47" i="21"/>
  <c r="ES47" i="21"/>
  <c r="ET47" i="21"/>
  <c r="EU47" i="21"/>
  <c r="EV47" i="21"/>
  <c r="EW47" i="21"/>
  <c r="EX47" i="21"/>
  <c r="EY47" i="21"/>
  <c r="EZ47" i="21"/>
  <c r="FA47" i="21"/>
  <c r="FB47" i="21"/>
  <c r="FC47" i="21"/>
  <c r="FD47" i="21"/>
  <c r="FE47" i="21"/>
  <c r="FF47" i="21"/>
  <c r="FG47" i="21"/>
  <c r="FH47" i="21"/>
  <c r="FI47" i="21"/>
  <c r="FJ47" i="21"/>
  <c r="FK47" i="21"/>
  <c r="FL47" i="21"/>
  <c r="FM47" i="21"/>
  <c r="FN47" i="21"/>
  <c r="FO47" i="21"/>
  <c r="FP47" i="21"/>
  <c r="FQ47" i="21"/>
  <c r="FR47" i="21"/>
  <c r="FS47" i="21"/>
  <c r="FT47" i="21"/>
  <c r="FU47" i="21"/>
  <c r="FV47" i="21"/>
  <c r="FW47" i="21"/>
  <c r="FX47" i="21"/>
  <c r="FY47" i="21"/>
  <c r="FZ47" i="21"/>
  <c r="GA47" i="21"/>
  <c r="GB47" i="21"/>
  <c r="GC47" i="21"/>
  <c r="GD47" i="21"/>
  <c r="GE47" i="21"/>
  <c r="GF47" i="21"/>
  <c r="GG47" i="21"/>
  <c r="GH47" i="21"/>
  <c r="GI47" i="21"/>
  <c r="GJ47" i="21"/>
  <c r="GK47" i="21"/>
  <c r="GL47" i="21"/>
  <c r="GM47" i="21"/>
  <c r="GN47" i="21"/>
  <c r="GO47" i="21"/>
  <c r="GP47" i="21"/>
  <c r="GQ47" i="21"/>
  <c r="GR47" i="21"/>
  <c r="GS47" i="21"/>
  <c r="GT47" i="21"/>
  <c r="GU47" i="21"/>
  <c r="GV47" i="21"/>
  <c r="GW47" i="21"/>
  <c r="GX47" i="21"/>
  <c r="GY47" i="21"/>
  <c r="GZ47" i="21"/>
  <c r="HA47" i="21"/>
  <c r="HB47" i="21"/>
  <c r="HC47" i="21"/>
  <c r="HD47" i="21"/>
  <c r="HE47" i="21"/>
  <c r="HF47" i="21"/>
  <c r="HG47" i="21"/>
  <c r="HH47" i="21"/>
  <c r="HI47" i="21"/>
  <c r="HJ47" i="21"/>
  <c r="HK47" i="21"/>
  <c r="HL47" i="21"/>
  <c r="HM47" i="21"/>
  <c r="HN47" i="21"/>
  <c r="HO47" i="21"/>
  <c r="HP47" i="21"/>
  <c r="HQ47" i="21"/>
  <c r="HR47" i="21"/>
  <c r="HS47" i="21"/>
  <c r="HT47" i="21"/>
  <c r="HU47" i="21"/>
  <c r="HV47" i="21"/>
  <c r="HW47" i="21"/>
  <c r="HX47" i="21"/>
  <c r="HY47" i="21"/>
  <c r="HZ47" i="21"/>
  <c r="IA47" i="21"/>
  <c r="IB47" i="21"/>
  <c r="IC47" i="21"/>
  <c r="ID47" i="21"/>
  <c r="IE47" i="21"/>
  <c r="IF47" i="21"/>
  <c r="IG47" i="21"/>
  <c r="IH47" i="21"/>
  <c r="II47" i="21"/>
  <c r="IJ47" i="21"/>
  <c r="IK47" i="21"/>
  <c r="IL47" i="21"/>
  <c r="IM47" i="21"/>
  <c r="IN47" i="21"/>
  <c r="IO47" i="21"/>
  <c r="IP47" i="21"/>
  <c r="IQ47" i="21"/>
  <c r="IR47" i="21"/>
  <c r="IS47" i="21"/>
  <c r="IT47" i="21"/>
  <c r="IU47" i="21"/>
  <c r="IV47" i="21"/>
  <c r="IW47" i="21"/>
  <c r="IX47" i="21"/>
  <c r="IY47" i="21"/>
  <c r="IZ47" i="21"/>
  <c r="JA47" i="21"/>
  <c r="JB47" i="21"/>
  <c r="JC47" i="21"/>
  <c r="JD47" i="21"/>
  <c r="JE47" i="21"/>
  <c r="JF47" i="21"/>
  <c r="JG47" i="21"/>
  <c r="JH47" i="21"/>
  <c r="JI47" i="21"/>
  <c r="JJ47" i="21"/>
  <c r="JK47" i="21"/>
  <c r="JL47" i="21"/>
  <c r="JM47" i="21"/>
  <c r="JN47" i="21"/>
  <c r="JO47" i="21"/>
  <c r="JP47" i="21"/>
  <c r="JQ47" i="21"/>
  <c r="JR47" i="21"/>
  <c r="JS47" i="21"/>
  <c r="JT47" i="21"/>
  <c r="JU47" i="21"/>
  <c r="JV47" i="21"/>
  <c r="JW47" i="21"/>
  <c r="JX47" i="21"/>
  <c r="JY47" i="21"/>
  <c r="JZ47" i="21"/>
  <c r="KA47" i="21"/>
  <c r="KB47" i="21"/>
  <c r="KC47" i="21"/>
  <c r="KD47" i="21"/>
  <c r="KE47" i="21"/>
  <c r="KF47" i="21"/>
  <c r="KG47" i="21"/>
  <c r="KH47" i="21"/>
  <c r="KI47" i="21"/>
  <c r="KJ47" i="21"/>
  <c r="KK47" i="21"/>
  <c r="KL47" i="21"/>
  <c r="KM47" i="21"/>
  <c r="KN47" i="21"/>
  <c r="KO47" i="21"/>
  <c r="KP47" i="21"/>
  <c r="KQ47" i="21"/>
  <c r="KR47" i="21"/>
  <c r="KS47" i="21"/>
  <c r="KT47" i="21"/>
  <c r="KU47" i="21"/>
  <c r="KV47" i="21"/>
  <c r="KW47" i="21"/>
  <c r="KX47" i="21"/>
  <c r="KY47" i="21"/>
  <c r="KZ47" i="21"/>
  <c r="LA47" i="21"/>
  <c r="LB47" i="21"/>
  <c r="LC47" i="21"/>
  <c r="LD47" i="21"/>
  <c r="LE47" i="21"/>
  <c r="LF47" i="21"/>
  <c r="LG47" i="21"/>
  <c r="LH47" i="21"/>
  <c r="LI47" i="21"/>
  <c r="LJ47" i="21"/>
  <c r="LK47" i="21"/>
  <c r="LL47" i="21"/>
  <c r="LM47" i="21"/>
  <c r="LN47" i="21"/>
  <c r="LO47" i="21"/>
  <c r="LP47" i="21"/>
  <c r="LQ47" i="21"/>
  <c r="LR47" i="21"/>
  <c r="LS47" i="21"/>
  <c r="LT47" i="21"/>
  <c r="LU47" i="21"/>
  <c r="LV47" i="21"/>
  <c r="LW47" i="21"/>
  <c r="LX47" i="21"/>
  <c r="LY47" i="21"/>
  <c r="LZ47" i="21"/>
  <c r="MA47" i="21"/>
  <c r="MB47" i="21"/>
  <c r="MC47" i="21"/>
  <c r="MD47" i="21"/>
  <c r="ME47" i="21"/>
  <c r="MF47" i="21"/>
  <c r="MG47" i="21"/>
  <c r="MH47" i="21"/>
  <c r="MI47" i="21"/>
  <c r="MJ47" i="21"/>
  <c r="MK47" i="21"/>
  <c r="ML47" i="21"/>
  <c r="MM47" i="21"/>
  <c r="MN47" i="21"/>
  <c r="MO47" i="21"/>
  <c r="MP47" i="21"/>
  <c r="MQ47" i="21"/>
  <c r="MR47" i="21"/>
  <c r="D48" i="21"/>
  <c r="E48" i="21"/>
  <c r="F48" i="21"/>
  <c r="G48" i="21"/>
  <c r="H48" i="21"/>
  <c r="I48" i="21"/>
  <c r="J48" i="21"/>
  <c r="K48" i="21"/>
  <c r="L48" i="21"/>
  <c r="M48" i="21"/>
  <c r="N48" i="21"/>
  <c r="O48" i="21"/>
  <c r="P48" i="21"/>
  <c r="Q48" i="21"/>
  <c r="R48" i="21"/>
  <c r="S48" i="21"/>
  <c r="T48" i="21"/>
  <c r="U48" i="21"/>
  <c r="V48" i="21"/>
  <c r="W48" i="21"/>
  <c r="X48" i="21"/>
  <c r="Y48" i="21"/>
  <c r="Z48" i="21"/>
  <c r="AA48" i="21"/>
  <c r="AB48" i="21"/>
  <c r="AC48" i="21"/>
  <c r="AD48" i="21"/>
  <c r="AE48" i="21"/>
  <c r="AF48" i="21"/>
  <c r="AG48" i="21"/>
  <c r="AH48" i="21"/>
  <c r="AI48" i="21"/>
  <c r="AJ48" i="21"/>
  <c r="AK48" i="21"/>
  <c r="AL48" i="21"/>
  <c r="AM48" i="21"/>
  <c r="AN48" i="21"/>
  <c r="AO48" i="21"/>
  <c r="AP48" i="21"/>
  <c r="AQ48" i="21"/>
  <c r="AR48" i="21"/>
  <c r="AS48" i="21"/>
  <c r="AT48" i="21"/>
  <c r="AU48" i="21"/>
  <c r="AV48" i="21"/>
  <c r="AW48" i="21"/>
  <c r="AX48" i="21"/>
  <c r="AY48" i="21"/>
  <c r="AZ48" i="21"/>
  <c r="BA48" i="21"/>
  <c r="BB48" i="21"/>
  <c r="BC48" i="21"/>
  <c r="BD48" i="21"/>
  <c r="BE48" i="21"/>
  <c r="BF48" i="21"/>
  <c r="BG48" i="21"/>
  <c r="BH48" i="21"/>
  <c r="BI48" i="21"/>
  <c r="BJ48" i="21"/>
  <c r="BK48" i="21"/>
  <c r="BL48" i="21"/>
  <c r="BM48" i="21"/>
  <c r="BN48" i="21"/>
  <c r="BO48" i="21"/>
  <c r="BP48" i="21"/>
  <c r="BQ48" i="21"/>
  <c r="BR48" i="21"/>
  <c r="BS48" i="21"/>
  <c r="BT48" i="21"/>
  <c r="BU48" i="21"/>
  <c r="BV48" i="21"/>
  <c r="BW48" i="21"/>
  <c r="BX48" i="21"/>
  <c r="BY48" i="21"/>
  <c r="BZ48" i="21"/>
  <c r="CA48" i="21"/>
  <c r="CB48" i="21"/>
  <c r="CC48" i="21"/>
  <c r="CD48" i="21"/>
  <c r="CE48" i="21"/>
  <c r="CF48" i="21"/>
  <c r="CG48" i="21"/>
  <c r="CH48" i="21"/>
  <c r="CI48" i="21"/>
  <c r="CJ48" i="21"/>
  <c r="CK48" i="21"/>
  <c r="CL48" i="21"/>
  <c r="CM48" i="21"/>
  <c r="CN48" i="21"/>
  <c r="CO48" i="21"/>
  <c r="CP48" i="21"/>
  <c r="CQ48" i="21"/>
  <c r="CR48" i="21"/>
  <c r="CS48" i="21"/>
  <c r="CT48" i="21"/>
  <c r="CU48" i="21"/>
  <c r="CV48" i="21"/>
  <c r="CW48" i="21"/>
  <c r="CX48" i="21"/>
  <c r="CY48" i="21"/>
  <c r="CZ48" i="21"/>
  <c r="DA48" i="21"/>
  <c r="DB48" i="21"/>
  <c r="DC48" i="21"/>
  <c r="DD48" i="21"/>
  <c r="DE48" i="21"/>
  <c r="DF48" i="21"/>
  <c r="DG48" i="21"/>
  <c r="DH48" i="21"/>
  <c r="DI48" i="21"/>
  <c r="DJ48" i="21"/>
  <c r="DK48" i="21"/>
  <c r="DL48" i="21"/>
  <c r="DM48" i="21"/>
  <c r="DN48" i="21"/>
  <c r="DO48" i="21"/>
  <c r="DP48" i="21"/>
  <c r="DQ48" i="21"/>
  <c r="DR48" i="21"/>
  <c r="DS48" i="21"/>
  <c r="DT48" i="21"/>
  <c r="DU48" i="21"/>
  <c r="DV48" i="21"/>
  <c r="DW48" i="21"/>
  <c r="DX48" i="21"/>
  <c r="DY48" i="21"/>
  <c r="DZ48" i="21"/>
  <c r="EA48" i="21"/>
  <c r="EB48" i="21"/>
  <c r="EC48" i="21"/>
  <c r="ED48" i="21"/>
  <c r="EE48" i="21"/>
  <c r="EF48" i="21"/>
  <c r="EG48" i="21"/>
  <c r="EH48" i="21"/>
  <c r="EI48" i="21"/>
  <c r="EJ48" i="21"/>
  <c r="EK48" i="21"/>
  <c r="EL48" i="21"/>
  <c r="EM48" i="21"/>
  <c r="EN48" i="21"/>
  <c r="EO48" i="21"/>
  <c r="EP48" i="21"/>
  <c r="EQ48" i="21"/>
  <c r="ER48" i="21"/>
  <c r="ES48" i="21"/>
  <c r="ET48" i="21"/>
  <c r="EU48" i="21"/>
  <c r="EV48" i="21"/>
  <c r="EW48" i="21"/>
  <c r="EX48" i="21"/>
  <c r="EY48" i="21"/>
  <c r="EZ48" i="21"/>
  <c r="FA48" i="21"/>
  <c r="FB48" i="21"/>
  <c r="FC48" i="21"/>
  <c r="FD48" i="21"/>
  <c r="FE48" i="21"/>
  <c r="FF48" i="21"/>
  <c r="FG48" i="21"/>
  <c r="FH48" i="21"/>
  <c r="FI48" i="21"/>
  <c r="FJ48" i="21"/>
  <c r="FK48" i="21"/>
  <c r="FL48" i="21"/>
  <c r="FM48" i="21"/>
  <c r="FN48" i="21"/>
  <c r="FO48" i="21"/>
  <c r="FP48" i="21"/>
  <c r="FQ48" i="21"/>
  <c r="FR48" i="21"/>
  <c r="FS48" i="21"/>
  <c r="FT48" i="21"/>
  <c r="FU48" i="21"/>
  <c r="FV48" i="21"/>
  <c r="FW48" i="21"/>
  <c r="FX48" i="21"/>
  <c r="FY48" i="21"/>
  <c r="FZ48" i="21"/>
  <c r="GA48" i="21"/>
  <c r="GB48" i="21"/>
  <c r="GC48" i="21"/>
  <c r="GD48" i="21"/>
  <c r="GE48" i="21"/>
  <c r="GF48" i="21"/>
  <c r="GG48" i="21"/>
  <c r="GH48" i="21"/>
  <c r="GI48" i="21"/>
  <c r="GJ48" i="21"/>
  <c r="GK48" i="21"/>
  <c r="GL48" i="21"/>
  <c r="GM48" i="21"/>
  <c r="GN48" i="21"/>
  <c r="GO48" i="21"/>
  <c r="GP48" i="21"/>
  <c r="GQ48" i="21"/>
  <c r="GR48" i="21"/>
  <c r="GS48" i="21"/>
  <c r="GT48" i="21"/>
  <c r="GU48" i="21"/>
  <c r="GV48" i="21"/>
  <c r="GW48" i="21"/>
  <c r="GX48" i="21"/>
  <c r="GY48" i="21"/>
  <c r="GZ48" i="21"/>
  <c r="HA48" i="21"/>
  <c r="HB48" i="21"/>
  <c r="HC48" i="21"/>
  <c r="HD48" i="21"/>
  <c r="HE48" i="21"/>
  <c r="HF48" i="21"/>
  <c r="HG48" i="21"/>
  <c r="HH48" i="21"/>
  <c r="HI48" i="21"/>
  <c r="HJ48" i="21"/>
  <c r="HK48" i="21"/>
  <c r="HL48" i="21"/>
  <c r="HM48" i="21"/>
  <c r="HN48" i="21"/>
  <c r="HO48" i="21"/>
  <c r="HP48" i="21"/>
  <c r="HQ48" i="21"/>
  <c r="HR48" i="21"/>
  <c r="HS48" i="21"/>
  <c r="HT48" i="21"/>
  <c r="HU48" i="21"/>
  <c r="HV48" i="21"/>
  <c r="HW48" i="21"/>
  <c r="HX48" i="21"/>
  <c r="HY48" i="21"/>
  <c r="HZ48" i="21"/>
  <c r="IA48" i="21"/>
  <c r="IB48" i="21"/>
  <c r="IC48" i="21"/>
  <c r="ID48" i="21"/>
  <c r="IE48" i="21"/>
  <c r="IF48" i="21"/>
  <c r="IG48" i="21"/>
  <c r="IH48" i="21"/>
  <c r="II48" i="21"/>
  <c r="IJ48" i="21"/>
  <c r="IK48" i="21"/>
  <c r="IL48" i="21"/>
  <c r="IM48" i="21"/>
  <c r="IN48" i="21"/>
  <c r="IO48" i="21"/>
  <c r="IP48" i="21"/>
  <c r="IQ48" i="21"/>
  <c r="IR48" i="21"/>
  <c r="IS48" i="21"/>
  <c r="IT48" i="21"/>
  <c r="IU48" i="21"/>
  <c r="IV48" i="21"/>
  <c r="IW48" i="21"/>
  <c r="IX48" i="21"/>
  <c r="IY48" i="21"/>
  <c r="IZ48" i="21"/>
  <c r="JA48" i="21"/>
  <c r="JB48" i="21"/>
  <c r="JC48" i="21"/>
  <c r="JD48" i="21"/>
  <c r="JE48" i="21"/>
  <c r="JF48" i="21"/>
  <c r="JG48" i="21"/>
  <c r="JH48" i="21"/>
  <c r="JI48" i="21"/>
  <c r="JJ48" i="21"/>
  <c r="JK48" i="21"/>
  <c r="JL48" i="21"/>
  <c r="JM48" i="21"/>
  <c r="JN48" i="21"/>
  <c r="JO48" i="21"/>
  <c r="JP48" i="21"/>
  <c r="JQ48" i="21"/>
  <c r="JR48" i="21"/>
  <c r="JS48" i="21"/>
  <c r="JT48" i="21"/>
  <c r="JU48" i="21"/>
  <c r="JV48" i="21"/>
  <c r="JW48" i="21"/>
  <c r="JX48" i="21"/>
  <c r="JY48" i="21"/>
  <c r="JZ48" i="21"/>
  <c r="KA48" i="21"/>
  <c r="KB48" i="21"/>
  <c r="KC48" i="21"/>
  <c r="KD48" i="21"/>
  <c r="KE48" i="21"/>
  <c r="KF48" i="21"/>
  <c r="KG48" i="21"/>
  <c r="KH48" i="21"/>
  <c r="KI48" i="21"/>
  <c r="KJ48" i="21"/>
  <c r="KK48" i="21"/>
  <c r="KL48" i="21"/>
  <c r="KM48" i="21"/>
  <c r="KN48" i="21"/>
  <c r="KO48" i="21"/>
  <c r="KP48" i="21"/>
  <c r="KQ48" i="21"/>
  <c r="KR48" i="21"/>
  <c r="KS48" i="21"/>
  <c r="KT48" i="21"/>
  <c r="KU48" i="21"/>
  <c r="KV48" i="21"/>
  <c r="KW48" i="21"/>
  <c r="KX48" i="21"/>
  <c r="KY48" i="21"/>
  <c r="KZ48" i="21"/>
  <c r="LA48" i="21"/>
  <c r="LB48" i="21"/>
  <c r="LC48" i="21"/>
  <c r="LD48" i="21"/>
  <c r="LE48" i="21"/>
  <c r="LF48" i="21"/>
  <c r="LG48" i="21"/>
  <c r="LH48" i="21"/>
  <c r="LI48" i="21"/>
  <c r="LJ48" i="21"/>
  <c r="LK48" i="21"/>
  <c r="LL48" i="21"/>
  <c r="LM48" i="21"/>
  <c r="LN48" i="21"/>
  <c r="LO48" i="21"/>
  <c r="LP48" i="21"/>
  <c r="LQ48" i="21"/>
  <c r="LR48" i="21"/>
  <c r="LS48" i="21"/>
  <c r="LT48" i="21"/>
  <c r="LU48" i="21"/>
  <c r="LV48" i="21"/>
  <c r="LW48" i="21"/>
  <c r="LX48" i="21"/>
  <c r="LY48" i="21"/>
  <c r="LZ48" i="21"/>
  <c r="MA48" i="21"/>
  <c r="MB48" i="21"/>
  <c r="MC48" i="21"/>
  <c r="MD48" i="21"/>
  <c r="ME48" i="21"/>
  <c r="MF48" i="21"/>
  <c r="MG48" i="21"/>
  <c r="MH48" i="21"/>
  <c r="MI48" i="21"/>
  <c r="MJ48" i="21"/>
  <c r="MK48" i="21"/>
  <c r="ML48" i="21"/>
  <c r="MM48" i="21"/>
  <c r="MN48" i="21"/>
  <c r="MO48" i="21"/>
  <c r="MP48" i="21"/>
  <c r="MQ48" i="21"/>
  <c r="MR48" i="21"/>
  <c r="D49" i="21"/>
  <c r="E49" i="21"/>
  <c r="F49" i="21"/>
  <c r="G49" i="21"/>
  <c r="H49" i="21"/>
  <c r="I49" i="21"/>
  <c r="J49" i="21"/>
  <c r="K49" i="21"/>
  <c r="L49" i="21"/>
  <c r="M49" i="21"/>
  <c r="N49" i="21"/>
  <c r="O49" i="21"/>
  <c r="P49" i="21"/>
  <c r="Q49" i="21"/>
  <c r="R49" i="21"/>
  <c r="S49" i="21"/>
  <c r="T49" i="21"/>
  <c r="U49" i="21"/>
  <c r="V49" i="21"/>
  <c r="W49" i="21"/>
  <c r="X49" i="21"/>
  <c r="Y49" i="21"/>
  <c r="Z49" i="21"/>
  <c r="AA49" i="21"/>
  <c r="AB49" i="21"/>
  <c r="AC49" i="21"/>
  <c r="AD49" i="21"/>
  <c r="AE49" i="21"/>
  <c r="AF49" i="21"/>
  <c r="AG49" i="21"/>
  <c r="AH49" i="21"/>
  <c r="AI49" i="21"/>
  <c r="AJ49" i="21"/>
  <c r="AK49" i="21"/>
  <c r="AL49" i="21"/>
  <c r="AM49" i="21"/>
  <c r="AN49" i="21"/>
  <c r="AO49" i="21"/>
  <c r="AP49" i="21"/>
  <c r="AQ49" i="21"/>
  <c r="AR49" i="21"/>
  <c r="AS49" i="21"/>
  <c r="AT49" i="21"/>
  <c r="AU49" i="21"/>
  <c r="AV49" i="21"/>
  <c r="AW49" i="21"/>
  <c r="AX49" i="21"/>
  <c r="AY49" i="21"/>
  <c r="AZ49" i="21"/>
  <c r="BA49" i="21"/>
  <c r="BB49" i="21"/>
  <c r="BC49" i="21"/>
  <c r="BD49" i="21"/>
  <c r="BE49" i="21"/>
  <c r="BF49" i="21"/>
  <c r="BG49" i="21"/>
  <c r="BH49" i="21"/>
  <c r="BI49" i="21"/>
  <c r="BJ49" i="21"/>
  <c r="BK49" i="21"/>
  <c r="BL49" i="21"/>
  <c r="BM49" i="21"/>
  <c r="BN49" i="21"/>
  <c r="BO49" i="21"/>
  <c r="BP49" i="21"/>
  <c r="BQ49" i="21"/>
  <c r="BR49" i="21"/>
  <c r="BS49" i="21"/>
  <c r="BT49" i="21"/>
  <c r="BU49" i="21"/>
  <c r="BV49" i="21"/>
  <c r="BW49" i="21"/>
  <c r="BX49" i="21"/>
  <c r="BY49" i="21"/>
  <c r="BZ49" i="21"/>
  <c r="CA49" i="21"/>
  <c r="CB49" i="21"/>
  <c r="CC49" i="21"/>
  <c r="CD49" i="21"/>
  <c r="CE49" i="21"/>
  <c r="CF49" i="21"/>
  <c r="CG49" i="21"/>
  <c r="CH49" i="21"/>
  <c r="CI49" i="21"/>
  <c r="CJ49" i="21"/>
  <c r="CK49" i="21"/>
  <c r="CL49" i="21"/>
  <c r="CM49" i="21"/>
  <c r="CN49" i="21"/>
  <c r="CO49" i="21"/>
  <c r="CP49" i="21"/>
  <c r="CQ49" i="21"/>
  <c r="CR49" i="21"/>
  <c r="CS49" i="21"/>
  <c r="CT49" i="21"/>
  <c r="CU49" i="21"/>
  <c r="CV49" i="21"/>
  <c r="CW49" i="21"/>
  <c r="CX49" i="21"/>
  <c r="CY49" i="21"/>
  <c r="CZ49" i="21"/>
  <c r="DA49" i="21"/>
  <c r="DB49" i="21"/>
  <c r="DC49" i="21"/>
  <c r="DD49" i="21"/>
  <c r="DE49" i="21"/>
  <c r="DF49" i="21"/>
  <c r="DG49" i="21"/>
  <c r="DH49" i="21"/>
  <c r="DI49" i="21"/>
  <c r="DJ49" i="21"/>
  <c r="DK49" i="21"/>
  <c r="DL49" i="21"/>
  <c r="DM49" i="21"/>
  <c r="DN49" i="21"/>
  <c r="DO49" i="21"/>
  <c r="DP49" i="21"/>
  <c r="DQ49" i="21"/>
  <c r="DR49" i="21"/>
  <c r="DS49" i="21"/>
  <c r="DT49" i="21"/>
  <c r="DU49" i="21"/>
  <c r="DV49" i="21"/>
  <c r="DW49" i="21"/>
  <c r="DX49" i="21"/>
  <c r="DY49" i="21"/>
  <c r="DZ49" i="21"/>
  <c r="EA49" i="21"/>
  <c r="EB49" i="21"/>
  <c r="EC49" i="21"/>
  <c r="ED49" i="21"/>
  <c r="EE49" i="21"/>
  <c r="EF49" i="21"/>
  <c r="EG49" i="21"/>
  <c r="EH49" i="21"/>
  <c r="EI49" i="21"/>
  <c r="EJ49" i="21"/>
  <c r="EK49" i="21"/>
  <c r="EL49" i="21"/>
  <c r="EM49" i="21"/>
  <c r="EN49" i="21"/>
  <c r="EO49" i="21"/>
  <c r="EP49" i="21"/>
  <c r="EQ49" i="21"/>
  <c r="ER49" i="21"/>
  <c r="ES49" i="21"/>
  <c r="ET49" i="21"/>
  <c r="EU49" i="21"/>
  <c r="EV49" i="21"/>
  <c r="EW49" i="21"/>
  <c r="EX49" i="21"/>
  <c r="EY49" i="21"/>
  <c r="EZ49" i="21"/>
  <c r="FA49" i="21"/>
  <c r="FB49" i="21"/>
  <c r="FC49" i="21"/>
  <c r="FD49" i="21"/>
  <c r="FE49" i="21"/>
  <c r="FF49" i="21"/>
  <c r="FG49" i="21"/>
  <c r="FH49" i="21"/>
  <c r="FI49" i="21"/>
  <c r="FJ49" i="21"/>
  <c r="FK49" i="21"/>
  <c r="FL49" i="21"/>
  <c r="FM49" i="21"/>
  <c r="FN49" i="21"/>
  <c r="FO49" i="21"/>
  <c r="FP49" i="21"/>
  <c r="FQ49" i="21"/>
  <c r="FR49" i="21"/>
  <c r="FS49" i="21"/>
  <c r="FT49" i="21"/>
  <c r="FU49" i="21"/>
  <c r="FV49" i="21"/>
  <c r="FW49" i="21"/>
  <c r="FX49" i="21"/>
  <c r="FY49" i="21"/>
  <c r="FZ49" i="21"/>
  <c r="GA49" i="21"/>
  <c r="GB49" i="21"/>
  <c r="GC49" i="21"/>
  <c r="GD49" i="21"/>
  <c r="GE49" i="21"/>
  <c r="GF49" i="21"/>
  <c r="GG49" i="21"/>
  <c r="GH49" i="21"/>
  <c r="GI49" i="21"/>
  <c r="GJ49" i="21"/>
  <c r="GK49" i="21"/>
  <c r="GL49" i="21"/>
  <c r="GM49" i="21"/>
  <c r="GN49" i="21"/>
  <c r="GO49" i="21"/>
  <c r="GP49" i="21"/>
  <c r="GQ49" i="21"/>
  <c r="GR49" i="21"/>
  <c r="GS49" i="21"/>
  <c r="GT49" i="21"/>
  <c r="GU49" i="21"/>
  <c r="GV49" i="21"/>
  <c r="GW49" i="21"/>
  <c r="GX49" i="21"/>
  <c r="GY49" i="21"/>
  <c r="GZ49" i="21"/>
  <c r="HA49" i="21"/>
  <c r="HB49" i="21"/>
  <c r="HC49" i="21"/>
  <c r="HD49" i="21"/>
  <c r="HE49" i="21"/>
  <c r="HF49" i="21"/>
  <c r="HG49" i="21"/>
  <c r="HH49" i="21"/>
  <c r="HI49" i="21"/>
  <c r="HJ49" i="21"/>
  <c r="HK49" i="21"/>
  <c r="HL49" i="21"/>
  <c r="HM49" i="21"/>
  <c r="HN49" i="21"/>
  <c r="HO49" i="21"/>
  <c r="HP49" i="21"/>
  <c r="HQ49" i="21"/>
  <c r="HR49" i="21"/>
  <c r="HS49" i="21"/>
  <c r="HT49" i="21"/>
  <c r="HU49" i="21"/>
  <c r="HV49" i="21"/>
  <c r="HW49" i="21"/>
  <c r="HX49" i="21"/>
  <c r="HY49" i="21"/>
  <c r="HZ49" i="21"/>
  <c r="IA49" i="21"/>
  <c r="IB49" i="21"/>
  <c r="IC49" i="21"/>
  <c r="ID49" i="21"/>
  <c r="IE49" i="21"/>
  <c r="IF49" i="21"/>
  <c r="IG49" i="21"/>
  <c r="IH49" i="21"/>
  <c r="II49" i="21"/>
  <c r="IJ49" i="21"/>
  <c r="IK49" i="21"/>
  <c r="IL49" i="21"/>
  <c r="IM49" i="21"/>
  <c r="IN49" i="21"/>
  <c r="IO49" i="21"/>
  <c r="IP49" i="21"/>
  <c r="IQ49" i="21"/>
  <c r="IR49" i="21"/>
  <c r="IS49" i="21"/>
  <c r="IT49" i="21"/>
  <c r="IU49" i="21"/>
  <c r="IV49" i="21"/>
  <c r="IW49" i="21"/>
  <c r="IX49" i="21"/>
  <c r="IY49" i="21"/>
  <c r="IZ49" i="21"/>
  <c r="JA49" i="21"/>
  <c r="JB49" i="21"/>
  <c r="JC49" i="21"/>
  <c r="JD49" i="21"/>
  <c r="JE49" i="21"/>
  <c r="JF49" i="21"/>
  <c r="JG49" i="21"/>
  <c r="JH49" i="21"/>
  <c r="JI49" i="21"/>
  <c r="JJ49" i="21"/>
  <c r="JK49" i="21"/>
  <c r="JL49" i="21"/>
  <c r="JM49" i="21"/>
  <c r="JN49" i="21"/>
  <c r="JO49" i="21"/>
  <c r="JP49" i="21"/>
  <c r="JQ49" i="21"/>
  <c r="JR49" i="21"/>
  <c r="JS49" i="21"/>
  <c r="JT49" i="21"/>
  <c r="JU49" i="21"/>
  <c r="JV49" i="21"/>
  <c r="JW49" i="21"/>
  <c r="JX49" i="21"/>
  <c r="JY49" i="21"/>
  <c r="JZ49" i="21"/>
  <c r="KA49" i="21"/>
  <c r="KB49" i="21"/>
  <c r="KC49" i="21"/>
  <c r="KD49" i="21"/>
  <c r="KE49" i="21"/>
  <c r="KF49" i="21"/>
  <c r="KG49" i="21"/>
  <c r="KH49" i="21"/>
  <c r="KI49" i="21"/>
  <c r="KJ49" i="21"/>
  <c r="KK49" i="21"/>
  <c r="KL49" i="21"/>
  <c r="KM49" i="21"/>
  <c r="KN49" i="21"/>
  <c r="KO49" i="21"/>
  <c r="KP49" i="21"/>
  <c r="KQ49" i="21"/>
  <c r="KR49" i="21"/>
  <c r="KS49" i="21"/>
  <c r="KT49" i="21"/>
  <c r="KU49" i="21"/>
  <c r="KV49" i="21"/>
  <c r="KW49" i="21"/>
  <c r="KX49" i="21"/>
  <c r="KY49" i="21"/>
  <c r="KZ49" i="21"/>
  <c r="LA49" i="21"/>
  <c r="LB49" i="21"/>
  <c r="LC49" i="21"/>
  <c r="LD49" i="21"/>
  <c r="LE49" i="21"/>
  <c r="LF49" i="21"/>
  <c r="LG49" i="21"/>
  <c r="LH49" i="21"/>
  <c r="LI49" i="21"/>
  <c r="LJ49" i="21"/>
  <c r="LK49" i="21"/>
  <c r="LL49" i="21"/>
  <c r="LM49" i="21"/>
  <c r="LN49" i="21"/>
  <c r="LO49" i="21"/>
  <c r="LP49" i="21"/>
  <c r="LQ49" i="21"/>
  <c r="LR49" i="21"/>
  <c r="LS49" i="21"/>
  <c r="LT49" i="21"/>
  <c r="LU49" i="21"/>
  <c r="LV49" i="21"/>
  <c r="LW49" i="21"/>
  <c r="LX49" i="21"/>
  <c r="LY49" i="21"/>
  <c r="LZ49" i="21"/>
  <c r="MA49" i="21"/>
  <c r="MB49" i="21"/>
  <c r="MC49" i="21"/>
  <c r="MD49" i="21"/>
  <c r="ME49" i="21"/>
  <c r="MF49" i="21"/>
  <c r="MG49" i="21"/>
  <c r="MH49" i="21"/>
  <c r="MI49" i="21"/>
  <c r="MJ49" i="21"/>
  <c r="MK49" i="21"/>
  <c r="ML49" i="21"/>
  <c r="MM49" i="21"/>
  <c r="MN49" i="21"/>
  <c r="MO49" i="21"/>
  <c r="MP49" i="21"/>
  <c r="MQ49" i="21"/>
  <c r="MR49" i="21"/>
  <c r="D50" i="21"/>
  <c r="E50" i="21"/>
  <c r="F50" i="21"/>
  <c r="G50" i="21"/>
  <c r="H50" i="21"/>
  <c r="I50" i="21"/>
  <c r="J50" i="21"/>
  <c r="K50" i="21"/>
  <c r="L50" i="21"/>
  <c r="M50" i="21"/>
  <c r="N50" i="21"/>
  <c r="O50" i="21"/>
  <c r="P50" i="21"/>
  <c r="Q50" i="21"/>
  <c r="R50" i="21"/>
  <c r="S50" i="21"/>
  <c r="T50" i="21"/>
  <c r="U50" i="21"/>
  <c r="V50" i="21"/>
  <c r="W50" i="21"/>
  <c r="X50" i="21"/>
  <c r="Y50" i="21"/>
  <c r="Z50" i="21"/>
  <c r="AA50" i="21"/>
  <c r="AB50" i="21"/>
  <c r="AC50" i="21"/>
  <c r="AD50" i="21"/>
  <c r="AE50" i="21"/>
  <c r="AF50" i="21"/>
  <c r="AG50" i="21"/>
  <c r="AH50" i="21"/>
  <c r="AI50" i="21"/>
  <c r="AJ50" i="21"/>
  <c r="AK50" i="21"/>
  <c r="AL50" i="21"/>
  <c r="AM50" i="21"/>
  <c r="AN50" i="21"/>
  <c r="AO50" i="21"/>
  <c r="AP50" i="21"/>
  <c r="AQ50" i="21"/>
  <c r="AR50" i="21"/>
  <c r="AS50" i="21"/>
  <c r="AT50" i="21"/>
  <c r="AU50" i="21"/>
  <c r="AV50" i="21"/>
  <c r="AW50" i="21"/>
  <c r="AX50" i="21"/>
  <c r="AY50" i="21"/>
  <c r="AZ50" i="21"/>
  <c r="BA50" i="21"/>
  <c r="BB50" i="21"/>
  <c r="BC50" i="21"/>
  <c r="BD50" i="21"/>
  <c r="BE50" i="21"/>
  <c r="BF50" i="21"/>
  <c r="BG50" i="21"/>
  <c r="BH50" i="21"/>
  <c r="BI50" i="21"/>
  <c r="BJ50" i="21"/>
  <c r="BK50" i="21"/>
  <c r="BL50" i="21"/>
  <c r="BM50" i="21"/>
  <c r="BN50" i="21"/>
  <c r="BO50" i="21"/>
  <c r="BP50" i="21"/>
  <c r="BQ50" i="21"/>
  <c r="BR50" i="21"/>
  <c r="BS50" i="21"/>
  <c r="BT50" i="21"/>
  <c r="BU50" i="21"/>
  <c r="BV50" i="21"/>
  <c r="BW50" i="21"/>
  <c r="BX50" i="21"/>
  <c r="BY50" i="21"/>
  <c r="BZ50" i="21"/>
  <c r="CA50" i="21"/>
  <c r="CB50" i="21"/>
  <c r="CC50" i="21"/>
  <c r="CD50" i="21"/>
  <c r="CE50" i="21"/>
  <c r="CF50" i="21"/>
  <c r="CG50" i="21"/>
  <c r="CH50" i="21"/>
  <c r="CI50" i="21"/>
  <c r="CJ50" i="21"/>
  <c r="CK50" i="21"/>
  <c r="CL50" i="21"/>
  <c r="CM50" i="21"/>
  <c r="CN50" i="21"/>
  <c r="CO50" i="21"/>
  <c r="CP50" i="21"/>
  <c r="CQ50" i="21"/>
  <c r="CR50" i="21"/>
  <c r="CS50" i="21"/>
  <c r="CT50" i="21"/>
  <c r="CU50" i="21"/>
  <c r="CV50" i="21"/>
  <c r="CW50" i="21"/>
  <c r="CX50" i="21"/>
  <c r="CY50" i="21"/>
  <c r="CZ50" i="21"/>
  <c r="DA50" i="21"/>
  <c r="DB50" i="21"/>
  <c r="DC50" i="21"/>
  <c r="DD50" i="21"/>
  <c r="DE50" i="21"/>
  <c r="DF50" i="21"/>
  <c r="DG50" i="21"/>
  <c r="DH50" i="21"/>
  <c r="DI50" i="21"/>
  <c r="DJ50" i="21"/>
  <c r="DK50" i="21"/>
  <c r="DL50" i="21"/>
  <c r="DM50" i="21"/>
  <c r="DN50" i="21"/>
  <c r="DO50" i="21"/>
  <c r="DP50" i="21"/>
  <c r="DQ50" i="21"/>
  <c r="DR50" i="21"/>
  <c r="DS50" i="21"/>
  <c r="DT50" i="21"/>
  <c r="DU50" i="21"/>
  <c r="DV50" i="21"/>
  <c r="DW50" i="21"/>
  <c r="DX50" i="21"/>
  <c r="DY50" i="21"/>
  <c r="DZ50" i="21"/>
  <c r="EA50" i="21"/>
  <c r="EB50" i="21"/>
  <c r="EC50" i="21"/>
  <c r="ED50" i="21"/>
  <c r="EE50" i="21"/>
  <c r="EF50" i="21"/>
  <c r="EG50" i="21"/>
  <c r="EH50" i="21"/>
  <c r="EI50" i="21"/>
  <c r="EJ50" i="21"/>
  <c r="EK50" i="21"/>
  <c r="EL50" i="21"/>
  <c r="EM50" i="21"/>
  <c r="EN50" i="21"/>
  <c r="EO50" i="21"/>
  <c r="EP50" i="21"/>
  <c r="EQ50" i="21"/>
  <c r="ER50" i="21"/>
  <c r="ES50" i="21"/>
  <c r="ET50" i="21"/>
  <c r="EU50" i="21"/>
  <c r="EV50" i="21"/>
  <c r="EW50" i="21"/>
  <c r="EX50" i="21"/>
  <c r="EY50" i="21"/>
  <c r="EZ50" i="21"/>
  <c r="FA50" i="21"/>
  <c r="FB50" i="21"/>
  <c r="FC50" i="21"/>
  <c r="FD50" i="21"/>
  <c r="FE50" i="21"/>
  <c r="FF50" i="21"/>
  <c r="FG50" i="21"/>
  <c r="FH50" i="21"/>
  <c r="FI50" i="21"/>
  <c r="FJ50" i="21"/>
  <c r="FK50" i="21"/>
  <c r="FL50" i="21"/>
  <c r="FM50" i="21"/>
  <c r="FN50" i="21"/>
  <c r="FO50" i="21"/>
  <c r="FP50" i="21"/>
  <c r="FQ50" i="21"/>
  <c r="FR50" i="21"/>
  <c r="FS50" i="21"/>
  <c r="FT50" i="21"/>
  <c r="FU50" i="21"/>
  <c r="FV50" i="21"/>
  <c r="FW50" i="21"/>
  <c r="FX50" i="21"/>
  <c r="FY50" i="21"/>
  <c r="FZ50" i="21"/>
  <c r="GA50" i="21"/>
  <c r="GB50" i="21"/>
  <c r="GC50" i="21"/>
  <c r="GD50" i="21"/>
  <c r="GE50" i="21"/>
  <c r="GF50" i="21"/>
  <c r="GG50" i="21"/>
  <c r="GH50" i="21"/>
  <c r="GI50" i="21"/>
  <c r="GJ50" i="21"/>
  <c r="GK50" i="21"/>
  <c r="GL50" i="21"/>
  <c r="GM50" i="21"/>
  <c r="GN50" i="21"/>
  <c r="GO50" i="21"/>
  <c r="GP50" i="21"/>
  <c r="GQ50" i="21"/>
  <c r="GR50" i="21"/>
  <c r="GS50" i="21"/>
  <c r="GT50" i="21"/>
  <c r="GU50" i="21"/>
  <c r="GV50" i="21"/>
  <c r="GW50" i="21"/>
  <c r="GX50" i="21"/>
  <c r="GY50" i="21"/>
  <c r="GZ50" i="21"/>
  <c r="HA50" i="21"/>
  <c r="HB50" i="21"/>
  <c r="HC50" i="21"/>
  <c r="HD50" i="21"/>
  <c r="HE50" i="21"/>
  <c r="HF50" i="21"/>
  <c r="HG50" i="21"/>
  <c r="HH50" i="21"/>
  <c r="HI50" i="21"/>
  <c r="HJ50" i="21"/>
  <c r="HK50" i="21"/>
  <c r="HL50" i="21"/>
  <c r="HM50" i="21"/>
  <c r="HN50" i="21"/>
  <c r="HO50" i="21"/>
  <c r="HP50" i="21"/>
  <c r="HQ50" i="21"/>
  <c r="HR50" i="21"/>
  <c r="HS50" i="21"/>
  <c r="HT50" i="21"/>
  <c r="HU50" i="21"/>
  <c r="HV50" i="21"/>
  <c r="HW50" i="21"/>
  <c r="HX50" i="21"/>
  <c r="HY50" i="21"/>
  <c r="HZ50" i="21"/>
  <c r="IA50" i="21"/>
  <c r="IB50" i="21"/>
  <c r="IC50" i="21"/>
  <c r="ID50" i="21"/>
  <c r="IE50" i="21"/>
  <c r="IF50" i="21"/>
  <c r="IG50" i="21"/>
  <c r="IH50" i="21"/>
  <c r="II50" i="21"/>
  <c r="IJ50" i="21"/>
  <c r="IK50" i="21"/>
  <c r="IL50" i="21"/>
  <c r="IM50" i="21"/>
  <c r="IN50" i="21"/>
  <c r="IO50" i="21"/>
  <c r="IP50" i="21"/>
  <c r="IQ50" i="21"/>
  <c r="IR50" i="21"/>
  <c r="IS50" i="21"/>
  <c r="IT50" i="21"/>
  <c r="IU50" i="21"/>
  <c r="IV50" i="21"/>
  <c r="IW50" i="21"/>
  <c r="IX50" i="21"/>
  <c r="IY50" i="21"/>
  <c r="IZ50" i="21"/>
  <c r="JA50" i="21"/>
  <c r="JB50" i="21"/>
  <c r="JC50" i="21"/>
  <c r="JD50" i="21"/>
  <c r="JE50" i="21"/>
  <c r="JF50" i="21"/>
  <c r="JG50" i="21"/>
  <c r="JH50" i="21"/>
  <c r="JI50" i="21"/>
  <c r="JJ50" i="21"/>
  <c r="JK50" i="21"/>
  <c r="JL50" i="21"/>
  <c r="JM50" i="21"/>
  <c r="JN50" i="21"/>
  <c r="JO50" i="21"/>
  <c r="JP50" i="21"/>
  <c r="JQ50" i="21"/>
  <c r="JR50" i="21"/>
  <c r="JS50" i="21"/>
  <c r="JT50" i="21"/>
  <c r="JU50" i="21"/>
  <c r="JV50" i="21"/>
  <c r="JW50" i="21"/>
  <c r="JX50" i="21"/>
  <c r="JY50" i="21"/>
  <c r="JZ50" i="21"/>
  <c r="KA50" i="21"/>
  <c r="KB50" i="21"/>
  <c r="KC50" i="21"/>
  <c r="KD50" i="21"/>
  <c r="KE50" i="21"/>
  <c r="KF50" i="21"/>
  <c r="KG50" i="21"/>
  <c r="KH50" i="21"/>
  <c r="KI50" i="21"/>
  <c r="KJ50" i="21"/>
  <c r="KK50" i="21"/>
  <c r="KL50" i="21"/>
  <c r="KM50" i="21"/>
  <c r="KN50" i="21"/>
  <c r="KO50" i="21"/>
  <c r="KP50" i="21"/>
  <c r="KQ50" i="21"/>
  <c r="KR50" i="21"/>
  <c r="KS50" i="21"/>
  <c r="KT50" i="21"/>
  <c r="KU50" i="21"/>
  <c r="KV50" i="21"/>
  <c r="KW50" i="21"/>
  <c r="KX50" i="21"/>
  <c r="KY50" i="21"/>
  <c r="KZ50" i="21"/>
  <c r="LA50" i="21"/>
  <c r="LB50" i="21"/>
  <c r="LC50" i="21"/>
  <c r="LD50" i="21"/>
  <c r="LE50" i="21"/>
  <c r="LF50" i="21"/>
  <c r="LG50" i="21"/>
  <c r="LH50" i="21"/>
  <c r="LI50" i="21"/>
  <c r="LJ50" i="21"/>
  <c r="LK50" i="21"/>
  <c r="LL50" i="21"/>
  <c r="LM50" i="21"/>
  <c r="LN50" i="21"/>
  <c r="LO50" i="21"/>
  <c r="LP50" i="21"/>
  <c r="LQ50" i="21"/>
  <c r="LR50" i="21"/>
  <c r="LS50" i="21"/>
  <c r="LT50" i="21"/>
  <c r="LU50" i="21"/>
  <c r="LV50" i="21"/>
  <c r="LW50" i="21"/>
  <c r="LX50" i="21"/>
  <c r="LY50" i="21"/>
  <c r="LZ50" i="21"/>
  <c r="MA50" i="21"/>
  <c r="MB50" i="21"/>
  <c r="MC50" i="21"/>
  <c r="MD50" i="21"/>
  <c r="ME50" i="21"/>
  <c r="MF50" i="21"/>
  <c r="MG50" i="21"/>
  <c r="MH50" i="21"/>
  <c r="MI50" i="21"/>
  <c r="MJ50" i="21"/>
  <c r="MK50" i="21"/>
  <c r="ML50" i="21"/>
  <c r="MM50" i="21"/>
  <c r="MN50" i="21"/>
  <c r="MO50" i="21"/>
  <c r="MP50" i="21"/>
  <c r="MQ50" i="21"/>
  <c r="MR50" i="21"/>
  <c r="D51" i="21"/>
  <c r="E51" i="21"/>
  <c r="F51" i="21"/>
  <c r="G51" i="21"/>
  <c r="H51" i="21"/>
  <c r="I51" i="21"/>
  <c r="J51" i="21"/>
  <c r="K51" i="21"/>
  <c r="L51" i="21"/>
  <c r="M51" i="21"/>
  <c r="N51" i="21"/>
  <c r="O51" i="21"/>
  <c r="P51" i="21"/>
  <c r="Q51" i="21"/>
  <c r="R51" i="21"/>
  <c r="S51" i="21"/>
  <c r="T51" i="21"/>
  <c r="U51" i="21"/>
  <c r="V51" i="21"/>
  <c r="W51" i="21"/>
  <c r="X51" i="21"/>
  <c r="Y51" i="21"/>
  <c r="Z51" i="21"/>
  <c r="AA51" i="21"/>
  <c r="AB51" i="21"/>
  <c r="AC51" i="21"/>
  <c r="AD51" i="21"/>
  <c r="AE51" i="21"/>
  <c r="AF51" i="21"/>
  <c r="AG51" i="21"/>
  <c r="AH51" i="21"/>
  <c r="AI51" i="21"/>
  <c r="AJ51" i="21"/>
  <c r="AK51" i="21"/>
  <c r="AL51" i="21"/>
  <c r="AM51" i="21"/>
  <c r="AN51" i="21"/>
  <c r="AO51" i="21"/>
  <c r="AP51" i="21"/>
  <c r="AQ51" i="21"/>
  <c r="AR51" i="21"/>
  <c r="AS51" i="21"/>
  <c r="AT51" i="21"/>
  <c r="AU51" i="21"/>
  <c r="AV51" i="21"/>
  <c r="AW51" i="21"/>
  <c r="AX51" i="21"/>
  <c r="AY51" i="21"/>
  <c r="AZ51" i="21"/>
  <c r="BA51" i="21"/>
  <c r="BB51" i="21"/>
  <c r="BC51" i="21"/>
  <c r="BD51" i="21"/>
  <c r="BE51" i="21"/>
  <c r="BF51" i="21"/>
  <c r="BG51" i="21"/>
  <c r="BH51" i="21"/>
  <c r="BI51" i="21"/>
  <c r="BJ51" i="21"/>
  <c r="BK51" i="21"/>
  <c r="BL51" i="21"/>
  <c r="BM51" i="21"/>
  <c r="BN51" i="21"/>
  <c r="BO51" i="21"/>
  <c r="BP51" i="21"/>
  <c r="BQ51" i="21"/>
  <c r="BR51" i="21"/>
  <c r="BS51" i="21"/>
  <c r="BT51" i="21"/>
  <c r="BU51" i="21"/>
  <c r="BV51" i="21"/>
  <c r="BW51" i="21"/>
  <c r="BX51" i="21"/>
  <c r="BY51" i="21"/>
  <c r="BZ51" i="21"/>
  <c r="CA51" i="21"/>
  <c r="CB51" i="21"/>
  <c r="CC51" i="21"/>
  <c r="CD51" i="21"/>
  <c r="CE51" i="21"/>
  <c r="CF51" i="21"/>
  <c r="CG51" i="21"/>
  <c r="CH51" i="21"/>
  <c r="CI51" i="21"/>
  <c r="CJ51" i="21"/>
  <c r="CK51" i="21"/>
  <c r="CL51" i="21"/>
  <c r="CM51" i="21"/>
  <c r="CN51" i="21"/>
  <c r="CO51" i="21"/>
  <c r="CP51" i="21"/>
  <c r="CQ51" i="21"/>
  <c r="CR51" i="21"/>
  <c r="CS51" i="21"/>
  <c r="CT51" i="21"/>
  <c r="CU51" i="21"/>
  <c r="CV51" i="21"/>
  <c r="CW51" i="21"/>
  <c r="CX51" i="21"/>
  <c r="CY51" i="21"/>
  <c r="CZ51" i="21"/>
  <c r="DA51" i="21"/>
  <c r="DB51" i="21"/>
  <c r="DC51" i="21"/>
  <c r="DD51" i="21"/>
  <c r="DE51" i="21"/>
  <c r="DF51" i="21"/>
  <c r="DG51" i="21"/>
  <c r="DH51" i="21"/>
  <c r="DI51" i="21"/>
  <c r="DJ51" i="21"/>
  <c r="DK51" i="21"/>
  <c r="DL51" i="21"/>
  <c r="DM51" i="21"/>
  <c r="DN51" i="21"/>
  <c r="DO51" i="21"/>
  <c r="DP51" i="21"/>
  <c r="DQ51" i="21"/>
  <c r="DR51" i="21"/>
  <c r="DS51" i="21"/>
  <c r="DT51" i="21"/>
  <c r="DU51" i="21"/>
  <c r="DV51" i="21"/>
  <c r="DW51" i="21"/>
  <c r="DX51" i="21"/>
  <c r="DY51" i="21"/>
  <c r="DZ51" i="21"/>
  <c r="EA51" i="21"/>
  <c r="EB51" i="21"/>
  <c r="EC51" i="21"/>
  <c r="ED51" i="21"/>
  <c r="EE51" i="21"/>
  <c r="EF51" i="21"/>
  <c r="EG51" i="21"/>
  <c r="EH51" i="21"/>
  <c r="EI51" i="21"/>
  <c r="EJ51" i="21"/>
  <c r="EK51" i="21"/>
  <c r="EL51" i="21"/>
  <c r="EM51" i="21"/>
  <c r="EN51" i="21"/>
  <c r="EO51" i="21"/>
  <c r="EP51" i="21"/>
  <c r="EQ51" i="21"/>
  <c r="ER51" i="21"/>
  <c r="ES51" i="21"/>
  <c r="ET51" i="21"/>
  <c r="EU51" i="21"/>
  <c r="EV51" i="21"/>
  <c r="EW51" i="21"/>
  <c r="EX51" i="21"/>
  <c r="EY51" i="21"/>
  <c r="EZ51" i="21"/>
  <c r="FA51" i="21"/>
  <c r="FB51" i="21"/>
  <c r="FC51" i="21"/>
  <c r="FD51" i="21"/>
  <c r="FE51" i="21"/>
  <c r="FF51" i="21"/>
  <c r="FG51" i="21"/>
  <c r="FH51" i="21"/>
  <c r="FI51" i="21"/>
  <c r="FJ51" i="21"/>
  <c r="FK51" i="21"/>
  <c r="FL51" i="21"/>
  <c r="FM51" i="21"/>
  <c r="FN51" i="21"/>
  <c r="FO51" i="21"/>
  <c r="FP51" i="21"/>
  <c r="FQ51" i="21"/>
  <c r="FR51" i="21"/>
  <c r="FS51" i="21"/>
  <c r="FT51" i="21"/>
  <c r="FU51" i="21"/>
  <c r="FV51" i="21"/>
  <c r="FW51" i="21"/>
  <c r="FX51" i="21"/>
  <c r="FY51" i="21"/>
  <c r="FZ51" i="21"/>
  <c r="GA51" i="21"/>
  <c r="GB51" i="21"/>
  <c r="GC51" i="21"/>
  <c r="GD51" i="21"/>
  <c r="GE51" i="21"/>
  <c r="GF51" i="21"/>
  <c r="GG51" i="21"/>
  <c r="GH51" i="21"/>
  <c r="GI51" i="21"/>
  <c r="GJ51" i="21"/>
  <c r="GK51" i="21"/>
  <c r="GL51" i="21"/>
  <c r="GM51" i="21"/>
  <c r="GN51" i="21"/>
  <c r="GO51" i="21"/>
  <c r="GP51" i="21"/>
  <c r="GQ51" i="21"/>
  <c r="GR51" i="21"/>
  <c r="GS51" i="21"/>
  <c r="GT51" i="21"/>
  <c r="GU51" i="21"/>
  <c r="GV51" i="21"/>
  <c r="GW51" i="21"/>
  <c r="GX51" i="21"/>
  <c r="GY51" i="21"/>
  <c r="GZ51" i="21"/>
  <c r="HA51" i="21"/>
  <c r="HB51" i="21"/>
  <c r="HC51" i="21"/>
  <c r="HD51" i="21"/>
  <c r="HE51" i="21"/>
  <c r="HF51" i="21"/>
  <c r="HG51" i="21"/>
  <c r="HH51" i="21"/>
  <c r="HI51" i="21"/>
  <c r="HJ51" i="21"/>
  <c r="HK51" i="21"/>
  <c r="HL51" i="21"/>
  <c r="HM51" i="21"/>
  <c r="HN51" i="21"/>
  <c r="HO51" i="21"/>
  <c r="HP51" i="21"/>
  <c r="HQ51" i="21"/>
  <c r="HR51" i="21"/>
  <c r="HS51" i="21"/>
  <c r="HT51" i="21"/>
  <c r="HU51" i="21"/>
  <c r="HV51" i="21"/>
  <c r="HW51" i="21"/>
  <c r="HX51" i="21"/>
  <c r="HY51" i="21"/>
  <c r="HZ51" i="21"/>
  <c r="IA51" i="21"/>
  <c r="IB51" i="21"/>
  <c r="IC51" i="21"/>
  <c r="ID51" i="21"/>
  <c r="IE51" i="21"/>
  <c r="IF51" i="21"/>
  <c r="IG51" i="21"/>
  <c r="IH51" i="21"/>
  <c r="II51" i="21"/>
  <c r="IJ51" i="21"/>
  <c r="IK51" i="21"/>
  <c r="IL51" i="21"/>
  <c r="IM51" i="21"/>
  <c r="IN51" i="21"/>
  <c r="IO51" i="21"/>
  <c r="IP51" i="21"/>
  <c r="IQ51" i="21"/>
  <c r="IR51" i="21"/>
  <c r="IS51" i="21"/>
  <c r="IT51" i="21"/>
  <c r="IU51" i="21"/>
  <c r="IV51" i="21"/>
  <c r="IW51" i="21"/>
  <c r="IX51" i="21"/>
  <c r="IY51" i="21"/>
  <c r="IZ51" i="21"/>
  <c r="JA51" i="21"/>
  <c r="JB51" i="21"/>
  <c r="JC51" i="21"/>
  <c r="JD51" i="21"/>
  <c r="JE51" i="21"/>
  <c r="JF51" i="21"/>
  <c r="JG51" i="21"/>
  <c r="JH51" i="21"/>
  <c r="JI51" i="21"/>
  <c r="JJ51" i="21"/>
  <c r="JK51" i="21"/>
  <c r="JL51" i="21"/>
  <c r="JM51" i="21"/>
  <c r="JN51" i="21"/>
  <c r="JO51" i="21"/>
  <c r="JP51" i="21"/>
  <c r="JQ51" i="21"/>
  <c r="JR51" i="21"/>
  <c r="JS51" i="21"/>
  <c r="JT51" i="21"/>
  <c r="JU51" i="21"/>
  <c r="JV51" i="21"/>
  <c r="JW51" i="21"/>
  <c r="JX51" i="21"/>
  <c r="JY51" i="21"/>
  <c r="JZ51" i="21"/>
  <c r="KA51" i="21"/>
  <c r="KB51" i="21"/>
  <c r="KC51" i="21"/>
  <c r="KD51" i="21"/>
  <c r="KE51" i="21"/>
  <c r="KF51" i="21"/>
  <c r="KG51" i="21"/>
  <c r="KH51" i="21"/>
  <c r="KI51" i="21"/>
  <c r="KJ51" i="21"/>
  <c r="KK51" i="21"/>
  <c r="KL51" i="21"/>
  <c r="KM51" i="21"/>
  <c r="KN51" i="21"/>
  <c r="KO51" i="21"/>
  <c r="KP51" i="21"/>
  <c r="KQ51" i="21"/>
  <c r="KR51" i="21"/>
  <c r="KS51" i="21"/>
  <c r="KT51" i="21"/>
  <c r="KU51" i="21"/>
  <c r="KV51" i="21"/>
  <c r="KW51" i="21"/>
  <c r="KX51" i="21"/>
  <c r="KY51" i="21"/>
  <c r="KZ51" i="21"/>
  <c r="LA51" i="21"/>
  <c r="LB51" i="21"/>
  <c r="LC51" i="21"/>
  <c r="LD51" i="21"/>
  <c r="LE51" i="21"/>
  <c r="LF51" i="21"/>
  <c r="LG51" i="21"/>
  <c r="LH51" i="21"/>
  <c r="LI51" i="21"/>
  <c r="LJ51" i="21"/>
  <c r="LK51" i="21"/>
  <c r="LL51" i="21"/>
  <c r="LM51" i="21"/>
  <c r="LN51" i="21"/>
  <c r="LO51" i="21"/>
  <c r="LP51" i="21"/>
  <c r="LQ51" i="21"/>
  <c r="LR51" i="21"/>
  <c r="LS51" i="21"/>
  <c r="LT51" i="21"/>
  <c r="LU51" i="21"/>
  <c r="LV51" i="21"/>
  <c r="LW51" i="21"/>
  <c r="LX51" i="21"/>
  <c r="LY51" i="21"/>
  <c r="LZ51" i="21"/>
  <c r="MA51" i="21"/>
  <c r="MB51" i="21"/>
  <c r="MC51" i="21"/>
  <c r="MD51" i="21"/>
  <c r="ME51" i="21"/>
  <c r="MF51" i="21"/>
  <c r="MG51" i="21"/>
  <c r="MH51" i="21"/>
  <c r="MI51" i="21"/>
  <c r="MJ51" i="21"/>
  <c r="MK51" i="21"/>
  <c r="ML51" i="21"/>
  <c r="MM51" i="21"/>
  <c r="MN51" i="21"/>
  <c r="MO51" i="21"/>
  <c r="MP51" i="21"/>
  <c r="MQ51" i="21"/>
  <c r="MR51" i="21"/>
  <c r="D52" i="21"/>
  <c r="E52" i="21"/>
  <c r="F52" i="21"/>
  <c r="G52" i="21"/>
  <c r="H52" i="21"/>
  <c r="I52" i="21"/>
  <c r="J52" i="21"/>
  <c r="K52" i="21"/>
  <c r="L52" i="21"/>
  <c r="M52" i="21"/>
  <c r="N52" i="21"/>
  <c r="O52" i="21"/>
  <c r="P52" i="21"/>
  <c r="Q52" i="21"/>
  <c r="R52" i="21"/>
  <c r="S52" i="21"/>
  <c r="T52" i="21"/>
  <c r="U52" i="21"/>
  <c r="V52" i="21"/>
  <c r="W52" i="21"/>
  <c r="X52" i="21"/>
  <c r="Y52" i="21"/>
  <c r="Z52" i="21"/>
  <c r="AA52" i="21"/>
  <c r="AB52" i="21"/>
  <c r="AC52" i="21"/>
  <c r="AD52" i="21"/>
  <c r="AE52" i="21"/>
  <c r="AF52" i="21"/>
  <c r="AG52" i="21"/>
  <c r="AH52" i="21"/>
  <c r="AI52" i="21"/>
  <c r="AJ52" i="21"/>
  <c r="AK52" i="21"/>
  <c r="AL52" i="21"/>
  <c r="AM52" i="21"/>
  <c r="AN52" i="21"/>
  <c r="AO52" i="21"/>
  <c r="AP52" i="21"/>
  <c r="AQ52" i="21"/>
  <c r="AR52" i="21"/>
  <c r="AS52" i="21"/>
  <c r="AT52" i="21"/>
  <c r="AU52" i="21"/>
  <c r="AV52" i="21"/>
  <c r="AW52" i="21"/>
  <c r="AX52" i="21"/>
  <c r="AY52" i="21"/>
  <c r="AZ52" i="21"/>
  <c r="BA52" i="21"/>
  <c r="BB52" i="21"/>
  <c r="BC52" i="21"/>
  <c r="BD52" i="21"/>
  <c r="BE52" i="21"/>
  <c r="BF52" i="21"/>
  <c r="BG52" i="21"/>
  <c r="BH52" i="21"/>
  <c r="BI52" i="21"/>
  <c r="BJ52" i="21"/>
  <c r="BK52" i="21"/>
  <c r="BL52" i="21"/>
  <c r="BM52" i="21"/>
  <c r="BN52" i="21"/>
  <c r="BO52" i="21"/>
  <c r="BP52" i="21"/>
  <c r="BQ52" i="21"/>
  <c r="BR52" i="21"/>
  <c r="BS52" i="21"/>
  <c r="BT52" i="21"/>
  <c r="BU52" i="21"/>
  <c r="BV52" i="21"/>
  <c r="BW52" i="21"/>
  <c r="BX52" i="21"/>
  <c r="BY52" i="21"/>
  <c r="BZ52" i="21"/>
  <c r="CA52" i="21"/>
  <c r="CB52" i="21"/>
  <c r="CC52" i="21"/>
  <c r="CD52" i="21"/>
  <c r="CE52" i="21"/>
  <c r="CF52" i="21"/>
  <c r="CG52" i="21"/>
  <c r="CH52" i="21"/>
  <c r="CI52" i="21"/>
  <c r="CJ52" i="21"/>
  <c r="CK52" i="21"/>
  <c r="CL52" i="21"/>
  <c r="CM52" i="21"/>
  <c r="CN52" i="21"/>
  <c r="CO52" i="21"/>
  <c r="CP52" i="21"/>
  <c r="CQ52" i="21"/>
  <c r="CR52" i="21"/>
  <c r="CS52" i="21"/>
  <c r="CT52" i="21"/>
  <c r="CU52" i="21"/>
  <c r="CV52" i="21"/>
  <c r="CW52" i="21"/>
  <c r="CX52" i="21"/>
  <c r="CY52" i="21"/>
  <c r="CZ52" i="21"/>
  <c r="DA52" i="21"/>
  <c r="DB52" i="21"/>
  <c r="DC52" i="21"/>
  <c r="DD52" i="21"/>
  <c r="DE52" i="21"/>
  <c r="DF52" i="21"/>
  <c r="DG52" i="21"/>
  <c r="DH52" i="21"/>
  <c r="DI52" i="21"/>
  <c r="DJ52" i="21"/>
  <c r="DK52" i="21"/>
  <c r="DL52" i="21"/>
  <c r="DM52" i="21"/>
  <c r="DN52" i="21"/>
  <c r="DO52" i="21"/>
  <c r="DP52" i="21"/>
  <c r="DQ52" i="21"/>
  <c r="DR52" i="21"/>
  <c r="DS52" i="21"/>
  <c r="DT52" i="21"/>
  <c r="DU52" i="21"/>
  <c r="DV52" i="21"/>
  <c r="DW52" i="21"/>
  <c r="DX52" i="21"/>
  <c r="DY52" i="21"/>
  <c r="DZ52" i="21"/>
  <c r="EA52" i="21"/>
  <c r="EB52" i="21"/>
  <c r="EC52" i="21"/>
  <c r="ED52" i="21"/>
  <c r="EE52" i="21"/>
  <c r="EF52" i="21"/>
  <c r="EG52" i="21"/>
  <c r="EH52" i="21"/>
  <c r="EI52" i="21"/>
  <c r="EJ52" i="21"/>
  <c r="EK52" i="21"/>
  <c r="EL52" i="21"/>
  <c r="EM52" i="21"/>
  <c r="EN52" i="21"/>
  <c r="EO52" i="21"/>
  <c r="EP52" i="21"/>
  <c r="EQ52" i="21"/>
  <c r="ER52" i="21"/>
  <c r="ES52" i="21"/>
  <c r="ET52" i="21"/>
  <c r="EU52" i="21"/>
  <c r="EV52" i="21"/>
  <c r="EW52" i="21"/>
  <c r="EX52" i="21"/>
  <c r="EY52" i="21"/>
  <c r="EZ52" i="21"/>
  <c r="FA52" i="21"/>
  <c r="FB52" i="21"/>
  <c r="FC52" i="21"/>
  <c r="FD52" i="21"/>
  <c r="FE52" i="21"/>
  <c r="FF52" i="21"/>
  <c r="FG52" i="21"/>
  <c r="FH52" i="21"/>
  <c r="FI52" i="21"/>
  <c r="FJ52" i="21"/>
  <c r="FK52" i="21"/>
  <c r="FL52" i="21"/>
  <c r="FM52" i="21"/>
  <c r="FN52" i="21"/>
  <c r="FO52" i="21"/>
  <c r="FP52" i="21"/>
  <c r="FQ52" i="21"/>
  <c r="FR52" i="21"/>
  <c r="FS52" i="21"/>
  <c r="FT52" i="21"/>
  <c r="FU52" i="21"/>
  <c r="FV52" i="21"/>
  <c r="FW52" i="21"/>
  <c r="FX52" i="21"/>
  <c r="FY52" i="21"/>
  <c r="FZ52" i="21"/>
  <c r="GA52" i="21"/>
  <c r="GB52" i="21"/>
  <c r="GC52" i="21"/>
  <c r="GD52" i="21"/>
  <c r="GE52" i="21"/>
  <c r="GF52" i="21"/>
  <c r="GG52" i="21"/>
  <c r="GH52" i="21"/>
  <c r="GI52" i="21"/>
  <c r="GJ52" i="21"/>
  <c r="GK52" i="21"/>
  <c r="GL52" i="21"/>
  <c r="GM52" i="21"/>
  <c r="GN52" i="21"/>
  <c r="GO52" i="21"/>
  <c r="GP52" i="21"/>
  <c r="GQ52" i="21"/>
  <c r="GR52" i="21"/>
  <c r="GS52" i="21"/>
  <c r="GT52" i="21"/>
  <c r="GU52" i="21"/>
  <c r="GV52" i="21"/>
  <c r="GW52" i="21"/>
  <c r="GX52" i="21"/>
  <c r="GY52" i="21"/>
  <c r="GZ52" i="21"/>
  <c r="HA52" i="21"/>
  <c r="HB52" i="21"/>
  <c r="HC52" i="21"/>
  <c r="HD52" i="21"/>
  <c r="HE52" i="21"/>
  <c r="HF52" i="21"/>
  <c r="HG52" i="21"/>
  <c r="HH52" i="21"/>
  <c r="HI52" i="21"/>
  <c r="HJ52" i="21"/>
  <c r="HK52" i="21"/>
  <c r="HL52" i="21"/>
  <c r="HM52" i="21"/>
  <c r="HN52" i="21"/>
  <c r="HO52" i="21"/>
  <c r="HP52" i="21"/>
  <c r="HQ52" i="21"/>
  <c r="HR52" i="21"/>
  <c r="HS52" i="21"/>
  <c r="HT52" i="21"/>
  <c r="HU52" i="21"/>
  <c r="HV52" i="21"/>
  <c r="HW52" i="21"/>
  <c r="HX52" i="21"/>
  <c r="HY52" i="21"/>
  <c r="HZ52" i="21"/>
  <c r="IA52" i="21"/>
  <c r="IB52" i="21"/>
  <c r="IC52" i="21"/>
  <c r="ID52" i="21"/>
  <c r="IE52" i="21"/>
  <c r="IF52" i="21"/>
  <c r="IG52" i="21"/>
  <c r="IH52" i="21"/>
  <c r="II52" i="21"/>
  <c r="IJ52" i="21"/>
  <c r="IK52" i="21"/>
  <c r="IL52" i="21"/>
  <c r="IM52" i="21"/>
  <c r="IN52" i="21"/>
  <c r="IO52" i="21"/>
  <c r="IP52" i="21"/>
  <c r="IQ52" i="21"/>
  <c r="IR52" i="21"/>
  <c r="IS52" i="21"/>
  <c r="IT52" i="21"/>
  <c r="IU52" i="21"/>
  <c r="IV52" i="21"/>
  <c r="IW52" i="21"/>
  <c r="IX52" i="21"/>
  <c r="IY52" i="21"/>
  <c r="IZ52" i="21"/>
  <c r="JA52" i="21"/>
  <c r="JB52" i="21"/>
  <c r="JC52" i="21"/>
  <c r="JD52" i="21"/>
  <c r="JE52" i="21"/>
  <c r="JF52" i="21"/>
  <c r="JG52" i="21"/>
  <c r="JH52" i="21"/>
  <c r="JI52" i="21"/>
  <c r="JJ52" i="21"/>
  <c r="JK52" i="21"/>
  <c r="JL52" i="21"/>
  <c r="JM52" i="21"/>
  <c r="JN52" i="21"/>
  <c r="JO52" i="21"/>
  <c r="JP52" i="21"/>
  <c r="JQ52" i="21"/>
  <c r="JR52" i="21"/>
  <c r="JS52" i="21"/>
  <c r="JT52" i="21"/>
  <c r="JU52" i="21"/>
  <c r="JV52" i="21"/>
  <c r="JW52" i="21"/>
  <c r="JX52" i="21"/>
  <c r="JY52" i="21"/>
  <c r="JZ52" i="21"/>
  <c r="KA52" i="21"/>
  <c r="KB52" i="21"/>
  <c r="KC52" i="21"/>
  <c r="KD52" i="21"/>
  <c r="KE52" i="21"/>
  <c r="KF52" i="21"/>
  <c r="KG52" i="21"/>
  <c r="KH52" i="21"/>
  <c r="KI52" i="21"/>
  <c r="KJ52" i="21"/>
  <c r="KK52" i="21"/>
  <c r="KL52" i="21"/>
  <c r="KM52" i="21"/>
  <c r="KN52" i="21"/>
  <c r="KO52" i="21"/>
  <c r="KP52" i="21"/>
  <c r="KQ52" i="21"/>
  <c r="KR52" i="21"/>
  <c r="KS52" i="21"/>
  <c r="KT52" i="21"/>
  <c r="KU52" i="21"/>
  <c r="KV52" i="21"/>
  <c r="KW52" i="21"/>
  <c r="KX52" i="21"/>
  <c r="KY52" i="21"/>
  <c r="KZ52" i="21"/>
  <c r="LA52" i="21"/>
  <c r="LB52" i="21"/>
  <c r="LC52" i="21"/>
  <c r="LD52" i="21"/>
  <c r="LE52" i="21"/>
  <c r="LF52" i="21"/>
  <c r="LG52" i="21"/>
  <c r="LH52" i="21"/>
  <c r="LI52" i="21"/>
  <c r="LJ52" i="21"/>
  <c r="LK52" i="21"/>
  <c r="LL52" i="21"/>
  <c r="LM52" i="21"/>
  <c r="LN52" i="21"/>
  <c r="LO52" i="21"/>
  <c r="LP52" i="21"/>
  <c r="LQ52" i="21"/>
  <c r="LR52" i="21"/>
  <c r="LS52" i="21"/>
  <c r="LT52" i="21"/>
  <c r="LU52" i="21"/>
  <c r="LV52" i="21"/>
  <c r="LW52" i="21"/>
  <c r="LX52" i="21"/>
  <c r="LY52" i="21"/>
  <c r="LZ52" i="21"/>
  <c r="MA52" i="21"/>
  <c r="MB52" i="21"/>
  <c r="MC52" i="21"/>
  <c r="MD52" i="21"/>
  <c r="ME52" i="21"/>
  <c r="MF52" i="21"/>
  <c r="MG52" i="21"/>
  <c r="MH52" i="21"/>
  <c r="MI52" i="21"/>
  <c r="MJ52" i="21"/>
  <c r="MK52" i="21"/>
  <c r="ML52" i="21"/>
  <c r="MM52" i="21"/>
  <c r="MN52" i="21"/>
  <c r="MO52" i="21"/>
  <c r="MP52" i="21"/>
  <c r="MQ52" i="21"/>
  <c r="MR52" i="21"/>
  <c r="D53" i="21"/>
  <c r="E53" i="21"/>
  <c r="F53" i="21"/>
  <c r="G53" i="21"/>
  <c r="H53" i="21"/>
  <c r="I53" i="21"/>
  <c r="J53" i="21"/>
  <c r="K53" i="21"/>
  <c r="L53" i="21"/>
  <c r="M53" i="21"/>
  <c r="N53" i="21"/>
  <c r="O53" i="21"/>
  <c r="P53" i="21"/>
  <c r="Q53" i="21"/>
  <c r="R53" i="21"/>
  <c r="S53" i="21"/>
  <c r="T53" i="21"/>
  <c r="U53" i="21"/>
  <c r="V53" i="21"/>
  <c r="W53" i="21"/>
  <c r="X53" i="21"/>
  <c r="Y53" i="21"/>
  <c r="Z53" i="21"/>
  <c r="AA53" i="21"/>
  <c r="AB53" i="21"/>
  <c r="AC53" i="21"/>
  <c r="AD53" i="21"/>
  <c r="AE53" i="21"/>
  <c r="AF53" i="21"/>
  <c r="AG53" i="21"/>
  <c r="AH53" i="21"/>
  <c r="AI53" i="21"/>
  <c r="AJ53" i="21"/>
  <c r="AK53" i="21"/>
  <c r="AL53" i="21"/>
  <c r="AM53" i="21"/>
  <c r="AN53" i="21"/>
  <c r="AO53" i="21"/>
  <c r="AP53" i="21"/>
  <c r="AQ53" i="21"/>
  <c r="AR53" i="21"/>
  <c r="AS53" i="21"/>
  <c r="AT53" i="21"/>
  <c r="AU53" i="21"/>
  <c r="AV53" i="21"/>
  <c r="AW53" i="21"/>
  <c r="AX53" i="21"/>
  <c r="AY53" i="21"/>
  <c r="AZ53" i="21"/>
  <c r="BA53" i="21"/>
  <c r="BB53" i="21"/>
  <c r="BC53" i="21"/>
  <c r="BD53" i="21"/>
  <c r="BE53" i="21"/>
  <c r="BF53" i="21"/>
  <c r="BG53" i="21"/>
  <c r="BH53" i="21"/>
  <c r="BI53" i="21"/>
  <c r="BJ53" i="21"/>
  <c r="BK53" i="21"/>
  <c r="BL53" i="21"/>
  <c r="BM53" i="21"/>
  <c r="BN53" i="21"/>
  <c r="BO53" i="21"/>
  <c r="BP53" i="21"/>
  <c r="BQ53" i="21"/>
  <c r="BR53" i="21"/>
  <c r="BS53" i="21"/>
  <c r="BT53" i="21"/>
  <c r="BU53" i="21"/>
  <c r="BV53" i="21"/>
  <c r="BW53" i="21"/>
  <c r="BX53" i="21"/>
  <c r="BY53" i="21"/>
  <c r="BZ53" i="21"/>
  <c r="CA53" i="21"/>
  <c r="CB53" i="21"/>
  <c r="CC53" i="21"/>
  <c r="CD53" i="21"/>
  <c r="CE53" i="21"/>
  <c r="CF53" i="21"/>
  <c r="CG53" i="21"/>
  <c r="CH53" i="21"/>
  <c r="CI53" i="21"/>
  <c r="CJ53" i="21"/>
  <c r="CK53" i="21"/>
  <c r="CL53" i="21"/>
  <c r="CM53" i="21"/>
  <c r="CN53" i="21"/>
  <c r="CO53" i="21"/>
  <c r="CP53" i="21"/>
  <c r="CQ53" i="21"/>
  <c r="CR53" i="21"/>
  <c r="CS53" i="21"/>
  <c r="CT53" i="21"/>
  <c r="CU53" i="21"/>
  <c r="CV53" i="21"/>
  <c r="CW53" i="21"/>
  <c r="CX53" i="21"/>
  <c r="CY53" i="21"/>
  <c r="CZ53" i="21"/>
  <c r="DA53" i="21"/>
  <c r="DB53" i="21"/>
  <c r="DC53" i="21"/>
  <c r="DD53" i="21"/>
  <c r="DE53" i="21"/>
  <c r="DF53" i="21"/>
  <c r="DG53" i="21"/>
  <c r="DH53" i="21"/>
  <c r="DI53" i="21"/>
  <c r="DJ53" i="21"/>
  <c r="DK53" i="21"/>
  <c r="DL53" i="21"/>
  <c r="DM53" i="21"/>
  <c r="DN53" i="21"/>
  <c r="DO53" i="21"/>
  <c r="DP53" i="21"/>
  <c r="DQ53" i="21"/>
  <c r="DR53" i="21"/>
  <c r="DS53" i="21"/>
  <c r="DT53" i="21"/>
  <c r="DU53" i="21"/>
  <c r="DV53" i="21"/>
  <c r="DW53" i="21"/>
  <c r="DX53" i="21"/>
  <c r="DY53" i="21"/>
  <c r="DZ53" i="21"/>
  <c r="EA53" i="21"/>
  <c r="EB53" i="21"/>
  <c r="EC53" i="21"/>
  <c r="ED53" i="21"/>
  <c r="EE53" i="21"/>
  <c r="EF53" i="21"/>
  <c r="EG53" i="21"/>
  <c r="EH53" i="21"/>
  <c r="EI53" i="21"/>
  <c r="EJ53" i="21"/>
  <c r="EK53" i="21"/>
  <c r="EL53" i="21"/>
  <c r="EM53" i="21"/>
  <c r="EN53" i="21"/>
  <c r="EO53" i="21"/>
  <c r="EP53" i="21"/>
  <c r="EQ53" i="21"/>
  <c r="ER53" i="21"/>
  <c r="ES53" i="21"/>
  <c r="ET53" i="21"/>
  <c r="EU53" i="21"/>
  <c r="EV53" i="21"/>
  <c r="EW53" i="21"/>
  <c r="EX53" i="21"/>
  <c r="EY53" i="21"/>
  <c r="EZ53" i="21"/>
  <c r="FA53" i="21"/>
  <c r="FB53" i="21"/>
  <c r="FC53" i="21"/>
  <c r="FD53" i="21"/>
  <c r="FE53" i="21"/>
  <c r="FF53" i="21"/>
  <c r="FG53" i="21"/>
  <c r="FH53" i="21"/>
  <c r="FI53" i="21"/>
  <c r="FJ53" i="21"/>
  <c r="FK53" i="21"/>
  <c r="FL53" i="21"/>
  <c r="FM53" i="21"/>
  <c r="FN53" i="21"/>
  <c r="FO53" i="21"/>
  <c r="FP53" i="21"/>
  <c r="FQ53" i="21"/>
  <c r="FR53" i="21"/>
  <c r="FS53" i="21"/>
  <c r="FT53" i="21"/>
  <c r="FU53" i="21"/>
  <c r="FV53" i="21"/>
  <c r="FW53" i="21"/>
  <c r="FX53" i="21"/>
  <c r="FY53" i="21"/>
  <c r="FZ53" i="21"/>
  <c r="GA53" i="21"/>
  <c r="GB53" i="21"/>
  <c r="GC53" i="21"/>
  <c r="GD53" i="21"/>
  <c r="GE53" i="21"/>
  <c r="GF53" i="21"/>
  <c r="GG53" i="21"/>
  <c r="GH53" i="21"/>
  <c r="GI53" i="21"/>
  <c r="GJ53" i="21"/>
  <c r="GK53" i="21"/>
  <c r="GL53" i="21"/>
  <c r="GM53" i="21"/>
  <c r="GN53" i="21"/>
  <c r="GO53" i="21"/>
  <c r="GP53" i="21"/>
  <c r="GQ53" i="21"/>
  <c r="GR53" i="21"/>
  <c r="GS53" i="21"/>
  <c r="GT53" i="21"/>
  <c r="GU53" i="21"/>
  <c r="GV53" i="21"/>
  <c r="GW53" i="21"/>
  <c r="GX53" i="21"/>
  <c r="GY53" i="21"/>
  <c r="GZ53" i="21"/>
  <c r="HA53" i="21"/>
  <c r="HB53" i="21"/>
  <c r="HC53" i="21"/>
  <c r="HD53" i="21"/>
  <c r="HE53" i="21"/>
  <c r="HF53" i="21"/>
  <c r="HG53" i="21"/>
  <c r="HH53" i="21"/>
  <c r="HI53" i="21"/>
  <c r="HJ53" i="21"/>
  <c r="HK53" i="21"/>
  <c r="HL53" i="21"/>
  <c r="HM53" i="21"/>
  <c r="HN53" i="21"/>
  <c r="HO53" i="21"/>
  <c r="HP53" i="21"/>
  <c r="HQ53" i="21"/>
  <c r="HR53" i="21"/>
  <c r="HS53" i="21"/>
  <c r="HT53" i="21"/>
  <c r="HU53" i="21"/>
  <c r="HV53" i="21"/>
  <c r="HW53" i="21"/>
  <c r="HX53" i="21"/>
  <c r="HY53" i="21"/>
  <c r="HZ53" i="21"/>
  <c r="IA53" i="21"/>
  <c r="IB53" i="21"/>
  <c r="IC53" i="21"/>
  <c r="ID53" i="21"/>
  <c r="IE53" i="21"/>
  <c r="IF53" i="21"/>
  <c r="IG53" i="21"/>
  <c r="IH53" i="21"/>
  <c r="II53" i="21"/>
  <c r="IJ53" i="21"/>
  <c r="IK53" i="21"/>
  <c r="IL53" i="21"/>
  <c r="IM53" i="21"/>
  <c r="IN53" i="21"/>
  <c r="IO53" i="21"/>
  <c r="IP53" i="21"/>
  <c r="IQ53" i="21"/>
  <c r="IR53" i="21"/>
  <c r="IS53" i="21"/>
  <c r="IT53" i="21"/>
  <c r="IU53" i="21"/>
  <c r="IV53" i="21"/>
  <c r="IW53" i="21"/>
  <c r="IX53" i="21"/>
  <c r="IY53" i="21"/>
  <c r="IZ53" i="21"/>
  <c r="JA53" i="21"/>
  <c r="JB53" i="21"/>
  <c r="JC53" i="21"/>
  <c r="JD53" i="21"/>
  <c r="JE53" i="21"/>
  <c r="JF53" i="21"/>
  <c r="JG53" i="21"/>
  <c r="JH53" i="21"/>
  <c r="JI53" i="21"/>
  <c r="JJ53" i="21"/>
  <c r="JK53" i="21"/>
  <c r="JL53" i="21"/>
  <c r="JM53" i="21"/>
  <c r="JN53" i="21"/>
  <c r="JO53" i="21"/>
  <c r="JP53" i="21"/>
  <c r="JQ53" i="21"/>
  <c r="JR53" i="21"/>
  <c r="JS53" i="21"/>
  <c r="JT53" i="21"/>
  <c r="JU53" i="21"/>
  <c r="JV53" i="21"/>
  <c r="JW53" i="21"/>
  <c r="JX53" i="21"/>
  <c r="JY53" i="21"/>
  <c r="JZ53" i="21"/>
  <c r="KA53" i="21"/>
  <c r="KB53" i="21"/>
  <c r="KC53" i="21"/>
  <c r="KD53" i="21"/>
  <c r="KE53" i="21"/>
  <c r="KF53" i="21"/>
  <c r="KG53" i="21"/>
  <c r="KH53" i="21"/>
  <c r="KI53" i="21"/>
  <c r="KJ53" i="21"/>
  <c r="KK53" i="21"/>
  <c r="KL53" i="21"/>
  <c r="KM53" i="21"/>
  <c r="KN53" i="21"/>
  <c r="KO53" i="21"/>
  <c r="KP53" i="21"/>
  <c r="KQ53" i="21"/>
  <c r="KR53" i="21"/>
  <c r="KS53" i="21"/>
  <c r="KT53" i="21"/>
  <c r="KU53" i="21"/>
  <c r="KV53" i="21"/>
  <c r="KW53" i="21"/>
  <c r="KX53" i="21"/>
  <c r="KY53" i="21"/>
  <c r="KZ53" i="21"/>
  <c r="LA53" i="21"/>
  <c r="LB53" i="21"/>
  <c r="LC53" i="21"/>
  <c r="LD53" i="21"/>
  <c r="LE53" i="21"/>
  <c r="LF53" i="21"/>
  <c r="LG53" i="21"/>
  <c r="LH53" i="21"/>
  <c r="LI53" i="21"/>
  <c r="LJ53" i="21"/>
  <c r="LK53" i="21"/>
  <c r="LL53" i="21"/>
  <c r="LM53" i="21"/>
  <c r="LN53" i="21"/>
  <c r="LO53" i="21"/>
  <c r="LP53" i="21"/>
  <c r="LQ53" i="21"/>
  <c r="LR53" i="21"/>
  <c r="LS53" i="21"/>
  <c r="LT53" i="21"/>
  <c r="LU53" i="21"/>
  <c r="LV53" i="21"/>
  <c r="LW53" i="21"/>
  <c r="LX53" i="21"/>
  <c r="LY53" i="21"/>
  <c r="LZ53" i="21"/>
  <c r="MA53" i="21"/>
  <c r="MB53" i="21"/>
  <c r="MC53" i="21"/>
  <c r="MD53" i="21"/>
  <c r="ME53" i="21"/>
  <c r="MF53" i="21"/>
  <c r="MG53" i="21"/>
  <c r="MH53" i="21"/>
  <c r="MI53" i="21"/>
  <c r="MJ53" i="21"/>
  <c r="MK53" i="21"/>
  <c r="ML53" i="21"/>
  <c r="MM53" i="21"/>
  <c r="MN53" i="21"/>
  <c r="MO53" i="21"/>
  <c r="MP53" i="21"/>
  <c r="MQ53" i="21"/>
  <c r="MR53" i="21"/>
  <c r="D54" i="21"/>
  <c r="E54" i="21"/>
  <c r="F54" i="21"/>
  <c r="G54" i="21"/>
  <c r="H54" i="21"/>
  <c r="I54" i="21"/>
  <c r="J54" i="21"/>
  <c r="K54" i="21"/>
  <c r="L54" i="21"/>
  <c r="M54" i="21"/>
  <c r="N54" i="21"/>
  <c r="O54" i="21"/>
  <c r="P54" i="21"/>
  <c r="Q54" i="21"/>
  <c r="R54" i="21"/>
  <c r="S54" i="21"/>
  <c r="T54" i="21"/>
  <c r="U54" i="21"/>
  <c r="V54" i="21"/>
  <c r="W54" i="21"/>
  <c r="X54" i="21"/>
  <c r="Y54" i="21"/>
  <c r="Z54" i="21"/>
  <c r="AA54" i="21"/>
  <c r="AB54" i="21"/>
  <c r="AC54" i="21"/>
  <c r="AD54" i="21"/>
  <c r="AE54" i="21"/>
  <c r="AF54" i="21"/>
  <c r="AG54" i="21"/>
  <c r="AH54" i="21"/>
  <c r="AI54" i="21"/>
  <c r="AJ54" i="21"/>
  <c r="AK54" i="21"/>
  <c r="AL54" i="21"/>
  <c r="AM54" i="21"/>
  <c r="AN54" i="21"/>
  <c r="AO54" i="21"/>
  <c r="AP54" i="21"/>
  <c r="AQ54" i="21"/>
  <c r="AR54" i="21"/>
  <c r="AS54" i="21"/>
  <c r="AT54" i="21"/>
  <c r="AU54" i="21"/>
  <c r="AV54" i="21"/>
  <c r="AW54" i="21"/>
  <c r="AX54" i="21"/>
  <c r="AY54" i="21"/>
  <c r="AZ54" i="21"/>
  <c r="BA54" i="21"/>
  <c r="BB54" i="21"/>
  <c r="BC54" i="21"/>
  <c r="BD54" i="21"/>
  <c r="BE54" i="21"/>
  <c r="BF54" i="21"/>
  <c r="BG54" i="21"/>
  <c r="BH54" i="21"/>
  <c r="BI54" i="21"/>
  <c r="BJ54" i="21"/>
  <c r="BK54" i="21"/>
  <c r="BL54" i="21"/>
  <c r="BM54" i="21"/>
  <c r="BN54" i="21"/>
  <c r="BO54" i="21"/>
  <c r="BP54" i="21"/>
  <c r="BQ54" i="21"/>
  <c r="BR54" i="21"/>
  <c r="BS54" i="21"/>
  <c r="BT54" i="21"/>
  <c r="BU54" i="21"/>
  <c r="BV54" i="21"/>
  <c r="BW54" i="21"/>
  <c r="BX54" i="21"/>
  <c r="BY54" i="21"/>
  <c r="BZ54" i="21"/>
  <c r="CA54" i="21"/>
  <c r="CB54" i="21"/>
  <c r="CC54" i="21"/>
  <c r="CD54" i="21"/>
  <c r="CE54" i="21"/>
  <c r="CF54" i="21"/>
  <c r="CG54" i="21"/>
  <c r="CH54" i="21"/>
  <c r="CI54" i="21"/>
  <c r="CJ54" i="21"/>
  <c r="CK54" i="21"/>
  <c r="CL54" i="21"/>
  <c r="CM54" i="21"/>
  <c r="CN54" i="21"/>
  <c r="CO54" i="21"/>
  <c r="CP54" i="21"/>
  <c r="CQ54" i="21"/>
  <c r="CR54" i="21"/>
  <c r="CS54" i="21"/>
  <c r="CT54" i="21"/>
  <c r="CU54" i="21"/>
  <c r="CV54" i="21"/>
  <c r="CW54" i="21"/>
  <c r="CX54" i="21"/>
  <c r="CY54" i="21"/>
  <c r="CZ54" i="21"/>
  <c r="DA54" i="21"/>
  <c r="DB54" i="21"/>
  <c r="DC54" i="21"/>
  <c r="DD54" i="21"/>
  <c r="DE54" i="21"/>
  <c r="DF54" i="21"/>
  <c r="DG54" i="21"/>
  <c r="DH54" i="21"/>
  <c r="DI54" i="21"/>
  <c r="DJ54" i="21"/>
  <c r="DK54" i="21"/>
  <c r="DL54" i="21"/>
  <c r="DM54" i="21"/>
  <c r="DN54" i="21"/>
  <c r="DO54" i="21"/>
  <c r="DP54" i="21"/>
  <c r="DQ54" i="21"/>
  <c r="DR54" i="21"/>
  <c r="DS54" i="21"/>
  <c r="DT54" i="21"/>
  <c r="DU54" i="21"/>
  <c r="DV54" i="21"/>
  <c r="DW54" i="21"/>
  <c r="DX54" i="21"/>
  <c r="DY54" i="21"/>
  <c r="DZ54" i="21"/>
  <c r="EA54" i="21"/>
  <c r="EB54" i="21"/>
  <c r="EC54" i="21"/>
  <c r="ED54" i="21"/>
  <c r="EE54" i="21"/>
  <c r="EF54" i="21"/>
  <c r="EG54" i="21"/>
  <c r="EH54" i="21"/>
  <c r="EI54" i="21"/>
  <c r="EJ54" i="21"/>
  <c r="EK54" i="21"/>
  <c r="EL54" i="21"/>
  <c r="EM54" i="21"/>
  <c r="EN54" i="21"/>
  <c r="EO54" i="21"/>
  <c r="EP54" i="21"/>
  <c r="EQ54" i="21"/>
  <c r="ER54" i="21"/>
  <c r="ES54" i="21"/>
  <c r="ET54" i="21"/>
  <c r="EU54" i="21"/>
  <c r="EV54" i="21"/>
  <c r="EW54" i="21"/>
  <c r="EX54" i="21"/>
  <c r="EY54" i="21"/>
  <c r="EZ54" i="21"/>
  <c r="FA54" i="21"/>
  <c r="FB54" i="21"/>
  <c r="FC54" i="21"/>
  <c r="FD54" i="21"/>
  <c r="FE54" i="21"/>
  <c r="FF54" i="21"/>
  <c r="FG54" i="21"/>
  <c r="FH54" i="21"/>
  <c r="FI54" i="21"/>
  <c r="FJ54" i="21"/>
  <c r="FK54" i="21"/>
  <c r="FL54" i="21"/>
  <c r="FM54" i="21"/>
  <c r="FN54" i="21"/>
  <c r="FO54" i="21"/>
  <c r="FP54" i="21"/>
  <c r="FQ54" i="21"/>
  <c r="FR54" i="21"/>
  <c r="FS54" i="21"/>
  <c r="FT54" i="21"/>
  <c r="FU54" i="21"/>
  <c r="FV54" i="21"/>
  <c r="FW54" i="21"/>
  <c r="FX54" i="21"/>
  <c r="FY54" i="21"/>
  <c r="FZ54" i="21"/>
  <c r="GA54" i="21"/>
  <c r="GB54" i="21"/>
  <c r="GC54" i="21"/>
  <c r="GD54" i="21"/>
  <c r="GE54" i="21"/>
  <c r="GF54" i="21"/>
  <c r="GG54" i="21"/>
  <c r="GH54" i="21"/>
  <c r="GI54" i="21"/>
  <c r="GJ54" i="21"/>
  <c r="GK54" i="21"/>
  <c r="GL54" i="21"/>
  <c r="GM54" i="21"/>
  <c r="GN54" i="21"/>
  <c r="GO54" i="21"/>
  <c r="GP54" i="21"/>
  <c r="GQ54" i="21"/>
  <c r="GR54" i="21"/>
  <c r="GS54" i="21"/>
  <c r="GT54" i="21"/>
  <c r="GU54" i="21"/>
  <c r="GV54" i="21"/>
  <c r="GW54" i="21"/>
  <c r="GX54" i="21"/>
  <c r="GY54" i="21"/>
  <c r="GZ54" i="21"/>
  <c r="HA54" i="21"/>
  <c r="HB54" i="21"/>
  <c r="HC54" i="21"/>
  <c r="HD54" i="21"/>
  <c r="HE54" i="21"/>
  <c r="HF54" i="21"/>
  <c r="HG54" i="21"/>
  <c r="HH54" i="21"/>
  <c r="HI54" i="21"/>
  <c r="HJ54" i="21"/>
  <c r="HK54" i="21"/>
  <c r="HL54" i="21"/>
  <c r="HM54" i="21"/>
  <c r="HN54" i="21"/>
  <c r="HO54" i="21"/>
  <c r="HP54" i="21"/>
  <c r="HQ54" i="21"/>
  <c r="HR54" i="21"/>
  <c r="HS54" i="21"/>
  <c r="HT54" i="21"/>
  <c r="HU54" i="21"/>
  <c r="HV54" i="21"/>
  <c r="HW54" i="21"/>
  <c r="HX54" i="21"/>
  <c r="HY54" i="21"/>
  <c r="HZ54" i="21"/>
  <c r="IA54" i="21"/>
  <c r="IB54" i="21"/>
  <c r="IC54" i="21"/>
  <c r="ID54" i="21"/>
  <c r="IE54" i="21"/>
  <c r="IF54" i="21"/>
  <c r="IG54" i="21"/>
  <c r="IH54" i="21"/>
  <c r="II54" i="21"/>
  <c r="IJ54" i="21"/>
  <c r="IK54" i="21"/>
  <c r="IL54" i="21"/>
  <c r="IM54" i="21"/>
  <c r="IN54" i="21"/>
  <c r="IO54" i="21"/>
  <c r="IP54" i="21"/>
  <c r="IQ54" i="21"/>
  <c r="IR54" i="21"/>
  <c r="IS54" i="21"/>
  <c r="IT54" i="21"/>
  <c r="IU54" i="21"/>
  <c r="IV54" i="21"/>
  <c r="IW54" i="21"/>
  <c r="IX54" i="21"/>
  <c r="IY54" i="21"/>
  <c r="IZ54" i="21"/>
  <c r="JA54" i="21"/>
  <c r="JB54" i="21"/>
  <c r="JC54" i="21"/>
  <c r="JD54" i="21"/>
  <c r="JE54" i="21"/>
  <c r="JF54" i="21"/>
  <c r="JG54" i="21"/>
  <c r="JH54" i="21"/>
  <c r="JI54" i="21"/>
  <c r="JJ54" i="21"/>
  <c r="JK54" i="21"/>
  <c r="JL54" i="21"/>
  <c r="JM54" i="21"/>
  <c r="JN54" i="21"/>
  <c r="JO54" i="21"/>
  <c r="JP54" i="21"/>
  <c r="JQ54" i="21"/>
  <c r="JR54" i="21"/>
  <c r="JS54" i="21"/>
  <c r="JT54" i="21"/>
  <c r="JU54" i="21"/>
  <c r="JV54" i="21"/>
  <c r="JW54" i="21"/>
  <c r="JX54" i="21"/>
  <c r="JY54" i="21"/>
  <c r="JZ54" i="21"/>
  <c r="KA54" i="21"/>
  <c r="KB54" i="21"/>
  <c r="KC54" i="21"/>
  <c r="KD54" i="21"/>
  <c r="KE54" i="21"/>
  <c r="KF54" i="21"/>
  <c r="KG54" i="21"/>
  <c r="KH54" i="21"/>
  <c r="KI54" i="21"/>
  <c r="KJ54" i="21"/>
  <c r="KK54" i="21"/>
  <c r="KL54" i="21"/>
  <c r="KM54" i="21"/>
  <c r="KN54" i="21"/>
  <c r="KO54" i="21"/>
  <c r="KP54" i="21"/>
  <c r="KQ54" i="21"/>
  <c r="KR54" i="21"/>
  <c r="KS54" i="21"/>
  <c r="KT54" i="21"/>
  <c r="KU54" i="21"/>
  <c r="KV54" i="21"/>
  <c r="KW54" i="21"/>
  <c r="KX54" i="21"/>
  <c r="KY54" i="21"/>
  <c r="KZ54" i="21"/>
  <c r="LA54" i="21"/>
  <c r="LB54" i="21"/>
  <c r="LC54" i="21"/>
  <c r="LD54" i="21"/>
  <c r="LE54" i="21"/>
  <c r="LF54" i="21"/>
  <c r="LG54" i="21"/>
  <c r="LH54" i="21"/>
  <c r="LI54" i="21"/>
  <c r="LJ54" i="21"/>
  <c r="LK54" i="21"/>
  <c r="LL54" i="21"/>
  <c r="LM54" i="21"/>
  <c r="LN54" i="21"/>
  <c r="LO54" i="21"/>
  <c r="LP54" i="21"/>
  <c r="LQ54" i="21"/>
  <c r="LR54" i="21"/>
  <c r="LS54" i="21"/>
  <c r="LT54" i="21"/>
  <c r="LU54" i="21"/>
  <c r="LV54" i="21"/>
  <c r="LW54" i="21"/>
  <c r="LX54" i="21"/>
  <c r="LY54" i="21"/>
  <c r="LZ54" i="21"/>
  <c r="MA54" i="21"/>
  <c r="MB54" i="21"/>
  <c r="MC54" i="21"/>
  <c r="MD54" i="21"/>
  <c r="ME54" i="21"/>
  <c r="MF54" i="21"/>
  <c r="MG54" i="21"/>
  <c r="MH54" i="21"/>
  <c r="MI54" i="21"/>
  <c r="MJ54" i="21"/>
  <c r="MK54" i="21"/>
  <c r="ML54" i="21"/>
  <c r="MM54" i="21"/>
  <c r="MN54" i="21"/>
  <c r="MO54" i="21"/>
  <c r="MP54" i="21"/>
  <c r="MQ54" i="21"/>
  <c r="MR54" i="21"/>
  <c r="D55" i="21"/>
  <c r="E55" i="21"/>
  <c r="F55" i="21"/>
  <c r="G55" i="21"/>
  <c r="H55" i="21"/>
  <c r="I55" i="21"/>
  <c r="J55" i="21"/>
  <c r="K55" i="21"/>
  <c r="L55" i="21"/>
  <c r="M55" i="21"/>
  <c r="N55" i="21"/>
  <c r="O55" i="21"/>
  <c r="P55" i="21"/>
  <c r="Q55" i="21"/>
  <c r="R55" i="21"/>
  <c r="S55" i="21"/>
  <c r="T55" i="21"/>
  <c r="U55" i="21"/>
  <c r="V55" i="21"/>
  <c r="W55" i="21"/>
  <c r="X55" i="21"/>
  <c r="Y55" i="21"/>
  <c r="Z55" i="21"/>
  <c r="AA55" i="21"/>
  <c r="AB55" i="21"/>
  <c r="AC55" i="21"/>
  <c r="AD55" i="21"/>
  <c r="AE55" i="21"/>
  <c r="AF55" i="21"/>
  <c r="AG55" i="21"/>
  <c r="AH55" i="21"/>
  <c r="AI55" i="21"/>
  <c r="AJ55" i="21"/>
  <c r="AK55" i="21"/>
  <c r="AL55" i="21"/>
  <c r="AM55" i="21"/>
  <c r="AN55" i="21"/>
  <c r="AO55" i="21"/>
  <c r="AP55" i="21"/>
  <c r="AQ55" i="21"/>
  <c r="AR55" i="21"/>
  <c r="AS55" i="21"/>
  <c r="AT55" i="21"/>
  <c r="AU55" i="21"/>
  <c r="AV55" i="21"/>
  <c r="AW55" i="21"/>
  <c r="AX55" i="21"/>
  <c r="AY55" i="21"/>
  <c r="AZ55" i="21"/>
  <c r="BA55" i="21"/>
  <c r="BB55" i="21"/>
  <c r="BC55" i="21"/>
  <c r="BD55" i="21"/>
  <c r="BE55" i="21"/>
  <c r="BF55" i="21"/>
  <c r="BG55" i="21"/>
  <c r="BH55" i="21"/>
  <c r="BI55" i="21"/>
  <c r="BJ55" i="21"/>
  <c r="BK55" i="21"/>
  <c r="BL55" i="21"/>
  <c r="BM55" i="21"/>
  <c r="BN55" i="21"/>
  <c r="BO55" i="21"/>
  <c r="BP55" i="21"/>
  <c r="BQ55" i="21"/>
  <c r="BR55" i="21"/>
  <c r="BS55" i="21"/>
  <c r="BT55" i="21"/>
  <c r="BU55" i="21"/>
  <c r="BV55" i="21"/>
  <c r="BW55" i="21"/>
  <c r="BX55" i="21"/>
  <c r="BY55" i="21"/>
  <c r="BZ55" i="21"/>
  <c r="CA55" i="21"/>
  <c r="CB55" i="21"/>
  <c r="CC55" i="21"/>
  <c r="CD55" i="21"/>
  <c r="CE55" i="21"/>
  <c r="CF55" i="21"/>
  <c r="CG55" i="21"/>
  <c r="CH55" i="21"/>
  <c r="CI55" i="21"/>
  <c r="CJ55" i="21"/>
  <c r="CK55" i="21"/>
  <c r="CL55" i="21"/>
  <c r="CM55" i="21"/>
  <c r="CN55" i="21"/>
  <c r="CO55" i="21"/>
  <c r="CP55" i="21"/>
  <c r="CQ55" i="21"/>
  <c r="CR55" i="21"/>
  <c r="CS55" i="21"/>
  <c r="CT55" i="21"/>
  <c r="CU55" i="21"/>
  <c r="CV55" i="21"/>
  <c r="CW55" i="21"/>
  <c r="CX55" i="21"/>
  <c r="CY55" i="21"/>
  <c r="CZ55" i="21"/>
  <c r="DA55" i="21"/>
  <c r="DB55" i="21"/>
  <c r="DC55" i="21"/>
  <c r="DD55" i="21"/>
  <c r="DE55" i="21"/>
  <c r="DF55" i="21"/>
  <c r="DG55" i="21"/>
  <c r="DH55" i="21"/>
  <c r="DI55" i="21"/>
  <c r="DJ55" i="21"/>
  <c r="DK55" i="21"/>
  <c r="DL55" i="21"/>
  <c r="DM55" i="21"/>
  <c r="DN55" i="21"/>
  <c r="DO55" i="21"/>
  <c r="DP55" i="21"/>
  <c r="DQ55" i="21"/>
  <c r="DR55" i="21"/>
  <c r="DS55" i="21"/>
  <c r="DT55" i="21"/>
  <c r="DU55" i="21"/>
  <c r="DV55" i="21"/>
  <c r="DW55" i="21"/>
  <c r="DX55" i="21"/>
  <c r="DY55" i="21"/>
  <c r="DZ55" i="21"/>
  <c r="EA55" i="21"/>
  <c r="EB55" i="21"/>
  <c r="EC55" i="21"/>
  <c r="ED55" i="21"/>
  <c r="EE55" i="21"/>
  <c r="EF55" i="21"/>
  <c r="EG55" i="21"/>
  <c r="EH55" i="21"/>
  <c r="EI55" i="21"/>
  <c r="EJ55" i="21"/>
  <c r="EK55" i="21"/>
  <c r="EL55" i="21"/>
  <c r="EM55" i="21"/>
  <c r="EN55" i="21"/>
  <c r="EO55" i="21"/>
  <c r="EP55" i="21"/>
  <c r="EQ55" i="21"/>
  <c r="ER55" i="21"/>
  <c r="ES55" i="21"/>
  <c r="ET55" i="21"/>
  <c r="EU55" i="21"/>
  <c r="EV55" i="21"/>
  <c r="EW55" i="21"/>
  <c r="EX55" i="21"/>
  <c r="EY55" i="21"/>
  <c r="EZ55" i="21"/>
  <c r="FA55" i="21"/>
  <c r="FB55" i="21"/>
  <c r="FC55" i="21"/>
  <c r="FD55" i="21"/>
  <c r="FE55" i="21"/>
  <c r="FF55" i="21"/>
  <c r="FG55" i="21"/>
  <c r="FH55" i="21"/>
  <c r="FI55" i="21"/>
  <c r="FJ55" i="21"/>
  <c r="FK55" i="21"/>
  <c r="FL55" i="21"/>
  <c r="FM55" i="21"/>
  <c r="FN55" i="21"/>
  <c r="FO55" i="21"/>
  <c r="FP55" i="21"/>
  <c r="FQ55" i="21"/>
  <c r="FR55" i="21"/>
  <c r="FS55" i="21"/>
  <c r="FT55" i="21"/>
  <c r="FU55" i="21"/>
  <c r="FV55" i="21"/>
  <c r="FW55" i="21"/>
  <c r="FX55" i="21"/>
  <c r="FY55" i="21"/>
  <c r="FZ55" i="21"/>
  <c r="GA55" i="21"/>
  <c r="GB55" i="21"/>
  <c r="GC55" i="21"/>
  <c r="GD55" i="21"/>
  <c r="GE55" i="21"/>
  <c r="GF55" i="21"/>
  <c r="GG55" i="21"/>
  <c r="GH55" i="21"/>
  <c r="GI55" i="21"/>
  <c r="GJ55" i="21"/>
  <c r="GK55" i="21"/>
  <c r="GL55" i="21"/>
  <c r="GM55" i="21"/>
  <c r="GN55" i="21"/>
  <c r="GO55" i="21"/>
  <c r="GP55" i="21"/>
  <c r="GQ55" i="21"/>
  <c r="GR55" i="21"/>
  <c r="GS55" i="21"/>
  <c r="GT55" i="21"/>
  <c r="GU55" i="21"/>
  <c r="GV55" i="21"/>
  <c r="GW55" i="21"/>
  <c r="GX55" i="21"/>
  <c r="GY55" i="21"/>
  <c r="GZ55" i="21"/>
  <c r="HA55" i="21"/>
  <c r="HB55" i="21"/>
  <c r="HC55" i="21"/>
  <c r="HD55" i="21"/>
  <c r="HE55" i="21"/>
  <c r="HF55" i="21"/>
  <c r="HG55" i="21"/>
  <c r="HH55" i="21"/>
  <c r="HI55" i="21"/>
  <c r="HJ55" i="21"/>
  <c r="HK55" i="21"/>
  <c r="HL55" i="21"/>
  <c r="HM55" i="21"/>
  <c r="HN55" i="21"/>
  <c r="HO55" i="21"/>
  <c r="HP55" i="21"/>
  <c r="HQ55" i="21"/>
  <c r="HR55" i="21"/>
  <c r="HS55" i="21"/>
  <c r="HT55" i="21"/>
  <c r="HU55" i="21"/>
  <c r="HV55" i="21"/>
  <c r="HW55" i="21"/>
  <c r="HX55" i="21"/>
  <c r="HY55" i="21"/>
  <c r="HZ55" i="21"/>
  <c r="IA55" i="21"/>
  <c r="IB55" i="21"/>
  <c r="IC55" i="21"/>
  <c r="ID55" i="21"/>
  <c r="IE55" i="21"/>
  <c r="IF55" i="21"/>
  <c r="IG55" i="21"/>
  <c r="IH55" i="21"/>
  <c r="II55" i="21"/>
  <c r="IJ55" i="21"/>
  <c r="IK55" i="21"/>
  <c r="IL55" i="21"/>
  <c r="IM55" i="21"/>
  <c r="IN55" i="21"/>
  <c r="IO55" i="21"/>
  <c r="IP55" i="21"/>
  <c r="IQ55" i="21"/>
  <c r="IR55" i="21"/>
  <c r="IS55" i="21"/>
  <c r="IT55" i="21"/>
  <c r="IU55" i="21"/>
  <c r="IV55" i="21"/>
  <c r="IW55" i="21"/>
  <c r="IX55" i="21"/>
  <c r="IY55" i="21"/>
  <c r="IZ55" i="21"/>
  <c r="JA55" i="21"/>
  <c r="JB55" i="21"/>
  <c r="JC55" i="21"/>
  <c r="JD55" i="21"/>
  <c r="JE55" i="21"/>
  <c r="JF55" i="21"/>
  <c r="JG55" i="21"/>
  <c r="JH55" i="21"/>
  <c r="JI55" i="21"/>
  <c r="JJ55" i="21"/>
  <c r="JK55" i="21"/>
  <c r="JL55" i="21"/>
  <c r="JM55" i="21"/>
  <c r="JN55" i="21"/>
  <c r="JO55" i="21"/>
  <c r="JP55" i="21"/>
  <c r="JQ55" i="21"/>
  <c r="JR55" i="21"/>
  <c r="JS55" i="21"/>
  <c r="JT55" i="21"/>
  <c r="JU55" i="21"/>
  <c r="JV55" i="21"/>
  <c r="JW55" i="21"/>
  <c r="JX55" i="21"/>
  <c r="JY55" i="21"/>
  <c r="JZ55" i="21"/>
  <c r="KA55" i="21"/>
  <c r="KB55" i="21"/>
  <c r="KC55" i="21"/>
  <c r="KD55" i="21"/>
  <c r="KE55" i="21"/>
  <c r="KF55" i="21"/>
  <c r="KG55" i="21"/>
  <c r="KH55" i="21"/>
  <c r="KI55" i="21"/>
  <c r="KJ55" i="21"/>
  <c r="KK55" i="21"/>
  <c r="KL55" i="21"/>
  <c r="KM55" i="21"/>
  <c r="KN55" i="21"/>
  <c r="KO55" i="21"/>
  <c r="KP55" i="21"/>
  <c r="KQ55" i="21"/>
  <c r="KR55" i="21"/>
  <c r="KS55" i="21"/>
  <c r="KT55" i="21"/>
  <c r="KU55" i="21"/>
  <c r="KV55" i="21"/>
  <c r="KW55" i="21"/>
  <c r="KX55" i="21"/>
  <c r="KY55" i="21"/>
  <c r="KZ55" i="21"/>
  <c r="LA55" i="21"/>
  <c r="LB55" i="21"/>
  <c r="LC55" i="21"/>
  <c r="LD55" i="21"/>
  <c r="LE55" i="21"/>
  <c r="LF55" i="21"/>
  <c r="LG55" i="21"/>
  <c r="LH55" i="21"/>
  <c r="LI55" i="21"/>
  <c r="LJ55" i="21"/>
  <c r="LK55" i="21"/>
  <c r="LL55" i="21"/>
  <c r="LM55" i="21"/>
  <c r="LN55" i="21"/>
  <c r="LO55" i="21"/>
  <c r="LP55" i="21"/>
  <c r="LQ55" i="21"/>
  <c r="LR55" i="21"/>
  <c r="LS55" i="21"/>
  <c r="LT55" i="21"/>
  <c r="LU55" i="21"/>
  <c r="LV55" i="21"/>
  <c r="LW55" i="21"/>
  <c r="LX55" i="21"/>
  <c r="LY55" i="21"/>
  <c r="LZ55" i="21"/>
  <c r="MA55" i="21"/>
  <c r="MB55" i="21"/>
  <c r="MC55" i="21"/>
  <c r="MD55" i="21"/>
  <c r="ME55" i="21"/>
  <c r="MF55" i="21"/>
  <c r="MG55" i="21"/>
  <c r="MH55" i="21"/>
  <c r="MI55" i="21"/>
  <c r="MJ55" i="21"/>
  <c r="MK55" i="21"/>
  <c r="ML55" i="21"/>
  <c r="MM55" i="21"/>
  <c r="MN55" i="21"/>
  <c r="MO55" i="21"/>
  <c r="MP55" i="21"/>
  <c r="MQ55" i="21"/>
  <c r="MR55" i="21"/>
  <c r="D56" i="21"/>
  <c r="E56" i="21"/>
  <c r="F56" i="21"/>
  <c r="G56" i="21"/>
  <c r="H56" i="21"/>
  <c r="I56" i="21"/>
  <c r="J56" i="21"/>
  <c r="K56" i="21"/>
  <c r="L56" i="21"/>
  <c r="M56" i="21"/>
  <c r="N56" i="21"/>
  <c r="O56" i="21"/>
  <c r="P56" i="21"/>
  <c r="Q56" i="21"/>
  <c r="R56" i="21"/>
  <c r="S56" i="21"/>
  <c r="T56" i="21"/>
  <c r="U56" i="21"/>
  <c r="V56" i="21"/>
  <c r="W56" i="21"/>
  <c r="X56" i="21"/>
  <c r="Y56" i="21"/>
  <c r="Z56" i="21"/>
  <c r="AA56" i="21"/>
  <c r="AB56" i="21"/>
  <c r="AC56" i="21"/>
  <c r="AD56" i="21"/>
  <c r="AE56" i="21"/>
  <c r="AF56" i="21"/>
  <c r="AG56" i="21"/>
  <c r="AH56" i="21"/>
  <c r="AI56" i="21"/>
  <c r="AJ56" i="21"/>
  <c r="AK56" i="21"/>
  <c r="AL56" i="21"/>
  <c r="AM56" i="21"/>
  <c r="AN56" i="21"/>
  <c r="AO56" i="21"/>
  <c r="AP56" i="21"/>
  <c r="AQ56" i="21"/>
  <c r="AR56" i="21"/>
  <c r="AS56" i="21"/>
  <c r="AT56" i="21"/>
  <c r="AU56" i="21"/>
  <c r="AV56" i="21"/>
  <c r="AW56" i="21"/>
  <c r="AX56" i="21"/>
  <c r="AY56" i="21"/>
  <c r="AZ56" i="21"/>
  <c r="BA56" i="21"/>
  <c r="BB56" i="21"/>
  <c r="BC56" i="21"/>
  <c r="BD56" i="21"/>
  <c r="BE56" i="21"/>
  <c r="BF56" i="21"/>
  <c r="BG56" i="21"/>
  <c r="BH56" i="21"/>
  <c r="BI56" i="21"/>
  <c r="BJ56" i="21"/>
  <c r="BK56" i="21"/>
  <c r="BL56" i="21"/>
  <c r="BM56" i="21"/>
  <c r="BN56" i="21"/>
  <c r="BO56" i="21"/>
  <c r="BP56" i="21"/>
  <c r="BQ56" i="21"/>
  <c r="BR56" i="21"/>
  <c r="BS56" i="21"/>
  <c r="BT56" i="21"/>
  <c r="BU56" i="21"/>
  <c r="BV56" i="21"/>
  <c r="BW56" i="21"/>
  <c r="BX56" i="21"/>
  <c r="BY56" i="21"/>
  <c r="BZ56" i="21"/>
  <c r="CA56" i="21"/>
  <c r="CB56" i="21"/>
  <c r="CC56" i="21"/>
  <c r="CD56" i="21"/>
  <c r="CE56" i="21"/>
  <c r="CF56" i="21"/>
  <c r="CG56" i="21"/>
  <c r="CH56" i="21"/>
  <c r="CI56" i="21"/>
  <c r="CJ56" i="21"/>
  <c r="CK56" i="21"/>
  <c r="CL56" i="21"/>
  <c r="CM56" i="21"/>
  <c r="CN56" i="21"/>
  <c r="CO56" i="21"/>
  <c r="CP56" i="21"/>
  <c r="CQ56" i="21"/>
  <c r="CR56" i="21"/>
  <c r="CS56" i="21"/>
  <c r="CT56" i="21"/>
  <c r="CU56" i="21"/>
  <c r="CV56" i="21"/>
  <c r="CW56" i="21"/>
  <c r="CX56" i="21"/>
  <c r="CY56" i="21"/>
  <c r="CZ56" i="21"/>
  <c r="DA56" i="21"/>
  <c r="DB56" i="21"/>
  <c r="DC56" i="21"/>
  <c r="DD56" i="21"/>
  <c r="DE56" i="21"/>
  <c r="DF56" i="21"/>
  <c r="DG56" i="21"/>
  <c r="DH56" i="21"/>
  <c r="DI56" i="21"/>
  <c r="DJ56" i="21"/>
  <c r="DK56" i="21"/>
  <c r="DL56" i="21"/>
  <c r="DM56" i="21"/>
  <c r="DN56" i="21"/>
  <c r="DO56" i="21"/>
  <c r="DP56" i="21"/>
  <c r="DQ56" i="21"/>
  <c r="DR56" i="21"/>
  <c r="DS56" i="21"/>
  <c r="DT56" i="21"/>
  <c r="DU56" i="21"/>
  <c r="DV56" i="21"/>
  <c r="DW56" i="21"/>
  <c r="DX56" i="21"/>
  <c r="DY56" i="21"/>
  <c r="DZ56" i="21"/>
  <c r="EA56" i="21"/>
  <c r="EB56" i="21"/>
  <c r="EC56" i="21"/>
  <c r="ED56" i="21"/>
  <c r="EE56" i="21"/>
  <c r="EF56" i="21"/>
  <c r="EG56" i="21"/>
  <c r="EH56" i="21"/>
  <c r="EI56" i="21"/>
  <c r="EJ56" i="21"/>
  <c r="EK56" i="21"/>
  <c r="EL56" i="21"/>
  <c r="EM56" i="21"/>
  <c r="EN56" i="21"/>
  <c r="EO56" i="21"/>
  <c r="EP56" i="21"/>
  <c r="EQ56" i="21"/>
  <c r="ER56" i="21"/>
  <c r="ES56" i="21"/>
  <c r="ET56" i="21"/>
  <c r="EU56" i="21"/>
  <c r="EV56" i="21"/>
  <c r="EW56" i="21"/>
  <c r="EX56" i="21"/>
  <c r="EY56" i="21"/>
  <c r="EZ56" i="21"/>
  <c r="FA56" i="21"/>
  <c r="FB56" i="21"/>
  <c r="FC56" i="21"/>
  <c r="FD56" i="21"/>
  <c r="FE56" i="21"/>
  <c r="FF56" i="21"/>
  <c r="FG56" i="21"/>
  <c r="FH56" i="21"/>
  <c r="FI56" i="21"/>
  <c r="FJ56" i="21"/>
  <c r="FK56" i="21"/>
  <c r="FL56" i="21"/>
  <c r="FM56" i="21"/>
  <c r="FN56" i="21"/>
  <c r="FO56" i="21"/>
  <c r="FP56" i="21"/>
  <c r="FQ56" i="21"/>
  <c r="FR56" i="21"/>
  <c r="FS56" i="21"/>
  <c r="FT56" i="21"/>
  <c r="FU56" i="21"/>
  <c r="FV56" i="21"/>
  <c r="FW56" i="21"/>
  <c r="FX56" i="21"/>
  <c r="FY56" i="21"/>
  <c r="FZ56" i="21"/>
  <c r="GA56" i="21"/>
  <c r="GB56" i="21"/>
  <c r="GC56" i="21"/>
  <c r="GD56" i="21"/>
  <c r="GE56" i="21"/>
  <c r="GF56" i="21"/>
  <c r="GG56" i="21"/>
  <c r="GH56" i="21"/>
  <c r="GI56" i="21"/>
  <c r="GJ56" i="21"/>
  <c r="GK56" i="21"/>
  <c r="GL56" i="21"/>
  <c r="GM56" i="21"/>
  <c r="GN56" i="21"/>
  <c r="GO56" i="21"/>
  <c r="GP56" i="21"/>
  <c r="GQ56" i="21"/>
  <c r="GR56" i="21"/>
  <c r="GS56" i="21"/>
  <c r="GT56" i="21"/>
  <c r="GU56" i="21"/>
  <c r="GV56" i="21"/>
  <c r="GW56" i="21"/>
  <c r="GX56" i="21"/>
  <c r="GY56" i="21"/>
  <c r="GZ56" i="21"/>
  <c r="HA56" i="21"/>
  <c r="HB56" i="21"/>
  <c r="HC56" i="21"/>
  <c r="HD56" i="21"/>
  <c r="HE56" i="21"/>
  <c r="HF56" i="21"/>
  <c r="HG56" i="21"/>
  <c r="HH56" i="21"/>
  <c r="HI56" i="21"/>
  <c r="HJ56" i="21"/>
  <c r="HK56" i="21"/>
  <c r="HL56" i="21"/>
  <c r="HM56" i="21"/>
  <c r="HN56" i="21"/>
  <c r="HO56" i="21"/>
  <c r="HP56" i="21"/>
  <c r="HQ56" i="21"/>
  <c r="HR56" i="21"/>
  <c r="HS56" i="21"/>
  <c r="HT56" i="21"/>
  <c r="HU56" i="21"/>
  <c r="HV56" i="21"/>
  <c r="HW56" i="21"/>
  <c r="HX56" i="21"/>
  <c r="HY56" i="21"/>
  <c r="HZ56" i="21"/>
  <c r="IA56" i="21"/>
  <c r="IB56" i="21"/>
  <c r="IC56" i="21"/>
  <c r="ID56" i="21"/>
  <c r="IE56" i="21"/>
  <c r="IF56" i="21"/>
  <c r="IG56" i="21"/>
  <c r="IH56" i="21"/>
  <c r="II56" i="21"/>
  <c r="IJ56" i="21"/>
  <c r="IK56" i="21"/>
  <c r="IL56" i="21"/>
  <c r="IM56" i="21"/>
  <c r="IN56" i="21"/>
  <c r="IO56" i="21"/>
  <c r="IP56" i="21"/>
  <c r="IQ56" i="21"/>
  <c r="IR56" i="21"/>
  <c r="IS56" i="21"/>
  <c r="IT56" i="21"/>
  <c r="IU56" i="21"/>
  <c r="IV56" i="21"/>
  <c r="IW56" i="21"/>
  <c r="IX56" i="21"/>
  <c r="IY56" i="21"/>
  <c r="IZ56" i="21"/>
  <c r="JA56" i="21"/>
  <c r="JB56" i="21"/>
  <c r="JC56" i="21"/>
  <c r="JD56" i="21"/>
  <c r="JE56" i="21"/>
  <c r="JF56" i="21"/>
  <c r="JG56" i="21"/>
  <c r="JH56" i="21"/>
  <c r="JI56" i="21"/>
  <c r="JJ56" i="21"/>
  <c r="JK56" i="21"/>
  <c r="JL56" i="21"/>
  <c r="JM56" i="21"/>
  <c r="JN56" i="21"/>
  <c r="JO56" i="21"/>
  <c r="JP56" i="21"/>
  <c r="JQ56" i="21"/>
  <c r="JR56" i="21"/>
  <c r="JS56" i="21"/>
  <c r="JT56" i="21"/>
  <c r="JU56" i="21"/>
  <c r="JV56" i="21"/>
  <c r="JW56" i="21"/>
  <c r="JX56" i="21"/>
  <c r="JY56" i="21"/>
  <c r="JZ56" i="21"/>
  <c r="KA56" i="21"/>
  <c r="KB56" i="21"/>
  <c r="KC56" i="21"/>
  <c r="KD56" i="21"/>
  <c r="KE56" i="21"/>
  <c r="KF56" i="21"/>
  <c r="KG56" i="21"/>
  <c r="KH56" i="21"/>
  <c r="KI56" i="21"/>
  <c r="KJ56" i="21"/>
  <c r="KK56" i="21"/>
  <c r="KL56" i="21"/>
  <c r="KM56" i="21"/>
  <c r="KN56" i="21"/>
  <c r="KO56" i="21"/>
  <c r="KP56" i="21"/>
  <c r="KQ56" i="21"/>
  <c r="KR56" i="21"/>
  <c r="KS56" i="21"/>
  <c r="KT56" i="21"/>
  <c r="KU56" i="21"/>
  <c r="KV56" i="21"/>
  <c r="KW56" i="21"/>
  <c r="KX56" i="21"/>
  <c r="KY56" i="21"/>
  <c r="KZ56" i="21"/>
  <c r="LA56" i="21"/>
  <c r="LB56" i="21"/>
  <c r="LC56" i="21"/>
  <c r="LD56" i="21"/>
  <c r="LE56" i="21"/>
  <c r="LF56" i="21"/>
  <c r="LG56" i="21"/>
  <c r="LH56" i="21"/>
  <c r="LI56" i="21"/>
  <c r="LJ56" i="21"/>
  <c r="LK56" i="21"/>
  <c r="LL56" i="21"/>
  <c r="LM56" i="21"/>
  <c r="LN56" i="21"/>
  <c r="LO56" i="21"/>
  <c r="LP56" i="21"/>
  <c r="LQ56" i="21"/>
  <c r="LR56" i="21"/>
  <c r="LS56" i="21"/>
  <c r="LT56" i="21"/>
  <c r="LU56" i="21"/>
  <c r="LV56" i="21"/>
  <c r="LW56" i="21"/>
  <c r="LX56" i="21"/>
  <c r="LY56" i="21"/>
  <c r="LZ56" i="21"/>
  <c r="MA56" i="21"/>
  <c r="MB56" i="21"/>
  <c r="MC56" i="21"/>
  <c r="MD56" i="21"/>
  <c r="ME56" i="21"/>
  <c r="MF56" i="21"/>
  <c r="MG56" i="21"/>
  <c r="MH56" i="21"/>
  <c r="MI56" i="21"/>
  <c r="MJ56" i="21"/>
  <c r="MK56" i="21"/>
  <c r="ML56" i="21"/>
  <c r="MM56" i="21"/>
  <c r="MN56" i="21"/>
  <c r="MO56" i="21"/>
  <c r="MP56" i="21"/>
  <c r="MQ56" i="21"/>
  <c r="MR56" i="21"/>
  <c r="D57" i="21"/>
  <c r="E57" i="21"/>
  <c r="F57" i="21"/>
  <c r="G57" i="21"/>
  <c r="H57" i="21"/>
  <c r="I57" i="21"/>
  <c r="J57" i="21"/>
  <c r="K57" i="21"/>
  <c r="L57" i="21"/>
  <c r="M57" i="21"/>
  <c r="N57" i="21"/>
  <c r="O57" i="21"/>
  <c r="P57" i="21"/>
  <c r="Q57" i="21"/>
  <c r="R57" i="21"/>
  <c r="S57" i="21"/>
  <c r="T57" i="21"/>
  <c r="U57" i="21"/>
  <c r="V57" i="21"/>
  <c r="W57" i="21"/>
  <c r="X57" i="21"/>
  <c r="Y57" i="21"/>
  <c r="Z57" i="21"/>
  <c r="AA57" i="21"/>
  <c r="AB57" i="21"/>
  <c r="AC57" i="21"/>
  <c r="AD57" i="21"/>
  <c r="AE57" i="21"/>
  <c r="AF57" i="21"/>
  <c r="AG57" i="21"/>
  <c r="AH57" i="21"/>
  <c r="AI57" i="21"/>
  <c r="AJ57" i="21"/>
  <c r="AK57" i="21"/>
  <c r="AL57" i="21"/>
  <c r="AM57" i="21"/>
  <c r="AN57" i="21"/>
  <c r="AO57" i="21"/>
  <c r="AP57" i="21"/>
  <c r="AQ57" i="21"/>
  <c r="AR57" i="21"/>
  <c r="AS57" i="21"/>
  <c r="AT57" i="21"/>
  <c r="AU57" i="21"/>
  <c r="AV57" i="21"/>
  <c r="AW57" i="21"/>
  <c r="AX57" i="21"/>
  <c r="AY57" i="21"/>
  <c r="AZ57" i="21"/>
  <c r="BA57" i="21"/>
  <c r="BB57" i="21"/>
  <c r="BC57" i="21"/>
  <c r="BD57" i="21"/>
  <c r="BE57" i="21"/>
  <c r="BF57" i="21"/>
  <c r="BG57" i="21"/>
  <c r="BH57" i="21"/>
  <c r="BI57" i="21"/>
  <c r="BJ57" i="21"/>
  <c r="BK57" i="21"/>
  <c r="BL57" i="21"/>
  <c r="BM57" i="21"/>
  <c r="BN57" i="21"/>
  <c r="BO57" i="21"/>
  <c r="BP57" i="21"/>
  <c r="BQ57" i="21"/>
  <c r="BR57" i="21"/>
  <c r="BS57" i="21"/>
  <c r="BT57" i="21"/>
  <c r="BU57" i="21"/>
  <c r="BV57" i="21"/>
  <c r="BW57" i="21"/>
  <c r="BX57" i="21"/>
  <c r="BY57" i="21"/>
  <c r="BZ57" i="21"/>
  <c r="CA57" i="21"/>
  <c r="CB57" i="21"/>
  <c r="CC57" i="21"/>
  <c r="CD57" i="21"/>
  <c r="CE57" i="21"/>
  <c r="CF57" i="21"/>
  <c r="CG57" i="21"/>
  <c r="CH57" i="21"/>
  <c r="CI57" i="21"/>
  <c r="CJ57" i="21"/>
  <c r="CK57" i="21"/>
  <c r="CL57" i="21"/>
  <c r="CM57" i="21"/>
  <c r="CN57" i="21"/>
  <c r="CO57" i="21"/>
  <c r="CP57" i="21"/>
  <c r="CQ57" i="21"/>
  <c r="CR57" i="21"/>
  <c r="CS57" i="21"/>
  <c r="CT57" i="21"/>
  <c r="CU57" i="21"/>
  <c r="CV57" i="21"/>
  <c r="CW57" i="21"/>
  <c r="CX57" i="21"/>
  <c r="CY57" i="21"/>
  <c r="CZ57" i="21"/>
  <c r="DA57" i="21"/>
  <c r="DB57" i="21"/>
  <c r="DC57" i="21"/>
  <c r="DD57" i="21"/>
  <c r="DE57" i="21"/>
  <c r="DF57" i="21"/>
  <c r="DG57" i="21"/>
  <c r="DH57" i="21"/>
  <c r="DI57" i="21"/>
  <c r="DJ57" i="21"/>
  <c r="DK57" i="21"/>
  <c r="DL57" i="21"/>
  <c r="DM57" i="21"/>
  <c r="DN57" i="21"/>
  <c r="DO57" i="21"/>
  <c r="DP57" i="21"/>
  <c r="DQ57" i="21"/>
  <c r="DR57" i="21"/>
  <c r="DS57" i="21"/>
  <c r="DT57" i="21"/>
  <c r="DU57" i="21"/>
  <c r="DV57" i="21"/>
  <c r="DW57" i="21"/>
  <c r="DX57" i="21"/>
  <c r="DY57" i="21"/>
  <c r="DZ57" i="21"/>
  <c r="EA57" i="21"/>
  <c r="EB57" i="21"/>
  <c r="EC57" i="21"/>
  <c r="ED57" i="21"/>
  <c r="EE57" i="21"/>
  <c r="EF57" i="21"/>
  <c r="EG57" i="21"/>
  <c r="EH57" i="21"/>
  <c r="EI57" i="21"/>
  <c r="EJ57" i="21"/>
  <c r="EK57" i="21"/>
  <c r="EL57" i="21"/>
  <c r="EM57" i="21"/>
  <c r="EN57" i="21"/>
  <c r="EO57" i="21"/>
  <c r="EP57" i="21"/>
  <c r="EQ57" i="21"/>
  <c r="ER57" i="21"/>
  <c r="ES57" i="21"/>
  <c r="ET57" i="21"/>
  <c r="EU57" i="21"/>
  <c r="EV57" i="21"/>
  <c r="EW57" i="21"/>
  <c r="EX57" i="21"/>
  <c r="EY57" i="21"/>
  <c r="EZ57" i="21"/>
  <c r="FA57" i="21"/>
  <c r="FB57" i="21"/>
  <c r="FC57" i="21"/>
  <c r="FD57" i="21"/>
  <c r="FE57" i="21"/>
  <c r="FF57" i="21"/>
  <c r="FG57" i="21"/>
  <c r="FH57" i="21"/>
  <c r="FI57" i="21"/>
  <c r="FJ57" i="21"/>
  <c r="FK57" i="21"/>
  <c r="FL57" i="21"/>
  <c r="FM57" i="21"/>
  <c r="FN57" i="21"/>
  <c r="FO57" i="21"/>
  <c r="FP57" i="21"/>
  <c r="FQ57" i="21"/>
  <c r="FR57" i="21"/>
  <c r="FS57" i="21"/>
  <c r="FT57" i="21"/>
  <c r="FU57" i="21"/>
  <c r="FV57" i="21"/>
  <c r="FW57" i="21"/>
  <c r="FX57" i="21"/>
  <c r="FY57" i="21"/>
  <c r="FZ57" i="21"/>
  <c r="GA57" i="21"/>
  <c r="GB57" i="21"/>
  <c r="GC57" i="21"/>
  <c r="GD57" i="21"/>
  <c r="GE57" i="21"/>
  <c r="GF57" i="21"/>
  <c r="GG57" i="21"/>
  <c r="GH57" i="21"/>
  <c r="GI57" i="21"/>
  <c r="GJ57" i="21"/>
  <c r="GK57" i="21"/>
  <c r="GL57" i="21"/>
  <c r="GM57" i="21"/>
  <c r="GN57" i="21"/>
  <c r="GO57" i="21"/>
  <c r="GP57" i="21"/>
  <c r="GQ57" i="21"/>
  <c r="GR57" i="21"/>
  <c r="GS57" i="21"/>
  <c r="GT57" i="21"/>
  <c r="GU57" i="21"/>
  <c r="GV57" i="21"/>
  <c r="GW57" i="21"/>
  <c r="GX57" i="21"/>
  <c r="GY57" i="21"/>
  <c r="GZ57" i="21"/>
  <c r="HA57" i="21"/>
  <c r="HB57" i="21"/>
  <c r="HC57" i="21"/>
  <c r="HD57" i="21"/>
  <c r="HE57" i="21"/>
  <c r="HF57" i="21"/>
  <c r="HG57" i="21"/>
  <c r="HH57" i="21"/>
  <c r="HI57" i="21"/>
  <c r="HJ57" i="21"/>
  <c r="HK57" i="21"/>
  <c r="HL57" i="21"/>
  <c r="HM57" i="21"/>
  <c r="HN57" i="21"/>
  <c r="HO57" i="21"/>
  <c r="HP57" i="21"/>
  <c r="HQ57" i="21"/>
  <c r="HR57" i="21"/>
  <c r="HS57" i="21"/>
  <c r="HT57" i="21"/>
  <c r="HU57" i="21"/>
  <c r="HV57" i="21"/>
  <c r="HW57" i="21"/>
  <c r="HX57" i="21"/>
  <c r="HY57" i="21"/>
  <c r="HZ57" i="21"/>
  <c r="IA57" i="21"/>
  <c r="IB57" i="21"/>
  <c r="IC57" i="21"/>
  <c r="ID57" i="21"/>
  <c r="IE57" i="21"/>
  <c r="IF57" i="21"/>
  <c r="IG57" i="21"/>
  <c r="IH57" i="21"/>
  <c r="II57" i="21"/>
  <c r="IJ57" i="21"/>
  <c r="IK57" i="21"/>
  <c r="IL57" i="21"/>
  <c r="IM57" i="21"/>
  <c r="IN57" i="21"/>
  <c r="IO57" i="21"/>
  <c r="IP57" i="21"/>
  <c r="IQ57" i="21"/>
  <c r="IR57" i="21"/>
  <c r="IS57" i="21"/>
  <c r="IT57" i="21"/>
  <c r="IU57" i="21"/>
  <c r="IV57" i="21"/>
  <c r="IW57" i="21"/>
  <c r="IX57" i="21"/>
  <c r="IY57" i="21"/>
  <c r="IZ57" i="21"/>
  <c r="JA57" i="21"/>
  <c r="JB57" i="21"/>
  <c r="JC57" i="21"/>
  <c r="JD57" i="21"/>
  <c r="JE57" i="21"/>
  <c r="JF57" i="21"/>
  <c r="JG57" i="21"/>
  <c r="JH57" i="21"/>
  <c r="JI57" i="21"/>
  <c r="JJ57" i="21"/>
  <c r="JK57" i="21"/>
  <c r="JL57" i="21"/>
  <c r="JM57" i="21"/>
  <c r="JN57" i="21"/>
  <c r="JO57" i="21"/>
  <c r="JP57" i="21"/>
  <c r="JQ57" i="21"/>
  <c r="JR57" i="21"/>
  <c r="JS57" i="21"/>
  <c r="JT57" i="21"/>
  <c r="JU57" i="21"/>
  <c r="JV57" i="21"/>
  <c r="JW57" i="21"/>
  <c r="JX57" i="21"/>
  <c r="JY57" i="21"/>
  <c r="JZ57" i="21"/>
  <c r="KA57" i="21"/>
  <c r="KB57" i="21"/>
  <c r="KC57" i="21"/>
  <c r="KD57" i="21"/>
  <c r="KE57" i="21"/>
  <c r="KF57" i="21"/>
  <c r="KG57" i="21"/>
  <c r="KH57" i="21"/>
  <c r="KI57" i="21"/>
  <c r="KJ57" i="21"/>
  <c r="KK57" i="21"/>
  <c r="KL57" i="21"/>
  <c r="KM57" i="21"/>
  <c r="KN57" i="21"/>
  <c r="KO57" i="21"/>
  <c r="KP57" i="21"/>
  <c r="KQ57" i="21"/>
  <c r="KR57" i="21"/>
  <c r="KS57" i="21"/>
  <c r="KT57" i="21"/>
  <c r="KU57" i="21"/>
  <c r="KV57" i="21"/>
  <c r="KW57" i="21"/>
  <c r="KX57" i="21"/>
  <c r="KY57" i="21"/>
  <c r="KZ57" i="21"/>
  <c r="LA57" i="21"/>
  <c r="LB57" i="21"/>
  <c r="LC57" i="21"/>
  <c r="LD57" i="21"/>
  <c r="LE57" i="21"/>
  <c r="LF57" i="21"/>
  <c r="LG57" i="21"/>
  <c r="LH57" i="21"/>
  <c r="LI57" i="21"/>
  <c r="LJ57" i="21"/>
  <c r="LK57" i="21"/>
  <c r="LL57" i="21"/>
  <c r="LM57" i="21"/>
  <c r="LN57" i="21"/>
  <c r="LO57" i="21"/>
  <c r="LP57" i="21"/>
  <c r="LQ57" i="21"/>
  <c r="LR57" i="21"/>
  <c r="LS57" i="21"/>
  <c r="LT57" i="21"/>
  <c r="LU57" i="21"/>
  <c r="LV57" i="21"/>
  <c r="LW57" i="21"/>
  <c r="LX57" i="21"/>
  <c r="LY57" i="21"/>
  <c r="LZ57" i="21"/>
  <c r="MA57" i="21"/>
  <c r="MB57" i="21"/>
  <c r="MC57" i="21"/>
  <c r="MD57" i="21"/>
  <c r="ME57" i="21"/>
  <c r="MF57" i="21"/>
  <c r="MG57" i="21"/>
  <c r="MH57" i="21"/>
  <c r="MI57" i="21"/>
  <c r="MJ57" i="21"/>
  <c r="MK57" i="21"/>
  <c r="ML57" i="21"/>
  <c r="MM57" i="21"/>
  <c r="MN57" i="21"/>
  <c r="MO57" i="21"/>
  <c r="MP57" i="21"/>
  <c r="MQ57" i="21"/>
  <c r="MR57" i="21"/>
  <c r="D58" i="21"/>
  <c r="E58" i="21"/>
  <c r="F58" i="21"/>
  <c r="G58" i="21"/>
  <c r="H58" i="21"/>
  <c r="I58" i="21"/>
  <c r="J58" i="21"/>
  <c r="K58" i="21"/>
  <c r="L58" i="21"/>
  <c r="M58" i="21"/>
  <c r="N58" i="21"/>
  <c r="O58" i="21"/>
  <c r="P58" i="21"/>
  <c r="Q58" i="21"/>
  <c r="R58" i="21"/>
  <c r="S58" i="21"/>
  <c r="T58" i="21"/>
  <c r="U58" i="21"/>
  <c r="V58" i="21"/>
  <c r="W58" i="21"/>
  <c r="X58" i="21"/>
  <c r="Y58" i="21"/>
  <c r="Z58" i="21"/>
  <c r="AA58" i="21"/>
  <c r="AB58" i="21"/>
  <c r="AC58" i="21"/>
  <c r="AD58" i="21"/>
  <c r="AE58" i="21"/>
  <c r="AF58" i="21"/>
  <c r="AG58" i="21"/>
  <c r="AH58" i="21"/>
  <c r="AI58" i="21"/>
  <c r="AJ58" i="21"/>
  <c r="AK58" i="21"/>
  <c r="AL58" i="21"/>
  <c r="AM58" i="21"/>
  <c r="AN58" i="21"/>
  <c r="AO58" i="21"/>
  <c r="AP58" i="21"/>
  <c r="AQ58" i="21"/>
  <c r="AR58" i="21"/>
  <c r="AS58" i="21"/>
  <c r="AT58" i="21"/>
  <c r="AU58" i="21"/>
  <c r="AV58" i="21"/>
  <c r="AW58" i="21"/>
  <c r="AX58" i="21"/>
  <c r="AY58" i="21"/>
  <c r="AZ58" i="21"/>
  <c r="BA58" i="21"/>
  <c r="BB58" i="21"/>
  <c r="BC58" i="21"/>
  <c r="BD58" i="21"/>
  <c r="BE58" i="21"/>
  <c r="BF58" i="21"/>
  <c r="BG58" i="21"/>
  <c r="BH58" i="21"/>
  <c r="BI58" i="21"/>
  <c r="BJ58" i="21"/>
  <c r="BK58" i="21"/>
  <c r="BL58" i="21"/>
  <c r="BM58" i="21"/>
  <c r="BN58" i="21"/>
  <c r="BO58" i="21"/>
  <c r="BP58" i="21"/>
  <c r="BQ58" i="21"/>
  <c r="BR58" i="21"/>
  <c r="BS58" i="21"/>
  <c r="BT58" i="21"/>
  <c r="BU58" i="21"/>
  <c r="BV58" i="21"/>
  <c r="BW58" i="21"/>
  <c r="BX58" i="21"/>
  <c r="BY58" i="21"/>
  <c r="BZ58" i="21"/>
  <c r="CA58" i="21"/>
  <c r="CB58" i="21"/>
  <c r="CC58" i="21"/>
  <c r="CD58" i="21"/>
  <c r="CE58" i="21"/>
  <c r="CF58" i="21"/>
  <c r="CG58" i="21"/>
  <c r="CH58" i="21"/>
  <c r="CI58" i="21"/>
  <c r="CJ58" i="21"/>
  <c r="CK58" i="21"/>
  <c r="CL58" i="21"/>
  <c r="CM58" i="21"/>
  <c r="CN58" i="21"/>
  <c r="CO58" i="21"/>
  <c r="CP58" i="21"/>
  <c r="CQ58" i="21"/>
  <c r="CR58" i="21"/>
  <c r="CS58" i="21"/>
  <c r="CT58" i="21"/>
  <c r="CU58" i="21"/>
  <c r="CV58" i="21"/>
  <c r="CW58" i="21"/>
  <c r="CX58" i="21"/>
  <c r="CY58" i="21"/>
  <c r="CZ58" i="21"/>
  <c r="DA58" i="21"/>
  <c r="DB58" i="21"/>
  <c r="DC58" i="21"/>
  <c r="DD58" i="21"/>
  <c r="DE58" i="21"/>
  <c r="DF58" i="21"/>
  <c r="DG58" i="21"/>
  <c r="DH58" i="21"/>
  <c r="DI58" i="21"/>
  <c r="DJ58" i="21"/>
  <c r="DK58" i="21"/>
  <c r="DL58" i="21"/>
  <c r="DM58" i="21"/>
  <c r="DN58" i="21"/>
  <c r="DO58" i="21"/>
  <c r="DP58" i="21"/>
  <c r="DQ58" i="21"/>
  <c r="DR58" i="21"/>
  <c r="DS58" i="21"/>
  <c r="DT58" i="21"/>
  <c r="DU58" i="21"/>
  <c r="DV58" i="21"/>
  <c r="DW58" i="21"/>
  <c r="DX58" i="21"/>
  <c r="DY58" i="21"/>
  <c r="DZ58" i="21"/>
  <c r="EA58" i="21"/>
  <c r="EB58" i="21"/>
  <c r="EC58" i="21"/>
  <c r="ED58" i="21"/>
  <c r="EE58" i="21"/>
  <c r="EF58" i="21"/>
  <c r="EG58" i="21"/>
  <c r="EH58" i="21"/>
  <c r="EI58" i="21"/>
  <c r="EJ58" i="21"/>
  <c r="EK58" i="21"/>
  <c r="EL58" i="21"/>
  <c r="EM58" i="21"/>
  <c r="EN58" i="21"/>
  <c r="EO58" i="21"/>
  <c r="EP58" i="21"/>
  <c r="EQ58" i="21"/>
  <c r="ER58" i="21"/>
  <c r="ES58" i="21"/>
  <c r="ET58" i="21"/>
  <c r="EU58" i="21"/>
  <c r="EV58" i="21"/>
  <c r="EW58" i="21"/>
  <c r="EX58" i="21"/>
  <c r="EY58" i="21"/>
  <c r="EZ58" i="21"/>
  <c r="FA58" i="21"/>
  <c r="FB58" i="21"/>
  <c r="FC58" i="21"/>
  <c r="FD58" i="21"/>
  <c r="FE58" i="21"/>
  <c r="FF58" i="21"/>
  <c r="FG58" i="21"/>
  <c r="FH58" i="21"/>
  <c r="FI58" i="21"/>
  <c r="FJ58" i="21"/>
  <c r="FK58" i="21"/>
  <c r="FL58" i="21"/>
  <c r="FM58" i="21"/>
  <c r="FN58" i="21"/>
  <c r="FO58" i="21"/>
  <c r="FP58" i="21"/>
  <c r="FQ58" i="21"/>
  <c r="FR58" i="21"/>
  <c r="FS58" i="21"/>
  <c r="FT58" i="21"/>
  <c r="FU58" i="21"/>
  <c r="FV58" i="21"/>
  <c r="FW58" i="21"/>
  <c r="FX58" i="21"/>
  <c r="FY58" i="21"/>
  <c r="FZ58" i="21"/>
  <c r="GA58" i="21"/>
  <c r="GB58" i="21"/>
  <c r="GC58" i="21"/>
  <c r="GD58" i="21"/>
  <c r="GE58" i="21"/>
  <c r="GF58" i="21"/>
  <c r="GG58" i="21"/>
  <c r="GH58" i="21"/>
  <c r="GI58" i="21"/>
  <c r="GJ58" i="21"/>
  <c r="GK58" i="21"/>
  <c r="GL58" i="21"/>
  <c r="GM58" i="21"/>
  <c r="GN58" i="21"/>
  <c r="GO58" i="21"/>
  <c r="GP58" i="21"/>
  <c r="GQ58" i="21"/>
  <c r="GR58" i="21"/>
  <c r="GS58" i="21"/>
  <c r="GT58" i="21"/>
  <c r="GU58" i="21"/>
  <c r="GV58" i="21"/>
  <c r="GW58" i="21"/>
  <c r="GX58" i="21"/>
  <c r="GY58" i="21"/>
  <c r="GZ58" i="21"/>
  <c r="HA58" i="21"/>
  <c r="HB58" i="21"/>
  <c r="HC58" i="21"/>
  <c r="HD58" i="21"/>
  <c r="HE58" i="21"/>
  <c r="HF58" i="21"/>
  <c r="HG58" i="21"/>
  <c r="HH58" i="21"/>
  <c r="HI58" i="21"/>
  <c r="HJ58" i="21"/>
  <c r="HK58" i="21"/>
  <c r="HL58" i="21"/>
  <c r="HM58" i="21"/>
  <c r="HN58" i="21"/>
  <c r="HO58" i="21"/>
  <c r="HP58" i="21"/>
  <c r="HQ58" i="21"/>
  <c r="HR58" i="21"/>
  <c r="HS58" i="21"/>
  <c r="HT58" i="21"/>
  <c r="HU58" i="21"/>
  <c r="HV58" i="21"/>
  <c r="HW58" i="21"/>
  <c r="HX58" i="21"/>
  <c r="HY58" i="21"/>
  <c r="HZ58" i="21"/>
  <c r="IA58" i="21"/>
  <c r="IB58" i="21"/>
  <c r="IC58" i="21"/>
  <c r="ID58" i="21"/>
  <c r="IE58" i="21"/>
  <c r="IF58" i="21"/>
  <c r="IG58" i="21"/>
  <c r="IH58" i="21"/>
  <c r="II58" i="21"/>
  <c r="IJ58" i="21"/>
  <c r="IK58" i="21"/>
  <c r="IL58" i="21"/>
  <c r="IM58" i="21"/>
  <c r="IN58" i="21"/>
  <c r="IO58" i="21"/>
  <c r="IP58" i="21"/>
  <c r="IQ58" i="21"/>
  <c r="IR58" i="21"/>
  <c r="IS58" i="21"/>
  <c r="IT58" i="21"/>
  <c r="IU58" i="21"/>
  <c r="IV58" i="21"/>
  <c r="IW58" i="21"/>
  <c r="IX58" i="21"/>
  <c r="IY58" i="21"/>
  <c r="IZ58" i="21"/>
  <c r="JA58" i="21"/>
  <c r="JB58" i="21"/>
  <c r="JC58" i="21"/>
  <c r="JD58" i="21"/>
  <c r="JE58" i="21"/>
  <c r="JF58" i="21"/>
  <c r="JG58" i="21"/>
  <c r="JH58" i="21"/>
  <c r="JI58" i="21"/>
  <c r="JJ58" i="21"/>
  <c r="JK58" i="21"/>
  <c r="JL58" i="21"/>
  <c r="JM58" i="21"/>
  <c r="JN58" i="21"/>
  <c r="JO58" i="21"/>
  <c r="JP58" i="21"/>
  <c r="JQ58" i="21"/>
  <c r="JR58" i="21"/>
  <c r="JS58" i="21"/>
  <c r="JT58" i="21"/>
  <c r="JU58" i="21"/>
  <c r="JV58" i="21"/>
  <c r="JW58" i="21"/>
  <c r="JX58" i="21"/>
  <c r="JY58" i="21"/>
  <c r="JZ58" i="21"/>
  <c r="KA58" i="21"/>
  <c r="KB58" i="21"/>
  <c r="KC58" i="21"/>
  <c r="KD58" i="21"/>
  <c r="KE58" i="21"/>
  <c r="KF58" i="21"/>
  <c r="KG58" i="21"/>
  <c r="KH58" i="21"/>
  <c r="KI58" i="21"/>
  <c r="KJ58" i="21"/>
  <c r="KK58" i="21"/>
  <c r="KL58" i="21"/>
  <c r="KM58" i="21"/>
  <c r="KN58" i="21"/>
  <c r="KO58" i="21"/>
  <c r="KP58" i="21"/>
  <c r="KQ58" i="21"/>
  <c r="KR58" i="21"/>
  <c r="KS58" i="21"/>
  <c r="KT58" i="21"/>
  <c r="KU58" i="21"/>
  <c r="KV58" i="21"/>
  <c r="KW58" i="21"/>
  <c r="KX58" i="21"/>
  <c r="KY58" i="21"/>
  <c r="KZ58" i="21"/>
  <c r="LA58" i="21"/>
  <c r="LB58" i="21"/>
  <c r="LC58" i="21"/>
  <c r="LD58" i="21"/>
  <c r="LE58" i="21"/>
  <c r="LF58" i="21"/>
  <c r="LG58" i="21"/>
  <c r="LH58" i="21"/>
  <c r="LI58" i="21"/>
  <c r="LJ58" i="21"/>
  <c r="LK58" i="21"/>
  <c r="LL58" i="21"/>
  <c r="LM58" i="21"/>
  <c r="LN58" i="21"/>
  <c r="LO58" i="21"/>
  <c r="LP58" i="21"/>
  <c r="LQ58" i="21"/>
  <c r="LR58" i="21"/>
  <c r="LS58" i="21"/>
  <c r="LT58" i="21"/>
  <c r="LU58" i="21"/>
  <c r="LV58" i="21"/>
  <c r="LW58" i="21"/>
  <c r="LX58" i="21"/>
  <c r="LY58" i="21"/>
  <c r="LZ58" i="21"/>
  <c r="MA58" i="21"/>
  <c r="MB58" i="21"/>
  <c r="MC58" i="21"/>
  <c r="MD58" i="21"/>
  <c r="ME58" i="21"/>
  <c r="MF58" i="21"/>
  <c r="MG58" i="21"/>
  <c r="MH58" i="21"/>
  <c r="MI58" i="21"/>
  <c r="MJ58" i="21"/>
  <c r="MK58" i="21"/>
  <c r="ML58" i="21"/>
  <c r="MM58" i="21"/>
  <c r="MN58" i="21"/>
  <c r="MO58" i="21"/>
  <c r="MP58" i="21"/>
  <c r="MQ58" i="21"/>
  <c r="MR58" i="21"/>
  <c r="D59" i="21"/>
  <c r="E59" i="21"/>
  <c r="F59" i="21"/>
  <c r="G59" i="21"/>
  <c r="H59" i="21"/>
  <c r="I59" i="21"/>
  <c r="J59" i="21"/>
  <c r="K59" i="21"/>
  <c r="L59" i="21"/>
  <c r="M59" i="21"/>
  <c r="N59" i="21"/>
  <c r="O59" i="21"/>
  <c r="P59" i="21"/>
  <c r="Q59" i="21"/>
  <c r="R59" i="21"/>
  <c r="S59" i="21"/>
  <c r="T59" i="21"/>
  <c r="U59" i="21"/>
  <c r="V59" i="21"/>
  <c r="W59" i="21"/>
  <c r="X59" i="21"/>
  <c r="Y59" i="21"/>
  <c r="Z59" i="21"/>
  <c r="AA59" i="21"/>
  <c r="AB59" i="21"/>
  <c r="AC59" i="21"/>
  <c r="AD59" i="21"/>
  <c r="AE59" i="21"/>
  <c r="AF59" i="21"/>
  <c r="AG59" i="21"/>
  <c r="AH59" i="21"/>
  <c r="AI59" i="21"/>
  <c r="AJ59" i="21"/>
  <c r="AK59" i="21"/>
  <c r="AL59" i="21"/>
  <c r="AM59" i="21"/>
  <c r="AN59" i="21"/>
  <c r="AO59" i="21"/>
  <c r="AP59" i="21"/>
  <c r="AQ59" i="21"/>
  <c r="AR59" i="21"/>
  <c r="AS59" i="21"/>
  <c r="AT59" i="21"/>
  <c r="AU59" i="21"/>
  <c r="AV59" i="21"/>
  <c r="AW59" i="21"/>
  <c r="AX59" i="21"/>
  <c r="AY59" i="21"/>
  <c r="AZ59" i="21"/>
  <c r="BA59" i="21"/>
  <c r="BB59" i="21"/>
  <c r="BC59" i="21"/>
  <c r="BD59" i="21"/>
  <c r="BE59" i="21"/>
  <c r="BF59" i="21"/>
  <c r="BG59" i="21"/>
  <c r="BH59" i="21"/>
  <c r="BI59" i="21"/>
  <c r="BJ59" i="21"/>
  <c r="BK59" i="21"/>
  <c r="BL59" i="21"/>
  <c r="BM59" i="21"/>
  <c r="BN59" i="21"/>
  <c r="BO59" i="21"/>
  <c r="BP59" i="21"/>
  <c r="BQ59" i="21"/>
  <c r="BR59" i="21"/>
  <c r="BS59" i="21"/>
  <c r="BT59" i="21"/>
  <c r="BU59" i="21"/>
  <c r="BV59" i="21"/>
  <c r="BW59" i="21"/>
  <c r="BX59" i="21"/>
  <c r="BY59" i="21"/>
  <c r="BZ59" i="21"/>
  <c r="CA59" i="21"/>
  <c r="CB59" i="21"/>
  <c r="CC59" i="21"/>
  <c r="CD59" i="21"/>
  <c r="CE59" i="21"/>
  <c r="CF59" i="21"/>
  <c r="CG59" i="21"/>
  <c r="CH59" i="21"/>
  <c r="CI59" i="21"/>
  <c r="CJ59" i="21"/>
  <c r="CK59" i="21"/>
  <c r="CL59" i="21"/>
  <c r="CM59" i="21"/>
  <c r="CN59" i="21"/>
  <c r="CO59" i="21"/>
  <c r="CP59" i="21"/>
  <c r="CQ59" i="21"/>
  <c r="CR59" i="21"/>
  <c r="CS59" i="21"/>
  <c r="CT59" i="21"/>
  <c r="CU59" i="21"/>
  <c r="CV59" i="21"/>
  <c r="CW59" i="21"/>
  <c r="CX59" i="21"/>
  <c r="CY59" i="21"/>
  <c r="CZ59" i="21"/>
  <c r="DA59" i="21"/>
  <c r="DB59" i="21"/>
  <c r="DC59" i="21"/>
  <c r="DD59" i="21"/>
  <c r="DE59" i="21"/>
  <c r="DF59" i="21"/>
  <c r="DG59" i="21"/>
  <c r="DH59" i="21"/>
  <c r="DI59" i="21"/>
  <c r="DJ59" i="21"/>
  <c r="DK59" i="21"/>
  <c r="DL59" i="21"/>
  <c r="DM59" i="21"/>
  <c r="DN59" i="21"/>
  <c r="DO59" i="21"/>
  <c r="DP59" i="21"/>
  <c r="DQ59" i="21"/>
  <c r="DR59" i="21"/>
  <c r="DS59" i="21"/>
  <c r="DT59" i="21"/>
  <c r="DU59" i="21"/>
  <c r="DV59" i="21"/>
  <c r="DW59" i="21"/>
  <c r="DX59" i="21"/>
  <c r="DY59" i="21"/>
  <c r="DZ59" i="21"/>
  <c r="EA59" i="21"/>
  <c r="EB59" i="21"/>
  <c r="EC59" i="21"/>
  <c r="ED59" i="21"/>
  <c r="EE59" i="21"/>
  <c r="EF59" i="21"/>
  <c r="EG59" i="21"/>
  <c r="EH59" i="21"/>
  <c r="EI59" i="21"/>
  <c r="EJ59" i="21"/>
  <c r="EK59" i="21"/>
  <c r="EL59" i="21"/>
  <c r="EM59" i="21"/>
  <c r="EN59" i="21"/>
  <c r="EO59" i="21"/>
  <c r="EP59" i="21"/>
  <c r="EQ59" i="21"/>
  <c r="ER59" i="21"/>
  <c r="ES59" i="21"/>
  <c r="ET59" i="21"/>
  <c r="EU59" i="21"/>
  <c r="EV59" i="21"/>
  <c r="EW59" i="21"/>
  <c r="EX59" i="21"/>
  <c r="EY59" i="21"/>
  <c r="EZ59" i="21"/>
  <c r="FA59" i="21"/>
  <c r="FB59" i="21"/>
  <c r="FC59" i="21"/>
  <c r="FD59" i="21"/>
  <c r="FE59" i="21"/>
  <c r="FF59" i="21"/>
  <c r="FG59" i="21"/>
  <c r="FH59" i="21"/>
  <c r="FI59" i="21"/>
  <c r="FJ59" i="21"/>
  <c r="FK59" i="21"/>
  <c r="FL59" i="21"/>
  <c r="FM59" i="21"/>
  <c r="FN59" i="21"/>
  <c r="FO59" i="21"/>
  <c r="FP59" i="21"/>
  <c r="FQ59" i="21"/>
  <c r="FR59" i="21"/>
  <c r="FS59" i="21"/>
  <c r="FT59" i="21"/>
  <c r="FU59" i="21"/>
  <c r="FV59" i="21"/>
  <c r="FW59" i="21"/>
  <c r="FX59" i="21"/>
  <c r="FY59" i="21"/>
  <c r="FZ59" i="21"/>
  <c r="GA59" i="21"/>
  <c r="GB59" i="21"/>
  <c r="GC59" i="21"/>
  <c r="GD59" i="21"/>
  <c r="GE59" i="21"/>
  <c r="GF59" i="21"/>
  <c r="GG59" i="21"/>
  <c r="GH59" i="21"/>
  <c r="GI59" i="21"/>
  <c r="GJ59" i="21"/>
  <c r="GK59" i="21"/>
  <c r="GL59" i="21"/>
  <c r="GM59" i="21"/>
  <c r="GN59" i="21"/>
  <c r="GO59" i="21"/>
  <c r="GP59" i="21"/>
  <c r="GQ59" i="21"/>
  <c r="GR59" i="21"/>
  <c r="GS59" i="21"/>
  <c r="GT59" i="21"/>
  <c r="GU59" i="21"/>
  <c r="GV59" i="21"/>
  <c r="GW59" i="21"/>
  <c r="GX59" i="21"/>
  <c r="GY59" i="21"/>
  <c r="GZ59" i="21"/>
  <c r="HA59" i="21"/>
  <c r="HB59" i="21"/>
  <c r="HC59" i="21"/>
  <c r="HD59" i="21"/>
  <c r="HE59" i="21"/>
  <c r="HF59" i="21"/>
  <c r="HG59" i="21"/>
  <c r="HH59" i="21"/>
  <c r="HI59" i="21"/>
  <c r="HJ59" i="21"/>
  <c r="HK59" i="21"/>
  <c r="HL59" i="21"/>
  <c r="HM59" i="21"/>
  <c r="HN59" i="21"/>
  <c r="HO59" i="21"/>
  <c r="HP59" i="21"/>
  <c r="HQ59" i="21"/>
  <c r="HR59" i="21"/>
  <c r="HS59" i="21"/>
  <c r="HT59" i="21"/>
  <c r="HU59" i="21"/>
  <c r="HV59" i="21"/>
  <c r="HW59" i="21"/>
  <c r="HX59" i="21"/>
  <c r="HY59" i="21"/>
  <c r="HZ59" i="21"/>
  <c r="IA59" i="21"/>
  <c r="IB59" i="21"/>
  <c r="IC59" i="21"/>
  <c r="ID59" i="21"/>
  <c r="IE59" i="21"/>
  <c r="IF59" i="21"/>
  <c r="IG59" i="21"/>
  <c r="IH59" i="21"/>
  <c r="II59" i="21"/>
  <c r="IJ59" i="21"/>
  <c r="IK59" i="21"/>
  <c r="IL59" i="21"/>
  <c r="IM59" i="21"/>
  <c r="IN59" i="21"/>
  <c r="IO59" i="21"/>
  <c r="IP59" i="21"/>
  <c r="IQ59" i="21"/>
  <c r="IR59" i="21"/>
  <c r="IS59" i="21"/>
  <c r="IT59" i="21"/>
  <c r="IU59" i="21"/>
  <c r="IV59" i="21"/>
  <c r="IW59" i="21"/>
  <c r="IX59" i="21"/>
  <c r="IY59" i="21"/>
  <c r="IZ59" i="21"/>
  <c r="JA59" i="21"/>
  <c r="JB59" i="21"/>
  <c r="JC59" i="21"/>
  <c r="JD59" i="21"/>
  <c r="JE59" i="21"/>
  <c r="JF59" i="21"/>
  <c r="JG59" i="21"/>
  <c r="JH59" i="21"/>
  <c r="JI59" i="21"/>
  <c r="JJ59" i="21"/>
  <c r="JK59" i="21"/>
  <c r="JL59" i="21"/>
  <c r="JM59" i="21"/>
  <c r="JN59" i="21"/>
  <c r="JO59" i="21"/>
  <c r="JP59" i="21"/>
  <c r="JQ59" i="21"/>
  <c r="JR59" i="21"/>
  <c r="JS59" i="21"/>
  <c r="JT59" i="21"/>
  <c r="JU59" i="21"/>
  <c r="JV59" i="21"/>
  <c r="JW59" i="21"/>
  <c r="JX59" i="21"/>
  <c r="JY59" i="21"/>
  <c r="JZ59" i="21"/>
  <c r="KA59" i="21"/>
  <c r="KB59" i="21"/>
  <c r="KC59" i="21"/>
  <c r="KD59" i="21"/>
  <c r="KE59" i="21"/>
  <c r="KF59" i="21"/>
  <c r="KG59" i="21"/>
  <c r="KH59" i="21"/>
  <c r="KI59" i="21"/>
  <c r="KJ59" i="21"/>
  <c r="KK59" i="21"/>
  <c r="KL59" i="21"/>
  <c r="KM59" i="21"/>
  <c r="KN59" i="21"/>
  <c r="KO59" i="21"/>
  <c r="KP59" i="21"/>
  <c r="KQ59" i="21"/>
  <c r="KR59" i="21"/>
  <c r="KS59" i="21"/>
  <c r="KT59" i="21"/>
  <c r="KU59" i="21"/>
  <c r="KV59" i="21"/>
  <c r="KW59" i="21"/>
  <c r="KX59" i="21"/>
  <c r="KY59" i="21"/>
  <c r="KZ59" i="21"/>
  <c r="LA59" i="21"/>
  <c r="LB59" i="21"/>
  <c r="LC59" i="21"/>
  <c r="LD59" i="21"/>
  <c r="LE59" i="21"/>
  <c r="LF59" i="21"/>
  <c r="LG59" i="21"/>
  <c r="LH59" i="21"/>
  <c r="LI59" i="21"/>
  <c r="LJ59" i="21"/>
  <c r="LK59" i="21"/>
  <c r="LL59" i="21"/>
  <c r="LM59" i="21"/>
  <c r="LN59" i="21"/>
  <c r="LO59" i="21"/>
  <c r="LP59" i="21"/>
  <c r="LQ59" i="21"/>
  <c r="LR59" i="21"/>
  <c r="LS59" i="21"/>
  <c r="LT59" i="21"/>
  <c r="LU59" i="21"/>
  <c r="LV59" i="21"/>
  <c r="LW59" i="21"/>
  <c r="LX59" i="21"/>
  <c r="LY59" i="21"/>
  <c r="LZ59" i="21"/>
  <c r="MA59" i="21"/>
  <c r="MB59" i="21"/>
  <c r="MC59" i="21"/>
  <c r="MD59" i="21"/>
  <c r="ME59" i="21"/>
  <c r="MF59" i="21"/>
  <c r="MG59" i="21"/>
  <c r="MH59" i="21"/>
  <c r="MI59" i="21"/>
  <c r="MJ59" i="21"/>
  <c r="MK59" i="21"/>
  <c r="ML59" i="21"/>
  <c r="MM59" i="21"/>
  <c r="MN59" i="21"/>
  <c r="MO59" i="21"/>
  <c r="MP59" i="21"/>
  <c r="MQ59" i="21"/>
  <c r="MR59" i="21"/>
  <c r="D60" i="21"/>
  <c r="E60" i="21"/>
  <c r="F60" i="21"/>
  <c r="G60" i="21"/>
  <c r="H60" i="21"/>
  <c r="I60" i="21"/>
  <c r="J60" i="21"/>
  <c r="K60" i="21"/>
  <c r="L60" i="21"/>
  <c r="M60" i="21"/>
  <c r="N60" i="21"/>
  <c r="O60" i="21"/>
  <c r="P60" i="21"/>
  <c r="Q60" i="21"/>
  <c r="R60" i="21"/>
  <c r="S60" i="21"/>
  <c r="T60" i="21"/>
  <c r="U60" i="21"/>
  <c r="V60" i="21"/>
  <c r="W60" i="21"/>
  <c r="X60" i="21"/>
  <c r="Y60" i="21"/>
  <c r="Z60" i="21"/>
  <c r="AA60" i="21"/>
  <c r="AB60" i="21"/>
  <c r="AC60" i="21"/>
  <c r="AD60" i="21"/>
  <c r="AE60" i="21"/>
  <c r="AF60" i="21"/>
  <c r="AG60" i="21"/>
  <c r="AH60" i="21"/>
  <c r="AI60" i="21"/>
  <c r="AJ60" i="21"/>
  <c r="AK60" i="21"/>
  <c r="AL60" i="21"/>
  <c r="AM60" i="21"/>
  <c r="AN60" i="21"/>
  <c r="AO60" i="21"/>
  <c r="AP60" i="21"/>
  <c r="AQ60" i="21"/>
  <c r="AR60" i="21"/>
  <c r="AS60" i="21"/>
  <c r="AT60" i="21"/>
  <c r="AU60" i="21"/>
  <c r="AV60" i="21"/>
  <c r="AW60" i="21"/>
  <c r="AX60" i="21"/>
  <c r="AY60" i="21"/>
  <c r="AZ60" i="21"/>
  <c r="BA60" i="21"/>
  <c r="BB60" i="21"/>
  <c r="BC60" i="21"/>
  <c r="BD60" i="21"/>
  <c r="BE60" i="21"/>
  <c r="BF60" i="21"/>
  <c r="BG60" i="21"/>
  <c r="BH60" i="21"/>
  <c r="BI60" i="21"/>
  <c r="BJ60" i="21"/>
  <c r="BK60" i="21"/>
  <c r="BL60" i="21"/>
  <c r="BM60" i="21"/>
  <c r="BN60" i="21"/>
  <c r="BO60" i="21"/>
  <c r="BP60" i="21"/>
  <c r="BQ60" i="21"/>
  <c r="BR60" i="21"/>
  <c r="BS60" i="21"/>
  <c r="BT60" i="21"/>
  <c r="BU60" i="21"/>
  <c r="BV60" i="21"/>
  <c r="BW60" i="21"/>
  <c r="BX60" i="21"/>
  <c r="BY60" i="21"/>
  <c r="BZ60" i="21"/>
  <c r="CA60" i="21"/>
  <c r="CB60" i="21"/>
  <c r="CC60" i="21"/>
  <c r="CD60" i="21"/>
  <c r="CE60" i="21"/>
  <c r="CF60" i="21"/>
  <c r="CG60" i="21"/>
  <c r="CH60" i="21"/>
  <c r="CI60" i="21"/>
  <c r="CJ60" i="21"/>
  <c r="CK60" i="21"/>
  <c r="CL60" i="21"/>
  <c r="CM60" i="21"/>
  <c r="CN60" i="21"/>
  <c r="CO60" i="21"/>
  <c r="CP60" i="21"/>
  <c r="CQ60" i="21"/>
  <c r="CR60" i="21"/>
  <c r="CS60" i="21"/>
  <c r="CT60" i="21"/>
  <c r="CU60" i="21"/>
  <c r="CV60" i="21"/>
  <c r="CW60" i="21"/>
  <c r="CX60" i="21"/>
  <c r="CY60" i="21"/>
  <c r="CZ60" i="21"/>
  <c r="DA60" i="21"/>
  <c r="DB60" i="21"/>
  <c r="DC60" i="21"/>
  <c r="DD60" i="21"/>
  <c r="DE60" i="21"/>
  <c r="DF60" i="21"/>
  <c r="DG60" i="21"/>
  <c r="DH60" i="21"/>
  <c r="DI60" i="21"/>
  <c r="DJ60" i="21"/>
  <c r="DK60" i="21"/>
  <c r="DL60" i="21"/>
  <c r="DM60" i="21"/>
  <c r="DN60" i="21"/>
  <c r="DO60" i="21"/>
  <c r="DP60" i="21"/>
  <c r="DQ60" i="21"/>
  <c r="DR60" i="21"/>
  <c r="DS60" i="21"/>
  <c r="DT60" i="21"/>
  <c r="DU60" i="21"/>
  <c r="DV60" i="21"/>
  <c r="DW60" i="21"/>
  <c r="DX60" i="21"/>
  <c r="DY60" i="21"/>
  <c r="DZ60" i="21"/>
  <c r="EA60" i="21"/>
  <c r="EB60" i="21"/>
  <c r="EC60" i="21"/>
  <c r="ED60" i="21"/>
  <c r="EE60" i="21"/>
  <c r="EF60" i="21"/>
  <c r="EG60" i="21"/>
  <c r="EH60" i="21"/>
  <c r="EI60" i="21"/>
  <c r="EJ60" i="21"/>
  <c r="EK60" i="21"/>
  <c r="EL60" i="21"/>
  <c r="EM60" i="21"/>
  <c r="EN60" i="21"/>
  <c r="EO60" i="21"/>
  <c r="EP60" i="21"/>
  <c r="EQ60" i="21"/>
  <c r="ER60" i="21"/>
  <c r="ES60" i="21"/>
  <c r="ET60" i="21"/>
  <c r="EU60" i="21"/>
  <c r="EV60" i="21"/>
  <c r="EW60" i="21"/>
  <c r="EX60" i="21"/>
  <c r="EY60" i="21"/>
  <c r="EZ60" i="21"/>
  <c r="FA60" i="21"/>
  <c r="FB60" i="21"/>
  <c r="FC60" i="21"/>
  <c r="FD60" i="21"/>
  <c r="FE60" i="21"/>
  <c r="FF60" i="21"/>
  <c r="FG60" i="21"/>
  <c r="FH60" i="21"/>
  <c r="FI60" i="21"/>
  <c r="FJ60" i="21"/>
  <c r="FK60" i="21"/>
  <c r="FL60" i="21"/>
  <c r="FM60" i="21"/>
  <c r="FN60" i="21"/>
  <c r="FO60" i="21"/>
  <c r="FP60" i="21"/>
  <c r="FQ60" i="21"/>
  <c r="FR60" i="21"/>
  <c r="FS60" i="21"/>
  <c r="FT60" i="21"/>
  <c r="FU60" i="21"/>
  <c r="FV60" i="21"/>
  <c r="FW60" i="21"/>
  <c r="FX60" i="21"/>
  <c r="FY60" i="21"/>
  <c r="FZ60" i="21"/>
  <c r="GA60" i="21"/>
  <c r="GB60" i="21"/>
  <c r="GC60" i="21"/>
  <c r="GD60" i="21"/>
  <c r="GE60" i="21"/>
  <c r="GF60" i="21"/>
  <c r="GG60" i="21"/>
  <c r="GH60" i="21"/>
  <c r="GI60" i="21"/>
  <c r="GJ60" i="21"/>
  <c r="GK60" i="21"/>
  <c r="GL60" i="21"/>
  <c r="GM60" i="21"/>
  <c r="GN60" i="21"/>
  <c r="GO60" i="21"/>
  <c r="GP60" i="21"/>
  <c r="GQ60" i="21"/>
  <c r="GR60" i="21"/>
  <c r="GS60" i="21"/>
  <c r="GT60" i="21"/>
  <c r="GU60" i="21"/>
  <c r="GV60" i="21"/>
  <c r="GW60" i="21"/>
  <c r="GX60" i="21"/>
  <c r="GY60" i="21"/>
  <c r="GZ60" i="21"/>
  <c r="HA60" i="21"/>
  <c r="HB60" i="21"/>
  <c r="HC60" i="21"/>
  <c r="HD60" i="21"/>
  <c r="HE60" i="21"/>
  <c r="HF60" i="21"/>
  <c r="HG60" i="21"/>
  <c r="HH60" i="21"/>
  <c r="HI60" i="21"/>
  <c r="HJ60" i="21"/>
  <c r="HK60" i="21"/>
  <c r="HL60" i="21"/>
  <c r="HM60" i="21"/>
  <c r="HN60" i="21"/>
  <c r="HO60" i="21"/>
  <c r="HP60" i="21"/>
  <c r="HQ60" i="21"/>
  <c r="HR60" i="21"/>
  <c r="HS60" i="21"/>
  <c r="HT60" i="21"/>
  <c r="HU60" i="21"/>
  <c r="HV60" i="21"/>
  <c r="HW60" i="21"/>
  <c r="HX60" i="21"/>
  <c r="HY60" i="21"/>
  <c r="HZ60" i="21"/>
  <c r="IA60" i="21"/>
  <c r="IB60" i="21"/>
  <c r="IC60" i="21"/>
  <c r="ID60" i="21"/>
  <c r="IE60" i="21"/>
  <c r="IF60" i="21"/>
  <c r="IG60" i="21"/>
  <c r="IH60" i="21"/>
  <c r="II60" i="21"/>
  <c r="IJ60" i="21"/>
  <c r="IK60" i="21"/>
  <c r="IL60" i="21"/>
  <c r="IM60" i="21"/>
  <c r="IN60" i="21"/>
  <c r="IO60" i="21"/>
  <c r="IP60" i="21"/>
  <c r="IQ60" i="21"/>
  <c r="IR60" i="21"/>
  <c r="IS60" i="21"/>
  <c r="IT60" i="21"/>
  <c r="IU60" i="21"/>
  <c r="IV60" i="21"/>
  <c r="IW60" i="21"/>
  <c r="IX60" i="21"/>
  <c r="IY60" i="21"/>
  <c r="IZ60" i="21"/>
  <c r="JA60" i="21"/>
  <c r="JB60" i="21"/>
  <c r="JC60" i="21"/>
  <c r="JD60" i="21"/>
  <c r="JE60" i="21"/>
  <c r="JF60" i="21"/>
  <c r="JG60" i="21"/>
  <c r="JH60" i="21"/>
  <c r="JI60" i="21"/>
  <c r="JJ60" i="21"/>
  <c r="JK60" i="21"/>
  <c r="JL60" i="21"/>
  <c r="JM60" i="21"/>
  <c r="JN60" i="21"/>
  <c r="JO60" i="21"/>
  <c r="JP60" i="21"/>
  <c r="JQ60" i="21"/>
  <c r="JR60" i="21"/>
  <c r="JS60" i="21"/>
  <c r="JT60" i="21"/>
  <c r="JU60" i="21"/>
  <c r="JV60" i="21"/>
  <c r="JW60" i="21"/>
  <c r="JX60" i="21"/>
  <c r="JY60" i="21"/>
  <c r="JZ60" i="21"/>
  <c r="KA60" i="21"/>
  <c r="KB60" i="21"/>
  <c r="KC60" i="21"/>
  <c r="KD60" i="21"/>
  <c r="KE60" i="21"/>
  <c r="KF60" i="21"/>
  <c r="KG60" i="21"/>
  <c r="KH60" i="21"/>
  <c r="KI60" i="21"/>
  <c r="KJ60" i="21"/>
  <c r="KK60" i="21"/>
  <c r="KL60" i="21"/>
  <c r="KM60" i="21"/>
  <c r="KN60" i="21"/>
  <c r="KO60" i="21"/>
  <c r="KP60" i="21"/>
  <c r="KQ60" i="21"/>
  <c r="KR60" i="21"/>
  <c r="KS60" i="21"/>
  <c r="KT60" i="21"/>
  <c r="KU60" i="21"/>
  <c r="KV60" i="21"/>
  <c r="KW60" i="21"/>
  <c r="KX60" i="21"/>
  <c r="KY60" i="21"/>
  <c r="KZ60" i="21"/>
  <c r="LA60" i="21"/>
  <c r="LB60" i="21"/>
  <c r="LC60" i="21"/>
  <c r="LD60" i="21"/>
  <c r="LE60" i="21"/>
  <c r="LF60" i="21"/>
  <c r="LG60" i="21"/>
  <c r="LH60" i="21"/>
  <c r="LI60" i="21"/>
  <c r="LJ60" i="21"/>
  <c r="LK60" i="21"/>
  <c r="LL60" i="21"/>
  <c r="LM60" i="21"/>
  <c r="LN60" i="21"/>
  <c r="LO60" i="21"/>
  <c r="LP60" i="21"/>
  <c r="LQ60" i="21"/>
  <c r="LR60" i="21"/>
  <c r="LS60" i="21"/>
  <c r="LT60" i="21"/>
  <c r="LU60" i="21"/>
  <c r="LV60" i="21"/>
  <c r="LW60" i="21"/>
  <c r="LX60" i="21"/>
  <c r="LY60" i="21"/>
  <c r="LZ60" i="21"/>
  <c r="MA60" i="21"/>
  <c r="MB60" i="21"/>
  <c r="MC60" i="21"/>
  <c r="MD60" i="21"/>
  <c r="ME60" i="21"/>
  <c r="MF60" i="21"/>
  <c r="MG60" i="21"/>
  <c r="MH60" i="21"/>
  <c r="MI60" i="21"/>
  <c r="MJ60" i="21"/>
  <c r="MK60" i="21"/>
  <c r="ML60" i="21"/>
  <c r="MM60" i="21"/>
  <c r="MN60" i="21"/>
  <c r="MO60" i="21"/>
  <c r="MP60" i="21"/>
  <c r="MQ60" i="21"/>
  <c r="MR60" i="21"/>
  <c r="D61" i="21"/>
  <c r="E61" i="21"/>
  <c r="F61" i="21"/>
  <c r="G61" i="21"/>
  <c r="H61" i="21"/>
  <c r="I61" i="21"/>
  <c r="J61" i="21"/>
  <c r="K61" i="21"/>
  <c r="L61" i="21"/>
  <c r="M61" i="21"/>
  <c r="N61" i="21"/>
  <c r="O61" i="21"/>
  <c r="P61" i="21"/>
  <c r="Q61" i="21"/>
  <c r="R61" i="21"/>
  <c r="S61" i="21"/>
  <c r="T61" i="21"/>
  <c r="U61" i="21"/>
  <c r="V61" i="21"/>
  <c r="W61" i="21"/>
  <c r="X61" i="21"/>
  <c r="Y61" i="21"/>
  <c r="Z61" i="21"/>
  <c r="AA61" i="21"/>
  <c r="AB61" i="21"/>
  <c r="AC61" i="21"/>
  <c r="AD61" i="21"/>
  <c r="AE61" i="21"/>
  <c r="AF61" i="21"/>
  <c r="AG61" i="21"/>
  <c r="AH61" i="21"/>
  <c r="AI61" i="21"/>
  <c r="AJ61" i="21"/>
  <c r="AK61" i="21"/>
  <c r="AL61" i="21"/>
  <c r="AM61" i="21"/>
  <c r="AN61" i="21"/>
  <c r="AO61" i="21"/>
  <c r="AP61" i="21"/>
  <c r="AQ61" i="21"/>
  <c r="AR61" i="21"/>
  <c r="AS61" i="21"/>
  <c r="AT61" i="21"/>
  <c r="AU61" i="21"/>
  <c r="AV61" i="21"/>
  <c r="AW61" i="21"/>
  <c r="AX61" i="21"/>
  <c r="AY61" i="21"/>
  <c r="AZ61" i="21"/>
  <c r="BA61" i="21"/>
  <c r="BB61" i="21"/>
  <c r="BC61" i="21"/>
  <c r="BD61" i="21"/>
  <c r="BE61" i="21"/>
  <c r="BF61" i="21"/>
  <c r="BG61" i="21"/>
  <c r="BH61" i="21"/>
  <c r="BI61" i="21"/>
  <c r="BJ61" i="21"/>
  <c r="BK61" i="21"/>
  <c r="BL61" i="21"/>
  <c r="BM61" i="21"/>
  <c r="BN61" i="21"/>
  <c r="BO61" i="21"/>
  <c r="BP61" i="21"/>
  <c r="BQ61" i="21"/>
  <c r="BR61" i="21"/>
  <c r="BS61" i="21"/>
  <c r="BT61" i="21"/>
  <c r="BU61" i="21"/>
  <c r="BV61" i="21"/>
  <c r="BW61" i="21"/>
  <c r="BX61" i="21"/>
  <c r="BY61" i="21"/>
  <c r="BZ61" i="21"/>
  <c r="CA61" i="21"/>
  <c r="CB61" i="21"/>
  <c r="CC61" i="21"/>
  <c r="CD61" i="21"/>
  <c r="CE61" i="21"/>
  <c r="CF61" i="21"/>
  <c r="CG61" i="21"/>
  <c r="CH61" i="21"/>
  <c r="CI61" i="21"/>
  <c r="CJ61" i="21"/>
  <c r="CK61" i="21"/>
  <c r="CL61" i="21"/>
  <c r="CM61" i="21"/>
  <c r="CN61" i="21"/>
  <c r="CO61" i="21"/>
  <c r="CP61" i="21"/>
  <c r="CQ61" i="21"/>
  <c r="CR61" i="21"/>
  <c r="CS61" i="21"/>
  <c r="CT61" i="21"/>
  <c r="CU61" i="21"/>
  <c r="CV61" i="21"/>
  <c r="CW61" i="21"/>
  <c r="CX61" i="21"/>
  <c r="CY61" i="21"/>
  <c r="CZ61" i="21"/>
  <c r="DA61" i="21"/>
  <c r="DB61" i="21"/>
  <c r="DC61" i="21"/>
  <c r="DD61" i="21"/>
  <c r="DE61" i="21"/>
  <c r="DF61" i="21"/>
  <c r="DG61" i="21"/>
  <c r="DH61" i="21"/>
  <c r="DI61" i="21"/>
  <c r="DJ61" i="21"/>
  <c r="DK61" i="21"/>
  <c r="DL61" i="21"/>
  <c r="DM61" i="21"/>
  <c r="DN61" i="21"/>
  <c r="DO61" i="21"/>
  <c r="DP61" i="21"/>
  <c r="DQ61" i="21"/>
  <c r="DR61" i="21"/>
  <c r="DS61" i="21"/>
  <c r="DT61" i="21"/>
  <c r="DU61" i="21"/>
  <c r="DV61" i="21"/>
  <c r="DW61" i="21"/>
  <c r="DX61" i="21"/>
  <c r="DY61" i="21"/>
  <c r="DZ61" i="21"/>
  <c r="EA61" i="21"/>
  <c r="EB61" i="21"/>
  <c r="EC61" i="21"/>
  <c r="ED61" i="21"/>
  <c r="EE61" i="21"/>
  <c r="EF61" i="21"/>
  <c r="EG61" i="21"/>
  <c r="EH61" i="21"/>
  <c r="EI61" i="21"/>
  <c r="EJ61" i="21"/>
  <c r="EK61" i="21"/>
  <c r="EL61" i="21"/>
  <c r="EM61" i="21"/>
  <c r="EN61" i="21"/>
  <c r="EO61" i="21"/>
  <c r="EP61" i="21"/>
  <c r="EQ61" i="21"/>
  <c r="ER61" i="21"/>
  <c r="ES61" i="21"/>
  <c r="ET61" i="21"/>
  <c r="EU61" i="21"/>
  <c r="EV61" i="21"/>
  <c r="EW61" i="21"/>
  <c r="EX61" i="21"/>
  <c r="EY61" i="21"/>
  <c r="EZ61" i="21"/>
  <c r="FA61" i="21"/>
  <c r="FB61" i="21"/>
  <c r="FC61" i="21"/>
  <c r="FD61" i="21"/>
  <c r="FE61" i="21"/>
  <c r="FF61" i="21"/>
  <c r="FG61" i="21"/>
  <c r="FH61" i="21"/>
  <c r="FI61" i="21"/>
  <c r="FJ61" i="21"/>
  <c r="FK61" i="21"/>
  <c r="FL61" i="21"/>
  <c r="FM61" i="21"/>
  <c r="FN61" i="21"/>
  <c r="FO61" i="21"/>
  <c r="FP61" i="21"/>
  <c r="FQ61" i="21"/>
  <c r="FR61" i="21"/>
  <c r="FS61" i="21"/>
  <c r="FT61" i="21"/>
  <c r="FU61" i="21"/>
  <c r="FV61" i="21"/>
  <c r="FW61" i="21"/>
  <c r="FX61" i="21"/>
  <c r="FY61" i="21"/>
  <c r="FZ61" i="21"/>
  <c r="GA61" i="21"/>
  <c r="GB61" i="21"/>
  <c r="GC61" i="21"/>
  <c r="GD61" i="21"/>
  <c r="GE61" i="21"/>
  <c r="GF61" i="21"/>
  <c r="GG61" i="21"/>
  <c r="GH61" i="21"/>
  <c r="GI61" i="21"/>
  <c r="GJ61" i="21"/>
  <c r="GK61" i="21"/>
  <c r="GL61" i="21"/>
  <c r="GM61" i="21"/>
  <c r="GN61" i="21"/>
  <c r="GO61" i="21"/>
  <c r="GP61" i="21"/>
  <c r="GQ61" i="21"/>
  <c r="GR61" i="21"/>
  <c r="GS61" i="21"/>
  <c r="GT61" i="21"/>
  <c r="GU61" i="21"/>
  <c r="GV61" i="21"/>
  <c r="GW61" i="21"/>
  <c r="GX61" i="21"/>
  <c r="GY61" i="21"/>
  <c r="GZ61" i="21"/>
  <c r="HA61" i="21"/>
  <c r="HB61" i="21"/>
  <c r="HC61" i="21"/>
  <c r="HD61" i="21"/>
  <c r="HE61" i="21"/>
  <c r="HF61" i="21"/>
  <c r="HG61" i="21"/>
  <c r="HH61" i="21"/>
  <c r="HI61" i="21"/>
  <c r="HJ61" i="21"/>
  <c r="HK61" i="21"/>
  <c r="HL61" i="21"/>
  <c r="HM61" i="21"/>
  <c r="HN61" i="21"/>
  <c r="HO61" i="21"/>
  <c r="HP61" i="21"/>
  <c r="HQ61" i="21"/>
  <c r="HR61" i="21"/>
  <c r="HS61" i="21"/>
  <c r="HT61" i="21"/>
  <c r="HU61" i="21"/>
  <c r="HV61" i="21"/>
  <c r="HW61" i="21"/>
  <c r="HX61" i="21"/>
  <c r="HY61" i="21"/>
  <c r="HZ61" i="21"/>
  <c r="IA61" i="21"/>
  <c r="IB61" i="21"/>
  <c r="IC61" i="21"/>
  <c r="ID61" i="21"/>
  <c r="IE61" i="21"/>
  <c r="IF61" i="21"/>
  <c r="IG61" i="21"/>
  <c r="IH61" i="21"/>
  <c r="II61" i="21"/>
  <c r="IJ61" i="21"/>
  <c r="IK61" i="21"/>
  <c r="IL61" i="21"/>
  <c r="IM61" i="21"/>
  <c r="IN61" i="21"/>
  <c r="IO61" i="21"/>
  <c r="IP61" i="21"/>
  <c r="IQ61" i="21"/>
  <c r="IR61" i="21"/>
  <c r="IS61" i="21"/>
  <c r="IT61" i="21"/>
  <c r="IU61" i="21"/>
  <c r="IV61" i="21"/>
  <c r="IW61" i="21"/>
  <c r="IX61" i="21"/>
  <c r="IY61" i="21"/>
  <c r="IZ61" i="21"/>
  <c r="JA61" i="21"/>
  <c r="JB61" i="21"/>
  <c r="JC61" i="21"/>
  <c r="JD61" i="21"/>
  <c r="JE61" i="21"/>
  <c r="JF61" i="21"/>
  <c r="JG61" i="21"/>
  <c r="JH61" i="21"/>
  <c r="JI61" i="21"/>
  <c r="JJ61" i="21"/>
  <c r="JK61" i="21"/>
  <c r="JL61" i="21"/>
  <c r="JM61" i="21"/>
  <c r="JN61" i="21"/>
  <c r="JO61" i="21"/>
  <c r="JP61" i="21"/>
  <c r="JQ61" i="21"/>
  <c r="JR61" i="21"/>
  <c r="JS61" i="21"/>
  <c r="JT61" i="21"/>
  <c r="JU61" i="21"/>
  <c r="JV61" i="21"/>
  <c r="JW61" i="21"/>
  <c r="JX61" i="21"/>
  <c r="JY61" i="21"/>
  <c r="JZ61" i="21"/>
  <c r="KA61" i="21"/>
  <c r="KB61" i="21"/>
  <c r="KC61" i="21"/>
  <c r="KD61" i="21"/>
  <c r="KE61" i="21"/>
  <c r="KF61" i="21"/>
  <c r="KG61" i="21"/>
  <c r="KH61" i="21"/>
  <c r="KI61" i="21"/>
  <c r="KJ61" i="21"/>
  <c r="KK61" i="21"/>
  <c r="KL61" i="21"/>
  <c r="KM61" i="21"/>
  <c r="KN61" i="21"/>
  <c r="KO61" i="21"/>
  <c r="KP61" i="21"/>
  <c r="KQ61" i="21"/>
  <c r="KR61" i="21"/>
  <c r="KS61" i="21"/>
  <c r="KT61" i="21"/>
  <c r="KU61" i="21"/>
  <c r="KV61" i="21"/>
  <c r="KW61" i="21"/>
  <c r="KX61" i="21"/>
  <c r="KY61" i="21"/>
  <c r="KZ61" i="21"/>
  <c r="LA61" i="21"/>
  <c r="LB61" i="21"/>
  <c r="LC61" i="21"/>
  <c r="LD61" i="21"/>
  <c r="LE61" i="21"/>
  <c r="LF61" i="21"/>
  <c r="LG61" i="21"/>
  <c r="LH61" i="21"/>
  <c r="LI61" i="21"/>
  <c r="LJ61" i="21"/>
  <c r="LK61" i="21"/>
  <c r="LL61" i="21"/>
  <c r="LM61" i="21"/>
  <c r="LN61" i="21"/>
  <c r="LO61" i="21"/>
  <c r="LP61" i="21"/>
  <c r="LQ61" i="21"/>
  <c r="LR61" i="21"/>
  <c r="LS61" i="21"/>
  <c r="LT61" i="21"/>
  <c r="LU61" i="21"/>
  <c r="LV61" i="21"/>
  <c r="LW61" i="21"/>
  <c r="LX61" i="21"/>
  <c r="LY61" i="21"/>
  <c r="LZ61" i="21"/>
  <c r="MA61" i="21"/>
  <c r="MB61" i="21"/>
  <c r="MC61" i="21"/>
  <c r="MD61" i="21"/>
  <c r="ME61" i="21"/>
  <c r="MF61" i="21"/>
  <c r="MG61" i="21"/>
  <c r="MH61" i="21"/>
  <c r="MI61" i="21"/>
  <c r="MJ61" i="21"/>
  <c r="MK61" i="21"/>
  <c r="ML61" i="21"/>
  <c r="MM61" i="21"/>
  <c r="MN61" i="21"/>
  <c r="MO61" i="21"/>
  <c r="MP61" i="21"/>
  <c r="MQ61" i="21"/>
  <c r="MR61" i="21"/>
  <c r="D62" i="21"/>
  <c r="E62" i="21"/>
  <c r="F62" i="21"/>
  <c r="G62" i="21"/>
  <c r="H62" i="21"/>
  <c r="I62" i="21"/>
  <c r="J62" i="21"/>
  <c r="K62" i="21"/>
  <c r="L62" i="21"/>
  <c r="M62" i="21"/>
  <c r="N62" i="21"/>
  <c r="O62" i="21"/>
  <c r="P62" i="21"/>
  <c r="Q62" i="21"/>
  <c r="R62" i="21"/>
  <c r="S62" i="21"/>
  <c r="T62" i="21"/>
  <c r="U62" i="21"/>
  <c r="V62" i="21"/>
  <c r="W62" i="21"/>
  <c r="X62" i="21"/>
  <c r="Y62" i="21"/>
  <c r="Z62" i="21"/>
  <c r="AA62" i="21"/>
  <c r="AB62" i="21"/>
  <c r="AC62" i="21"/>
  <c r="AD62" i="21"/>
  <c r="AE62" i="21"/>
  <c r="AF62" i="21"/>
  <c r="AG62" i="21"/>
  <c r="AH62" i="21"/>
  <c r="AI62" i="21"/>
  <c r="AJ62" i="21"/>
  <c r="AK62" i="21"/>
  <c r="AL62" i="21"/>
  <c r="AM62" i="21"/>
  <c r="AN62" i="21"/>
  <c r="AO62" i="21"/>
  <c r="AP62" i="21"/>
  <c r="AQ62" i="21"/>
  <c r="AR62" i="21"/>
  <c r="AS62" i="21"/>
  <c r="AT62" i="21"/>
  <c r="AU62" i="21"/>
  <c r="AV62" i="21"/>
  <c r="AW62" i="21"/>
  <c r="AX62" i="21"/>
  <c r="AY62" i="21"/>
  <c r="AZ62" i="21"/>
  <c r="BA62" i="21"/>
  <c r="BB62" i="21"/>
  <c r="BC62" i="21"/>
  <c r="BD62" i="21"/>
  <c r="BE62" i="21"/>
  <c r="BF62" i="21"/>
  <c r="BG62" i="21"/>
  <c r="BH62" i="21"/>
  <c r="BI62" i="21"/>
  <c r="BJ62" i="21"/>
  <c r="BK62" i="21"/>
  <c r="BL62" i="21"/>
  <c r="BM62" i="21"/>
  <c r="BN62" i="21"/>
  <c r="BO62" i="21"/>
  <c r="BP62" i="21"/>
  <c r="BQ62" i="21"/>
  <c r="BR62" i="21"/>
  <c r="BS62" i="21"/>
  <c r="BT62" i="21"/>
  <c r="BU62" i="21"/>
  <c r="BV62" i="21"/>
  <c r="BW62" i="21"/>
  <c r="BX62" i="21"/>
  <c r="BY62" i="21"/>
  <c r="BZ62" i="21"/>
  <c r="CA62" i="21"/>
  <c r="CB62" i="21"/>
  <c r="CC62" i="21"/>
  <c r="CD62" i="21"/>
  <c r="CE62" i="21"/>
  <c r="CF62" i="21"/>
  <c r="CG62" i="21"/>
  <c r="CH62" i="21"/>
  <c r="CI62" i="21"/>
  <c r="CJ62" i="21"/>
  <c r="CK62" i="21"/>
  <c r="CL62" i="21"/>
  <c r="CM62" i="21"/>
  <c r="CN62" i="21"/>
  <c r="CO62" i="21"/>
  <c r="CP62" i="21"/>
  <c r="CQ62" i="21"/>
  <c r="CR62" i="21"/>
  <c r="CS62" i="21"/>
  <c r="CT62" i="21"/>
  <c r="CU62" i="21"/>
  <c r="CV62" i="21"/>
  <c r="CW62" i="21"/>
  <c r="CX62" i="21"/>
  <c r="CY62" i="21"/>
  <c r="CZ62" i="21"/>
  <c r="DA62" i="21"/>
  <c r="DB62" i="21"/>
  <c r="DC62" i="21"/>
  <c r="DD62" i="21"/>
  <c r="DE62" i="21"/>
  <c r="DF62" i="21"/>
  <c r="DG62" i="21"/>
  <c r="DH62" i="21"/>
  <c r="DI62" i="21"/>
  <c r="DJ62" i="21"/>
  <c r="DK62" i="21"/>
  <c r="DL62" i="21"/>
  <c r="DM62" i="21"/>
  <c r="DN62" i="21"/>
  <c r="DO62" i="21"/>
  <c r="DP62" i="21"/>
  <c r="DQ62" i="21"/>
  <c r="DR62" i="21"/>
  <c r="DS62" i="21"/>
  <c r="DT62" i="21"/>
  <c r="DU62" i="21"/>
  <c r="DV62" i="21"/>
  <c r="DW62" i="21"/>
  <c r="DX62" i="21"/>
  <c r="DY62" i="21"/>
  <c r="DZ62" i="21"/>
  <c r="EA62" i="21"/>
  <c r="EB62" i="21"/>
  <c r="EC62" i="21"/>
  <c r="ED62" i="21"/>
  <c r="EE62" i="21"/>
  <c r="EF62" i="21"/>
  <c r="EG62" i="21"/>
  <c r="EH62" i="21"/>
  <c r="EI62" i="21"/>
  <c r="EJ62" i="21"/>
  <c r="EK62" i="21"/>
  <c r="EL62" i="21"/>
  <c r="EM62" i="21"/>
  <c r="EN62" i="21"/>
  <c r="EO62" i="21"/>
  <c r="EP62" i="21"/>
  <c r="EQ62" i="21"/>
  <c r="ER62" i="21"/>
  <c r="ES62" i="21"/>
  <c r="ET62" i="21"/>
  <c r="EU62" i="21"/>
  <c r="EV62" i="21"/>
  <c r="EW62" i="21"/>
  <c r="EX62" i="21"/>
  <c r="EY62" i="21"/>
  <c r="EZ62" i="21"/>
  <c r="FA62" i="21"/>
  <c r="FB62" i="21"/>
  <c r="FC62" i="21"/>
  <c r="FD62" i="21"/>
  <c r="FE62" i="21"/>
  <c r="FF62" i="21"/>
  <c r="FG62" i="21"/>
  <c r="FH62" i="21"/>
  <c r="FI62" i="21"/>
  <c r="FJ62" i="21"/>
  <c r="FK62" i="21"/>
  <c r="FL62" i="21"/>
  <c r="FM62" i="21"/>
  <c r="FN62" i="21"/>
  <c r="FO62" i="21"/>
  <c r="FP62" i="21"/>
  <c r="FQ62" i="21"/>
  <c r="FR62" i="21"/>
  <c r="FS62" i="21"/>
  <c r="FT62" i="21"/>
  <c r="FU62" i="21"/>
  <c r="FV62" i="21"/>
  <c r="FW62" i="21"/>
  <c r="FX62" i="21"/>
  <c r="FY62" i="21"/>
  <c r="FZ62" i="21"/>
  <c r="GA62" i="21"/>
  <c r="GB62" i="21"/>
  <c r="GC62" i="21"/>
  <c r="GD62" i="21"/>
  <c r="GE62" i="21"/>
  <c r="GF62" i="21"/>
  <c r="GG62" i="21"/>
  <c r="GH62" i="21"/>
  <c r="GI62" i="21"/>
  <c r="GJ62" i="21"/>
  <c r="GK62" i="21"/>
  <c r="GL62" i="21"/>
  <c r="GM62" i="21"/>
  <c r="GN62" i="21"/>
  <c r="GO62" i="21"/>
  <c r="GP62" i="21"/>
  <c r="GQ62" i="21"/>
  <c r="GR62" i="21"/>
  <c r="GS62" i="21"/>
  <c r="GT62" i="21"/>
  <c r="GU62" i="21"/>
  <c r="GV62" i="21"/>
  <c r="GW62" i="21"/>
  <c r="GX62" i="21"/>
  <c r="GY62" i="21"/>
  <c r="GZ62" i="21"/>
  <c r="HA62" i="21"/>
  <c r="HB62" i="21"/>
  <c r="HC62" i="21"/>
  <c r="HD62" i="21"/>
  <c r="HE62" i="21"/>
  <c r="HF62" i="21"/>
  <c r="HG62" i="21"/>
  <c r="HH62" i="21"/>
  <c r="HI62" i="21"/>
  <c r="HJ62" i="21"/>
  <c r="HK62" i="21"/>
  <c r="HL62" i="21"/>
  <c r="HM62" i="21"/>
  <c r="HN62" i="21"/>
  <c r="HO62" i="21"/>
  <c r="HP62" i="21"/>
  <c r="HQ62" i="21"/>
  <c r="HR62" i="21"/>
  <c r="HS62" i="21"/>
  <c r="HT62" i="21"/>
  <c r="HU62" i="21"/>
  <c r="HV62" i="21"/>
  <c r="HW62" i="21"/>
  <c r="HX62" i="21"/>
  <c r="HY62" i="21"/>
  <c r="HZ62" i="21"/>
  <c r="IA62" i="21"/>
  <c r="IB62" i="21"/>
  <c r="IC62" i="21"/>
  <c r="ID62" i="21"/>
  <c r="IE62" i="21"/>
  <c r="IF62" i="21"/>
  <c r="IG62" i="21"/>
  <c r="IH62" i="21"/>
  <c r="II62" i="21"/>
  <c r="IJ62" i="21"/>
  <c r="IK62" i="21"/>
  <c r="IL62" i="21"/>
  <c r="IM62" i="21"/>
  <c r="IN62" i="21"/>
  <c r="IO62" i="21"/>
  <c r="IP62" i="21"/>
  <c r="IQ62" i="21"/>
  <c r="IR62" i="21"/>
  <c r="IS62" i="21"/>
  <c r="IT62" i="21"/>
  <c r="IU62" i="21"/>
  <c r="IV62" i="21"/>
  <c r="IW62" i="21"/>
  <c r="IX62" i="21"/>
  <c r="IY62" i="21"/>
  <c r="IZ62" i="21"/>
  <c r="JA62" i="21"/>
  <c r="JB62" i="21"/>
  <c r="JC62" i="21"/>
  <c r="JD62" i="21"/>
  <c r="JE62" i="21"/>
  <c r="JF62" i="21"/>
  <c r="JG62" i="21"/>
  <c r="JH62" i="21"/>
  <c r="JI62" i="21"/>
  <c r="JJ62" i="21"/>
  <c r="JK62" i="21"/>
  <c r="JL62" i="21"/>
  <c r="JM62" i="21"/>
  <c r="JN62" i="21"/>
  <c r="JO62" i="21"/>
  <c r="JP62" i="21"/>
  <c r="JQ62" i="21"/>
  <c r="JR62" i="21"/>
  <c r="JS62" i="21"/>
  <c r="JT62" i="21"/>
  <c r="JU62" i="21"/>
  <c r="JV62" i="21"/>
  <c r="JW62" i="21"/>
  <c r="JX62" i="21"/>
  <c r="JY62" i="21"/>
  <c r="JZ62" i="21"/>
  <c r="KA62" i="21"/>
  <c r="KB62" i="21"/>
  <c r="KC62" i="21"/>
  <c r="KD62" i="21"/>
  <c r="KE62" i="21"/>
  <c r="KF62" i="21"/>
  <c r="KG62" i="21"/>
  <c r="KH62" i="21"/>
  <c r="KI62" i="21"/>
  <c r="KJ62" i="21"/>
  <c r="KK62" i="21"/>
  <c r="KL62" i="21"/>
  <c r="KM62" i="21"/>
  <c r="KN62" i="21"/>
  <c r="KO62" i="21"/>
  <c r="KP62" i="21"/>
  <c r="KQ62" i="21"/>
  <c r="KR62" i="21"/>
  <c r="KS62" i="21"/>
  <c r="KT62" i="21"/>
  <c r="KU62" i="21"/>
  <c r="KV62" i="21"/>
  <c r="KW62" i="21"/>
  <c r="KX62" i="21"/>
  <c r="KY62" i="21"/>
  <c r="KZ62" i="21"/>
  <c r="LA62" i="21"/>
  <c r="LB62" i="21"/>
  <c r="LC62" i="21"/>
  <c r="LD62" i="21"/>
  <c r="LE62" i="21"/>
  <c r="LF62" i="21"/>
  <c r="LG62" i="21"/>
  <c r="LH62" i="21"/>
  <c r="LI62" i="21"/>
  <c r="LJ62" i="21"/>
  <c r="LK62" i="21"/>
  <c r="LL62" i="21"/>
  <c r="LM62" i="21"/>
  <c r="LN62" i="21"/>
  <c r="LO62" i="21"/>
  <c r="LP62" i="21"/>
  <c r="LQ62" i="21"/>
  <c r="LR62" i="21"/>
  <c r="LS62" i="21"/>
  <c r="LT62" i="21"/>
  <c r="LU62" i="21"/>
  <c r="LV62" i="21"/>
  <c r="LW62" i="21"/>
  <c r="LX62" i="21"/>
  <c r="LY62" i="21"/>
  <c r="LZ62" i="21"/>
  <c r="MA62" i="21"/>
  <c r="MB62" i="21"/>
  <c r="MC62" i="21"/>
  <c r="MD62" i="21"/>
  <c r="ME62" i="21"/>
  <c r="MF62" i="21"/>
  <c r="MG62" i="21"/>
  <c r="MH62" i="21"/>
  <c r="MI62" i="21"/>
  <c r="MJ62" i="21"/>
  <c r="MK62" i="21"/>
  <c r="ML62" i="21"/>
  <c r="MM62" i="21"/>
  <c r="MN62" i="21"/>
  <c r="MO62" i="21"/>
  <c r="MP62" i="21"/>
  <c r="MQ62" i="21"/>
  <c r="MR62" i="21"/>
  <c r="D63" i="21"/>
  <c r="E63" i="21"/>
  <c r="F63" i="21"/>
  <c r="G63" i="21"/>
  <c r="H63" i="21"/>
  <c r="I63" i="21"/>
  <c r="J63" i="21"/>
  <c r="K63" i="21"/>
  <c r="L63" i="21"/>
  <c r="M63" i="21"/>
  <c r="N63" i="21"/>
  <c r="O63" i="21"/>
  <c r="P63" i="21"/>
  <c r="Q63" i="21"/>
  <c r="R63" i="21"/>
  <c r="S63" i="21"/>
  <c r="T63" i="21"/>
  <c r="U63" i="21"/>
  <c r="V63" i="21"/>
  <c r="W63" i="21"/>
  <c r="X63" i="21"/>
  <c r="Y63" i="21"/>
  <c r="Z63" i="21"/>
  <c r="AA63" i="21"/>
  <c r="AB63" i="21"/>
  <c r="AC63" i="21"/>
  <c r="AD63" i="21"/>
  <c r="AE63" i="21"/>
  <c r="AF63" i="21"/>
  <c r="AG63" i="21"/>
  <c r="AH63" i="21"/>
  <c r="AI63" i="21"/>
  <c r="AJ63" i="21"/>
  <c r="AK63" i="21"/>
  <c r="AL63" i="21"/>
  <c r="AM63" i="21"/>
  <c r="AN63" i="21"/>
  <c r="AO63" i="21"/>
  <c r="AP63" i="21"/>
  <c r="AQ63" i="21"/>
  <c r="AR63" i="21"/>
  <c r="AS63" i="21"/>
  <c r="AT63" i="21"/>
  <c r="AU63" i="21"/>
  <c r="AV63" i="21"/>
  <c r="AW63" i="21"/>
  <c r="AX63" i="21"/>
  <c r="AY63" i="21"/>
  <c r="AZ63" i="21"/>
  <c r="BA63" i="21"/>
  <c r="BB63" i="21"/>
  <c r="BC63" i="21"/>
  <c r="BD63" i="21"/>
  <c r="BE63" i="21"/>
  <c r="BF63" i="21"/>
  <c r="BG63" i="21"/>
  <c r="BH63" i="21"/>
  <c r="BI63" i="21"/>
  <c r="BJ63" i="21"/>
  <c r="BK63" i="21"/>
  <c r="BL63" i="21"/>
  <c r="BM63" i="21"/>
  <c r="BN63" i="21"/>
  <c r="BO63" i="21"/>
  <c r="BP63" i="21"/>
  <c r="BQ63" i="21"/>
  <c r="BR63" i="21"/>
  <c r="BS63" i="21"/>
  <c r="BT63" i="21"/>
  <c r="BU63" i="21"/>
  <c r="BV63" i="21"/>
  <c r="BW63" i="21"/>
  <c r="BX63" i="21"/>
  <c r="BY63" i="21"/>
  <c r="BZ63" i="21"/>
  <c r="CA63" i="21"/>
  <c r="CB63" i="21"/>
  <c r="CC63" i="21"/>
  <c r="CD63" i="21"/>
  <c r="CE63" i="21"/>
  <c r="CF63" i="21"/>
  <c r="CG63" i="21"/>
  <c r="CH63" i="21"/>
  <c r="CI63" i="21"/>
  <c r="CJ63" i="21"/>
  <c r="CK63" i="21"/>
  <c r="CL63" i="21"/>
  <c r="CM63" i="21"/>
  <c r="CN63" i="21"/>
  <c r="CO63" i="21"/>
  <c r="CP63" i="21"/>
  <c r="CQ63" i="21"/>
  <c r="CR63" i="21"/>
  <c r="CS63" i="21"/>
  <c r="CT63" i="21"/>
  <c r="CU63" i="21"/>
  <c r="CV63" i="21"/>
  <c r="CW63" i="21"/>
  <c r="CX63" i="21"/>
  <c r="CY63" i="21"/>
  <c r="CZ63" i="21"/>
  <c r="DA63" i="21"/>
  <c r="DB63" i="21"/>
  <c r="DC63" i="21"/>
  <c r="DD63" i="21"/>
  <c r="DE63" i="21"/>
  <c r="DF63" i="21"/>
  <c r="DG63" i="21"/>
  <c r="DH63" i="21"/>
  <c r="DI63" i="21"/>
  <c r="DJ63" i="21"/>
  <c r="DK63" i="21"/>
  <c r="DL63" i="21"/>
  <c r="DM63" i="21"/>
  <c r="DN63" i="21"/>
  <c r="DO63" i="21"/>
  <c r="DP63" i="21"/>
  <c r="DQ63" i="21"/>
  <c r="DR63" i="21"/>
  <c r="DS63" i="21"/>
  <c r="DT63" i="21"/>
  <c r="DU63" i="21"/>
  <c r="DV63" i="21"/>
  <c r="DW63" i="21"/>
  <c r="DX63" i="21"/>
  <c r="DY63" i="21"/>
  <c r="DZ63" i="21"/>
  <c r="EA63" i="21"/>
  <c r="EB63" i="21"/>
  <c r="EC63" i="21"/>
  <c r="ED63" i="21"/>
  <c r="EE63" i="21"/>
  <c r="EF63" i="21"/>
  <c r="EG63" i="21"/>
  <c r="EH63" i="21"/>
  <c r="EI63" i="21"/>
  <c r="EJ63" i="21"/>
  <c r="EK63" i="21"/>
  <c r="EL63" i="21"/>
  <c r="EM63" i="21"/>
  <c r="EN63" i="21"/>
  <c r="EO63" i="21"/>
  <c r="EP63" i="21"/>
  <c r="EQ63" i="21"/>
  <c r="ER63" i="21"/>
  <c r="ES63" i="21"/>
  <c r="ET63" i="21"/>
  <c r="EU63" i="21"/>
  <c r="EV63" i="21"/>
  <c r="EW63" i="21"/>
  <c r="EX63" i="21"/>
  <c r="EY63" i="21"/>
  <c r="EZ63" i="21"/>
  <c r="FA63" i="21"/>
  <c r="FB63" i="21"/>
  <c r="FC63" i="21"/>
  <c r="FD63" i="21"/>
  <c r="FE63" i="21"/>
  <c r="FF63" i="21"/>
  <c r="FG63" i="21"/>
  <c r="FH63" i="21"/>
  <c r="FI63" i="21"/>
  <c r="FJ63" i="21"/>
  <c r="FK63" i="21"/>
  <c r="FL63" i="21"/>
  <c r="FM63" i="21"/>
  <c r="FN63" i="21"/>
  <c r="FO63" i="21"/>
  <c r="FP63" i="21"/>
  <c r="FQ63" i="21"/>
  <c r="FR63" i="21"/>
  <c r="FS63" i="21"/>
  <c r="FT63" i="21"/>
  <c r="FU63" i="21"/>
  <c r="FV63" i="21"/>
  <c r="FW63" i="21"/>
  <c r="FX63" i="21"/>
  <c r="FY63" i="21"/>
  <c r="FZ63" i="21"/>
  <c r="GA63" i="21"/>
  <c r="GB63" i="21"/>
  <c r="GC63" i="21"/>
  <c r="GD63" i="21"/>
  <c r="GE63" i="21"/>
  <c r="GF63" i="21"/>
  <c r="GG63" i="21"/>
  <c r="GH63" i="21"/>
  <c r="GI63" i="21"/>
  <c r="GJ63" i="21"/>
  <c r="GK63" i="21"/>
  <c r="GL63" i="21"/>
  <c r="GM63" i="21"/>
  <c r="GN63" i="21"/>
  <c r="GO63" i="21"/>
  <c r="GP63" i="21"/>
  <c r="GQ63" i="21"/>
  <c r="GR63" i="21"/>
  <c r="GS63" i="21"/>
  <c r="GT63" i="21"/>
  <c r="GU63" i="21"/>
  <c r="GV63" i="21"/>
  <c r="GW63" i="21"/>
  <c r="GX63" i="21"/>
  <c r="GY63" i="21"/>
  <c r="GZ63" i="21"/>
  <c r="HA63" i="21"/>
  <c r="HB63" i="21"/>
  <c r="HC63" i="21"/>
  <c r="HD63" i="21"/>
  <c r="HE63" i="21"/>
  <c r="HF63" i="21"/>
  <c r="HG63" i="21"/>
  <c r="HH63" i="21"/>
  <c r="HI63" i="21"/>
  <c r="HJ63" i="21"/>
  <c r="HK63" i="21"/>
  <c r="HL63" i="21"/>
  <c r="HM63" i="21"/>
  <c r="HN63" i="21"/>
  <c r="HO63" i="21"/>
  <c r="HP63" i="21"/>
  <c r="HQ63" i="21"/>
  <c r="HR63" i="21"/>
  <c r="HS63" i="21"/>
  <c r="HT63" i="21"/>
  <c r="HU63" i="21"/>
  <c r="HV63" i="21"/>
  <c r="HW63" i="21"/>
  <c r="HX63" i="21"/>
  <c r="HY63" i="21"/>
  <c r="HZ63" i="21"/>
  <c r="IA63" i="21"/>
  <c r="IB63" i="21"/>
  <c r="IC63" i="21"/>
  <c r="ID63" i="21"/>
  <c r="IE63" i="21"/>
  <c r="IF63" i="21"/>
  <c r="IG63" i="21"/>
  <c r="IH63" i="21"/>
  <c r="II63" i="21"/>
  <c r="IJ63" i="21"/>
  <c r="IK63" i="21"/>
  <c r="IL63" i="21"/>
  <c r="IM63" i="21"/>
  <c r="IN63" i="21"/>
  <c r="IO63" i="21"/>
  <c r="IP63" i="21"/>
  <c r="IQ63" i="21"/>
  <c r="IR63" i="21"/>
  <c r="IS63" i="21"/>
  <c r="IT63" i="21"/>
  <c r="IU63" i="21"/>
  <c r="IV63" i="21"/>
  <c r="IW63" i="21"/>
  <c r="IX63" i="21"/>
  <c r="IY63" i="21"/>
  <c r="IZ63" i="21"/>
  <c r="JA63" i="21"/>
  <c r="JB63" i="21"/>
  <c r="JC63" i="21"/>
  <c r="JD63" i="21"/>
  <c r="JE63" i="21"/>
  <c r="JF63" i="21"/>
  <c r="JG63" i="21"/>
  <c r="JH63" i="21"/>
  <c r="JI63" i="21"/>
  <c r="JJ63" i="21"/>
  <c r="JK63" i="21"/>
  <c r="JL63" i="21"/>
  <c r="JM63" i="21"/>
  <c r="JN63" i="21"/>
  <c r="JO63" i="21"/>
  <c r="JP63" i="21"/>
  <c r="JQ63" i="21"/>
  <c r="JR63" i="21"/>
  <c r="JS63" i="21"/>
  <c r="JT63" i="21"/>
  <c r="JU63" i="21"/>
  <c r="JV63" i="21"/>
  <c r="JW63" i="21"/>
  <c r="JX63" i="21"/>
  <c r="JY63" i="21"/>
  <c r="JZ63" i="21"/>
  <c r="KA63" i="21"/>
  <c r="KB63" i="21"/>
  <c r="KC63" i="21"/>
  <c r="KD63" i="21"/>
  <c r="KE63" i="21"/>
  <c r="KF63" i="21"/>
  <c r="KG63" i="21"/>
  <c r="KH63" i="21"/>
  <c r="KI63" i="21"/>
  <c r="KJ63" i="21"/>
  <c r="KK63" i="21"/>
  <c r="KL63" i="21"/>
  <c r="KM63" i="21"/>
  <c r="KN63" i="21"/>
  <c r="KO63" i="21"/>
  <c r="KP63" i="21"/>
  <c r="KQ63" i="21"/>
  <c r="KR63" i="21"/>
  <c r="KS63" i="21"/>
  <c r="KT63" i="21"/>
  <c r="KU63" i="21"/>
  <c r="KV63" i="21"/>
  <c r="KW63" i="21"/>
  <c r="KX63" i="21"/>
  <c r="KY63" i="21"/>
  <c r="KZ63" i="21"/>
  <c r="LA63" i="21"/>
  <c r="LB63" i="21"/>
  <c r="LC63" i="21"/>
  <c r="LD63" i="21"/>
  <c r="LE63" i="21"/>
  <c r="LF63" i="21"/>
  <c r="LG63" i="21"/>
  <c r="LH63" i="21"/>
  <c r="LI63" i="21"/>
  <c r="LJ63" i="21"/>
  <c r="LK63" i="21"/>
  <c r="LL63" i="21"/>
  <c r="LM63" i="21"/>
  <c r="LN63" i="21"/>
  <c r="LO63" i="21"/>
  <c r="LP63" i="21"/>
  <c r="LQ63" i="21"/>
  <c r="LR63" i="21"/>
  <c r="LS63" i="21"/>
  <c r="LT63" i="21"/>
  <c r="LU63" i="21"/>
  <c r="LV63" i="21"/>
  <c r="LW63" i="21"/>
  <c r="LX63" i="21"/>
  <c r="LY63" i="21"/>
  <c r="LZ63" i="21"/>
  <c r="MA63" i="21"/>
  <c r="MB63" i="21"/>
  <c r="MC63" i="21"/>
  <c r="MD63" i="21"/>
  <c r="ME63" i="21"/>
  <c r="MF63" i="21"/>
  <c r="MG63" i="21"/>
  <c r="MH63" i="21"/>
  <c r="MI63" i="21"/>
  <c r="MJ63" i="21"/>
  <c r="MK63" i="21"/>
  <c r="ML63" i="21"/>
  <c r="MM63" i="21"/>
  <c r="MN63" i="21"/>
  <c r="MO63" i="21"/>
  <c r="MP63" i="21"/>
  <c r="MQ63" i="21"/>
  <c r="MR63" i="21"/>
  <c r="D64" i="21"/>
  <c r="E64" i="21"/>
  <c r="F64" i="21"/>
  <c r="G64" i="21"/>
  <c r="H64" i="21"/>
  <c r="I64" i="21"/>
  <c r="J64" i="21"/>
  <c r="K64" i="21"/>
  <c r="L64" i="21"/>
  <c r="M64" i="21"/>
  <c r="N64" i="21"/>
  <c r="O64" i="21"/>
  <c r="P64" i="21"/>
  <c r="Q64" i="21"/>
  <c r="R64" i="21"/>
  <c r="S64" i="21"/>
  <c r="T64" i="21"/>
  <c r="U64" i="21"/>
  <c r="V64" i="21"/>
  <c r="W64" i="21"/>
  <c r="X64" i="21"/>
  <c r="Y64" i="21"/>
  <c r="Z64" i="21"/>
  <c r="AA64" i="21"/>
  <c r="AB64" i="21"/>
  <c r="AC64" i="21"/>
  <c r="AD64" i="21"/>
  <c r="AE64" i="21"/>
  <c r="AF64" i="21"/>
  <c r="AG64" i="21"/>
  <c r="AH64" i="21"/>
  <c r="AI64" i="21"/>
  <c r="AJ64" i="21"/>
  <c r="AK64" i="21"/>
  <c r="AL64" i="21"/>
  <c r="AM64" i="21"/>
  <c r="AN64" i="21"/>
  <c r="AO64" i="21"/>
  <c r="AP64" i="21"/>
  <c r="AQ64" i="21"/>
  <c r="AR64" i="21"/>
  <c r="AS64" i="21"/>
  <c r="AT64" i="21"/>
  <c r="AU64" i="21"/>
  <c r="AV64" i="21"/>
  <c r="AW64" i="21"/>
  <c r="AX64" i="21"/>
  <c r="AY64" i="21"/>
  <c r="AZ64" i="21"/>
  <c r="BA64" i="21"/>
  <c r="BB64" i="21"/>
  <c r="BC64" i="21"/>
  <c r="BD64" i="21"/>
  <c r="BE64" i="21"/>
  <c r="BF64" i="21"/>
  <c r="BG64" i="21"/>
  <c r="BH64" i="21"/>
  <c r="BI64" i="21"/>
  <c r="BJ64" i="21"/>
  <c r="BK64" i="21"/>
  <c r="BL64" i="21"/>
  <c r="BM64" i="21"/>
  <c r="BN64" i="21"/>
  <c r="BO64" i="21"/>
  <c r="BP64" i="21"/>
  <c r="BQ64" i="21"/>
  <c r="BR64" i="21"/>
  <c r="BS64" i="21"/>
  <c r="BT64" i="21"/>
  <c r="BU64" i="21"/>
  <c r="BV64" i="21"/>
  <c r="BW64" i="21"/>
  <c r="BX64" i="21"/>
  <c r="BY64" i="21"/>
  <c r="BZ64" i="21"/>
  <c r="CA64" i="21"/>
  <c r="CB64" i="21"/>
  <c r="CC64" i="21"/>
  <c r="CD64" i="21"/>
  <c r="CE64" i="21"/>
  <c r="CF64" i="21"/>
  <c r="CG64" i="21"/>
  <c r="CH64" i="21"/>
  <c r="CI64" i="21"/>
  <c r="CJ64" i="21"/>
  <c r="CK64" i="21"/>
  <c r="CL64" i="21"/>
  <c r="CM64" i="21"/>
  <c r="CN64" i="21"/>
  <c r="CO64" i="21"/>
  <c r="CP64" i="21"/>
  <c r="CQ64" i="21"/>
  <c r="CR64" i="21"/>
  <c r="CS64" i="21"/>
  <c r="CT64" i="21"/>
  <c r="CU64" i="21"/>
  <c r="CV64" i="21"/>
  <c r="CW64" i="21"/>
  <c r="CX64" i="21"/>
  <c r="CY64" i="21"/>
  <c r="CZ64" i="21"/>
  <c r="DA64" i="21"/>
  <c r="DB64" i="21"/>
  <c r="DC64" i="21"/>
  <c r="DD64" i="21"/>
  <c r="DE64" i="21"/>
  <c r="DF64" i="21"/>
  <c r="DG64" i="21"/>
  <c r="DH64" i="21"/>
  <c r="DI64" i="21"/>
  <c r="DJ64" i="21"/>
  <c r="DK64" i="21"/>
  <c r="DL64" i="21"/>
  <c r="DM64" i="21"/>
  <c r="DN64" i="21"/>
  <c r="DO64" i="21"/>
  <c r="DP64" i="21"/>
  <c r="DQ64" i="21"/>
  <c r="DR64" i="21"/>
  <c r="DS64" i="21"/>
  <c r="DT64" i="21"/>
  <c r="DU64" i="21"/>
  <c r="DV64" i="21"/>
  <c r="DW64" i="21"/>
  <c r="DX64" i="21"/>
  <c r="DY64" i="21"/>
  <c r="DZ64" i="21"/>
  <c r="EA64" i="21"/>
  <c r="EB64" i="21"/>
  <c r="EC64" i="21"/>
  <c r="ED64" i="21"/>
  <c r="EE64" i="21"/>
  <c r="EF64" i="21"/>
  <c r="EG64" i="21"/>
  <c r="EH64" i="21"/>
  <c r="EI64" i="21"/>
  <c r="EJ64" i="21"/>
  <c r="EK64" i="21"/>
  <c r="EL64" i="21"/>
  <c r="EM64" i="21"/>
  <c r="EN64" i="21"/>
  <c r="EO64" i="21"/>
  <c r="EP64" i="21"/>
  <c r="EQ64" i="21"/>
  <c r="ER64" i="21"/>
  <c r="ES64" i="21"/>
  <c r="ET64" i="21"/>
  <c r="EU64" i="21"/>
  <c r="EV64" i="21"/>
  <c r="EW64" i="21"/>
  <c r="EX64" i="21"/>
  <c r="EY64" i="21"/>
  <c r="EZ64" i="21"/>
  <c r="FA64" i="21"/>
  <c r="FB64" i="21"/>
  <c r="FC64" i="21"/>
  <c r="FD64" i="21"/>
  <c r="FE64" i="21"/>
  <c r="FF64" i="21"/>
  <c r="FG64" i="21"/>
  <c r="FH64" i="21"/>
  <c r="FI64" i="21"/>
  <c r="FJ64" i="21"/>
  <c r="FK64" i="21"/>
  <c r="FL64" i="21"/>
  <c r="FM64" i="21"/>
  <c r="FN64" i="21"/>
  <c r="FO64" i="21"/>
  <c r="FP64" i="21"/>
  <c r="FQ64" i="21"/>
  <c r="FR64" i="21"/>
  <c r="FS64" i="21"/>
  <c r="FT64" i="21"/>
  <c r="FU64" i="21"/>
  <c r="FV64" i="21"/>
  <c r="FW64" i="21"/>
  <c r="FX64" i="21"/>
  <c r="FY64" i="21"/>
  <c r="FZ64" i="21"/>
  <c r="GA64" i="21"/>
  <c r="GB64" i="21"/>
  <c r="GC64" i="21"/>
  <c r="GD64" i="21"/>
  <c r="GE64" i="21"/>
  <c r="GF64" i="21"/>
  <c r="GG64" i="21"/>
  <c r="GH64" i="21"/>
  <c r="GI64" i="21"/>
  <c r="GJ64" i="21"/>
  <c r="GK64" i="21"/>
  <c r="GL64" i="21"/>
  <c r="GM64" i="21"/>
  <c r="GN64" i="21"/>
  <c r="GO64" i="21"/>
  <c r="GP64" i="21"/>
  <c r="GQ64" i="21"/>
  <c r="GR64" i="21"/>
  <c r="GS64" i="21"/>
  <c r="GT64" i="21"/>
  <c r="GU64" i="21"/>
  <c r="GV64" i="21"/>
  <c r="GW64" i="21"/>
  <c r="GX64" i="21"/>
  <c r="GY64" i="21"/>
  <c r="GZ64" i="21"/>
  <c r="HA64" i="21"/>
  <c r="HB64" i="21"/>
  <c r="HC64" i="21"/>
  <c r="HD64" i="21"/>
  <c r="HE64" i="21"/>
  <c r="HF64" i="21"/>
  <c r="HG64" i="21"/>
  <c r="HH64" i="21"/>
  <c r="HI64" i="21"/>
  <c r="HJ64" i="21"/>
  <c r="HK64" i="21"/>
  <c r="HL64" i="21"/>
  <c r="HM64" i="21"/>
  <c r="HN64" i="21"/>
  <c r="HO64" i="21"/>
  <c r="HP64" i="21"/>
  <c r="HQ64" i="21"/>
  <c r="HR64" i="21"/>
  <c r="HS64" i="21"/>
  <c r="HT64" i="21"/>
  <c r="HU64" i="21"/>
  <c r="HV64" i="21"/>
  <c r="HW64" i="21"/>
  <c r="HX64" i="21"/>
  <c r="HY64" i="21"/>
  <c r="HZ64" i="21"/>
  <c r="IA64" i="21"/>
  <c r="IB64" i="21"/>
  <c r="IC64" i="21"/>
  <c r="ID64" i="21"/>
  <c r="IE64" i="21"/>
  <c r="IF64" i="21"/>
  <c r="IG64" i="21"/>
  <c r="IH64" i="21"/>
  <c r="II64" i="21"/>
  <c r="IJ64" i="21"/>
  <c r="IK64" i="21"/>
  <c r="IL64" i="21"/>
  <c r="IM64" i="21"/>
  <c r="IN64" i="21"/>
  <c r="IO64" i="21"/>
  <c r="IP64" i="21"/>
  <c r="IQ64" i="21"/>
  <c r="IR64" i="21"/>
  <c r="IS64" i="21"/>
  <c r="IT64" i="21"/>
  <c r="IU64" i="21"/>
  <c r="IV64" i="21"/>
  <c r="IW64" i="21"/>
  <c r="IX64" i="21"/>
  <c r="IY64" i="21"/>
  <c r="IZ64" i="21"/>
  <c r="JA64" i="21"/>
  <c r="JB64" i="21"/>
  <c r="JC64" i="21"/>
  <c r="JD64" i="21"/>
  <c r="JE64" i="21"/>
  <c r="JF64" i="21"/>
  <c r="JG64" i="21"/>
  <c r="JH64" i="21"/>
  <c r="JI64" i="21"/>
  <c r="JJ64" i="21"/>
  <c r="JK64" i="21"/>
  <c r="JL64" i="21"/>
  <c r="JM64" i="21"/>
  <c r="JN64" i="21"/>
  <c r="JO64" i="21"/>
  <c r="JP64" i="21"/>
  <c r="JQ64" i="21"/>
  <c r="JR64" i="21"/>
  <c r="JS64" i="21"/>
  <c r="JT64" i="21"/>
  <c r="JU64" i="21"/>
  <c r="JV64" i="21"/>
  <c r="JW64" i="21"/>
  <c r="JX64" i="21"/>
  <c r="JY64" i="21"/>
  <c r="JZ64" i="21"/>
  <c r="KA64" i="21"/>
  <c r="KB64" i="21"/>
  <c r="KC64" i="21"/>
  <c r="KD64" i="21"/>
  <c r="KE64" i="21"/>
  <c r="KF64" i="21"/>
  <c r="KG64" i="21"/>
  <c r="KH64" i="21"/>
  <c r="KI64" i="21"/>
  <c r="KJ64" i="21"/>
  <c r="KK64" i="21"/>
  <c r="KL64" i="21"/>
  <c r="KM64" i="21"/>
  <c r="KN64" i="21"/>
  <c r="KO64" i="21"/>
  <c r="KP64" i="21"/>
  <c r="KQ64" i="21"/>
  <c r="KR64" i="21"/>
  <c r="KS64" i="21"/>
  <c r="KT64" i="21"/>
  <c r="KU64" i="21"/>
  <c r="KV64" i="21"/>
  <c r="KW64" i="21"/>
  <c r="KX64" i="21"/>
  <c r="KY64" i="21"/>
  <c r="KZ64" i="21"/>
  <c r="LA64" i="21"/>
  <c r="LB64" i="21"/>
  <c r="LC64" i="21"/>
  <c r="LD64" i="21"/>
  <c r="LE64" i="21"/>
  <c r="LF64" i="21"/>
  <c r="LG64" i="21"/>
  <c r="LH64" i="21"/>
  <c r="LI64" i="21"/>
  <c r="LJ64" i="21"/>
  <c r="LK64" i="21"/>
  <c r="LL64" i="21"/>
  <c r="LM64" i="21"/>
  <c r="LN64" i="21"/>
  <c r="LO64" i="21"/>
  <c r="LP64" i="21"/>
  <c r="LQ64" i="21"/>
  <c r="LR64" i="21"/>
  <c r="LS64" i="21"/>
  <c r="LT64" i="21"/>
  <c r="LU64" i="21"/>
  <c r="LV64" i="21"/>
  <c r="LW64" i="21"/>
  <c r="LX64" i="21"/>
  <c r="LY64" i="21"/>
  <c r="LZ64" i="21"/>
  <c r="MA64" i="21"/>
  <c r="MB64" i="21"/>
  <c r="MC64" i="21"/>
  <c r="MD64" i="21"/>
  <c r="ME64" i="21"/>
  <c r="MF64" i="21"/>
  <c r="MG64" i="21"/>
  <c r="MH64" i="21"/>
  <c r="MI64" i="21"/>
  <c r="MJ64" i="21"/>
  <c r="MK64" i="21"/>
  <c r="ML64" i="21"/>
  <c r="MM64" i="21"/>
  <c r="MN64" i="21"/>
  <c r="MO64" i="21"/>
  <c r="MP64" i="21"/>
  <c r="MQ64" i="21"/>
  <c r="MR64" i="21"/>
  <c r="D65" i="21"/>
  <c r="E65" i="21"/>
  <c r="F65" i="21"/>
  <c r="G65" i="21"/>
  <c r="H65" i="21"/>
  <c r="I65" i="21"/>
  <c r="J65" i="21"/>
  <c r="K65" i="21"/>
  <c r="L65" i="21"/>
  <c r="M65" i="21"/>
  <c r="N65" i="21"/>
  <c r="O65" i="21"/>
  <c r="P65" i="21"/>
  <c r="Q65" i="21"/>
  <c r="R65" i="21"/>
  <c r="S65" i="21"/>
  <c r="T65" i="21"/>
  <c r="U65" i="21"/>
  <c r="V65" i="21"/>
  <c r="W65" i="21"/>
  <c r="X65" i="21"/>
  <c r="Y65" i="21"/>
  <c r="Z65" i="21"/>
  <c r="AA65" i="21"/>
  <c r="AB65" i="21"/>
  <c r="AC65" i="21"/>
  <c r="AD65" i="21"/>
  <c r="AE65" i="21"/>
  <c r="AF65" i="21"/>
  <c r="AG65" i="21"/>
  <c r="AH65" i="21"/>
  <c r="AI65" i="21"/>
  <c r="AJ65" i="21"/>
  <c r="AK65" i="21"/>
  <c r="AL65" i="21"/>
  <c r="AM65" i="21"/>
  <c r="AN65" i="21"/>
  <c r="AO65" i="21"/>
  <c r="AP65" i="21"/>
  <c r="AQ65" i="21"/>
  <c r="AR65" i="21"/>
  <c r="AS65" i="21"/>
  <c r="AT65" i="21"/>
  <c r="AU65" i="21"/>
  <c r="AV65" i="21"/>
  <c r="AW65" i="21"/>
  <c r="AX65" i="21"/>
  <c r="AY65" i="21"/>
  <c r="AZ65" i="21"/>
  <c r="BA65" i="21"/>
  <c r="BB65" i="21"/>
  <c r="BC65" i="21"/>
  <c r="BD65" i="21"/>
  <c r="BE65" i="21"/>
  <c r="BF65" i="21"/>
  <c r="BG65" i="21"/>
  <c r="BH65" i="21"/>
  <c r="BI65" i="21"/>
  <c r="BJ65" i="21"/>
  <c r="BK65" i="21"/>
  <c r="BL65" i="21"/>
  <c r="BM65" i="21"/>
  <c r="BN65" i="21"/>
  <c r="BO65" i="21"/>
  <c r="BP65" i="21"/>
  <c r="BQ65" i="21"/>
  <c r="BR65" i="21"/>
  <c r="BS65" i="21"/>
  <c r="BT65" i="21"/>
  <c r="BU65" i="21"/>
  <c r="BV65" i="21"/>
  <c r="BW65" i="21"/>
  <c r="BX65" i="21"/>
  <c r="BY65" i="21"/>
  <c r="BZ65" i="21"/>
  <c r="CA65" i="21"/>
  <c r="CB65" i="21"/>
  <c r="CC65" i="21"/>
  <c r="CD65" i="21"/>
  <c r="CE65" i="21"/>
  <c r="CF65" i="21"/>
  <c r="CG65" i="21"/>
  <c r="CH65" i="21"/>
  <c r="CI65" i="21"/>
  <c r="CJ65" i="21"/>
  <c r="CK65" i="21"/>
  <c r="CL65" i="21"/>
  <c r="CM65" i="21"/>
  <c r="CN65" i="21"/>
  <c r="CO65" i="21"/>
  <c r="CP65" i="21"/>
  <c r="CQ65" i="21"/>
  <c r="CR65" i="21"/>
  <c r="CS65" i="21"/>
  <c r="CT65" i="21"/>
  <c r="CU65" i="21"/>
  <c r="CV65" i="21"/>
  <c r="CW65" i="21"/>
  <c r="CX65" i="21"/>
  <c r="CY65" i="21"/>
  <c r="CZ65" i="21"/>
  <c r="DA65" i="21"/>
  <c r="DB65" i="21"/>
  <c r="DC65" i="21"/>
  <c r="DD65" i="21"/>
  <c r="DE65" i="21"/>
  <c r="DF65" i="21"/>
  <c r="DG65" i="21"/>
  <c r="DH65" i="21"/>
  <c r="DI65" i="21"/>
  <c r="DJ65" i="21"/>
  <c r="DK65" i="21"/>
  <c r="DL65" i="21"/>
  <c r="DM65" i="21"/>
  <c r="DN65" i="21"/>
  <c r="DO65" i="21"/>
  <c r="DP65" i="21"/>
  <c r="DQ65" i="21"/>
  <c r="DR65" i="21"/>
  <c r="DS65" i="21"/>
  <c r="DT65" i="21"/>
  <c r="DU65" i="21"/>
  <c r="DV65" i="21"/>
  <c r="DW65" i="21"/>
  <c r="DX65" i="21"/>
  <c r="DY65" i="21"/>
  <c r="DZ65" i="21"/>
  <c r="EA65" i="21"/>
  <c r="EB65" i="21"/>
  <c r="EC65" i="21"/>
  <c r="ED65" i="21"/>
  <c r="EE65" i="21"/>
  <c r="EF65" i="21"/>
  <c r="EG65" i="21"/>
  <c r="EH65" i="21"/>
  <c r="EI65" i="21"/>
  <c r="EJ65" i="21"/>
  <c r="EK65" i="21"/>
  <c r="EL65" i="21"/>
  <c r="EM65" i="21"/>
  <c r="EN65" i="21"/>
  <c r="EO65" i="21"/>
  <c r="EP65" i="21"/>
  <c r="EQ65" i="21"/>
  <c r="ER65" i="21"/>
  <c r="ES65" i="21"/>
  <c r="ET65" i="21"/>
  <c r="EU65" i="21"/>
  <c r="EV65" i="21"/>
  <c r="EW65" i="21"/>
  <c r="EX65" i="21"/>
  <c r="EY65" i="21"/>
  <c r="EZ65" i="21"/>
  <c r="FA65" i="21"/>
  <c r="FB65" i="21"/>
  <c r="FC65" i="21"/>
  <c r="FD65" i="21"/>
  <c r="FE65" i="21"/>
  <c r="FF65" i="21"/>
  <c r="FG65" i="21"/>
  <c r="FH65" i="21"/>
  <c r="FI65" i="21"/>
  <c r="FJ65" i="21"/>
  <c r="FK65" i="21"/>
  <c r="FL65" i="21"/>
  <c r="FM65" i="21"/>
  <c r="FN65" i="21"/>
  <c r="FO65" i="21"/>
  <c r="FP65" i="21"/>
  <c r="FQ65" i="21"/>
  <c r="FR65" i="21"/>
  <c r="FS65" i="21"/>
  <c r="FT65" i="21"/>
  <c r="FU65" i="21"/>
  <c r="FV65" i="21"/>
  <c r="FW65" i="21"/>
  <c r="FX65" i="21"/>
  <c r="FY65" i="21"/>
  <c r="FZ65" i="21"/>
  <c r="GA65" i="21"/>
  <c r="GB65" i="21"/>
  <c r="GC65" i="21"/>
  <c r="GD65" i="21"/>
  <c r="GE65" i="21"/>
  <c r="GF65" i="21"/>
  <c r="GG65" i="21"/>
  <c r="GH65" i="21"/>
  <c r="GI65" i="21"/>
  <c r="GJ65" i="21"/>
  <c r="GK65" i="21"/>
  <c r="GL65" i="21"/>
  <c r="GM65" i="21"/>
  <c r="GN65" i="21"/>
  <c r="GO65" i="21"/>
  <c r="GP65" i="21"/>
  <c r="GQ65" i="21"/>
  <c r="GR65" i="21"/>
  <c r="GS65" i="21"/>
  <c r="GT65" i="21"/>
  <c r="GU65" i="21"/>
  <c r="GV65" i="21"/>
  <c r="GW65" i="21"/>
  <c r="GX65" i="21"/>
  <c r="GY65" i="21"/>
  <c r="GZ65" i="21"/>
  <c r="HA65" i="21"/>
  <c r="HB65" i="21"/>
  <c r="HC65" i="21"/>
  <c r="HD65" i="21"/>
  <c r="HE65" i="21"/>
  <c r="HF65" i="21"/>
  <c r="HG65" i="21"/>
  <c r="HH65" i="21"/>
  <c r="HI65" i="21"/>
  <c r="HJ65" i="21"/>
  <c r="HK65" i="21"/>
  <c r="HL65" i="21"/>
  <c r="HM65" i="21"/>
  <c r="HN65" i="21"/>
  <c r="HO65" i="21"/>
  <c r="HP65" i="21"/>
  <c r="HQ65" i="21"/>
  <c r="HR65" i="21"/>
  <c r="HS65" i="21"/>
  <c r="HT65" i="21"/>
  <c r="HU65" i="21"/>
  <c r="HV65" i="21"/>
  <c r="HW65" i="21"/>
  <c r="HX65" i="21"/>
  <c r="HY65" i="21"/>
  <c r="HZ65" i="21"/>
  <c r="IA65" i="21"/>
  <c r="IB65" i="21"/>
  <c r="IC65" i="21"/>
  <c r="ID65" i="21"/>
  <c r="IE65" i="21"/>
  <c r="IF65" i="21"/>
  <c r="IG65" i="21"/>
  <c r="IH65" i="21"/>
  <c r="II65" i="21"/>
  <c r="IJ65" i="21"/>
  <c r="IK65" i="21"/>
  <c r="IL65" i="21"/>
  <c r="IM65" i="21"/>
  <c r="IN65" i="21"/>
  <c r="IO65" i="21"/>
  <c r="IP65" i="21"/>
  <c r="IQ65" i="21"/>
  <c r="IR65" i="21"/>
  <c r="IS65" i="21"/>
  <c r="IT65" i="21"/>
  <c r="IU65" i="21"/>
  <c r="IV65" i="21"/>
  <c r="IW65" i="21"/>
  <c r="IX65" i="21"/>
  <c r="IY65" i="21"/>
  <c r="IZ65" i="21"/>
  <c r="JA65" i="21"/>
  <c r="JB65" i="21"/>
  <c r="JC65" i="21"/>
  <c r="JD65" i="21"/>
  <c r="JE65" i="21"/>
  <c r="JF65" i="21"/>
  <c r="JG65" i="21"/>
  <c r="JH65" i="21"/>
  <c r="JI65" i="21"/>
  <c r="JJ65" i="21"/>
  <c r="JK65" i="21"/>
  <c r="JL65" i="21"/>
  <c r="JM65" i="21"/>
  <c r="JN65" i="21"/>
  <c r="JO65" i="21"/>
  <c r="JP65" i="21"/>
  <c r="JQ65" i="21"/>
  <c r="JR65" i="21"/>
  <c r="JS65" i="21"/>
  <c r="JT65" i="21"/>
  <c r="JU65" i="21"/>
  <c r="JV65" i="21"/>
  <c r="JW65" i="21"/>
  <c r="JX65" i="21"/>
  <c r="JY65" i="21"/>
  <c r="JZ65" i="21"/>
  <c r="KA65" i="21"/>
  <c r="KB65" i="21"/>
  <c r="KC65" i="21"/>
  <c r="KD65" i="21"/>
  <c r="KE65" i="21"/>
  <c r="KF65" i="21"/>
  <c r="KG65" i="21"/>
  <c r="KH65" i="21"/>
  <c r="KI65" i="21"/>
  <c r="KJ65" i="21"/>
  <c r="KK65" i="21"/>
  <c r="KL65" i="21"/>
  <c r="KM65" i="21"/>
  <c r="KN65" i="21"/>
  <c r="KO65" i="21"/>
  <c r="KP65" i="21"/>
  <c r="KQ65" i="21"/>
  <c r="KR65" i="21"/>
  <c r="KS65" i="21"/>
  <c r="KT65" i="21"/>
  <c r="KU65" i="21"/>
  <c r="KV65" i="21"/>
  <c r="KW65" i="21"/>
  <c r="KX65" i="21"/>
  <c r="KY65" i="21"/>
  <c r="KZ65" i="21"/>
  <c r="LA65" i="21"/>
  <c r="LB65" i="21"/>
  <c r="LC65" i="21"/>
  <c r="LD65" i="21"/>
  <c r="LE65" i="21"/>
  <c r="LF65" i="21"/>
  <c r="LG65" i="21"/>
  <c r="LH65" i="21"/>
  <c r="LI65" i="21"/>
  <c r="LJ65" i="21"/>
  <c r="LK65" i="21"/>
  <c r="LL65" i="21"/>
  <c r="LM65" i="21"/>
  <c r="LN65" i="21"/>
  <c r="LO65" i="21"/>
  <c r="LP65" i="21"/>
  <c r="LQ65" i="21"/>
  <c r="LR65" i="21"/>
  <c r="LS65" i="21"/>
  <c r="LT65" i="21"/>
  <c r="LU65" i="21"/>
  <c r="LV65" i="21"/>
  <c r="LW65" i="21"/>
  <c r="LX65" i="21"/>
  <c r="LY65" i="21"/>
  <c r="LZ65" i="21"/>
  <c r="MA65" i="21"/>
  <c r="MB65" i="21"/>
  <c r="MC65" i="21"/>
  <c r="MD65" i="21"/>
  <c r="ME65" i="21"/>
  <c r="MF65" i="21"/>
  <c r="MG65" i="21"/>
  <c r="MH65" i="21"/>
  <c r="MI65" i="21"/>
  <c r="MJ65" i="21"/>
  <c r="MK65" i="21"/>
  <c r="ML65" i="21"/>
  <c r="MM65" i="21"/>
  <c r="MN65" i="21"/>
  <c r="MO65" i="21"/>
  <c r="MP65" i="21"/>
  <c r="MQ65" i="21"/>
  <c r="MR65" i="21"/>
  <c r="D66" i="21"/>
  <c r="E66" i="21"/>
  <c r="F66" i="21"/>
  <c r="G66" i="21"/>
  <c r="H66" i="21"/>
  <c r="I66" i="21"/>
  <c r="J66" i="21"/>
  <c r="K66" i="21"/>
  <c r="L66" i="21"/>
  <c r="M66" i="21"/>
  <c r="N66" i="21"/>
  <c r="O66" i="21"/>
  <c r="P66" i="21"/>
  <c r="Q66" i="21"/>
  <c r="R66" i="21"/>
  <c r="S66" i="21"/>
  <c r="T66" i="21"/>
  <c r="U66" i="21"/>
  <c r="V66" i="21"/>
  <c r="W66" i="21"/>
  <c r="X66" i="21"/>
  <c r="Y66" i="21"/>
  <c r="Z66" i="21"/>
  <c r="AA66" i="21"/>
  <c r="AB66" i="21"/>
  <c r="AC66" i="21"/>
  <c r="AD66" i="21"/>
  <c r="AE66" i="21"/>
  <c r="AF66" i="21"/>
  <c r="AG66" i="21"/>
  <c r="AH66" i="21"/>
  <c r="AI66" i="21"/>
  <c r="AJ66" i="21"/>
  <c r="AK66" i="21"/>
  <c r="AL66" i="21"/>
  <c r="AM66" i="21"/>
  <c r="AN66" i="21"/>
  <c r="AO66" i="21"/>
  <c r="AP66" i="21"/>
  <c r="AQ66" i="21"/>
  <c r="AR66" i="21"/>
  <c r="AS66" i="21"/>
  <c r="AT66" i="21"/>
  <c r="AU66" i="21"/>
  <c r="AV66" i="21"/>
  <c r="AW66" i="21"/>
  <c r="AX66" i="21"/>
  <c r="AY66" i="21"/>
  <c r="AZ66" i="21"/>
  <c r="BA66" i="21"/>
  <c r="BB66" i="21"/>
  <c r="BC66" i="21"/>
  <c r="BD66" i="21"/>
  <c r="BE66" i="21"/>
  <c r="BF66" i="21"/>
  <c r="BG66" i="21"/>
  <c r="BH66" i="21"/>
  <c r="BI66" i="21"/>
  <c r="BJ66" i="21"/>
  <c r="BK66" i="21"/>
  <c r="BL66" i="21"/>
  <c r="BM66" i="21"/>
  <c r="BN66" i="21"/>
  <c r="BO66" i="21"/>
  <c r="BP66" i="21"/>
  <c r="BQ66" i="21"/>
  <c r="BR66" i="21"/>
  <c r="BS66" i="21"/>
  <c r="BT66" i="21"/>
  <c r="BU66" i="21"/>
  <c r="BV66" i="21"/>
  <c r="BW66" i="21"/>
  <c r="BX66" i="21"/>
  <c r="BY66" i="21"/>
  <c r="BZ66" i="21"/>
  <c r="CA66" i="21"/>
  <c r="CB66" i="21"/>
  <c r="CC66" i="21"/>
  <c r="CD66" i="21"/>
  <c r="CE66" i="21"/>
  <c r="CF66" i="21"/>
  <c r="CG66" i="21"/>
  <c r="CH66" i="21"/>
  <c r="CI66" i="21"/>
  <c r="CJ66" i="21"/>
  <c r="CK66" i="21"/>
  <c r="CL66" i="21"/>
  <c r="CM66" i="21"/>
  <c r="CN66" i="21"/>
  <c r="CO66" i="21"/>
  <c r="CP66" i="21"/>
  <c r="CQ66" i="21"/>
  <c r="CR66" i="21"/>
  <c r="CS66" i="21"/>
  <c r="CT66" i="21"/>
  <c r="CU66" i="21"/>
  <c r="CV66" i="21"/>
  <c r="CW66" i="21"/>
  <c r="CX66" i="21"/>
  <c r="CY66" i="21"/>
  <c r="CZ66" i="21"/>
  <c r="DA66" i="21"/>
  <c r="DB66" i="21"/>
  <c r="DC66" i="21"/>
  <c r="DD66" i="21"/>
  <c r="DE66" i="21"/>
  <c r="DF66" i="21"/>
  <c r="DG66" i="21"/>
  <c r="DH66" i="21"/>
  <c r="DI66" i="21"/>
  <c r="DJ66" i="21"/>
  <c r="DK66" i="21"/>
  <c r="DL66" i="21"/>
  <c r="DM66" i="21"/>
  <c r="DN66" i="21"/>
  <c r="DO66" i="21"/>
  <c r="DP66" i="21"/>
  <c r="DQ66" i="21"/>
  <c r="DR66" i="21"/>
  <c r="DS66" i="21"/>
  <c r="DT66" i="21"/>
  <c r="DU66" i="21"/>
  <c r="DV66" i="21"/>
  <c r="DW66" i="21"/>
  <c r="DX66" i="21"/>
  <c r="DY66" i="21"/>
  <c r="DZ66" i="21"/>
  <c r="EA66" i="21"/>
  <c r="EB66" i="21"/>
  <c r="EC66" i="21"/>
  <c r="ED66" i="21"/>
  <c r="EE66" i="21"/>
  <c r="EF66" i="21"/>
  <c r="EG66" i="21"/>
  <c r="EH66" i="21"/>
  <c r="EI66" i="21"/>
  <c r="EJ66" i="21"/>
  <c r="EK66" i="21"/>
  <c r="EL66" i="21"/>
  <c r="EM66" i="21"/>
  <c r="EN66" i="21"/>
  <c r="EO66" i="21"/>
  <c r="EP66" i="21"/>
  <c r="EQ66" i="21"/>
  <c r="ER66" i="21"/>
  <c r="ES66" i="21"/>
  <c r="ET66" i="21"/>
  <c r="EU66" i="21"/>
  <c r="EV66" i="21"/>
  <c r="EW66" i="21"/>
  <c r="EX66" i="21"/>
  <c r="EY66" i="21"/>
  <c r="EZ66" i="21"/>
  <c r="FA66" i="21"/>
  <c r="FB66" i="21"/>
  <c r="FC66" i="21"/>
  <c r="FD66" i="21"/>
  <c r="FE66" i="21"/>
  <c r="FF66" i="21"/>
  <c r="FG66" i="21"/>
  <c r="FH66" i="21"/>
  <c r="FI66" i="21"/>
  <c r="FJ66" i="21"/>
  <c r="FK66" i="21"/>
  <c r="FL66" i="21"/>
  <c r="FM66" i="21"/>
  <c r="FN66" i="21"/>
  <c r="FO66" i="21"/>
  <c r="FP66" i="21"/>
  <c r="FQ66" i="21"/>
  <c r="FR66" i="21"/>
  <c r="FS66" i="21"/>
  <c r="FT66" i="21"/>
  <c r="FU66" i="21"/>
  <c r="FV66" i="21"/>
  <c r="FW66" i="21"/>
  <c r="FX66" i="21"/>
  <c r="FY66" i="21"/>
  <c r="FZ66" i="21"/>
  <c r="GA66" i="21"/>
  <c r="GB66" i="21"/>
  <c r="GC66" i="21"/>
  <c r="GD66" i="21"/>
  <c r="GE66" i="21"/>
  <c r="GF66" i="21"/>
  <c r="GG66" i="21"/>
  <c r="GH66" i="21"/>
  <c r="GI66" i="21"/>
  <c r="GJ66" i="21"/>
  <c r="GK66" i="21"/>
  <c r="GL66" i="21"/>
  <c r="GM66" i="21"/>
  <c r="GN66" i="21"/>
  <c r="GO66" i="21"/>
  <c r="GP66" i="21"/>
  <c r="GQ66" i="21"/>
  <c r="GR66" i="21"/>
  <c r="GS66" i="21"/>
  <c r="GT66" i="21"/>
  <c r="GU66" i="21"/>
  <c r="GV66" i="21"/>
  <c r="GW66" i="21"/>
  <c r="GX66" i="21"/>
  <c r="GY66" i="21"/>
  <c r="GZ66" i="21"/>
  <c r="HA66" i="21"/>
  <c r="HB66" i="21"/>
  <c r="HC66" i="21"/>
  <c r="HD66" i="21"/>
  <c r="HE66" i="21"/>
  <c r="HF66" i="21"/>
  <c r="HG66" i="21"/>
  <c r="HH66" i="21"/>
  <c r="HI66" i="21"/>
  <c r="HJ66" i="21"/>
  <c r="HK66" i="21"/>
  <c r="HL66" i="21"/>
  <c r="HM66" i="21"/>
  <c r="HN66" i="21"/>
  <c r="HO66" i="21"/>
  <c r="HP66" i="21"/>
  <c r="HQ66" i="21"/>
  <c r="HR66" i="21"/>
  <c r="HS66" i="21"/>
  <c r="HT66" i="21"/>
  <c r="HU66" i="21"/>
  <c r="HV66" i="21"/>
  <c r="HW66" i="21"/>
  <c r="HX66" i="21"/>
  <c r="HY66" i="21"/>
  <c r="HZ66" i="21"/>
  <c r="IA66" i="21"/>
  <c r="IB66" i="21"/>
  <c r="IC66" i="21"/>
  <c r="ID66" i="21"/>
  <c r="IE66" i="21"/>
  <c r="IF66" i="21"/>
  <c r="IG66" i="21"/>
  <c r="IH66" i="21"/>
  <c r="II66" i="21"/>
  <c r="IJ66" i="21"/>
  <c r="IK66" i="21"/>
  <c r="IL66" i="21"/>
  <c r="IM66" i="21"/>
  <c r="IN66" i="21"/>
  <c r="IO66" i="21"/>
  <c r="IP66" i="21"/>
  <c r="IQ66" i="21"/>
  <c r="IR66" i="21"/>
  <c r="IS66" i="21"/>
  <c r="IT66" i="21"/>
  <c r="IU66" i="21"/>
  <c r="IV66" i="21"/>
  <c r="IW66" i="21"/>
  <c r="IX66" i="21"/>
  <c r="IY66" i="21"/>
  <c r="IZ66" i="21"/>
  <c r="JA66" i="21"/>
  <c r="JB66" i="21"/>
  <c r="JC66" i="21"/>
  <c r="JD66" i="21"/>
  <c r="JE66" i="21"/>
  <c r="JF66" i="21"/>
  <c r="JG66" i="21"/>
  <c r="JH66" i="21"/>
  <c r="JI66" i="21"/>
  <c r="JJ66" i="21"/>
  <c r="JK66" i="21"/>
  <c r="JL66" i="21"/>
  <c r="JM66" i="21"/>
  <c r="JN66" i="21"/>
  <c r="JO66" i="21"/>
  <c r="JP66" i="21"/>
  <c r="JQ66" i="21"/>
  <c r="JR66" i="21"/>
  <c r="JS66" i="21"/>
  <c r="JT66" i="21"/>
  <c r="JU66" i="21"/>
  <c r="JV66" i="21"/>
  <c r="JW66" i="21"/>
  <c r="JX66" i="21"/>
  <c r="JY66" i="21"/>
  <c r="JZ66" i="21"/>
  <c r="KA66" i="21"/>
  <c r="KB66" i="21"/>
  <c r="KC66" i="21"/>
  <c r="KD66" i="21"/>
  <c r="KE66" i="21"/>
  <c r="KF66" i="21"/>
  <c r="KG66" i="21"/>
  <c r="KH66" i="21"/>
  <c r="KI66" i="21"/>
  <c r="KJ66" i="21"/>
  <c r="KK66" i="21"/>
  <c r="KL66" i="21"/>
  <c r="KM66" i="21"/>
  <c r="KN66" i="21"/>
  <c r="KO66" i="21"/>
  <c r="KP66" i="21"/>
  <c r="KQ66" i="21"/>
  <c r="KR66" i="21"/>
  <c r="KS66" i="21"/>
  <c r="KT66" i="21"/>
  <c r="KU66" i="21"/>
  <c r="KV66" i="21"/>
  <c r="KW66" i="21"/>
  <c r="KX66" i="21"/>
  <c r="KY66" i="21"/>
  <c r="KZ66" i="21"/>
  <c r="LA66" i="21"/>
  <c r="LB66" i="21"/>
  <c r="LC66" i="21"/>
  <c r="LD66" i="21"/>
  <c r="LE66" i="21"/>
  <c r="LF66" i="21"/>
  <c r="LG66" i="21"/>
  <c r="LH66" i="21"/>
  <c r="LI66" i="21"/>
  <c r="LJ66" i="21"/>
  <c r="LK66" i="21"/>
  <c r="LL66" i="21"/>
  <c r="LM66" i="21"/>
  <c r="LN66" i="21"/>
  <c r="LO66" i="21"/>
  <c r="LP66" i="21"/>
  <c r="LQ66" i="21"/>
  <c r="LR66" i="21"/>
  <c r="LS66" i="21"/>
  <c r="LT66" i="21"/>
  <c r="LU66" i="21"/>
  <c r="LV66" i="21"/>
  <c r="LW66" i="21"/>
  <c r="LX66" i="21"/>
  <c r="LY66" i="21"/>
  <c r="LZ66" i="21"/>
  <c r="MA66" i="21"/>
  <c r="MB66" i="21"/>
  <c r="MC66" i="21"/>
  <c r="MD66" i="21"/>
  <c r="ME66" i="21"/>
  <c r="MF66" i="21"/>
  <c r="MG66" i="21"/>
  <c r="MH66" i="21"/>
  <c r="MI66" i="21"/>
  <c r="MJ66" i="21"/>
  <c r="MK66" i="21"/>
  <c r="ML66" i="21"/>
  <c r="MM66" i="21"/>
  <c r="MN66" i="21"/>
  <c r="MO66" i="21"/>
  <c r="MP66" i="21"/>
  <c r="MQ66" i="21"/>
  <c r="MR66" i="21"/>
  <c r="D67" i="21"/>
  <c r="E67" i="21"/>
  <c r="F67" i="21"/>
  <c r="G67" i="21"/>
  <c r="H67" i="21"/>
  <c r="I67" i="21"/>
  <c r="J67" i="21"/>
  <c r="K67" i="21"/>
  <c r="L67" i="21"/>
  <c r="M67" i="21"/>
  <c r="N67" i="21"/>
  <c r="O67" i="21"/>
  <c r="P67" i="21"/>
  <c r="Q67" i="21"/>
  <c r="R67" i="21"/>
  <c r="S67" i="21"/>
  <c r="T67" i="21"/>
  <c r="U67" i="21"/>
  <c r="V67" i="21"/>
  <c r="W67" i="21"/>
  <c r="X67" i="21"/>
  <c r="Y67" i="21"/>
  <c r="Z67" i="21"/>
  <c r="AA67" i="21"/>
  <c r="AB67" i="21"/>
  <c r="AC67" i="21"/>
  <c r="AD67" i="21"/>
  <c r="AE67" i="21"/>
  <c r="AF67" i="21"/>
  <c r="AG67" i="21"/>
  <c r="AH67" i="21"/>
  <c r="AI67" i="21"/>
  <c r="AJ67" i="21"/>
  <c r="AK67" i="21"/>
  <c r="AL67" i="21"/>
  <c r="AM67" i="21"/>
  <c r="AN67" i="21"/>
  <c r="AO67" i="21"/>
  <c r="AP67" i="21"/>
  <c r="AQ67" i="21"/>
  <c r="AR67" i="21"/>
  <c r="AS67" i="21"/>
  <c r="AT67" i="21"/>
  <c r="AU67" i="21"/>
  <c r="AV67" i="21"/>
  <c r="AW67" i="21"/>
  <c r="AX67" i="21"/>
  <c r="AY67" i="21"/>
  <c r="AZ67" i="21"/>
  <c r="BA67" i="21"/>
  <c r="BB67" i="21"/>
  <c r="BC67" i="21"/>
  <c r="BD67" i="21"/>
  <c r="BE67" i="21"/>
  <c r="BF67" i="21"/>
  <c r="BG67" i="21"/>
  <c r="BH67" i="21"/>
  <c r="BI67" i="21"/>
  <c r="BJ67" i="21"/>
  <c r="BK67" i="21"/>
  <c r="BL67" i="21"/>
  <c r="BM67" i="21"/>
  <c r="BN67" i="21"/>
  <c r="BO67" i="21"/>
  <c r="BP67" i="21"/>
  <c r="BQ67" i="21"/>
  <c r="BR67" i="21"/>
  <c r="BS67" i="21"/>
  <c r="BT67" i="21"/>
  <c r="BU67" i="21"/>
  <c r="BV67" i="21"/>
  <c r="BW67" i="21"/>
  <c r="BX67" i="21"/>
  <c r="BY67" i="21"/>
  <c r="BZ67" i="21"/>
  <c r="CA67" i="21"/>
  <c r="CB67" i="21"/>
  <c r="CC67" i="21"/>
  <c r="CD67" i="21"/>
  <c r="CE67" i="21"/>
  <c r="CF67" i="21"/>
  <c r="CG67" i="21"/>
  <c r="CH67" i="21"/>
  <c r="CI67" i="21"/>
  <c r="CJ67" i="21"/>
  <c r="CK67" i="21"/>
  <c r="CL67" i="21"/>
  <c r="CM67" i="21"/>
  <c r="CN67" i="21"/>
  <c r="CO67" i="21"/>
  <c r="CP67" i="21"/>
  <c r="CQ67" i="21"/>
  <c r="CR67" i="21"/>
  <c r="CS67" i="21"/>
  <c r="CT67" i="21"/>
  <c r="CU67" i="21"/>
  <c r="CV67" i="21"/>
  <c r="CW67" i="21"/>
  <c r="CX67" i="21"/>
  <c r="CY67" i="21"/>
  <c r="CZ67" i="21"/>
  <c r="DA67" i="21"/>
  <c r="DB67" i="21"/>
  <c r="DC67" i="21"/>
  <c r="DD67" i="21"/>
  <c r="DE67" i="21"/>
  <c r="DF67" i="21"/>
  <c r="DG67" i="21"/>
  <c r="DH67" i="21"/>
  <c r="DI67" i="21"/>
  <c r="DJ67" i="21"/>
  <c r="DK67" i="21"/>
  <c r="DL67" i="21"/>
  <c r="DM67" i="21"/>
  <c r="DN67" i="21"/>
  <c r="DO67" i="21"/>
  <c r="DP67" i="21"/>
  <c r="DQ67" i="21"/>
  <c r="DR67" i="21"/>
  <c r="DS67" i="21"/>
  <c r="DT67" i="21"/>
  <c r="DU67" i="21"/>
  <c r="DV67" i="21"/>
  <c r="DW67" i="21"/>
  <c r="DX67" i="21"/>
  <c r="DY67" i="21"/>
  <c r="DZ67" i="21"/>
  <c r="EA67" i="21"/>
  <c r="EB67" i="21"/>
  <c r="EC67" i="21"/>
  <c r="ED67" i="21"/>
  <c r="EE67" i="21"/>
  <c r="EF67" i="21"/>
  <c r="EG67" i="21"/>
  <c r="EH67" i="21"/>
  <c r="EI67" i="21"/>
  <c r="EJ67" i="21"/>
  <c r="EK67" i="21"/>
  <c r="EL67" i="21"/>
  <c r="EM67" i="21"/>
  <c r="EN67" i="21"/>
  <c r="EO67" i="21"/>
  <c r="EP67" i="21"/>
  <c r="EQ67" i="21"/>
  <c r="ER67" i="21"/>
  <c r="ES67" i="21"/>
  <c r="ET67" i="21"/>
  <c r="EU67" i="21"/>
  <c r="EV67" i="21"/>
  <c r="EW67" i="21"/>
  <c r="EX67" i="21"/>
  <c r="EY67" i="21"/>
  <c r="EZ67" i="21"/>
  <c r="FA67" i="21"/>
  <c r="FB67" i="21"/>
  <c r="FC67" i="21"/>
  <c r="FD67" i="21"/>
  <c r="FE67" i="21"/>
  <c r="FF67" i="21"/>
  <c r="FG67" i="21"/>
  <c r="FH67" i="21"/>
  <c r="FI67" i="21"/>
  <c r="FJ67" i="21"/>
  <c r="FK67" i="21"/>
  <c r="FL67" i="21"/>
  <c r="FM67" i="21"/>
  <c r="FN67" i="21"/>
  <c r="FO67" i="21"/>
  <c r="FP67" i="21"/>
  <c r="FQ67" i="21"/>
  <c r="FR67" i="21"/>
  <c r="FS67" i="21"/>
  <c r="FT67" i="21"/>
  <c r="FU67" i="21"/>
  <c r="FV67" i="21"/>
  <c r="FW67" i="21"/>
  <c r="FX67" i="21"/>
  <c r="FY67" i="21"/>
  <c r="FZ67" i="21"/>
  <c r="GA67" i="21"/>
  <c r="GB67" i="21"/>
  <c r="GC67" i="21"/>
  <c r="GD67" i="21"/>
  <c r="GE67" i="21"/>
  <c r="GF67" i="21"/>
  <c r="GG67" i="21"/>
  <c r="GH67" i="21"/>
  <c r="GI67" i="21"/>
  <c r="GJ67" i="21"/>
  <c r="GK67" i="21"/>
  <c r="GL67" i="21"/>
  <c r="GM67" i="21"/>
  <c r="GN67" i="21"/>
  <c r="GO67" i="21"/>
  <c r="GP67" i="21"/>
  <c r="GQ67" i="21"/>
  <c r="GR67" i="21"/>
  <c r="GS67" i="21"/>
  <c r="GT67" i="21"/>
  <c r="GU67" i="21"/>
  <c r="GV67" i="21"/>
  <c r="GW67" i="21"/>
  <c r="GX67" i="21"/>
  <c r="GY67" i="21"/>
  <c r="GZ67" i="21"/>
  <c r="HA67" i="21"/>
  <c r="HB67" i="21"/>
  <c r="HC67" i="21"/>
  <c r="HD67" i="21"/>
  <c r="HE67" i="21"/>
  <c r="HF67" i="21"/>
  <c r="HG67" i="21"/>
  <c r="HH67" i="21"/>
  <c r="HI67" i="21"/>
  <c r="HJ67" i="21"/>
  <c r="HK67" i="21"/>
  <c r="HL67" i="21"/>
  <c r="HM67" i="21"/>
  <c r="HN67" i="21"/>
  <c r="HO67" i="21"/>
  <c r="HP67" i="21"/>
  <c r="HQ67" i="21"/>
  <c r="HR67" i="21"/>
  <c r="HS67" i="21"/>
  <c r="HT67" i="21"/>
  <c r="HU67" i="21"/>
  <c r="HV67" i="21"/>
  <c r="HW67" i="21"/>
  <c r="HX67" i="21"/>
  <c r="HY67" i="21"/>
  <c r="HZ67" i="21"/>
  <c r="IA67" i="21"/>
  <c r="IB67" i="21"/>
  <c r="IC67" i="21"/>
  <c r="ID67" i="21"/>
  <c r="IE67" i="21"/>
  <c r="IF67" i="21"/>
  <c r="IG67" i="21"/>
  <c r="IH67" i="21"/>
  <c r="II67" i="21"/>
  <c r="IJ67" i="21"/>
  <c r="IK67" i="21"/>
  <c r="IL67" i="21"/>
  <c r="IM67" i="21"/>
  <c r="IN67" i="21"/>
  <c r="IO67" i="21"/>
  <c r="IP67" i="21"/>
  <c r="IQ67" i="21"/>
  <c r="IR67" i="21"/>
  <c r="IS67" i="21"/>
  <c r="IT67" i="21"/>
  <c r="IU67" i="21"/>
  <c r="IV67" i="21"/>
  <c r="IW67" i="21"/>
  <c r="IX67" i="21"/>
  <c r="IY67" i="21"/>
  <c r="IZ67" i="21"/>
  <c r="JA67" i="21"/>
  <c r="JB67" i="21"/>
  <c r="JC67" i="21"/>
  <c r="JD67" i="21"/>
  <c r="JE67" i="21"/>
  <c r="JF67" i="21"/>
  <c r="JG67" i="21"/>
  <c r="JH67" i="21"/>
  <c r="JI67" i="21"/>
  <c r="JJ67" i="21"/>
  <c r="JK67" i="21"/>
  <c r="JL67" i="21"/>
  <c r="JM67" i="21"/>
  <c r="JN67" i="21"/>
  <c r="JO67" i="21"/>
  <c r="JP67" i="21"/>
  <c r="JQ67" i="21"/>
  <c r="JR67" i="21"/>
  <c r="JS67" i="21"/>
  <c r="JT67" i="21"/>
  <c r="JU67" i="21"/>
  <c r="JV67" i="21"/>
  <c r="JW67" i="21"/>
  <c r="JX67" i="21"/>
  <c r="JY67" i="21"/>
  <c r="JZ67" i="21"/>
  <c r="KA67" i="21"/>
  <c r="KB67" i="21"/>
  <c r="KC67" i="21"/>
  <c r="KD67" i="21"/>
  <c r="KE67" i="21"/>
  <c r="KF67" i="21"/>
  <c r="KG67" i="21"/>
  <c r="KH67" i="21"/>
  <c r="KI67" i="21"/>
  <c r="KJ67" i="21"/>
  <c r="KK67" i="21"/>
  <c r="KL67" i="21"/>
  <c r="KM67" i="21"/>
  <c r="KN67" i="21"/>
  <c r="KO67" i="21"/>
  <c r="KP67" i="21"/>
  <c r="KQ67" i="21"/>
  <c r="KR67" i="21"/>
  <c r="KS67" i="21"/>
  <c r="KT67" i="21"/>
  <c r="KU67" i="21"/>
  <c r="KV67" i="21"/>
  <c r="KW67" i="21"/>
  <c r="KX67" i="21"/>
  <c r="KY67" i="21"/>
  <c r="KZ67" i="21"/>
  <c r="LA67" i="21"/>
  <c r="LB67" i="21"/>
  <c r="LC67" i="21"/>
  <c r="LD67" i="21"/>
  <c r="LE67" i="21"/>
  <c r="LF67" i="21"/>
  <c r="LG67" i="21"/>
  <c r="LH67" i="21"/>
  <c r="LI67" i="21"/>
  <c r="LJ67" i="21"/>
  <c r="LK67" i="21"/>
  <c r="LL67" i="21"/>
  <c r="LM67" i="21"/>
  <c r="LN67" i="21"/>
  <c r="LO67" i="21"/>
  <c r="LP67" i="21"/>
  <c r="LQ67" i="21"/>
  <c r="LR67" i="21"/>
  <c r="LS67" i="21"/>
  <c r="LT67" i="21"/>
  <c r="LU67" i="21"/>
  <c r="LV67" i="21"/>
  <c r="LW67" i="21"/>
  <c r="LX67" i="21"/>
  <c r="LY67" i="21"/>
  <c r="LZ67" i="21"/>
  <c r="MA67" i="21"/>
  <c r="MB67" i="21"/>
  <c r="MC67" i="21"/>
  <c r="MD67" i="21"/>
  <c r="ME67" i="21"/>
  <c r="MF67" i="21"/>
  <c r="MG67" i="21"/>
  <c r="MH67" i="21"/>
  <c r="MI67" i="21"/>
  <c r="MJ67" i="21"/>
  <c r="MK67" i="21"/>
  <c r="ML67" i="21"/>
  <c r="MM67" i="21"/>
  <c r="MN67" i="21"/>
  <c r="MO67" i="21"/>
  <c r="MP67" i="21"/>
  <c r="MQ67" i="21"/>
  <c r="MR67" i="21"/>
  <c r="D68" i="21"/>
  <c r="E68" i="21"/>
  <c r="F68" i="21"/>
  <c r="G68" i="21"/>
  <c r="H68" i="21"/>
  <c r="I68" i="21"/>
  <c r="J68" i="21"/>
  <c r="K68" i="21"/>
  <c r="L68" i="21"/>
  <c r="M68" i="21"/>
  <c r="N68" i="21"/>
  <c r="O68" i="21"/>
  <c r="P68" i="21"/>
  <c r="Q68" i="21"/>
  <c r="R68" i="21"/>
  <c r="S68" i="21"/>
  <c r="T68" i="21"/>
  <c r="U68" i="21"/>
  <c r="V68" i="21"/>
  <c r="W68" i="21"/>
  <c r="X68" i="21"/>
  <c r="Y68" i="21"/>
  <c r="Z68" i="21"/>
  <c r="AA68" i="21"/>
  <c r="AB68" i="21"/>
  <c r="AC68" i="21"/>
  <c r="AD68" i="21"/>
  <c r="AE68" i="21"/>
  <c r="AF68" i="21"/>
  <c r="AG68" i="21"/>
  <c r="AH68" i="21"/>
  <c r="AI68" i="21"/>
  <c r="AJ68" i="21"/>
  <c r="AK68" i="21"/>
  <c r="AL68" i="21"/>
  <c r="AM68" i="21"/>
  <c r="AN68" i="21"/>
  <c r="AO68" i="21"/>
  <c r="AP68" i="21"/>
  <c r="AQ68" i="21"/>
  <c r="AR68" i="21"/>
  <c r="AS68" i="21"/>
  <c r="AT68" i="21"/>
  <c r="AU68" i="21"/>
  <c r="AV68" i="21"/>
  <c r="AW68" i="21"/>
  <c r="AX68" i="21"/>
  <c r="AY68" i="21"/>
  <c r="AZ68" i="21"/>
  <c r="BA68" i="21"/>
  <c r="BB68" i="21"/>
  <c r="BC68" i="21"/>
  <c r="BD68" i="21"/>
  <c r="BE68" i="21"/>
  <c r="BF68" i="21"/>
  <c r="BG68" i="21"/>
  <c r="BH68" i="21"/>
  <c r="BI68" i="21"/>
  <c r="BJ68" i="21"/>
  <c r="BK68" i="21"/>
  <c r="BL68" i="21"/>
  <c r="BM68" i="21"/>
  <c r="BN68" i="21"/>
  <c r="BO68" i="21"/>
  <c r="BP68" i="21"/>
  <c r="BQ68" i="21"/>
  <c r="BR68" i="21"/>
  <c r="BS68" i="21"/>
  <c r="BT68" i="21"/>
  <c r="BU68" i="21"/>
  <c r="BV68" i="21"/>
  <c r="BW68" i="21"/>
  <c r="BX68" i="21"/>
  <c r="BY68" i="21"/>
  <c r="BZ68" i="21"/>
  <c r="CA68" i="21"/>
  <c r="CB68" i="21"/>
  <c r="CC68" i="21"/>
  <c r="CD68" i="21"/>
  <c r="CE68" i="21"/>
  <c r="CF68" i="21"/>
  <c r="CG68" i="21"/>
  <c r="CH68" i="21"/>
  <c r="CI68" i="21"/>
  <c r="CJ68" i="21"/>
  <c r="CK68" i="21"/>
  <c r="CL68" i="21"/>
  <c r="CM68" i="21"/>
  <c r="CN68" i="21"/>
  <c r="CO68" i="21"/>
  <c r="CP68" i="21"/>
  <c r="CQ68" i="21"/>
  <c r="CR68" i="21"/>
  <c r="CS68" i="21"/>
  <c r="CT68" i="21"/>
  <c r="CU68" i="21"/>
  <c r="CV68" i="21"/>
  <c r="CW68" i="21"/>
  <c r="CX68" i="21"/>
  <c r="CY68" i="21"/>
  <c r="CZ68" i="21"/>
  <c r="DA68" i="21"/>
  <c r="DB68" i="21"/>
  <c r="DC68" i="21"/>
  <c r="DD68" i="21"/>
  <c r="DE68" i="21"/>
  <c r="DF68" i="21"/>
  <c r="DG68" i="21"/>
  <c r="DH68" i="21"/>
  <c r="DI68" i="21"/>
  <c r="DJ68" i="21"/>
  <c r="DK68" i="21"/>
  <c r="DL68" i="21"/>
  <c r="DM68" i="21"/>
  <c r="DN68" i="21"/>
  <c r="DO68" i="21"/>
  <c r="DP68" i="21"/>
  <c r="DQ68" i="21"/>
  <c r="DR68" i="21"/>
  <c r="DS68" i="21"/>
  <c r="DT68" i="21"/>
  <c r="DU68" i="21"/>
  <c r="DV68" i="21"/>
  <c r="DW68" i="21"/>
  <c r="DX68" i="21"/>
  <c r="DY68" i="21"/>
  <c r="DZ68" i="21"/>
  <c r="EA68" i="21"/>
  <c r="EB68" i="21"/>
  <c r="EC68" i="21"/>
  <c r="ED68" i="21"/>
  <c r="EE68" i="21"/>
  <c r="EF68" i="21"/>
  <c r="EG68" i="21"/>
  <c r="EH68" i="21"/>
  <c r="EI68" i="21"/>
  <c r="EJ68" i="21"/>
  <c r="EK68" i="21"/>
  <c r="EL68" i="21"/>
  <c r="EM68" i="21"/>
  <c r="EN68" i="21"/>
  <c r="EO68" i="21"/>
  <c r="EP68" i="21"/>
  <c r="EQ68" i="21"/>
  <c r="ER68" i="21"/>
  <c r="ES68" i="21"/>
  <c r="ET68" i="21"/>
  <c r="EU68" i="21"/>
  <c r="EV68" i="21"/>
  <c r="EW68" i="21"/>
  <c r="EX68" i="21"/>
  <c r="EY68" i="21"/>
  <c r="EZ68" i="21"/>
  <c r="FA68" i="21"/>
  <c r="FB68" i="21"/>
  <c r="FC68" i="21"/>
  <c r="FD68" i="21"/>
  <c r="FE68" i="21"/>
  <c r="FF68" i="21"/>
  <c r="FG68" i="21"/>
  <c r="FH68" i="21"/>
  <c r="FI68" i="21"/>
  <c r="FJ68" i="21"/>
  <c r="FK68" i="21"/>
  <c r="FL68" i="21"/>
  <c r="FM68" i="21"/>
  <c r="FN68" i="21"/>
  <c r="FO68" i="21"/>
  <c r="FP68" i="21"/>
  <c r="FQ68" i="21"/>
  <c r="FR68" i="21"/>
  <c r="FS68" i="21"/>
  <c r="FT68" i="21"/>
  <c r="FU68" i="21"/>
  <c r="FV68" i="21"/>
  <c r="FW68" i="21"/>
  <c r="FX68" i="21"/>
  <c r="FY68" i="21"/>
  <c r="FZ68" i="21"/>
  <c r="GA68" i="21"/>
  <c r="GB68" i="21"/>
  <c r="GC68" i="21"/>
  <c r="GD68" i="21"/>
  <c r="GE68" i="21"/>
  <c r="GF68" i="21"/>
  <c r="GG68" i="21"/>
  <c r="GH68" i="21"/>
  <c r="GI68" i="21"/>
  <c r="GJ68" i="21"/>
  <c r="GK68" i="21"/>
  <c r="GL68" i="21"/>
  <c r="GM68" i="21"/>
  <c r="GN68" i="21"/>
  <c r="GO68" i="21"/>
  <c r="GP68" i="21"/>
  <c r="GQ68" i="21"/>
  <c r="GR68" i="21"/>
  <c r="GS68" i="21"/>
  <c r="GT68" i="21"/>
  <c r="GU68" i="21"/>
  <c r="GV68" i="21"/>
  <c r="GW68" i="21"/>
  <c r="GX68" i="21"/>
  <c r="GY68" i="21"/>
  <c r="GZ68" i="21"/>
  <c r="HA68" i="21"/>
  <c r="HB68" i="21"/>
  <c r="HC68" i="21"/>
  <c r="HD68" i="21"/>
  <c r="HE68" i="21"/>
  <c r="HF68" i="21"/>
  <c r="HG68" i="21"/>
  <c r="HH68" i="21"/>
  <c r="HI68" i="21"/>
  <c r="HJ68" i="21"/>
  <c r="HK68" i="21"/>
  <c r="HL68" i="21"/>
  <c r="HM68" i="21"/>
  <c r="HN68" i="21"/>
  <c r="HO68" i="21"/>
  <c r="HP68" i="21"/>
  <c r="HQ68" i="21"/>
  <c r="HR68" i="21"/>
  <c r="HS68" i="21"/>
  <c r="HT68" i="21"/>
  <c r="HU68" i="21"/>
  <c r="HV68" i="21"/>
  <c r="HW68" i="21"/>
  <c r="HX68" i="21"/>
  <c r="HY68" i="21"/>
  <c r="HZ68" i="21"/>
  <c r="IA68" i="21"/>
  <c r="IB68" i="21"/>
  <c r="IC68" i="21"/>
  <c r="ID68" i="21"/>
  <c r="IE68" i="21"/>
  <c r="IF68" i="21"/>
  <c r="IG68" i="21"/>
  <c r="IH68" i="21"/>
  <c r="II68" i="21"/>
  <c r="IJ68" i="21"/>
  <c r="IK68" i="21"/>
  <c r="IL68" i="21"/>
  <c r="IM68" i="21"/>
  <c r="IN68" i="21"/>
  <c r="IO68" i="21"/>
  <c r="IP68" i="21"/>
  <c r="IQ68" i="21"/>
  <c r="IR68" i="21"/>
  <c r="IS68" i="21"/>
  <c r="IT68" i="21"/>
  <c r="IU68" i="21"/>
  <c r="IV68" i="21"/>
  <c r="IW68" i="21"/>
  <c r="IX68" i="21"/>
  <c r="IY68" i="21"/>
  <c r="IZ68" i="21"/>
  <c r="JA68" i="21"/>
  <c r="JB68" i="21"/>
  <c r="JC68" i="21"/>
  <c r="JD68" i="21"/>
  <c r="JE68" i="21"/>
  <c r="JF68" i="21"/>
  <c r="JG68" i="21"/>
  <c r="JH68" i="21"/>
  <c r="JI68" i="21"/>
  <c r="JJ68" i="21"/>
  <c r="JK68" i="21"/>
  <c r="JL68" i="21"/>
  <c r="JM68" i="21"/>
  <c r="JN68" i="21"/>
  <c r="JO68" i="21"/>
  <c r="JP68" i="21"/>
  <c r="JQ68" i="21"/>
  <c r="JR68" i="21"/>
  <c r="JS68" i="21"/>
  <c r="JT68" i="21"/>
  <c r="JU68" i="21"/>
  <c r="JV68" i="21"/>
  <c r="JW68" i="21"/>
  <c r="JX68" i="21"/>
  <c r="JY68" i="21"/>
  <c r="JZ68" i="21"/>
  <c r="KA68" i="21"/>
  <c r="KB68" i="21"/>
  <c r="KC68" i="21"/>
  <c r="KD68" i="21"/>
  <c r="KE68" i="21"/>
  <c r="KF68" i="21"/>
  <c r="KG68" i="21"/>
  <c r="KH68" i="21"/>
  <c r="KI68" i="21"/>
  <c r="KJ68" i="21"/>
  <c r="KK68" i="21"/>
  <c r="KL68" i="21"/>
  <c r="KM68" i="21"/>
  <c r="KN68" i="21"/>
  <c r="KO68" i="21"/>
  <c r="KP68" i="21"/>
  <c r="KQ68" i="21"/>
  <c r="KR68" i="21"/>
  <c r="KS68" i="21"/>
  <c r="KT68" i="21"/>
  <c r="KU68" i="21"/>
  <c r="KV68" i="21"/>
  <c r="KW68" i="21"/>
  <c r="KX68" i="21"/>
  <c r="KY68" i="21"/>
  <c r="KZ68" i="21"/>
  <c r="LA68" i="21"/>
  <c r="LB68" i="21"/>
  <c r="LC68" i="21"/>
  <c r="LD68" i="21"/>
  <c r="LE68" i="21"/>
  <c r="LF68" i="21"/>
  <c r="LG68" i="21"/>
  <c r="LH68" i="21"/>
  <c r="LI68" i="21"/>
  <c r="LJ68" i="21"/>
  <c r="LK68" i="21"/>
  <c r="LL68" i="21"/>
  <c r="LM68" i="21"/>
  <c r="LN68" i="21"/>
  <c r="LO68" i="21"/>
  <c r="LP68" i="21"/>
  <c r="LQ68" i="21"/>
  <c r="LR68" i="21"/>
  <c r="LS68" i="21"/>
  <c r="LT68" i="21"/>
  <c r="LU68" i="21"/>
  <c r="LV68" i="21"/>
  <c r="LW68" i="21"/>
  <c r="LX68" i="21"/>
  <c r="LY68" i="21"/>
  <c r="LZ68" i="21"/>
  <c r="MA68" i="21"/>
  <c r="MB68" i="21"/>
  <c r="MC68" i="21"/>
  <c r="MD68" i="21"/>
  <c r="ME68" i="21"/>
  <c r="MF68" i="21"/>
  <c r="MG68" i="21"/>
  <c r="MH68" i="21"/>
  <c r="MI68" i="21"/>
  <c r="MJ68" i="21"/>
  <c r="MK68" i="21"/>
  <c r="ML68" i="21"/>
  <c r="MM68" i="21"/>
  <c r="MN68" i="21"/>
  <c r="MO68" i="21"/>
  <c r="MP68" i="21"/>
  <c r="MQ68" i="21"/>
  <c r="MR68" i="21"/>
  <c r="D69" i="21"/>
  <c r="E69" i="21"/>
  <c r="F69" i="21"/>
  <c r="G69" i="21"/>
  <c r="H69" i="21"/>
  <c r="I69" i="21"/>
  <c r="J69" i="21"/>
  <c r="K69" i="21"/>
  <c r="L69" i="21"/>
  <c r="M69" i="21"/>
  <c r="N69" i="21"/>
  <c r="O69" i="21"/>
  <c r="P69" i="21"/>
  <c r="Q69" i="21"/>
  <c r="R69" i="21"/>
  <c r="S69" i="21"/>
  <c r="T69" i="21"/>
  <c r="U69" i="21"/>
  <c r="V69" i="21"/>
  <c r="W69" i="21"/>
  <c r="X69" i="21"/>
  <c r="Y69" i="21"/>
  <c r="Z69" i="21"/>
  <c r="AA69" i="21"/>
  <c r="AB69" i="21"/>
  <c r="AC69" i="21"/>
  <c r="AD69" i="21"/>
  <c r="AE69" i="21"/>
  <c r="AF69" i="21"/>
  <c r="AG69" i="21"/>
  <c r="AH69" i="21"/>
  <c r="AI69" i="21"/>
  <c r="AJ69" i="21"/>
  <c r="AK69" i="21"/>
  <c r="AL69" i="21"/>
  <c r="AM69" i="21"/>
  <c r="AN69" i="21"/>
  <c r="AO69" i="21"/>
  <c r="AP69" i="21"/>
  <c r="AQ69" i="21"/>
  <c r="AR69" i="21"/>
  <c r="AS69" i="21"/>
  <c r="AT69" i="21"/>
  <c r="AU69" i="21"/>
  <c r="AV69" i="21"/>
  <c r="AW69" i="21"/>
  <c r="AX69" i="21"/>
  <c r="AY69" i="21"/>
  <c r="AZ69" i="21"/>
  <c r="BA69" i="21"/>
  <c r="BB69" i="21"/>
  <c r="BC69" i="21"/>
  <c r="BD69" i="21"/>
  <c r="BE69" i="21"/>
  <c r="BF69" i="21"/>
  <c r="BG69" i="21"/>
  <c r="BH69" i="21"/>
  <c r="BI69" i="21"/>
  <c r="BJ69" i="21"/>
  <c r="BK69" i="21"/>
  <c r="BL69" i="21"/>
  <c r="BM69" i="21"/>
  <c r="BN69" i="21"/>
  <c r="BO69" i="21"/>
  <c r="BP69" i="21"/>
  <c r="BQ69" i="21"/>
  <c r="BR69" i="21"/>
  <c r="BS69" i="21"/>
  <c r="BT69" i="21"/>
  <c r="BU69" i="21"/>
  <c r="BV69" i="21"/>
  <c r="BW69" i="21"/>
  <c r="BX69" i="21"/>
  <c r="BY69" i="21"/>
  <c r="BZ69" i="21"/>
  <c r="CA69" i="21"/>
  <c r="CB69" i="21"/>
  <c r="CC69" i="21"/>
  <c r="CD69" i="21"/>
  <c r="CE69" i="21"/>
  <c r="CF69" i="21"/>
  <c r="CG69" i="21"/>
  <c r="CH69" i="21"/>
  <c r="CI69" i="21"/>
  <c r="CJ69" i="21"/>
  <c r="CK69" i="21"/>
  <c r="CL69" i="21"/>
  <c r="CM69" i="21"/>
  <c r="CN69" i="21"/>
  <c r="CO69" i="21"/>
  <c r="CP69" i="21"/>
  <c r="CQ69" i="21"/>
  <c r="CR69" i="21"/>
  <c r="CS69" i="21"/>
  <c r="CT69" i="21"/>
  <c r="CU69" i="21"/>
  <c r="CV69" i="21"/>
  <c r="CW69" i="21"/>
  <c r="CX69" i="21"/>
  <c r="CY69" i="21"/>
  <c r="CZ69" i="21"/>
  <c r="DA69" i="21"/>
  <c r="DB69" i="21"/>
  <c r="DC69" i="21"/>
  <c r="DD69" i="21"/>
  <c r="DE69" i="21"/>
  <c r="DF69" i="21"/>
  <c r="DG69" i="21"/>
  <c r="DH69" i="21"/>
  <c r="DI69" i="21"/>
  <c r="DJ69" i="21"/>
  <c r="DK69" i="21"/>
  <c r="DL69" i="21"/>
  <c r="DM69" i="21"/>
  <c r="DN69" i="21"/>
  <c r="DO69" i="21"/>
  <c r="DP69" i="21"/>
  <c r="DQ69" i="21"/>
  <c r="DR69" i="21"/>
  <c r="DS69" i="21"/>
  <c r="DT69" i="21"/>
  <c r="DU69" i="21"/>
  <c r="DV69" i="21"/>
  <c r="DW69" i="21"/>
  <c r="DX69" i="21"/>
  <c r="DY69" i="21"/>
  <c r="DZ69" i="21"/>
  <c r="EA69" i="21"/>
  <c r="EB69" i="21"/>
  <c r="EC69" i="21"/>
  <c r="ED69" i="21"/>
  <c r="EE69" i="21"/>
  <c r="EF69" i="21"/>
  <c r="EG69" i="21"/>
  <c r="EH69" i="21"/>
  <c r="EI69" i="21"/>
  <c r="EJ69" i="21"/>
  <c r="EK69" i="21"/>
  <c r="EL69" i="21"/>
  <c r="EM69" i="21"/>
  <c r="EN69" i="21"/>
  <c r="EO69" i="21"/>
  <c r="EP69" i="21"/>
  <c r="EQ69" i="21"/>
  <c r="ER69" i="21"/>
  <c r="ES69" i="21"/>
  <c r="ET69" i="21"/>
  <c r="EU69" i="21"/>
  <c r="EV69" i="21"/>
  <c r="EW69" i="21"/>
  <c r="EX69" i="21"/>
  <c r="EY69" i="21"/>
  <c r="EZ69" i="21"/>
  <c r="FA69" i="21"/>
  <c r="FB69" i="21"/>
  <c r="FC69" i="21"/>
  <c r="FD69" i="21"/>
  <c r="FE69" i="21"/>
  <c r="FF69" i="21"/>
  <c r="FG69" i="21"/>
  <c r="FH69" i="21"/>
  <c r="FI69" i="21"/>
  <c r="FJ69" i="21"/>
  <c r="FK69" i="21"/>
  <c r="FL69" i="21"/>
  <c r="FM69" i="21"/>
  <c r="FN69" i="21"/>
  <c r="FO69" i="21"/>
  <c r="FP69" i="21"/>
  <c r="FQ69" i="21"/>
  <c r="FR69" i="21"/>
  <c r="FS69" i="21"/>
  <c r="FT69" i="21"/>
  <c r="FU69" i="21"/>
  <c r="FV69" i="21"/>
  <c r="FW69" i="21"/>
  <c r="FX69" i="21"/>
  <c r="FY69" i="21"/>
  <c r="FZ69" i="21"/>
  <c r="GA69" i="21"/>
  <c r="GB69" i="21"/>
  <c r="GC69" i="21"/>
  <c r="GD69" i="21"/>
  <c r="GE69" i="21"/>
  <c r="GF69" i="21"/>
  <c r="GG69" i="21"/>
  <c r="GH69" i="21"/>
  <c r="GI69" i="21"/>
  <c r="GJ69" i="21"/>
  <c r="GK69" i="21"/>
  <c r="GL69" i="21"/>
  <c r="GM69" i="21"/>
  <c r="GN69" i="21"/>
  <c r="GO69" i="21"/>
  <c r="GP69" i="21"/>
  <c r="GQ69" i="21"/>
  <c r="GR69" i="21"/>
  <c r="GS69" i="21"/>
  <c r="GT69" i="21"/>
  <c r="GU69" i="21"/>
  <c r="GV69" i="21"/>
  <c r="GW69" i="21"/>
  <c r="GX69" i="21"/>
  <c r="GY69" i="21"/>
  <c r="GZ69" i="21"/>
  <c r="HA69" i="21"/>
  <c r="HB69" i="21"/>
  <c r="HC69" i="21"/>
  <c r="HD69" i="21"/>
  <c r="HE69" i="21"/>
  <c r="HF69" i="21"/>
  <c r="HG69" i="21"/>
  <c r="HH69" i="21"/>
  <c r="HI69" i="21"/>
  <c r="HJ69" i="21"/>
  <c r="HK69" i="21"/>
  <c r="HL69" i="21"/>
  <c r="HM69" i="21"/>
  <c r="HN69" i="21"/>
  <c r="HO69" i="21"/>
  <c r="HP69" i="21"/>
  <c r="HQ69" i="21"/>
  <c r="HR69" i="21"/>
  <c r="HS69" i="21"/>
  <c r="HT69" i="21"/>
  <c r="HU69" i="21"/>
  <c r="HV69" i="21"/>
  <c r="HW69" i="21"/>
  <c r="HX69" i="21"/>
  <c r="HY69" i="21"/>
  <c r="HZ69" i="21"/>
  <c r="IA69" i="21"/>
  <c r="IB69" i="21"/>
  <c r="IC69" i="21"/>
  <c r="ID69" i="21"/>
  <c r="IE69" i="21"/>
  <c r="IF69" i="21"/>
  <c r="IG69" i="21"/>
  <c r="IH69" i="21"/>
  <c r="II69" i="21"/>
  <c r="IJ69" i="21"/>
  <c r="IK69" i="21"/>
  <c r="IL69" i="21"/>
  <c r="IM69" i="21"/>
  <c r="IN69" i="21"/>
  <c r="IO69" i="21"/>
  <c r="IP69" i="21"/>
  <c r="IQ69" i="21"/>
  <c r="IR69" i="21"/>
  <c r="IS69" i="21"/>
  <c r="IT69" i="21"/>
  <c r="IU69" i="21"/>
  <c r="IV69" i="21"/>
  <c r="IW69" i="21"/>
  <c r="IX69" i="21"/>
  <c r="IY69" i="21"/>
  <c r="IZ69" i="21"/>
  <c r="JA69" i="21"/>
  <c r="JB69" i="21"/>
  <c r="JC69" i="21"/>
  <c r="JD69" i="21"/>
  <c r="JE69" i="21"/>
  <c r="JF69" i="21"/>
  <c r="JG69" i="21"/>
  <c r="JH69" i="21"/>
  <c r="JI69" i="21"/>
  <c r="JJ69" i="21"/>
  <c r="JK69" i="21"/>
  <c r="JL69" i="21"/>
  <c r="JM69" i="21"/>
  <c r="JN69" i="21"/>
  <c r="JO69" i="21"/>
  <c r="JP69" i="21"/>
  <c r="JQ69" i="21"/>
  <c r="JR69" i="21"/>
  <c r="JS69" i="21"/>
  <c r="JT69" i="21"/>
  <c r="JU69" i="21"/>
  <c r="JV69" i="21"/>
  <c r="JW69" i="21"/>
  <c r="JX69" i="21"/>
  <c r="JY69" i="21"/>
  <c r="JZ69" i="21"/>
  <c r="KA69" i="21"/>
  <c r="KB69" i="21"/>
  <c r="KC69" i="21"/>
  <c r="KD69" i="21"/>
  <c r="KE69" i="21"/>
  <c r="KF69" i="21"/>
  <c r="KG69" i="21"/>
  <c r="KH69" i="21"/>
  <c r="KI69" i="21"/>
  <c r="KJ69" i="21"/>
  <c r="KK69" i="21"/>
  <c r="KL69" i="21"/>
  <c r="KM69" i="21"/>
  <c r="KN69" i="21"/>
  <c r="KO69" i="21"/>
  <c r="KP69" i="21"/>
  <c r="KQ69" i="21"/>
  <c r="KR69" i="21"/>
  <c r="KS69" i="21"/>
  <c r="KT69" i="21"/>
  <c r="KU69" i="21"/>
  <c r="KV69" i="21"/>
  <c r="KW69" i="21"/>
  <c r="KX69" i="21"/>
  <c r="KY69" i="21"/>
  <c r="KZ69" i="21"/>
  <c r="LA69" i="21"/>
  <c r="LB69" i="21"/>
  <c r="LC69" i="21"/>
  <c r="LD69" i="21"/>
  <c r="LE69" i="21"/>
  <c r="LF69" i="21"/>
  <c r="LG69" i="21"/>
  <c r="LH69" i="21"/>
  <c r="LI69" i="21"/>
  <c r="LJ69" i="21"/>
  <c r="LK69" i="21"/>
  <c r="LL69" i="21"/>
  <c r="LM69" i="21"/>
  <c r="LN69" i="21"/>
  <c r="LO69" i="21"/>
  <c r="LP69" i="21"/>
  <c r="LQ69" i="21"/>
  <c r="LR69" i="21"/>
  <c r="LS69" i="21"/>
  <c r="LT69" i="21"/>
  <c r="LU69" i="21"/>
  <c r="LV69" i="21"/>
  <c r="LW69" i="21"/>
  <c r="LX69" i="21"/>
  <c r="LY69" i="21"/>
  <c r="LZ69" i="21"/>
  <c r="MA69" i="21"/>
  <c r="MB69" i="21"/>
  <c r="MC69" i="21"/>
  <c r="MD69" i="21"/>
  <c r="ME69" i="21"/>
  <c r="MF69" i="21"/>
  <c r="MG69" i="21"/>
  <c r="MH69" i="21"/>
  <c r="MI69" i="21"/>
  <c r="MJ69" i="21"/>
  <c r="MK69" i="21"/>
  <c r="ML69" i="21"/>
  <c r="MM69" i="21"/>
  <c r="MN69" i="21"/>
  <c r="MO69" i="21"/>
  <c r="MP69" i="21"/>
  <c r="MQ69" i="21"/>
  <c r="MR69" i="21"/>
  <c r="D70" i="21"/>
  <c r="E70" i="21"/>
  <c r="F70" i="21"/>
  <c r="G70" i="21"/>
  <c r="H70" i="21"/>
  <c r="I70" i="21"/>
  <c r="J70" i="21"/>
  <c r="K70" i="21"/>
  <c r="L70" i="21"/>
  <c r="M70" i="21"/>
  <c r="N70" i="21"/>
  <c r="O70" i="21"/>
  <c r="P70" i="21"/>
  <c r="Q70" i="21"/>
  <c r="R70" i="21"/>
  <c r="S70" i="21"/>
  <c r="T70" i="21"/>
  <c r="U70" i="21"/>
  <c r="V70" i="21"/>
  <c r="W70" i="21"/>
  <c r="X70" i="21"/>
  <c r="Y70" i="21"/>
  <c r="Z70" i="21"/>
  <c r="AA70" i="21"/>
  <c r="AB70" i="21"/>
  <c r="AC70" i="21"/>
  <c r="AD70" i="21"/>
  <c r="AE70" i="21"/>
  <c r="AF70" i="21"/>
  <c r="AG70" i="21"/>
  <c r="AH70" i="21"/>
  <c r="AI70" i="21"/>
  <c r="AJ70" i="21"/>
  <c r="AK70" i="21"/>
  <c r="AL70" i="21"/>
  <c r="AM70" i="21"/>
  <c r="AN70" i="21"/>
  <c r="AO70" i="21"/>
  <c r="AP70" i="21"/>
  <c r="AQ70" i="21"/>
  <c r="AR70" i="21"/>
  <c r="AS70" i="21"/>
  <c r="AT70" i="21"/>
  <c r="AU70" i="21"/>
  <c r="AV70" i="21"/>
  <c r="AW70" i="21"/>
  <c r="AX70" i="21"/>
  <c r="AY70" i="21"/>
  <c r="AZ70" i="21"/>
  <c r="BA70" i="21"/>
  <c r="BB70" i="21"/>
  <c r="BC70" i="21"/>
  <c r="BD70" i="21"/>
  <c r="BE70" i="21"/>
  <c r="BF70" i="21"/>
  <c r="BG70" i="21"/>
  <c r="BH70" i="21"/>
  <c r="BI70" i="21"/>
  <c r="BJ70" i="21"/>
  <c r="BK70" i="21"/>
  <c r="BL70" i="21"/>
  <c r="BM70" i="21"/>
  <c r="BN70" i="21"/>
  <c r="BO70" i="21"/>
  <c r="BP70" i="21"/>
  <c r="BQ70" i="21"/>
  <c r="BR70" i="21"/>
  <c r="BS70" i="21"/>
  <c r="BT70" i="21"/>
  <c r="BU70" i="21"/>
  <c r="BV70" i="21"/>
  <c r="BW70" i="21"/>
  <c r="BX70" i="21"/>
  <c r="BY70" i="21"/>
  <c r="BZ70" i="21"/>
  <c r="CA70" i="21"/>
  <c r="CB70" i="21"/>
  <c r="CC70" i="21"/>
  <c r="CD70" i="21"/>
  <c r="CE70" i="21"/>
  <c r="CF70" i="21"/>
  <c r="CG70" i="21"/>
  <c r="CH70" i="21"/>
  <c r="CI70" i="21"/>
  <c r="CJ70" i="21"/>
  <c r="CK70" i="21"/>
  <c r="CL70" i="21"/>
  <c r="CM70" i="21"/>
  <c r="CN70" i="21"/>
  <c r="CO70" i="21"/>
  <c r="CP70" i="21"/>
  <c r="CQ70" i="21"/>
  <c r="CR70" i="21"/>
  <c r="CS70" i="21"/>
  <c r="CT70" i="21"/>
  <c r="CU70" i="21"/>
  <c r="CV70" i="21"/>
  <c r="CW70" i="21"/>
  <c r="CX70" i="21"/>
  <c r="CY70" i="21"/>
  <c r="CZ70" i="21"/>
  <c r="DA70" i="21"/>
  <c r="DB70" i="21"/>
  <c r="DC70" i="21"/>
  <c r="DD70" i="21"/>
  <c r="DE70" i="21"/>
  <c r="DF70" i="21"/>
  <c r="DG70" i="21"/>
  <c r="DH70" i="21"/>
  <c r="DI70" i="21"/>
  <c r="DJ70" i="21"/>
  <c r="DK70" i="21"/>
  <c r="DL70" i="21"/>
  <c r="DM70" i="21"/>
  <c r="DN70" i="21"/>
  <c r="DO70" i="21"/>
  <c r="DP70" i="21"/>
  <c r="DQ70" i="21"/>
  <c r="DR70" i="21"/>
  <c r="DS70" i="21"/>
  <c r="DT70" i="21"/>
  <c r="DU70" i="21"/>
  <c r="DV70" i="21"/>
  <c r="DW70" i="21"/>
  <c r="DX70" i="21"/>
  <c r="DY70" i="21"/>
  <c r="DZ70" i="21"/>
  <c r="EA70" i="21"/>
  <c r="EB70" i="21"/>
  <c r="EC70" i="21"/>
  <c r="ED70" i="21"/>
  <c r="EE70" i="21"/>
  <c r="EF70" i="21"/>
  <c r="EG70" i="21"/>
  <c r="EH70" i="21"/>
  <c r="EI70" i="21"/>
  <c r="EJ70" i="21"/>
  <c r="EK70" i="21"/>
  <c r="EL70" i="21"/>
  <c r="EM70" i="21"/>
  <c r="EN70" i="21"/>
  <c r="EO70" i="21"/>
  <c r="EP70" i="21"/>
  <c r="EQ70" i="21"/>
  <c r="ER70" i="21"/>
  <c r="ES70" i="21"/>
  <c r="ET70" i="21"/>
  <c r="EU70" i="21"/>
  <c r="EV70" i="21"/>
  <c r="EW70" i="21"/>
  <c r="EX70" i="21"/>
  <c r="EY70" i="21"/>
  <c r="EZ70" i="21"/>
  <c r="FA70" i="21"/>
  <c r="FB70" i="21"/>
  <c r="FC70" i="21"/>
  <c r="FD70" i="21"/>
  <c r="FE70" i="21"/>
  <c r="FF70" i="21"/>
  <c r="FG70" i="21"/>
  <c r="FH70" i="21"/>
  <c r="FI70" i="21"/>
  <c r="FJ70" i="21"/>
  <c r="FK70" i="21"/>
  <c r="FL70" i="21"/>
  <c r="FM70" i="21"/>
  <c r="FN70" i="21"/>
  <c r="FO70" i="21"/>
  <c r="FP70" i="21"/>
  <c r="FQ70" i="21"/>
  <c r="FR70" i="21"/>
  <c r="FS70" i="21"/>
  <c r="FT70" i="21"/>
  <c r="FU70" i="21"/>
  <c r="FV70" i="21"/>
  <c r="FW70" i="21"/>
  <c r="FX70" i="21"/>
  <c r="FY70" i="21"/>
  <c r="FZ70" i="21"/>
  <c r="GA70" i="21"/>
  <c r="GB70" i="21"/>
  <c r="GC70" i="21"/>
  <c r="GD70" i="21"/>
  <c r="GE70" i="21"/>
  <c r="GF70" i="21"/>
  <c r="GG70" i="21"/>
  <c r="GH70" i="21"/>
  <c r="GI70" i="21"/>
  <c r="GJ70" i="21"/>
  <c r="GK70" i="21"/>
  <c r="GL70" i="21"/>
  <c r="GM70" i="21"/>
  <c r="GN70" i="21"/>
  <c r="GO70" i="21"/>
  <c r="GP70" i="21"/>
  <c r="GQ70" i="21"/>
  <c r="GR70" i="21"/>
  <c r="GS70" i="21"/>
  <c r="GT70" i="21"/>
  <c r="GU70" i="21"/>
  <c r="GV70" i="21"/>
  <c r="GW70" i="21"/>
  <c r="GX70" i="21"/>
  <c r="GY70" i="21"/>
  <c r="GZ70" i="21"/>
  <c r="HA70" i="21"/>
  <c r="HB70" i="21"/>
  <c r="HC70" i="21"/>
  <c r="HD70" i="21"/>
  <c r="HE70" i="21"/>
  <c r="HF70" i="21"/>
  <c r="HG70" i="21"/>
  <c r="HH70" i="21"/>
  <c r="HI70" i="21"/>
  <c r="HJ70" i="21"/>
  <c r="HK70" i="21"/>
  <c r="HL70" i="21"/>
  <c r="HM70" i="21"/>
  <c r="HN70" i="21"/>
  <c r="HO70" i="21"/>
  <c r="HP70" i="21"/>
  <c r="HQ70" i="21"/>
  <c r="HR70" i="21"/>
  <c r="HS70" i="21"/>
  <c r="HT70" i="21"/>
  <c r="HU70" i="21"/>
  <c r="HV70" i="21"/>
  <c r="HW70" i="21"/>
  <c r="HX70" i="21"/>
  <c r="HY70" i="21"/>
  <c r="HZ70" i="21"/>
  <c r="IA70" i="21"/>
  <c r="IB70" i="21"/>
  <c r="IC70" i="21"/>
  <c r="ID70" i="21"/>
  <c r="IE70" i="21"/>
  <c r="IF70" i="21"/>
  <c r="IG70" i="21"/>
  <c r="IH70" i="21"/>
  <c r="II70" i="21"/>
  <c r="IJ70" i="21"/>
  <c r="IK70" i="21"/>
  <c r="IL70" i="21"/>
  <c r="IM70" i="21"/>
  <c r="IN70" i="21"/>
  <c r="IO70" i="21"/>
  <c r="IP70" i="21"/>
  <c r="IQ70" i="21"/>
  <c r="IR70" i="21"/>
  <c r="IS70" i="21"/>
  <c r="IT70" i="21"/>
  <c r="IU70" i="21"/>
  <c r="IV70" i="21"/>
  <c r="IW70" i="21"/>
  <c r="IX70" i="21"/>
  <c r="IY70" i="21"/>
  <c r="IZ70" i="21"/>
  <c r="JA70" i="21"/>
  <c r="JB70" i="21"/>
  <c r="JC70" i="21"/>
  <c r="JD70" i="21"/>
  <c r="JE70" i="21"/>
  <c r="JF70" i="21"/>
  <c r="JG70" i="21"/>
  <c r="JH70" i="21"/>
  <c r="JI70" i="21"/>
  <c r="JJ70" i="21"/>
  <c r="JK70" i="21"/>
  <c r="JL70" i="21"/>
  <c r="JM70" i="21"/>
  <c r="JN70" i="21"/>
  <c r="JO70" i="21"/>
  <c r="JP70" i="21"/>
  <c r="JQ70" i="21"/>
  <c r="JR70" i="21"/>
  <c r="JS70" i="21"/>
  <c r="JT70" i="21"/>
  <c r="JU70" i="21"/>
  <c r="JV70" i="21"/>
  <c r="JW70" i="21"/>
  <c r="JX70" i="21"/>
  <c r="JY70" i="21"/>
  <c r="JZ70" i="21"/>
  <c r="KA70" i="21"/>
  <c r="KB70" i="21"/>
  <c r="KC70" i="21"/>
  <c r="KD70" i="21"/>
  <c r="KE70" i="21"/>
  <c r="KF70" i="21"/>
  <c r="KG70" i="21"/>
  <c r="KH70" i="21"/>
  <c r="KI70" i="21"/>
  <c r="KJ70" i="21"/>
  <c r="KK70" i="21"/>
  <c r="KL70" i="21"/>
  <c r="KM70" i="21"/>
  <c r="KN70" i="21"/>
  <c r="KO70" i="21"/>
  <c r="KP70" i="21"/>
  <c r="KQ70" i="21"/>
  <c r="KR70" i="21"/>
  <c r="KS70" i="21"/>
  <c r="KT70" i="21"/>
  <c r="KU70" i="21"/>
  <c r="KV70" i="21"/>
  <c r="KW70" i="21"/>
  <c r="KX70" i="21"/>
  <c r="KY70" i="21"/>
  <c r="KZ70" i="21"/>
  <c r="LA70" i="21"/>
  <c r="LB70" i="21"/>
  <c r="LC70" i="21"/>
  <c r="LD70" i="21"/>
  <c r="LE70" i="21"/>
  <c r="LF70" i="21"/>
  <c r="LG70" i="21"/>
  <c r="LH70" i="21"/>
  <c r="LI70" i="21"/>
  <c r="LJ70" i="21"/>
  <c r="LK70" i="21"/>
  <c r="LL70" i="21"/>
  <c r="LM70" i="21"/>
  <c r="LN70" i="21"/>
  <c r="LO70" i="21"/>
  <c r="LP70" i="21"/>
  <c r="LQ70" i="21"/>
  <c r="LR70" i="21"/>
  <c r="LS70" i="21"/>
  <c r="LT70" i="21"/>
  <c r="LU70" i="21"/>
  <c r="LV70" i="21"/>
  <c r="LW70" i="21"/>
  <c r="LX70" i="21"/>
  <c r="LY70" i="21"/>
  <c r="LZ70" i="21"/>
  <c r="MA70" i="21"/>
  <c r="MB70" i="21"/>
  <c r="MC70" i="21"/>
  <c r="MD70" i="21"/>
  <c r="ME70" i="21"/>
  <c r="MF70" i="21"/>
  <c r="MG70" i="21"/>
  <c r="MH70" i="21"/>
  <c r="MI70" i="21"/>
  <c r="MJ70" i="21"/>
  <c r="MK70" i="21"/>
  <c r="ML70" i="21"/>
  <c r="MM70" i="21"/>
  <c r="MN70" i="21"/>
  <c r="MO70" i="21"/>
  <c r="MP70" i="21"/>
  <c r="MQ70" i="21"/>
  <c r="MR70" i="21"/>
  <c r="D71" i="21"/>
  <c r="E71" i="21"/>
  <c r="F71" i="21"/>
  <c r="G71" i="21"/>
  <c r="H71" i="21"/>
  <c r="I71" i="21"/>
  <c r="J71" i="21"/>
  <c r="K71" i="21"/>
  <c r="L71" i="21"/>
  <c r="M71" i="21"/>
  <c r="N71" i="21"/>
  <c r="O71" i="21"/>
  <c r="P71" i="21"/>
  <c r="Q71" i="21"/>
  <c r="R71" i="21"/>
  <c r="S71" i="21"/>
  <c r="T71" i="21"/>
  <c r="U71" i="21"/>
  <c r="V71" i="21"/>
  <c r="W71" i="21"/>
  <c r="X71" i="21"/>
  <c r="Y71" i="21"/>
  <c r="Z71" i="21"/>
  <c r="AA71" i="21"/>
  <c r="AB71" i="21"/>
  <c r="AC71" i="21"/>
  <c r="AD71" i="21"/>
  <c r="AE71" i="21"/>
  <c r="AF71" i="21"/>
  <c r="AG71" i="21"/>
  <c r="AH71" i="21"/>
  <c r="AI71" i="21"/>
  <c r="AJ71" i="21"/>
  <c r="AK71" i="21"/>
  <c r="AL71" i="21"/>
  <c r="AM71" i="21"/>
  <c r="AN71" i="21"/>
  <c r="AO71" i="21"/>
  <c r="AP71" i="21"/>
  <c r="AQ71" i="21"/>
  <c r="AR71" i="21"/>
  <c r="AS71" i="21"/>
  <c r="AT71" i="21"/>
  <c r="AU71" i="21"/>
  <c r="AV71" i="21"/>
  <c r="AW71" i="21"/>
  <c r="AX71" i="21"/>
  <c r="AY71" i="21"/>
  <c r="AZ71" i="21"/>
  <c r="BA71" i="21"/>
  <c r="BB71" i="21"/>
  <c r="BC71" i="21"/>
  <c r="BD71" i="21"/>
  <c r="BE71" i="21"/>
  <c r="BF71" i="21"/>
  <c r="BG71" i="21"/>
  <c r="BH71" i="21"/>
  <c r="BI71" i="21"/>
  <c r="BJ71" i="21"/>
  <c r="BK71" i="21"/>
  <c r="BL71" i="21"/>
  <c r="BM71" i="21"/>
  <c r="BN71" i="21"/>
  <c r="BO71" i="21"/>
  <c r="BP71" i="21"/>
  <c r="BQ71" i="21"/>
  <c r="BR71" i="21"/>
  <c r="BS71" i="21"/>
  <c r="BT71" i="21"/>
  <c r="BU71" i="21"/>
  <c r="BV71" i="21"/>
  <c r="BW71" i="21"/>
  <c r="BX71" i="21"/>
  <c r="BY71" i="21"/>
  <c r="BZ71" i="21"/>
  <c r="CA71" i="21"/>
  <c r="CB71" i="21"/>
  <c r="CC71" i="21"/>
  <c r="CD71" i="21"/>
  <c r="CE71" i="21"/>
  <c r="CF71" i="21"/>
  <c r="CG71" i="21"/>
  <c r="CH71" i="21"/>
  <c r="CI71" i="21"/>
  <c r="CJ71" i="21"/>
  <c r="CK71" i="21"/>
  <c r="CL71" i="21"/>
  <c r="CM71" i="21"/>
  <c r="CN71" i="21"/>
  <c r="CO71" i="21"/>
  <c r="CP71" i="21"/>
  <c r="CQ71" i="21"/>
  <c r="CR71" i="21"/>
  <c r="CS71" i="21"/>
  <c r="CT71" i="21"/>
  <c r="CU71" i="21"/>
  <c r="CV71" i="21"/>
  <c r="CW71" i="21"/>
  <c r="CX71" i="21"/>
  <c r="CY71" i="21"/>
  <c r="CZ71" i="21"/>
  <c r="DA71" i="21"/>
  <c r="DB71" i="21"/>
  <c r="DC71" i="21"/>
  <c r="DD71" i="21"/>
  <c r="DE71" i="21"/>
  <c r="DF71" i="21"/>
  <c r="DG71" i="21"/>
  <c r="DH71" i="21"/>
  <c r="DI71" i="21"/>
  <c r="DJ71" i="21"/>
  <c r="DK71" i="21"/>
  <c r="DL71" i="21"/>
  <c r="DM71" i="21"/>
  <c r="DN71" i="21"/>
  <c r="DO71" i="21"/>
  <c r="DP71" i="21"/>
  <c r="DQ71" i="21"/>
  <c r="DR71" i="21"/>
  <c r="DS71" i="21"/>
  <c r="DT71" i="21"/>
  <c r="DU71" i="21"/>
  <c r="DV71" i="21"/>
  <c r="DW71" i="21"/>
  <c r="DX71" i="21"/>
  <c r="DY71" i="21"/>
  <c r="DZ71" i="21"/>
  <c r="EA71" i="21"/>
  <c r="EB71" i="21"/>
  <c r="EC71" i="21"/>
  <c r="ED71" i="21"/>
  <c r="EE71" i="21"/>
  <c r="EF71" i="21"/>
  <c r="EG71" i="21"/>
  <c r="EH71" i="21"/>
  <c r="EI71" i="21"/>
  <c r="EJ71" i="21"/>
  <c r="EK71" i="21"/>
  <c r="EL71" i="21"/>
  <c r="EM71" i="21"/>
  <c r="EN71" i="21"/>
  <c r="EO71" i="21"/>
  <c r="EP71" i="21"/>
  <c r="EQ71" i="21"/>
  <c r="ER71" i="21"/>
  <c r="ES71" i="21"/>
  <c r="ET71" i="21"/>
  <c r="EU71" i="21"/>
  <c r="EV71" i="21"/>
  <c r="EW71" i="21"/>
  <c r="EX71" i="21"/>
  <c r="EY71" i="21"/>
  <c r="EZ71" i="21"/>
  <c r="FA71" i="21"/>
  <c r="FB71" i="21"/>
  <c r="FC71" i="21"/>
  <c r="FD71" i="21"/>
  <c r="FE71" i="21"/>
  <c r="FF71" i="21"/>
  <c r="FG71" i="21"/>
  <c r="FH71" i="21"/>
  <c r="FI71" i="21"/>
  <c r="FJ71" i="21"/>
  <c r="FK71" i="21"/>
  <c r="FL71" i="21"/>
  <c r="FM71" i="21"/>
  <c r="FN71" i="21"/>
  <c r="FO71" i="21"/>
  <c r="FP71" i="21"/>
  <c r="FQ71" i="21"/>
  <c r="FR71" i="21"/>
  <c r="FS71" i="21"/>
  <c r="FT71" i="21"/>
  <c r="FU71" i="21"/>
  <c r="FV71" i="21"/>
  <c r="FW71" i="21"/>
  <c r="FX71" i="21"/>
  <c r="FY71" i="21"/>
  <c r="FZ71" i="21"/>
  <c r="GA71" i="21"/>
  <c r="GB71" i="21"/>
  <c r="GC71" i="21"/>
  <c r="GD71" i="21"/>
  <c r="GE71" i="21"/>
  <c r="GF71" i="21"/>
  <c r="GG71" i="21"/>
  <c r="GH71" i="21"/>
  <c r="GI71" i="21"/>
  <c r="GJ71" i="21"/>
  <c r="GK71" i="21"/>
  <c r="GL71" i="21"/>
  <c r="GM71" i="21"/>
  <c r="GN71" i="21"/>
  <c r="GO71" i="21"/>
  <c r="GP71" i="21"/>
  <c r="GQ71" i="21"/>
  <c r="GR71" i="21"/>
  <c r="GS71" i="21"/>
  <c r="GT71" i="21"/>
  <c r="GU71" i="21"/>
  <c r="GV71" i="21"/>
  <c r="GW71" i="21"/>
  <c r="GX71" i="21"/>
  <c r="GY71" i="21"/>
  <c r="GZ71" i="21"/>
  <c r="HA71" i="21"/>
  <c r="HB71" i="21"/>
  <c r="HC71" i="21"/>
  <c r="HD71" i="21"/>
  <c r="HE71" i="21"/>
  <c r="HF71" i="21"/>
  <c r="HG71" i="21"/>
  <c r="HH71" i="21"/>
  <c r="HI71" i="21"/>
  <c r="HJ71" i="21"/>
  <c r="HK71" i="21"/>
  <c r="HL71" i="21"/>
  <c r="HM71" i="21"/>
  <c r="HN71" i="21"/>
  <c r="HO71" i="21"/>
  <c r="HP71" i="21"/>
  <c r="HQ71" i="21"/>
  <c r="HR71" i="21"/>
  <c r="HS71" i="21"/>
  <c r="HT71" i="21"/>
  <c r="HU71" i="21"/>
  <c r="HV71" i="21"/>
  <c r="HW71" i="21"/>
  <c r="HX71" i="21"/>
  <c r="HY71" i="21"/>
  <c r="HZ71" i="21"/>
  <c r="IA71" i="21"/>
  <c r="IB71" i="21"/>
  <c r="IC71" i="21"/>
  <c r="ID71" i="21"/>
  <c r="IE71" i="21"/>
  <c r="IF71" i="21"/>
  <c r="IG71" i="21"/>
  <c r="IH71" i="21"/>
  <c r="II71" i="21"/>
  <c r="IJ71" i="21"/>
  <c r="IK71" i="21"/>
  <c r="IL71" i="21"/>
  <c r="IM71" i="21"/>
  <c r="IN71" i="21"/>
  <c r="IO71" i="21"/>
  <c r="IP71" i="21"/>
  <c r="IQ71" i="21"/>
  <c r="IR71" i="21"/>
  <c r="IS71" i="21"/>
  <c r="IT71" i="21"/>
  <c r="IU71" i="21"/>
  <c r="IV71" i="21"/>
  <c r="IW71" i="21"/>
  <c r="IX71" i="21"/>
  <c r="IY71" i="21"/>
  <c r="IZ71" i="21"/>
  <c r="JA71" i="21"/>
  <c r="JB71" i="21"/>
  <c r="JC71" i="21"/>
  <c r="JD71" i="21"/>
  <c r="JE71" i="21"/>
  <c r="JF71" i="21"/>
  <c r="JG71" i="21"/>
  <c r="JH71" i="21"/>
  <c r="JI71" i="21"/>
  <c r="JJ71" i="21"/>
  <c r="JK71" i="21"/>
  <c r="JL71" i="21"/>
  <c r="JM71" i="21"/>
  <c r="JN71" i="21"/>
  <c r="JO71" i="21"/>
  <c r="JP71" i="21"/>
  <c r="JQ71" i="21"/>
  <c r="JR71" i="21"/>
  <c r="JS71" i="21"/>
  <c r="JT71" i="21"/>
  <c r="JU71" i="21"/>
  <c r="JV71" i="21"/>
  <c r="JW71" i="21"/>
  <c r="JX71" i="21"/>
  <c r="JY71" i="21"/>
  <c r="JZ71" i="21"/>
  <c r="KA71" i="21"/>
  <c r="KB71" i="21"/>
  <c r="KC71" i="21"/>
  <c r="KD71" i="21"/>
  <c r="KE71" i="21"/>
  <c r="KF71" i="21"/>
  <c r="KG71" i="21"/>
  <c r="KH71" i="21"/>
  <c r="KI71" i="21"/>
  <c r="KJ71" i="21"/>
  <c r="KK71" i="21"/>
  <c r="KL71" i="21"/>
  <c r="KM71" i="21"/>
  <c r="KN71" i="21"/>
  <c r="KO71" i="21"/>
  <c r="KP71" i="21"/>
  <c r="KQ71" i="21"/>
  <c r="KR71" i="21"/>
  <c r="KS71" i="21"/>
  <c r="KT71" i="21"/>
  <c r="KU71" i="21"/>
  <c r="KV71" i="21"/>
  <c r="KW71" i="21"/>
  <c r="KX71" i="21"/>
  <c r="KY71" i="21"/>
  <c r="KZ71" i="21"/>
  <c r="LA71" i="21"/>
  <c r="LB71" i="21"/>
  <c r="LC71" i="21"/>
  <c r="LD71" i="21"/>
  <c r="LE71" i="21"/>
  <c r="LF71" i="21"/>
  <c r="LG71" i="21"/>
  <c r="LH71" i="21"/>
  <c r="LI71" i="21"/>
  <c r="LJ71" i="21"/>
  <c r="LK71" i="21"/>
  <c r="LL71" i="21"/>
  <c r="LM71" i="21"/>
  <c r="LN71" i="21"/>
  <c r="LO71" i="21"/>
  <c r="LP71" i="21"/>
  <c r="LQ71" i="21"/>
  <c r="LR71" i="21"/>
  <c r="LS71" i="21"/>
  <c r="LT71" i="21"/>
  <c r="LU71" i="21"/>
  <c r="LV71" i="21"/>
  <c r="LW71" i="21"/>
  <c r="LX71" i="21"/>
  <c r="LY71" i="21"/>
  <c r="LZ71" i="21"/>
  <c r="MA71" i="21"/>
  <c r="MB71" i="21"/>
  <c r="MC71" i="21"/>
  <c r="MD71" i="21"/>
  <c r="ME71" i="21"/>
  <c r="MF71" i="21"/>
  <c r="MG71" i="21"/>
  <c r="MH71" i="21"/>
  <c r="MI71" i="21"/>
  <c r="MJ71" i="21"/>
  <c r="MK71" i="21"/>
  <c r="ML71" i="21"/>
  <c r="MM71" i="21"/>
  <c r="MN71" i="21"/>
  <c r="MO71" i="21"/>
  <c r="MP71" i="21"/>
  <c r="MQ71" i="21"/>
  <c r="MR71" i="21"/>
  <c r="D72" i="21"/>
  <c r="E72" i="21"/>
  <c r="F72" i="21"/>
  <c r="G72" i="21"/>
  <c r="H72" i="21"/>
  <c r="I72" i="21"/>
  <c r="J72" i="21"/>
  <c r="K72" i="21"/>
  <c r="L72" i="21"/>
  <c r="M72" i="21"/>
  <c r="N72" i="21"/>
  <c r="O72" i="21"/>
  <c r="P72" i="21"/>
  <c r="Q72" i="21"/>
  <c r="R72" i="21"/>
  <c r="S72" i="21"/>
  <c r="T72" i="21"/>
  <c r="U72" i="21"/>
  <c r="V72" i="21"/>
  <c r="W72" i="21"/>
  <c r="X72" i="21"/>
  <c r="Y72" i="21"/>
  <c r="Z72" i="21"/>
  <c r="AA72" i="21"/>
  <c r="AB72" i="21"/>
  <c r="AC72" i="21"/>
  <c r="AD72" i="21"/>
  <c r="AE72" i="21"/>
  <c r="AF72" i="21"/>
  <c r="AG72" i="21"/>
  <c r="AH72" i="21"/>
  <c r="AI72" i="21"/>
  <c r="AJ72" i="21"/>
  <c r="AK72" i="21"/>
  <c r="AL72" i="21"/>
  <c r="AM72" i="21"/>
  <c r="AN72" i="21"/>
  <c r="AO72" i="21"/>
  <c r="AP72" i="21"/>
  <c r="AQ72" i="21"/>
  <c r="AR72" i="21"/>
  <c r="AS72" i="21"/>
  <c r="AT72" i="21"/>
  <c r="AU72" i="21"/>
  <c r="AV72" i="21"/>
  <c r="AW72" i="21"/>
  <c r="AX72" i="21"/>
  <c r="AY72" i="21"/>
  <c r="AZ72" i="21"/>
  <c r="BA72" i="21"/>
  <c r="BB72" i="21"/>
  <c r="BC72" i="21"/>
  <c r="BD72" i="21"/>
  <c r="BE72" i="21"/>
  <c r="BF72" i="21"/>
  <c r="BG72" i="21"/>
  <c r="BH72" i="21"/>
  <c r="BI72" i="21"/>
  <c r="BJ72" i="21"/>
  <c r="BK72" i="21"/>
  <c r="BL72" i="21"/>
  <c r="BM72" i="21"/>
  <c r="BN72" i="21"/>
  <c r="BO72" i="21"/>
  <c r="BP72" i="21"/>
  <c r="BQ72" i="21"/>
  <c r="BR72" i="21"/>
  <c r="BS72" i="21"/>
  <c r="BT72" i="21"/>
  <c r="BU72" i="21"/>
  <c r="BV72" i="21"/>
  <c r="BW72" i="21"/>
  <c r="BX72" i="21"/>
  <c r="BY72" i="21"/>
  <c r="BZ72" i="21"/>
  <c r="CA72" i="21"/>
  <c r="CB72" i="21"/>
  <c r="CC72" i="21"/>
  <c r="CD72" i="21"/>
  <c r="CE72" i="21"/>
  <c r="CF72" i="21"/>
  <c r="CG72" i="21"/>
  <c r="CH72" i="21"/>
  <c r="CI72" i="21"/>
  <c r="CJ72" i="21"/>
  <c r="CK72" i="21"/>
  <c r="CL72" i="21"/>
  <c r="CM72" i="21"/>
  <c r="CN72" i="21"/>
  <c r="CO72" i="21"/>
  <c r="CP72" i="21"/>
  <c r="CQ72" i="21"/>
  <c r="CR72" i="21"/>
  <c r="CS72" i="21"/>
  <c r="CT72" i="21"/>
  <c r="CU72" i="21"/>
  <c r="CV72" i="21"/>
  <c r="CW72" i="21"/>
  <c r="CX72" i="21"/>
  <c r="CY72" i="21"/>
  <c r="CZ72" i="21"/>
  <c r="DA72" i="21"/>
  <c r="DB72" i="21"/>
  <c r="DC72" i="21"/>
  <c r="DD72" i="21"/>
  <c r="DE72" i="21"/>
  <c r="DF72" i="21"/>
  <c r="DG72" i="21"/>
  <c r="DH72" i="21"/>
  <c r="DI72" i="21"/>
  <c r="DJ72" i="21"/>
  <c r="DK72" i="21"/>
  <c r="DL72" i="21"/>
  <c r="DM72" i="21"/>
  <c r="DN72" i="21"/>
  <c r="DO72" i="21"/>
  <c r="DP72" i="21"/>
  <c r="DQ72" i="21"/>
  <c r="DR72" i="21"/>
  <c r="DS72" i="21"/>
  <c r="DT72" i="21"/>
  <c r="DU72" i="21"/>
  <c r="DV72" i="21"/>
  <c r="DW72" i="21"/>
  <c r="DX72" i="21"/>
  <c r="DY72" i="21"/>
  <c r="DZ72" i="21"/>
  <c r="EA72" i="21"/>
  <c r="EB72" i="21"/>
  <c r="EC72" i="21"/>
  <c r="ED72" i="21"/>
  <c r="EE72" i="21"/>
  <c r="EF72" i="21"/>
  <c r="EG72" i="21"/>
  <c r="EH72" i="21"/>
  <c r="EI72" i="21"/>
  <c r="EJ72" i="21"/>
  <c r="EK72" i="21"/>
  <c r="EL72" i="21"/>
  <c r="EM72" i="21"/>
  <c r="EN72" i="21"/>
  <c r="EO72" i="21"/>
  <c r="EP72" i="21"/>
  <c r="EQ72" i="21"/>
  <c r="ER72" i="21"/>
  <c r="ES72" i="21"/>
  <c r="ET72" i="21"/>
  <c r="EU72" i="21"/>
  <c r="EV72" i="21"/>
  <c r="EW72" i="21"/>
  <c r="EX72" i="21"/>
  <c r="EY72" i="21"/>
  <c r="EZ72" i="21"/>
  <c r="FA72" i="21"/>
  <c r="FB72" i="21"/>
  <c r="FC72" i="21"/>
  <c r="FD72" i="21"/>
  <c r="FE72" i="21"/>
  <c r="FF72" i="21"/>
  <c r="FG72" i="21"/>
  <c r="FH72" i="21"/>
  <c r="FI72" i="21"/>
  <c r="FJ72" i="21"/>
  <c r="FK72" i="21"/>
  <c r="FL72" i="21"/>
  <c r="FM72" i="21"/>
  <c r="FN72" i="21"/>
  <c r="FO72" i="21"/>
  <c r="FP72" i="21"/>
  <c r="FQ72" i="21"/>
  <c r="FR72" i="21"/>
  <c r="FS72" i="21"/>
  <c r="FT72" i="21"/>
  <c r="FU72" i="21"/>
  <c r="FV72" i="21"/>
  <c r="FW72" i="21"/>
  <c r="FX72" i="21"/>
  <c r="FY72" i="21"/>
  <c r="FZ72" i="21"/>
  <c r="GA72" i="21"/>
  <c r="GB72" i="21"/>
  <c r="GC72" i="21"/>
  <c r="GD72" i="21"/>
  <c r="GE72" i="21"/>
  <c r="GF72" i="21"/>
  <c r="GG72" i="21"/>
  <c r="GH72" i="21"/>
  <c r="GI72" i="21"/>
  <c r="GJ72" i="21"/>
  <c r="GK72" i="21"/>
  <c r="GL72" i="21"/>
  <c r="GM72" i="21"/>
  <c r="GN72" i="21"/>
  <c r="GO72" i="21"/>
  <c r="GP72" i="21"/>
  <c r="GQ72" i="21"/>
  <c r="GR72" i="21"/>
  <c r="GS72" i="21"/>
  <c r="GT72" i="21"/>
  <c r="GU72" i="21"/>
  <c r="GV72" i="21"/>
  <c r="GW72" i="21"/>
  <c r="GX72" i="21"/>
  <c r="GY72" i="21"/>
  <c r="GZ72" i="21"/>
  <c r="HA72" i="21"/>
  <c r="HB72" i="21"/>
  <c r="HC72" i="21"/>
  <c r="HD72" i="21"/>
  <c r="HE72" i="21"/>
  <c r="HF72" i="21"/>
  <c r="HG72" i="21"/>
  <c r="HH72" i="21"/>
  <c r="HI72" i="21"/>
  <c r="HJ72" i="21"/>
  <c r="HK72" i="21"/>
  <c r="HL72" i="21"/>
  <c r="HM72" i="21"/>
  <c r="HN72" i="21"/>
  <c r="HO72" i="21"/>
  <c r="HP72" i="21"/>
  <c r="HQ72" i="21"/>
  <c r="HR72" i="21"/>
  <c r="HS72" i="21"/>
  <c r="HT72" i="21"/>
  <c r="HU72" i="21"/>
  <c r="HV72" i="21"/>
  <c r="HW72" i="21"/>
  <c r="HX72" i="21"/>
  <c r="HY72" i="21"/>
  <c r="HZ72" i="21"/>
  <c r="IA72" i="21"/>
  <c r="IB72" i="21"/>
  <c r="IC72" i="21"/>
  <c r="ID72" i="21"/>
  <c r="IE72" i="21"/>
  <c r="IF72" i="21"/>
  <c r="IG72" i="21"/>
  <c r="IH72" i="21"/>
  <c r="II72" i="21"/>
  <c r="IJ72" i="21"/>
  <c r="IK72" i="21"/>
  <c r="IL72" i="21"/>
  <c r="IM72" i="21"/>
  <c r="IN72" i="21"/>
  <c r="IO72" i="21"/>
  <c r="IP72" i="21"/>
  <c r="IQ72" i="21"/>
  <c r="IR72" i="21"/>
  <c r="IS72" i="21"/>
  <c r="IT72" i="21"/>
  <c r="IU72" i="21"/>
  <c r="IV72" i="21"/>
  <c r="IW72" i="21"/>
  <c r="IX72" i="21"/>
  <c r="IY72" i="21"/>
  <c r="IZ72" i="21"/>
  <c r="JA72" i="21"/>
  <c r="JB72" i="21"/>
  <c r="JC72" i="21"/>
  <c r="JD72" i="21"/>
  <c r="JE72" i="21"/>
  <c r="JF72" i="21"/>
  <c r="JG72" i="21"/>
  <c r="JH72" i="21"/>
  <c r="JI72" i="21"/>
  <c r="JJ72" i="21"/>
  <c r="JK72" i="21"/>
  <c r="JL72" i="21"/>
  <c r="JM72" i="21"/>
  <c r="JN72" i="21"/>
  <c r="JO72" i="21"/>
  <c r="JP72" i="21"/>
  <c r="JQ72" i="21"/>
  <c r="JR72" i="21"/>
  <c r="JS72" i="21"/>
  <c r="JT72" i="21"/>
  <c r="JU72" i="21"/>
  <c r="JV72" i="21"/>
  <c r="JW72" i="21"/>
  <c r="JX72" i="21"/>
  <c r="JY72" i="21"/>
  <c r="JZ72" i="21"/>
  <c r="KA72" i="21"/>
  <c r="KB72" i="21"/>
  <c r="KC72" i="21"/>
  <c r="KD72" i="21"/>
  <c r="KE72" i="21"/>
  <c r="KF72" i="21"/>
  <c r="KG72" i="21"/>
  <c r="KH72" i="21"/>
  <c r="KI72" i="21"/>
  <c r="KJ72" i="21"/>
  <c r="KK72" i="21"/>
  <c r="KL72" i="21"/>
  <c r="KM72" i="21"/>
  <c r="KN72" i="21"/>
  <c r="KO72" i="21"/>
  <c r="KP72" i="21"/>
  <c r="KQ72" i="21"/>
  <c r="KR72" i="21"/>
  <c r="KS72" i="21"/>
  <c r="KT72" i="21"/>
  <c r="KU72" i="21"/>
  <c r="KV72" i="21"/>
  <c r="KW72" i="21"/>
  <c r="KX72" i="21"/>
  <c r="KY72" i="21"/>
  <c r="KZ72" i="21"/>
  <c r="LA72" i="21"/>
  <c r="LB72" i="21"/>
  <c r="LC72" i="21"/>
  <c r="LD72" i="21"/>
  <c r="LE72" i="21"/>
  <c r="LF72" i="21"/>
  <c r="LG72" i="21"/>
  <c r="LH72" i="21"/>
  <c r="LI72" i="21"/>
  <c r="LJ72" i="21"/>
  <c r="LK72" i="21"/>
  <c r="LL72" i="21"/>
  <c r="LM72" i="21"/>
  <c r="LN72" i="21"/>
  <c r="LO72" i="21"/>
  <c r="LP72" i="21"/>
  <c r="LQ72" i="21"/>
  <c r="LR72" i="21"/>
  <c r="LS72" i="21"/>
  <c r="LT72" i="21"/>
  <c r="LU72" i="21"/>
  <c r="LV72" i="21"/>
  <c r="LW72" i="21"/>
  <c r="LX72" i="21"/>
  <c r="LY72" i="21"/>
  <c r="LZ72" i="21"/>
  <c r="MA72" i="21"/>
  <c r="MB72" i="21"/>
  <c r="MC72" i="21"/>
  <c r="MD72" i="21"/>
  <c r="ME72" i="21"/>
  <c r="MF72" i="21"/>
  <c r="MG72" i="21"/>
  <c r="MH72" i="21"/>
  <c r="MI72" i="21"/>
  <c r="MJ72" i="21"/>
  <c r="MK72" i="21"/>
  <c r="ML72" i="21"/>
  <c r="MM72" i="21"/>
  <c r="MN72" i="21"/>
  <c r="MO72" i="21"/>
  <c r="MP72" i="21"/>
  <c r="MQ72" i="21"/>
  <c r="MR72" i="21"/>
  <c r="D73" i="21"/>
  <c r="E73" i="21"/>
  <c r="F73" i="21"/>
  <c r="G73" i="21"/>
  <c r="H73" i="21"/>
  <c r="I73" i="21"/>
  <c r="J73" i="21"/>
  <c r="K73" i="21"/>
  <c r="L73" i="21"/>
  <c r="M73" i="21"/>
  <c r="N73" i="21"/>
  <c r="O73" i="21"/>
  <c r="P73" i="21"/>
  <c r="Q73" i="21"/>
  <c r="R73" i="21"/>
  <c r="S73" i="21"/>
  <c r="T73" i="21"/>
  <c r="U73" i="21"/>
  <c r="V73" i="21"/>
  <c r="W73" i="21"/>
  <c r="X73" i="21"/>
  <c r="Y73" i="21"/>
  <c r="Z73" i="21"/>
  <c r="AA73" i="21"/>
  <c r="AB73" i="21"/>
  <c r="AC73" i="21"/>
  <c r="AD73" i="21"/>
  <c r="AE73" i="21"/>
  <c r="AF73" i="21"/>
  <c r="AG73" i="21"/>
  <c r="AH73" i="21"/>
  <c r="AI73" i="21"/>
  <c r="AJ73" i="21"/>
  <c r="AK73" i="21"/>
  <c r="AL73" i="21"/>
  <c r="AM73" i="21"/>
  <c r="AN73" i="21"/>
  <c r="AO73" i="21"/>
  <c r="AP73" i="21"/>
  <c r="AQ73" i="21"/>
  <c r="AR73" i="21"/>
  <c r="AS73" i="21"/>
  <c r="AT73" i="21"/>
  <c r="AU73" i="21"/>
  <c r="AV73" i="21"/>
  <c r="AW73" i="21"/>
  <c r="AX73" i="21"/>
  <c r="AY73" i="21"/>
  <c r="AZ73" i="21"/>
  <c r="BA73" i="21"/>
  <c r="BB73" i="21"/>
  <c r="BC73" i="21"/>
  <c r="BD73" i="21"/>
  <c r="BE73" i="21"/>
  <c r="BF73" i="21"/>
  <c r="BG73" i="21"/>
  <c r="BH73" i="21"/>
  <c r="BI73" i="21"/>
  <c r="BJ73" i="21"/>
  <c r="BK73" i="21"/>
  <c r="BL73" i="21"/>
  <c r="BM73" i="21"/>
  <c r="BN73" i="21"/>
  <c r="BO73" i="21"/>
  <c r="BP73" i="21"/>
  <c r="BQ73" i="21"/>
  <c r="BR73" i="21"/>
  <c r="BS73" i="21"/>
  <c r="BT73" i="21"/>
  <c r="BU73" i="21"/>
  <c r="BV73" i="21"/>
  <c r="BW73" i="21"/>
  <c r="BX73" i="21"/>
  <c r="BY73" i="21"/>
  <c r="BZ73" i="21"/>
  <c r="CA73" i="21"/>
  <c r="CB73" i="21"/>
  <c r="CC73" i="21"/>
  <c r="CD73" i="21"/>
  <c r="CE73" i="21"/>
  <c r="CF73" i="21"/>
  <c r="CG73" i="21"/>
  <c r="CH73" i="21"/>
  <c r="CI73" i="21"/>
  <c r="CJ73" i="21"/>
  <c r="CK73" i="21"/>
  <c r="CL73" i="21"/>
  <c r="CM73" i="21"/>
  <c r="CN73" i="21"/>
  <c r="CO73" i="21"/>
  <c r="CP73" i="21"/>
  <c r="CQ73" i="21"/>
  <c r="CR73" i="21"/>
  <c r="CS73" i="21"/>
  <c r="CT73" i="21"/>
  <c r="CU73" i="21"/>
  <c r="CV73" i="21"/>
  <c r="CW73" i="21"/>
  <c r="CX73" i="21"/>
  <c r="CY73" i="21"/>
  <c r="CZ73" i="21"/>
  <c r="DA73" i="21"/>
  <c r="DB73" i="21"/>
  <c r="DC73" i="21"/>
  <c r="DD73" i="21"/>
  <c r="DE73" i="21"/>
  <c r="DF73" i="21"/>
  <c r="DG73" i="21"/>
  <c r="DH73" i="21"/>
  <c r="DI73" i="21"/>
  <c r="DJ73" i="21"/>
  <c r="DK73" i="21"/>
  <c r="DL73" i="21"/>
  <c r="DM73" i="21"/>
  <c r="DN73" i="21"/>
  <c r="DO73" i="21"/>
  <c r="DP73" i="21"/>
  <c r="DQ73" i="21"/>
  <c r="DR73" i="21"/>
  <c r="DS73" i="21"/>
  <c r="DT73" i="21"/>
  <c r="DU73" i="21"/>
  <c r="DV73" i="21"/>
  <c r="DW73" i="21"/>
  <c r="DX73" i="21"/>
  <c r="DY73" i="21"/>
  <c r="DZ73" i="21"/>
  <c r="EA73" i="21"/>
  <c r="EB73" i="21"/>
  <c r="EC73" i="21"/>
  <c r="ED73" i="21"/>
  <c r="EE73" i="21"/>
  <c r="EF73" i="21"/>
  <c r="EG73" i="21"/>
  <c r="EH73" i="21"/>
  <c r="EI73" i="21"/>
  <c r="EJ73" i="21"/>
  <c r="EK73" i="21"/>
  <c r="EL73" i="21"/>
  <c r="EM73" i="21"/>
  <c r="EN73" i="21"/>
  <c r="EO73" i="21"/>
  <c r="EP73" i="21"/>
  <c r="EQ73" i="21"/>
  <c r="ER73" i="21"/>
  <c r="ES73" i="21"/>
  <c r="ET73" i="21"/>
  <c r="EU73" i="21"/>
  <c r="EV73" i="21"/>
  <c r="EW73" i="21"/>
  <c r="EX73" i="21"/>
  <c r="EY73" i="21"/>
  <c r="EZ73" i="21"/>
  <c r="FA73" i="21"/>
  <c r="FB73" i="21"/>
  <c r="FC73" i="21"/>
  <c r="FD73" i="21"/>
  <c r="FE73" i="21"/>
  <c r="FF73" i="21"/>
  <c r="FG73" i="21"/>
  <c r="FH73" i="21"/>
  <c r="FI73" i="21"/>
  <c r="FJ73" i="21"/>
  <c r="FK73" i="21"/>
  <c r="FL73" i="21"/>
  <c r="FM73" i="21"/>
  <c r="FN73" i="21"/>
  <c r="FO73" i="21"/>
  <c r="FP73" i="21"/>
  <c r="FQ73" i="21"/>
  <c r="FR73" i="21"/>
  <c r="FS73" i="21"/>
  <c r="FT73" i="21"/>
  <c r="FU73" i="21"/>
  <c r="FV73" i="21"/>
  <c r="FW73" i="21"/>
  <c r="FX73" i="21"/>
  <c r="FY73" i="21"/>
  <c r="FZ73" i="21"/>
  <c r="GA73" i="21"/>
  <c r="GB73" i="21"/>
  <c r="GC73" i="21"/>
  <c r="GD73" i="21"/>
  <c r="GE73" i="21"/>
  <c r="GF73" i="21"/>
  <c r="GG73" i="21"/>
  <c r="GH73" i="21"/>
  <c r="GI73" i="21"/>
  <c r="GJ73" i="21"/>
  <c r="GK73" i="21"/>
  <c r="GL73" i="21"/>
  <c r="GM73" i="21"/>
  <c r="GN73" i="21"/>
  <c r="GO73" i="21"/>
  <c r="GP73" i="21"/>
  <c r="GQ73" i="21"/>
  <c r="GR73" i="21"/>
  <c r="GS73" i="21"/>
  <c r="GT73" i="21"/>
  <c r="GU73" i="21"/>
  <c r="GV73" i="21"/>
  <c r="GW73" i="21"/>
  <c r="GX73" i="21"/>
  <c r="GY73" i="21"/>
  <c r="GZ73" i="21"/>
  <c r="HA73" i="21"/>
  <c r="HB73" i="21"/>
  <c r="HC73" i="21"/>
  <c r="HD73" i="21"/>
  <c r="HE73" i="21"/>
  <c r="HF73" i="21"/>
  <c r="HG73" i="21"/>
  <c r="HH73" i="21"/>
  <c r="HI73" i="21"/>
  <c r="HJ73" i="21"/>
  <c r="HK73" i="21"/>
  <c r="HL73" i="21"/>
  <c r="HM73" i="21"/>
  <c r="HN73" i="21"/>
  <c r="HO73" i="21"/>
  <c r="HP73" i="21"/>
  <c r="HQ73" i="21"/>
  <c r="HR73" i="21"/>
  <c r="HS73" i="21"/>
  <c r="HT73" i="21"/>
  <c r="HU73" i="21"/>
  <c r="HV73" i="21"/>
  <c r="HW73" i="21"/>
  <c r="HX73" i="21"/>
  <c r="HY73" i="21"/>
  <c r="HZ73" i="21"/>
  <c r="IA73" i="21"/>
  <c r="IB73" i="21"/>
  <c r="IC73" i="21"/>
  <c r="ID73" i="21"/>
  <c r="IE73" i="21"/>
  <c r="IF73" i="21"/>
  <c r="IG73" i="21"/>
  <c r="IH73" i="21"/>
  <c r="II73" i="21"/>
  <c r="IJ73" i="21"/>
  <c r="IK73" i="21"/>
  <c r="IL73" i="21"/>
  <c r="IM73" i="21"/>
  <c r="IN73" i="21"/>
  <c r="IO73" i="21"/>
  <c r="IP73" i="21"/>
  <c r="IQ73" i="21"/>
  <c r="IR73" i="21"/>
  <c r="IS73" i="21"/>
  <c r="IT73" i="21"/>
  <c r="IU73" i="21"/>
  <c r="IV73" i="21"/>
  <c r="IW73" i="21"/>
  <c r="IX73" i="21"/>
  <c r="IY73" i="21"/>
  <c r="IZ73" i="21"/>
  <c r="JA73" i="21"/>
  <c r="JB73" i="21"/>
  <c r="JC73" i="21"/>
  <c r="JD73" i="21"/>
  <c r="JE73" i="21"/>
  <c r="JF73" i="21"/>
  <c r="JG73" i="21"/>
  <c r="JH73" i="21"/>
  <c r="JI73" i="21"/>
  <c r="JJ73" i="21"/>
  <c r="JK73" i="21"/>
  <c r="JL73" i="21"/>
  <c r="JM73" i="21"/>
  <c r="JN73" i="21"/>
  <c r="JO73" i="21"/>
  <c r="JP73" i="21"/>
  <c r="JQ73" i="21"/>
  <c r="JR73" i="21"/>
  <c r="JS73" i="21"/>
  <c r="JT73" i="21"/>
  <c r="JU73" i="21"/>
  <c r="JV73" i="21"/>
  <c r="JW73" i="21"/>
  <c r="JX73" i="21"/>
  <c r="JY73" i="21"/>
  <c r="JZ73" i="21"/>
  <c r="KA73" i="21"/>
  <c r="KB73" i="21"/>
  <c r="KC73" i="21"/>
  <c r="KD73" i="21"/>
  <c r="KE73" i="21"/>
  <c r="KF73" i="21"/>
  <c r="KG73" i="21"/>
  <c r="KH73" i="21"/>
  <c r="KI73" i="21"/>
  <c r="KJ73" i="21"/>
  <c r="KK73" i="21"/>
  <c r="KL73" i="21"/>
  <c r="KM73" i="21"/>
  <c r="KN73" i="21"/>
  <c r="KO73" i="21"/>
  <c r="KP73" i="21"/>
  <c r="KQ73" i="21"/>
  <c r="KR73" i="21"/>
  <c r="KS73" i="21"/>
  <c r="KT73" i="21"/>
  <c r="KU73" i="21"/>
  <c r="KV73" i="21"/>
  <c r="KW73" i="21"/>
  <c r="KX73" i="21"/>
  <c r="KY73" i="21"/>
  <c r="KZ73" i="21"/>
  <c r="LA73" i="21"/>
  <c r="LB73" i="21"/>
  <c r="LC73" i="21"/>
  <c r="LD73" i="21"/>
  <c r="LE73" i="21"/>
  <c r="LF73" i="21"/>
  <c r="LG73" i="21"/>
  <c r="LH73" i="21"/>
  <c r="LI73" i="21"/>
  <c r="LJ73" i="21"/>
  <c r="LK73" i="21"/>
  <c r="LL73" i="21"/>
  <c r="LM73" i="21"/>
  <c r="LN73" i="21"/>
  <c r="LO73" i="21"/>
  <c r="LP73" i="21"/>
  <c r="LQ73" i="21"/>
  <c r="LR73" i="21"/>
  <c r="LS73" i="21"/>
  <c r="LT73" i="21"/>
  <c r="LU73" i="21"/>
  <c r="LV73" i="21"/>
  <c r="LW73" i="21"/>
  <c r="LX73" i="21"/>
  <c r="LY73" i="21"/>
  <c r="LZ73" i="21"/>
  <c r="MA73" i="21"/>
  <c r="MB73" i="21"/>
  <c r="MC73" i="21"/>
  <c r="MD73" i="21"/>
  <c r="ME73" i="21"/>
  <c r="MF73" i="21"/>
  <c r="MG73" i="21"/>
  <c r="MH73" i="21"/>
  <c r="MI73" i="21"/>
  <c r="MJ73" i="21"/>
  <c r="MK73" i="21"/>
  <c r="ML73" i="21"/>
  <c r="MM73" i="21"/>
  <c r="MN73" i="21"/>
  <c r="MO73" i="21"/>
  <c r="MP73" i="21"/>
  <c r="MQ73" i="21"/>
  <c r="MR73" i="21"/>
  <c r="D74" i="21"/>
  <c r="E74" i="21"/>
  <c r="F74" i="21"/>
  <c r="G74" i="21"/>
  <c r="H74" i="21"/>
  <c r="I74" i="21"/>
  <c r="J74" i="21"/>
  <c r="K74" i="21"/>
  <c r="L74" i="21"/>
  <c r="M74" i="21"/>
  <c r="N74" i="21"/>
  <c r="O74" i="21"/>
  <c r="P74" i="21"/>
  <c r="Q74" i="21"/>
  <c r="R74" i="21"/>
  <c r="S74" i="21"/>
  <c r="T74" i="21"/>
  <c r="U74" i="21"/>
  <c r="V74" i="21"/>
  <c r="W74" i="21"/>
  <c r="X74" i="21"/>
  <c r="Y74" i="21"/>
  <c r="Z74" i="21"/>
  <c r="AA74" i="21"/>
  <c r="AB74" i="21"/>
  <c r="AC74" i="21"/>
  <c r="AD74" i="21"/>
  <c r="AE74" i="21"/>
  <c r="AF74" i="21"/>
  <c r="AG74" i="21"/>
  <c r="AH74" i="21"/>
  <c r="AI74" i="21"/>
  <c r="AJ74" i="21"/>
  <c r="AK74" i="21"/>
  <c r="AL74" i="21"/>
  <c r="AM74" i="21"/>
  <c r="AN74" i="21"/>
  <c r="AO74" i="21"/>
  <c r="AP74" i="21"/>
  <c r="AQ74" i="21"/>
  <c r="AR74" i="21"/>
  <c r="AS74" i="21"/>
  <c r="AT74" i="21"/>
  <c r="AU74" i="21"/>
  <c r="AV74" i="21"/>
  <c r="AW74" i="21"/>
  <c r="AX74" i="21"/>
  <c r="AY74" i="21"/>
  <c r="AZ74" i="21"/>
  <c r="BA74" i="21"/>
  <c r="BB74" i="21"/>
  <c r="BC74" i="21"/>
  <c r="BD74" i="21"/>
  <c r="BE74" i="21"/>
  <c r="BF74" i="21"/>
  <c r="BG74" i="21"/>
  <c r="BH74" i="21"/>
  <c r="BI74" i="21"/>
  <c r="BJ74" i="21"/>
  <c r="BK74" i="21"/>
  <c r="BL74" i="21"/>
  <c r="BM74" i="21"/>
  <c r="BN74" i="21"/>
  <c r="BO74" i="21"/>
  <c r="BP74" i="21"/>
  <c r="BQ74" i="21"/>
  <c r="BR74" i="21"/>
  <c r="BS74" i="21"/>
  <c r="BT74" i="21"/>
  <c r="BU74" i="21"/>
  <c r="BV74" i="21"/>
  <c r="BW74" i="21"/>
  <c r="BX74" i="21"/>
  <c r="BY74" i="21"/>
  <c r="BZ74" i="21"/>
  <c r="CA74" i="21"/>
  <c r="CB74" i="21"/>
  <c r="CC74" i="21"/>
  <c r="CD74" i="21"/>
  <c r="CE74" i="21"/>
  <c r="CF74" i="21"/>
  <c r="CG74" i="21"/>
  <c r="CH74" i="21"/>
  <c r="CI74" i="21"/>
  <c r="CJ74" i="21"/>
  <c r="CK74" i="21"/>
  <c r="CL74" i="21"/>
  <c r="CM74" i="21"/>
  <c r="CN74" i="21"/>
  <c r="CO74" i="21"/>
  <c r="CP74" i="21"/>
  <c r="CQ74" i="21"/>
  <c r="CR74" i="21"/>
  <c r="CS74" i="21"/>
  <c r="CT74" i="21"/>
  <c r="CU74" i="21"/>
  <c r="CV74" i="21"/>
  <c r="CW74" i="21"/>
  <c r="CX74" i="21"/>
  <c r="CY74" i="21"/>
  <c r="CZ74" i="21"/>
  <c r="DA74" i="21"/>
  <c r="DB74" i="21"/>
  <c r="DC74" i="21"/>
  <c r="DD74" i="21"/>
  <c r="DE74" i="21"/>
  <c r="DF74" i="21"/>
  <c r="DG74" i="21"/>
  <c r="DH74" i="21"/>
  <c r="DI74" i="21"/>
  <c r="DJ74" i="21"/>
  <c r="DK74" i="21"/>
  <c r="DL74" i="21"/>
  <c r="DM74" i="21"/>
  <c r="DN74" i="21"/>
  <c r="DO74" i="21"/>
  <c r="DP74" i="21"/>
  <c r="DQ74" i="21"/>
  <c r="DR74" i="21"/>
  <c r="DS74" i="21"/>
  <c r="DT74" i="21"/>
  <c r="DU74" i="21"/>
  <c r="DV74" i="21"/>
  <c r="DW74" i="21"/>
  <c r="DX74" i="21"/>
  <c r="DY74" i="21"/>
  <c r="DZ74" i="21"/>
  <c r="EA74" i="21"/>
  <c r="EB74" i="21"/>
  <c r="EC74" i="21"/>
  <c r="ED74" i="21"/>
  <c r="EE74" i="21"/>
  <c r="EF74" i="21"/>
  <c r="EG74" i="21"/>
  <c r="EH74" i="21"/>
  <c r="EI74" i="21"/>
  <c r="EJ74" i="21"/>
  <c r="EK74" i="21"/>
  <c r="EL74" i="21"/>
  <c r="EM74" i="21"/>
  <c r="EN74" i="21"/>
  <c r="EO74" i="21"/>
  <c r="EP74" i="21"/>
  <c r="EQ74" i="21"/>
  <c r="ER74" i="21"/>
  <c r="ES74" i="21"/>
  <c r="ET74" i="21"/>
  <c r="EU74" i="21"/>
  <c r="EV74" i="21"/>
  <c r="EW74" i="21"/>
  <c r="EX74" i="21"/>
  <c r="EY74" i="21"/>
  <c r="EZ74" i="21"/>
  <c r="FA74" i="21"/>
  <c r="FB74" i="21"/>
  <c r="FC74" i="21"/>
  <c r="FD74" i="21"/>
  <c r="FE74" i="21"/>
  <c r="FF74" i="21"/>
  <c r="FG74" i="21"/>
  <c r="FH74" i="21"/>
  <c r="FI74" i="21"/>
  <c r="FJ74" i="21"/>
  <c r="FK74" i="21"/>
  <c r="FL74" i="21"/>
  <c r="FM74" i="21"/>
  <c r="FN74" i="21"/>
  <c r="FO74" i="21"/>
  <c r="FP74" i="21"/>
  <c r="FQ74" i="21"/>
  <c r="FR74" i="21"/>
  <c r="FS74" i="21"/>
  <c r="FT74" i="21"/>
  <c r="FU74" i="21"/>
  <c r="FV74" i="21"/>
  <c r="FW74" i="21"/>
  <c r="FX74" i="21"/>
  <c r="FY74" i="21"/>
  <c r="FZ74" i="21"/>
  <c r="GA74" i="21"/>
  <c r="GB74" i="21"/>
  <c r="GC74" i="21"/>
  <c r="GD74" i="21"/>
  <c r="GE74" i="21"/>
  <c r="GF74" i="21"/>
  <c r="GG74" i="21"/>
  <c r="GH74" i="21"/>
  <c r="GI74" i="21"/>
  <c r="GJ74" i="21"/>
  <c r="GK74" i="21"/>
  <c r="GL74" i="21"/>
  <c r="GM74" i="21"/>
  <c r="GN74" i="21"/>
  <c r="GO74" i="21"/>
  <c r="GP74" i="21"/>
  <c r="GQ74" i="21"/>
  <c r="GR74" i="21"/>
  <c r="GS74" i="21"/>
  <c r="GT74" i="21"/>
  <c r="GU74" i="21"/>
  <c r="GV74" i="21"/>
  <c r="GW74" i="21"/>
  <c r="GX74" i="21"/>
  <c r="GY74" i="21"/>
  <c r="GZ74" i="21"/>
  <c r="HA74" i="21"/>
  <c r="HB74" i="21"/>
  <c r="HC74" i="21"/>
  <c r="HD74" i="21"/>
  <c r="HE74" i="21"/>
  <c r="HF74" i="21"/>
  <c r="HG74" i="21"/>
  <c r="HH74" i="21"/>
  <c r="HI74" i="21"/>
  <c r="HJ74" i="21"/>
  <c r="HK74" i="21"/>
  <c r="HL74" i="21"/>
  <c r="HM74" i="21"/>
  <c r="HN74" i="21"/>
  <c r="HO74" i="21"/>
  <c r="HP74" i="21"/>
  <c r="HQ74" i="21"/>
  <c r="HR74" i="21"/>
  <c r="HS74" i="21"/>
  <c r="HT74" i="21"/>
  <c r="HU74" i="21"/>
  <c r="HV74" i="21"/>
  <c r="HW74" i="21"/>
  <c r="HX74" i="21"/>
  <c r="HY74" i="21"/>
  <c r="HZ74" i="21"/>
  <c r="IA74" i="21"/>
  <c r="IB74" i="21"/>
  <c r="IC74" i="21"/>
  <c r="ID74" i="21"/>
  <c r="IE74" i="21"/>
  <c r="IF74" i="21"/>
  <c r="IG74" i="21"/>
  <c r="IH74" i="21"/>
  <c r="II74" i="21"/>
  <c r="IJ74" i="21"/>
  <c r="IK74" i="21"/>
  <c r="IL74" i="21"/>
  <c r="IM74" i="21"/>
  <c r="IN74" i="21"/>
  <c r="IO74" i="21"/>
  <c r="IP74" i="21"/>
  <c r="IQ74" i="21"/>
  <c r="IR74" i="21"/>
  <c r="IS74" i="21"/>
  <c r="IT74" i="21"/>
  <c r="IU74" i="21"/>
  <c r="IV74" i="21"/>
  <c r="IW74" i="21"/>
  <c r="IX74" i="21"/>
  <c r="IY74" i="21"/>
  <c r="IZ74" i="21"/>
  <c r="JA74" i="21"/>
  <c r="JB74" i="21"/>
  <c r="JC74" i="21"/>
  <c r="JD74" i="21"/>
  <c r="JE74" i="21"/>
  <c r="JF74" i="21"/>
  <c r="JG74" i="21"/>
  <c r="JH74" i="21"/>
  <c r="JI74" i="21"/>
  <c r="JJ74" i="21"/>
  <c r="JK74" i="21"/>
  <c r="JL74" i="21"/>
  <c r="JM74" i="21"/>
  <c r="JN74" i="21"/>
  <c r="JO74" i="21"/>
  <c r="JP74" i="21"/>
  <c r="JQ74" i="21"/>
  <c r="JR74" i="21"/>
  <c r="JS74" i="21"/>
  <c r="JT74" i="21"/>
  <c r="JU74" i="21"/>
  <c r="JV74" i="21"/>
  <c r="JW74" i="21"/>
  <c r="JX74" i="21"/>
  <c r="JY74" i="21"/>
  <c r="JZ74" i="21"/>
  <c r="KA74" i="21"/>
  <c r="KB74" i="21"/>
  <c r="KC74" i="21"/>
  <c r="KD74" i="21"/>
  <c r="KE74" i="21"/>
  <c r="KF74" i="21"/>
  <c r="KG74" i="21"/>
  <c r="KH74" i="21"/>
  <c r="KI74" i="21"/>
  <c r="KJ74" i="21"/>
  <c r="KK74" i="21"/>
  <c r="KL74" i="21"/>
  <c r="KM74" i="21"/>
  <c r="KN74" i="21"/>
  <c r="KO74" i="21"/>
  <c r="KP74" i="21"/>
  <c r="KQ74" i="21"/>
  <c r="KR74" i="21"/>
  <c r="KS74" i="21"/>
  <c r="KT74" i="21"/>
  <c r="KU74" i="21"/>
  <c r="KV74" i="21"/>
  <c r="KW74" i="21"/>
  <c r="KX74" i="21"/>
  <c r="KY74" i="21"/>
  <c r="KZ74" i="21"/>
  <c r="LA74" i="21"/>
  <c r="LB74" i="21"/>
  <c r="LC74" i="21"/>
  <c r="LD74" i="21"/>
  <c r="LE74" i="21"/>
  <c r="LF74" i="21"/>
  <c r="LG74" i="21"/>
  <c r="LH74" i="21"/>
  <c r="LI74" i="21"/>
  <c r="LJ74" i="21"/>
  <c r="LK74" i="21"/>
  <c r="LL74" i="21"/>
  <c r="LM74" i="21"/>
  <c r="LN74" i="21"/>
  <c r="LO74" i="21"/>
  <c r="LP74" i="21"/>
  <c r="LQ74" i="21"/>
  <c r="LR74" i="21"/>
  <c r="LS74" i="21"/>
  <c r="LT74" i="21"/>
  <c r="LU74" i="21"/>
  <c r="LV74" i="21"/>
  <c r="LW74" i="21"/>
  <c r="LX74" i="21"/>
  <c r="LY74" i="21"/>
  <c r="LZ74" i="21"/>
  <c r="MA74" i="21"/>
  <c r="MB74" i="21"/>
  <c r="MC74" i="21"/>
  <c r="MD74" i="21"/>
  <c r="ME74" i="21"/>
  <c r="MF74" i="21"/>
  <c r="MG74" i="21"/>
  <c r="MH74" i="21"/>
  <c r="MI74" i="21"/>
  <c r="MJ74" i="21"/>
  <c r="MK74" i="21"/>
  <c r="ML74" i="21"/>
  <c r="MM74" i="21"/>
  <c r="MN74" i="21"/>
  <c r="MO74" i="21"/>
  <c r="MP74" i="21"/>
  <c r="MQ74" i="21"/>
  <c r="MR74" i="21"/>
  <c r="D75" i="21"/>
  <c r="E75" i="21"/>
  <c r="F75" i="21"/>
  <c r="G75" i="21"/>
  <c r="H75" i="21"/>
  <c r="I75" i="21"/>
  <c r="J75" i="21"/>
  <c r="K75" i="21"/>
  <c r="L75" i="21"/>
  <c r="M75" i="21"/>
  <c r="N75" i="21"/>
  <c r="O75" i="21"/>
  <c r="P75" i="21"/>
  <c r="Q75" i="21"/>
  <c r="R75" i="21"/>
  <c r="S75" i="21"/>
  <c r="T75" i="21"/>
  <c r="U75" i="21"/>
  <c r="V75" i="21"/>
  <c r="W75" i="21"/>
  <c r="X75" i="21"/>
  <c r="Y75" i="21"/>
  <c r="Z75" i="21"/>
  <c r="AA75" i="21"/>
  <c r="AB75" i="21"/>
  <c r="AC75" i="21"/>
  <c r="AD75" i="21"/>
  <c r="AE75" i="21"/>
  <c r="AF75" i="21"/>
  <c r="AG75" i="21"/>
  <c r="AH75" i="21"/>
  <c r="AI75" i="21"/>
  <c r="AJ75" i="21"/>
  <c r="AK75" i="21"/>
  <c r="AL75" i="21"/>
  <c r="AM75" i="21"/>
  <c r="AN75" i="21"/>
  <c r="AO75" i="21"/>
  <c r="AP75" i="21"/>
  <c r="AQ75" i="21"/>
  <c r="AR75" i="21"/>
  <c r="AS75" i="21"/>
  <c r="AT75" i="21"/>
  <c r="AU75" i="21"/>
  <c r="AV75" i="21"/>
  <c r="AW75" i="21"/>
  <c r="AX75" i="21"/>
  <c r="AY75" i="21"/>
  <c r="AZ75" i="21"/>
  <c r="BA75" i="21"/>
  <c r="BB75" i="21"/>
  <c r="BC75" i="21"/>
  <c r="BD75" i="21"/>
  <c r="BE75" i="21"/>
  <c r="BF75" i="21"/>
  <c r="BG75" i="21"/>
  <c r="BH75" i="21"/>
  <c r="BI75" i="21"/>
  <c r="BJ75" i="21"/>
  <c r="BK75" i="21"/>
  <c r="BL75" i="21"/>
  <c r="BM75" i="21"/>
  <c r="BN75" i="21"/>
  <c r="BO75" i="21"/>
  <c r="BP75" i="21"/>
  <c r="BQ75" i="21"/>
  <c r="BR75" i="21"/>
  <c r="BS75" i="21"/>
  <c r="BT75" i="21"/>
  <c r="BU75" i="21"/>
  <c r="BV75" i="21"/>
  <c r="BW75" i="21"/>
  <c r="BX75" i="21"/>
  <c r="BY75" i="21"/>
  <c r="BZ75" i="21"/>
  <c r="CA75" i="21"/>
  <c r="CB75" i="21"/>
  <c r="CC75" i="21"/>
  <c r="CD75" i="21"/>
  <c r="CE75" i="21"/>
  <c r="CF75" i="21"/>
  <c r="CG75" i="21"/>
  <c r="CH75" i="21"/>
  <c r="CI75" i="21"/>
  <c r="CJ75" i="21"/>
  <c r="CK75" i="21"/>
  <c r="CL75" i="21"/>
  <c r="CM75" i="21"/>
  <c r="CN75" i="21"/>
  <c r="CO75" i="21"/>
  <c r="CP75" i="21"/>
  <c r="CQ75" i="21"/>
  <c r="CR75" i="21"/>
  <c r="CS75" i="21"/>
  <c r="CT75" i="21"/>
  <c r="CU75" i="21"/>
  <c r="CV75" i="21"/>
  <c r="CW75" i="21"/>
  <c r="CX75" i="21"/>
  <c r="CY75" i="21"/>
  <c r="CZ75" i="21"/>
  <c r="DA75" i="21"/>
  <c r="DB75" i="21"/>
  <c r="DC75" i="21"/>
  <c r="DD75" i="21"/>
  <c r="DE75" i="21"/>
  <c r="DF75" i="21"/>
  <c r="DG75" i="21"/>
  <c r="DH75" i="21"/>
  <c r="DI75" i="21"/>
  <c r="DJ75" i="21"/>
  <c r="DK75" i="21"/>
  <c r="DL75" i="21"/>
  <c r="DM75" i="21"/>
  <c r="DN75" i="21"/>
  <c r="DO75" i="21"/>
  <c r="DP75" i="21"/>
  <c r="DQ75" i="21"/>
  <c r="DR75" i="21"/>
  <c r="DS75" i="21"/>
  <c r="DT75" i="21"/>
  <c r="DU75" i="21"/>
  <c r="DV75" i="21"/>
  <c r="DW75" i="21"/>
  <c r="DX75" i="21"/>
  <c r="DY75" i="21"/>
  <c r="DZ75" i="21"/>
  <c r="EA75" i="21"/>
  <c r="EB75" i="21"/>
  <c r="EC75" i="21"/>
  <c r="ED75" i="21"/>
  <c r="EE75" i="21"/>
  <c r="EF75" i="21"/>
  <c r="EG75" i="21"/>
  <c r="EH75" i="21"/>
  <c r="EI75" i="21"/>
  <c r="EJ75" i="21"/>
  <c r="EK75" i="21"/>
  <c r="EL75" i="21"/>
  <c r="EM75" i="21"/>
  <c r="EN75" i="21"/>
  <c r="EO75" i="21"/>
  <c r="EP75" i="21"/>
  <c r="EQ75" i="21"/>
  <c r="ER75" i="21"/>
  <c r="ES75" i="21"/>
  <c r="ET75" i="21"/>
  <c r="EU75" i="21"/>
  <c r="EV75" i="21"/>
  <c r="EW75" i="21"/>
  <c r="EX75" i="21"/>
  <c r="EY75" i="21"/>
  <c r="EZ75" i="21"/>
  <c r="FA75" i="21"/>
  <c r="FB75" i="21"/>
  <c r="FC75" i="21"/>
  <c r="FD75" i="21"/>
  <c r="FE75" i="21"/>
  <c r="FF75" i="21"/>
  <c r="FG75" i="21"/>
  <c r="FH75" i="21"/>
  <c r="FI75" i="21"/>
  <c r="FJ75" i="21"/>
  <c r="FK75" i="21"/>
  <c r="FL75" i="21"/>
  <c r="FM75" i="21"/>
  <c r="FN75" i="21"/>
  <c r="FO75" i="21"/>
  <c r="FP75" i="21"/>
  <c r="FQ75" i="21"/>
  <c r="FR75" i="21"/>
  <c r="FS75" i="21"/>
  <c r="FT75" i="21"/>
  <c r="FU75" i="21"/>
  <c r="FV75" i="21"/>
  <c r="FW75" i="21"/>
  <c r="FX75" i="21"/>
  <c r="FY75" i="21"/>
  <c r="FZ75" i="21"/>
  <c r="GA75" i="21"/>
  <c r="GB75" i="21"/>
  <c r="GC75" i="21"/>
  <c r="GD75" i="21"/>
  <c r="GE75" i="21"/>
  <c r="GF75" i="21"/>
  <c r="GG75" i="21"/>
  <c r="GH75" i="21"/>
  <c r="GI75" i="21"/>
  <c r="GJ75" i="21"/>
  <c r="GK75" i="21"/>
  <c r="GL75" i="21"/>
  <c r="GM75" i="21"/>
  <c r="GN75" i="21"/>
  <c r="GO75" i="21"/>
  <c r="GP75" i="21"/>
  <c r="GQ75" i="21"/>
  <c r="GR75" i="21"/>
  <c r="GS75" i="21"/>
  <c r="GT75" i="21"/>
  <c r="GU75" i="21"/>
  <c r="GV75" i="21"/>
  <c r="GW75" i="21"/>
  <c r="GX75" i="21"/>
  <c r="GY75" i="21"/>
  <c r="GZ75" i="21"/>
  <c r="HA75" i="21"/>
  <c r="HB75" i="21"/>
  <c r="HC75" i="21"/>
  <c r="HD75" i="21"/>
  <c r="HE75" i="21"/>
  <c r="HF75" i="21"/>
  <c r="HG75" i="21"/>
  <c r="HH75" i="21"/>
  <c r="HI75" i="21"/>
  <c r="HJ75" i="21"/>
  <c r="HK75" i="21"/>
  <c r="HL75" i="21"/>
  <c r="HM75" i="21"/>
  <c r="HN75" i="21"/>
  <c r="HO75" i="21"/>
  <c r="HP75" i="21"/>
  <c r="HQ75" i="21"/>
  <c r="HR75" i="21"/>
  <c r="HS75" i="21"/>
  <c r="HT75" i="21"/>
  <c r="HU75" i="21"/>
  <c r="HV75" i="21"/>
  <c r="HW75" i="21"/>
  <c r="HX75" i="21"/>
  <c r="HY75" i="21"/>
  <c r="HZ75" i="21"/>
  <c r="IA75" i="21"/>
  <c r="IB75" i="21"/>
  <c r="IC75" i="21"/>
  <c r="ID75" i="21"/>
  <c r="IE75" i="21"/>
  <c r="IF75" i="21"/>
  <c r="IG75" i="21"/>
  <c r="IH75" i="21"/>
  <c r="II75" i="21"/>
  <c r="IJ75" i="21"/>
  <c r="IK75" i="21"/>
  <c r="IL75" i="21"/>
  <c r="IM75" i="21"/>
  <c r="IN75" i="21"/>
  <c r="IO75" i="21"/>
  <c r="IP75" i="21"/>
  <c r="IQ75" i="21"/>
  <c r="IR75" i="21"/>
  <c r="IS75" i="21"/>
  <c r="IT75" i="21"/>
  <c r="IU75" i="21"/>
  <c r="IV75" i="21"/>
  <c r="IW75" i="21"/>
  <c r="IX75" i="21"/>
  <c r="IY75" i="21"/>
  <c r="IZ75" i="21"/>
  <c r="JA75" i="21"/>
  <c r="JB75" i="21"/>
  <c r="JC75" i="21"/>
  <c r="JD75" i="21"/>
  <c r="JE75" i="21"/>
  <c r="JF75" i="21"/>
  <c r="JG75" i="21"/>
  <c r="JH75" i="21"/>
  <c r="JI75" i="21"/>
  <c r="JJ75" i="21"/>
  <c r="JK75" i="21"/>
  <c r="JL75" i="21"/>
  <c r="JM75" i="21"/>
  <c r="JN75" i="21"/>
  <c r="JO75" i="21"/>
  <c r="JP75" i="21"/>
  <c r="JQ75" i="21"/>
  <c r="JR75" i="21"/>
  <c r="JS75" i="21"/>
  <c r="JT75" i="21"/>
  <c r="JU75" i="21"/>
  <c r="JV75" i="21"/>
  <c r="JW75" i="21"/>
  <c r="JX75" i="21"/>
  <c r="JY75" i="21"/>
  <c r="JZ75" i="21"/>
  <c r="KA75" i="21"/>
  <c r="KB75" i="21"/>
  <c r="KC75" i="21"/>
  <c r="KD75" i="21"/>
  <c r="KE75" i="21"/>
  <c r="KF75" i="21"/>
  <c r="KG75" i="21"/>
  <c r="KH75" i="21"/>
  <c r="KI75" i="21"/>
  <c r="KJ75" i="21"/>
  <c r="KK75" i="21"/>
  <c r="KL75" i="21"/>
  <c r="KM75" i="21"/>
  <c r="KN75" i="21"/>
  <c r="KO75" i="21"/>
  <c r="KP75" i="21"/>
  <c r="KQ75" i="21"/>
  <c r="KR75" i="21"/>
  <c r="KS75" i="21"/>
  <c r="KT75" i="21"/>
  <c r="KU75" i="21"/>
  <c r="KV75" i="21"/>
  <c r="KW75" i="21"/>
  <c r="KX75" i="21"/>
  <c r="KY75" i="21"/>
  <c r="KZ75" i="21"/>
  <c r="LA75" i="21"/>
  <c r="LB75" i="21"/>
  <c r="LC75" i="21"/>
  <c r="LD75" i="21"/>
  <c r="LE75" i="21"/>
  <c r="LF75" i="21"/>
  <c r="LG75" i="21"/>
  <c r="LH75" i="21"/>
  <c r="LI75" i="21"/>
  <c r="LJ75" i="21"/>
  <c r="LK75" i="21"/>
  <c r="LL75" i="21"/>
  <c r="LM75" i="21"/>
  <c r="LN75" i="21"/>
  <c r="LO75" i="21"/>
  <c r="LP75" i="21"/>
  <c r="LQ75" i="21"/>
  <c r="LR75" i="21"/>
  <c r="LS75" i="21"/>
  <c r="LT75" i="21"/>
  <c r="LU75" i="21"/>
  <c r="LV75" i="21"/>
  <c r="LW75" i="21"/>
  <c r="LX75" i="21"/>
  <c r="LY75" i="21"/>
  <c r="LZ75" i="21"/>
  <c r="MA75" i="21"/>
  <c r="MB75" i="21"/>
  <c r="MC75" i="21"/>
  <c r="MD75" i="21"/>
  <c r="ME75" i="21"/>
  <c r="MF75" i="21"/>
  <c r="MG75" i="21"/>
  <c r="MH75" i="21"/>
  <c r="MI75" i="21"/>
  <c r="MJ75" i="21"/>
  <c r="MK75" i="21"/>
  <c r="ML75" i="21"/>
  <c r="MM75" i="21"/>
  <c r="MN75" i="21"/>
  <c r="MO75" i="21"/>
  <c r="MP75" i="21"/>
  <c r="MQ75" i="21"/>
  <c r="MR75" i="21"/>
  <c r="D76" i="21"/>
  <c r="E76" i="21"/>
  <c r="F76" i="21"/>
  <c r="G76" i="21"/>
  <c r="H76" i="21"/>
  <c r="I76" i="21"/>
  <c r="J76" i="21"/>
  <c r="K76" i="21"/>
  <c r="L76" i="21"/>
  <c r="M76" i="21"/>
  <c r="N76" i="21"/>
  <c r="O76" i="21"/>
  <c r="P76" i="21"/>
  <c r="Q76" i="21"/>
  <c r="R76" i="21"/>
  <c r="S76" i="21"/>
  <c r="T76" i="21"/>
  <c r="U76" i="21"/>
  <c r="V76" i="21"/>
  <c r="W76" i="21"/>
  <c r="X76" i="21"/>
  <c r="Y76" i="21"/>
  <c r="Z76" i="21"/>
  <c r="AA76" i="21"/>
  <c r="AB76" i="21"/>
  <c r="AC76" i="21"/>
  <c r="AD76" i="21"/>
  <c r="AE76" i="21"/>
  <c r="AF76" i="21"/>
  <c r="AG76" i="21"/>
  <c r="AH76" i="21"/>
  <c r="AI76" i="21"/>
  <c r="AJ76" i="21"/>
  <c r="AK76" i="21"/>
  <c r="AL76" i="21"/>
  <c r="AM76" i="21"/>
  <c r="AN76" i="21"/>
  <c r="AO76" i="21"/>
  <c r="AP76" i="21"/>
  <c r="AQ76" i="21"/>
  <c r="AR76" i="21"/>
  <c r="AS76" i="21"/>
  <c r="AT76" i="21"/>
  <c r="AU76" i="21"/>
  <c r="AV76" i="21"/>
  <c r="AW76" i="21"/>
  <c r="AX76" i="21"/>
  <c r="AY76" i="21"/>
  <c r="AZ76" i="21"/>
  <c r="BA76" i="21"/>
  <c r="BB76" i="21"/>
  <c r="BC76" i="21"/>
  <c r="BD76" i="21"/>
  <c r="BE76" i="21"/>
  <c r="BF76" i="21"/>
  <c r="BG76" i="21"/>
  <c r="BH76" i="21"/>
  <c r="BI76" i="21"/>
  <c r="BJ76" i="21"/>
  <c r="BK76" i="21"/>
  <c r="BL76" i="21"/>
  <c r="BM76" i="21"/>
  <c r="BN76" i="21"/>
  <c r="BO76" i="21"/>
  <c r="BP76" i="21"/>
  <c r="BQ76" i="21"/>
  <c r="BR76" i="21"/>
  <c r="BS76" i="21"/>
  <c r="BT76" i="21"/>
  <c r="BU76" i="21"/>
  <c r="BV76" i="21"/>
  <c r="BW76" i="21"/>
  <c r="BX76" i="21"/>
  <c r="BY76" i="21"/>
  <c r="BZ76" i="21"/>
  <c r="CA76" i="21"/>
  <c r="CB76" i="21"/>
  <c r="CC76" i="21"/>
  <c r="CD76" i="21"/>
  <c r="CE76" i="21"/>
  <c r="CF76" i="21"/>
  <c r="CG76" i="21"/>
  <c r="CH76" i="21"/>
  <c r="CI76" i="21"/>
  <c r="CJ76" i="21"/>
  <c r="CK76" i="21"/>
  <c r="CL76" i="21"/>
  <c r="CM76" i="21"/>
  <c r="CN76" i="21"/>
  <c r="CO76" i="21"/>
  <c r="CP76" i="21"/>
  <c r="CQ76" i="21"/>
  <c r="CR76" i="21"/>
  <c r="CS76" i="21"/>
  <c r="CT76" i="21"/>
  <c r="CU76" i="21"/>
  <c r="CV76" i="21"/>
  <c r="CW76" i="21"/>
  <c r="CX76" i="21"/>
  <c r="CY76" i="21"/>
  <c r="CZ76" i="21"/>
  <c r="DA76" i="21"/>
  <c r="DB76" i="21"/>
  <c r="DC76" i="21"/>
  <c r="DD76" i="21"/>
  <c r="DE76" i="21"/>
  <c r="DF76" i="21"/>
  <c r="DG76" i="21"/>
  <c r="DH76" i="21"/>
  <c r="DI76" i="21"/>
  <c r="DJ76" i="21"/>
  <c r="DK76" i="21"/>
  <c r="DL76" i="21"/>
  <c r="DM76" i="21"/>
  <c r="DN76" i="21"/>
  <c r="DO76" i="21"/>
  <c r="DP76" i="21"/>
  <c r="DQ76" i="21"/>
  <c r="DR76" i="21"/>
  <c r="DS76" i="21"/>
  <c r="DT76" i="21"/>
  <c r="DU76" i="21"/>
  <c r="DV76" i="21"/>
  <c r="DW76" i="21"/>
  <c r="DX76" i="21"/>
  <c r="DY76" i="21"/>
  <c r="DZ76" i="21"/>
  <c r="EA76" i="21"/>
  <c r="EB76" i="21"/>
  <c r="EC76" i="21"/>
  <c r="ED76" i="21"/>
  <c r="EE76" i="21"/>
  <c r="EF76" i="21"/>
  <c r="EG76" i="21"/>
  <c r="EH76" i="21"/>
  <c r="EI76" i="21"/>
  <c r="EJ76" i="21"/>
  <c r="EK76" i="21"/>
  <c r="EL76" i="21"/>
  <c r="EM76" i="21"/>
  <c r="EN76" i="21"/>
  <c r="EO76" i="21"/>
  <c r="EP76" i="21"/>
  <c r="EQ76" i="21"/>
  <c r="ER76" i="21"/>
  <c r="ES76" i="21"/>
  <c r="ET76" i="21"/>
  <c r="EU76" i="21"/>
  <c r="EV76" i="21"/>
  <c r="EW76" i="21"/>
  <c r="EX76" i="21"/>
  <c r="EY76" i="21"/>
  <c r="EZ76" i="21"/>
  <c r="FA76" i="21"/>
  <c r="FB76" i="21"/>
  <c r="FC76" i="21"/>
  <c r="FD76" i="21"/>
  <c r="FE76" i="21"/>
  <c r="FF76" i="21"/>
  <c r="FG76" i="21"/>
  <c r="FH76" i="21"/>
  <c r="FI76" i="21"/>
  <c r="FJ76" i="21"/>
  <c r="FK76" i="21"/>
  <c r="FL76" i="21"/>
  <c r="FM76" i="21"/>
  <c r="FN76" i="21"/>
  <c r="FO76" i="21"/>
  <c r="FP76" i="21"/>
  <c r="FQ76" i="21"/>
  <c r="FR76" i="21"/>
  <c r="FS76" i="21"/>
  <c r="FT76" i="21"/>
  <c r="FU76" i="21"/>
  <c r="FV76" i="21"/>
  <c r="FW76" i="21"/>
  <c r="FX76" i="21"/>
  <c r="FY76" i="21"/>
  <c r="FZ76" i="21"/>
  <c r="GA76" i="21"/>
  <c r="GB76" i="21"/>
  <c r="GC76" i="21"/>
  <c r="GD76" i="21"/>
  <c r="GE76" i="21"/>
  <c r="GF76" i="21"/>
  <c r="GG76" i="21"/>
  <c r="GH76" i="21"/>
  <c r="GI76" i="21"/>
  <c r="GJ76" i="21"/>
  <c r="GK76" i="21"/>
  <c r="GL76" i="21"/>
  <c r="GM76" i="21"/>
  <c r="GN76" i="21"/>
  <c r="GO76" i="21"/>
  <c r="GP76" i="21"/>
  <c r="GQ76" i="21"/>
  <c r="GR76" i="21"/>
  <c r="GS76" i="21"/>
  <c r="GT76" i="21"/>
  <c r="GU76" i="21"/>
  <c r="GV76" i="21"/>
  <c r="GW76" i="21"/>
  <c r="GX76" i="21"/>
  <c r="GY76" i="21"/>
  <c r="GZ76" i="21"/>
  <c r="HA76" i="21"/>
  <c r="HB76" i="21"/>
  <c r="HC76" i="21"/>
  <c r="HD76" i="21"/>
  <c r="HE76" i="21"/>
  <c r="HF76" i="21"/>
  <c r="HG76" i="21"/>
  <c r="HH76" i="21"/>
  <c r="HI76" i="21"/>
  <c r="HJ76" i="21"/>
  <c r="HK76" i="21"/>
  <c r="HL76" i="21"/>
  <c r="HM76" i="21"/>
  <c r="HN76" i="21"/>
  <c r="HO76" i="21"/>
  <c r="HP76" i="21"/>
  <c r="HQ76" i="21"/>
  <c r="HR76" i="21"/>
  <c r="HS76" i="21"/>
  <c r="HT76" i="21"/>
  <c r="HU76" i="21"/>
  <c r="HV76" i="21"/>
  <c r="HW76" i="21"/>
  <c r="HX76" i="21"/>
  <c r="HY76" i="21"/>
  <c r="HZ76" i="21"/>
  <c r="IA76" i="21"/>
  <c r="IB76" i="21"/>
  <c r="IC76" i="21"/>
  <c r="ID76" i="21"/>
  <c r="IE76" i="21"/>
  <c r="IF76" i="21"/>
  <c r="IG76" i="21"/>
  <c r="IH76" i="21"/>
  <c r="II76" i="21"/>
  <c r="IJ76" i="21"/>
  <c r="IK76" i="21"/>
  <c r="IL76" i="21"/>
  <c r="IM76" i="21"/>
  <c r="IN76" i="21"/>
  <c r="IO76" i="21"/>
  <c r="IP76" i="21"/>
  <c r="IQ76" i="21"/>
  <c r="IR76" i="21"/>
  <c r="IS76" i="21"/>
  <c r="IT76" i="21"/>
  <c r="IU76" i="21"/>
  <c r="IV76" i="21"/>
  <c r="IW76" i="21"/>
  <c r="IX76" i="21"/>
  <c r="IY76" i="21"/>
  <c r="IZ76" i="21"/>
  <c r="JA76" i="21"/>
  <c r="JB76" i="21"/>
  <c r="JC76" i="21"/>
  <c r="JD76" i="21"/>
  <c r="JE76" i="21"/>
  <c r="JF76" i="21"/>
  <c r="JG76" i="21"/>
  <c r="JH76" i="21"/>
  <c r="JI76" i="21"/>
  <c r="JJ76" i="21"/>
  <c r="JK76" i="21"/>
  <c r="JL76" i="21"/>
  <c r="JM76" i="21"/>
  <c r="JN76" i="21"/>
  <c r="JO76" i="21"/>
  <c r="JP76" i="21"/>
  <c r="JQ76" i="21"/>
  <c r="JR76" i="21"/>
  <c r="JS76" i="21"/>
  <c r="JT76" i="21"/>
  <c r="JU76" i="21"/>
  <c r="JV76" i="21"/>
  <c r="JW76" i="21"/>
  <c r="JX76" i="21"/>
  <c r="JY76" i="21"/>
  <c r="JZ76" i="21"/>
  <c r="KA76" i="21"/>
  <c r="KB76" i="21"/>
  <c r="KC76" i="21"/>
  <c r="KD76" i="21"/>
  <c r="KE76" i="21"/>
  <c r="KF76" i="21"/>
  <c r="KG76" i="21"/>
  <c r="KH76" i="21"/>
  <c r="KI76" i="21"/>
  <c r="KJ76" i="21"/>
  <c r="KK76" i="21"/>
  <c r="KL76" i="21"/>
  <c r="KM76" i="21"/>
  <c r="KN76" i="21"/>
  <c r="KO76" i="21"/>
  <c r="KP76" i="21"/>
  <c r="KQ76" i="21"/>
  <c r="KR76" i="21"/>
  <c r="KS76" i="21"/>
  <c r="KT76" i="21"/>
  <c r="KU76" i="21"/>
  <c r="KV76" i="21"/>
  <c r="KW76" i="21"/>
  <c r="KX76" i="21"/>
  <c r="KY76" i="21"/>
  <c r="KZ76" i="21"/>
  <c r="LA76" i="21"/>
  <c r="LB76" i="21"/>
  <c r="LC76" i="21"/>
  <c r="LD76" i="21"/>
  <c r="LE76" i="21"/>
  <c r="LF76" i="21"/>
  <c r="LG76" i="21"/>
  <c r="LH76" i="21"/>
  <c r="LI76" i="21"/>
  <c r="LJ76" i="21"/>
  <c r="LK76" i="21"/>
  <c r="LL76" i="21"/>
  <c r="LM76" i="21"/>
  <c r="LN76" i="21"/>
  <c r="LO76" i="21"/>
  <c r="LP76" i="21"/>
  <c r="LQ76" i="21"/>
  <c r="LR76" i="21"/>
  <c r="LS76" i="21"/>
  <c r="LT76" i="21"/>
  <c r="LU76" i="21"/>
  <c r="LV76" i="21"/>
  <c r="LW76" i="21"/>
  <c r="LX76" i="21"/>
  <c r="LY76" i="21"/>
  <c r="LZ76" i="21"/>
  <c r="MA76" i="21"/>
  <c r="MB76" i="21"/>
  <c r="MC76" i="21"/>
  <c r="MD76" i="21"/>
  <c r="ME76" i="21"/>
  <c r="MF76" i="21"/>
  <c r="MG76" i="21"/>
  <c r="MH76" i="21"/>
  <c r="MI76" i="21"/>
  <c r="MJ76" i="21"/>
  <c r="MK76" i="21"/>
  <c r="ML76" i="21"/>
  <c r="MM76" i="21"/>
  <c r="MN76" i="21"/>
  <c r="MO76" i="21"/>
  <c r="MP76" i="21"/>
  <c r="MQ76" i="21"/>
  <c r="MR76" i="21"/>
  <c r="D77" i="21"/>
  <c r="E77" i="21"/>
  <c r="F77" i="21"/>
  <c r="G77" i="21"/>
  <c r="H77" i="21"/>
  <c r="I77" i="21"/>
  <c r="J77" i="21"/>
  <c r="K77" i="21"/>
  <c r="L77" i="21"/>
  <c r="M77" i="21"/>
  <c r="N77" i="21"/>
  <c r="O77" i="21"/>
  <c r="P77" i="21"/>
  <c r="Q77" i="21"/>
  <c r="R77" i="21"/>
  <c r="S77" i="21"/>
  <c r="T77" i="21"/>
  <c r="U77" i="21"/>
  <c r="V77" i="21"/>
  <c r="W77" i="21"/>
  <c r="X77" i="21"/>
  <c r="Y77" i="21"/>
  <c r="Z77" i="21"/>
  <c r="AA77" i="21"/>
  <c r="AB77" i="21"/>
  <c r="AC77" i="21"/>
  <c r="AD77" i="21"/>
  <c r="AE77" i="21"/>
  <c r="AF77" i="21"/>
  <c r="AG77" i="21"/>
  <c r="AH77" i="21"/>
  <c r="AI77" i="21"/>
  <c r="AJ77" i="21"/>
  <c r="AK77" i="21"/>
  <c r="AL77" i="21"/>
  <c r="AM77" i="21"/>
  <c r="AN77" i="21"/>
  <c r="AO77" i="21"/>
  <c r="AP77" i="21"/>
  <c r="AQ77" i="21"/>
  <c r="AR77" i="21"/>
  <c r="AS77" i="21"/>
  <c r="AT77" i="21"/>
  <c r="AU77" i="21"/>
  <c r="AV77" i="21"/>
  <c r="AW77" i="21"/>
  <c r="AX77" i="21"/>
  <c r="AY77" i="21"/>
  <c r="AZ77" i="21"/>
  <c r="BA77" i="21"/>
  <c r="BB77" i="21"/>
  <c r="BC77" i="21"/>
  <c r="BD77" i="21"/>
  <c r="BE77" i="21"/>
  <c r="BF77" i="21"/>
  <c r="BG77" i="21"/>
  <c r="BH77" i="21"/>
  <c r="BI77" i="21"/>
  <c r="BJ77" i="21"/>
  <c r="BK77" i="21"/>
  <c r="BL77" i="21"/>
  <c r="BM77" i="21"/>
  <c r="BN77" i="21"/>
  <c r="BO77" i="21"/>
  <c r="BP77" i="21"/>
  <c r="BQ77" i="21"/>
  <c r="BR77" i="21"/>
  <c r="BS77" i="21"/>
  <c r="BT77" i="21"/>
  <c r="BU77" i="21"/>
  <c r="BV77" i="21"/>
  <c r="BW77" i="21"/>
  <c r="BX77" i="21"/>
  <c r="BY77" i="21"/>
  <c r="BZ77" i="21"/>
  <c r="CA77" i="21"/>
  <c r="CB77" i="21"/>
  <c r="CC77" i="21"/>
  <c r="CD77" i="21"/>
  <c r="CE77" i="21"/>
  <c r="CF77" i="21"/>
  <c r="CG77" i="21"/>
  <c r="CH77" i="21"/>
  <c r="CI77" i="21"/>
  <c r="CJ77" i="21"/>
  <c r="CK77" i="21"/>
  <c r="CL77" i="21"/>
  <c r="CM77" i="21"/>
  <c r="CN77" i="21"/>
  <c r="CO77" i="21"/>
  <c r="CP77" i="21"/>
  <c r="CQ77" i="21"/>
  <c r="CR77" i="21"/>
  <c r="CS77" i="21"/>
  <c r="CT77" i="21"/>
  <c r="CU77" i="21"/>
  <c r="CV77" i="21"/>
  <c r="CW77" i="21"/>
  <c r="CX77" i="21"/>
  <c r="CY77" i="21"/>
  <c r="CZ77" i="21"/>
  <c r="DA77" i="21"/>
  <c r="DB77" i="21"/>
  <c r="DC77" i="21"/>
  <c r="DD77" i="21"/>
  <c r="DE77" i="21"/>
  <c r="DF77" i="21"/>
  <c r="DG77" i="21"/>
  <c r="DH77" i="21"/>
  <c r="DI77" i="21"/>
  <c r="DJ77" i="21"/>
  <c r="DK77" i="21"/>
  <c r="DL77" i="21"/>
  <c r="DM77" i="21"/>
  <c r="DN77" i="21"/>
  <c r="DO77" i="21"/>
  <c r="DP77" i="21"/>
  <c r="DQ77" i="21"/>
  <c r="DR77" i="21"/>
  <c r="DS77" i="21"/>
  <c r="DT77" i="21"/>
  <c r="DU77" i="21"/>
  <c r="DV77" i="21"/>
  <c r="DW77" i="21"/>
  <c r="DX77" i="21"/>
  <c r="DY77" i="21"/>
  <c r="DZ77" i="21"/>
  <c r="EA77" i="21"/>
  <c r="EB77" i="21"/>
  <c r="EC77" i="21"/>
  <c r="ED77" i="21"/>
  <c r="EE77" i="21"/>
  <c r="EF77" i="21"/>
  <c r="EG77" i="21"/>
  <c r="EH77" i="21"/>
  <c r="EI77" i="21"/>
  <c r="EJ77" i="21"/>
  <c r="EK77" i="21"/>
  <c r="EL77" i="21"/>
  <c r="EM77" i="21"/>
  <c r="EN77" i="21"/>
  <c r="EO77" i="21"/>
  <c r="EP77" i="21"/>
  <c r="EQ77" i="21"/>
  <c r="ER77" i="21"/>
  <c r="ES77" i="21"/>
  <c r="ET77" i="21"/>
  <c r="EU77" i="21"/>
  <c r="EV77" i="21"/>
  <c r="EW77" i="21"/>
  <c r="EX77" i="21"/>
  <c r="EY77" i="21"/>
  <c r="EZ77" i="21"/>
  <c r="FA77" i="21"/>
  <c r="FB77" i="21"/>
  <c r="FC77" i="21"/>
  <c r="FD77" i="21"/>
  <c r="FE77" i="21"/>
  <c r="FF77" i="21"/>
  <c r="FG77" i="21"/>
  <c r="FH77" i="21"/>
  <c r="FI77" i="21"/>
  <c r="FJ77" i="21"/>
  <c r="FK77" i="21"/>
  <c r="FL77" i="21"/>
  <c r="FM77" i="21"/>
  <c r="FN77" i="21"/>
  <c r="FO77" i="21"/>
  <c r="FP77" i="21"/>
  <c r="FQ77" i="21"/>
  <c r="FR77" i="21"/>
  <c r="FS77" i="21"/>
  <c r="FT77" i="21"/>
  <c r="FU77" i="21"/>
  <c r="FV77" i="21"/>
  <c r="FW77" i="21"/>
  <c r="FX77" i="21"/>
  <c r="FY77" i="21"/>
  <c r="FZ77" i="21"/>
  <c r="GA77" i="21"/>
  <c r="GB77" i="21"/>
  <c r="GC77" i="21"/>
  <c r="GD77" i="21"/>
  <c r="GE77" i="21"/>
  <c r="GF77" i="21"/>
  <c r="GG77" i="21"/>
  <c r="GH77" i="21"/>
  <c r="GI77" i="21"/>
  <c r="GJ77" i="21"/>
  <c r="GK77" i="21"/>
  <c r="GL77" i="21"/>
  <c r="GM77" i="21"/>
  <c r="GN77" i="21"/>
  <c r="GO77" i="21"/>
  <c r="GP77" i="21"/>
  <c r="GQ77" i="21"/>
  <c r="GR77" i="21"/>
  <c r="GS77" i="21"/>
  <c r="GT77" i="21"/>
  <c r="GU77" i="21"/>
  <c r="GV77" i="21"/>
  <c r="GW77" i="21"/>
  <c r="GX77" i="21"/>
  <c r="GY77" i="21"/>
  <c r="GZ77" i="21"/>
  <c r="HA77" i="21"/>
  <c r="HB77" i="21"/>
  <c r="HC77" i="21"/>
  <c r="HD77" i="21"/>
  <c r="HE77" i="21"/>
  <c r="HF77" i="21"/>
  <c r="HG77" i="21"/>
  <c r="HH77" i="21"/>
  <c r="HI77" i="21"/>
  <c r="HJ77" i="21"/>
  <c r="HK77" i="21"/>
  <c r="HL77" i="21"/>
  <c r="HM77" i="21"/>
  <c r="HN77" i="21"/>
  <c r="HO77" i="21"/>
  <c r="HP77" i="21"/>
  <c r="HQ77" i="21"/>
  <c r="HR77" i="21"/>
  <c r="HS77" i="21"/>
  <c r="HT77" i="21"/>
  <c r="HU77" i="21"/>
  <c r="HV77" i="21"/>
  <c r="HW77" i="21"/>
  <c r="HX77" i="21"/>
  <c r="HY77" i="21"/>
  <c r="HZ77" i="21"/>
  <c r="IA77" i="21"/>
  <c r="IB77" i="21"/>
  <c r="IC77" i="21"/>
  <c r="ID77" i="21"/>
  <c r="IE77" i="21"/>
  <c r="IF77" i="21"/>
  <c r="IG77" i="21"/>
  <c r="IH77" i="21"/>
  <c r="II77" i="21"/>
  <c r="IJ77" i="21"/>
  <c r="IK77" i="21"/>
  <c r="IL77" i="21"/>
  <c r="IM77" i="21"/>
  <c r="IN77" i="21"/>
  <c r="IO77" i="21"/>
  <c r="IP77" i="21"/>
  <c r="IQ77" i="21"/>
  <c r="IR77" i="21"/>
  <c r="IS77" i="21"/>
  <c r="IT77" i="21"/>
  <c r="IU77" i="21"/>
  <c r="IV77" i="21"/>
  <c r="IW77" i="21"/>
  <c r="IX77" i="21"/>
  <c r="IY77" i="21"/>
  <c r="IZ77" i="21"/>
  <c r="JA77" i="21"/>
  <c r="JB77" i="21"/>
  <c r="JC77" i="21"/>
  <c r="JD77" i="21"/>
  <c r="JE77" i="21"/>
  <c r="JF77" i="21"/>
  <c r="JG77" i="21"/>
  <c r="JH77" i="21"/>
  <c r="JI77" i="21"/>
  <c r="JJ77" i="21"/>
  <c r="JK77" i="21"/>
  <c r="JL77" i="21"/>
  <c r="JM77" i="21"/>
  <c r="JN77" i="21"/>
  <c r="JO77" i="21"/>
  <c r="JP77" i="21"/>
  <c r="JQ77" i="21"/>
  <c r="JR77" i="21"/>
  <c r="JS77" i="21"/>
  <c r="JT77" i="21"/>
  <c r="JU77" i="21"/>
  <c r="JV77" i="21"/>
  <c r="JW77" i="21"/>
  <c r="JX77" i="21"/>
  <c r="JY77" i="21"/>
  <c r="JZ77" i="21"/>
  <c r="KA77" i="21"/>
  <c r="KB77" i="21"/>
  <c r="KC77" i="21"/>
  <c r="KD77" i="21"/>
  <c r="KE77" i="21"/>
  <c r="KF77" i="21"/>
  <c r="KG77" i="21"/>
  <c r="KH77" i="21"/>
  <c r="KI77" i="21"/>
  <c r="KJ77" i="21"/>
  <c r="KK77" i="21"/>
  <c r="KL77" i="21"/>
  <c r="KM77" i="21"/>
  <c r="KN77" i="21"/>
  <c r="KO77" i="21"/>
  <c r="KP77" i="21"/>
  <c r="KQ77" i="21"/>
  <c r="KR77" i="21"/>
  <c r="KS77" i="21"/>
  <c r="KT77" i="21"/>
  <c r="KU77" i="21"/>
  <c r="KV77" i="21"/>
  <c r="KW77" i="21"/>
  <c r="KX77" i="21"/>
  <c r="KY77" i="21"/>
  <c r="KZ77" i="21"/>
  <c r="LA77" i="21"/>
  <c r="LB77" i="21"/>
  <c r="LC77" i="21"/>
  <c r="LD77" i="21"/>
  <c r="LE77" i="21"/>
  <c r="LF77" i="21"/>
  <c r="LG77" i="21"/>
  <c r="LH77" i="21"/>
  <c r="LI77" i="21"/>
  <c r="LJ77" i="21"/>
  <c r="LK77" i="21"/>
  <c r="LL77" i="21"/>
  <c r="LM77" i="21"/>
  <c r="LN77" i="21"/>
  <c r="LO77" i="21"/>
  <c r="LP77" i="21"/>
  <c r="LQ77" i="21"/>
  <c r="LR77" i="21"/>
  <c r="LS77" i="21"/>
  <c r="LT77" i="21"/>
  <c r="LU77" i="21"/>
  <c r="LV77" i="21"/>
  <c r="LW77" i="21"/>
  <c r="LX77" i="21"/>
  <c r="LY77" i="21"/>
  <c r="LZ77" i="21"/>
  <c r="MA77" i="21"/>
  <c r="MB77" i="21"/>
  <c r="MC77" i="21"/>
  <c r="MD77" i="21"/>
  <c r="ME77" i="21"/>
  <c r="MF77" i="21"/>
  <c r="MG77" i="21"/>
  <c r="MH77" i="21"/>
  <c r="MI77" i="21"/>
  <c r="MJ77" i="21"/>
  <c r="MK77" i="21"/>
  <c r="ML77" i="21"/>
  <c r="MM77" i="21"/>
  <c r="MN77" i="21"/>
  <c r="MO77" i="21"/>
  <c r="MP77" i="21"/>
  <c r="MQ77" i="21"/>
  <c r="MR77" i="21"/>
  <c r="D78" i="21"/>
  <c r="E78" i="21"/>
  <c r="F78" i="21"/>
  <c r="G78" i="21"/>
  <c r="H78" i="21"/>
  <c r="I78" i="21"/>
  <c r="J78" i="21"/>
  <c r="K78" i="21"/>
  <c r="L78" i="21"/>
  <c r="M78" i="21"/>
  <c r="N78" i="21"/>
  <c r="O78" i="21"/>
  <c r="P78" i="21"/>
  <c r="Q78" i="21"/>
  <c r="R78" i="21"/>
  <c r="S78" i="21"/>
  <c r="T78" i="21"/>
  <c r="U78" i="21"/>
  <c r="V78" i="21"/>
  <c r="W78" i="21"/>
  <c r="X78" i="21"/>
  <c r="Y78" i="21"/>
  <c r="Z78" i="21"/>
  <c r="AA78" i="21"/>
  <c r="AB78" i="21"/>
  <c r="AC78" i="21"/>
  <c r="AD78" i="21"/>
  <c r="AE78" i="21"/>
  <c r="AF78" i="21"/>
  <c r="AG78" i="21"/>
  <c r="AH78" i="21"/>
  <c r="AI78" i="21"/>
  <c r="AJ78" i="21"/>
  <c r="AK78" i="21"/>
  <c r="AL78" i="21"/>
  <c r="AM78" i="21"/>
  <c r="AN78" i="21"/>
  <c r="AO78" i="21"/>
  <c r="AP78" i="21"/>
  <c r="AQ78" i="21"/>
  <c r="AR78" i="21"/>
  <c r="AS78" i="21"/>
  <c r="AT78" i="21"/>
  <c r="AU78" i="21"/>
  <c r="AV78" i="21"/>
  <c r="AW78" i="21"/>
  <c r="AX78" i="21"/>
  <c r="AY78" i="21"/>
  <c r="AZ78" i="21"/>
  <c r="BA78" i="21"/>
  <c r="BB78" i="21"/>
  <c r="BC78" i="21"/>
  <c r="BD78" i="21"/>
  <c r="BE78" i="21"/>
  <c r="BF78" i="21"/>
  <c r="BG78" i="21"/>
  <c r="BH78" i="21"/>
  <c r="BI78" i="21"/>
  <c r="BJ78" i="21"/>
  <c r="BK78" i="21"/>
  <c r="BL78" i="21"/>
  <c r="BM78" i="21"/>
  <c r="BN78" i="21"/>
  <c r="BO78" i="21"/>
  <c r="BP78" i="21"/>
  <c r="BQ78" i="21"/>
  <c r="BR78" i="21"/>
  <c r="BS78" i="21"/>
  <c r="BT78" i="21"/>
  <c r="BU78" i="21"/>
  <c r="BV78" i="21"/>
  <c r="BW78" i="21"/>
  <c r="BX78" i="21"/>
  <c r="BY78" i="21"/>
  <c r="BZ78" i="21"/>
  <c r="CA78" i="21"/>
  <c r="CB78" i="21"/>
  <c r="CC78" i="21"/>
  <c r="CD78" i="21"/>
  <c r="CE78" i="21"/>
  <c r="CF78" i="21"/>
  <c r="CG78" i="21"/>
  <c r="CH78" i="21"/>
  <c r="CI78" i="21"/>
  <c r="CJ78" i="21"/>
  <c r="CK78" i="21"/>
  <c r="CL78" i="21"/>
  <c r="CM78" i="21"/>
  <c r="CN78" i="21"/>
  <c r="CO78" i="21"/>
  <c r="CP78" i="21"/>
  <c r="CQ78" i="21"/>
  <c r="CR78" i="21"/>
  <c r="CS78" i="21"/>
  <c r="CT78" i="21"/>
  <c r="CU78" i="21"/>
  <c r="CV78" i="21"/>
  <c r="CW78" i="21"/>
  <c r="CX78" i="21"/>
  <c r="CY78" i="21"/>
  <c r="CZ78" i="21"/>
  <c r="DA78" i="21"/>
  <c r="DB78" i="21"/>
  <c r="DC78" i="21"/>
  <c r="DD78" i="21"/>
  <c r="DE78" i="21"/>
  <c r="DF78" i="21"/>
  <c r="DG78" i="21"/>
  <c r="DH78" i="21"/>
  <c r="DI78" i="21"/>
  <c r="DJ78" i="21"/>
  <c r="DK78" i="21"/>
  <c r="DL78" i="21"/>
  <c r="DM78" i="21"/>
  <c r="DN78" i="21"/>
  <c r="DO78" i="21"/>
  <c r="DP78" i="21"/>
  <c r="DQ78" i="21"/>
  <c r="DR78" i="21"/>
  <c r="DS78" i="21"/>
  <c r="DT78" i="21"/>
  <c r="DU78" i="21"/>
  <c r="DV78" i="21"/>
  <c r="DW78" i="21"/>
  <c r="DX78" i="21"/>
  <c r="DY78" i="21"/>
  <c r="DZ78" i="21"/>
  <c r="EA78" i="21"/>
  <c r="EB78" i="21"/>
  <c r="EC78" i="21"/>
  <c r="ED78" i="21"/>
  <c r="EE78" i="21"/>
  <c r="EF78" i="21"/>
  <c r="EG78" i="21"/>
  <c r="EH78" i="21"/>
  <c r="EI78" i="21"/>
  <c r="EJ78" i="21"/>
  <c r="EK78" i="21"/>
  <c r="EL78" i="21"/>
  <c r="EM78" i="21"/>
  <c r="EN78" i="21"/>
  <c r="EO78" i="21"/>
  <c r="EP78" i="21"/>
  <c r="EQ78" i="21"/>
  <c r="ER78" i="21"/>
  <c r="ES78" i="21"/>
  <c r="ET78" i="21"/>
  <c r="EU78" i="21"/>
  <c r="EV78" i="21"/>
  <c r="EW78" i="21"/>
  <c r="EX78" i="21"/>
  <c r="EY78" i="21"/>
  <c r="EZ78" i="21"/>
  <c r="FA78" i="21"/>
  <c r="FB78" i="21"/>
  <c r="FC78" i="21"/>
  <c r="FD78" i="21"/>
  <c r="FE78" i="21"/>
  <c r="FF78" i="21"/>
  <c r="FG78" i="21"/>
  <c r="FH78" i="21"/>
  <c r="FI78" i="21"/>
  <c r="FJ78" i="21"/>
  <c r="FK78" i="21"/>
  <c r="FL78" i="21"/>
  <c r="FM78" i="21"/>
  <c r="FN78" i="21"/>
  <c r="FO78" i="21"/>
  <c r="FP78" i="21"/>
  <c r="FQ78" i="21"/>
  <c r="FR78" i="21"/>
  <c r="FS78" i="21"/>
  <c r="FT78" i="21"/>
  <c r="FU78" i="21"/>
  <c r="FV78" i="21"/>
  <c r="FW78" i="21"/>
  <c r="FX78" i="21"/>
  <c r="FY78" i="21"/>
  <c r="FZ78" i="21"/>
  <c r="GA78" i="21"/>
  <c r="GB78" i="21"/>
  <c r="GC78" i="21"/>
  <c r="GD78" i="21"/>
  <c r="GE78" i="21"/>
  <c r="GF78" i="21"/>
  <c r="GG78" i="21"/>
  <c r="GH78" i="21"/>
  <c r="GI78" i="21"/>
  <c r="GJ78" i="21"/>
  <c r="GK78" i="21"/>
  <c r="GL78" i="21"/>
  <c r="GM78" i="21"/>
  <c r="GN78" i="21"/>
  <c r="GO78" i="21"/>
  <c r="GP78" i="21"/>
  <c r="GQ78" i="21"/>
  <c r="GR78" i="21"/>
  <c r="GS78" i="21"/>
  <c r="GT78" i="21"/>
  <c r="GU78" i="21"/>
  <c r="GV78" i="21"/>
  <c r="GW78" i="21"/>
  <c r="GX78" i="21"/>
  <c r="GY78" i="21"/>
  <c r="GZ78" i="21"/>
  <c r="HA78" i="21"/>
  <c r="HB78" i="21"/>
  <c r="HC78" i="21"/>
  <c r="HD78" i="21"/>
  <c r="HE78" i="21"/>
  <c r="HF78" i="21"/>
  <c r="HG78" i="21"/>
  <c r="HH78" i="21"/>
  <c r="HI78" i="21"/>
  <c r="HJ78" i="21"/>
  <c r="HK78" i="21"/>
  <c r="HL78" i="21"/>
  <c r="HM78" i="21"/>
  <c r="HN78" i="21"/>
  <c r="HO78" i="21"/>
  <c r="HP78" i="21"/>
  <c r="HQ78" i="21"/>
  <c r="HR78" i="21"/>
  <c r="HS78" i="21"/>
  <c r="HT78" i="21"/>
  <c r="HU78" i="21"/>
  <c r="HV78" i="21"/>
  <c r="HW78" i="21"/>
  <c r="HX78" i="21"/>
  <c r="HY78" i="21"/>
  <c r="HZ78" i="21"/>
  <c r="IA78" i="21"/>
  <c r="IB78" i="21"/>
  <c r="IC78" i="21"/>
  <c r="ID78" i="21"/>
  <c r="IE78" i="21"/>
  <c r="IF78" i="21"/>
  <c r="IG78" i="21"/>
  <c r="IH78" i="21"/>
  <c r="II78" i="21"/>
  <c r="IJ78" i="21"/>
  <c r="IK78" i="21"/>
  <c r="IL78" i="21"/>
  <c r="IM78" i="21"/>
  <c r="IN78" i="21"/>
  <c r="IO78" i="21"/>
  <c r="IP78" i="21"/>
  <c r="IQ78" i="21"/>
  <c r="IR78" i="21"/>
  <c r="IS78" i="21"/>
  <c r="IT78" i="21"/>
  <c r="IU78" i="21"/>
  <c r="IV78" i="21"/>
  <c r="IW78" i="21"/>
  <c r="IX78" i="21"/>
  <c r="IY78" i="21"/>
  <c r="IZ78" i="21"/>
  <c r="JA78" i="21"/>
  <c r="JB78" i="21"/>
  <c r="JC78" i="21"/>
  <c r="JD78" i="21"/>
  <c r="JE78" i="21"/>
  <c r="JF78" i="21"/>
  <c r="JG78" i="21"/>
  <c r="JH78" i="21"/>
  <c r="JI78" i="21"/>
  <c r="JJ78" i="21"/>
  <c r="JK78" i="21"/>
  <c r="JL78" i="21"/>
  <c r="JM78" i="21"/>
  <c r="JN78" i="21"/>
  <c r="JO78" i="21"/>
  <c r="JP78" i="21"/>
  <c r="JQ78" i="21"/>
  <c r="JR78" i="21"/>
  <c r="JS78" i="21"/>
  <c r="JT78" i="21"/>
  <c r="JU78" i="21"/>
  <c r="JV78" i="21"/>
  <c r="JW78" i="21"/>
  <c r="JX78" i="21"/>
  <c r="JY78" i="21"/>
  <c r="JZ78" i="21"/>
  <c r="KA78" i="21"/>
  <c r="KB78" i="21"/>
  <c r="KC78" i="21"/>
  <c r="KD78" i="21"/>
  <c r="KE78" i="21"/>
  <c r="KF78" i="21"/>
  <c r="KG78" i="21"/>
  <c r="KH78" i="21"/>
  <c r="KI78" i="21"/>
  <c r="KJ78" i="21"/>
  <c r="KK78" i="21"/>
  <c r="KL78" i="21"/>
  <c r="KM78" i="21"/>
  <c r="KN78" i="21"/>
  <c r="KO78" i="21"/>
  <c r="KP78" i="21"/>
  <c r="KQ78" i="21"/>
  <c r="KR78" i="21"/>
  <c r="KS78" i="21"/>
  <c r="KT78" i="21"/>
  <c r="KU78" i="21"/>
  <c r="KV78" i="21"/>
  <c r="KW78" i="21"/>
  <c r="KX78" i="21"/>
  <c r="KY78" i="21"/>
  <c r="KZ78" i="21"/>
  <c r="LA78" i="21"/>
  <c r="LB78" i="21"/>
  <c r="LC78" i="21"/>
  <c r="LD78" i="21"/>
  <c r="LE78" i="21"/>
  <c r="LF78" i="21"/>
  <c r="LG78" i="21"/>
  <c r="LH78" i="21"/>
  <c r="LI78" i="21"/>
  <c r="LJ78" i="21"/>
  <c r="LK78" i="21"/>
  <c r="LL78" i="21"/>
  <c r="LM78" i="21"/>
  <c r="LN78" i="21"/>
  <c r="LO78" i="21"/>
  <c r="LP78" i="21"/>
  <c r="LQ78" i="21"/>
  <c r="LR78" i="21"/>
  <c r="LS78" i="21"/>
  <c r="LT78" i="21"/>
  <c r="LU78" i="21"/>
  <c r="LV78" i="21"/>
  <c r="LW78" i="21"/>
  <c r="LX78" i="21"/>
  <c r="LY78" i="21"/>
  <c r="LZ78" i="21"/>
  <c r="MA78" i="21"/>
  <c r="MB78" i="21"/>
  <c r="MC78" i="21"/>
  <c r="MD78" i="21"/>
  <c r="ME78" i="21"/>
  <c r="MF78" i="21"/>
  <c r="MG78" i="21"/>
  <c r="MH78" i="21"/>
  <c r="MI78" i="21"/>
  <c r="MJ78" i="21"/>
  <c r="MK78" i="21"/>
  <c r="ML78" i="21"/>
  <c r="MM78" i="21"/>
  <c r="MN78" i="21"/>
  <c r="MO78" i="21"/>
  <c r="MP78" i="21"/>
  <c r="MQ78" i="21"/>
  <c r="MR78" i="21"/>
  <c r="D79" i="21"/>
  <c r="E79" i="21"/>
  <c r="F79" i="21"/>
  <c r="G79" i="21"/>
  <c r="H79" i="21"/>
  <c r="I79" i="21"/>
  <c r="J79" i="21"/>
  <c r="K79" i="21"/>
  <c r="L79" i="21"/>
  <c r="M79" i="21"/>
  <c r="N79" i="21"/>
  <c r="O79" i="21"/>
  <c r="P79" i="21"/>
  <c r="Q79" i="21"/>
  <c r="R79" i="21"/>
  <c r="S79" i="21"/>
  <c r="T79" i="21"/>
  <c r="U79" i="21"/>
  <c r="V79" i="21"/>
  <c r="W79" i="21"/>
  <c r="X79" i="21"/>
  <c r="Y79" i="21"/>
  <c r="Z79" i="21"/>
  <c r="AA79" i="21"/>
  <c r="AB79" i="21"/>
  <c r="AC79" i="21"/>
  <c r="AD79" i="21"/>
  <c r="AE79" i="21"/>
  <c r="AF79" i="21"/>
  <c r="AG79" i="21"/>
  <c r="AH79" i="21"/>
  <c r="AI79" i="21"/>
  <c r="AJ79" i="21"/>
  <c r="AK79" i="21"/>
  <c r="AL79" i="21"/>
  <c r="AM79" i="21"/>
  <c r="AN79" i="21"/>
  <c r="AO79" i="21"/>
  <c r="AP79" i="21"/>
  <c r="AQ79" i="21"/>
  <c r="AR79" i="21"/>
  <c r="AS79" i="21"/>
  <c r="AT79" i="21"/>
  <c r="AU79" i="21"/>
  <c r="AV79" i="21"/>
  <c r="AW79" i="21"/>
  <c r="AX79" i="21"/>
  <c r="AY79" i="21"/>
  <c r="AZ79" i="21"/>
  <c r="BA79" i="21"/>
  <c r="BB79" i="21"/>
  <c r="BC79" i="21"/>
  <c r="BD79" i="21"/>
  <c r="BE79" i="21"/>
  <c r="BF79" i="21"/>
  <c r="BG79" i="21"/>
  <c r="BH79" i="21"/>
  <c r="BI79" i="21"/>
  <c r="BJ79" i="21"/>
  <c r="BK79" i="21"/>
  <c r="BL79" i="21"/>
  <c r="BM79" i="21"/>
  <c r="BN79" i="21"/>
  <c r="BO79" i="21"/>
  <c r="BP79" i="21"/>
  <c r="BQ79" i="21"/>
  <c r="BR79" i="21"/>
  <c r="BS79" i="21"/>
  <c r="BT79" i="21"/>
  <c r="BU79" i="21"/>
  <c r="BV79" i="21"/>
  <c r="BW79" i="21"/>
  <c r="BX79" i="21"/>
  <c r="BY79" i="21"/>
  <c r="BZ79" i="21"/>
  <c r="CA79" i="21"/>
  <c r="CB79" i="21"/>
  <c r="CC79" i="21"/>
  <c r="CD79" i="21"/>
  <c r="CE79" i="21"/>
  <c r="CF79" i="21"/>
  <c r="CG79" i="21"/>
  <c r="CH79" i="21"/>
  <c r="CI79" i="21"/>
  <c r="CJ79" i="21"/>
  <c r="CK79" i="21"/>
  <c r="CL79" i="21"/>
  <c r="CM79" i="21"/>
  <c r="CN79" i="21"/>
  <c r="CO79" i="21"/>
  <c r="CP79" i="21"/>
  <c r="CQ79" i="21"/>
  <c r="CR79" i="21"/>
  <c r="CS79" i="21"/>
  <c r="CT79" i="21"/>
  <c r="CU79" i="21"/>
  <c r="CV79" i="21"/>
  <c r="CW79" i="21"/>
  <c r="CX79" i="21"/>
  <c r="CY79" i="21"/>
  <c r="CZ79" i="21"/>
  <c r="DA79" i="21"/>
  <c r="DB79" i="21"/>
  <c r="DC79" i="21"/>
  <c r="DD79" i="21"/>
  <c r="DE79" i="21"/>
  <c r="DF79" i="21"/>
  <c r="DG79" i="21"/>
  <c r="DH79" i="21"/>
  <c r="DI79" i="21"/>
  <c r="DJ79" i="21"/>
  <c r="DK79" i="21"/>
  <c r="DL79" i="21"/>
  <c r="DM79" i="21"/>
  <c r="DN79" i="21"/>
  <c r="DO79" i="21"/>
  <c r="DP79" i="21"/>
  <c r="DQ79" i="21"/>
  <c r="DR79" i="21"/>
  <c r="DS79" i="21"/>
  <c r="DT79" i="21"/>
  <c r="DU79" i="21"/>
  <c r="DV79" i="21"/>
  <c r="DW79" i="21"/>
  <c r="DX79" i="21"/>
  <c r="DY79" i="21"/>
  <c r="DZ79" i="21"/>
  <c r="EA79" i="21"/>
  <c r="EB79" i="21"/>
  <c r="EC79" i="21"/>
  <c r="ED79" i="21"/>
  <c r="EE79" i="21"/>
  <c r="EF79" i="21"/>
  <c r="EG79" i="21"/>
  <c r="EH79" i="21"/>
  <c r="EI79" i="21"/>
  <c r="EJ79" i="21"/>
  <c r="EK79" i="21"/>
  <c r="EL79" i="21"/>
  <c r="EM79" i="21"/>
  <c r="EN79" i="21"/>
  <c r="EO79" i="21"/>
  <c r="EP79" i="21"/>
  <c r="EQ79" i="21"/>
  <c r="ER79" i="21"/>
  <c r="ES79" i="21"/>
  <c r="ET79" i="21"/>
  <c r="EU79" i="21"/>
  <c r="EV79" i="21"/>
  <c r="EW79" i="21"/>
  <c r="EX79" i="21"/>
  <c r="EY79" i="21"/>
  <c r="EZ79" i="21"/>
  <c r="FA79" i="21"/>
  <c r="FB79" i="21"/>
  <c r="FC79" i="21"/>
  <c r="FD79" i="21"/>
  <c r="FE79" i="21"/>
  <c r="FF79" i="21"/>
  <c r="FG79" i="21"/>
  <c r="FH79" i="21"/>
  <c r="FI79" i="21"/>
  <c r="FJ79" i="21"/>
  <c r="FK79" i="21"/>
  <c r="FL79" i="21"/>
  <c r="FM79" i="21"/>
  <c r="FN79" i="21"/>
  <c r="FO79" i="21"/>
  <c r="FP79" i="21"/>
  <c r="FQ79" i="21"/>
  <c r="FR79" i="21"/>
  <c r="FS79" i="21"/>
  <c r="FT79" i="21"/>
  <c r="FU79" i="21"/>
  <c r="FV79" i="21"/>
  <c r="FW79" i="21"/>
  <c r="FX79" i="21"/>
  <c r="FY79" i="21"/>
  <c r="FZ79" i="21"/>
  <c r="GA79" i="21"/>
  <c r="GB79" i="21"/>
  <c r="GC79" i="21"/>
  <c r="GD79" i="21"/>
  <c r="GE79" i="21"/>
  <c r="GF79" i="21"/>
  <c r="GG79" i="21"/>
  <c r="GH79" i="21"/>
  <c r="GI79" i="21"/>
  <c r="GJ79" i="21"/>
  <c r="GK79" i="21"/>
  <c r="GL79" i="21"/>
  <c r="GM79" i="21"/>
  <c r="GN79" i="21"/>
  <c r="GO79" i="21"/>
  <c r="GP79" i="21"/>
  <c r="GQ79" i="21"/>
  <c r="GR79" i="21"/>
  <c r="GS79" i="21"/>
  <c r="GT79" i="21"/>
  <c r="GU79" i="21"/>
  <c r="GV79" i="21"/>
  <c r="GW79" i="21"/>
  <c r="GX79" i="21"/>
  <c r="GY79" i="21"/>
  <c r="GZ79" i="21"/>
  <c r="HA79" i="21"/>
  <c r="HB79" i="21"/>
  <c r="HC79" i="21"/>
  <c r="HD79" i="21"/>
  <c r="HE79" i="21"/>
  <c r="HF79" i="21"/>
  <c r="HG79" i="21"/>
  <c r="HH79" i="21"/>
  <c r="HI79" i="21"/>
  <c r="HJ79" i="21"/>
  <c r="HK79" i="21"/>
  <c r="HL79" i="21"/>
  <c r="HM79" i="21"/>
  <c r="HN79" i="21"/>
  <c r="HO79" i="21"/>
  <c r="HP79" i="21"/>
  <c r="HQ79" i="21"/>
  <c r="HR79" i="21"/>
  <c r="HS79" i="21"/>
  <c r="HT79" i="21"/>
  <c r="HU79" i="21"/>
  <c r="HV79" i="21"/>
  <c r="HW79" i="21"/>
  <c r="HX79" i="21"/>
  <c r="HY79" i="21"/>
  <c r="HZ79" i="21"/>
  <c r="IA79" i="21"/>
  <c r="IB79" i="21"/>
  <c r="IC79" i="21"/>
  <c r="ID79" i="21"/>
  <c r="IE79" i="21"/>
  <c r="IF79" i="21"/>
  <c r="IG79" i="21"/>
  <c r="IH79" i="21"/>
  <c r="II79" i="21"/>
  <c r="IJ79" i="21"/>
  <c r="IK79" i="21"/>
  <c r="IL79" i="21"/>
  <c r="IM79" i="21"/>
  <c r="IN79" i="21"/>
  <c r="IO79" i="21"/>
  <c r="IP79" i="21"/>
  <c r="IQ79" i="21"/>
  <c r="IR79" i="21"/>
  <c r="IS79" i="21"/>
  <c r="IT79" i="21"/>
  <c r="IU79" i="21"/>
  <c r="IV79" i="21"/>
  <c r="IW79" i="21"/>
  <c r="IX79" i="21"/>
  <c r="IY79" i="21"/>
  <c r="IZ79" i="21"/>
  <c r="JA79" i="21"/>
  <c r="JB79" i="21"/>
  <c r="JC79" i="21"/>
  <c r="JD79" i="21"/>
  <c r="JE79" i="21"/>
  <c r="JF79" i="21"/>
  <c r="JG79" i="21"/>
  <c r="JH79" i="21"/>
  <c r="JI79" i="21"/>
  <c r="JJ79" i="21"/>
  <c r="JK79" i="21"/>
  <c r="JL79" i="21"/>
  <c r="JM79" i="21"/>
  <c r="JN79" i="21"/>
  <c r="JO79" i="21"/>
  <c r="JP79" i="21"/>
  <c r="JQ79" i="21"/>
  <c r="JR79" i="21"/>
  <c r="JS79" i="21"/>
  <c r="JT79" i="21"/>
  <c r="JU79" i="21"/>
  <c r="JV79" i="21"/>
  <c r="JW79" i="21"/>
  <c r="JX79" i="21"/>
  <c r="JY79" i="21"/>
  <c r="JZ79" i="21"/>
  <c r="KA79" i="21"/>
  <c r="KB79" i="21"/>
  <c r="KC79" i="21"/>
  <c r="KD79" i="21"/>
  <c r="KE79" i="21"/>
  <c r="KF79" i="21"/>
  <c r="KG79" i="21"/>
  <c r="KH79" i="21"/>
  <c r="KI79" i="21"/>
  <c r="KJ79" i="21"/>
  <c r="KK79" i="21"/>
  <c r="KL79" i="21"/>
  <c r="KM79" i="21"/>
  <c r="KN79" i="21"/>
  <c r="KO79" i="21"/>
  <c r="KP79" i="21"/>
  <c r="KQ79" i="21"/>
  <c r="KR79" i="21"/>
  <c r="KS79" i="21"/>
  <c r="KT79" i="21"/>
  <c r="KU79" i="21"/>
  <c r="KV79" i="21"/>
  <c r="KW79" i="21"/>
  <c r="KX79" i="21"/>
  <c r="KY79" i="21"/>
  <c r="KZ79" i="21"/>
  <c r="LA79" i="21"/>
  <c r="LB79" i="21"/>
  <c r="LC79" i="21"/>
  <c r="LD79" i="21"/>
  <c r="LE79" i="21"/>
  <c r="LF79" i="21"/>
  <c r="LG79" i="21"/>
  <c r="LH79" i="21"/>
  <c r="LI79" i="21"/>
  <c r="LJ79" i="21"/>
  <c r="LK79" i="21"/>
  <c r="LL79" i="21"/>
  <c r="LM79" i="21"/>
  <c r="LN79" i="21"/>
  <c r="LO79" i="21"/>
  <c r="LP79" i="21"/>
  <c r="LQ79" i="21"/>
  <c r="LR79" i="21"/>
  <c r="LS79" i="21"/>
  <c r="LT79" i="21"/>
  <c r="LU79" i="21"/>
  <c r="LV79" i="21"/>
  <c r="LW79" i="21"/>
  <c r="LX79" i="21"/>
  <c r="LY79" i="21"/>
  <c r="LZ79" i="21"/>
  <c r="MA79" i="21"/>
  <c r="MB79" i="21"/>
  <c r="MC79" i="21"/>
  <c r="MD79" i="21"/>
  <c r="ME79" i="21"/>
  <c r="MF79" i="21"/>
  <c r="MG79" i="21"/>
  <c r="MH79" i="21"/>
  <c r="MI79" i="21"/>
  <c r="MJ79" i="21"/>
  <c r="MK79" i="21"/>
  <c r="ML79" i="21"/>
  <c r="MM79" i="21"/>
  <c r="MN79" i="21"/>
  <c r="MO79" i="21"/>
  <c r="MP79" i="21"/>
  <c r="MQ79" i="21"/>
  <c r="MR79" i="21"/>
  <c r="D80" i="21"/>
  <c r="E80" i="21"/>
  <c r="F80" i="21"/>
  <c r="G80" i="21"/>
  <c r="H80" i="21"/>
  <c r="I80" i="21"/>
  <c r="J80" i="21"/>
  <c r="K80" i="21"/>
  <c r="L80" i="21"/>
  <c r="M80" i="21"/>
  <c r="N80" i="21"/>
  <c r="O80" i="21"/>
  <c r="P80" i="21"/>
  <c r="Q80" i="21"/>
  <c r="R80" i="21"/>
  <c r="S80" i="21"/>
  <c r="T80" i="21"/>
  <c r="U80" i="21"/>
  <c r="V80" i="21"/>
  <c r="W80" i="21"/>
  <c r="X80" i="21"/>
  <c r="Y80" i="21"/>
  <c r="Z80" i="21"/>
  <c r="AA80" i="21"/>
  <c r="AB80" i="21"/>
  <c r="AC80" i="21"/>
  <c r="AD80" i="21"/>
  <c r="AE80" i="21"/>
  <c r="AF80" i="21"/>
  <c r="AG80" i="21"/>
  <c r="AH80" i="21"/>
  <c r="AI80" i="21"/>
  <c r="AJ80" i="21"/>
  <c r="AK80" i="21"/>
  <c r="AL80" i="21"/>
  <c r="AM80" i="21"/>
  <c r="AN80" i="21"/>
  <c r="AO80" i="21"/>
  <c r="AP80" i="21"/>
  <c r="AQ80" i="21"/>
  <c r="AR80" i="21"/>
  <c r="AS80" i="21"/>
  <c r="AT80" i="21"/>
  <c r="AU80" i="21"/>
  <c r="AV80" i="21"/>
  <c r="AW80" i="21"/>
  <c r="AX80" i="21"/>
  <c r="AY80" i="21"/>
  <c r="AZ80" i="21"/>
  <c r="BA80" i="21"/>
  <c r="BB80" i="21"/>
  <c r="BC80" i="21"/>
  <c r="BD80" i="21"/>
  <c r="BE80" i="21"/>
  <c r="BF80" i="21"/>
  <c r="BG80" i="21"/>
  <c r="BH80" i="21"/>
  <c r="BI80" i="21"/>
  <c r="BJ80" i="21"/>
  <c r="BK80" i="21"/>
  <c r="BL80" i="21"/>
  <c r="BM80" i="21"/>
  <c r="BN80" i="21"/>
  <c r="BO80" i="21"/>
  <c r="BP80" i="21"/>
  <c r="BQ80" i="21"/>
  <c r="BR80" i="21"/>
  <c r="BS80" i="21"/>
  <c r="BT80" i="21"/>
  <c r="BU80" i="21"/>
  <c r="BV80" i="21"/>
  <c r="BW80" i="21"/>
  <c r="BX80" i="21"/>
  <c r="BY80" i="21"/>
  <c r="BZ80" i="21"/>
  <c r="CA80" i="21"/>
  <c r="CB80" i="21"/>
  <c r="CC80" i="21"/>
  <c r="CD80" i="21"/>
  <c r="CE80" i="21"/>
  <c r="CF80" i="21"/>
  <c r="CG80" i="21"/>
  <c r="CH80" i="21"/>
  <c r="CI80" i="21"/>
  <c r="CJ80" i="21"/>
  <c r="CK80" i="21"/>
  <c r="CL80" i="21"/>
  <c r="CM80" i="21"/>
  <c r="CN80" i="21"/>
  <c r="CO80" i="21"/>
  <c r="CP80" i="21"/>
  <c r="CQ80" i="21"/>
  <c r="CR80" i="21"/>
  <c r="CS80" i="21"/>
  <c r="CT80" i="21"/>
  <c r="CU80" i="21"/>
  <c r="CV80" i="21"/>
  <c r="CW80" i="21"/>
  <c r="CX80" i="21"/>
  <c r="CY80" i="21"/>
  <c r="CZ80" i="21"/>
  <c r="DA80" i="21"/>
  <c r="DB80" i="21"/>
  <c r="DC80" i="21"/>
  <c r="DD80" i="21"/>
  <c r="DE80" i="21"/>
  <c r="DF80" i="21"/>
  <c r="DG80" i="21"/>
  <c r="DH80" i="21"/>
  <c r="DI80" i="21"/>
  <c r="DJ80" i="21"/>
  <c r="DK80" i="21"/>
  <c r="DL80" i="21"/>
  <c r="DM80" i="21"/>
  <c r="DN80" i="21"/>
  <c r="DO80" i="21"/>
  <c r="DP80" i="21"/>
  <c r="DQ80" i="21"/>
  <c r="DR80" i="21"/>
  <c r="DS80" i="21"/>
  <c r="DT80" i="21"/>
  <c r="DU80" i="21"/>
  <c r="DV80" i="21"/>
  <c r="DW80" i="21"/>
  <c r="DX80" i="21"/>
  <c r="DY80" i="21"/>
  <c r="DZ80" i="21"/>
  <c r="EA80" i="21"/>
  <c r="EB80" i="21"/>
  <c r="EC80" i="21"/>
  <c r="ED80" i="21"/>
  <c r="EE80" i="21"/>
  <c r="EF80" i="21"/>
  <c r="EG80" i="21"/>
  <c r="EH80" i="21"/>
  <c r="EI80" i="21"/>
  <c r="EJ80" i="21"/>
  <c r="EK80" i="21"/>
  <c r="EL80" i="21"/>
  <c r="EM80" i="21"/>
  <c r="EN80" i="21"/>
  <c r="EO80" i="21"/>
  <c r="EP80" i="21"/>
  <c r="EQ80" i="21"/>
  <c r="ER80" i="21"/>
  <c r="ES80" i="21"/>
  <c r="ET80" i="21"/>
  <c r="EU80" i="21"/>
  <c r="EV80" i="21"/>
  <c r="EW80" i="21"/>
  <c r="EX80" i="21"/>
  <c r="EY80" i="21"/>
  <c r="EZ80" i="21"/>
  <c r="FA80" i="21"/>
  <c r="FB80" i="21"/>
  <c r="FC80" i="21"/>
  <c r="FD80" i="21"/>
  <c r="FE80" i="21"/>
  <c r="FF80" i="21"/>
  <c r="FG80" i="21"/>
  <c r="FH80" i="21"/>
  <c r="FI80" i="21"/>
  <c r="FJ80" i="21"/>
  <c r="FK80" i="21"/>
  <c r="FL80" i="21"/>
  <c r="FM80" i="21"/>
  <c r="FN80" i="21"/>
  <c r="FO80" i="21"/>
  <c r="FP80" i="21"/>
  <c r="FQ80" i="21"/>
  <c r="FR80" i="21"/>
  <c r="FS80" i="21"/>
  <c r="FT80" i="21"/>
  <c r="FU80" i="21"/>
  <c r="FV80" i="21"/>
  <c r="FW80" i="21"/>
  <c r="FX80" i="21"/>
  <c r="FY80" i="21"/>
  <c r="FZ80" i="21"/>
  <c r="GA80" i="21"/>
  <c r="GB80" i="21"/>
  <c r="GC80" i="21"/>
  <c r="GD80" i="21"/>
  <c r="GE80" i="21"/>
  <c r="GF80" i="21"/>
  <c r="GG80" i="21"/>
  <c r="GH80" i="21"/>
  <c r="GI80" i="21"/>
  <c r="GJ80" i="21"/>
  <c r="GK80" i="21"/>
  <c r="GL80" i="21"/>
  <c r="GM80" i="21"/>
  <c r="GN80" i="21"/>
  <c r="GO80" i="21"/>
  <c r="GP80" i="21"/>
  <c r="GQ80" i="21"/>
  <c r="GR80" i="21"/>
  <c r="GS80" i="21"/>
  <c r="GT80" i="21"/>
  <c r="GU80" i="21"/>
  <c r="GV80" i="21"/>
  <c r="GW80" i="21"/>
  <c r="GX80" i="21"/>
  <c r="GY80" i="21"/>
  <c r="GZ80" i="21"/>
  <c r="HA80" i="21"/>
  <c r="HB80" i="21"/>
  <c r="HC80" i="21"/>
  <c r="HD80" i="21"/>
  <c r="HE80" i="21"/>
  <c r="HF80" i="21"/>
  <c r="HG80" i="21"/>
  <c r="HH80" i="21"/>
  <c r="HI80" i="21"/>
  <c r="HJ80" i="21"/>
  <c r="HK80" i="21"/>
  <c r="HL80" i="21"/>
  <c r="HM80" i="21"/>
  <c r="HN80" i="21"/>
  <c r="HO80" i="21"/>
  <c r="HP80" i="21"/>
  <c r="HQ80" i="21"/>
  <c r="HR80" i="21"/>
  <c r="HS80" i="21"/>
  <c r="HT80" i="21"/>
  <c r="HU80" i="21"/>
  <c r="HV80" i="21"/>
  <c r="HW80" i="21"/>
  <c r="HX80" i="21"/>
  <c r="HY80" i="21"/>
  <c r="HZ80" i="21"/>
  <c r="IA80" i="21"/>
  <c r="IB80" i="21"/>
  <c r="IC80" i="21"/>
  <c r="ID80" i="21"/>
  <c r="IE80" i="21"/>
  <c r="IF80" i="21"/>
  <c r="IG80" i="21"/>
  <c r="IH80" i="21"/>
  <c r="II80" i="21"/>
  <c r="IJ80" i="21"/>
  <c r="IK80" i="21"/>
  <c r="IL80" i="21"/>
  <c r="IM80" i="21"/>
  <c r="IN80" i="21"/>
  <c r="IO80" i="21"/>
  <c r="IP80" i="21"/>
  <c r="IQ80" i="21"/>
  <c r="IR80" i="21"/>
  <c r="IS80" i="21"/>
  <c r="IT80" i="21"/>
  <c r="IU80" i="21"/>
  <c r="IV80" i="21"/>
  <c r="IW80" i="21"/>
  <c r="IX80" i="21"/>
  <c r="IY80" i="21"/>
  <c r="IZ80" i="21"/>
  <c r="JA80" i="21"/>
  <c r="JB80" i="21"/>
  <c r="JC80" i="21"/>
  <c r="JD80" i="21"/>
  <c r="JE80" i="21"/>
  <c r="JF80" i="21"/>
  <c r="JG80" i="21"/>
  <c r="JH80" i="21"/>
  <c r="JI80" i="21"/>
  <c r="JJ80" i="21"/>
  <c r="JK80" i="21"/>
  <c r="JL80" i="21"/>
  <c r="JM80" i="21"/>
  <c r="JN80" i="21"/>
  <c r="JO80" i="21"/>
  <c r="JP80" i="21"/>
  <c r="JQ80" i="21"/>
  <c r="JR80" i="21"/>
  <c r="JS80" i="21"/>
  <c r="JT80" i="21"/>
  <c r="JU80" i="21"/>
  <c r="JV80" i="21"/>
  <c r="JW80" i="21"/>
  <c r="JX80" i="21"/>
  <c r="JY80" i="21"/>
  <c r="JZ80" i="21"/>
  <c r="KA80" i="21"/>
  <c r="KB80" i="21"/>
  <c r="KC80" i="21"/>
  <c r="KD80" i="21"/>
  <c r="KE80" i="21"/>
  <c r="KF80" i="21"/>
  <c r="KG80" i="21"/>
  <c r="KH80" i="21"/>
  <c r="KI80" i="21"/>
  <c r="KJ80" i="21"/>
  <c r="KK80" i="21"/>
  <c r="KL80" i="21"/>
  <c r="KM80" i="21"/>
  <c r="KN80" i="21"/>
  <c r="KO80" i="21"/>
  <c r="KP80" i="21"/>
  <c r="KQ80" i="21"/>
  <c r="KR80" i="21"/>
  <c r="KS80" i="21"/>
  <c r="KT80" i="21"/>
  <c r="KU80" i="21"/>
  <c r="KV80" i="21"/>
  <c r="KW80" i="21"/>
  <c r="KX80" i="21"/>
  <c r="KY80" i="21"/>
  <c r="KZ80" i="21"/>
  <c r="LA80" i="21"/>
  <c r="LB80" i="21"/>
  <c r="LC80" i="21"/>
  <c r="LD80" i="21"/>
  <c r="LE80" i="21"/>
  <c r="LF80" i="21"/>
  <c r="LG80" i="21"/>
  <c r="LH80" i="21"/>
  <c r="LI80" i="21"/>
  <c r="LJ80" i="21"/>
  <c r="LK80" i="21"/>
  <c r="LL80" i="21"/>
  <c r="LM80" i="21"/>
  <c r="LN80" i="21"/>
  <c r="LO80" i="21"/>
  <c r="LP80" i="21"/>
  <c r="LQ80" i="21"/>
  <c r="LR80" i="21"/>
  <c r="LS80" i="21"/>
  <c r="LT80" i="21"/>
  <c r="LU80" i="21"/>
  <c r="LV80" i="21"/>
  <c r="LW80" i="21"/>
  <c r="LX80" i="21"/>
  <c r="LY80" i="21"/>
  <c r="LZ80" i="21"/>
  <c r="MA80" i="21"/>
  <c r="MB80" i="21"/>
  <c r="MC80" i="21"/>
  <c r="MD80" i="21"/>
  <c r="ME80" i="21"/>
  <c r="MF80" i="21"/>
  <c r="MG80" i="21"/>
  <c r="MH80" i="21"/>
  <c r="MI80" i="21"/>
  <c r="MJ80" i="21"/>
  <c r="MK80" i="21"/>
  <c r="ML80" i="21"/>
  <c r="MM80" i="21"/>
  <c r="MN80" i="21"/>
  <c r="MO80" i="21"/>
  <c r="MP80" i="21"/>
  <c r="MQ80" i="21"/>
  <c r="MR80" i="21"/>
  <c r="D81" i="21"/>
  <c r="E81" i="21"/>
  <c r="F81" i="21"/>
  <c r="G81" i="21"/>
  <c r="H81" i="21"/>
  <c r="I81" i="21"/>
  <c r="J81" i="21"/>
  <c r="K81" i="21"/>
  <c r="L81" i="21"/>
  <c r="M81" i="21"/>
  <c r="N81" i="21"/>
  <c r="O81" i="21"/>
  <c r="P81" i="21"/>
  <c r="Q81" i="21"/>
  <c r="R81" i="21"/>
  <c r="S81" i="21"/>
  <c r="T81" i="21"/>
  <c r="U81" i="21"/>
  <c r="V81" i="21"/>
  <c r="W81" i="21"/>
  <c r="X81" i="21"/>
  <c r="Y81" i="21"/>
  <c r="Z81" i="21"/>
  <c r="AA81" i="21"/>
  <c r="AB81" i="21"/>
  <c r="AC81" i="21"/>
  <c r="AD81" i="21"/>
  <c r="AE81" i="21"/>
  <c r="AF81" i="21"/>
  <c r="AG81" i="21"/>
  <c r="AH81" i="21"/>
  <c r="AI81" i="21"/>
  <c r="AJ81" i="21"/>
  <c r="AK81" i="21"/>
  <c r="AL81" i="21"/>
  <c r="AM81" i="21"/>
  <c r="AN81" i="21"/>
  <c r="AO81" i="21"/>
  <c r="AP81" i="21"/>
  <c r="AQ81" i="21"/>
  <c r="AR81" i="21"/>
  <c r="AS81" i="21"/>
  <c r="AT81" i="21"/>
  <c r="AU81" i="21"/>
  <c r="AV81" i="21"/>
  <c r="AW81" i="21"/>
  <c r="AX81" i="21"/>
  <c r="AY81" i="21"/>
  <c r="AZ81" i="21"/>
  <c r="BA81" i="21"/>
  <c r="BB81" i="21"/>
  <c r="BC81" i="21"/>
  <c r="BD81" i="21"/>
  <c r="BE81" i="21"/>
  <c r="BF81" i="21"/>
  <c r="BG81" i="21"/>
  <c r="BH81" i="21"/>
  <c r="BI81" i="21"/>
  <c r="BJ81" i="21"/>
  <c r="BK81" i="21"/>
  <c r="BL81" i="21"/>
  <c r="BM81" i="21"/>
  <c r="BN81" i="21"/>
  <c r="BO81" i="21"/>
  <c r="BP81" i="21"/>
  <c r="BQ81" i="21"/>
  <c r="BR81" i="21"/>
  <c r="BS81" i="21"/>
  <c r="BT81" i="21"/>
  <c r="BU81" i="21"/>
  <c r="BV81" i="21"/>
  <c r="BW81" i="21"/>
  <c r="BX81" i="21"/>
  <c r="BY81" i="21"/>
  <c r="BZ81" i="21"/>
  <c r="CA81" i="21"/>
  <c r="CB81" i="21"/>
  <c r="CC81" i="21"/>
  <c r="CD81" i="21"/>
  <c r="CE81" i="21"/>
  <c r="CF81" i="21"/>
  <c r="CG81" i="21"/>
  <c r="CH81" i="21"/>
  <c r="CI81" i="21"/>
  <c r="CJ81" i="21"/>
  <c r="CK81" i="21"/>
  <c r="CL81" i="21"/>
  <c r="CM81" i="21"/>
  <c r="CN81" i="21"/>
  <c r="CO81" i="21"/>
  <c r="CP81" i="21"/>
  <c r="CQ81" i="21"/>
  <c r="CR81" i="21"/>
  <c r="CS81" i="21"/>
  <c r="CT81" i="21"/>
  <c r="CU81" i="21"/>
  <c r="CV81" i="21"/>
  <c r="CW81" i="21"/>
  <c r="CX81" i="21"/>
  <c r="CY81" i="21"/>
  <c r="CZ81" i="21"/>
  <c r="DA81" i="21"/>
  <c r="DB81" i="21"/>
  <c r="DC81" i="21"/>
  <c r="DD81" i="21"/>
  <c r="DE81" i="21"/>
  <c r="DF81" i="21"/>
  <c r="DG81" i="21"/>
  <c r="DH81" i="21"/>
  <c r="DI81" i="21"/>
  <c r="DJ81" i="21"/>
  <c r="DK81" i="21"/>
  <c r="DL81" i="21"/>
  <c r="DM81" i="21"/>
  <c r="DN81" i="21"/>
  <c r="DO81" i="21"/>
  <c r="DP81" i="21"/>
  <c r="DQ81" i="21"/>
  <c r="DR81" i="21"/>
  <c r="DS81" i="21"/>
  <c r="DT81" i="21"/>
  <c r="DU81" i="21"/>
  <c r="DV81" i="21"/>
  <c r="DW81" i="21"/>
  <c r="DX81" i="21"/>
  <c r="DY81" i="21"/>
  <c r="DZ81" i="21"/>
  <c r="EA81" i="21"/>
  <c r="EB81" i="21"/>
  <c r="EC81" i="21"/>
  <c r="ED81" i="21"/>
  <c r="EE81" i="21"/>
  <c r="EF81" i="21"/>
  <c r="EG81" i="21"/>
  <c r="EH81" i="21"/>
  <c r="EI81" i="21"/>
  <c r="EJ81" i="21"/>
  <c r="EK81" i="21"/>
  <c r="EL81" i="21"/>
  <c r="EM81" i="21"/>
  <c r="EN81" i="21"/>
  <c r="EO81" i="21"/>
  <c r="EP81" i="21"/>
  <c r="EQ81" i="21"/>
  <c r="ER81" i="21"/>
  <c r="ES81" i="21"/>
  <c r="ET81" i="21"/>
  <c r="EU81" i="21"/>
  <c r="EV81" i="21"/>
  <c r="EW81" i="21"/>
  <c r="EX81" i="21"/>
  <c r="EY81" i="21"/>
  <c r="EZ81" i="21"/>
  <c r="FA81" i="21"/>
  <c r="FB81" i="21"/>
  <c r="FC81" i="21"/>
  <c r="FD81" i="21"/>
  <c r="FE81" i="21"/>
  <c r="FF81" i="21"/>
  <c r="FG81" i="21"/>
  <c r="FH81" i="21"/>
  <c r="FI81" i="21"/>
  <c r="FJ81" i="21"/>
  <c r="FK81" i="21"/>
  <c r="FL81" i="21"/>
  <c r="FM81" i="21"/>
  <c r="FN81" i="21"/>
  <c r="FO81" i="21"/>
  <c r="FP81" i="21"/>
  <c r="FQ81" i="21"/>
  <c r="FR81" i="21"/>
  <c r="FS81" i="21"/>
  <c r="FT81" i="21"/>
  <c r="FU81" i="21"/>
  <c r="FV81" i="21"/>
  <c r="FW81" i="21"/>
  <c r="FX81" i="21"/>
  <c r="FY81" i="21"/>
  <c r="FZ81" i="21"/>
  <c r="GA81" i="21"/>
  <c r="GB81" i="21"/>
  <c r="GC81" i="21"/>
  <c r="GD81" i="21"/>
  <c r="GE81" i="21"/>
  <c r="GF81" i="21"/>
  <c r="GG81" i="21"/>
  <c r="GH81" i="21"/>
  <c r="GI81" i="21"/>
  <c r="GJ81" i="21"/>
  <c r="GK81" i="21"/>
  <c r="GL81" i="21"/>
  <c r="GM81" i="21"/>
  <c r="GN81" i="21"/>
  <c r="GO81" i="21"/>
  <c r="GP81" i="21"/>
  <c r="GQ81" i="21"/>
  <c r="GR81" i="21"/>
  <c r="GS81" i="21"/>
  <c r="GT81" i="21"/>
  <c r="GU81" i="21"/>
  <c r="GV81" i="21"/>
  <c r="GW81" i="21"/>
  <c r="GX81" i="21"/>
  <c r="GY81" i="21"/>
  <c r="GZ81" i="21"/>
  <c r="HA81" i="21"/>
  <c r="HB81" i="21"/>
  <c r="HC81" i="21"/>
  <c r="HD81" i="21"/>
  <c r="HE81" i="21"/>
  <c r="HF81" i="21"/>
  <c r="HG81" i="21"/>
  <c r="HH81" i="21"/>
  <c r="HI81" i="21"/>
  <c r="HJ81" i="21"/>
  <c r="HK81" i="21"/>
  <c r="HL81" i="21"/>
  <c r="HM81" i="21"/>
  <c r="HN81" i="21"/>
  <c r="HO81" i="21"/>
  <c r="HP81" i="21"/>
  <c r="HQ81" i="21"/>
  <c r="HR81" i="21"/>
  <c r="HS81" i="21"/>
  <c r="HT81" i="21"/>
  <c r="HU81" i="21"/>
  <c r="HV81" i="21"/>
  <c r="HW81" i="21"/>
  <c r="HX81" i="21"/>
  <c r="HY81" i="21"/>
  <c r="HZ81" i="21"/>
  <c r="IA81" i="21"/>
  <c r="IB81" i="21"/>
  <c r="IC81" i="21"/>
  <c r="ID81" i="21"/>
  <c r="IE81" i="21"/>
  <c r="IF81" i="21"/>
  <c r="IG81" i="21"/>
  <c r="IH81" i="21"/>
  <c r="II81" i="21"/>
  <c r="IJ81" i="21"/>
  <c r="IK81" i="21"/>
  <c r="IL81" i="21"/>
  <c r="IM81" i="21"/>
  <c r="IN81" i="21"/>
  <c r="IO81" i="21"/>
  <c r="IP81" i="21"/>
  <c r="IQ81" i="21"/>
  <c r="IR81" i="21"/>
  <c r="IS81" i="21"/>
  <c r="IT81" i="21"/>
  <c r="IU81" i="21"/>
  <c r="IV81" i="21"/>
  <c r="IW81" i="21"/>
  <c r="IX81" i="21"/>
  <c r="IY81" i="21"/>
  <c r="IZ81" i="21"/>
  <c r="JA81" i="21"/>
  <c r="JB81" i="21"/>
  <c r="JC81" i="21"/>
  <c r="JD81" i="21"/>
  <c r="JE81" i="21"/>
  <c r="JF81" i="21"/>
  <c r="JG81" i="21"/>
  <c r="JH81" i="21"/>
  <c r="JI81" i="21"/>
  <c r="JJ81" i="21"/>
  <c r="JK81" i="21"/>
  <c r="JL81" i="21"/>
  <c r="JM81" i="21"/>
  <c r="JN81" i="21"/>
  <c r="JO81" i="21"/>
  <c r="JP81" i="21"/>
  <c r="JQ81" i="21"/>
  <c r="JR81" i="21"/>
  <c r="JS81" i="21"/>
  <c r="JT81" i="21"/>
  <c r="JU81" i="21"/>
  <c r="JV81" i="21"/>
  <c r="JW81" i="21"/>
  <c r="JX81" i="21"/>
  <c r="JY81" i="21"/>
  <c r="JZ81" i="21"/>
  <c r="KA81" i="21"/>
  <c r="KB81" i="21"/>
  <c r="KC81" i="21"/>
  <c r="KD81" i="21"/>
  <c r="KE81" i="21"/>
  <c r="KF81" i="21"/>
  <c r="KG81" i="21"/>
  <c r="KH81" i="21"/>
  <c r="KI81" i="21"/>
  <c r="KJ81" i="21"/>
  <c r="KK81" i="21"/>
  <c r="KL81" i="21"/>
  <c r="KM81" i="21"/>
  <c r="KN81" i="21"/>
  <c r="KO81" i="21"/>
  <c r="KP81" i="21"/>
  <c r="KQ81" i="21"/>
  <c r="KR81" i="21"/>
  <c r="KS81" i="21"/>
  <c r="KT81" i="21"/>
  <c r="KU81" i="21"/>
  <c r="KV81" i="21"/>
  <c r="KW81" i="21"/>
  <c r="KX81" i="21"/>
  <c r="KY81" i="21"/>
  <c r="KZ81" i="21"/>
  <c r="LA81" i="21"/>
  <c r="LB81" i="21"/>
  <c r="LC81" i="21"/>
  <c r="LD81" i="21"/>
  <c r="LE81" i="21"/>
  <c r="LF81" i="21"/>
  <c r="LG81" i="21"/>
  <c r="LH81" i="21"/>
  <c r="LI81" i="21"/>
  <c r="LJ81" i="21"/>
  <c r="LK81" i="21"/>
  <c r="LL81" i="21"/>
  <c r="LM81" i="21"/>
  <c r="LN81" i="21"/>
  <c r="LO81" i="21"/>
  <c r="LP81" i="21"/>
  <c r="LQ81" i="21"/>
  <c r="LR81" i="21"/>
  <c r="LS81" i="21"/>
  <c r="LT81" i="21"/>
  <c r="LU81" i="21"/>
  <c r="LV81" i="21"/>
  <c r="LW81" i="21"/>
  <c r="LX81" i="21"/>
  <c r="LY81" i="21"/>
  <c r="LZ81" i="21"/>
  <c r="MA81" i="21"/>
  <c r="MB81" i="21"/>
  <c r="MC81" i="21"/>
  <c r="MD81" i="21"/>
  <c r="ME81" i="21"/>
  <c r="MF81" i="21"/>
  <c r="MG81" i="21"/>
  <c r="MH81" i="21"/>
  <c r="MI81" i="21"/>
  <c r="MJ81" i="21"/>
  <c r="MK81" i="21"/>
  <c r="ML81" i="21"/>
  <c r="MM81" i="21"/>
  <c r="MN81" i="21"/>
  <c r="MO81" i="21"/>
  <c r="MP81" i="21"/>
  <c r="MQ81" i="21"/>
  <c r="MR81" i="21"/>
  <c r="D82" i="21"/>
  <c r="E82" i="21"/>
  <c r="F82" i="21"/>
  <c r="G82" i="21"/>
  <c r="H82" i="21"/>
  <c r="I82" i="21"/>
  <c r="J82" i="21"/>
  <c r="K82" i="21"/>
  <c r="L82" i="21"/>
  <c r="M82" i="21"/>
  <c r="N82" i="21"/>
  <c r="O82" i="21"/>
  <c r="P82" i="21"/>
  <c r="Q82" i="21"/>
  <c r="R82" i="21"/>
  <c r="S82" i="21"/>
  <c r="T82" i="21"/>
  <c r="U82" i="21"/>
  <c r="V82" i="21"/>
  <c r="W82" i="21"/>
  <c r="X82" i="21"/>
  <c r="Y82" i="21"/>
  <c r="Z82" i="21"/>
  <c r="AA82" i="21"/>
  <c r="AB82" i="21"/>
  <c r="AC82" i="21"/>
  <c r="AD82" i="21"/>
  <c r="AE82" i="21"/>
  <c r="AF82" i="21"/>
  <c r="AG82" i="21"/>
  <c r="AH82" i="21"/>
  <c r="AI82" i="21"/>
  <c r="AJ82" i="21"/>
  <c r="AK82" i="21"/>
  <c r="AL82" i="21"/>
  <c r="AM82" i="21"/>
  <c r="AN82" i="21"/>
  <c r="AO82" i="21"/>
  <c r="AP82" i="21"/>
  <c r="AQ82" i="21"/>
  <c r="AR82" i="21"/>
  <c r="AS82" i="21"/>
  <c r="AT82" i="21"/>
  <c r="AU82" i="21"/>
  <c r="AV82" i="21"/>
  <c r="AW82" i="21"/>
  <c r="AX82" i="21"/>
  <c r="AY82" i="21"/>
  <c r="AZ82" i="21"/>
  <c r="BA82" i="21"/>
  <c r="BB82" i="21"/>
  <c r="BC82" i="21"/>
  <c r="BD82" i="21"/>
  <c r="BE82" i="21"/>
  <c r="BF82" i="21"/>
  <c r="BG82" i="21"/>
  <c r="BH82" i="21"/>
  <c r="BI82" i="21"/>
  <c r="BJ82" i="21"/>
  <c r="BK82" i="21"/>
  <c r="BL82" i="21"/>
  <c r="BM82" i="21"/>
  <c r="BN82" i="21"/>
  <c r="BO82" i="21"/>
  <c r="BP82" i="21"/>
  <c r="BQ82" i="21"/>
  <c r="BR82" i="21"/>
  <c r="BS82" i="21"/>
  <c r="BT82" i="21"/>
  <c r="BU82" i="21"/>
  <c r="BV82" i="21"/>
  <c r="BW82" i="21"/>
  <c r="BX82" i="21"/>
  <c r="BY82" i="21"/>
  <c r="BZ82" i="21"/>
  <c r="CA82" i="21"/>
  <c r="CB82" i="21"/>
  <c r="CC82" i="21"/>
  <c r="CD82" i="21"/>
  <c r="CE82" i="21"/>
  <c r="CF82" i="21"/>
  <c r="CG82" i="21"/>
  <c r="CH82" i="21"/>
  <c r="CI82" i="21"/>
  <c r="CJ82" i="21"/>
  <c r="CK82" i="21"/>
  <c r="CL82" i="21"/>
  <c r="CM82" i="21"/>
  <c r="CN82" i="21"/>
  <c r="CO82" i="21"/>
  <c r="CP82" i="21"/>
  <c r="CQ82" i="21"/>
  <c r="CR82" i="21"/>
  <c r="CS82" i="21"/>
  <c r="CT82" i="21"/>
  <c r="CU82" i="21"/>
  <c r="CV82" i="21"/>
  <c r="CW82" i="21"/>
  <c r="CX82" i="21"/>
  <c r="CY82" i="21"/>
  <c r="CZ82" i="21"/>
  <c r="DA82" i="21"/>
  <c r="DB82" i="21"/>
  <c r="DC82" i="21"/>
  <c r="DD82" i="21"/>
  <c r="DE82" i="21"/>
  <c r="DF82" i="21"/>
  <c r="DG82" i="21"/>
  <c r="DH82" i="21"/>
  <c r="DI82" i="21"/>
  <c r="DJ82" i="21"/>
  <c r="DK82" i="21"/>
  <c r="DL82" i="21"/>
  <c r="DM82" i="21"/>
  <c r="DN82" i="21"/>
  <c r="DO82" i="21"/>
  <c r="DP82" i="21"/>
  <c r="DQ82" i="21"/>
  <c r="DR82" i="21"/>
  <c r="DS82" i="21"/>
  <c r="DT82" i="21"/>
  <c r="DU82" i="21"/>
  <c r="DV82" i="21"/>
  <c r="DW82" i="21"/>
  <c r="DX82" i="21"/>
  <c r="DY82" i="21"/>
  <c r="DZ82" i="21"/>
  <c r="EA82" i="21"/>
  <c r="EB82" i="21"/>
  <c r="EC82" i="21"/>
  <c r="ED82" i="21"/>
  <c r="EE82" i="21"/>
  <c r="EF82" i="21"/>
  <c r="EG82" i="21"/>
  <c r="EH82" i="21"/>
  <c r="EI82" i="21"/>
  <c r="EJ82" i="21"/>
  <c r="EK82" i="21"/>
  <c r="EL82" i="21"/>
  <c r="EM82" i="21"/>
  <c r="EN82" i="21"/>
  <c r="EO82" i="21"/>
  <c r="EP82" i="21"/>
  <c r="EQ82" i="21"/>
  <c r="ER82" i="21"/>
  <c r="ES82" i="21"/>
  <c r="ET82" i="21"/>
  <c r="EU82" i="21"/>
  <c r="EV82" i="21"/>
  <c r="EW82" i="21"/>
  <c r="EX82" i="21"/>
  <c r="EY82" i="21"/>
  <c r="EZ82" i="21"/>
  <c r="FA82" i="21"/>
  <c r="FB82" i="21"/>
  <c r="FC82" i="21"/>
  <c r="FD82" i="21"/>
  <c r="FE82" i="21"/>
  <c r="FF82" i="21"/>
  <c r="FG82" i="21"/>
  <c r="FH82" i="21"/>
  <c r="FI82" i="21"/>
  <c r="FJ82" i="21"/>
  <c r="FK82" i="21"/>
  <c r="FL82" i="21"/>
  <c r="FM82" i="21"/>
  <c r="FN82" i="21"/>
  <c r="FO82" i="21"/>
  <c r="FP82" i="21"/>
  <c r="FQ82" i="21"/>
  <c r="FR82" i="21"/>
  <c r="FS82" i="21"/>
  <c r="FT82" i="21"/>
  <c r="FU82" i="21"/>
  <c r="FV82" i="21"/>
  <c r="FW82" i="21"/>
  <c r="FX82" i="21"/>
  <c r="FY82" i="21"/>
  <c r="FZ82" i="21"/>
  <c r="GA82" i="21"/>
  <c r="GB82" i="21"/>
  <c r="GC82" i="21"/>
  <c r="GD82" i="21"/>
  <c r="GE82" i="21"/>
  <c r="GF82" i="21"/>
  <c r="GG82" i="21"/>
  <c r="GH82" i="21"/>
  <c r="GI82" i="21"/>
  <c r="GJ82" i="21"/>
  <c r="GK82" i="21"/>
  <c r="GL82" i="21"/>
  <c r="GM82" i="21"/>
  <c r="GN82" i="21"/>
  <c r="GO82" i="21"/>
  <c r="GP82" i="21"/>
  <c r="GQ82" i="21"/>
  <c r="GR82" i="21"/>
  <c r="GS82" i="21"/>
  <c r="GT82" i="21"/>
  <c r="GU82" i="21"/>
  <c r="GV82" i="21"/>
  <c r="GW82" i="21"/>
  <c r="GX82" i="21"/>
  <c r="GY82" i="21"/>
  <c r="GZ82" i="21"/>
  <c r="HA82" i="21"/>
  <c r="HB82" i="21"/>
  <c r="HC82" i="21"/>
  <c r="HD82" i="21"/>
  <c r="HE82" i="21"/>
  <c r="HF82" i="21"/>
  <c r="HG82" i="21"/>
  <c r="HH82" i="21"/>
  <c r="HI82" i="21"/>
  <c r="HJ82" i="21"/>
  <c r="HK82" i="21"/>
  <c r="HL82" i="21"/>
  <c r="HM82" i="21"/>
  <c r="HN82" i="21"/>
  <c r="HO82" i="21"/>
  <c r="HP82" i="21"/>
  <c r="HQ82" i="21"/>
  <c r="HR82" i="21"/>
  <c r="HS82" i="21"/>
  <c r="HT82" i="21"/>
  <c r="HU82" i="21"/>
  <c r="HV82" i="21"/>
  <c r="HW82" i="21"/>
  <c r="HX82" i="21"/>
  <c r="HY82" i="21"/>
  <c r="HZ82" i="21"/>
  <c r="IA82" i="21"/>
  <c r="IB82" i="21"/>
  <c r="IC82" i="21"/>
  <c r="ID82" i="21"/>
  <c r="IE82" i="21"/>
  <c r="IF82" i="21"/>
  <c r="IG82" i="21"/>
  <c r="IH82" i="21"/>
  <c r="II82" i="21"/>
  <c r="IJ82" i="21"/>
  <c r="IK82" i="21"/>
  <c r="IL82" i="21"/>
  <c r="IM82" i="21"/>
  <c r="IN82" i="21"/>
  <c r="IO82" i="21"/>
  <c r="IP82" i="21"/>
  <c r="IQ82" i="21"/>
  <c r="IR82" i="21"/>
  <c r="IS82" i="21"/>
  <c r="IT82" i="21"/>
  <c r="IU82" i="21"/>
  <c r="IV82" i="21"/>
  <c r="IW82" i="21"/>
  <c r="IX82" i="21"/>
  <c r="IY82" i="21"/>
  <c r="IZ82" i="21"/>
  <c r="JA82" i="21"/>
  <c r="JB82" i="21"/>
  <c r="JC82" i="21"/>
  <c r="JD82" i="21"/>
  <c r="JE82" i="21"/>
  <c r="JF82" i="21"/>
  <c r="JG82" i="21"/>
  <c r="JH82" i="21"/>
  <c r="JI82" i="21"/>
  <c r="JJ82" i="21"/>
  <c r="JK82" i="21"/>
  <c r="JL82" i="21"/>
  <c r="JM82" i="21"/>
  <c r="JN82" i="21"/>
  <c r="JO82" i="21"/>
  <c r="JP82" i="21"/>
  <c r="JQ82" i="21"/>
  <c r="JR82" i="21"/>
  <c r="JS82" i="21"/>
  <c r="JT82" i="21"/>
  <c r="JU82" i="21"/>
  <c r="JV82" i="21"/>
  <c r="JW82" i="21"/>
  <c r="JX82" i="21"/>
  <c r="JY82" i="21"/>
  <c r="JZ82" i="21"/>
  <c r="KA82" i="21"/>
  <c r="KB82" i="21"/>
  <c r="KC82" i="21"/>
  <c r="KD82" i="21"/>
  <c r="KE82" i="21"/>
  <c r="KF82" i="21"/>
  <c r="KG82" i="21"/>
  <c r="KH82" i="21"/>
  <c r="KI82" i="21"/>
  <c r="KJ82" i="21"/>
  <c r="KK82" i="21"/>
  <c r="KL82" i="21"/>
  <c r="KM82" i="21"/>
  <c r="KN82" i="21"/>
  <c r="KO82" i="21"/>
  <c r="KP82" i="21"/>
  <c r="KQ82" i="21"/>
  <c r="KR82" i="21"/>
  <c r="KS82" i="21"/>
  <c r="KT82" i="21"/>
  <c r="KU82" i="21"/>
  <c r="KV82" i="21"/>
  <c r="KW82" i="21"/>
  <c r="KX82" i="21"/>
  <c r="KY82" i="21"/>
  <c r="KZ82" i="21"/>
  <c r="LA82" i="21"/>
  <c r="LB82" i="21"/>
  <c r="LC82" i="21"/>
  <c r="LD82" i="21"/>
  <c r="LE82" i="21"/>
  <c r="LF82" i="21"/>
  <c r="LG82" i="21"/>
  <c r="LH82" i="21"/>
  <c r="LI82" i="21"/>
  <c r="LJ82" i="21"/>
  <c r="LK82" i="21"/>
  <c r="LL82" i="21"/>
  <c r="LM82" i="21"/>
  <c r="LN82" i="21"/>
  <c r="LO82" i="21"/>
  <c r="LP82" i="21"/>
  <c r="LQ82" i="21"/>
  <c r="LR82" i="21"/>
  <c r="LS82" i="21"/>
  <c r="LT82" i="21"/>
  <c r="LU82" i="21"/>
  <c r="LV82" i="21"/>
  <c r="LW82" i="21"/>
  <c r="LX82" i="21"/>
  <c r="LY82" i="21"/>
  <c r="LZ82" i="21"/>
  <c r="MA82" i="21"/>
  <c r="MB82" i="21"/>
  <c r="MC82" i="21"/>
  <c r="MD82" i="21"/>
  <c r="ME82" i="21"/>
  <c r="MF82" i="21"/>
  <c r="MG82" i="21"/>
  <c r="MH82" i="21"/>
  <c r="MI82" i="21"/>
  <c r="MJ82" i="21"/>
  <c r="MK82" i="21"/>
  <c r="ML82" i="21"/>
  <c r="MM82" i="21"/>
  <c r="MN82" i="21"/>
  <c r="MO82" i="21"/>
  <c r="MP82" i="21"/>
  <c r="MQ82" i="21"/>
  <c r="MR82" i="21"/>
  <c r="D83" i="21"/>
  <c r="E83" i="21"/>
  <c r="F83" i="21"/>
  <c r="G83" i="21"/>
  <c r="H83" i="21"/>
  <c r="I83" i="21"/>
  <c r="J83" i="21"/>
  <c r="K83" i="21"/>
  <c r="L83" i="21"/>
  <c r="M83" i="21"/>
  <c r="N83" i="21"/>
  <c r="O83" i="21"/>
  <c r="P83" i="21"/>
  <c r="Q83" i="21"/>
  <c r="R83" i="21"/>
  <c r="S83" i="21"/>
  <c r="T83" i="21"/>
  <c r="U83" i="21"/>
  <c r="V83" i="21"/>
  <c r="W83" i="21"/>
  <c r="X83" i="21"/>
  <c r="Y83" i="21"/>
  <c r="Z83" i="21"/>
  <c r="AA83" i="21"/>
  <c r="AB83" i="21"/>
  <c r="AC83" i="21"/>
  <c r="AD83" i="21"/>
  <c r="AE83" i="21"/>
  <c r="AF83" i="21"/>
  <c r="AG83" i="21"/>
  <c r="AH83" i="21"/>
  <c r="AI83" i="21"/>
  <c r="AJ83" i="21"/>
  <c r="AK83" i="21"/>
  <c r="AL83" i="21"/>
  <c r="AM83" i="21"/>
  <c r="AN83" i="21"/>
  <c r="AO83" i="21"/>
  <c r="AP83" i="21"/>
  <c r="AQ83" i="21"/>
  <c r="AR83" i="21"/>
  <c r="AS83" i="21"/>
  <c r="AT83" i="21"/>
  <c r="AU83" i="21"/>
  <c r="AV83" i="21"/>
  <c r="AW83" i="21"/>
  <c r="AX83" i="21"/>
  <c r="AY83" i="21"/>
  <c r="AZ83" i="21"/>
  <c r="BA83" i="21"/>
  <c r="BB83" i="21"/>
  <c r="BC83" i="21"/>
  <c r="BD83" i="21"/>
  <c r="BE83" i="21"/>
  <c r="BF83" i="21"/>
  <c r="BG83" i="21"/>
  <c r="BH83" i="21"/>
  <c r="BI83" i="21"/>
  <c r="BJ83" i="21"/>
  <c r="BK83" i="21"/>
  <c r="BL83" i="21"/>
  <c r="BM83" i="21"/>
  <c r="BN83" i="21"/>
  <c r="BO83" i="21"/>
  <c r="BP83" i="21"/>
  <c r="BQ83" i="21"/>
  <c r="BR83" i="21"/>
  <c r="BS83" i="21"/>
  <c r="BT83" i="21"/>
  <c r="BU83" i="21"/>
  <c r="BV83" i="21"/>
  <c r="BW83" i="21"/>
  <c r="BX83" i="21"/>
  <c r="BY83" i="21"/>
  <c r="BZ83" i="21"/>
  <c r="CA83" i="21"/>
  <c r="CB83" i="21"/>
  <c r="CC83" i="21"/>
  <c r="CD83" i="21"/>
  <c r="CE83" i="21"/>
  <c r="CF83" i="21"/>
  <c r="CG83" i="21"/>
  <c r="CH83" i="21"/>
  <c r="CI83" i="21"/>
  <c r="CJ83" i="21"/>
  <c r="CK83" i="21"/>
  <c r="CL83" i="21"/>
  <c r="CM83" i="21"/>
  <c r="CN83" i="21"/>
  <c r="CO83" i="21"/>
  <c r="CP83" i="21"/>
  <c r="CQ83" i="21"/>
  <c r="CR83" i="21"/>
  <c r="CS83" i="21"/>
  <c r="CT83" i="21"/>
  <c r="CU83" i="21"/>
  <c r="CV83" i="21"/>
  <c r="CW83" i="21"/>
  <c r="CX83" i="21"/>
  <c r="CY83" i="21"/>
  <c r="CZ83" i="21"/>
  <c r="DA83" i="21"/>
  <c r="DB83" i="21"/>
  <c r="DC83" i="21"/>
  <c r="DD83" i="21"/>
  <c r="DE83" i="21"/>
  <c r="DF83" i="21"/>
  <c r="DG83" i="21"/>
  <c r="DH83" i="21"/>
  <c r="DI83" i="21"/>
  <c r="DJ83" i="21"/>
  <c r="DK83" i="21"/>
  <c r="DL83" i="21"/>
  <c r="DM83" i="21"/>
  <c r="DN83" i="21"/>
  <c r="DO83" i="21"/>
  <c r="DP83" i="21"/>
  <c r="DQ83" i="21"/>
  <c r="DR83" i="21"/>
  <c r="DS83" i="21"/>
  <c r="DT83" i="21"/>
  <c r="DU83" i="21"/>
  <c r="DV83" i="21"/>
  <c r="DW83" i="21"/>
  <c r="DX83" i="21"/>
  <c r="DY83" i="21"/>
  <c r="DZ83" i="21"/>
  <c r="EA83" i="21"/>
  <c r="EB83" i="21"/>
  <c r="EC83" i="21"/>
  <c r="ED83" i="21"/>
  <c r="EE83" i="21"/>
  <c r="EF83" i="21"/>
  <c r="EG83" i="21"/>
  <c r="EH83" i="21"/>
  <c r="EI83" i="21"/>
  <c r="EJ83" i="21"/>
  <c r="EK83" i="21"/>
  <c r="EL83" i="21"/>
  <c r="EM83" i="21"/>
  <c r="EN83" i="21"/>
  <c r="EO83" i="21"/>
  <c r="EP83" i="21"/>
  <c r="EQ83" i="21"/>
  <c r="ER83" i="21"/>
  <c r="ES83" i="21"/>
  <c r="ET83" i="21"/>
  <c r="EU83" i="21"/>
  <c r="EV83" i="21"/>
  <c r="EW83" i="21"/>
  <c r="EX83" i="21"/>
  <c r="EY83" i="21"/>
  <c r="EZ83" i="21"/>
  <c r="FA83" i="21"/>
  <c r="FB83" i="21"/>
  <c r="FC83" i="21"/>
  <c r="FD83" i="21"/>
  <c r="FE83" i="21"/>
  <c r="FF83" i="21"/>
  <c r="FG83" i="21"/>
  <c r="FH83" i="21"/>
  <c r="FI83" i="21"/>
  <c r="FJ83" i="21"/>
  <c r="FK83" i="21"/>
  <c r="FL83" i="21"/>
  <c r="FM83" i="21"/>
  <c r="FN83" i="21"/>
  <c r="FO83" i="21"/>
  <c r="FP83" i="21"/>
  <c r="FQ83" i="21"/>
  <c r="FR83" i="21"/>
  <c r="FS83" i="21"/>
  <c r="FT83" i="21"/>
  <c r="FU83" i="21"/>
  <c r="FV83" i="21"/>
  <c r="FW83" i="21"/>
  <c r="FX83" i="21"/>
  <c r="FY83" i="21"/>
  <c r="FZ83" i="21"/>
  <c r="GA83" i="21"/>
  <c r="GB83" i="21"/>
  <c r="GC83" i="21"/>
  <c r="GD83" i="21"/>
  <c r="GE83" i="21"/>
  <c r="GF83" i="21"/>
  <c r="GG83" i="21"/>
  <c r="GH83" i="21"/>
  <c r="GI83" i="21"/>
  <c r="GJ83" i="21"/>
  <c r="GK83" i="21"/>
  <c r="GL83" i="21"/>
  <c r="GM83" i="21"/>
  <c r="GN83" i="21"/>
  <c r="GO83" i="21"/>
  <c r="GP83" i="21"/>
  <c r="GQ83" i="21"/>
  <c r="GR83" i="21"/>
  <c r="GS83" i="21"/>
  <c r="GT83" i="21"/>
  <c r="GU83" i="21"/>
  <c r="GV83" i="21"/>
  <c r="GW83" i="21"/>
  <c r="GX83" i="21"/>
  <c r="GY83" i="21"/>
  <c r="GZ83" i="21"/>
  <c r="HA83" i="21"/>
  <c r="HB83" i="21"/>
  <c r="HC83" i="21"/>
  <c r="HD83" i="21"/>
  <c r="HE83" i="21"/>
  <c r="HF83" i="21"/>
  <c r="HG83" i="21"/>
  <c r="HH83" i="21"/>
  <c r="HI83" i="21"/>
  <c r="HJ83" i="21"/>
  <c r="HK83" i="21"/>
  <c r="HL83" i="21"/>
  <c r="HM83" i="21"/>
  <c r="HN83" i="21"/>
  <c r="HO83" i="21"/>
  <c r="HP83" i="21"/>
  <c r="HQ83" i="21"/>
  <c r="HR83" i="21"/>
  <c r="HS83" i="21"/>
  <c r="HT83" i="21"/>
  <c r="HU83" i="21"/>
  <c r="HV83" i="21"/>
  <c r="HW83" i="21"/>
  <c r="HX83" i="21"/>
  <c r="HY83" i="21"/>
  <c r="HZ83" i="21"/>
  <c r="IA83" i="21"/>
  <c r="IB83" i="21"/>
  <c r="IC83" i="21"/>
  <c r="ID83" i="21"/>
  <c r="IE83" i="21"/>
  <c r="IF83" i="21"/>
  <c r="IG83" i="21"/>
  <c r="IH83" i="21"/>
  <c r="II83" i="21"/>
  <c r="IJ83" i="21"/>
  <c r="IK83" i="21"/>
  <c r="IL83" i="21"/>
  <c r="IM83" i="21"/>
  <c r="IN83" i="21"/>
  <c r="IO83" i="21"/>
  <c r="IP83" i="21"/>
  <c r="IQ83" i="21"/>
  <c r="IR83" i="21"/>
  <c r="IS83" i="21"/>
  <c r="IT83" i="21"/>
  <c r="IU83" i="21"/>
  <c r="IV83" i="21"/>
  <c r="IW83" i="21"/>
  <c r="IX83" i="21"/>
  <c r="IY83" i="21"/>
  <c r="IZ83" i="21"/>
  <c r="JA83" i="21"/>
  <c r="JB83" i="21"/>
  <c r="JC83" i="21"/>
  <c r="JD83" i="21"/>
  <c r="JE83" i="21"/>
  <c r="JF83" i="21"/>
  <c r="JG83" i="21"/>
  <c r="JH83" i="21"/>
  <c r="JI83" i="21"/>
  <c r="JJ83" i="21"/>
  <c r="JK83" i="21"/>
  <c r="JL83" i="21"/>
  <c r="JM83" i="21"/>
  <c r="JN83" i="21"/>
  <c r="JO83" i="21"/>
  <c r="JP83" i="21"/>
  <c r="JQ83" i="21"/>
  <c r="JR83" i="21"/>
  <c r="JS83" i="21"/>
  <c r="JT83" i="21"/>
  <c r="JU83" i="21"/>
  <c r="JV83" i="21"/>
  <c r="JW83" i="21"/>
  <c r="JX83" i="21"/>
  <c r="JY83" i="21"/>
  <c r="JZ83" i="21"/>
  <c r="KA83" i="21"/>
  <c r="KB83" i="21"/>
  <c r="KC83" i="21"/>
  <c r="KD83" i="21"/>
  <c r="KE83" i="21"/>
  <c r="KF83" i="21"/>
  <c r="KG83" i="21"/>
  <c r="KH83" i="21"/>
  <c r="KI83" i="21"/>
  <c r="KJ83" i="21"/>
  <c r="KK83" i="21"/>
  <c r="KL83" i="21"/>
  <c r="KM83" i="21"/>
  <c r="KN83" i="21"/>
  <c r="KO83" i="21"/>
  <c r="KP83" i="21"/>
  <c r="KQ83" i="21"/>
  <c r="KR83" i="21"/>
  <c r="KS83" i="21"/>
  <c r="KT83" i="21"/>
  <c r="KU83" i="21"/>
  <c r="KV83" i="21"/>
  <c r="KW83" i="21"/>
  <c r="KX83" i="21"/>
  <c r="KY83" i="21"/>
  <c r="KZ83" i="21"/>
  <c r="LA83" i="21"/>
  <c r="LB83" i="21"/>
  <c r="LC83" i="21"/>
  <c r="LD83" i="21"/>
  <c r="LE83" i="21"/>
  <c r="LF83" i="21"/>
  <c r="LG83" i="21"/>
  <c r="LH83" i="21"/>
  <c r="LI83" i="21"/>
  <c r="LJ83" i="21"/>
  <c r="LK83" i="21"/>
  <c r="LL83" i="21"/>
  <c r="LM83" i="21"/>
  <c r="LN83" i="21"/>
  <c r="LO83" i="21"/>
  <c r="LP83" i="21"/>
  <c r="LQ83" i="21"/>
  <c r="LR83" i="21"/>
  <c r="LS83" i="21"/>
  <c r="LT83" i="21"/>
  <c r="LU83" i="21"/>
  <c r="LV83" i="21"/>
  <c r="LW83" i="21"/>
  <c r="LX83" i="21"/>
  <c r="LY83" i="21"/>
  <c r="LZ83" i="21"/>
  <c r="MA83" i="21"/>
  <c r="MB83" i="21"/>
  <c r="MC83" i="21"/>
  <c r="MD83" i="21"/>
  <c r="ME83" i="21"/>
  <c r="MF83" i="21"/>
  <c r="MG83" i="21"/>
  <c r="MH83" i="21"/>
  <c r="MI83" i="21"/>
  <c r="MJ83" i="21"/>
  <c r="MK83" i="21"/>
  <c r="ML83" i="21"/>
  <c r="MM83" i="21"/>
  <c r="MN83" i="21"/>
  <c r="MO83" i="21"/>
  <c r="MP83" i="21"/>
  <c r="MQ83" i="21"/>
  <c r="MR83" i="21"/>
  <c r="D84" i="21"/>
  <c r="E84" i="21"/>
  <c r="F84" i="21"/>
  <c r="G84" i="21"/>
  <c r="H84" i="21"/>
  <c r="I84" i="21"/>
  <c r="J84" i="21"/>
  <c r="K84" i="21"/>
  <c r="L84" i="21"/>
  <c r="M84" i="21"/>
  <c r="N84" i="21"/>
  <c r="O84" i="21"/>
  <c r="P84" i="21"/>
  <c r="Q84" i="21"/>
  <c r="R84" i="21"/>
  <c r="S84" i="21"/>
  <c r="T84" i="21"/>
  <c r="U84" i="21"/>
  <c r="V84" i="21"/>
  <c r="W84" i="21"/>
  <c r="X84" i="21"/>
  <c r="Y84" i="21"/>
  <c r="Z84" i="21"/>
  <c r="AA84" i="21"/>
  <c r="AB84" i="21"/>
  <c r="AC84" i="21"/>
  <c r="AD84" i="21"/>
  <c r="AE84" i="21"/>
  <c r="AF84" i="21"/>
  <c r="AG84" i="21"/>
  <c r="AH84" i="21"/>
  <c r="AI84" i="21"/>
  <c r="AJ84" i="21"/>
  <c r="AK84" i="21"/>
  <c r="AL84" i="21"/>
  <c r="AM84" i="21"/>
  <c r="AN84" i="21"/>
  <c r="AO84" i="21"/>
  <c r="AP84" i="21"/>
  <c r="AQ84" i="21"/>
  <c r="AR84" i="21"/>
  <c r="AS84" i="21"/>
  <c r="AT84" i="21"/>
  <c r="AU84" i="21"/>
  <c r="AV84" i="21"/>
  <c r="AW84" i="21"/>
  <c r="AX84" i="21"/>
  <c r="AY84" i="21"/>
  <c r="AZ84" i="21"/>
  <c r="BA84" i="21"/>
  <c r="BB84" i="21"/>
  <c r="BC84" i="21"/>
  <c r="BD84" i="21"/>
  <c r="BE84" i="21"/>
  <c r="BF84" i="21"/>
  <c r="BG84" i="21"/>
  <c r="BH84" i="21"/>
  <c r="BI84" i="21"/>
  <c r="BJ84" i="21"/>
  <c r="BK84" i="21"/>
  <c r="BL84" i="21"/>
  <c r="BM84" i="21"/>
  <c r="BN84" i="21"/>
  <c r="BO84" i="21"/>
  <c r="BP84" i="21"/>
  <c r="BQ84" i="21"/>
  <c r="BR84" i="21"/>
  <c r="BS84" i="21"/>
  <c r="BT84" i="21"/>
  <c r="BU84" i="21"/>
  <c r="BV84" i="21"/>
  <c r="BW84" i="21"/>
  <c r="BX84" i="21"/>
  <c r="BY84" i="21"/>
  <c r="BZ84" i="21"/>
  <c r="CA84" i="21"/>
  <c r="CB84" i="21"/>
  <c r="CC84" i="21"/>
  <c r="CD84" i="21"/>
  <c r="CE84" i="21"/>
  <c r="CF84" i="21"/>
  <c r="CG84" i="21"/>
  <c r="CH84" i="21"/>
  <c r="CI84" i="21"/>
  <c r="CJ84" i="21"/>
  <c r="CK84" i="21"/>
  <c r="CL84" i="21"/>
  <c r="CM84" i="21"/>
  <c r="CN84" i="21"/>
  <c r="CO84" i="21"/>
  <c r="CP84" i="21"/>
  <c r="CQ84" i="21"/>
  <c r="CR84" i="21"/>
  <c r="CS84" i="21"/>
  <c r="CT84" i="21"/>
  <c r="CU84" i="21"/>
  <c r="CV84" i="21"/>
  <c r="CW84" i="21"/>
  <c r="CX84" i="21"/>
  <c r="CY84" i="21"/>
  <c r="CZ84" i="21"/>
  <c r="DA84" i="21"/>
  <c r="DB84" i="21"/>
  <c r="DC84" i="21"/>
  <c r="DD84" i="21"/>
  <c r="DE84" i="21"/>
  <c r="DF84" i="21"/>
  <c r="DG84" i="21"/>
  <c r="DH84" i="21"/>
  <c r="DI84" i="21"/>
  <c r="DJ84" i="21"/>
  <c r="DK84" i="21"/>
  <c r="DL84" i="21"/>
  <c r="DM84" i="21"/>
  <c r="DN84" i="21"/>
  <c r="DO84" i="21"/>
  <c r="DP84" i="21"/>
  <c r="DQ84" i="21"/>
  <c r="DR84" i="21"/>
  <c r="DS84" i="21"/>
  <c r="DT84" i="21"/>
  <c r="DU84" i="21"/>
  <c r="DV84" i="21"/>
  <c r="DW84" i="21"/>
  <c r="DX84" i="21"/>
  <c r="DY84" i="21"/>
  <c r="DZ84" i="21"/>
  <c r="EA84" i="21"/>
  <c r="EB84" i="21"/>
  <c r="EC84" i="21"/>
  <c r="ED84" i="21"/>
  <c r="EE84" i="21"/>
  <c r="EF84" i="21"/>
  <c r="EG84" i="21"/>
  <c r="EH84" i="21"/>
  <c r="EI84" i="21"/>
  <c r="EJ84" i="21"/>
  <c r="EK84" i="21"/>
  <c r="EL84" i="21"/>
  <c r="EM84" i="21"/>
  <c r="EN84" i="21"/>
  <c r="EO84" i="21"/>
  <c r="EP84" i="21"/>
  <c r="EQ84" i="21"/>
  <c r="ER84" i="21"/>
  <c r="ES84" i="21"/>
  <c r="ET84" i="21"/>
  <c r="EU84" i="21"/>
  <c r="EV84" i="21"/>
  <c r="EW84" i="21"/>
  <c r="EX84" i="21"/>
  <c r="EY84" i="21"/>
  <c r="EZ84" i="21"/>
  <c r="FA84" i="21"/>
  <c r="FB84" i="21"/>
  <c r="FC84" i="21"/>
  <c r="FD84" i="21"/>
  <c r="FE84" i="21"/>
  <c r="FF84" i="21"/>
  <c r="FG84" i="21"/>
  <c r="FH84" i="21"/>
  <c r="FI84" i="21"/>
  <c r="FJ84" i="21"/>
  <c r="FK84" i="21"/>
  <c r="FL84" i="21"/>
  <c r="FM84" i="21"/>
  <c r="FN84" i="21"/>
  <c r="FO84" i="21"/>
  <c r="FP84" i="21"/>
  <c r="FQ84" i="21"/>
  <c r="FR84" i="21"/>
  <c r="FS84" i="21"/>
  <c r="FT84" i="21"/>
  <c r="FU84" i="21"/>
  <c r="FV84" i="21"/>
  <c r="FW84" i="21"/>
  <c r="FX84" i="21"/>
  <c r="FY84" i="21"/>
  <c r="FZ84" i="21"/>
  <c r="GA84" i="21"/>
  <c r="GB84" i="21"/>
  <c r="GC84" i="21"/>
  <c r="GD84" i="21"/>
  <c r="GE84" i="21"/>
  <c r="GF84" i="21"/>
  <c r="GG84" i="21"/>
  <c r="GH84" i="21"/>
  <c r="GI84" i="21"/>
  <c r="GJ84" i="21"/>
  <c r="GK84" i="21"/>
  <c r="GL84" i="21"/>
  <c r="GM84" i="21"/>
  <c r="GN84" i="21"/>
  <c r="GO84" i="21"/>
  <c r="GP84" i="21"/>
  <c r="GQ84" i="21"/>
  <c r="GR84" i="21"/>
  <c r="GS84" i="21"/>
  <c r="GT84" i="21"/>
  <c r="GU84" i="21"/>
  <c r="GV84" i="21"/>
  <c r="GW84" i="21"/>
  <c r="GX84" i="21"/>
  <c r="GY84" i="21"/>
  <c r="GZ84" i="21"/>
  <c r="HA84" i="21"/>
  <c r="HB84" i="21"/>
  <c r="HC84" i="21"/>
  <c r="HD84" i="21"/>
  <c r="HE84" i="21"/>
  <c r="HF84" i="21"/>
  <c r="HG84" i="21"/>
  <c r="HH84" i="21"/>
  <c r="HI84" i="21"/>
  <c r="HJ84" i="21"/>
  <c r="HK84" i="21"/>
  <c r="HL84" i="21"/>
  <c r="HM84" i="21"/>
  <c r="HN84" i="21"/>
  <c r="HO84" i="21"/>
  <c r="HP84" i="21"/>
  <c r="HQ84" i="21"/>
  <c r="HR84" i="21"/>
  <c r="HS84" i="21"/>
  <c r="HT84" i="21"/>
  <c r="HU84" i="21"/>
  <c r="HV84" i="21"/>
  <c r="HW84" i="21"/>
  <c r="HX84" i="21"/>
  <c r="HY84" i="21"/>
  <c r="HZ84" i="21"/>
  <c r="IA84" i="21"/>
  <c r="IB84" i="21"/>
  <c r="IC84" i="21"/>
  <c r="ID84" i="21"/>
  <c r="IE84" i="21"/>
  <c r="IF84" i="21"/>
  <c r="IG84" i="21"/>
  <c r="IH84" i="21"/>
  <c r="II84" i="21"/>
  <c r="IJ84" i="21"/>
  <c r="IK84" i="21"/>
  <c r="IL84" i="21"/>
  <c r="IM84" i="21"/>
  <c r="IN84" i="21"/>
  <c r="IO84" i="21"/>
  <c r="IP84" i="21"/>
  <c r="IQ84" i="21"/>
  <c r="IR84" i="21"/>
  <c r="IS84" i="21"/>
  <c r="IT84" i="21"/>
  <c r="IU84" i="21"/>
  <c r="IV84" i="21"/>
  <c r="IW84" i="21"/>
  <c r="IX84" i="21"/>
  <c r="IY84" i="21"/>
  <c r="IZ84" i="21"/>
  <c r="JA84" i="21"/>
  <c r="JB84" i="21"/>
  <c r="JC84" i="21"/>
  <c r="JD84" i="21"/>
  <c r="JE84" i="21"/>
  <c r="JF84" i="21"/>
  <c r="JG84" i="21"/>
  <c r="JH84" i="21"/>
  <c r="JI84" i="21"/>
  <c r="JJ84" i="21"/>
  <c r="JK84" i="21"/>
  <c r="JL84" i="21"/>
  <c r="JM84" i="21"/>
  <c r="JN84" i="21"/>
  <c r="JO84" i="21"/>
  <c r="JP84" i="21"/>
  <c r="JQ84" i="21"/>
  <c r="JR84" i="21"/>
  <c r="JS84" i="21"/>
  <c r="JT84" i="21"/>
  <c r="JU84" i="21"/>
  <c r="JV84" i="21"/>
  <c r="JW84" i="21"/>
  <c r="JX84" i="21"/>
  <c r="JY84" i="21"/>
  <c r="JZ84" i="21"/>
  <c r="KA84" i="21"/>
  <c r="KB84" i="21"/>
  <c r="KC84" i="21"/>
  <c r="KD84" i="21"/>
  <c r="KE84" i="21"/>
  <c r="KF84" i="21"/>
  <c r="KG84" i="21"/>
  <c r="KH84" i="21"/>
  <c r="KI84" i="21"/>
  <c r="KJ84" i="21"/>
  <c r="KK84" i="21"/>
  <c r="KL84" i="21"/>
  <c r="KM84" i="21"/>
  <c r="KN84" i="21"/>
  <c r="KO84" i="21"/>
  <c r="KP84" i="21"/>
  <c r="KQ84" i="21"/>
  <c r="KR84" i="21"/>
  <c r="KS84" i="21"/>
  <c r="KT84" i="21"/>
  <c r="KU84" i="21"/>
  <c r="KV84" i="21"/>
  <c r="KW84" i="21"/>
  <c r="KX84" i="21"/>
  <c r="KY84" i="21"/>
  <c r="KZ84" i="21"/>
  <c r="LA84" i="21"/>
  <c r="LB84" i="21"/>
  <c r="LC84" i="21"/>
  <c r="LD84" i="21"/>
  <c r="LE84" i="21"/>
  <c r="LF84" i="21"/>
  <c r="LG84" i="21"/>
  <c r="LH84" i="21"/>
  <c r="LI84" i="21"/>
  <c r="LJ84" i="21"/>
  <c r="LK84" i="21"/>
  <c r="LL84" i="21"/>
  <c r="LM84" i="21"/>
  <c r="LN84" i="21"/>
  <c r="LO84" i="21"/>
  <c r="LP84" i="21"/>
  <c r="LQ84" i="21"/>
  <c r="LR84" i="21"/>
  <c r="LS84" i="21"/>
  <c r="LT84" i="21"/>
  <c r="LU84" i="21"/>
  <c r="LV84" i="21"/>
  <c r="LW84" i="21"/>
  <c r="LX84" i="21"/>
  <c r="LY84" i="21"/>
  <c r="LZ84" i="21"/>
  <c r="MA84" i="21"/>
  <c r="MB84" i="21"/>
  <c r="MC84" i="21"/>
  <c r="MD84" i="21"/>
  <c r="ME84" i="21"/>
  <c r="MF84" i="21"/>
  <c r="MG84" i="21"/>
  <c r="MH84" i="21"/>
  <c r="MI84" i="21"/>
  <c r="MJ84" i="21"/>
  <c r="MK84" i="21"/>
  <c r="ML84" i="21"/>
  <c r="MM84" i="21"/>
  <c r="MN84" i="21"/>
  <c r="MO84" i="21"/>
  <c r="MP84" i="21"/>
  <c r="MQ84" i="21"/>
  <c r="MR84" i="21"/>
  <c r="D85" i="21"/>
  <c r="E85" i="21"/>
  <c r="F85" i="21"/>
  <c r="G85" i="21"/>
  <c r="H85" i="21"/>
  <c r="I85" i="21"/>
  <c r="J85" i="21"/>
  <c r="K85" i="21"/>
  <c r="L85" i="21"/>
  <c r="M85" i="21"/>
  <c r="N85" i="21"/>
  <c r="O85" i="21"/>
  <c r="P85" i="21"/>
  <c r="Q85" i="21"/>
  <c r="R85" i="21"/>
  <c r="S85" i="21"/>
  <c r="T85" i="21"/>
  <c r="U85" i="21"/>
  <c r="V85" i="21"/>
  <c r="W85" i="21"/>
  <c r="X85" i="21"/>
  <c r="Y85" i="21"/>
  <c r="Z85" i="21"/>
  <c r="AA85" i="21"/>
  <c r="AB85" i="21"/>
  <c r="AC85" i="21"/>
  <c r="AD85" i="21"/>
  <c r="AE85" i="21"/>
  <c r="AF85" i="21"/>
  <c r="AG85" i="21"/>
  <c r="AH85" i="21"/>
  <c r="AI85" i="21"/>
  <c r="AJ85" i="21"/>
  <c r="AK85" i="21"/>
  <c r="AL85" i="21"/>
  <c r="AM85" i="21"/>
  <c r="AN85" i="21"/>
  <c r="AO85" i="21"/>
  <c r="AP85" i="21"/>
  <c r="AQ85" i="21"/>
  <c r="AR85" i="21"/>
  <c r="AS85" i="21"/>
  <c r="AT85" i="21"/>
  <c r="AU85" i="21"/>
  <c r="AV85" i="21"/>
  <c r="AW85" i="21"/>
  <c r="AX85" i="21"/>
  <c r="AY85" i="21"/>
  <c r="AZ85" i="21"/>
  <c r="BA85" i="21"/>
  <c r="BB85" i="21"/>
  <c r="BC85" i="21"/>
  <c r="BD85" i="21"/>
  <c r="BE85" i="21"/>
  <c r="BF85" i="21"/>
  <c r="BG85" i="21"/>
  <c r="BH85" i="21"/>
  <c r="BI85" i="21"/>
  <c r="BJ85" i="21"/>
  <c r="BK85" i="21"/>
  <c r="BL85" i="21"/>
  <c r="BM85" i="21"/>
  <c r="BN85" i="21"/>
  <c r="BO85" i="21"/>
  <c r="BP85" i="21"/>
  <c r="BQ85" i="21"/>
  <c r="BR85" i="21"/>
  <c r="BS85" i="21"/>
  <c r="BT85" i="21"/>
  <c r="BU85" i="21"/>
  <c r="BV85" i="21"/>
  <c r="BW85" i="21"/>
  <c r="BX85" i="21"/>
  <c r="BY85" i="21"/>
  <c r="BZ85" i="21"/>
  <c r="CA85" i="21"/>
  <c r="CB85" i="21"/>
  <c r="CC85" i="21"/>
  <c r="CD85" i="21"/>
  <c r="CE85" i="21"/>
  <c r="CF85" i="21"/>
  <c r="CG85" i="21"/>
  <c r="CH85" i="21"/>
  <c r="CI85" i="21"/>
  <c r="CJ85" i="21"/>
  <c r="CK85" i="21"/>
  <c r="CL85" i="21"/>
  <c r="CM85" i="21"/>
  <c r="CN85" i="21"/>
  <c r="CO85" i="21"/>
  <c r="CP85" i="21"/>
  <c r="CQ85" i="21"/>
  <c r="CR85" i="21"/>
  <c r="CS85" i="21"/>
  <c r="CT85" i="21"/>
  <c r="CU85" i="21"/>
  <c r="CV85" i="21"/>
  <c r="CW85" i="21"/>
  <c r="CX85" i="21"/>
  <c r="CY85" i="21"/>
  <c r="CZ85" i="21"/>
  <c r="DA85" i="21"/>
  <c r="DB85" i="21"/>
  <c r="DC85" i="21"/>
  <c r="DD85" i="21"/>
  <c r="DE85" i="21"/>
  <c r="DF85" i="21"/>
  <c r="DG85" i="21"/>
  <c r="DH85" i="21"/>
  <c r="DI85" i="21"/>
  <c r="DJ85" i="21"/>
  <c r="DK85" i="21"/>
  <c r="DL85" i="21"/>
  <c r="DM85" i="21"/>
  <c r="DN85" i="21"/>
  <c r="DO85" i="21"/>
  <c r="DP85" i="21"/>
  <c r="DQ85" i="21"/>
  <c r="DR85" i="21"/>
  <c r="DS85" i="21"/>
  <c r="DT85" i="21"/>
  <c r="DU85" i="21"/>
  <c r="DV85" i="21"/>
  <c r="DW85" i="21"/>
  <c r="DX85" i="21"/>
  <c r="DY85" i="21"/>
  <c r="DZ85" i="21"/>
  <c r="EA85" i="21"/>
  <c r="EB85" i="21"/>
  <c r="EC85" i="21"/>
  <c r="ED85" i="21"/>
  <c r="EE85" i="21"/>
  <c r="EF85" i="21"/>
  <c r="EG85" i="21"/>
  <c r="EH85" i="21"/>
  <c r="EI85" i="21"/>
  <c r="EJ85" i="21"/>
  <c r="EK85" i="21"/>
  <c r="EL85" i="21"/>
  <c r="EM85" i="21"/>
  <c r="EN85" i="21"/>
  <c r="EO85" i="21"/>
  <c r="EP85" i="21"/>
  <c r="EQ85" i="21"/>
  <c r="ER85" i="21"/>
  <c r="ES85" i="21"/>
  <c r="ET85" i="21"/>
  <c r="EU85" i="21"/>
  <c r="EV85" i="21"/>
  <c r="EW85" i="21"/>
  <c r="EX85" i="21"/>
  <c r="EY85" i="21"/>
  <c r="EZ85" i="21"/>
  <c r="FA85" i="21"/>
  <c r="FB85" i="21"/>
  <c r="FC85" i="21"/>
  <c r="FD85" i="21"/>
  <c r="FE85" i="21"/>
  <c r="FF85" i="21"/>
  <c r="FG85" i="21"/>
  <c r="FH85" i="21"/>
  <c r="FI85" i="21"/>
  <c r="FJ85" i="21"/>
  <c r="FK85" i="21"/>
  <c r="FL85" i="21"/>
  <c r="FM85" i="21"/>
  <c r="FN85" i="21"/>
  <c r="FO85" i="21"/>
  <c r="FP85" i="21"/>
  <c r="FQ85" i="21"/>
  <c r="FR85" i="21"/>
  <c r="FS85" i="21"/>
  <c r="FT85" i="21"/>
  <c r="FU85" i="21"/>
  <c r="FV85" i="21"/>
  <c r="FW85" i="21"/>
  <c r="FX85" i="21"/>
  <c r="FY85" i="21"/>
  <c r="FZ85" i="21"/>
  <c r="GA85" i="21"/>
  <c r="GB85" i="21"/>
  <c r="GC85" i="21"/>
  <c r="GD85" i="21"/>
  <c r="GE85" i="21"/>
  <c r="GF85" i="21"/>
  <c r="GG85" i="21"/>
  <c r="GH85" i="21"/>
  <c r="GI85" i="21"/>
  <c r="GJ85" i="21"/>
  <c r="GK85" i="21"/>
  <c r="GL85" i="21"/>
  <c r="GM85" i="21"/>
  <c r="GN85" i="21"/>
  <c r="GO85" i="21"/>
  <c r="GP85" i="21"/>
  <c r="GQ85" i="21"/>
  <c r="GR85" i="21"/>
  <c r="GS85" i="21"/>
  <c r="GT85" i="21"/>
  <c r="GU85" i="21"/>
  <c r="GV85" i="21"/>
  <c r="GW85" i="21"/>
  <c r="GX85" i="21"/>
  <c r="GY85" i="21"/>
  <c r="GZ85" i="21"/>
  <c r="HA85" i="21"/>
  <c r="HB85" i="21"/>
  <c r="HC85" i="21"/>
  <c r="HD85" i="21"/>
  <c r="HE85" i="21"/>
  <c r="HF85" i="21"/>
  <c r="HG85" i="21"/>
  <c r="HH85" i="21"/>
  <c r="HI85" i="21"/>
  <c r="HJ85" i="21"/>
  <c r="HK85" i="21"/>
  <c r="HL85" i="21"/>
  <c r="HM85" i="21"/>
  <c r="HN85" i="21"/>
  <c r="HO85" i="21"/>
  <c r="HP85" i="21"/>
  <c r="HQ85" i="21"/>
  <c r="HR85" i="21"/>
  <c r="HS85" i="21"/>
  <c r="HT85" i="21"/>
  <c r="HU85" i="21"/>
  <c r="HV85" i="21"/>
  <c r="HW85" i="21"/>
  <c r="HX85" i="21"/>
  <c r="HY85" i="21"/>
  <c r="HZ85" i="21"/>
  <c r="IA85" i="21"/>
  <c r="IB85" i="21"/>
  <c r="IC85" i="21"/>
  <c r="ID85" i="21"/>
  <c r="IE85" i="21"/>
  <c r="IF85" i="21"/>
  <c r="IG85" i="21"/>
  <c r="IH85" i="21"/>
  <c r="II85" i="21"/>
  <c r="IJ85" i="21"/>
  <c r="IK85" i="21"/>
  <c r="IL85" i="21"/>
  <c r="IM85" i="21"/>
  <c r="IN85" i="21"/>
  <c r="IO85" i="21"/>
  <c r="IP85" i="21"/>
  <c r="IQ85" i="21"/>
  <c r="IR85" i="21"/>
  <c r="IS85" i="21"/>
  <c r="IT85" i="21"/>
  <c r="IU85" i="21"/>
  <c r="IV85" i="21"/>
  <c r="IW85" i="21"/>
  <c r="IX85" i="21"/>
  <c r="IY85" i="21"/>
  <c r="IZ85" i="21"/>
  <c r="JA85" i="21"/>
  <c r="JB85" i="21"/>
  <c r="JC85" i="21"/>
  <c r="JD85" i="21"/>
  <c r="JE85" i="21"/>
  <c r="JF85" i="21"/>
  <c r="JG85" i="21"/>
  <c r="JH85" i="21"/>
  <c r="JI85" i="21"/>
  <c r="JJ85" i="21"/>
  <c r="JK85" i="21"/>
  <c r="JL85" i="21"/>
  <c r="JM85" i="21"/>
  <c r="JN85" i="21"/>
  <c r="JO85" i="21"/>
  <c r="JP85" i="21"/>
  <c r="JQ85" i="21"/>
  <c r="JR85" i="21"/>
  <c r="JS85" i="21"/>
  <c r="JT85" i="21"/>
  <c r="JU85" i="21"/>
  <c r="JV85" i="21"/>
  <c r="JW85" i="21"/>
  <c r="JX85" i="21"/>
  <c r="JY85" i="21"/>
  <c r="JZ85" i="21"/>
  <c r="KA85" i="21"/>
  <c r="KB85" i="21"/>
  <c r="KC85" i="21"/>
  <c r="KD85" i="21"/>
  <c r="KE85" i="21"/>
  <c r="KF85" i="21"/>
  <c r="KG85" i="21"/>
  <c r="KH85" i="21"/>
  <c r="KI85" i="21"/>
  <c r="KJ85" i="21"/>
  <c r="KK85" i="21"/>
  <c r="KL85" i="21"/>
  <c r="KM85" i="21"/>
  <c r="KN85" i="21"/>
  <c r="KO85" i="21"/>
  <c r="KP85" i="21"/>
  <c r="KQ85" i="21"/>
  <c r="KR85" i="21"/>
  <c r="KS85" i="21"/>
  <c r="KT85" i="21"/>
  <c r="KU85" i="21"/>
  <c r="KV85" i="21"/>
  <c r="KW85" i="21"/>
  <c r="KX85" i="21"/>
  <c r="KY85" i="21"/>
  <c r="KZ85" i="21"/>
  <c r="LA85" i="21"/>
  <c r="LB85" i="21"/>
  <c r="LC85" i="21"/>
  <c r="LD85" i="21"/>
  <c r="LE85" i="21"/>
  <c r="LF85" i="21"/>
  <c r="LG85" i="21"/>
  <c r="LH85" i="21"/>
  <c r="LI85" i="21"/>
  <c r="LJ85" i="21"/>
  <c r="LK85" i="21"/>
  <c r="LL85" i="21"/>
  <c r="LM85" i="21"/>
  <c r="LN85" i="21"/>
  <c r="LO85" i="21"/>
  <c r="LP85" i="21"/>
  <c r="LQ85" i="21"/>
  <c r="LR85" i="21"/>
  <c r="LS85" i="21"/>
  <c r="LT85" i="21"/>
  <c r="LU85" i="21"/>
  <c r="LV85" i="21"/>
  <c r="LW85" i="21"/>
  <c r="LX85" i="21"/>
  <c r="LY85" i="21"/>
  <c r="LZ85" i="21"/>
  <c r="MA85" i="21"/>
  <c r="MB85" i="21"/>
  <c r="MC85" i="21"/>
  <c r="MD85" i="21"/>
  <c r="ME85" i="21"/>
  <c r="MF85" i="21"/>
  <c r="MG85" i="21"/>
  <c r="MH85" i="21"/>
  <c r="MI85" i="21"/>
  <c r="MJ85" i="21"/>
  <c r="MK85" i="21"/>
  <c r="ML85" i="21"/>
  <c r="MM85" i="21"/>
  <c r="MN85" i="21"/>
  <c r="MO85" i="21"/>
  <c r="MP85" i="21"/>
  <c r="MQ85" i="21"/>
  <c r="MR85" i="21"/>
  <c r="D86" i="21"/>
  <c r="E86" i="21"/>
  <c r="F86" i="21"/>
  <c r="G86" i="21"/>
  <c r="H86" i="21"/>
  <c r="I86" i="21"/>
  <c r="J86" i="21"/>
  <c r="K86" i="21"/>
  <c r="L86" i="21"/>
  <c r="M86" i="21"/>
  <c r="N86" i="21"/>
  <c r="O86" i="21"/>
  <c r="P86" i="21"/>
  <c r="Q86" i="21"/>
  <c r="R86" i="21"/>
  <c r="S86" i="21"/>
  <c r="T86" i="21"/>
  <c r="U86" i="21"/>
  <c r="V86" i="21"/>
  <c r="W86" i="21"/>
  <c r="X86" i="21"/>
  <c r="Y86" i="21"/>
  <c r="Z86" i="21"/>
  <c r="AA86" i="21"/>
  <c r="AB86" i="21"/>
  <c r="AC86" i="21"/>
  <c r="AD86" i="21"/>
  <c r="AE86" i="21"/>
  <c r="AF86" i="21"/>
  <c r="AG86" i="21"/>
  <c r="AH86" i="21"/>
  <c r="AI86" i="21"/>
  <c r="AJ86" i="21"/>
  <c r="AK86" i="21"/>
  <c r="AL86" i="21"/>
  <c r="AM86" i="21"/>
  <c r="AN86" i="21"/>
  <c r="AO86" i="21"/>
  <c r="AP86" i="21"/>
  <c r="AQ86" i="21"/>
  <c r="AR86" i="21"/>
  <c r="AS86" i="21"/>
  <c r="AT86" i="21"/>
  <c r="AU86" i="21"/>
  <c r="AV86" i="21"/>
  <c r="AW86" i="21"/>
  <c r="AX86" i="21"/>
  <c r="AY86" i="21"/>
  <c r="AZ86" i="21"/>
  <c r="BA86" i="21"/>
  <c r="BB86" i="21"/>
  <c r="BC86" i="21"/>
  <c r="BD86" i="21"/>
  <c r="BE86" i="21"/>
  <c r="BF86" i="21"/>
  <c r="BG86" i="21"/>
  <c r="BH86" i="21"/>
  <c r="BI86" i="21"/>
  <c r="BJ86" i="21"/>
  <c r="BK86" i="21"/>
  <c r="BL86" i="21"/>
  <c r="BM86" i="21"/>
  <c r="BN86" i="21"/>
  <c r="BO86" i="21"/>
  <c r="BP86" i="21"/>
  <c r="BQ86" i="21"/>
  <c r="BR86" i="21"/>
  <c r="BS86" i="21"/>
  <c r="BT86" i="21"/>
  <c r="BU86" i="21"/>
  <c r="BV86" i="21"/>
  <c r="BW86" i="21"/>
  <c r="BX86" i="21"/>
  <c r="BY86" i="21"/>
  <c r="BZ86" i="21"/>
  <c r="CA86" i="21"/>
  <c r="CB86" i="21"/>
  <c r="CC86" i="21"/>
  <c r="CD86" i="21"/>
  <c r="CE86" i="21"/>
  <c r="CF86" i="21"/>
  <c r="CG86" i="21"/>
  <c r="CH86" i="21"/>
  <c r="CI86" i="21"/>
  <c r="CJ86" i="21"/>
  <c r="CK86" i="21"/>
  <c r="CL86" i="21"/>
  <c r="CM86" i="21"/>
  <c r="CN86" i="21"/>
  <c r="CO86" i="21"/>
  <c r="CP86" i="21"/>
  <c r="CQ86" i="21"/>
  <c r="CR86" i="21"/>
  <c r="CS86" i="21"/>
  <c r="CT86" i="21"/>
  <c r="CU86" i="21"/>
  <c r="CV86" i="21"/>
  <c r="CW86" i="21"/>
  <c r="CX86" i="21"/>
  <c r="CY86" i="21"/>
  <c r="CZ86" i="21"/>
  <c r="DA86" i="21"/>
  <c r="DB86" i="21"/>
  <c r="DC86" i="21"/>
  <c r="DD86" i="21"/>
  <c r="DE86" i="21"/>
  <c r="DF86" i="21"/>
  <c r="DG86" i="21"/>
  <c r="DH86" i="21"/>
  <c r="DI86" i="21"/>
  <c r="DJ86" i="21"/>
  <c r="DK86" i="21"/>
  <c r="DL86" i="21"/>
  <c r="DM86" i="21"/>
  <c r="DN86" i="21"/>
  <c r="DO86" i="21"/>
  <c r="DP86" i="21"/>
  <c r="DQ86" i="21"/>
  <c r="DR86" i="21"/>
  <c r="DS86" i="21"/>
  <c r="DT86" i="21"/>
  <c r="DU86" i="21"/>
  <c r="DV86" i="21"/>
  <c r="DW86" i="21"/>
  <c r="DX86" i="21"/>
  <c r="DY86" i="21"/>
  <c r="DZ86" i="21"/>
  <c r="EA86" i="21"/>
  <c r="EB86" i="21"/>
  <c r="EC86" i="21"/>
  <c r="ED86" i="21"/>
  <c r="EE86" i="21"/>
  <c r="EF86" i="21"/>
  <c r="EG86" i="21"/>
  <c r="EH86" i="21"/>
  <c r="EI86" i="21"/>
  <c r="EJ86" i="21"/>
  <c r="EK86" i="21"/>
  <c r="EL86" i="21"/>
  <c r="EM86" i="21"/>
  <c r="EN86" i="21"/>
  <c r="EO86" i="21"/>
  <c r="EP86" i="21"/>
  <c r="EQ86" i="21"/>
  <c r="ER86" i="21"/>
  <c r="ES86" i="21"/>
  <c r="ET86" i="21"/>
  <c r="EU86" i="21"/>
  <c r="EV86" i="21"/>
  <c r="EW86" i="21"/>
  <c r="EX86" i="21"/>
  <c r="EY86" i="21"/>
  <c r="EZ86" i="21"/>
  <c r="FA86" i="21"/>
  <c r="FB86" i="21"/>
  <c r="FC86" i="21"/>
  <c r="FD86" i="21"/>
  <c r="FE86" i="21"/>
  <c r="FF86" i="21"/>
  <c r="FG86" i="21"/>
  <c r="FH86" i="21"/>
  <c r="FI86" i="21"/>
  <c r="FJ86" i="21"/>
  <c r="FK86" i="21"/>
  <c r="FL86" i="21"/>
  <c r="FM86" i="21"/>
  <c r="FN86" i="21"/>
  <c r="FO86" i="21"/>
  <c r="FP86" i="21"/>
  <c r="FQ86" i="21"/>
  <c r="FR86" i="21"/>
  <c r="FS86" i="21"/>
  <c r="FT86" i="21"/>
  <c r="FU86" i="21"/>
  <c r="FV86" i="21"/>
  <c r="FW86" i="21"/>
  <c r="FX86" i="21"/>
  <c r="FY86" i="21"/>
  <c r="FZ86" i="21"/>
  <c r="GA86" i="21"/>
  <c r="GB86" i="21"/>
  <c r="GC86" i="21"/>
  <c r="GD86" i="21"/>
  <c r="GE86" i="21"/>
  <c r="GF86" i="21"/>
  <c r="GG86" i="21"/>
  <c r="GH86" i="21"/>
  <c r="GI86" i="21"/>
  <c r="GJ86" i="21"/>
  <c r="GK86" i="21"/>
  <c r="GL86" i="21"/>
  <c r="GM86" i="21"/>
  <c r="GN86" i="21"/>
  <c r="GO86" i="21"/>
  <c r="GP86" i="21"/>
  <c r="GQ86" i="21"/>
  <c r="GR86" i="21"/>
  <c r="GS86" i="21"/>
  <c r="GT86" i="21"/>
  <c r="GU86" i="21"/>
  <c r="GV86" i="21"/>
  <c r="GW86" i="21"/>
  <c r="GX86" i="21"/>
  <c r="GY86" i="21"/>
  <c r="GZ86" i="21"/>
  <c r="HA86" i="21"/>
  <c r="HB86" i="21"/>
  <c r="HC86" i="21"/>
  <c r="HD86" i="21"/>
  <c r="HE86" i="21"/>
  <c r="HF86" i="21"/>
  <c r="HG86" i="21"/>
  <c r="HH86" i="21"/>
  <c r="HI86" i="21"/>
  <c r="HJ86" i="21"/>
  <c r="HK86" i="21"/>
  <c r="HL86" i="21"/>
  <c r="HM86" i="21"/>
  <c r="HN86" i="21"/>
  <c r="HO86" i="21"/>
  <c r="HP86" i="21"/>
  <c r="HQ86" i="21"/>
  <c r="HR86" i="21"/>
  <c r="HS86" i="21"/>
  <c r="HT86" i="21"/>
  <c r="HU86" i="21"/>
  <c r="HV86" i="21"/>
  <c r="HW86" i="21"/>
  <c r="HX86" i="21"/>
  <c r="HY86" i="21"/>
  <c r="HZ86" i="21"/>
  <c r="IA86" i="21"/>
  <c r="IB86" i="21"/>
  <c r="IC86" i="21"/>
  <c r="ID86" i="21"/>
  <c r="IE86" i="21"/>
  <c r="IF86" i="21"/>
  <c r="IG86" i="21"/>
  <c r="IH86" i="21"/>
  <c r="II86" i="21"/>
  <c r="IJ86" i="21"/>
  <c r="IK86" i="21"/>
  <c r="IL86" i="21"/>
  <c r="IM86" i="21"/>
  <c r="IN86" i="21"/>
  <c r="IO86" i="21"/>
  <c r="IP86" i="21"/>
  <c r="IQ86" i="21"/>
  <c r="IR86" i="21"/>
  <c r="IS86" i="21"/>
  <c r="IT86" i="21"/>
  <c r="IU86" i="21"/>
  <c r="IV86" i="21"/>
  <c r="IW86" i="21"/>
  <c r="IX86" i="21"/>
  <c r="IY86" i="21"/>
  <c r="IZ86" i="21"/>
  <c r="JA86" i="21"/>
  <c r="JB86" i="21"/>
  <c r="JC86" i="21"/>
  <c r="JD86" i="21"/>
  <c r="JE86" i="21"/>
  <c r="JF86" i="21"/>
  <c r="JG86" i="21"/>
  <c r="JH86" i="21"/>
  <c r="JI86" i="21"/>
  <c r="JJ86" i="21"/>
  <c r="JK86" i="21"/>
  <c r="JL86" i="21"/>
  <c r="JM86" i="21"/>
  <c r="JN86" i="21"/>
  <c r="JO86" i="21"/>
  <c r="JP86" i="21"/>
  <c r="JQ86" i="21"/>
  <c r="JR86" i="21"/>
  <c r="JS86" i="21"/>
  <c r="JT86" i="21"/>
  <c r="JU86" i="21"/>
  <c r="JV86" i="21"/>
  <c r="JW86" i="21"/>
  <c r="JX86" i="21"/>
  <c r="JY86" i="21"/>
  <c r="JZ86" i="21"/>
  <c r="KA86" i="21"/>
  <c r="KB86" i="21"/>
  <c r="KC86" i="21"/>
  <c r="KD86" i="21"/>
  <c r="KE86" i="21"/>
  <c r="KF86" i="21"/>
  <c r="KG86" i="21"/>
  <c r="KH86" i="21"/>
  <c r="KI86" i="21"/>
  <c r="KJ86" i="21"/>
  <c r="KK86" i="21"/>
  <c r="KL86" i="21"/>
  <c r="KM86" i="21"/>
  <c r="KN86" i="21"/>
  <c r="KO86" i="21"/>
  <c r="KP86" i="21"/>
  <c r="KQ86" i="21"/>
  <c r="KR86" i="21"/>
  <c r="KS86" i="21"/>
  <c r="KT86" i="21"/>
  <c r="KU86" i="21"/>
  <c r="KV86" i="21"/>
  <c r="KW86" i="21"/>
  <c r="KX86" i="21"/>
  <c r="KY86" i="21"/>
  <c r="KZ86" i="21"/>
  <c r="LA86" i="21"/>
  <c r="LB86" i="21"/>
  <c r="LC86" i="21"/>
  <c r="LD86" i="21"/>
  <c r="LE86" i="21"/>
  <c r="LF86" i="21"/>
  <c r="LG86" i="21"/>
  <c r="LH86" i="21"/>
  <c r="LI86" i="21"/>
  <c r="LJ86" i="21"/>
  <c r="LK86" i="21"/>
  <c r="LL86" i="21"/>
  <c r="LM86" i="21"/>
  <c r="LN86" i="21"/>
  <c r="LO86" i="21"/>
  <c r="LP86" i="21"/>
  <c r="LQ86" i="21"/>
  <c r="LR86" i="21"/>
  <c r="LS86" i="21"/>
  <c r="LT86" i="21"/>
  <c r="LU86" i="21"/>
  <c r="LV86" i="21"/>
  <c r="LW86" i="21"/>
  <c r="LX86" i="21"/>
  <c r="LY86" i="21"/>
  <c r="LZ86" i="21"/>
  <c r="MA86" i="21"/>
  <c r="MB86" i="21"/>
  <c r="MC86" i="21"/>
  <c r="MD86" i="21"/>
  <c r="ME86" i="21"/>
  <c r="MF86" i="21"/>
  <c r="MG86" i="21"/>
  <c r="MH86" i="21"/>
  <c r="MI86" i="21"/>
  <c r="MJ86" i="21"/>
  <c r="MK86" i="21"/>
  <c r="ML86" i="21"/>
  <c r="MM86" i="21"/>
  <c r="MN86" i="21"/>
  <c r="MO86" i="21"/>
  <c r="MP86" i="21"/>
  <c r="MQ86" i="21"/>
  <c r="MR86" i="21"/>
  <c r="D87" i="21"/>
  <c r="E87" i="21"/>
  <c r="F87" i="21"/>
  <c r="G87" i="21"/>
  <c r="H87" i="21"/>
  <c r="I87" i="21"/>
  <c r="J87" i="21"/>
  <c r="K87" i="21"/>
  <c r="L87" i="21"/>
  <c r="M87" i="21"/>
  <c r="N87" i="21"/>
  <c r="O87" i="21"/>
  <c r="P87" i="21"/>
  <c r="Q87" i="21"/>
  <c r="R87" i="21"/>
  <c r="S87" i="21"/>
  <c r="T87" i="21"/>
  <c r="U87" i="21"/>
  <c r="V87" i="21"/>
  <c r="W87" i="21"/>
  <c r="X87" i="21"/>
  <c r="Y87" i="21"/>
  <c r="Z87" i="21"/>
  <c r="AA87" i="21"/>
  <c r="AB87" i="21"/>
  <c r="AC87" i="21"/>
  <c r="AD87" i="21"/>
  <c r="AE87" i="21"/>
  <c r="AF87" i="21"/>
  <c r="AG87" i="21"/>
  <c r="AH87" i="21"/>
  <c r="AI87" i="21"/>
  <c r="AJ87" i="21"/>
  <c r="AK87" i="21"/>
  <c r="AL87" i="21"/>
  <c r="AM87" i="21"/>
  <c r="AN87" i="21"/>
  <c r="AO87" i="21"/>
  <c r="AP87" i="21"/>
  <c r="AQ87" i="21"/>
  <c r="AR87" i="21"/>
  <c r="AS87" i="21"/>
  <c r="AT87" i="21"/>
  <c r="AU87" i="21"/>
  <c r="AV87" i="21"/>
  <c r="AW87" i="21"/>
  <c r="AX87" i="21"/>
  <c r="AY87" i="21"/>
  <c r="AZ87" i="21"/>
  <c r="BA87" i="21"/>
  <c r="BB87" i="21"/>
  <c r="BC87" i="21"/>
  <c r="BD87" i="21"/>
  <c r="BE87" i="21"/>
  <c r="BF87" i="21"/>
  <c r="BG87" i="21"/>
  <c r="BH87" i="21"/>
  <c r="BI87" i="21"/>
  <c r="BJ87" i="21"/>
  <c r="BK87" i="21"/>
  <c r="BL87" i="21"/>
  <c r="BM87" i="21"/>
  <c r="BN87" i="21"/>
  <c r="BO87" i="21"/>
  <c r="BP87" i="21"/>
  <c r="BQ87" i="21"/>
  <c r="BR87" i="21"/>
  <c r="BS87" i="21"/>
  <c r="BT87" i="21"/>
  <c r="BU87" i="21"/>
  <c r="BV87" i="21"/>
  <c r="BW87" i="21"/>
  <c r="BX87" i="21"/>
  <c r="BY87" i="21"/>
  <c r="BZ87" i="21"/>
  <c r="CA87" i="21"/>
  <c r="CB87" i="21"/>
  <c r="CC87" i="21"/>
  <c r="CD87" i="21"/>
  <c r="CE87" i="21"/>
  <c r="CF87" i="21"/>
  <c r="CG87" i="21"/>
  <c r="CH87" i="21"/>
  <c r="CI87" i="21"/>
  <c r="CJ87" i="21"/>
  <c r="CK87" i="21"/>
  <c r="CL87" i="21"/>
  <c r="CM87" i="21"/>
  <c r="CN87" i="21"/>
  <c r="CO87" i="21"/>
  <c r="CP87" i="21"/>
  <c r="CQ87" i="21"/>
  <c r="CR87" i="21"/>
  <c r="CS87" i="21"/>
  <c r="CT87" i="21"/>
  <c r="CU87" i="21"/>
  <c r="CV87" i="21"/>
  <c r="CW87" i="21"/>
  <c r="CX87" i="21"/>
  <c r="CY87" i="21"/>
  <c r="CZ87" i="21"/>
  <c r="DA87" i="21"/>
  <c r="DB87" i="21"/>
  <c r="DC87" i="21"/>
  <c r="DD87" i="21"/>
  <c r="DE87" i="21"/>
  <c r="DF87" i="21"/>
  <c r="DG87" i="21"/>
  <c r="DH87" i="21"/>
  <c r="DI87" i="21"/>
  <c r="DJ87" i="21"/>
  <c r="DK87" i="21"/>
  <c r="DL87" i="21"/>
  <c r="DM87" i="21"/>
  <c r="DN87" i="21"/>
  <c r="DO87" i="21"/>
  <c r="DP87" i="21"/>
  <c r="DQ87" i="21"/>
  <c r="DR87" i="21"/>
  <c r="DS87" i="21"/>
  <c r="DT87" i="21"/>
  <c r="DU87" i="21"/>
  <c r="DV87" i="21"/>
  <c r="DW87" i="21"/>
  <c r="DX87" i="21"/>
  <c r="DY87" i="21"/>
  <c r="DZ87" i="21"/>
  <c r="EA87" i="21"/>
  <c r="EB87" i="21"/>
  <c r="EC87" i="21"/>
  <c r="ED87" i="21"/>
  <c r="EE87" i="21"/>
  <c r="EF87" i="21"/>
  <c r="EG87" i="21"/>
  <c r="EH87" i="21"/>
  <c r="EI87" i="21"/>
  <c r="EJ87" i="21"/>
  <c r="EK87" i="21"/>
  <c r="EL87" i="21"/>
  <c r="EM87" i="21"/>
  <c r="EN87" i="21"/>
  <c r="EO87" i="21"/>
  <c r="EP87" i="21"/>
  <c r="EQ87" i="21"/>
  <c r="ER87" i="21"/>
  <c r="ES87" i="21"/>
  <c r="ET87" i="21"/>
  <c r="EU87" i="21"/>
  <c r="EV87" i="21"/>
  <c r="EW87" i="21"/>
  <c r="EX87" i="21"/>
  <c r="EY87" i="21"/>
  <c r="EZ87" i="21"/>
  <c r="FA87" i="21"/>
  <c r="FB87" i="21"/>
  <c r="FC87" i="21"/>
  <c r="FD87" i="21"/>
  <c r="FE87" i="21"/>
  <c r="FF87" i="21"/>
  <c r="FG87" i="21"/>
  <c r="FH87" i="21"/>
  <c r="FI87" i="21"/>
  <c r="FJ87" i="21"/>
  <c r="FK87" i="21"/>
  <c r="FL87" i="21"/>
  <c r="FM87" i="21"/>
  <c r="FN87" i="21"/>
  <c r="FO87" i="21"/>
  <c r="FP87" i="21"/>
  <c r="FQ87" i="21"/>
  <c r="FR87" i="21"/>
  <c r="FS87" i="21"/>
  <c r="FT87" i="21"/>
  <c r="FU87" i="21"/>
  <c r="FV87" i="21"/>
  <c r="FW87" i="21"/>
  <c r="FX87" i="21"/>
  <c r="FY87" i="21"/>
  <c r="FZ87" i="21"/>
  <c r="GA87" i="21"/>
  <c r="GB87" i="21"/>
  <c r="GC87" i="21"/>
  <c r="GD87" i="21"/>
  <c r="GE87" i="21"/>
  <c r="GF87" i="21"/>
  <c r="GG87" i="21"/>
  <c r="GH87" i="21"/>
  <c r="GI87" i="21"/>
  <c r="GJ87" i="21"/>
  <c r="GK87" i="21"/>
  <c r="GL87" i="21"/>
  <c r="GM87" i="21"/>
  <c r="GN87" i="21"/>
  <c r="GO87" i="21"/>
  <c r="GP87" i="21"/>
  <c r="GQ87" i="21"/>
  <c r="GR87" i="21"/>
  <c r="GS87" i="21"/>
  <c r="GT87" i="21"/>
  <c r="GU87" i="21"/>
  <c r="GV87" i="21"/>
  <c r="GW87" i="21"/>
  <c r="GX87" i="21"/>
  <c r="GY87" i="21"/>
  <c r="GZ87" i="21"/>
  <c r="HA87" i="21"/>
  <c r="HB87" i="21"/>
  <c r="HC87" i="21"/>
  <c r="HD87" i="21"/>
  <c r="HE87" i="21"/>
  <c r="HF87" i="21"/>
  <c r="HG87" i="21"/>
  <c r="HH87" i="21"/>
  <c r="HI87" i="21"/>
  <c r="HJ87" i="21"/>
  <c r="HK87" i="21"/>
  <c r="HL87" i="21"/>
  <c r="HM87" i="21"/>
  <c r="HN87" i="21"/>
  <c r="HO87" i="21"/>
  <c r="HP87" i="21"/>
  <c r="HQ87" i="21"/>
  <c r="HR87" i="21"/>
  <c r="HS87" i="21"/>
  <c r="HT87" i="21"/>
  <c r="HU87" i="21"/>
  <c r="HV87" i="21"/>
  <c r="HW87" i="21"/>
  <c r="HX87" i="21"/>
  <c r="HY87" i="21"/>
  <c r="HZ87" i="21"/>
  <c r="IA87" i="21"/>
  <c r="IB87" i="21"/>
  <c r="IC87" i="21"/>
  <c r="ID87" i="21"/>
  <c r="IE87" i="21"/>
  <c r="IF87" i="21"/>
  <c r="IG87" i="21"/>
  <c r="IH87" i="21"/>
  <c r="II87" i="21"/>
  <c r="IJ87" i="21"/>
  <c r="IK87" i="21"/>
  <c r="IL87" i="21"/>
  <c r="IM87" i="21"/>
  <c r="IN87" i="21"/>
  <c r="IO87" i="21"/>
  <c r="IP87" i="21"/>
  <c r="IQ87" i="21"/>
  <c r="IR87" i="21"/>
  <c r="IS87" i="21"/>
  <c r="IT87" i="21"/>
  <c r="IU87" i="21"/>
  <c r="IV87" i="21"/>
  <c r="IW87" i="21"/>
  <c r="IX87" i="21"/>
  <c r="IY87" i="21"/>
  <c r="IZ87" i="21"/>
  <c r="JA87" i="21"/>
  <c r="JB87" i="21"/>
  <c r="JC87" i="21"/>
  <c r="JD87" i="21"/>
  <c r="JE87" i="21"/>
  <c r="JF87" i="21"/>
  <c r="JG87" i="21"/>
  <c r="JH87" i="21"/>
  <c r="JI87" i="21"/>
  <c r="JJ87" i="21"/>
  <c r="JK87" i="21"/>
  <c r="JL87" i="21"/>
  <c r="JM87" i="21"/>
  <c r="JN87" i="21"/>
  <c r="JO87" i="21"/>
  <c r="JP87" i="21"/>
  <c r="JQ87" i="21"/>
  <c r="JR87" i="21"/>
  <c r="JS87" i="21"/>
  <c r="JT87" i="21"/>
  <c r="JU87" i="21"/>
  <c r="JV87" i="21"/>
  <c r="JW87" i="21"/>
  <c r="JX87" i="21"/>
  <c r="JY87" i="21"/>
  <c r="JZ87" i="21"/>
  <c r="KA87" i="21"/>
  <c r="KB87" i="21"/>
  <c r="KC87" i="21"/>
  <c r="KD87" i="21"/>
  <c r="KE87" i="21"/>
  <c r="KF87" i="21"/>
  <c r="KG87" i="21"/>
  <c r="KH87" i="21"/>
  <c r="KI87" i="21"/>
  <c r="KJ87" i="21"/>
  <c r="KK87" i="21"/>
  <c r="KL87" i="21"/>
  <c r="KM87" i="21"/>
  <c r="KN87" i="21"/>
  <c r="KO87" i="21"/>
  <c r="KP87" i="21"/>
  <c r="KQ87" i="21"/>
  <c r="KR87" i="21"/>
  <c r="KS87" i="21"/>
  <c r="KT87" i="21"/>
  <c r="KU87" i="21"/>
  <c r="KV87" i="21"/>
  <c r="KW87" i="21"/>
  <c r="KX87" i="21"/>
  <c r="KY87" i="21"/>
  <c r="KZ87" i="21"/>
  <c r="LA87" i="21"/>
  <c r="LB87" i="21"/>
  <c r="LC87" i="21"/>
  <c r="LD87" i="21"/>
  <c r="LE87" i="21"/>
  <c r="LF87" i="21"/>
  <c r="LG87" i="21"/>
  <c r="LH87" i="21"/>
  <c r="LI87" i="21"/>
  <c r="LJ87" i="21"/>
  <c r="LK87" i="21"/>
  <c r="LL87" i="21"/>
  <c r="LM87" i="21"/>
  <c r="LN87" i="21"/>
  <c r="LO87" i="21"/>
  <c r="LP87" i="21"/>
  <c r="LQ87" i="21"/>
  <c r="LR87" i="21"/>
  <c r="LS87" i="21"/>
  <c r="LT87" i="21"/>
  <c r="LU87" i="21"/>
  <c r="LV87" i="21"/>
  <c r="LW87" i="21"/>
  <c r="LX87" i="21"/>
  <c r="LY87" i="21"/>
  <c r="LZ87" i="21"/>
  <c r="MA87" i="21"/>
  <c r="MB87" i="21"/>
  <c r="MC87" i="21"/>
  <c r="MD87" i="21"/>
  <c r="ME87" i="21"/>
  <c r="MF87" i="21"/>
  <c r="MG87" i="21"/>
  <c r="MH87" i="21"/>
  <c r="MI87" i="21"/>
  <c r="MJ87" i="21"/>
  <c r="MK87" i="21"/>
  <c r="ML87" i="21"/>
  <c r="MM87" i="21"/>
  <c r="MN87" i="21"/>
  <c r="MO87" i="21"/>
  <c r="MP87" i="21"/>
  <c r="MQ87" i="21"/>
  <c r="MR87" i="21"/>
  <c r="D88" i="21"/>
  <c r="E88" i="21"/>
  <c r="F88" i="21"/>
  <c r="G88" i="21"/>
  <c r="H88" i="21"/>
  <c r="I88" i="21"/>
  <c r="J88" i="21"/>
  <c r="K88" i="21"/>
  <c r="L88" i="21"/>
  <c r="M88" i="21"/>
  <c r="N88" i="21"/>
  <c r="O88" i="21"/>
  <c r="P88" i="21"/>
  <c r="Q88" i="21"/>
  <c r="R88" i="21"/>
  <c r="S88" i="21"/>
  <c r="T88" i="21"/>
  <c r="U88" i="21"/>
  <c r="V88" i="21"/>
  <c r="W88" i="21"/>
  <c r="X88" i="21"/>
  <c r="Y88" i="21"/>
  <c r="Z88" i="21"/>
  <c r="AA88" i="21"/>
  <c r="AB88" i="21"/>
  <c r="AC88" i="21"/>
  <c r="AD88" i="21"/>
  <c r="AE88" i="21"/>
  <c r="AF88" i="21"/>
  <c r="AG88" i="21"/>
  <c r="AH88" i="21"/>
  <c r="AI88" i="21"/>
  <c r="AJ88" i="21"/>
  <c r="AK88" i="21"/>
  <c r="AL88" i="21"/>
  <c r="AM88" i="21"/>
  <c r="AN88" i="21"/>
  <c r="AO88" i="21"/>
  <c r="AP88" i="21"/>
  <c r="AQ88" i="21"/>
  <c r="AR88" i="21"/>
  <c r="AS88" i="21"/>
  <c r="AT88" i="21"/>
  <c r="AU88" i="21"/>
  <c r="AV88" i="21"/>
  <c r="AW88" i="21"/>
  <c r="AX88" i="21"/>
  <c r="AY88" i="21"/>
  <c r="AZ88" i="21"/>
  <c r="BA88" i="21"/>
  <c r="BB88" i="21"/>
  <c r="BC88" i="21"/>
  <c r="BD88" i="21"/>
  <c r="BE88" i="21"/>
  <c r="BF88" i="21"/>
  <c r="BG88" i="21"/>
  <c r="BH88" i="21"/>
  <c r="BI88" i="21"/>
  <c r="BJ88" i="21"/>
  <c r="BK88" i="21"/>
  <c r="BL88" i="21"/>
  <c r="BM88" i="21"/>
  <c r="BN88" i="21"/>
  <c r="BO88" i="21"/>
  <c r="BP88" i="21"/>
  <c r="BQ88" i="21"/>
  <c r="BR88" i="21"/>
  <c r="BS88" i="21"/>
  <c r="BT88" i="21"/>
  <c r="BU88" i="21"/>
  <c r="BV88" i="21"/>
  <c r="BW88" i="21"/>
  <c r="BX88" i="21"/>
  <c r="BY88" i="21"/>
  <c r="BZ88" i="21"/>
  <c r="CA88" i="21"/>
  <c r="CB88" i="21"/>
  <c r="CC88" i="21"/>
  <c r="CD88" i="21"/>
  <c r="CE88" i="21"/>
  <c r="CF88" i="21"/>
  <c r="CG88" i="21"/>
  <c r="CH88" i="21"/>
  <c r="CI88" i="21"/>
  <c r="CJ88" i="21"/>
  <c r="CK88" i="21"/>
  <c r="CL88" i="21"/>
  <c r="CM88" i="21"/>
  <c r="CN88" i="21"/>
  <c r="CO88" i="21"/>
  <c r="CP88" i="21"/>
  <c r="CQ88" i="21"/>
  <c r="CR88" i="21"/>
  <c r="CS88" i="21"/>
  <c r="CT88" i="21"/>
  <c r="CU88" i="21"/>
  <c r="CV88" i="21"/>
  <c r="CW88" i="21"/>
  <c r="CX88" i="21"/>
  <c r="CY88" i="21"/>
  <c r="CZ88" i="21"/>
  <c r="DA88" i="21"/>
  <c r="DB88" i="21"/>
  <c r="DC88" i="21"/>
  <c r="DD88" i="21"/>
  <c r="DE88" i="21"/>
  <c r="DF88" i="21"/>
  <c r="DG88" i="21"/>
  <c r="DH88" i="21"/>
  <c r="DI88" i="21"/>
  <c r="DJ88" i="21"/>
  <c r="DK88" i="21"/>
  <c r="DL88" i="21"/>
  <c r="DM88" i="21"/>
  <c r="DN88" i="21"/>
  <c r="DO88" i="21"/>
  <c r="DP88" i="21"/>
  <c r="DQ88" i="21"/>
  <c r="DR88" i="21"/>
  <c r="DS88" i="21"/>
  <c r="DT88" i="21"/>
  <c r="DU88" i="21"/>
  <c r="DV88" i="21"/>
  <c r="DW88" i="21"/>
  <c r="DX88" i="21"/>
  <c r="DY88" i="21"/>
  <c r="DZ88" i="21"/>
  <c r="EA88" i="21"/>
  <c r="EB88" i="21"/>
  <c r="EC88" i="21"/>
  <c r="ED88" i="21"/>
  <c r="EE88" i="21"/>
  <c r="EF88" i="21"/>
  <c r="EG88" i="21"/>
  <c r="EH88" i="21"/>
  <c r="EI88" i="21"/>
  <c r="EJ88" i="21"/>
  <c r="EK88" i="21"/>
  <c r="EL88" i="21"/>
  <c r="EM88" i="21"/>
  <c r="EN88" i="21"/>
  <c r="EO88" i="21"/>
  <c r="EP88" i="21"/>
  <c r="EQ88" i="21"/>
  <c r="ER88" i="21"/>
  <c r="ES88" i="21"/>
  <c r="ET88" i="21"/>
  <c r="EU88" i="21"/>
  <c r="EV88" i="21"/>
  <c r="EW88" i="21"/>
  <c r="EX88" i="21"/>
  <c r="EY88" i="21"/>
  <c r="EZ88" i="21"/>
  <c r="FA88" i="21"/>
  <c r="FB88" i="21"/>
  <c r="FC88" i="21"/>
  <c r="FD88" i="21"/>
  <c r="FE88" i="21"/>
  <c r="FF88" i="21"/>
  <c r="FG88" i="21"/>
  <c r="FH88" i="21"/>
  <c r="FI88" i="21"/>
  <c r="FJ88" i="21"/>
  <c r="FK88" i="21"/>
  <c r="FL88" i="21"/>
  <c r="FM88" i="21"/>
  <c r="FN88" i="21"/>
  <c r="FO88" i="21"/>
  <c r="FP88" i="21"/>
  <c r="FQ88" i="21"/>
  <c r="FR88" i="21"/>
  <c r="FS88" i="21"/>
  <c r="FT88" i="21"/>
  <c r="FU88" i="21"/>
  <c r="FV88" i="21"/>
  <c r="FW88" i="21"/>
  <c r="FX88" i="21"/>
  <c r="FY88" i="21"/>
  <c r="FZ88" i="21"/>
  <c r="GA88" i="21"/>
  <c r="GB88" i="21"/>
  <c r="GC88" i="21"/>
  <c r="GD88" i="21"/>
  <c r="GE88" i="21"/>
  <c r="GF88" i="21"/>
  <c r="GG88" i="21"/>
  <c r="GH88" i="21"/>
  <c r="GI88" i="21"/>
  <c r="GJ88" i="21"/>
  <c r="GK88" i="21"/>
  <c r="GL88" i="21"/>
  <c r="GM88" i="21"/>
  <c r="GN88" i="21"/>
  <c r="GO88" i="21"/>
  <c r="GP88" i="21"/>
  <c r="GQ88" i="21"/>
  <c r="GR88" i="21"/>
  <c r="GS88" i="21"/>
  <c r="GT88" i="21"/>
  <c r="GU88" i="21"/>
  <c r="GV88" i="21"/>
  <c r="GW88" i="21"/>
  <c r="GX88" i="21"/>
  <c r="GY88" i="21"/>
  <c r="GZ88" i="21"/>
  <c r="HA88" i="21"/>
  <c r="HB88" i="21"/>
  <c r="HC88" i="21"/>
  <c r="HD88" i="21"/>
  <c r="HE88" i="21"/>
  <c r="HF88" i="21"/>
  <c r="HG88" i="21"/>
  <c r="HH88" i="21"/>
  <c r="HI88" i="21"/>
  <c r="HJ88" i="21"/>
  <c r="HK88" i="21"/>
  <c r="HL88" i="21"/>
  <c r="HM88" i="21"/>
  <c r="HN88" i="21"/>
  <c r="HO88" i="21"/>
  <c r="HP88" i="21"/>
  <c r="HQ88" i="21"/>
  <c r="HR88" i="21"/>
  <c r="HS88" i="21"/>
  <c r="HT88" i="21"/>
  <c r="HU88" i="21"/>
  <c r="HV88" i="21"/>
  <c r="HW88" i="21"/>
  <c r="HX88" i="21"/>
  <c r="HY88" i="21"/>
  <c r="HZ88" i="21"/>
  <c r="IA88" i="21"/>
  <c r="IB88" i="21"/>
  <c r="IC88" i="21"/>
  <c r="ID88" i="21"/>
  <c r="IE88" i="21"/>
  <c r="IF88" i="21"/>
  <c r="IG88" i="21"/>
  <c r="IH88" i="21"/>
  <c r="II88" i="21"/>
  <c r="IJ88" i="21"/>
  <c r="IK88" i="21"/>
  <c r="IL88" i="21"/>
  <c r="IM88" i="21"/>
  <c r="IN88" i="21"/>
  <c r="IO88" i="21"/>
  <c r="IP88" i="21"/>
  <c r="IQ88" i="21"/>
  <c r="IR88" i="21"/>
  <c r="IS88" i="21"/>
  <c r="IT88" i="21"/>
  <c r="IU88" i="21"/>
  <c r="IV88" i="21"/>
  <c r="IW88" i="21"/>
  <c r="IX88" i="21"/>
  <c r="IY88" i="21"/>
  <c r="IZ88" i="21"/>
  <c r="JA88" i="21"/>
  <c r="JB88" i="21"/>
  <c r="JC88" i="21"/>
  <c r="JD88" i="21"/>
  <c r="JE88" i="21"/>
  <c r="JF88" i="21"/>
  <c r="JG88" i="21"/>
  <c r="JH88" i="21"/>
  <c r="JI88" i="21"/>
  <c r="JJ88" i="21"/>
  <c r="JK88" i="21"/>
  <c r="JL88" i="21"/>
  <c r="JM88" i="21"/>
  <c r="JN88" i="21"/>
  <c r="JO88" i="21"/>
  <c r="JP88" i="21"/>
  <c r="JQ88" i="21"/>
  <c r="JR88" i="21"/>
  <c r="JS88" i="21"/>
  <c r="JT88" i="21"/>
  <c r="JU88" i="21"/>
  <c r="JV88" i="21"/>
  <c r="JW88" i="21"/>
  <c r="JX88" i="21"/>
  <c r="JY88" i="21"/>
  <c r="JZ88" i="21"/>
  <c r="KA88" i="21"/>
  <c r="KB88" i="21"/>
  <c r="KC88" i="21"/>
  <c r="KD88" i="21"/>
  <c r="KE88" i="21"/>
  <c r="KF88" i="21"/>
  <c r="KG88" i="21"/>
  <c r="KH88" i="21"/>
  <c r="KI88" i="21"/>
  <c r="KJ88" i="21"/>
  <c r="KK88" i="21"/>
  <c r="KL88" i="21"/>
  <c r="KM88" i="21"/>
  <c r="KN88" i="21"/>
  <c r="KO88" i="21"/>
  <c r="KP88" i="21"/>
  <c r="KQ88" i="21"/>
  <c r="KR88" i="21"/>
  <c r="KS88" i="21"/>
  <c r="KT88" i="21"/>
  <c r="KU88" i="21"/>
  <c r="KV88" i="21"/>
  <c r="KW88" i="21"/>
  <c r="KX88" i="21"/>
  <c r="KY88" i="21"/>
  <c r="KZ88" i="21"/>
  <c r="LA88" i="21"/>
  <c r="LB88" i="21"/>
  <c r="LC88" i="21"/>
  <c r="LD88" i="21"/>
  <c r="LE88" i="21"/>
  <c r="LF88" i="21"/>
  <c r="LG88" i="21"/>
  <c r="LH88" i="21"/>
  <c r="LI88" i="21"/>
  <c r="LJ88" i="21"/>
  <c r="LK88" i="21"/>
  <c r="LL88" i="21"/>
  <c r="LM88" i="21"/>
  <c r="LN88" i="21"/>
  <c r="LO88" i="21"/>
  <c r="LP88" i="21"/>
  <c r="LQ88" i="21"/>
  <c r="LR88" i="21"/>
  <c r="LS88" i="21"/>
  <c r="LT88" i="21"/>
  <c r="LU88" i="21"/>
  <c r="LV88" i="21"/>
  <c r="LW88" i="21"/>
  <c r="LX88" i="21"/>
  <c r="LY88" i="21"/>
  <c r="LZ88" i="21"/>
  <c r="MA88" i="21"/>
  <c r="MB88" i="21"/>
  <c r="MC88" i="21"/>
  <c r="MD88" i="21"/>
  <c r="ME88" i="21"/>
  <c r="MF88" i="21"/>
  <c r="MG88" i="21"/>
  <c r="MH88" i="21"/>
  <c r="MI88" i="21"/>
  <c r="MJ88" i="21"/>
  <c r="MK88" i="21"/>
  <c r="ML88" i="21"/>
  <c r="MM88" i="21"/>
  <c r="MN88" i="21"/>
  <c r="MO88" i="21"/>
  <c r="MP88" i="21"/>
  <c r="MQ88" i="21"/>
  <c r="MR88" i="21"/>
  <c r="D89" i="21"/>
  <c r="E89" i="21"/>
  <c r="F89" i="21"/>
  <c r="G89" i="21"/>
  <c r="H89" i="21"/>
  <c r="I89" i="21"/>
  <c r="J89" i="21"/>
  <c r="K89" i="21"/>
  <c r="L89" i="21"/>
  <c r="M89" i="21"/>
  <c r="N89" i="21"/>
  <c r="O89" i="21"/>
  <c r="P89" i="21"/>
  <c r="Q89" i="21"/>
  <c r="R89" i="21"/>
  <c r="S89" i="21"/>
  <c r="T89" i="21"/>
  <c r="U89" i="21"/>
  <c r="V89" i="21"/>
  <c r="W89" i="21"/>
  <c r="X89" i="21"/>
  <c r="Y89" i="21"/>
  <c r="Z89" i="21"/>
  <c r="AA89" i="21"/>
  <c r="AB89" i="21"/>
  <c r="AC89" i="21"/>
  <c r="AD89" i="21"/>
  <c r="AE89" i="21"/>
  <c r="AF89" i="21"/>
  <c r="AG89" i="21"/>
  <c r="AH89" i="21"/>
  <c r="AI89" i="21"/>
  <c r="AJ89" i="21"/>
  <c r="AK89" i="21"/>
  <c r="AL89" i="21"/>
  <c r="AM89" i="21"/>
  <c r="AN89" i="21"/>
  <c r="AO89" i="21"/>
  <c r="AP89" i="21"/>
  <c r="AQ89" i="21"/>
  <c r="AR89" i="21"/>
  <c r="AS89" i="21"/>
  <c r="AT89" i="21"/>
  <c r="AU89" i="21"/>
  <c r="AV89" i="21"/>
  <c r="AW89" i="21"/>
  <c r="AX89" i="21"/>
  <c r="AY89" i="21"/>
  <c r="AZ89" i="21"/>
  <c r="BA89" i="21"/>
  <c r="BB89" i="21"/>
  <c r="BC89" i="21"/>
  <c r="BD89" i="21"/>
  <c r="BE89" i="21"/>
  <c r="BF89" i="21"/>
  <c r="BG89" i="21"/>
  <c r="BH89" i="21"/>
  <c r="BI89" i="21"/>
  <c r="BJ89" i="21"/>
  <c r="BK89" i="21"/>
  <c r="BL89" i="21"/>
  <c r="BM89" i="21"/>
  <c r="BN89" i="21"/>
  <c r="BO89" i="21"/>
  <c r="BP89" i="21"/>
  <c r="BQ89" i="21"/>
  <c r="BR89" i="21"/>
  <c r="BS89" i="21"/>
  <c r="BT89" i="21"/>
  <c r="BU89" i="21"/>
  <c r="BV89" i="21"/>
  <c r="BW89" i="21"/>
  <c r="BX89" i="21"/>
  <c r="BY89" i="21"/>
  <c r="BZ89" i="21"/>
  <c r="CA89" i="21"/>
  <c r="CB89" i="21"/>
  <c r="CC89" i="21"/>
  <c r="CD89" i="21"/>
  <c r="CE89" i="21"/>
  <c r="CF89" i="21"/>
  <c r="CG89" i="21"/>
  <c r="CH89" i="21"/>
  <c r="CI89" i="21"/>
  <c r="CJ89" i="21"/>
  <c r="CK89" i="21"/>
  <c r="CL89" i="21"/>
  <c r="CM89" i="21"/>
  <c r="CN89" i="21"/>
  <c r="CO89" i="21"/>
  <c r="CP89" i="21"/>
  <c r="CQ89" i="21"/>
  <c r="CR89" i="21"/>
  <c r="CS89" i="21"/>
  <c r="CT89" i="21"/>
  <c r="CU89" i="21"/>
  <c r="CV89" i="21"/>
  <c r="CW89" i="21"/>
  <c r="CX89" i="21"/>
  <c r="CY89" i="21"/>
  <c r="CZ89" i="21"/>
  <c r="DA89" i="21"/>
  <c r="DB89" i="21"/>
  <c r="DC89" i="21"/>
  <c r="DD89" i="21"/>
  <c r="DE89" i="21"/>
  <c r="DF89" i="21"/>
  <c r="DG89" i="21"/>
  <c r="DH89" i="21"/>
  <c r="DI89" i="21"/>
  <c r="DJ89" i="21"/>
  <c r="DK89" i="21"/>
  <c r="DL89" i="21"/>
  <c r="DM89" i="21"/>
  <c r="DN89" i="21"/>
  <c r="DO89" i="21"/>
  <c r="DP89" i="21"/>
  <c r="DQ89" i="21"/>
  <c r="DR89" i="21"/>
  <c r="DS89" i="21"/>
  <c r="DT89" i="21"/>
  <c r="DU89" i="21"/>
  <c r="DV89" i="21"/>
  <c r="DW89" i="21"/>
  <c r="DX89" i="21"/>
  <c r="DY89" i="21"/>
  <c r="DZ89" i="21"/>
  <c r="EA89" i="21"/>
  <c r="EB89" i="21"/>
  <c r="EC89" i="21"/>
  <c r="ED89" i="21"/>
  <c r="EE89" i="21"/>
  <c r="EF89" i="21"/>
  <c r="EG89" i="21"/>
  <c r="EH89" i="21"/>
  <c r="EI89" i="21"/>
  <c r="EJ89" i="21"/>
  <c r="EK89" i="21"/>
  <c r="EL89" i="21"/>
  <c r="EM89" i="21"/>
  <c r="EN89" i="21"/>
  <c r="EO89" i="21"/>
  <c r="EP89" i="21"/>
  <c r="EQ89" i="21"/>
  <c r="ER89" i="21"/>
  <c r="ES89" i="21"/>
  <c r="ET89" i="21"/>
  <c r="EU89" i="21"/>
  <c r="EV89" i="21"/>
  <c r="EW89" i="21"/>
  <c r="EX89" i="21"/>
  <c r="EY89" i="21"/>
  <c r="EZ89" i="21"/>
  <c r="FA89" i="21"/>
  <c r="FB89" i="21"/>
  <c r="FC89" i="21"/>
  <c r="FD89" i="21"/>
  <c r="FE89" i="21"/>
  <c r="FF89" i="21"/>
  <c r="FG89" i="21"/>
  <c r="FH89" i="21"/>
  <c r="FI89" i="21"/>
  <c r="FJ89" i="21"/>
  <c r="FK89" i="21"/>
  <c r="FL89" i="21"/>
  <c r="FM89" i="21"/>
  <c r="FN89" i="21"/>
  <c r="FO89" i="21"/>
  <c r="FP89" i="21"/>
  <c r="FQ89" i="21"/>
  <c r="FR89" i="21"/>
  <c r="FS89" i="21"/>
  <c r="FT89" i="21"/>
  <c r="FU89" i="21"/>
  <c r="FV89" i="21"/>
  <c r="FW89" i="21"/>
  <c r="FX89" i="21"/>
  <c r="FY89" i="21"/>
  <c r="FZ89" i="21"/>
  <c r="GA89" i="21"/>
  <c r="GB89" i="21"/>
  <c r="GC89" i="21"/>
  <c r="GD89" i="21"/>
  <c r="GE89" i="21"/>
  <c r="GF89" i="21"/>
  <c r="GG89" i="21"/>
  <c r="GH89" i="21"/>
  <c r="GI89" i="21"/>
  <c r="GJ89" i="21"/>
  <c r="GK89" i="21"/>
  <c r="GL89" i="21"/>
  <c r="GM89" i="21"/>
  <c r="GN89" i="21"/>
  <c r="GO89" i="21"/>
  <c r="GP89" i="21"/>
  <c r="GQ89" i="21"/>
  <c r="GR89" i="21"/>
  <c r="GS89" i="21"/>
  <c r="GT89" i="21"/>
  <c r="GU89" i="21"/>
  <c r="GV89" i="21"/>
  <c r="GW89" i="21"/>
  <c r="GX89" i="21"/>
  <c r="GY89" i="21"/>
  <c r="GZ89" i="21"/>
  <c r="HA89" i="21"/>
  <c r="HB89" i="21"/>
  <c r="HC89" i="21"/>
  <c r="HD89" i="21"/>
  <c r="HE89" i="21"/>
  <c r="HF89" i="21"/>
  <c r="HG89" i="21"/>
  <c r="HH89" i="21"/>
  <c r="HI89" i="21"/>
  <c r="HJ89" i="21"/>
  <c r="HK89" i="21"/>
  <c r="HL89" i="21"/>
  <c r="HM89" i="21"/>
  <c r="HN89" i="21"/>
  <c r="HO89" i="21"/>
  <c r="HP89" i="21"/>
  <c r="HQ89" i="21"/>
  <c r="HR89" i="21"/>
  <c r="HS89" i="21"/>
  <c r="HT89" i="21"/>
  <c r="HU89" i="21"/>
  <c r="HV89" i="21"/>
  <c r="HW89" i="21"/>
  <c r="HX89" i="21"/>
  <c r="HY89" i="21"/>
  <c r="HZ89" i="21"/>
  <c r="IA89" i="21"/>
  <c r="IB89" i="21"/>
  <c r="IC89" i="21"/>
  <c r="ID89" i="21"/>
  <c r="IE89" i="21"/>
  <c r="IF89" i="21"/>
  <c r="IG89" i="21"/>
  <c r="IH89" i="21"/>
  <c r="II89" i="21"/>
  <c r="IJ89" i="21"/>
  <c r="IK89" i="21"/>
  <c r="IL89" i="21"/>
  <c r="IM89" i="21"/>
  <c r="IN89" i="21"/>
  <c r="IO89" i="21"/>
  <c r="IP89" i="21"/>
  <c r="IQ89" i="21"/>
  <c r="IR89" i="21"/>
  <c r="IS89" i="21"/>
  <c r="IT89" i="21"/>
  <c r="IU89" i="21"/>
  <c r="IV89" i="21"/>
  <c r="IW89" i="21"/>
  <c r="IX89" i="21"/>
  <c r="IY89" i="21"/>
  <c r="IZ89" i="21"/>
  <c r="JA89" i="21"/>
  <c r="JB89" i="21"/>
  <c r="JC89" i="21"/>
  <c r="JD89" i="21"/>
  <c r="JE89" i="21"/>
  <c r="JF89" i="21"/>
  <c r="JG89" i="21"/>
  <c r="JH89" i="21"/>
  <c r="JI89" i="21"/>
  <c r="JJ89" i="21"/>
  <c r="JK89" i="21"/>
  <c r="JL89" i="21"/>
  <c r="JM89" i="21"/>
  <c r="JN89" i="21"/>
  <c r="JO89" i="21"/>
  <c r="JP89" i="21"/>
  <c r="JQ89" i="21"/>
  <c r="JR89" i="21"/>
  <c r="JS89" i="21"/>
  <c r="JT89" i="21"/>
  <c r="JU89" i="21"/>
  <c r="JV89" i="21"/>
  <c r="JW89" i="21"/>
  <c r="JX89" i="21"/>
  <c r="JY89" i="21"/>
  <c r="JZ89" i="21"/>
  <c r="KA89" i="21"/>
  <c r="KB89" i="21"/>
  <c r="KC89" i="21"/>
  <c r="KD89" i="21"/>
  <c r="KE89" i="21"/>
  <c r="KF89" i="21"/>
  <c r="KG89" i="21"/>
  <c r="KH89" i="21"/>
  <c r="KI89" i="21"/>
  <c r="KJ89" i="21"/>
  <c r="KK89" i="21"/>
  <c r="KL89" i="21"/>
  <c r="KM89" i="21"/>
  <c r="KN89" i="21"/>
  <c r="KO89" i="21"/>
  <c r="KP89" i="21"/>
  <c r="KQ89" i="21"/>
  <c r="KR89" i="21"/>
  <c r="KS89" i="21"/>
  <c r="KT89" i="21"/>
  <c r="KU89" i="21"/>
  <c r="KV89" i="21"/>
  <c r="KW89" i="21"/>
  <c r="KX89" i="21"/>
  <c r="KY89" i="21"/>
  <c r="KZ89" i="21"/>
  <c r="LA89" i="21"/>
  <c r="LB89" i="21"/>
  <c r="LC89" i="21"/>
  <c r="LD89" i="21"/>
  <c r="LE89" i="21"/>
  <c r="LF89" i="21"/>
  <c r="LG89" i="21"/>
  <c r="LH89" i="21"/>
  <c r="LI89" i="21"/>
  <c r="LJ89" i="21"/>
  <c r="LK89" i="21"/>
  <c r="LL89" i="21"/>
  <c r="LM89" i="21"/>
  <c r="LN89" i="21"/>
  <c r="LO89" i="21"/>
  <c r="LP89" i="21"/>
  <c r="LQ89" i="21"/>
  <c r="LR89" i="21"/>
  <c r="LS89" i="21"/>
  <c r="LT89" i="21"/>
  <c r="LU89" i="21"/>
  <c r="LV89" i="21"/>
  <c r="LW89" i="21"/>
  <c r="LX89" i="21"/>
  <c r="LY89" i="21"/>
  <c r="LZ89" i="21"/>
  <c r="MA89" i="21"/>
  <c r="MB89" i="21"/>
  <c r="MC89" i="21"/>
  <c r="MD89" i="21"/>
  <c r="ME89" i="21"/>
  <c r="MF89" i="21"/>
  <c r="MG89" i="21"/>
  <c r="MH89" i="21"/>
  <c r="MI89" i="21"/>
  <c r="MJ89" i="21"/>
  <c r="MK89" i="21"/>
  <c r="ML89" i="21"/>
  <c r="MM89" i="21"/>
  <c r="MN89" i="21"/>
  <c r="MO89" i="21"/>
  <c r="MP89" i="21"/>
  <c r="MQ89" i="21"/>
  <c r="MR89" i="21"/>
  <c r="D90" i="21"/>
  <c r="E90" i="21"/>
  <c r="F90" i="21"/>
  <c r="G90" i="21"/>
  <c r="H90" i="21"/>
  <c r="I90" i="21"/>
  <c r="J90" i="21"/>
  <c r="K90" i="21"/>
  <c r="L90" i="21"/>
  <c r="M90" i="21"/>
  <c r="N90" i="21"/>
  <c r="O90" i="21"/>
  <c r="P90" i="21"/>
  <c r="Q90" i="21"/>
  <c r="R90" i="21"/>
  <c r="S90" i="21"/>
  <c r="T90" i="21"/>
  <c r="U90" i="21"/>
  <c r="V90" i="21"/>
  <c r="W90" i="21"/>
  <c r="X90" i="21"/>
  <c r="Y90" i="21"/>
  <c r="Z90" i="21"/>
  <c r="AA90" i="21"/>
  <c r="AB90" i="21"/>
  <c r="AC90" i="21"/>
  <c r="AD90" i="21"/>
  <c r="AE90" i="21"/>
  <c r="AF90" i="21"/>
  <c r="AG90" i="21"/>
  <c r="AH90" i="21"/>
  <c r="AI90" i="21"/>
  <c r="AJ90" i="21"/>
  <c r="AK90" i="21"/>
  <c r="AL90" i="21"/>
  <c r="AM90" i="21"/>
  <c r="AN90" i="21"/>
  <c r="AO90" i="21"/>
  <c r="AP90" i="21"/>
  <c r="AQ90" i="21"/>
  <c r="AR90" i="21"/>
  <c r="AS90" i="21"/>
  <c r="AT90" i="21"/>
  <c r="AU90" i="21"/>
  <c r="AV90" i="21"/>
  <c r="AW90" i="21"/>
  <c r="AX90" i="21"/>
  <c r="AY90" i="21"/>
  <c r="AZ90" i="21"/>
  <c r="BA90" i="21"/>
  <c r="BB90" i="21"/>
  <c r="BC90" i="21"/>
  <c r="BD90" i="21"/>
  <c r="BE90" i="21"/>
  <c r="BF90" i="21"/>
  <c r="BG90" i="21"/>
  <c r="BH90" i="21"/>
  <c r="BI90" i="21"/>
  <c r="BJ90" i="21"/>
  <c r="BK90" i="21"/>
  <c r="BL90" i="21"/>
  <c r="BM90" i="21"/>
  <c r="BN90" i="21"/>
  <c r="BO90" i="21"/>
  <c r="BP90" i="21"/>
  <c r="BQ90" i="21"/>
  <c r="BR90" i="21"/>
  <c r="BS90" i="21"/>
  <c r="BT90" i="21"/>
  <c r="BU90" i="21"/>
  <c r="BV90" i="21"/>
  <c r="BW90" i="21"/>
  <c r="BX90" i="21"/>
  <c r="BY90" i="21"/>
  <c r="BZ90" i="21"/>
  <c r="CA90" i="21"/>
  <c r="CB90" i="21"/>
  <c r="CC90" i="21"/>
  <c r="CD90" i="21"/>
  <c r="CE90" i="21"/>
  <c r="CF90" i="21"/>
  <c r="CG90" i="21"/>
  <c r="CH90" i="21"/>
  <c r="CI90" i="21"/>
  <c r="CJ90" i="21"/>
  <c r="CK90" i="21"/>
  <c r="CL90" i="21"/>
  <c r="CM90" i="21"/>
  <c r="CN90" i="21"/>
  <c r="CO90" i="21"/>
  <c r="CP90" i="21"/>
  <c r="CQ90" i="21"/>
  <c r="CR90" i="21"/>
  <c r="CS90" i="21"/>
  <c r="CT90" i="21"/>
  <c r="CU90" i="21"/>
  <c r="CV90" i="21"/>
  <c r="CW90" i="21"/>
  <c r="CX90" i="21"/>
  <c r="CY90" i="21"/>
  <c r="CZ90" i="21"/>
  <c r="DA90" i="21"/>
  <c r="DB90" i="21"/>
  <c r="DC90" i="21"/>
  <c r="DD90" i="21"/>
  <c r="DE90" i="21"/>
  <c r="DF90" i="21"/>
  <c r="DG90" i="21"/>
  <c r="DH90" i="21"/>
  <c r="DI90" i="21"/>
  <c r="DJ90" i="21"/>
  <c r="DK90" i="21"/>
  <c r="DL90" i="21"/>
  <c r="DM90" i="21"/>
  <c r="DN90" i="21"/>
  <c r="DO90" i="21"/>
  <c r="DP90" i="21"/>
  <c r="DQ90" i="21"/>
  <c r="DR90" i="21"/>
  <c r="DS90" i="21"/>
  <c r="DT90" i="21"/>
  <c r="DU90" i="21"/>
  <c r="DV90" i="21"/>
  <c r="DW90" i="21"/>
  <c r="DX90" i="21"/>
  <c r="DY90" i="21"/>
  <c r="DZ90" i="21"/>
  <c r="EA90" i="21"/>
  <c r="EB90" i="21"/>
  <c r="EC90" i="21"/>
  <c r="ED90" i="21"/>
  <c r="EE90" i="21"/>
  <c r="EF90" i="21"/>
  <c r="EG90" i="21"/>
  <c r="EH90" i="21"/>
  <c r="EI90" i="21"/>
  <c r="EJ90" i="21"/>
  <c r="EK90" i="21"/>
  <c r="EL90" i="21"/>
  <c r="EM90" i="21"/>
  <c r="EN90" i="21"/>
  <c r="EO90" i="21"/>
  <c r="EP90" i="21"/>
  <c r="EQ90" i="21"/>
  <c r="ER90" i="21"/>
  <c r="ES90" i="21"/>
  <c r="ET90" i="21"/>
  <c r="EU90" i="21"/>
  <c r="EV90" i="21"/>
  <c r="EW90" i="21"/>
  <c r="EX90" i="21"/>
  <c r="EY90" i="21"/>
  <c r="EZ90" i="21"/>
  <c r="FA90" i="21"/>
  <c r="FB90" i="21"/>
  <c r="FC90" i="21"/>
  <c r="FD90" i="21"/>
  <c r="FE90" i="21"/>
  <c r="FF90" i="21"/>
  <c r="FG90" i="21"/>
  <c r="FH90" i="21"/>
  <c r="FI90" i="21"/>
  <c r="FJ90" i="21"/>
  <c r="FK90" i="21"/>
  <c r="FL90" i="21"/>
  <c r="FM90" i="21"/>
  <c r="FN90" i="21"/>
  <c r="FO90" i="21"/>
  <c r="FP90" i="21"/>
  <c r="FQ90" i="21"/>
  <c r="FR90" i="21"/>
  <c r="FS90" i="21"/>
  <c r="FT90" i="21"/>
  <c r="FU90" i="21"/>
  <c r="FV90" i="21"/>
  <c r="FW90" i="21"/>
  <c r="FX90" i="21"/>
  <c r="FY90" i="21"/>
  <c r="FZ90" i="21"/>
  <c r="GA90" i="21"/>
  <c r="GB90" i="21"/>
  <c r="GC90" i="21"/>
  <c r="GD90" i="21"/>
  <c r="GE90" i="21"/>
  <c r="GF90" i="21"/>
  <c r="GG90" i="21"/>
  <c r="GH90" i="21"/>
  <c r="GI90" i="21"/>
  <c r="GJ90" i="21"/>
  <c r="GK90" i="21"/>
  <c r="GL90" i="21"/>
  <c r="GM90" i="21"/>
  <c r="GN90" i="21"/>
  <c r="GO90" i="21"/>
  <c r="GP90" i="21"/>
  <c r="GQ90" i="21"/>
  <c r="GR90" i="21"/>
  <c r="GS90" i="21"/>
  <c r="GT90" i="21"/>
  <c r="GU90" i="21"/>
  <c r="GV90" i="21"/>
  <c r="GW90" i="21"/>
  <c r="GX90" i="21"/>
  <c r="GY90" i="21"/>
  <c r="GZ90" i="21"/>
  <c r="HA90" i="21"/>
  <c r="HB90" i="21"/>
  <c r="HC90" i="21"/>
  <c r="HD90" i="21"/>
  <c r="HE90" i="21"/>
  <c r="HF90" i="21"/>
  <c r="HG90" i="21"/>
  <c r="HH90" i="21"/>
  <c r="HI90" i="21"/>
  <c r="HJ90" i="21"/>
  <c r="HK90" i="21"/>
  <c r="HL90" i="21"/>
  <c r="HM90" i="21"/>
  <c r="HN90" i="21"/>
  <c r="HO90" i="21"/>
  <c r="HP90" i="21"/>
  <c r="HQ90" i="21"/>
  <c r="HR90" i="21"/>
  <c r="HS90" i="21"/>
  <c r="HT90" i="21"/>
  <c r="HU90" i="21"/>
  <c r="HV90" i="21"/>
  <c r="HW90" i="21"/>
  <c r="HX90" i="21"/>
  <c r="HY90" i="21"/>
  <c r="HZ90" i="21"/>
  <c r="IA90" i="21"/>
  <c r="IB90" i="21"/>
  <c r="IC90" i="21"/>
  <c r="ID90" i="21"/>
  <c r="IE90" i="21"/>
  <c r="IF90" i="21"/>
  <c r="IG90" i="21"/>
  <c r="IH90" i="21"/>
  <c r="II90" i="21"/>
  <c r="IJ90" i="21"/>
  <c r="IK90" i="21"/>
  <c r="IL90" i="21"/>
  <c r="IM90" i="21"/>
  <c r="IN90" i="21"/>
  <c r="IO90" i="21"/>
  <c r="IP90" i="21"/>
  <c r="IQ90" i="21"/>
  <c r="IR90" i="21"/>
  <c r="IS90" i="21"/>
  <c r="IT90" i="21"/>
  <c r="IU90" i="21"/>
  <c r="IV90" i="21"/>
  <c r="IW90" i="21"/>
  <c r="IX90" i="21"/>
  <c r="IY90" i="21"/>
  <c r="IZ90" i="21"/>
  <c r="JA90" i="21"/>
  <c r="JB90" i="21"/>
  <c r="JC90" i="21"/>
  <c r="JD90" i="21"/>
  <c r="JE90" i="21"/>
  <c r="JF90" i="21"/>
  <c r="JG90" i="21"/>
  <c r="JH90" i="21"/>
  <c r="JI90" i="21"/>
  <c r="JJ90" i="21"/>
  <c r="JK90" i="21"/>
  <c r="JL90" i="21"/>
  <c r="JM90" i="21"/>
  <c r="JN90" i="21"/>
  <c r="JO90" i="21"/>
  <c r="JP90" i="21"/>
  <c r="JQ90" i="21"/>
  <c r="JR90" i="21"/>
  <c r="JS90" i="21"/>
  <c r="JT90" i="21"/>
  <c r="JU90" i="21"/>
  <c r="JV90" i="21"/>
  <c r="JW90" i="21"/>
  <c r="JX90" i="21"/>
  <c r="JY90" i="21"/>
  <c r="JZ90" i="21"/>
  <c r="KA90" i="21"/>
  <c r="KB90" i="21"/>
  <c r="KC90" i="21"/>
  <c r="KD90" i="21"/>
  <c r="KE90" i="21"/>
  <c r="KF90" i="21"/>
  <c r="KG90" i="21"/>
  <c r="KH90" i="21"/>
  <c r="KI90" i="21"/>
  <c r="KJ90" i="21"/>
  <c r="KK90" i="21"/>
  <c r="KL90" i="21"/>
  <c r="KM90" i="21"/>
  <c r="KN90" i="21"/>
  <c r="KO90" i="21"/>
  <c r="KP90" i="21"/>
  <c r="KQ90" i="21"/>
  <c r="KR90" i="21"/>
  <c r="KS90" i="21"/>
  <c r="KT90" i="21"/>
  <c r="KU90" i="21"/>
  <c r="KV90" i="21"/>
  <c r="KW90" i="21"/>
  <c r="KX90" i="21"/>
  <c r="KY90" i="21"/>
  <c r="KZ90" i="21"/>
  <c r="LA90" i="21"/>
  <c r="LB90" i="21"/>
  <c r="LC90" i="21"/>
  <c r="LD90" i="21"/>
  <c r="LE90" i="21"/>
  <c r="LF90" i="21"/>
  <c r="LG90" i="21"/>
  <c r="LH90" i="21"/>
  <c r="LI90" i="21"/>
  <c r="LJ90" i="21"/>
  <c r="LK90" i="21"/>
  <c r="LL90" i="21"/>
  <c r="LM90" i="21"/>
  <c r="LN90" i="21"/>
  <c r="LO90" i="21"/>
  <c r="LP90" i="21"/>
  <c r="LQ90" i="21"/>
  <c r="LR90" i="21"/>
  <c r="LS90" i="21"/>
  <c r="LT90" i="21"/>
  <c r="LU90" i="21"/>
  <c r="LV90" i="21"/>
  <c r="LW90" i="21"/>
  <c r="LX90" i="21"/>
  <c r="LY90" i="21"/>
  <c r="LZ90" i="21"/>
  <c r="MA90" i="21"/>
  <c r="MB90" i="21"/>
  <c r="MC90" i="21"/>
  <c r="MD90" i="21"/>
  <c r="ME90" i="21"/>
  <c r="MF90" i="21"/>
  <c r="MG90" i="21"/>
  <c r="MH90" i="21"/>
  <c r="MI90" i="21"/>
  <c r="MJ90" i="21"/>
  <c r="MK90" i="21"/>
  <c r="ML90" i="21"/>
  <c r="MM90" i="21"/>
  <c r="MN90" i="21"/>
  <c r="MO90" i="21"/>
  <c r="MP90" i="21"/>
  <c r="MQ90" i="21"/>
  <c r="MR90" i="21"/>
  <c r="D91" i="21"/>
  <c r="E91" i="21"/>
  <c r="F91" i="21"/>
  <c r="G91" i="21"/>
  <c r="H91" i="21"/>
  <c r="I91" i="21"/>
  <c r="J91" i="21"/>
  <c r="K91" i="21"/>
  <c r="L91" i="21"/>
  <c r="M91" i="21"/>
  <c r="N91" i="21"/>
  <c r="O91" i="21"/>
  <c r="P91" i="21"/>
  <c r="Q91" i="21"/>
  <c r="R91" i="21"/>
  <c r="S91" i="21"/>
  <c r="T91" i="21"/>
  <c r="U91" i="21"/>
  <c r="V91" i="21"/>
  <c r="W91" i="21"/>
  <c r="X91" i="21"/>
  <c r="Y91" i="21"/>
  <c r="Z91" i="21"/>
  <c r="AA91" i="21"/>
  <c r="AB91" i="21"/>
  <c r="AC91" i="21"/>
  <c r="AD91" i="21"/>
  <c r="AE91" i="21"/>
  <c r="AF91" i="21"/>
  <c r="AG91" i="21"/>
  <c r="AH91" i="21"/>
  <c r="AI91" i="21"/>
  <c r="AJ91" i="21"/>
  <c r="AK91" i="21"/>
  <c r="AL91" i="21"/>
  <c r="AM91" i="21"/>
  <c r="AN91" i="21"/>
  <c r="AO91" i="21"/>
  <c r="AP91" i="21"/>
  <c r="AQ91" i="21"/>
  <c r="AR91" i="21"/>
  <c r="AS91" i="21"/>
  <c r="AT91" i="21"/>
  <c r="AU91" i="21"/>
  <c r="AV91" i="21"/>
  <c r="AW91" i="21"/>
  <c r="AX91" i="21"/>
  <c r="AY91" i="21"/>
  <c r="AZ91" i="21"/>
  <c r="BA91" i="21"/>
  <c r="BB91" i="21"/>
  <c r="BC91" i="21"/>
  <c r="BD91" i="21"/>
  <c r="BE91" i="21"/>
  <c r="BF91" i="21"/>
  <c r="BG91" i="21"/>
  <c r="BH91" i="21"/>
  <c r="BI91" i="21"/>
  <c r="BJ91" i="21"/>
  <c r="BK91" i="21"/>
  <c r="BL91" i="21"/>
  <c r="BM91" i="21"/>
  <c r="BN91" i="21"/>
  <c r="BO91" i="21"/>
  <c r="BP91" i="21"/>
  <c r="BQ91" i="21"/>
  <c r="BR91" i="21"/>
  <c r="BS91" i="21"/>
  <c r="BT91" i="21"/>
  <c r="BU91" i="21"/>
  <c r="BV91" i="21"/>
  <c r="BW91" i="21"/>
  <c r="BX91" i="21"/>
  <c r="BY91" i="21"/>
  <c r="BZ91" i="21"/>
  <c r="CA91" i="21"/>
  <c r="CB91" i="21"/>
  <c r="CC91" i="21"/>
  <c r="CD91" i="21"/>
  <c r="CE91" i="21"/>
  <c r="CF91" i="21"/>
  <c r="CG91" i="21"/>
  <c r="CH91" i="21"/>
  <c r="CI91" i="21"/>
  <c r="CJ91" i="21"/>
  <c r="CK91" i="21"/>
  <c r="CL91" i="21"/>
  <c r="CM91" i="21"/>
  <c r="CN91" i="21"/>
  <c r="CO91" i="21"/>
  <c r="CP91" i="21"/>
  <c r="CQ91" i="21"/>
  <c r="CR91" i="21"/>
  <c r="CS91" i="21"/>
  <c r="CT91" i="21"/>
  <c r="CU91" i="21"/>
  <c r="CV91" i="21"/>
  <c r="CW91" i="21"/>
  <c r="CX91" i="21"/>
  <c r="CY91" i="21"/>
  <c r="CZ91" i="21"/>
  <c r="DA91" i="21"/>
  <c r="DB91" i="21"/>
  <c r="DC91" i="21"/>
  <c r="DD91" i="21"/>
  <c r="DE91" i="21"/>
  <c r="DF91" i="21"/>
  <c r="DG91" i="21"/>
  <c r="DH91" i="21"/>
  <c r="DI91" i="21"/>
  <c r="DJ91" i="21"/>
  <c r="DK91" i="21"/>
  <c r="DL91" i="21"/>
  <c r="DM91" i="21"/>
  <c r="DN91" i="21"/>
  <c r="DO91" i="21"/>
  <c r="DP91" i="21"/>
  <c r="DQ91" i="21"/>
  <c r="DR91" i="21"/>
  <c r="DS91" i="21"/>
  <c r="DT91" i="21"/>
  <c r="DU91" i="21"/>
  <c r="DV91" i="21"/>
  <c r="DW91" i="21"/>
  <c r="DX91" i="21"/>
  <c r="DY91" i="21"/>
  <c r="DZ91" i="21"/>
  <c r="EA91" i="21"/>
  <c r="EB91" i="21"/>
  <c r="EC91" i="21"/>
  <c r="ED91" i="21"/>
  <c r="EE91" i="21"/>
  <c r="EF91" i="21"/>
  <c r="EG91" i="21"/>
  <c r="EH91" i="21"/>
  <c r="EI91" i="21"/>
  <c r="EJ91" i="21"/>
  <c r="EK91" i="21"/>
  <c r="EL91" i="21"/>
  <c r="EM91" i="21"/>
  <c r="EN91" i="21"/>
  <c r="EO91" i="21"/>
  <c r="EP91" i="21"/>
  <c r="EQ91" i="21"/>
  <c r="ER91" i="21"/>
  <c r="ES91" i="21"/>
  <c r="ET91" i="21"/>
  <c r="EU91" i="21"/>
  <c r="EV91" i="21"/>
  <c r="EW91" i="21"/>
  <c r="EX91" i="21"/>
  <c r="EY91" i="21"/>
  <c r="EZ91" i="21"/>
  <c r="FA91" i="21"/>
  <c r="FB91" i="21"/>
  <c r="FC91" i="21"/>
  <c r="FD91" i="21"/>
  <c r="FE91" i="21"/>
  <c r="FF91" i="21"/>
  <c r="FG91" i="21"/>
  <c r="FH91" i="21"/>
  <c r="FI91" i="21"/>
  <c r="FJ91" i="21"/>
  <c r="FK91" i="21"/>
  <c r="FL91" i="21"/>
  <c r="FM91" i="21"/>
  <c r="FN91" i="21"/>
  <c r="FO91" i="21"/>
  <c r="FP91" i="21"/>
  <c r="FQ91" i="21"/>
  <c r="FR91" i="21"/>
  <c r="FS91" i="21"/>
  <c r="FT91" i="21"/>
  <c r="FU91" i="21"/>
  <c r="FV91" i="21"/>
  <c r="FW91" i="21"/>
  <c r="FX91" i="21"/>
  <c r="FY91" i="21"/>
  <c r="FZ91" i="21"/>
  <c r="GA91" i="21"/>
  <c r="GB91" i="21"/>
  <c r="GC91" i="21"/>
  <c r="GD91" i="21"/>
  <c r="GE91" i="21"/>
  <c r="GF91" i="21"/>
  <c r="GG91" i="21"/>
  <c r="GH91" i="21"/>
  <c r="GI91" i="21"/>
  <c r="GJ91" i="21"/>
  <c r="GK91" i="21"/>
  <c r="GL91" i="21"/>
  <c r="GM91" i="21"/>
  <c r="GN91" i="21"/>
  <c r="GO91" i="21"/>
  <c r="GP91" i="21"/>
  <c r="GQ91" i="21"/>
  <c r="GR91" i="21"/>
  <c r="GS91" i="21"/>
  <c r="GT91" i="21"/>
  <c r="GU91" i="21"/>
  <c r="GV91" i="21"/>
  <c r="GW91" i="21"/>
  <c r="GX91" i="21"/>
  <c r="GY91" i="21"/>
  <c r="GZ91" i="21"/>
  <c r="HA91" i="21"/>
  <c r="HB91" i="21"/>
  <c r="HC91" i="21"/>
  <c r="HD91" i="21"/>
  <c r="HE91" i="21"/>
  <c r="HF91" i="21"/>
  <c r="HG91" i="21"/>
  <c r="HH91" i="21"/>
  <c r="HI91" i="21"/>
  <c r="HJ91" i="21"/>
  <c r="HK91" i="21"/>
  <c r="HL91" i="21"/>
  <c r="HM91" i="21"/>
  <c r="HN91" i="21"/>
  <c r="HO91" i="21"/>
  <c r="HP91" i="21"/>
  <c r="HQ91" i="21"/>
  <c r="HR91" i="21"/>
  <c r="HS91" i="21"/>
  <c r="HT91" i="21"/>
  <c r="HU91" i="21"/>
  <c r="HV91" i="21"/>
  <c r="HW91" i="21"/>
  <c r="HX91" i="21"/>
  <c r="HY91" i="21"/>
  <c r="HZ91" i="21"/>
  <c r="IA91" i="21"/>
  <c r="IB91" i="21"/>
  <c r="IC91" i="21"/>
  <c r="ID91" i="21"/>
  <c r="IE91" i="21"/>
  <c r="IF91" i="21"/>
  <c r="IG91" i="21"/>
  <c r="IH91" i="21"/>
  <c r="II91" i="21"/>
  <c r="IJ91" i="21"/>
  <c r="IK91" i="21"/>
  <c r="IL91" i="21"/>
  <c r="IM91" i="21"/>
  <c r="IN91" i="21"/>
  <c r="IO91" i="21"/>
  <c r="IP91" i="21"/>
  <c r="IQ91" i="21"/>
  <c r="IR91" i="21"/>
  <c r="IS91" i="21"/>
  <c r="IT91" i="21"/>
  <c r="IU91" i="21"/>
  <c r="IV91" i="21"/>
  <c r="IW91" i="21"/>
  <c r="IX91" i="21"/>
  <c r="IY91" i="21"/>
  <c r="IZ91" i="21"/>
  <c r="JA91" i="21"/>
  <c r="JB91" i="21"/>
  <c r="JC91" i="21"/>
  <c r="JD91" i="21"/>
  <c r="JE91" i="21"/>
  <c r="JF91" i="21"/>
  <c r="JG91" i="21"/>
  <c r="JH91" i="21"/>
  <c r="JI91" i="21"/>
  <c r="JJ91" i="21"/>
  <c r="JK91" i="21"/>
  <c r="JL91" i="21"/>
  <c r="JM91" i="21"/>
  <c r="JN91" i="21"/>
  <c r="JO91" i="21"/>
  <c r="JP91" i="21"/>
  <c r="JQ91" i="21"/>
  <c r="JR91" i="21"/>
  <c r="JS91" i="21"/>
  <c r="JT91" i="21"/>
  <c r="JU91" i="21"/>
  <c r="JV91" i="21"/>
  <c r="JW91" i="21"/>
  <c r="JX91" i="21"/>
  <c r="JY91" i="21"/>
  <c r="JZ91" i="21"/>
  <c r="KA91" i="21"/>
  <c r="KB91" i="21"/>
  <c r="KC91" i="21"/>
  <c r="KD91" i="21"/>
  <c r="KE91" i="21"/>
  <c r="KF91" i="21"/>
  <c r="KG91" i="21"/>
  <c r="KH91" i="21"/>
  <c r="KI91" i="21"/>
  <c r="KJ91" i="21"/>
  <c r="KK91" i="21"/>
  <c r="KL91" i="21"/>
  <c r="KM91" i="21"/>
  <c r="KN91" i="21"/>
  <c r="KO91" i="21"/>
  <c r="KP91" i="21"/>
  <c r="KQ91" i="21"/>
  <c r="KR91" i="21"/>
  <c r="KS91" i="21"/>
  <c r="KT91" i="21"/>
  <c r="KU91" i="21"/>
  <c r="KV91" i="21"/>
  <c r="KW91" i="21"/>
  <c r="KX91" i="21"/>
  <c r="KY91" i="21"/>
  <c r="KZ91" i="21"/>
  <c r="LA91" i="21"/>
  <c r="LB91" i="21"/>
  <c r="LC91" i="21"/>
  <c r="LD91" i="21"/>
  <c r="LE91" i="21"/>
  <c r="LF91" i="21"/>
  <c r="LG91" i="21"/>
  <c r="LH91" i="21"/>
  <c r="LI91" i="21"/>
  <c r="LJ91" i="21"/>
  <c r="LK91" i="21"/>
  <c r="LL91" i="21"/>
  <c r="LM91" i="21"/>
  <c r="LN91" i="21"/>
  <c r="LO91" i="21"/>
  <c r="LP91" i="21"/>
  <c r="LQ91" i="21"/>
  <c r="LR91" i="21"/>
  <c r="LS91" i="21"/>
  <c r="LT91" i="21"/>
  <c r="LU91" i="21"/>
  <c r="LV91" i="21"/>
  <c r="LW91" i="21"/>
  <c r="LX91" i="21"/>
  <c r="LY91" i="21"/>
  <c r="LZ91" i="21"/>
  <c r="MA91" i="21"/>
  <c r="MB91" i="21"/>
  <c r="MC91" i="21"/>
  <c r="MD91" i="21"/>
  <c r="ME91" i="21"/>
  <c r="MF91" i="21"/>
  <c r="MG91" i="21"/>
  <c r="MH91" i="21"/>
  <c r="MI91" i="21"/>
  <c r="MJ91" i="21"/>
  <c r="MK91" i="21"/>
  <c r="ML91" i="21"/>
  <c r="MM91" i="21"/>
  <c r="MN91" i="21"/>
  <c r="MO91" i="21"/>
  <c r="MP91" i="21"/>
  <c r="MQ91" i="21"/>
  <c r="MR91" i="21"/>
  <c r="D92" i="21"/>
  <c r="E92" i="21"/>
  <c r="F92" i="21"/>
  <c r="G92" i="21"/>
  <c r="H92" i="21"/>
  <c r="I92" i="21"/>
  <c r="J92" i="21"/>
  <c r="K92" i="21"/>
  <c r="L92" i="21"/>
  <c r="M92" i="21"/>
  <c r="N92" i="21"/>
  <c r="O92" i="21"/>
  <c r="P92" i="21"/>
  <c r="Q92" i="21"/>
  <c r="R92" i="21"/>
  <c r="S92" i="21"/>
  <c r="T92" i="21"/>
  <c r="U92" i="21"/>
  <c r="V92" i="21"/>
  <c r="W92" i="21"/>
  <c r="X92" i="21"/>
  <c r="Y92" i="21"/>
  <c r="Z92" i="21"/>
  <c r="AA92" i="21"/>
  <c r="AB92" i="21"/>
  <c r="AC92" i="21"/>
  <c r="AD92" i="21"/>
  <c r="AE92" i="21"/>
  <c r="AF92" i="21"/>
  <c r="AG92" i="21"/>
  <c r="AH92" i="21"/>
  <c r="AI92" i="21"/>
  <c r="AJ92" i="21"/>
  <c r="AK92" i="21"/>
  <c r="AL92" i="21"/>
  <c r="AM92" i="21"/>
  <c r="AN92" i="21"/>
  <c r="AO92" i="21"/>
  <c r="AP92" i="21"/>
  <c r="AQ92" i="21"/>
  <c r="AR92" i="21"/>
  <c r="AS92" i="21"/>
  <c r="AT92" i="21"/>
  <c r="AU92" i="21"/>
  <c r="AV92" i="21"/>
  <c r="AW92" i="21"/>
  <c r="AX92" i="21"/>
  <c r="AY92" i="21"/>
  <c r="AZ92" i="21"/>
  <c r="BA92" i="21"/>
  <c r="BB92" i="21"/>
  <c r="BC92" i="21"/>
  <c r="BD92" i="21"/>
  <c r="BE92" i="21"/>
  <c r="BF92" i="21"/>
  <c r="BG92" i="21"/>
  <c r="BH92" i="21"/>
  <c r="BI92" i="21"/>
  <c r="BJ92" i="21"/>
  <c r="BK92" i="21"/>
  <c r="BL92" i="21"/>
  <c r="BM92" i="21"/>
  <c r="BN92" i="21"/>
  <c r="BO92" i="21"/>
  <c r="BP92" i="21"/>
  <c r="BQ92" i="21"/>
  <c r="BR92" i="21"/>
  <c r="BS92" i="21"/>
  <c r="BT92" i="21"/>
  <c r="BU92" i="21"/>
  <c r="BV92" i="21"/>
  <c r="BW92" i="21"/>
  <c r="BX92" i="21"/>
  <c r="BY92" i="21"/>
  <c r="BZ92" i="21"/>
  <c r="CA92" i="21"/>
  <c r="CB92" i="21"/>
  <c r="CC92" i="21"/>
  <c r="CD92" i="21"/>
  <c r="CE92" i="21"/>
  <c r="CF92" i="21"/>
  <c r="CG92" i="21"/>
  <c r="CH92" i="21"/>
  <c r="CI92" i="21"/>
  <c r="CJ92" i="21"/>
  <c r="CK92" i="21"/>
  <c r="CL92" i="21"/>
  <c r="CM92" i="21"/>
  <c r="CN92" i="21"/>
  <c r="CO92" i="21"/>
  <c r="CP92" i="21"/>
  <c r="CQ92" i="21"/>
  <c r="CR92" i="21"/>
  <c r="CS92" i="21"/>
  <c r="CT92" i="21"/>
  <c r="CU92" i="21"/>
  <c r="CV92" i="21"/>
  <c r="CW92" i="21"/>
  <c r="CX92" i="21"/>
  <c r="CY92" i="21"/>
  <c r="CZ92" i="21"/>
  <c r="DA92" i="21"/>
  <c r="DB92" i="21"/>
  <c r="DC92" i="21"/>
  <c r="DD92" i="21"/>
  <c r="DE92" i="21"/>
  <c r="DF92" i="21"/>
  <c r="DG92" i="21"/>
  <c r="DH92" i="21"/>
  <c r="DI92" i="21"/>
  <c r="DJ92" i="21"/>
  <c r="DK92" i="21"/>
  <c r="DL92" i="21"/>
  <c r="DM92" i="21"/>
  <c r="DN92" i="21"/>
  <c r="DO92" i="21"/>
  <c r="DP92" i="21"/>
  <c r="DQ92" i="21"/>
  <c r="DR92" i="21"/>
  <c r="DS92" i="21"/>
  <c r="DT92" i="21"/>
  <c r="DU92" i="21"/>
  <c r="DV92" i="21"/>
  <c r="DW92" i="21"/>
  <c r="DX92" i="21"/>
  <c r="DY92" i="21"/>
  <c r="DZ92" i="21"/>
  <c r="EA92" i="21"/>
  <c r="EB92" i="21"/>
  <c r="EC92" i="21"/>
  <c r="ED92" i="21"/>
  <c r="EE92" i="21"/>
  <c r="EF92" i="21"/>
  <c r="EG92" i="21"/>
  <c r="EH92" i="21"/>
  <c r="EI92" i="21"/>
  <c r="EJ92" i="21"/>
  <c r="EK92" i="21"/>
  <c r="EL92" i="21"/>
  <c r="EM92" i="21"/>
  <c r="EN92" i="21"/>
  <c r="EO92" i="21"/>
  <c r="EP92" i="21"/>
  <c r="EQ92" i="21"/>
  <c r="ER92" i="21"/>
  <c r="ES92" i="21"/>
  <c r="ET92" i="21"/>
  <c r="EU92" i="21"/>
  <c r="EV92" i="21"/>
  <c r="EW92" i="21"/>
  <c r="EX92" i="21"/>
  <c r="EY92" i="21"/>
  <c r="EZ92" i="21"/>
  <c r="FA92" i="21"/>
  <c r="FB92" i="21"/>
  <c r="FC92" i="21"/>
  <c r="FD92" i="21"/>
  <c r="FE92" i="21"/>
  <c r="FF92" i="21"/>
  <c r="FG92" i="21"/>
  <c r="FH92" i="21"/>
  <c r="FI92" i="21"/>
  <c r="FJ92" i="21"/>
  <c r="FK92" i="21"/>
  <c r="FL92" i="21"/>
  <c r="FM92" i="21"/>
  <c r="FN92" i="21"/>
  <c r="FO92" i="21"/>
  <c r="FP92" i="21"/>
  <c r="FQ92" i="21"/>
  <c r="FR92" i="21"/>
  <c r="FS92" i="21"/>
  <c r="FT92" i="21"/>
  <c r="FU92" i="21"/>
  <c r="FV92" i="21"/>
  <c r="FW92" i="21"/>
  <c r="FX92" i="21"/>
  <c r="FY92" i="21"/>
  <c r="FZ92" i="21"/>
  <c r="GA92" i="21"/>
  <c r="GB92" i="21"/>
  <c r="GC92" i="21"/>
  <c r="GD92" i="21"/>
  <c r="GE92" i="21"/>
  <c r="GF92" i="21"/>
  <c r="GG92" i="21"/>
  <c r="GH92" i="21"/>
  <c r="GI92" i="21"/>
  <c r="GJ92" i="21"/>
  <c r="GK92" i="21"/>
  <c r="GL92" i="21"/>
  <c r="GM92" i="21"/>
  <c r="GN92" i="21"/>
  <c r="GO92" i="21"/>
  <c r="GP92" i="21"/>
  <c r="GQ92" i="21"/>
  <c r="GR92" i="21"/>
  <c r="GS92" i="21"/>
  <c r="GT92" i="21"/>
  <c r="GU92" i="21"/>
  <c r="GV92" i="21"/>
  <c r="GW92" i="21"/>
  <c r="GX92" i="21"/>
  <c r="GY92" i="21"/>
  <c r="GZ92" i="21"/>
  <c r="HA92" i="21"/>
  <c r="HB92" i="21"/>
  <c r="HC92" i="21"/>
  <c r="HD92" i="21"/>
  <c r="HE92" i="21"/>
  <c r="HF92" i="21"/>
  <c r="HG92" i="21"/>
  <c r="HH92" i="21"/>
  <c r="HI92" i="21"/>
  <c r="HJ92" i="21"/>
  <c r="HK92" i="21"/>
  <c r="HL92" i="21"/>
  <c r="HM92" i="21"/>
  <c r="HN92" i="21"/>
  <c r="HO92" i="21"/>
  <c r="HP92" i="21"/>
  <c r="HQ92" i="21"/>
  <c r="HR92" i="21"/>
  <c r="HS92" i="21"/>
  <c r="HT92" i="21"/>
  <c r="HU92" i="21"/>
  <c r="HV92" i="21"/>
  <c r="HW92" i="21"/>
  <c r="HX92" i="21"/>
  <c r="HY92" i="21"/>
  <c r="HZ92" i="21"/>
  <c r="IA92" i="21"/>
  <c r="IB92" i="21"/>
  <c r="IC92" i="21"/>
  <c r="ID92" i="21"/>
  <c r="IE92" i="21"/>
  <c r="IF92" i="21"/>
  <c r="IG92" i="21"/>
  <c r="IH92" i="21"/>
  <c r="II92" i="21"/>
  <c r="IJ92" i="21"/>
  <c r="IK92" i="21"/>
  <c r="IL92" i="21"/>
  <c r="IM92" i="21"/>
  <c r="IN92" i="21"/>
  <c r="IO92" i="21"/>
  <c r="IP92" i="21"/>
  <c r="IQ92" i="21"/>
  <c r="IR92" i="21"/>
  <c r="IS92" i="21"/>
  <c r="IT92" i="21"/>
  <c r="IU92" i="21"/>
  <c r="IV92" i="21"/>
  <c r="IW92" i="21"/>
  <c r="IX92" i="21"/>
  <c r="IY92" i="21"/>
  <c r="IZ92" i="21"/>
  <c r="JA92" i="21"/>
  <c r="JB92" i="21"/>
  <c r="JC92" i="21"/>
  <c r="JD92" i="21"/>
  <c r="JE92" i="21"/>
  <c r="JF92" i="21"/>
  <c r="JG92" i="21"/>
  <c r="JH92" i="21"/>
  <c r="JI92" i="21"/>
  <c r="JJ92" i="21"/>
  <c r="JK92" i="21"/>
  <c r="JL92" i="21"/>
  <c r="JM92" i="21"/>
  <c r="JN92" i="21"/>
  <c r="JO92" i="21"/>
  <c r="JP92" i="21"/>
  <c r="JQ92" i="21"/>
  <c r="JR92" i="21"/>
  <c r="JS92" i="21"/>
  <c r="JT92" i="21"/>
  <c r="JU92" i="21"/>
  <c r="JV92" i="21"/>
  <c r="JW92" i="21"/>
  <c r="JX92" i="21"/>
  <c r="JY92" i="21"/>
  <c r="JZ92" i="21"/>
  <c r="KA92" i="21"/>
  <c r="KB92" i="21"/>
  <c r="KC92" i="21"/>
  <c r="KD92" i="21"/>
  <c r="KE92" i="21"/>
  <c r="KF92" i="21"/>
  <c r="KG92" i="21"/>
  <c r="KH92" i="21"/>
  <c r="KI92" i="21"/>
  <c r="KJ92" i="21"/>
  <c r="KK92" i="21"/>
  <c r="KL92" i="21"/>
  <c r="KM92" i="21"/>
  <c r="KN92" i="21"/>
  <c r="KO92" i="21"/>
  <c r="KP92" i="21"/>
  <c r="KQ92" i="21"/>
  <c r="KR92" i="21"/>
  <c r="KS92" i="21"/>
  <c r="KT92" i="21"/>
  <c r="KU92" i="21"/>
  <c r="KV92" i="21"/>
  <c r="KW92" i="21"/>
  <c r="KX92" i="21"/>
  <c r="KY92" i="21"/>
  <c r="KZ92" i="21"/>
  <c r="LA92" i="21"/>
  <c r="LB92" i="21"/>
  <c r="LC92" i="21"/>
  <c r="LD92" i="21"/>
  <c r="LE92" i="21"/>
  <c r="LF92" i="21"/>
  <c r="LG92" i="21"/>
  <c r="LH92" i="21"/>
  <c r="LI92" i="21"/>
  <c r="LJ92" i="21"/>
  <c r="LK92" i="21"/>
  <c r="LL92" i="21"/>
  <c r="LM92" i="21"/>
  <c r="LN92" i="21"/>
  <c r="LO92" i="21"/>
  <c r="LP92" i="21"/>
  <c r="LQ92" i="21"/>
  <c r="LR92" i="21"/>
  <c r="LS92" i="21"/>
  <c r="LT92" i="21"/>
  <c r="LU92" i="21"/>
  <c r="LV92" i="21"/>
  <c r="LW92" i="21"/>
  <c r="LX92" i="21"/>
  <c r="LY92" i="21"/>
  <c r="LZ92" i="21"/>
  <c r="MA92" i="21"/>
  <c r="MB92" i="21"/>
  <c r="MC92" i="21"/>
  <c r="MD92" i="21"/>
  <c r="ME92" i="21"/>
  <c r="MF92" i="21"/>
  <c r="MG92" i="21"/>
  <c r="MH92" i="21"/>
  <c r="MI92" i="21"/>
  <c r="MJ92" i="21"/>
  <c r="MK92" i="21"/>
  <c r="ML92" i="21"/>
  <c r="MM92" i="21"/>
  <c r="MN92" i="21"/>
  <c r="MO92" i="21"/>
  <c r="MP92" i="21"/>
  <c r="MQ92" i="21"/>
  <c r="MR92" i="21"/>
  <c r="D93" i="21"/>
  <c r="E93" i="21"/>
  <c r="F93" i="21"/>
  <c r="G93" i="21"/>
  <c r="H93" i="21"/>
  <c r="I93" i="21"/>
  <c r="J93" i="21"/>
  <c r="K93" i="21"/>
  <c r="L93" i="21"/>
  <c r="M93" i="21"/>
  <c r="N93" i="21"/>
  <c r="O93" i="21"/>
  <c r="P93" i="21"/>
  <c r="Q93" i="21"/>
  <c r="R93" i="21"/>
  <c r="S93" i="21"/>
  <c r="T93" i="21"/>
  <c r="U93" i="21"/>
  <c r="V93" i="21"/>
  <c r="W93" i="21"/>
  <c r="X93" i="21"/>
  <c r="Y93" i="21"/>
  <c r="Z93" i="21"/>
  <c r="AA93" i="21"/>
  <c r="AB93" i="21"/>
  <c r="AC93" i="21"/>
  <c r="AD93" i="21"/>
  <c r="AE93" i="21"/>
  <c r="AF93" i="21"/>
  <c r="AG93" i="21"/>
  <c r="AH93" i="21"/>
  <c r="AI93" i="21"/>
  <c r="AJ93" i="21"/>
  <c r="AK93" i="21"/>
  <c r="AL93" i="21"/>
  <c r="AM93" i="21"/>
  <c r="AN93" i="21"/>
  <c r="AO93" i="21"/>
  <c r="AP93" i="21"/>
  <c r="AQ93" i="21"/>
  <c r="AR93" i="21"/>
  <c r="AS93" i="21"/>
  <c r="AT93" i="21"/>
  <c r="AU93" i="21"/>
  <c r="AV93" i="21"/>
  <c r="AW93" i="21"/>
  <c r="AX93" i="21"/>
  <c r="AY93" i="21"/>
  <c r="AZ93" i="21"/>
  <c r="BA93" i="21"/>
  <c r="BB93" i="21"/>
  <c r="BC93" i="21"/>
  <c r="BD93" i="21"/>
  <c r="BE93" i="21"/>
  <c r="BF93" i="21"/>
  <c r="BG93" i="21"/>
  <c r="BH93" i="21"/>
  <c r="BI93" i="21"/>
  <c r="BJ93" i="21"/>
  <c r="BK93" i="21"/>
  <c r="BL93" i="21"/>
  <c r="BM93" i="21"/>
  <c r="BN93" i="21"/>
  <c r="BO93" i="21"/>
  <c r="BP93" i="21"/>
  <c r="BQ93" i="21"/>
  <c r="BR93" i="21"/>
  <c r="BS93" i="21"/>
  <c r="BT93" i="21"/>
  <c r="BU93" i="21"/>
  <c r="BV93" i="21"/>
  <c r="BW93" i="21"/>
  <c r="BX93" i="21"/>
  <c r="BY93" i="21"/>
  <c r="BZ93" i="21"/>
  <c r="CA93" i="21"/>
  <c r="CB93" i="21"/>
  <c r="CC93" i="21"/>
  <c r="CD93" i="21"/>
  <c r="CE93" i="21"/>
  <c r="CF93" i="21"/>
  <c r="CG93" i="21"/>
  <c r="CH93" i="21"/>
  <c r="CI93" i="21"/>
  <c r="CJ93" i="21"/>
  <c r="CK93" i="21"/>
  <c r="CL93" i="21"/>
  <c r="CM93" i="21"/>
  <c r="CN93" i="21"/>
  <c r="CO93" i="21"/>
  <c r="CP93" i="21"/>
  <c r="CQ93" i="21"/>
  <c r="CR93" i="21"/>
  <c r="CS93" i="21"/>
  <c r="CT93" i="21"/>
  <c r="CU93" i="21"/>
  <c r="CV93" i="21"/>
  <c r="CW93" i="21"/>
  <c r="CX93" i="21"/>
  <c r="CY93" i="21"/>
  <c r="CZ93" i="21"/>
  <c r="DA93" i="21"/>
  <c r="DB93" i="21"/>
  <c r="DC93" i="21"/>
  <c r="DD93" i="21"/>
  <c r="DE93" i="21"/>
  <c r="DF93" i="21"/>
  <c r="DG93" i="21"/>
  <c r="DH93" i="21"/>
  <c r="DI93" i="21"/>
  <c r="DJ93" i="21"/>
  <c r="DK93" i="21"/>
  <c r="DL93" i="21"/>
  <c r="DM93" i="21"/>
  <c r="DN93" i="21"/>
  <c r="DO93" i="21"/>
  <c r="DP93" i="21"/>
  <c r="DQ93" i="21"/>
  <c r="DR93" i="21"/>
  <c r="DS93" i="21"/>
  <c r="DT93" i="21"/>
  <c r="DU93" i="21"/>
  <c r="DV93" i="21"/>
  <c r="DW93" i="21"/>
  <c r="DX93" i="21"/>
  <c r="DY93" i="21"/>
  <c r="DZ93" i="21"/>
  <c r="EA93" i="21"/>
  <c r="EB93" i="21"/>
  <c r="EC93" i="21"/>
  <c r="ED93" i="21"/>
  <c r="EE93" i="21"/>
  <c r="EF93" i="21"/>
  <c r="EG93" i="21"/>
  <c r="EH93" i="21"/>
  <c r="EI93" i="21"/>
  <c r="EJ93" i="21"/>
  <c r="EK93" i="21"/>
  <c r="EL93" i="21"/>
  <c r="EM93" i="21"/>
  <c r="EN93" i="21"/>
  <c r="EO93" i="21"/>
  <c r="EP93" i="21"/>
  <c r="EQ93" i="21"/>
  <c r="ER93" i="21"/>
  <c r="ES93" i="21"/>
  <c r="ET93" i="21"/>
  <c r="EU93" i="21"/>
  <c r="EV93" i="21"/>
  <c r="EW93" i="21"/>
  <c r="EX93" i="21"/>
  <c r="EY93" i="21"/>
  <c r="EZ93" i="21"/>
  <c r="FA93" i="21"/>
  <c r="FB93" i="21"/>
  <c r="FC93" i="21"/>
  <c r="FD93" i="21"/>
  <c r="FE93" i="21"/>
  <c r="FF93" i="21"/>
  <c r="FG93" i="21"/>
  <c r="FH93" i="21"/>
  <c r="FI93" i="21"/>
  <c r="FJ93" i="21"/>
  <c r="FK93" i="21"/>
  <c r="FL93" i="21"/>
  <c r="FM93" i="21"/>
  <c r="FN93" i="21"/>
  <c r="FO93" i="21"/>
  <c r="FP93" i="21"/>
  <c r="FQ93" i="21"/>
  <c r="FR93" i="21"/>
  <c r="FS93" i="21"/>
  <c r="FT93" i="21"/>
  <c r="FU93" i="21"/>
  <c r="FV93" i="21"/>
  <c r="FW93" i="21"/>
  <c r="FX93" i="21"/>
  <c r="FY93" i="21"/>
  <c r="FZ93" i="21"/>
  <c r="GA93" i="21"/>
  <c r="GB93" i="21"/>
  <c r="GC93" i="21"/>
  <c r="GD93" i="21"/>
  <c r="GE93" i="21"/>
  <c r="GF93" i="21"/>
  <c r="GG93" i="21"/>
  <c r="GH93" i="21"/>
  <c r="GI93" i="21"/>
  <c r="GJ93" i="21"/>
  <c r="GK93" i="21"/>
  <c r="GL93" i="21"/>
  <c r="GM93" i="21"/>
  <c r="GN93" i="21"/>
  <c r="GO93" i="21"/>
  <c r="GP93" i="21"/>
  <c r="GQ93" i="21"/>
  <c r="GR93" i="21"/>
  <c r="GS93" i="21"/>
  <c r="GT93" i="21"/>
  <c r="GU93" i="21"/>
  <c r="GV93" i="21"/>
  <c r="GW93" i="21"/>
  <c r="GX93" i="21"/>
  <c r="GY93" i="21"/>
  <c r="GZ93" i="21"/>
  <c r="HA93" i="21"/>
  <c r="HB93" i="21"/>
  <c r="HC93" i="21"/>
  <c r="HD93" i="21"/>
  <c r="HE93" i="21"/>
  <c r="HF93" i="21"/>
  <c r="HG93" i="21"/>
  <c r="HH93" i="21"/>
  <c r="HI93" i="21"/>
  <c r="HJ93" i="21"/>
  <c r="HK93" i="21"/>
  <c r="HL93" i="21"/>
  <c r="HM93" i="21"/>
  <c r="HN93" i="21"/>
  <c r="HO93" i="21"/>
  <c r="HP93" i="21"/>
  <c r="HQ93" i="21"/>
  <c r="HR93" i="21"/>
  <c r="HS93" i="21"/>
  <c r="HT93" i="21"/>
  <c r="HU93" i="21"/>
  <c r="HV93" i="21"/>
  <c r="HW93" i="21"/>
  <c r="HX93" i="21"/>
  <c r="HY93" i="21"/>
  <c r="HZ93" i="21"/>
  <c r="IA93" i="21"/>
  <c r="IB93" i="21"/>
  <c r="IC93" i="21"/>
  <c r="ID93" i="21"/>
  <c r="IE93" i="21"/>
  <c r="IF93" i="21"/>
  <c r="IG93" i="21"/>
  <c r="IH93" i="21"/>
  <c r="II93" i="21"/>
  <c r="IJ93" i="21"/>
  <c r="IK93" i="21"/>
  <c r="IL93" i="21"/>
  <c r="IM93" i="21"/>
  <c r="IN93" i="21"/>
  <c r="IO93" i="21"/>
  <c r="IP93" i="21"/>
  <c r="IQ93" i="21"/>
  <c r="IR93" i="21"/>
  <c r="IS93" i="21"/>
  <c r="IT93" i="21"/>
  <c r="IU93" i="21"/>
  <c r="IV93" i="21"/>
  <c r="IW93" i="21"/>
  <c r="IX93" i="21"/>
  <c r="IY93" i="21"/>
  <c r="IZ93" i="21"/>
  <c r="JA93" i="21"/>
  <c r="JB93" i="21"/>
  <c r="JC93" i="21"/>
  <c r="JD93" i="21"/>
  <c r="JE93" i="21"/>
  <c r="JF93" i="21"/>
  <c r="JG93" i="21"/>
  <c r="JH93" i="21"/>
  <c r="JI93" i="21"/>
  <c r="JJ93" i="21"/>
  <c r="JK93" i="21"/>
  <c r="JL93" i="21"/>
  <c r="JM93" i="21"/>
  <c r="JN93" i="21"/>
  <c r="JO93" i="21"/>
  <c r="JP93" i="21"/>
  <c r="JQ93" i="21"/>
  <c r="JR93" i="21"/>
  <c r="JS93" i="21"/>
  <c r="JT93" i="21"/>
  <c r="JU93" i="21"/>
  <c r="JV93" i="21"/>
  <c r="JW93" i="21"/>
  <c r="JX93" i="21"/>
  <c r="JY93" i="21"/>
  <c r="JZ93" i="21"/>
  <c r="KA93" i="21"/>
  <c r="KB93" i="21"/>
  <c r="KC93" i="21"/>
  <c r="KD93" i="21"/>
  <c r="KE93" i="21"/>
  <c r="KF93" i="21"/>
  <c r="KG93" i="21"/>
  <c r="KH93" i="21"/>
  <c r="KI93" i="21"/>
  <c r="KJ93" i="21"/>
  <c r="KK93" i="21"/>
  <c r="KL93" i="21"/>
  <c r="KM93" i="21"/>
  <c r="KN93" i="21"/>
  <c r="KO93" i="21"/>
  <c r="KP93" i="21"/>
  <c r="KQ93" i="21"/>
  <c r="KR93" i="21"/>
  <c r="KS93" i="21"/>
  <c r="KT93" i="21"/>
  <c r="KU93" i="21"/>
  <c r="KV93" i="21"/>
  <c r="KW93" i="21"/>
  <c r="KX93" i="21"/>
  <c r="KY93" i="21"/>
  <c r="KZ93" i="21"/>
  <c r="LA93" i="21"/>
  <c r="LB93" i="21"/>
  <c r="LC93" i="21"/>
  <c r="LD93" i="21"/>
  <c r="LE93" i="21"/>
  <c r="LF93" i="21"/>
  <c r="LG93" i="21"/>
  <c r="LH93" i="21"/>
  <c r="LI93" i="21"/>
  <c r="LJ93" i="21"/>
  <c r="LK93" i="21"/>
  <c r="LL93" i="21"/>
  <c r="LM93" i="21"/>
  <c r="LN93" i="21"/>
  <c r="LO93" i="21"/>
  <c r="LP93" i="21"/>
  <c r="LQ93" i="21"/>
  <c r="LR93" i="21"/>
  <c r="LS93" i="21"/>
  <c r="LT93" i="21"/>
  <c r="LU93" i="21"/>
  <c r="LV93" i="21"/>
  <c r="LW93" i="21"/>
  <c r="LX93" i="21"/>
  <c r="LY93" i="21"/>
  <c r="LZ93" i="21"/>
  <c r="MA93" i="21"/>
  <c r="MB93" i="21"/>
  <c r="MC93" i="21"/>
  <c r="MD93" i="21"/>
  <c r="ME93" i="21"/>
  <c r="MF93" i="21"/>
  <c r="MG93" i="21"/>
  <c r="MH93" i="21"/>
  <c r="MI93" i="21"/>
  <c r="MJ93" i="21"/>
  <c r="MK93" i="21"/>
  <c r="ML93" i="21"/>
  <c r="MM93" i="21"/>
  <c r="MN93" i="21"/>
  <c r="MO93" i="21"/>
  <c r="MP93" i="21"/>
  <c r="MQ93" i="21"/>
  <c r="MR93" i="21"/>
  <c r="D94" i="21"/>
  <c r="E94" i="21"/>
  <c r="F94" i="21"/>
  <c r="G94" i="21"/>
  <c r="H94" i="21"/>
  <c r="I94" i="21"/>
  <c r="J94" i="21"/>
  <c r="K94" i="21"/>
  <c r="L94" i="21"/>
  <c r="M94" i="21"/>
  <c r="N94" i="21"/>
  <c r="O94" i="21"/>
  <c r="P94" i="21"/>
  <c r="Q94" i="21"/>
  <c r="R94" i="21"/>
  <c r="S94" i="21"/>
  <c r="T94" i="21"/>
  <c r="U94" i="21"/>
  <c r="V94" i="21"/>
  <c r="W94" i="21"/>
  <c r="X94" i="21"/>
  <c r="Y94" i="21"/>
  <c r="Z94" i="21"/>
  <c r="AA94" i="21"/>
  <c r="AB94" i="21"/>
  <c r="AC94" i="21"/>
  <c r="AD94" i="21"/>
  <c r="AE94" i="21"/>
  <c r="AF94" i="21"/>
  <c r="AG94" i="21"/>
  <c r="AH94" i="21"/>
  <c r="AI94" i="21"/>
  <c r="AJ94" i="21"/>
  <c r="AK94" i="21"/>
  <c r="AL94" i="21"/>
  <c r="AM94" i="21"/>
  <c r="AN94" i="21"/>
  <c r="AO94" i="21"/>
  <c r="AP94" i="21"/>
  <c r="AQ94" i="21"/>
  <c r="AR94" i="21"/>
  <c r="AS94" i="21"/>
  <c r="AT94" i="21"/>
  <c r="AU94" i="21"/>
  <c r="AV94" i="21"/>
  <c r="AW94" i="21"/>
  <c r="AX94" i="21"/>
  <c r="AY94" i="21"/>
  <c r="AZ94" i="21"/>
  <c r="BA94" i="21"/>
  <c r="BB94" i="21"/>
  <c r="BC94" i="21"/>
  <c r="BD94" i="21"/>
  <c r="BE94" i="21"/>
  <c r="BF94" i="21"/>
  <c r="BG94" i="21"/>
  <c r="BH94" i="21"/>
  <c r="BI94" i="21"/>
  <c r="BJ94" i="21"/>
  <c r="BK94" i="21"/>
  <c r="BL94" i="21"/>
  <c r="BM94" i="21"/>
  <c r="BN94" i="21"/>
  <c r="BO94" i="21"/>
  <c r="BP94" i="21"/>
  <c r="BQ94" i="21"/>
  <c r="BR94" i="21"/>
  <c r="BS94" i="21"/>
  <c r="BT94" i="21"/>
  <c r="BU94" i="21"/>
  <c r="BV94" i="21"/>
  <c r="BW94" i="21"/>
  <c r="BX94" i="21"/>
  <c r="BY94" i="21"/>
  <c r="BZ94" i="21"/>
  <c r="CA94" i="21"/>
  <c r="CB94" i="21"/>
  <c r="CC94" i="21"/>
  <c r="CD94" i="21"/>
  <c r="CE94" i="21"/>
  <c r="CF94" i="21"/>
  <c r="CG94" i="21"/>
  <c r="CH94" i="21"/>
  <c r="CI94" i="21"/>
  <c r="CJ94" i="21"/>
  <c r="CK94" i="21"/>
  <c r="CL94" i="21"/>
  <c r="CM94" i="21"/>
  <c r="CN94" i="21"/>
  <c r="CO94" i="21"/>
  <c r="CP94" i="21"/>
  <c r="CQ94" i="21"/>
  <c r="CR94" i="21"/>
  <c r="CS94" i="21"/>
  <c r="CT94" i="21"/>
  <c r="CU94" i="21"/>
  <c r="CV94" i="21"/>
  <c r="CW94" i="21"/>
  <c r="CX94" i="21"/>
  <c r="CY94" i="21"/>
  <c r="CZ94" i="21"/>
  <c r="DA94" i="21"/>
  <c r="DB94" i="21"/>
  <c r="DC94" i="21"/>
  <c r="DD94" i="21"/>
  <c r="DE94" i="21"/>
  <c r="DF94" i="21"/>
  <c r="DG94" i="21"/>
  <c r="DH94" i="21"/>
  <c r="DI94" i="21"/>
  <c r="DJ94" i="21"/>
  <c r="DK94" i="21"/>
  <c r="DL94" i="21"/>
  <c r="DM94" i="21"/>
  <c r="DN94" i="21"/>
  <c r="DO94" i="21"/>
  <c r="DP94" i="21"/>
  <c r="DQ94" i="21"/>
  <c r="DR94" i="21"/>
  <c r="DS94" i="21"/>
  <c r="DT94" i="21"/>
  <c r="DU94" i="21"/>
  <c r="DV94" i="21"/>
  <c r="DW94" i="21"/>
  <c r="DX94" i="21"/>
  <c r="DY94" i="21"/>
  <c r="DZ94" i="21"/>
  <c r="EA94" i="21"/>
  <c r="EB94" i="21"/>
  <c r="EC94" i="21"/>
  <c r="ED94" i="21"/>
  <c r="EE94" i="21"/>
  <c r="EF94" i="21"/>
  <c r="EG94" i="21"/>
  <c r="EH94" i="21"/>
  <c r="EI94" i="21"/>
  <c r="EJ94" i="21"/>
  <c r="EK94" i="21"/>
  <c r="EL94" i="21"/>
  <c r="EM94" i="21"/>
  <c r="EN94" i="21"/>
  <c r="EO94" i="21"/>
  <c r="EP94" i="21"/>
  <c r="EQ94" i="21"/>
  <c r="ER94" i="21"/>
  <c r="ES94" i="21"/>
  <c r="ET94" i="21"/>
  <c r="EU94" i="21"/>
  <c r="EV94" i="21"/>
  <c r="EW94" i="21"/>
  <c r="EX94" i="21"/>
  <c r="EY94" i="21"/>
  <c r="EZ94" i="21"/>
  <c r="FA94" i="21"/>
  <c r="FB94" i="21"/>
  <c r="FC94" i="21"/>
  <c r="FD94" i="21"/>
  <c r="FE94" i="21"/>
  <c r="FF94" i="21"/>
  <c r="FG94" i="21"/>
  <c r="FH94" i="21"/>
  <c r="FI94" i="21"/>
  <c r="FJ94" i="21"/>
  <c r="FK94" i="21"/>
  <c r="FL94" i="21"/>
  <c r="FM94" i="21"/>
  <c r="FN94" i="21"/>
  <c r="FO94" i="21"/>
  <c r="FP94" i="21"/>
  <c r="FQ94" i="21"/>
  <c r="FR94" i="21"/>
  <c r="FS94" i="21"/>
  <c r="FT94" i="21"/>
  <c r="FU94" i="21"/>
  <c r="FV94" i="21"/>
  <c r="FW94" i="21"/>
  <c r="FX94" i="21"/>
  <c r="FY94" i="21"/>
  <c r="FZ94" i="21"/>
  <c r="GA94" i="21"/>
  <c r="GB94" i="21"/>
  <c r="GC94" i="21"/>
  <c r="GD94" i="21"/>
  <c r="GE94" i="21"/>
  <c r="GF94" i="21"/>
  <c r="GG94" i="21"/>
  <c r="GH94" i="21"/>
  <c r="GI94" i="21"/>
  <c r="GJ94" i="21"/>
  <c r="GK94" i="21"/>
  <c r="GL94" i="21"/>
  <c r="GM94" i="21"/>
  <c r="GN94" i="21"/>
  <c r="GO94" i="21"/>
  <c r="GP94" i="21"/>
  <c r="GQ94" i="21"/>
  <c r="GR94" i="21"/>
  <c r="GS94" i="21"/>
  <c r="GT94" i="21"/>
  <c r="GU94" i="21"/>
  <c r="GV94" i="21"/>
  <c r="GW94" i="21"/>
  <c r="GX94" i="21"/>
  <c r="GY94" i="21"/>
  <c r="GZ94" i="21"/>
  <c r="HA94" i="21"/>
  <c r="HB94" i="21"/>
  <c r="HC94" i="21"/>
  <c r="HD94" i="21"/>
  <c r="HE94" i="21"/>
  <c r="HF94" i="21"/>
  <c r="HG94" i="21"/>
  <c r="HH94" i="21"/>
  <c r="HI94" i="21"/>
  <c r="HJ94" i="21"/>
  <c r="HK94" i="21"/>
  <c r="HL94" i="21"/>
  <c r="HM94" i="21"/>
  <c r="HN94" i="21"/>
  <c r="HO94" i="21"/>
  <c r="HP94" i="21"/>
  <c r="HQ94" i="21"/>
  <c r="HR94" i="21"/>
  <c r="HS94" i="21"/>
  <c r="HT94" i="21"/>
  <c r="HU94" i="21"/>
  <c r="HV94" i="21"/>
  <c r="HW94" i="21"/>
  <c r="HX94" i="21"/>
  <c r="HY94" i="21"/>
  <c r="HZ94" i="21"/>
  <c r="IA94" i="21"/>
  <c r="IB94" i="21"/>
  <c r="IC94" i="21"/>
  <c r="ID94" i="21"/>
  <c r="IE94" i="21"/>
  <c r="IF94" i="21"/>
  <c r="IG94" i="21"/>
  <c r="IH94" i="21"/>
  <c r="II94" i="21"/>
  <c r="IJ94" i="21"/>
  <c r="IK94" i="21"/>
  <c r="IL94" i="21"/>
  <c r="IM94" i="21"/>
  <c r="IN94" i="21"/>
  <c r="IO94" i="21"/>
  <c r="IP94" i="21"/>
  <c r="IQ94" i="21"/>
  <c r="IR94" i="21"/>
  <c r="IS94" i="21"/>
  <c r="IT94" i="21"/>
  <c r="IU94" i="21"/>
  <c r="IV94" i="21"/>
  <c r="IW94" i="21"/>
  <c r="IX94" i="21"/>
  <c r="IY94" i="21"/>
  <c r="IZ94" i="21"/>
  <c r="JA94" i="21"/>
  <c r="JB94" i="21"/>
  <c r="JC94" i="21"/>
  <c r="JD94" i="21"/>
  <c r="JE94" i="21"/>
  <c r="JF94" i="21"/>
  <c r="JG94" i="21"/>
  <c r="JH94" i="21"/>
  <c r="JI94" i="21"/>
  <c r="JJ94" i="21"/>
  <c r="JK94" i="21"/>
  <c r="JL94" i="21"/>
  <c r="JM94" i="21"/>
  <c r="JN94" i="21"/>
  <c r="JO94" i="21"/>
  <c r="JP94" i="21"/>
  <c r="JQ94" i="21"/>
  <c r="JR94" i="21"/>
  <c r="JS94" i="21"/>
  <c r="JT94" i="21"/>
  <c r="JU94" i="21"/>
  <c r="JV94" i="21"/>
  <c r="JW94" i="21"/>
  <c r="JX94" i="21"/>
  <c r="JY94" i="21"/>
  <c r="JZ94" i="21"/>
  <c r="KA94" i="21"/>
  <c r="KB94" i="21"/>
  <c r="KC94" i="21"/>
  <c r="KD94" i="21"/>
  <c r="KE94" i="21"/>
  <c r="KF94" i="21"/>
  <c r="KG94" i="21"/>
  <c r="KH94" i="21"/>
  <c r="KI94" i="21"/>
  <c r="KJ94" i="21"/>
  <c r="KK94" i="21"/>
  <c r="KL94" i="21"/>
  <c r="KM94" i="21"/>
  <c r="KN94" i="21"/>
  <c r="KO94" i="21"/>
  <c r="KP94" i="21"/>
  <c r="KQ94" i="21"/>
  <c r="KR94" i="21"/>
  <c r="KS94" i="21"/>
  <c r="KT94" i="21"/>
  <c r="KU94" i="21"/>
  <c r="KV94" i="21"/>
  <c r="KW94" i="21"/>
  <c r="KX94" i="21"/>
  <c r="KY94" i="21"/>
  <c r="KZ94" i="21"/>
  <c r="LA94" i="21"/>
  <c r="LB94" i="21"/>
  <c r="LC94" i="21"/>
  <c r="LD94" i="21"/>
  <c r="LE94" i="21"/>
  <c r="LF94" i="21"/>
  <c r="LG94" i="21"/>
  <c r="LH94" i="21"/>
  <c r="LI94" i="21"/>
  <c r="LJ94" i="21"/>
  <c r="LK94" i="21"/>
  <c r="LL94" i="21"/>
  <c r="LM94" i="21"/>
  <c r="LN94" i="21"/>
  <c r="LO94" i="21"/>
  <c r="LP94" i="21"/>
  <c r="LQ94" i="21"/>
  <c r="LR94" i="21"/>
  <c r="LS94" i="21"/>
  <c r="LT94" i="21"/>
  <c r="LU94" i="21"/>
  <c r="LV94" i="21"/>
  <c r="LW94" i="21"/>
  <c r="LX94" i="21"/>
  <c r="LY94" i="21"/>
  <c r="LZ94" i="21"/>
  <c r="MA94" i="21"/>
  <c r="MB94" i="21"/>
  <c r="MC94" i="21"/>
  <c r="MD94" i="21"/>
  <c r="ME94" i="21"/>
  <c r="MF94" i="21"/>
  <c r="MG94" i="21"/>
  <c r="MH94" i="21"/>
  <c r="MI94" i="21"/>
  <c r="MJ94" i="21"/>
  <c r="MK94" i="21"/>
  <c r="ML94" i="21"/>
  <c r="MM94" i="21"/>
  <c r="MN94" i="21"/>
  <c r="MO94" i="21"/>
  <c r="MP94" i="21"/>
  <c r="MQ94" i="21"/>
  <c r="MR94" i="21"/>
  <c r="D95" i="21"/>
  <c r="E95" i="21"/>
  <c r="F95" i="21"/>
  <c r="G95" i="21"/>
  <c r="H95" i="21"/>
  <c r="I95" i="21"/>
  <c r="J95" i="21"/>
  <c r="K95" i="21"/>
  <c r="L95" i="21"/>
  <c r="M95" i="21"/>
  <c r="N95" i="21"/>
  <c r="O95" i="21"/>
  <c r="P95" i="21"/>
  <c r="Q95" i="21"/>
  <c r="R95" i="21"/>
  <c r="S95" i="21"/>
  <c r="T95" i="21"/>
  <c r="U95" i="21"/>
  <c r="V95" i="21"/>
  <c r="W95" i="21"/>
  <c r="X95" i="21"/>
  <c r="Y95" i="21"/>
  <c r="Z95" i="21"/>
  <c r="AA95" i="21"/>
  <c r="AB95" i="21"/>
  <c r="AC95" i="21"/>
  <c r="AD95" i="21"/>
  <c r="AE95" i="21"/>
  <c r="AF95" i="21"/>
  <c r="AG95" i="21"/>
  <c r="AH95" i="21"/>
  <c r="AI95" i="21"/>
  <c r="AJ95" i="21"/>
  <c r="AK95" i="21"/>
  <c r="AL95" i="21"/>
  <c r="AM95" i="21"/>
  <c r="AN95" i="21"/>
  <c r="AO95" i="21"/>
  <c r="AP95" i="21"/>
  <c r="AQ95" i="21"/>
  <c r="AR95" i="21"/>
  <c r="AS95" i="21"/>
  <c r="AT95" i="21"/>
  <c r="AU95" i="21"/>
  <c r="AV95" i="21"/>
  <c r="AW95" i="21"/>
  <c r="AX95" i="21"/>
  <c r="AY95" i="21"/>
  <c r="AZ95" i="21"/>
  <c r="BA95" i="21"/>
  <c r="BB95" i="21"/>
  <c r="BC95" i="21"/>
  <c r="BD95" i="21"/>
  <c r="BE95" i="21"/>
  <c r="BF95" i="21"/>
  <c r="BG95" i="21"/>
  <c r="BH95" i="21"/>
  <c r="BI95" i="21"/>
  <c r="BJ95" i="21"/>
  <c r="BK95" i="21"/>
  <c r="BL95" i="21"/>
  <c r="BM95" i="21"/>
  <c r="BN95" i="21"/>
  <c r="BO95" i="21"/>
  <c r="BP95" i="21"/>
  <c r="BQ95" i="21"/>
  <c r="BR95" i="21"/>
  <c r="BS95" i="21"/>
  <c r="BT95" i="21"/>
  <c r="BU95" i="21"/>
  <c r="BV95" i="21"/>
  <c r="BW95" i="21"/>
  <c r="BX95" i="21"/>
  <c r="BY95" i="21"/>
  <c r="BZ95" i="21"/>
  <c r="CA95" i="21"/>
  <c r="CB95" i="21"/>
  <c r="CC95" i="21"/>
  <c r="CD95" i="21"/>
  <c r="CE95" i="21"/>
  <c r="CF95" i="21"/>
  <c r="CG95" i="21"/>
  <c r="CH95" i="21"/>
  <c r="CI95" i="21"/>
  <c r="CJ95" i="21"/>
  <c r="CK95" i="21"/>
  <c r="CL95" i="21"/>
  <c r="CM95" i="21"/>
  <c r="CN95" i="21"/>
  <c r="CO95" i="21"/>
  <c r="CP95" i="21"/>
  <c r="CQ95" i="21"/>
  <c r="CR95" i="21"/>
  <c r="CS95" i="21"/>
  <c r="CT95" i="21"/>
  <c r="CU95" i="21"/>
  <c r="CV95" i="21"/>
  <c r="CW95" i="21"/>
  <c r="CX95" i="21"/>
  <c r="CY95" i="21"/>
  <c r="CZ95" i="21"/>
  <c r="DA95" i="21"/>
  <c r="DB95" i="21"/>
  <c r="DC95" i="21"/>
  <c r="DD95" i="21"/>
  <c r="DE95" i="21"/>
  <c r="DF95" i="21"/>
  <c r="DG95" i="21"/>
  <c r="DH95" i="21"/>
  <c r="DI95" i="21"/>
  <c r="DJ95" i="21"/>
  <c r="DK95" i="21"/>
  <c r="DL95" i="21"/>
  <c r="DM95" i="21"/>
  <c r="DN95" i="21"/>
  <c r="DO95" i="21"/>
  <c r="DP95" i="21"/>
  <c r="DQ95" i="21"/>
  <c r="DR95" i="21"/>
  <c r="DS95" i="21"/>
  <c r="DT95" i="21"/>
  <c r="DU95" i="21"/>
  <c r="DV95" i="21"/>
  <c r="DW95" i="21"/>
  <c r="DX95" i="21"/>
  <c r="DY95" i="21"/>
  <c r="DZ95" i="21"/>
  <c r="EA95" i="21"/>
  <c r="EB95" i="21"/>
  <c r="EC95" i="21"/>
  <c r="ED95" i="21"/>
  <c r="EE95" i="21"/>
  <c r="EF95" i="21"/>
  <c r="EG95" i="21"/>
  <c r="EH95" i="21"/>
  <c r="EI95" i="21"/>
  <c r="EJ95" i="21"/>
  <c r="EK95" i="21"/>
  <c r="EL95" i="21"/>
  <c r="EM95" i="21"/>
  <c r="EN95" i="21"/>
  <c r="EO95" i="21"/>
  <c r="EP95" i="21"/>
  <c r="EQ95" i="21"/>
  <c r="ER95" i="21"/>
  <c r="ES95" i="21"/>
  <c r="ET95" i="21"/>
  <c r="EU95" i="21"/>
  <c r="EV95" i="21"/>
  <c r="EW95" i="21"/>
  <c r="EX95" i="21"/>
  <c r="EY95" i="21"/>
  <c r="EZ95" i="21"/>
  <c r="FA95" i="21"/>
  <c r="FB95" i="21"/>
  <c r="FC95" i="21"/>
  <c r="FD95" i="21"/>
  <c r="FE95" i="21"/>
  <c r="FF95" i="21"/>
  <c r="FG95" i="21"/>
  <c r="FH95" i="21"/>
  <c r="FI95" i="21"/>
  <c r="FJ95" i="21"/>
  <c r="FK95" i="21"/>
  <c r="FL95" i="21"/>
  <c r="FM95" i="21"/>
  <c r="FN95" i="21"/>
  <c r="FO95" i="21"/>
  <c r="FP95" i="21"/>
  <c r="FQ95" i="21"/>
  <c r="FR95" i="21"/>
  <c r="FS95" i="21"/>
  <c r="FT95" i="21"/>
  <c r="FU95" i="21"/>
  <c r="FV95" i="21"/>
  <c r="FW95" i="21"/>
  <c r="FX95" i="21"/>
  <c r="FY95" i="21"/>
  <c r="FZ95" i="21"/>
  <c r="GA95" i="21"/>
  <c r="GB95" i="21"/>
  <c r="GC95" i="21"/>
  <c r="GD95" i="21"/>
  <c r="GE95" i="21"/>
  <c r="GF95" i="21"/>
  <c r="GG95" i="21"/>
  <c r="GH95" i="21"/>
  <c r="GI95" i="21"/>
  <c r="GJ95" i="21"/>
  <c r="GK95" i="21"/>
  <c r="GL95" i="21"/>
  <c r="GM95" i="21"/>
  <c r="GN95" i="21"/>
  <c r="GO95" i="21"/>
  <c r="GP95" i="21"/>
  <c r="GQ95" i="21"/>
  <c r="GR95" i="21"/>
  <c r="GS95" i="21"/>
  <c r="GT95" i="21"/>
  <c r="GU95" i="21"/>
  <c r="GV95" i="21"/>
  <c r="GW95" i="21"/>
  <c r="GX95" i="21"/>
  <c r="GY95" i="21"/>
  <c r="GZ95" i="21"/>
  <c r="HA95" i="21"/>
  <c r="HB95" i="21"/>
  <c r="HC95" i="21"/>
  <c r="HD95" i="21"/>
  <c r="HE95" i="21"/>
  <c r="HF95" i="21"/>
  <c r="HG95" i="21"/>
  <c r="HH95" i="21"/>
  <c r="HI95" i="21"/>
  <c r="HJ95" i="21"/>
  <c r="HK95" i="21"/>
  <c r="HL95" i="21"/>
  <c r="HM95" i="21"/>
  <c r="HN95" i="21"/>
  <c r="HO95" i="21"/>
  <c r="HP95" i="21"/>
  <c r="HQ95" i="21"/>
  <c r="HR95" i="21"/>
  <c r="HS95" i="21"/>
  <c r="HT95" i="21"/>
  <c r="HU95" i="21"/>
  <c r="HV95" i="21"/>
  <c r="HW95" i="21"/>
  <c r="HX95" i="21"/>
  <c r="HY95" i="21"/>
  <c r="HZ95" i="21"/>
  <c r="IA95" i="21"/>
  <c r="IB95" i="21"/>
  <c r="IC95" i="21"/>
  <c r="ID95" i="21"/>
  <c r="IE95" i="21"/>
  <c r="IF95" i="21"/>
  <c r="IG95" i="21"/>
  <c r="IH95" i="21"/>
  <c r="II95" i="21"/>
  <c r="IJ95" i="21"/>
  <c r="IK95" i="21"/>
  <c r="IL95" i="21"/>
  <c r="IM95" i="21"/>
  <c r="IN95" i="21"/>
  <c r="IO95" i="21"/>
  <c r="IP95" i="21"/>
  <c r="IQ95" i="21"/>
  <c r="IR95" i="21"/>
  <c r="IS95" i="21"/>
  <c r="IT95" i="21"/>
  <c r="IU95" i="21"/>
  <c r="IV95" i="21"/>
  <c r="IW95" i="21"/>
  <c r="IX95" i="21"/>
  <c r="IY95" i="21"/>
  <c r="IZ95" i="21"/>
  <c r="JA95" i="21"/>
  <c r="JB95" i="21"/>
  <c r="JC95" i="21"/>
  <c r="JD95" i="21"/>
  <c r="JE95" i="21"/>
  <c r="JF95" i="21"/>
  <c r="JG95" i="21"/>
  <c r="JH95" i="21"/>
  <c r="JI95" i="21"/>
  <c r="JJ95" i="21"/>
  <c r="JK95" i="21"/>
  <c r="JL95" i="21"/>
  <c r="JM95" i="21"/>
  <c r="JN95" i="21"/>
  <c r="JO95" i="21"/>
  <c r="JP95" i="21"/>
  <c r="JQ95" i="21"/>
  <c r="JR95" i="21"/>
  <c r="JS95" i="21"/>
  <c r="JT95" i="21"/>
  <c r="JU95" i="21"/>
  <c r="JV95" i="21"/>
  <c r="JW95" i="21"/>
  <c r="JX95" i="21"/>
  <c r="JY95" i="21"/>
  <c r="JZ95" i="21"/>
  <c r="KA95" i="21"/>
  <c r="KB95" i="21"/>
  <c r="KC95" i="21"/>
  <c r="KD95" i="21"/>
  <c r="KE95" i="21"/>
  <c r="KF95" i="21"/>
  <c r="KG95" i="21"/>
  <c r="KH95" i="21"/>
  <c r="KI95" i="21"/>
  <c r="KJ95" i="21"/>
  <c r="KK95" i="21"/>
  <c r="KL95" i="21"/>
  <c r="KM95" i="21"/>
  <c r="KN95" i="21"/>
  <c r="KO95" i="21"/>
  <c r="KP95" i="21"/>
  <c r="KQ95" i="21"/>
  <c r="KR95" i="21"/>
  <c r="KS95" i="21"/>
  <c r="KT95" i="21"/>
  <c r="KU95" i="21"/>
  <c r="KV95" i="21"/>
  <c r="KW95" i="21"/>
  <c r="KX95" i="21"/>
  <c r="KY95" i="21"/>
  <c r="KZ95" i="21"/>
  <c r="LA95" i="21"/>
  <c r="LB95" i="21"/>
  <c r="LC95" i="21"/>
  <c r="LD95" i="21"/>
  <c r="LE95" i="21"/>
  <c r="LF95" i="21"/>
  <c r="LG95" i="21"/>
  <c r="LH95" i="21"/>
  <c r="LI95" i="21"/>
  <c r="LJ95" i="21"/>
  <c r="LK95" i="21"/>
  <c r="LL95" i="21"/>
  <c r="LM95" i="21"/>
  <c r="LN95" i="21"/>
  <c r="LO95" i="21"/>
  <c r="LP95" i="21"/>
  <c r="LQ95" i="21"/>
  <c r="LR95" i="21"/>
  <c r="LS95" i="21"/>
  <c r="LT95" i="21"/>
  <c r="LU95" i="21"/>
  <c r="LV95" i="21"/>
  <c r="LW95" i="21"/>
  <c r="LX95" i="21"/>
  <c r="LY95" i="21"/>
  <c r="LZ95" i="21"/>
  <c r="MA95" i="21"/>
  <c r="MB95" i="21"/>
  <c r="MC95" i="21"/>
  <c r="MD95" i="21"/>
  <c r="ME95" i="21"/>
  <c r="MF95" i="21"/>
  <c r="MG95" i="21"/>
  <c r="MH95" i="21"/>
  <c r="MI95" i="21"/>
  <c r="MJ95" i="21"/>
  <c r="MK95" i="21"/>
  <c r="ML95" i="21"/>
  <c r="MM95" i="21"/>
  <c r="MN95" i="21"/>
  <c r="MO95" i="21"/>
  <c r="MP95" i="21"/>
  <c r="MQ95" i="21"/>
  <c r="MR95" i="21"/>
  <c r="D96" i="21"/>
  <c r="E96" i="21"/>
  <c r="F96" i="21"/>
  <c r="G96" i="21"/>
  <c r="H96" i="21"/>
  <c r="I96" i="21"/>
  <c r="J96" i="21"/>
  <c r="K96" i="21"/>
  <c r="L96" i="21"/>
  <c r="M96" i="21"/>
  <c r="N96" i="21"/>
  <c r="O96" i="21"/>
  <c r="P96" i="21"/>
  <c r="Q96" i="21"/>
  <c r="R96" i="21"/>
  <c r="S96" i="21"/>
  <c r="T96" i="21"/>
  <c r="U96" i="21"/>
  <c r="V96" i="21"/>
  <c r="W96" i="21"/>
  <c r="X96" i="21"/>
  <c r="Y96" i="21"/>
  <c r="Z96" i="21"/>
  <c r="AA96" i="21"/>
  <c r="AB96" i="21"/>
  <c r="AC96" i="21"/>
  <c r="AD96" i="21"/>
  <c r="AE96" i="21"/>
  <c r="AF96" i="21"/>
  <c r="AG96" i="21"/>
  <c r="AH96" i="21"/>
  <c r="AI96" i="21"/>
  <c r="AJ96" i="21"/>
  <c r="AK96" i="21"/>
  <c r="AL96" i="21"/>
  <c r="AM96" i="21"/>
  <c r="AN96" i="21"/>
  <c r="AO96" i="21"/>
  <c r="AP96" i="21"/>
  <c r="AQ96" i="21"/>
  <c r="AR96" i="21"/>
  <c r="AS96" i="21"/>
  <c r="AT96" i="21"/>
  <c r="AU96" i="21"/>
  <c r="AV96" i="21"/>
  <c r="AW96" i="21"/>
  <c r="AX96" i="21"/>
  <c r="AY96" i="21"/>
  <c r="AZ96" i="21"/>
  <c r="BA96" i="21"/>
  <c r="BB96" i="21"/>
  <c r="BC96" i="21"/>
  <c r="BD96" i="21"/>
  <c r="BE96" i="21"/>
  <c r="BF96" i="21"/>
  <c r="BG96" i="21"/>
  <c r="BH96" i="21"/>
  <c r="BI96" i="21"/>
  <c r="BJ96" i="21"/>
  <c r="BK96" i="21"/>
  <c r="BL96" i="21"/>
  <c r="BM96" i="21"/>
  <c r="BN96" i="21"/>
  <c r="BO96" i="21"/>
  <c r="BP96" i="21"/>
  <c r="BQ96" i="21"/>
  <c r="BR96" i="21"/>
  <c r="BS96" i="21"/>
  <c r="BT96" i="21"/>
  <c r="BU96" i="21"/>
  <c r="BV96" i="21"/>
  <c r="BW96" i="21"/>
  <c r="BX96" i="21"/>
  <c r="BY96" i="21"/>
  <c r="BZ96" i="21"/>
  <c r="CA96" i="21"/>
  <c r="CB96" i="21"/>
  <c r="CC96" i="21"/>
  <c r="CD96" i="21"/>
  <c r="CE96" i="21"/>
  <c r="CF96" i="21"/>
  <c r="CG96" i="21"/>
  <c r="CH96" i="21"/>
  <c r="CI96" i="21"/>
  <c r="CJ96" i="21"/>
  <c r="CK96" i="21"/>
  <c r="CL96" i="21"/>
  <c r="CM96" i="21"/>
  <c r="CN96" i="21"/>
  <c r="CO96" i="21"/>
  <c r="CP96" i="21"/>
  <c r="CQ96" i="21"/>
  <c r="CR96" i="21"/>
  <c r="CS96" i="21"/>
  <c r="CT96" i="21"/>
  <c r="CU96" i="21"/>
  <c r="CV96" i="21"/>
  <c r="CW96" i="21"/>
  <c r="CX96" i="21"/>
  <c r="CY96" i="21"/>
  <c r="CZ96" i="21"/>
  <c r="DA96" i="21"/>
  <c r="DB96" i="21"/>
  <c r="DC96" i="21"/>
  <c r="DD96" i="21"/>
  <c r="DE96" i="21"/>
  <c r="DF96" i="21"/>
  <c r="DG96" i="21"/>
  <c r="DH96" i="21"/>
  <c r="DI96" i="21"/>
  <c r="DJ96" i="21"/>
  <c r="DK96" i="21"/>
  <c r="DL96" i="21"/>
  <c r="DM96" i="21"/>
  <c r="DN96" i="21"/>
  <c r="DO96" i="21"/>
  <c r="DP96" i="21"/>
  <c r="DQ96" i="21"/>
  <c r="DR96" i="21"/>
  <c r="DS96" i="21"/>
  <c r="DT96" i="21"/>
  <c r="DU96" i="21"/>
  <c r="DV96" i="21"/>
  <c r="DW96" i="21"/>
  <c r="DX96" i="21"/>
  <c r="DY96" i="21"/>
  <c r="DZ96" i="21"/>
  <c r="EA96" i="21"/>
  <c r="EB96" i="21"/>
  <c r="EC96" i="21"/>
  <c r="ED96" i="21"/>
  <c r="EE96" i="21"/>
  <c r="EF96" i="21"/>
  <c r="EG96" i="21"/>
  <c r="EH96" i="21"/>
  <c r="EI96" i="21"/>
  <c r="EJ96" i="21"/>
  <c r="EK96" i="21"/>
  <c r="EL96" i="21"/>
  <c r="EM96" i="21"/>
  <c r="EN96" i="21"/>
  <c r="EO96" i="21"/>
  <c r="EP96" i="21"/>
  <c r="EQ96" i="21"/>
  <c r="ER96" i="21"/>
  <c r="ES96" i="21"/>
  <c r="ET96" i="21"/>
  <c r="EU96" i="21"/>
  <c r="EV96" i="21"/>
  <c r="EW96" i="21"/>
  <c r="EX96" i="21"/>
  <c r="EY96" i="21"/>
  <c r="EZ96" i="21"/>
  <c r="FA96" i="21"/>
  <c r="FB96" i="21"/>
  <c r="FC96" i="21"/>
  <c r="FD96" i="21"/>
  <c r="FE96" i="21"/>
  <c r="FF96" i="21"/>
  <c r="FG96" i="21"/>
  <c r="FH96" i="21"/>
  <c r="FI96" i="21"/>
  <c r="FJ96" i="21"/>
  <c r="FK96" i="21"/>
  <c r="FL96" i="21"/>
  <c r="FM96" i="21"/>
  <c r="FN96" i="21"/>
  <c r="FO96" i="21"/>
  <c r="FP96" i="21"/>
  <c r="FQ96" i="21"/>
  <c r="FR96" i="21"/>
  <c r="FS96" i="21"/>
  <c r="FT96" i="21"/>
  <c r="FU96" i="21"/>
  <c r="FV96" i="21"/>
  <c r="FW96" i="21"/>
  <c r="FX96" i="21"/>
  <c r="FY96" i="21"/>
  <c r="FZ96" i="21"/>
  <c r="GA96" i="21"/>
  <c r="GB96" i="21"/>
  <c r="GC96" i="21"/>
  <c r="GD96" i="21"/>
  <c r="GE96" i="21"/>
  <c r="GF96" i="21"/>
  <c r="GG96" i="21"/>
  <c r="GH96" i="21"/>
  <c r="GI96" i="21"/>
  <c r="GJ96" i="21"/>
  <c r="GK96" i="21"/>
  <c r="GL96" i="21"/>
  <c r="GM96" i="21"/>
  <c r="GN96" i="21"/>
  <c r="GO96" i="21"/>
  <c r="GP96" i="21"/>
  <c r="GQ96" i="21"/>
  <c r="GR96" i="21"/>
  <c r="GS96" i="21"/>
  <c r="GT96" i="21"/>
  <c r="GU96" i="21"/>
  <c r="GV96" i="21"/>
  <c r="GW96" i="21"/>
  <c r="GX96" i="21"/>
  <c r="GY96" i="21"/>
  <c r="GZ96" i="21"/>
  <c r="HA96" i="21"/>
  <c r="HB96" i="21"/>
  <c r="HC96" i="21"/>
  <c r="HD96" i="21"/>
  <c r="HE96" i="21"/>
  <c r="HF96" i="21"/>
  <c r="HG96" i="21"/>
  <c r="HH96" i="21"/>
  <c r="HI96" i="21"/>
  <c r="HJ96" i="21"/>
  <c r="HK96" i="21"/>
  <c r="HL96" i="21"/>
  <c r="HM96" i="21"/>
  <c r="HN96" i="21"/>
  <c r="HO96" i="21"/>
  <c r="HP96" i="21"/>
  <c r="HQ96" i="21"/>
  <c r="HR96" i="21"/>
  <c r="HS96" i="21"/>
  <c r="HT96" i="21"/>
  <c r="HU96" i="21"/>
  <c r="HV96" i="21"/>
  <c r="HW96" i="21"/>
  <c r="HX96" i="21"/>
  <c r="HY96" i="21"/>
  <c r="HZ96" i="21"/>
  <c r="IA96" i="21"/>
  <c r="IB96" i="21"/>
  <c r="IC96" i="21"/>
  <c r="ID96" i="21"/>
  <c r="IE96" i="21"/>
  <c r="IF96" i="21"/>
  <c r="IG96" i="21"/>
  <c r="IH96" i="21"/>
  <c r="II96" i="21"/>
  <c r="IJ96" i="21"/>
  <c r="IK96" i="21"/>
  <c r="IL96" i="21"/>
  <c r="IM96" i="21"/>
  <c r="IN96" i="21"/>
  <c r="IO96" i="21"/>
  <c r="IP96" i="21"/>
  <c r="IQ96" i="21"/>
  <c r="IR96" i="21"/>
  <c r="IS96" i="21"/>
  <c r="IT96" i="21"/>
  <c r="IU96" i="21"/>
  <c r="IV96" i="21"/>
  <c r="IW96" i="21"/>
  <c r="IX96" i="21"/>
  <c r="IY96" i="21"/>
  <c r="IZ96" i="21"/>
  <c r="JA96" i="21"/>
  <c r="JB96" i="21"/>
  <c r="JC96" i="21"/>
  <c r="JD96" i="21"/>
  <c r="JE96" i="21"/>
  <c r="JF96" i="21"/>
  <c r="JG96" i="21"/>
  <c r="JH96" i="21"/>
  <c r="JI96" i="21"/>
  <c r="JJ96" i="21"/>
  <c r="JK96" i="21"/>
  <c r="JL96" i="21"/>
  <c r="JM96" i="21"/>
  <c r="JN96" i="21"/>
  <c r="JO96" i="21"/>
  <c r="JP96" i="21"/>
  <c r="JQ96" i="21"/>
  <c r="JR96" i="21"/>
  <c r="JS96" i="21"/>
  <c r="JT96" i="21"/>
  <c r="JU96" i="21"/>
  <c r="JV96" i="21"/>
  <c r="JW96" i="21"/>
  <c r="JX96" i="21"/>
  <c r="JY96" i="21"/>
  <c r="JZ96" i="21"/>
  <c r="KA96" i="21"/>
  <c r="KB96" i="21"/>
  <c r="KC96" i="21"/>
  <c r="KD96" i="21"/>
  <c r="KE96" i="21"/>
  <c r="KF96" i="21"/>
  <c r="KG96" i="21"/>
  <c r="KH96" i="21"/>
  <c r="KI96" i="21"/>
  <c r="KJ96" i="21"/>
  <c r="KK96" i="21"/>
  <c r="KL96" i="21"/>
  <c r="KM96" i="21"/>
  <c r="KN96" i="21"/>
  <c r="KO96" i="21"/>
  <c r="KP96" i="21"/>
  <c r="KQ96" i="21"/>
  <c r="KR96" i="21"/>
  <c r="KS96" i="21"/>
  <c r="KT96" i="21"/>
  <c r="KU96" i="21"/>
  <c r="KV96" i="21"/>
  <c r="KW96" i="21"/>
  <c r="KX96" i="21"/>
  <c r="KY96" i="21"/>
  <c r="KZ96" i="21"/>
  <c r="LA96" i="21"/>
  <c r="LB96" i="21"/>
  <c r="LC96" i="21"/>
  <c r="LD96" i="21"/>
  <c r="LE96" i="21"/>
  <c r="LF96" i="21"/>
  <c r="LG96" i="21"/>
  <c r="LH96" i="21"/>
  <c r="LI96" i="21"/>
  <c r="LJ96" i="21"/>
  <c r="LK96" i="21"/>
  <c r="LL96" i="21"/>
  <c r="LM96" i="21"/>
  <c r="LN96" i="21"/>
  <c r="LO96" i="21"/>
  <c r="LP96" i="21"/>
  <c r="LQ96" i="21"/>
  <c r="LR96" i="21"/>
  <c r="LS96" i="21"/>
  <c r="LT96" i="21"/>
  <c r="LU96" i="21"/>
  <c r="LV96" i="21"/>
  <c r="LW96" i="21"/>
  <c r="LX96" i="21"/>
  <c r="LY96" i="21"/>
  <c r="LZ96" i="21"/>
  <c r="MA96" i="21"/>
  <c r="MB96" i="21"/>
  <c r="MC96" i="21"/>
  <c r="MD96" i="21"/>
  <c r="ME96" i="21"/>
  <c r="MF96" i="21"/>
  <c r="MG96" i="21"/>
  <c r="MH96" i="21"/>
  <c r="MI96" i="21"/>
  <c r="MJ96" i="21"/>
  <c r="MK96" i="21"/>
  <c r="ML96" i="21"/>
  <c r="MM96" i="21"/>
  <c r="MN96" i="21"/>
  <c r="MO96" i="21"/>
  <c r="MP96" i="21"/>
  <c r="MQ96" i="21"/>
  <c r="MR96" i="21"/>
  <c r="D97" i="21"/>
  <c r="E97" i="21"/>
  <c r="F97" i="21"/>
  <c r="G97" i="21"/>
  <c r="H97" i="21"/>
  <c r="I97" i="21"/>
  <c r="J97" i="21"/>
  <c r="K97" i="21"/>
  <c r="L97" i="21"/>
  <c r="M97" i="21"/>
  <c r="N97" i="21"/>
  <c r="O97" i="21"/>
  <c r="P97" i="21"/>
  <c r="Q97" i="21"/>
  <c r="R97" i="21"/>
  <c r="S97" i="21"/>
  <c r="T97" i="21"/>
  <c r="U97" i="21"/>
  <c r="V97" i="21"/>
  <c r="W97" i="21"/>
  <c r="X97" i="21"/>
  <c r="Y97" i="21"/>
  <c r="Z97" i="21"/>
  <c r="AA97" i="21"/>
  <c r="AB97" i="21"/>
  <c r="AC97" i="21"/>
  <c r="AD97" i="21"/>
  <c r="AE97" i="21"/>
  <c r="AF97" i="21"/>
  <c r="AG97" i="21"/>
  <c r="AH97" i="21"/>
  <c r="AI97" i="21"/>
  <c r="AJ97" i="21"/>
  <c r="AK97" i="21"/>
  <c r="AL97" i="21"/>
  <c r="AM97" i="21"/>
  <c r="AN97" i="21"/>
  <c r="AO97" i="21"/>
  <c r="AP97" i="21"/>
  <c r="AQ97" i="21"/>
  <c r="AR97" i="21"/>
  <c r="AS97" i="21"/>
  <c r="AT97" i="21"/>
  <c r="AU97" i="21"/>
  <c r="AV97" i="21"/>
  <c r="AW97" i="21"/>
  <c r="AX97" i="21"/>
  <c r="AY97" i="21"/>
  <c r="AZ97" i="21"/>
  <c r="BA97" i="21"/>
  <c r="BB97" i="21"/>
  <c r="BC97" i="21"/>
  <c r="BD97" i="21"/>
  <c r="BE97" i="21"/>
  <c r="BF97" i="21"/>
  <c r="BG97" i="21"/>
  <c r="BH97" i="21"/>
  <c r="BI97" i="21"/>
  <c r="BJ97" i="21"/>
  <c r="BK97" i="21"/>
  <c r="BL97" i="21"/>
  <c r="BM97" i="21"/>
  <c r="BN97" i="21"/>
  <c r="BO97" i="21"/>
  <c r="BP97" i="21"/>
  <c r="BQ97" i="21"/>
  <c r="BR97" i="21"/>
  <c r="BS97" i="21"/>
  <c r="BT97" i="21"/>
  <c r="BU97" i="21"/>
  <c r="BV97" i="21"/>
  <c r="BW97" i="21"/>
  <c r="BX97" i="21"/>
  <c r="BY97" i="21"/>
  <c r="BZ97" i="21"/>
  <c r="CA97" i="21"/>
  <c r="CB97" i="21"/>
  <c r="CC97" i="21"/>
  <c r="CD97" i="21"/>
  <c r="CE97" i="21"/>
  <c r="CF97" i="21"/>
  <c r="CG97" i="21"/>
  <c r="CH97" i="21"/>
  <c r="CI97" i="21"/>
  <c r="CJ97" i="21"/>
  <c r="CK97" i="21"/>
  <c r="CL97" i="21"/>
  <c r="CM97" i="21"/>
  <c r="CN97" i="21"/>
  <c r="CO97" i="21"/>
  <c r="CP97" i="21"/>
  <c r="CQ97" i="21"/>
  <c r="CR97" i="21"/>
  <c r="CS97" i="21"/>
  <c r="CT97" i="21"/>
  <c r="CU97" i="21"/>
  <c r="CV97" i="21"/>
  <c r="CW97" i="21"/>
  <c r="CX97" i="21"/>
  <c r="CY97" i="21"/>
  <c r="CZ97" i="21"/>
  <c r="DA97" i="21"/>
  <c r="DB97" i="21"/>
  <c r="DC97" i="21"/>
  <c r="DD97" i="21"/>
  <c r="DE97" i="21"/>
  <c r="DF97" i="21"/>
  <c r="DG97" i="21"/>
  <c r="DH97" i="21"/>
  <c r="DI97" i="21"/>
  <c r="DJ97" i="21"/>
  <c r="DK97" i="21"/>
  <c r="DL97" i="21"/>
  <c r="DM97" i="21"/>
  <c r="DN97" i="21"/>
  <c r="DO97" i="21"/>
  <c r="DP97" i="21"/>
  <c r="DQ97" i="21"/>
  <c r="DR97" i="21"/>
  <c r="DS97" i="21"/>
  <c r="DT97" i="21"/>
  <c r="DU97" i="21"/>
  <c r="DV97" i="21"/>
  <c r="DW97" i="21"/>
  <c r="DX97" i="21"/>
  <c r="DY97" i="21"/>
  <c r="DZ97" i="21"/>
  <c r="EA97" i="21"/>
  <c r="EB97" i="21"/>
  <c r="EC97" i="21"/>
  <c r="ED97" i="21"/>
  <c r="EE97" i="21"/>
  <c r="EF97" i="21"/>
  <c r="EG97" i="21"/>
  <c r="EH97" i="21"/>
  <c r="EI97" i="21"/>
  <c r="EJ97" i="21"/>
  <c r="EK97" i="21"/>
  <c r="EL97" i="21"/>
  <c r="EM97" i="21"/>
  <c r="EN97" i="21"/>
  <c r="EO97" i="21"/>
  <c r="EP97" i="21"/>
  <c r="EQ97" i="21"/>
  <c r="ER97" i="21"/>
  <c r="ES97" i="21"/>
  <c r="ET97" i="21"/>
  <c r="EU97" i="21"/>
  <c r="EV97" i="21"/>
  <c r="EW97" i="21"/>
  <c r="EX97" i="21"/>
  <c r="EY97" i="21"/>
  <c r="EZ97" i="21"/>
  <c r="FA97" i="21"/>
  <c r="FB97" i="21"/>
  <c r="FC97" i="21"/>
  <c r="FD97" i="21"/>
  <c r="FE97" i="21"/>
  <c r="FF97" i="21"/>
  <c r="FG97" i="21"/>
  <c r="FH97" i="21"/>
  <c r="FI97" i="21"/>
  <c r="FJ97" i="21"/>
  <c r="FK97" i="21"/>
  <c r="FL97" i="21"/>
  <c r="FM97" i="21"/>
  <c r="FN97" i="21"/>
  <c r="FO97" i="21"/>
  <c r="FP97" i="21"/>
  <c r="FQ97" i="21"/>
  <c r="FR97" i="21"/>
  <c r="FS97" i="21"/>
  <c r="FT97" i="21"/>
  <c r="FU97" i="21"/>
  <c r="FV97" i="21"/>
  <c r="FW97" i="21"/>
  <c r="FX97" i="21"/>
  <c r="FY97" i="21"/>
  <c r="FZ97" i="21"/>
  <c r="GA97" i="21"/>
  <c r="GB97" i="21"/>
  <c r="GC97" i="21"/>
  <c r="GD97" i="21"/>
  <c r="GE97" i="21"/>
  <c r="GF97" i="21"/>
  <c r="GG97" i="21"/>
  <c r="GH97" i="21"/>
  <c r="GI97" i="21"/>
  <c r="GJ97" i="21"/>
  <c r="GK97" i="21"/>
  <c r="GL97" i="21"/>
  <c r="GM97" i="21"/>
  <c r="GN97" i="21"/>
  <c r="GO97" i="21"/>
  <c r="GP97" i="21"/>
  <c r="GQ97" i="21"/>
  <c r="GR97" i="21"/>
  <c r="GS97" i="21"/>
  <c r="GT97" i="21"/>
  <c r="GU97" i="21"/>
  <c r="GV97" i="21"/>
  <c r="GW97" i="21"/>
  <c r="GX97" i="21"/>
  <c r="GY97" i="21"/>
  <c r="GZ97" i="21"/>
  <c r="HA97" i="21"/>
  <c r="HB97" i="21"/>
  <c r="HC97" i="21"/>
  <c r="HD97" i="21"/>
  <c r="HE97" i="21"/>
  <c r="HF97" i="21"/>
  <c r="HG97" i="21"/>
  <c r="HH97" i="21"/>
  <c r="HI97" i="21"/>
  <c r="HJ97" i="21"/>
  <c r="HK97" i="21"/>
  <c r="HL97" i="21"/>
  <c r="HM97" i="21"/>
  <c r="HN97" i="21"/>
  <c r="HO97" i="21"/>
  <c r="HP97" i="21"/>
  <c r="HQ97" i="21"/>
  <c r="HR97" i="21"/>
  <c r="HS97" i="21"/>
  <c r="HT97" i="21"/>
  <c r="HU97" i="21"/>
  <c r="HV97" i="21"/>
  <c r="HW97" i="21"/>
  <c r="HX97" i="21"/>
  <c r="HY97" i="21"/>
  <c r="HZ97" i="21"/>
  <c r="IA97" i="21"/>
  <c r="IB97" i="21"/>
  <c r="IC97" i="21"/>
  <c r="ID97" i="21"/>
  <c r="IE97" i="21"/>
  <c r="IF97" i="21"/>
  <c r="IG97" i="21"/>
  <c r="IH97" i="21"/>
  <c r="II97" i="21"/>
  <c r="IJ97" i="21"/>
  <c r="IK97" i="21"/>
  <c r="IL97" i="21"/>
  <c r="IM97" i="21"/>
  <c r="IN97" i="21"/>
  <c r="IO97" i="21"/>
  <c r="IP97" i="21"/>
  <c r="IQ97" i="21"/>
  <c r="IR97" i="21"/>
  <c r="IS97" i="21"/>
  <c r="IT97" i="21"/>
  <c r="IU97" i="21"/>
  <c r="IV97" i="21"/>
  <c r="IW97" i="21"/>
  <c r="IX97" i="21"/>
  <c r="IY97" i="21"/>
  <c r="IZ97" i="21"/>
  <c r="JA97" i="21"/>
  <c r="JB97" i="21"/>
  <c r="JC97" i="21"/>
  <c r="JD97" i="21"/>
  <c r="JE97" i="21"/>
  <c r="JF97" i="21"/>
  <c r="JG97" i="21"/>
  <c r="JH97" i="21"/>
  <c r="JI97" i="21"/>
  <c r="JJ97" i="21"/>
  <c r="JK97" i="21"/>
  <c r="JL97" i="21"/>
  <c r="JM97" i="21"/>
  <c r="JN97" i="21"/>
  <c r="JO97" i="21"/>
  <c r="JP97" i="21"/>
  <c r="JQ97" i="21"/>
  <c r="JR97" i="21"/>
  <c r="JS97" i="21"/>
  <c r="JT97" i="21"/>
  <c r="JU97" i="21"/>
  <c r="JV97" i="21"/>
  <c r="JW97" i="21"/>
  <c r="JX97" i="21"/>
  <c r="JY97" i="21"/>
  <c r="JZ97" i="21"/>
  <c r="KA97" i="21"/>
  <c r="KB97" i="21"/>
  <c r="KC97" i="21"/>
  <c r="KD97" i="21"/>
  <c r="KE97" i="21"/>
  <c r="KF97" i="21"/>
  <c r="KG97" i="21"/>
  <c r="KH97" i="21"/>
  <c r="KI97" i="21"/>
  <c r="KJ97" i="21"/>
  <c r="KK97" i="21"/>
  <c r="KL97" i="21"/>
  <c r="KM97" i="21"/>
  <c r="KN97" i="21"/>
  <c r="KO97" i="21"/>
  <c r="KP97" i="21"/>
  <c r="KQ97" i="21"/>
  <c r="KR97" i="21"/>
  <c r="KS97" i="21"/>
  <c r="KT97" i="21"/>
  <c r="KU97" i="21"/>
  <c r="KV97" i="21"/>
  <c r="KW97" i="21"/>
  <c r="KX97" i="21"/>
  <c r="KY97" i="21"/>
  <c r="KZ97" i="21"/>
  <c r="LA97" i="21"/>
  <c r="LB97" i="21"/>
  <c r="LC97" i="21"/>
  <c r="LD97" i="21"/>
  <c r="LE97" i="21"/>
  <c r="LF97" i="21"/>
  <c r="LG97" i="21"/>
  <c r="LH97" i="21"/>
  <c r="LI97" i="21"/>
  <c r="LJ97" i="21"/>
  <c r="LK97" i="21"/>
  <c r="LL97" i="21"/>
  <c r="LM97" i="21"/>
  <c r="LN97" i="21"/>
  <c r="LO97" i="21"/>
  <c r="LP97" i="21"/>
  <c r="LQ97" i="21"/>
  <c r="LR97" i="21"/>
  <c r="LS97" i="21"/>
  <c r="LT97" i="21"/>
  <c r="LU97" i="21"/>
  <c r="LV97" i="21"/>
  <c r="LW97" i="21"/>
  <c r="LX97" i="21"/>
  <c r="LY97" i="21"/>
  <c r="LZ97" i="21"/>
  <c r="MA97" i="21"/>
  <c r="MB97" i="21"/>
  <c r="MC97" i="21"/>
  <c r="MD97" i="21"/>
  <c r="ME97" i="21"/>
  <c r="MF97" i="21"/>
  <c r="MG97" i="21"/>
  <c r="MH97" i="21"/>
  <c r="MI97" i="21"/>
  <c r="MJ97" i="21"/>
  <c r="MK97" i="21"/>
  <c r="ML97" i="21"/>
  <c r="MM97" i="21"/>
  <c r="MN97" i="21"/>
  <c r="MO97" i="21"/>
  <c r="MP97" i="21"/>
  <c r="MQ97" i="21"/>
  <c r="MR97" i="21"/>
  <c r="D98" i="21"/>
  <c r="E98" i="21"/>
  <c r="F98" i="21"/>
  <c r="G98" i="21"/>
  <c r="H98" i="21"/>
  <c r="I98" i="21"/>
  <c r="J98" i="21"/>
  <c r="K98" i="21"/>
  <c r="L98" i="21"/>
  <c r="M98" i="21"/>
  <c r="N98" i="21"/>
  <c r="O98" i="21"/>
  <c r="P98" i="21"/>
  <c r="Q98" i="21"/>
  <c r="R98" i="21"/>
  <c r="S98" i="21"/>
  <c r="T98" i="21"/>
  <c r="U98" i="21"/>
  <c r="V98" i="21"/>
  <c r="W98" i="21"/>
  <c r="X98" i="21"/>
  <c r="Y98" i="21"/>
  <c r="Z98" i="21"/>
  <c r="AA98" i="21"/>
  <c r="AB98" i="21"/>
  <c r="AC98" i="21"/>
  <c r="AD98" i="21"/>
  <c r="AE98" i="21"/>
  <c r="AF98" i="21"/>
  <c r="AG98" i="21"/>
  <c r="AH98" i="21"/>
  <c r="AI98" i="21"/>
  <c r="AJ98" i="21"/>
  <c r="AK98" i="21"/>
  <c r="AL98" i="21"/>
  <c r="AM98" i="21"/>
  <c r="AN98" i="21"/>
  <c r="AO98" i="21"/>
  <c r="AP98" i="21"/>
  <c r="AQ98" i="21"/>
  <c r="AR98" i="21"/>
  <c r="AS98" i="21"/>
  <c r="AT98" i="21"/>
  <c r="AU98" i="21"/>
  <c r="AV98" i="21"/>
  <c r="AW98" i="21"/>
  <c r="AX98" i="21"/>
  <c r="AY98" i="21"/>
  <c r="AZ98" i="21"/>
  <c r="BA98" i="21"/>
  <c r="BB98" i="21"/>
  <c r="BC98" i="21"/>
  <c r="BD98" i="21"/>
  <c r="BE98" i="21"/>
  <c r="BF98" i="21"/>
  <c r="BG98" i="21"/>
  <c r="BH98" i="21"/>
  <c r="BI98" i="21"/>
  <c r="BJ98" i="21"/>
  <c r="BK98" i="21"/>
  <c r="BL98" i="21"/>
  <c r="BM98" i="21"/>
  <c r="BN98" i="21"/>
  <c r="BO98" i="21"/>
  <c r="BP98" i="21"/>
  <c r="BQ98" i="21"/>
  <c r="BR98" i="21"/>
  <c r="BS98" i="21"/>
  <c r="BT98" i="21"/>
  <c r="BU98" i="21"/>
  <c r="BV98" i="21"/>
  <c r="BW98" i="21"/>
  <c r="BX98" i="21"/>
  <c r="BY98" i="21"/>
  <c r="BZ98" i="21"/>
  <c r="CA98" i="21"/>
  <c r="CB98" i="21"/>
  <c r="CC98" i="21"/>
  <c r="CD98" i="21"/>
  <c r="CE98" i="21"/>
  <c r="CF98" i="21"/>
  <c r="CG98" i="21"/>
  <c r="CH98" i="21"/>
  <c r="CI98" i="21"/>
  <c r="CJ98" i="21"/>
  <c r="CK98" i="21"/>
  <c r="CL98" i="21"/>
  <c r="CM98" i="21"/>
  <c r="CN98" i="21"/>
  <c r="CO98" i="21"/>
  <c r="CP98" i="21"/>
  <c r="CQ98" i="21"/>
  <c r="CR98" i="21"/>
  <c r="CS98" i="21"/>
  <c r="CT98" i="21"/>
  <c r="CU98" i="21"/>
  <c r="CV98" i="21"/>
  <c r="CW98" i="21"/>
  <c r="CX98" i="21"/>
  <c r="CY98" i="21"/>
  <c r="CZ98" i="21"/>
  <c r="DA98" i="21"/>
  <c r="DB98" i="21"/>
  <c r="DC98" i="21"/>
  <c r="DD98" i="21"/>
  <c r="DE98" i="21"/>
  <c r="DF98" i="21"/>
  <c r="DG98" i="21"/>
  <c r="DH98" i="21"/>
  <c r="DI98" i="21"/>
  <c r="DJ98" i="21"/>
  <c r="DK98" i="21"/>
  <c r="DL98" i="21"/>
  <c r="DM98" i="21"/>
  <c r="DN98" i="21"/>
  <c r="DO98" i="21"/>
  <c r="DP98" i="21"/>
  <c r="DQ98" i="21"/>
  <c r="DR98" i="21"/>
  <c r="DS98" i="21"/>
  <c r="DT98" i="21"/>
  <c r="DU98" i="21"/>
  <c r="DV98" i="21"/>
  <c r="DW98" i="21"/>
  <c r="DX98" i="21"/>
  <c r="DY98" i="21"/>
  <c r="DZ98" i="21"/>
  <c r="EA98" i="21"/>
  <c r="EB98" i="21"/>
  <c r="EC98" i="21"/>
  <c r="ED98" i="21"/>
  <c r="EE98" i="21"/>
  <c r="EF98" i="21"/>
  <c r="EG98" i="21"/>
  <c r="EH98" i="21"/>
  <c r="EI98" i="21"/>
  <c r="EJ98" i="21"/>
  <c r="EK98" i="21"/>
  <c r="EL98" i="21"/>
  <c r="EM98" i="21"/>
  <c r="EN98" i="21"/>
  <c r="EO98" i="21"/>
  <c r="EP98" i="21"/>
  <c r="EQ98" i="21"/>
  <c r="ER98" i="21"/>
  <c r="ES98" i="21"/>
  <c r="ET98" i="21"/>
  <c r="EU98" i="21"/>
  <c r="EV98" i="21"/>
  <c r="EW98" i="21"/>
  <c r="EX98" i="21"/>
  <c r="EY98" i="21"/>
  <c r="EZ98" i="21"/>
  <c r="FA98" i="21"/>
  <c r="FB98" i="21"/>
  <c r="FC98" i="21"/>
  <c r="FD98" i="21"/>
  <c r="FE98" i="21"/>
  <c r="FF98" i="21"/>
  <c r="FG98" i="21"/>
  <c r="FH98" i="21"/>
  <c r="FI98" i="21"/>
  <c r="FJ98" i="21"/>
  <c r="FK98" i="21"/>
  <c r="FL98" i="21"/>
  <c r="FM98" i="21"/>
  <c r="FN98" i="21"/>
  <c r="FO98" i="21"/>
  <c r="FP98" i="21"/>
  <c r="FQ98" i="21"/>
  <c r="FR98" i="21"/>
  <c r="FS98" i="21"/>
  <c r="FT98" i="21"/>
  <c r="FU98" i="21"/>
  <c r="FV98" i="21"/>
  <c r="FW98" i="21"/>
  <c r="FX98" i="21"/>
  <c r="FY98" i="21"/>
  <c r="FZ98" i="21"/>
  <c r="GA98" i="21"/>
  <c r="GB98" i="21"/>
  <c r="GC98" i="21"/>
  <c r="GD98" i="21"/>
  <c r="GE98" i="21"/>
  <c r="GF98" i="21"/>
  <c r="GG98" i="21"/>
  <c r="GH98" i="21"/>
  <c r="GI98" i="21"/>
  <c r="GJ98" i="21"/>
  <c r="GK98" i="21"/>
  <c r="GL98" i="21"/>
  <c r="GM98" i="21"/>
  <c r="GN98" i="21"/>
  <c r="GO98" i="21"/>
  <c r="GP98" i="21"/>
  <c r="GQ98" i="21"/>
  <c r="GR98" i="21"/>
  <c r="GS98" i="21"/>
  <c r="GT98" i="21"/>
  <c r="GU98" i="21"/>
  <c r="GV98" i="21"/>
  <c r="GW98" i="21"/>
  <c r="GX98" i="21"/>
  <c r="GY98" i="21"/>
  <c r="GZ98" i="21"/>
  <c r="HA98" i="21"/>
  <c r="HB98" i="21"/>
  <c r="HC98" i="21"/>
  <c r="HD98" i="21"/>
  <c r="HE98" i="21"/>
  <c r="HF98" i="21"/>
  <c r="HG98" i="21"/>
  <c r="HH98" i="21"/>
  <c r="HI98" i="21"/>
  <c r="HJ98" i="21"/>
  <c r="HK98" i="21"/>
  <c r="HL98" i="21"/>
  <c r="HM98" i="21"/>
  <c r="HN98" i="21"/>
  <c r="HO98" i="21"/>
  <c r="HP98" i="21"/>
  <c r="HQ98" i="21"/>
  <c r="HR98" i="21"/>
  <c r="HS98" i="21"/>
  <c r="HT98" i="21"/>
  <c r="HU98" i="21"/>
  <c r="HV98" i="21"/>
  <c r="HW98" i="21"/>
  <c r="HX98" i="21"/>
  <c r="HY98" i="21"/>
  <c r="HZ98" i="21"/>
  <c r="IA98" i="21"/>
  <c r="IB98" i="21"/>
  <c r="IC98" i="21"/>
  <c r="ID98" i="21"/>
  <c r="IE98" i="21"/>
  <c r="IF98" i="21"/>
  <c r="IG98" i="21"/>
  <c r="IH98" i="21"/>
  <c r="II98" i="21"/>
  <c r="IJ98" i="21"/>
  <c r="IK98" i="21"/>
  <c r="IL98" i="21"/>
  <c r="IM98" i="21"/>
  <c r="IN98" i="21"/>
  <c r="IO98" i="21"/>
  <c r="IP98" i="21"/>
  <c r="IQ98" i="21"/>
  <c r="IR98" i="21"/>
  <c r="IS98" i="21"/>
  <c r="IT98" i="21"/>
  <c r="IU98" i="21"/>
  <c r="IV98" i="21"/>
  <c r="IW98" i="21"/>
  <c r="IX98" i="21"/>
  <c r="IY98" i="21"/>
  <c r="IZ98" i="21"/>
  <c r="JA98" i="21"/>
  <c r="JB98" i="21"/>
  <c r="JC98" i="21"/>
  <c r="JD98" i="21"/>
  <c r="JE98" i="21"/>
  <c r="JF98" i="21"/>
  <c r="JG98" i="21"/>
  <c r="JH98" i="21"/>
  <c r="JI98" i="21"/>
  <c r="JJ98" i="21"/>
  <c r="JK98" i="21"/>
  <c r="JL98" i="21"/>
  <c r="JM98" i="21"/>
  <c r="JN98" i="21"/>
  <c r="JO98" i="21"/>
  <c r="JP98" i="21"/>
  <c r="JQ98" i="21"/>
  <c r="JR98" i="21"/>
  <c r="JS98" i="21"/>
  <c r="JT98" i="21"/>
  <c r="JU98" i="21"/>
  <c r="JV98" i="21"/>
  <c r="JW98" i="21"/>
  <c r="JX98" i="21"/>
  <c r="JY98" i="21"/>
  <c r="JZ98" i="21"/>
  <c r="KA98" i="21"/>
  <c r="KB98" i="21"/>
  <c r="KC98" i="21"/>
  <c r="KD98" i="21"/>
  <c r="KE98" i="21"/>
  <c r="KF98" i="21"/>
  <c r="KG98" i="21"/>
  <c r="KH98" i="21"/>
  <c r="KI98" i="21"/>
  <c r="KJ98" i="21"/>
  <c r="KK98" i="21"/>
  <c r="KL98" i="21"/>
  <c r="KM98" i="21"/>
  <c r="KN98" i="21"/>
  <c r="KO98" i="21"/>
  <c r="KP98" i="21"/>
  <c r="KQ98" i="21"/>
  <c r="KR98" i="21"/>
  <c r="KS98" i="21"/>
  <c r="KT98" i="21"/>
  <c r="KU98" i="21"/>
  <c r="KV98" i="21"/>
  <c r="KW98" i="21"/>
  <c r="KX98" i="21"/>
  <c r="KY98" i="21"/>
  <c r="KZ98" i="21"/>
  <c r="LA98" i="21"/>
  <c r="LB98" i="21"/>
  <c r="LC98" i="21"/>
  <c r="LD98" i="21"/>
  <c r="LE98" i="21"/>
  <c r="LF98" i="21"/>
  <c r="LG98" i="21"/>
  <c r="LH98" i="21"/>
  <c r="LI98" i="21"/>
  <c r="LJ98" i="21"/>
  <c r="LK98" i="21"/>
  <c r="LL98" i="21"/>
  <c r="LM98" i="21"/>
  <c r="LN98" i="21"/>
  <c r="LO98" i="21"/>
  <c r="LP98" i="21"/>
  <c r="LQ98" i="21"/>
  <c r="LR98" i="21"/>
  <c r="LS98" i="21"/>
  <c r="LT98" i="21"/>
  <c r="LU98" i="21"/>
  <c r="LV98" i="21"/>
  <c r="LW98" i="21"/>
  <c r="LX98" i="21"/>
  <c r="LY98" i="21"/>
  <c r="LZ98" i="21"/>
  <c r="MA98" i="21"/>
  <c r="MB98" i="21"/>
  <c r="MC98" i="21"/>
  <c r="MD98" i="21"/>
  <c r="ME98" i="21"/>
  <c r="MF98" i="21"/>
  <c r="MG98" i="21"/>
  <c r="MH98" i="21"/>
  <c r="MI98" i="21"/>
  <c r="MJ98" i="21"/>
  <c r="MK98" i="21"/>
  <c r="ML98" i="21"/>
  <c r="MM98" i="21"/>
  <c r="MN98" i="21"/>
  <c r="MO98" i="21"/>
  <c r="MP98" i="21"/>
  <c r="MQ98" i="21"/>
  <c r="MR98" i="21"/>
  <c r="D99" i="21"/>
  <c r="E99" i="21"/>
  <c r="F99" i="21"/>
  <c r="G99" i="21"/>
  <c r="H99" i="21"/>
  <c r="I99" i="21"/>
  <c r="J99" i="21"/>
  <c r="K99" i="21"/>
  <c r="L99" i="21"/>
  <c r="M99" i="21"/>
  <c r="N99" i="21"/>
  <c r="O99" i="21"/>
  <c r="P99" i="21"/>
  <c r="Q99" i="21"/>
  <c r="R99" i="21"/>
  <c r="S99" i="21"/>
  <c r="T99" i="21"/>
  <c r="U99" i="21"/>
  <c r="V99" i="21"/>
  <c r="W99" i="21"/>
  <c r="X99" i="21"/>
  <c r="Y99" i="21"/>
  <c r="Z99" i="21"/>
  <c r="AA99" i="21"/>
  <c r="AB99" i="21"/>
  <c r="AC99" i="21"/>
  <c r="AD99" i="21"/>
  <c r="AE99" i="21"/>
  <c r="AF99" i="21"/>
  <c r="AG99" i="21"/>
  <c r="AH99" i="21"/>
  <c r="AI99" i="21"/>
  <c r="AJ99" i="21"/>
  <c r="AK99" i="21"/>
  <c r="AL99" i="21"/>
  <c r="AM99" i="21"/>
  <c r="AN99" i="21"/>
  <c r="AO99" i="21"/>
  <c r="AP99" i="21"/>
  <c r="AQ99" i="21"/>
  <c r="AR99" i="21"/>
  <c r="AS99" i="21"/>
  <c r="AT99" i="21"/>
  <c r="AU99" i="21"/>
  <c r="AV99" i="21"/>
  <c r="AW99" i="21"/>
  <c r="AX99" i="21"/>
  <c r="AY99" i="21"/>
  <c r="AZ99" i="21"/>
  <c r="BA99" i="21"/>
  <c r="BB99" i="21"/>
  <c r="BC99" i="21"/>
  <c r="BD99" i="21"/>
  <c r="BE99" i="21"/>
  <c r="BF99" i="21"/>
  <c r="BG99" i="21"/>
  <c r="BH99" i="21"/>
  <c r="BI99" i="21"/>
  <c r="BJ99" i="21"/>
  <c r="BK99" i="21"/>
  <c r="BL99" i="21"/>
  <c r="BM99" i="21"/>
  <c r="BN99" i="21"/>
  <c r="BO99" i="21"/>
  <c r="BP99" i="21"/>
  <c r="BQ99" i="21"/>
  <c r="BR99" i="21"/>
  <c r="BS99" i="21"/>
  <c r="BT99" i="21"/>
  <c r="BU99" i="21"/>
  <c r="BV99" i="21"/>
  <c r="BW99" i="21"/>
  <c r="BX99" i="21"/>
  <c r="BY99" i="21"/>
  <c r="BZ99" i="21"/>
  <c r="CA99" i="21"/>
  <c r="CB99" i="21"/>
  <c r="CC99" i="21"/>
  <c r="CD99" i="21"/>
  <c r="CE99" i="21"/>
  <c r="CF99" i="21"/>
  <c r="CG99" i="21"/>
  <c r="CH99" i="21"/>
  <c r="CI99" i="21"/>
  <c r="CJ99" i="21"/>
  <c r="CK99" i="21"/>
  <c r="CL99" i="21"/>
  <c r="CM99" i="21"/>
  <c r="CN99" i="21"/>
  <c r="CO99" i="21"/>
  <c r="CP99" i="21"/>
  <c r="CQ99" i="21"/>
  <c r="CR99" i="21"/>
  <c r="CS99" i="21"/>
  <c r="CT99" i="21"/>
  <c r="CU99" i="21"/>
  <c r="CV99" i="21"/>
  <c r="CW99" i="21"/>
  <c r="CX99" i="21"/>
  <c r="CY99" i="21"/>
  <c r="CZ99" i="21"/>
  <c r="DA99" i="21"/>
  <c r="DB99" i="21"/>
  <c r="DC99" i="21"/>
  <c r="DD99" i="21"/>
  <c r="DE99" i="21"/>
  <c r="DF99" i="21"/>
  <c r="DG99" i="21"/>
  <c r="DH99" i="21"/>
  <c r="DI99" i="21"/>
  <c r="DJ99" i="21"/>
  <c r="DK99" i="21"/>
  <c r="DL99" i="21"/>
  <c r="DM99" i="21"/>
  <c r="DN99" i="21"/>
  <c r="DO99" i="21"/>
  <c r="DP99" i="21"/>
  <c r="DQ99" i="21"/>
  <c r="DR99" i="21"/>
  <c r="DS99" i="21"/>
  <c r="DT99" i="21"/>
  <c r="DU99" i="21"/>
  <c r="DV99" i="21"/>
  <c r="DW99" i="21"/>
  <c r="DX99" i="21"/>
  <c r="DY99" i="21"/>
  <c r="DZ99" i="21"/>
  <c r="EA99" i="21"/>
  <c r="EB99" i="21"/>
  <c r="EC99" i="21"/>
  <c r="ED99" i="21"/>
  <c r="EE99" i="21"/>
  <c r="EF99" i="21"/>
  <c r="EG99" i="21"/>
  <c r="EH99" i="21"/>
  <c r="EI99" i="21"/>
  <c r="EJ99" i="21"/>
  <c r="EK99" i="21"/>
  <c r="EL99" i="21"/>
  <c r="EM99" i="21"/>
  <c r="EN99" i="21"/>
  <c r="EO99" i="21"/>
  <c r="EP99" i="21"/>
  <c r="EQ99" i="21"/>
  <c r="ER99" i="21"/>
  <c r="ES99" i="21"/>
  <c r="ET99" i="21"/>
  <c r="EU99" i="21"/>
  <c r="EV99" i="21"/>
  <c r="EW99" i="21"/>
  <c r="EX99" i="21"/>
  <c r="EY99" i="21"/>
  <c r="EZ99" i="21"/>
  <c r="FA99" i="21"/>
  <c r="FB99" i="21"/>
  <c r="FC99" i="21"/>
  <c r="FD99" i="21"/>
  <c r="FE99" i="21"/>
  <c r="FF99" i="21"/>
  <c r="FG99" i="21"/>
  <c r="FH99" i="21"/>
  <c r="FI99" i="21"/>
  <c r="FJ99" i="21"/>
  <c r="FK99" i="21"/>
  <c r="FL99" i="21"/>
  <c r="FM99" i="21"/>
  <c r="FN99" i="21"/>
  <c r="FO99" i="21"/>
  <c r="FP99" i="21"/>
  <c r="FQ99" i="21"/>
  <c r="FR99" i="21"/>
  <c r="FS99" i="21"/>
  <c r="FT99" i="21"/>
  <c r="FU99" i="21"/>
  <c r="FV99" i="21"/>
  <c r="FW99" i="21"/>
  <c r="FX99" i="21"/>
  <c r="FY99" i="21"/>
  <c r="FZ99" i="21"/>
  <c r="GA99" i="21"/>
  <c r="GB99" i="21"/>
  <c r="GC99" i="21"/>
  <c r="GD99" i="21"/>
  <c r="GE99" i="21"/>
  <c r="GF99" i="21"/>
  <c r="GG99" i="21"/>
  <c r="GH99" i="21"/>
  <c r="GI99" i="21"/>
  <c r="GJ99" i="21"/>
  <c r="GK99" i="21"/>
  <c r="GL99" i="21"/>
  <c r="GM99" i="21"/>
  <c r="GN99" i="21"/>
  <c r="GO99" i="21"/>
  <c r="GP99" i="21"/>
  <c r="GQ99" i="21"/>
  <c r="GR99" i="21"/>
  <c r="GS99" i="21"/>
  <c r="GT99" i="21"/>
  <c r="GU99" i="21"/>
  <c r="GV99" i="21"/>
  <c r="GW99" i="21"/>
  <c r="GX99" i="21"/>
  <c r="GY99" i="21"/>
  <c r="GZ99" i="21"/>
  <c r="HA99" i="21"/>
  <c r="HB99" i="21"/>
  <c r="HC99" i="21"/>
  <c r="HD99" i="21"/>
  <c r="HE99" i="21"/>
  <c r="HF99" i="21"/>
  <c r="HG99" i="21"/>
  <c r="HH99" i="21"/>
  <c r="HI99" i="21"/>
  <c r="HJ99" i="21"/>
  <c r="HK99" i="21"/>
  <c r="HL99" i="21"/>
  <c r="HM99" i="21"/>
  <c r="HN99" i="21"/>
  <c r="HO99" i="21"/>
  <c r="HP99" i="21"/>
  <c r="HQ99" i="21"/>
  <c r="HR99" i="21"/>
  <c r="HS99" i="21"/>
  <c r="HT99" i="21"/>
  <c r="HU99" i="21"/>
  <c r="HV99" i="21"/>
  <c r="HW99" i="21"/>
  <c r="HX99" i="21"/>
  <c r="HY99" i="21"/>
  <c r="HZ99" i="21"/>
  <c r="IA99" i="21"/>
  <c r="IB99" i="21"/>
  <c r="IC99" i="21"/>
  <c r="ID99" i="21"/>
  <c r="IE99" i="21"/>
  <c r="IF99" i="21"/>
  <c r="IG99" i="21"/>
  <c r="IH99" i="21"/>
  <c r="II99" i="21"/>
  <c r="IJ99" i="21"/>
  <c r="IK99" i="21"/>
  <c r="IL99" i="21"/>
  <c r="IM99" i="21"/>
  <c r="IN99" i="21"/>
  <c r="IO99" i="21"/>
  <c r="IP99" i="21"/>
  <c r="IQ99" i="21"/>
  <c r="IR99" i="21"/>
  <c r="IS99" i="21"/>
  <c r="IT99" i="21"/>
  <c r="IU99" i="21"/>
  <c r="IV99" i="21"/>
  <c r="IW99" i="21"/>
  <c r="IX99" i="21"/>
  <c r="IY99" i="21"/>
  <c r="IZ99" i="21"/>
  <c r="JA99" i="21"/>
  <c r="JB99" i="21"/>
  <c r="JC99" i="21"/>
  <c r="JD99" i="21"/>
  <c r="JE99" i="21"/>
  <c r="JF99" i="21"/>
  <c r="JG99" i="21"/>
  <c r="JH99" i="21"/>
  <c r="JI99" i="21"/>
  <c r="JJ99" i="21"/>
  <c r="JK99" i="21"/>
  <c r="JL99" i="21"/>
  <c r="JM99" i="21"/>
  <c r="JN99" i="21"/>
  <c r="JO99" i="21"/>
  <c r="JP99" i="21"/>
  <c r="JQ99" i="21"/>
  <c r="JR99" i="21"/>
  <c r="JS99" i="21"/>
  <c r="JT99" i="21"/>
  <c r="JU99" i="21"/>
  <c r="JV99" i="21"/>
  <c r="JW99" i="21"/>
  <c r="JX99" i="21"/>
  <c r="JY99" i="21"/>
  <c r="JZ99" i="21"/>
  <c r="KA99" i="21"/>
  <c r="KB99" i="21"/>
  <c r="KC99" i="21"/>
  <c r="KD99" i="21"/>
  <c r="KE99" i="21"/>
  <c r="KF99" i="21"/>
  <c r="KG99" i="21"/>
  <c r="KH99" i="21"/>
  <c r="KI99" i="21"/>
  <c r="KJ99" i="21"/>
  <c r="KK99" i="21"/>
  <c r="KL99" i="21"/>
  <c r="KM99" i="21"/>
  <c r="KN99" i="21"/>
  <c r="KO99" i="21"/>
  <c r="KP99" i="21"/>
  <c r="KQ99" i="21"/>
  <c r="KR99" i="21"/>
  <c r="KS99" i="21"/>
  <c r="KT99" i="21"/>
  <c r="KU99" i="21"/>
  <c r="KV99" i="21"/>
  <c r="KW99" i="21"/>
  <c r="KX99" i="21"/>
  <c r="KY99" i="21"/>
  <c r="KZ99" i="21"/>
  <c r="LA99" i="21"/>
  <c r="LB99" i="21"/>
  <c r="LC99" i="21"/>
  <c r="LD99" i="21"/>
  <c r="LE99" i="21"/>
  <c r="LF99" i="21"/>
  <c r="LG99" i="21"/>
  <c r="LH99" i="21"/>
  <c r="LI99" i="21"/>
  <c r="LJ99" i="21"/>
  <c r="LK99" i="21"/>
  <c r="LL99" i="21"/>
  <c r="LM99" i="21"/>
  <c r="LN99" i="21"/>
  <c r="LO99" i="21"/>
  <c r="LP99" i="21"/>
  <c r="LQ99" i="21"/>
  <c r="LR99" i="21"/>
  <c r="LS99" i="21"/>
  <c r="LT99" i="21"/>
  <c r="LU99" i="21"/>
  <c r="LV99" i="21"/>
  <c r="LW99" i="21"/>
  <c r="LX99" i="21"/>
  <c r="LY99" i="21"/>
  <c r="LZ99" i="21"/>
  <c r="MA99" i="21"/>
  <c r="MB99" i="21"/>
  <c r="MC99" i="21"/>
  <c r="MD99" i="21"/>
  <c r="ME99" i="21"/>
  <c r="MF99" i="21"/>
  <c r="MG99" i="21"/>
  <c r="MH99" i="21"/>
  <c r="MI99" i="21"/>
  <c r="MJ99" i="21"/>
  <c r="MK99" i="21"/>
  <c r="ML99" i="21"/>
  <c r="MM99" i="21"/>
  <c r="MN99" i="21"/>
  <c r="MO99" i="21"/>
  <c r="MP99" i="21"/>
  <c r="MQ99" i="21"/>
  <c r="MR99" i="21"/>
  <c r="D100" i="21"/>
  <c r="E100" i="21"/>
  <c r="F100" i="21"/>
  <c r="G100" i="21"/>
  <c r="H100" i="21"/>
  <c r="I100" i="21"/>
  <c r="J100" i="21"/>
  <c r="K100" i="21"/>
  <c r="L100" i="21"/>
  <c r="M100" i="21"/>
  <c r="N100" i="21"/>
  <c r="O100" i="21"/>
  <c r="P100" i="21"/>
  <c r="Q100" i="21"/>
  <c r="R100" i="21"/>
  <c r="S100" i="21"/>
  <c r="T100" i="21"/>
  <c r="U100" i="21"/>
  <c r="V100" i="21"/>
  <c r="W100" i="21"/>
  <c r="X100" i="21"/>
  <c r="Y100" i="21"/>
  <c r="Z100" i="21"/>
  <c r="AA100" i="21"/>
  <c r="AB100" i="21"/>
  <c r="AC100" i="21"/>
  <c r="AD100" i="21"/>
  <c r="AE100" i="21"/>
  <c r="AF100" i="21"/>
  <c r="AG100" i="21"/>
  <c r="AH100" i="21"/>
  <c r="AI100" i="21"/>
  <c r="AJ100" i="21"/>
  <c r="AK100" i="21"/>
  <c r="AL100" i="21"/>
  <c r="AM100" i="21"/>
  <c r="AN100" i="21"/>
  <c r="AO100" i="21"/>
  <c r="AP100" i="21"/>
  <c r="AQ100" i="21"/>
  <c r="AR100" i="21"/>
  <c r="AS100" i="21"/>
  <c r="AT100" i="21"/>
  <c r="AU100" i="21"/>
  <c r="AV100" i="21"/>
  <c r="AW100" i="21"/>
  <c r="AX100" i="21"/>
  <c r="AY100" i="21"/>
  <c r="AZ100" i="21"/>
  <c r="BA100" i="21"/>
  <c r="BB100" i="21"/>
  <c r="BC100" i="21"/>
  <c r="BD100" i="21"/>
  <c r="BE100" i="21"/>
  <c r="BF100" i="21"/>
  <c r="BG100" i="21"/>
  <c r="BH100" i="21"/>
  <c r="BI100" i="21"/>
  <c r="BJ100" i="21"/>
  <c r="BK100" i="21"/>
  <c r="BL100" i="21"/>
  <c r="BM100" i="21"/>
  <c r="BN100" i="21"/>
  <c r="BO100" i="21"/>
  <c r="BP100" i="21"/>
  <c r="BQ100" i="21"/>
  <c r="BR100" i="21"/>
  <c r="BS100" i="21"/>
  <c r="BT100" i="21"/>
  <c r="BU100" i="21"/>
  <c r="BV100" i="21"/>
  <c r="BW100" i="21"/>
  <c r="BX100" i="21"/>
  <c r="BY100" i="21"/>
  <c r="BZ100" i="21"/>
  <c r="CA100" i="21"/>
  <c r="CB100" i="21"/>
  <c r="CC100" i="21"/>
  <c r="CD100" i="21"/>
  <c r="CE100" i="21"/>
  <c r="CF100" i="21"/>
  <c r="CG100" i="21"/>
  <c r="CH100" i="21"/>
  <c r="CI100" i="21"/>
  <c r="CJ100" i="21"/>
  <c r="CK100" i="21"/>
  <c r="CL100" i="21"/>
  <c r="CM100" i="21"/>
  <c r="CN100" i="21"/>
  <c r="CO100" i="21"/>
  <c r="CP100" i="21"/>
  <c r="CQ100" i="21"/>
  <c r="CR100" i="21"/>
  <c r="CS100" i="21"/>
  <c r="CT100" i="21"/>
  <c r="CU100" i="21"/>
  <c r="CV100" i="21"/>
  <c r="CW100" i="21"/>
  <c r="CX100" i="21"/>
  <c r="CY100" i="21"/>
  <c r="CZ100" i="21"/>
  <c r="DA100" i="21"/>
  <c r="DB100" i="21"/>
  <c r="DC100" i="21"/>
  <c r="DD100" i="21"/>
  <c r="DE100" i="21"/>
  <c r="DF100" i="21"/>
  <c r="DG100" i="21"/>
  <c r="DH100" i="21"/>
  <c r="DI100" i="21"/>
  <c r="DJ100" i="21"/>
  <c r="DK100" i="21"/>
  <c r="DL100" i="21"/>
  <c r="DM100" i="21"/>
  <c r="DN100" i="21"/>
  <c r="DO100" i="21"/>
  <c r="DP100" i="21"/>
  <c r="DQ100" i="21"/>
  <c r="DR100" i="21"/>
  <c r="DS100" i="21"/>
  <c r="DT100" i="21"/>
  <c r="DU100" i="21"/>
  <c r="DV100" i="21"/>
  <c r="DW100" i="21"/>
  <c r="DX100" i="21"/>
  <c r="DY100" i="21"/>
  <c r="DZ100" i="21"/>
  <c r="EA100" i="21"/>
  <c r="EB100" i="21"/>
  <c r="EC100" i="21"/>
  <c r="ED100" i="21"/>
  <c r="EE100" i="21"/>
  <c r="EF100" i="21"/>
  <c r="EG100" i="21"/>
  <c r="EH100" i="21"/>
  <c r="EI100" i="21"/>
  <c r="EJ100" i="21"/>
  <c r="EK100" i="21"/>
  <c r="EL100" i="21"/>
  <c r="EM100" i="21"/>
  <c r="EN100" i="21"/>
  <c r="EO100" i="21"/>
  <c r="EP100" i="21"/>
  <c r="EQ100" i="21"/>
  <c r="ER100" i="21"/>
  <c r="ES100" i="21"/>
  <c r="ET100" i="21"/>
  <c r="EU100" i="21"/>
  <c r="EV100" i="21"/>
  <c r="EW100" i="21"/>
  <c r="EX100" i="21"/>
  <c r="EY100" i="21"/>
  <c r="EZ100" i="21"/>
  <c r="FA100" i="21"/>
  <c r="FB100" i="21"/>
  <c r="FC100" i="21"/>
  <c r="FD100" i="21"/>
  <c r="FE100" i="21"/>
  <c r="FF100" i="21"/>
  <c r="FG100" i="21"/>
  <c r="FH100" i="21"/>
  <c r="FI100" i="21"/>
  <c r="FJ100" i="21"/>
  <c r="FK100" i="21"/>
  <c r="FL100" i="21"/>
  <c r="FM100" i="21"/>
  <c r="FN100" i="21"/>
  <c r="FO100" i="21"/>
  <c r="FP100" i="21"/>
  <c r="FQ100" i="21"/>
  <c r="FR100" i="21"/>
  <c r="FS100" i="21"/>
  <c r="FT100" i="21"/>
  <c r="FU100" i="21"/>
  <c r="FV100" i="21"/>
  <c r="FW100" i="21"/>
  <c r="FX100" i="21"/>
  <c r="FY100" i="21"/>
  <c r="FZ100" i="21"/>
  <c r="GA100" i="21"/>
  <c r="GB100" i="21"/>
  <c r="GC100" i="21"/>
  <c r="GD100" i="21"/>
  <c r="GE100" i="21"/>
  <c r="GF100" i="21"/>
  <c r="GG100" i="21"/>
  <c r="GH100" i="21"/>
  <c r="GI100" i="21"/>
  <c r="GJ100" i="21"/>
  <c r="GK100" i="21"/>
  <c r="GL100" i="21"/>
  <c r="GM100" i="21"/>
  <c r="GN100" i="21"/>
  <c r="GO100" i="21"/>
  <c r="GP100" i="21"/>
  <c r="GQ100" i="21"/>
  <c r="GR100" i="21"/>
  <c r="GS100" i="21"/>
  <c r="GT100" i="21"/>
  <c r="GU100" i="21"/>
  <c r="GV100" i="21"/>
  <c r="GW100" i="21"/>
  <c r="GX100" i="21"/>
  <c r="GY100" i="21"/>
  <c r="GZ100" i="21"/>
  <c r="HA100" i="21"/>
  <c r="HB100" i="21"/>
  <c r="HC100" i="21"/>
  <c r="HD100" i="21"/>
  <c r="HE100" i="21"/>
  <c r="HF100" i="21"/>
  <c r="HG100" i="21"/>
  <c r="HH100" i="21"/>
  <c r="HI100" i="21"/>
  <c r="HJ100" i="21"/>
  <c r="HK100" i="21"/>
  <c r="HL100" i="21"/>
  <c r="HM100" i="21"/>
  <c r="HN100" i="21"/>
  <c r="HO100" i="21"/>
  <c r="HP100" i="21"/>
  <c r="HQ100" i="21"/>
  <c r="HR100" i="21"/>
  <c r="HS100" i="21"/>
  <c r="HT100" i="21"/>
  <c r="HU100" i="21"/>
  <c r="HV100" i="21"/>
  <c r="HW100" i="21"/>
  <c r="HX100" i="21"/>
  <c r="HY100" i="21"/>
  <c r="HZ100" i="21"/>
  <c r="IA100" i="21"/>
  <c r="IB100" i="21"/>
  <c r="IC100" i="21"/>
  <c r="ID100" i="21"/>
  <c r="IE100" i="21"/>
  <c r="IF100" i="21"/>
  <c r="IG100" i="21"/>
  <c r="IH100" i="21"/>
  <c r="II100" i="21"/>
  <c r="IJ100" i="21"/>
  <c r="IK100" i="21"/>
  <c r="IL100" i="21"/>
  <c r="IM100" i="21"/>
  <c r="IN100" i="21"/>
  <c r="IO100" i="21"/>
  <c r="IP100" i="21"/>
  <c r="IQ100" i="21"/>
  <c r="IR100" i="21"/>
  <c r="IS100" i="21"/>
  <c r="IT100" i="21"/>
  <c r="IU100" i="21"/>
  <c r="IV100" i="21"/>
  <c r="IW100" i="21"/>
  <c r="IX100" i="21"/>
  <c r="IY100" i="21"/>
  <c r="IZ100" i="21"/>
  <c r="JA100" i="21"/>
  <c r="JB100" i="21"/>
  <c r="JC100" i="21"/>
  <c r="JD100" i="21"/>
  <c r="JE100" i="21"/>
  <c r="JF100" i="21"/>
  <c r="JG100" i="21"/>
  <c r="JH100" i="21"/>
  <c r="JI100" i="21"/>
  <c r="JJ100" i="21"/>
  <c r="JK100" i="21"/>
  <c r="JL100" i="21"/>
  <c r="JM100" i="21"/>
  <c r="JN100" i="21"/>
  <c r="JO100" i="21"/>
  <c r="JP100" i="21"/>
  <c r="JQ100" i="21"/>
  <c r="JR100" i="21"/>
  <c r="JS100" i="21"/>
  <c r="JT100" i="21"/>
  <c r="JU100" i="21"/>
  <c r="JV100" i="21"/>
  <c r="JW100" i="21"/>
  <c r="JX100" i="21"/>
  <c r="JY100" i="21"/>
  <c r="JZ100" i="21"/>
  <c r="KA100" i="21"/>
  <c r="KB100" i="21"/>
  <c r="KC100" i="21"/>
  <c r="KD100" i="21"/>
  <c r="KE100" i="21"/>
  <c r="KF100" i="21"/>
  <c r="KG100" i="21"/>
  <c r="KH100" i="21"/>
  <c r="KI100" i="21"/>
  <c r="KJ100" i="21"/>
  <c r="KK100" i="21"/>
  <c r="KL100" i="21"/>
  <c r="KM100" i="21"/>
  <c r="KN100" i="21"/>
  <c r="KO100" i="21"/>
  <c r="KP100" i="21"/>
  <c r="KQ100" i="21"/>
  <c r="KR100" i="21"/>
  <c r="KS100" i="21"/>
  <c r="KT100" i="21"/>
  <c r="KU100" i="21"/>
  <c r="KV100" i="21"/>
  <c r="KW100" i="21"/>
  <c r="KX100" i="21"/>
  <c r="KY100" i="21"/>
  <c r="KZ100" i="21"/>
  <c r="LA100" i="21"/>
  <c r="LB100" i="21"/>
  <c r="LC100" i="21"/>
  <c r="LD100" i="21"/>
  <c r="LE100" i="21"/>
  <c r="LF100" i="21"/>
  <c r="LG100" i="21"/>
  <c r="LH100" i="21"/>
  <c r="LI100" i="21"/>
  <c r="LJ100" i="21"/>
  <c r="LK100" i="21"/>
  <c r="LL100" i="21"/>
  <c r="LM100" i="21"/>
  <c r="LN100" i="21"/>
  <c r="LO100" i="21"/>
  <c r="LP100" i="21"/>
  <c r="LQ100" i="21"/>
  <c r="LR100" i="21"/>
  <c r="LS100" i="21"/>
  <c r="LT100" i="21"/>
  <c r="LU100" i="21"/>
  <c r="LV100" i="21"/>
  <c r="LW100" i="21"/>
  <c r="LX100" i="21"/>
  <c r="LY100" i="21"/>
  <c r="LZ100" i="21"/>
  <c r="MA100" i="21"/>
  <c r="MB100" i="21"/>
  <c r="MC100" i="21"/>
  <c r="MD100" i="21"/>
  <c r="ME100" i="21"/>
  <c r="MF100" i="21"/>
  <c r="MG100" i="21"/>
  <c r="MH100" i="21"/>
  <c r="MI100" i="21"/>
  <c r="MJ100" i="21"/>
  <c r="MK100" i="21"/>
  <c r="ML100" i="21"/>
  <c r="MM100" i="21"/>
  <c r="MN100" i="21"/>
  <c r="MO100" i="21"/>
  <c r="MP100" i="21"/>
  <c r="MQ100" i="21"/>
  <c r="MR100" i="21"/>
  <c r="D101" i="21"/>
  <c r="E101" i="21"/>
  <c r="F101" i="21"/>
  <c r="G101" i="21"/>
  <c r="H101" i="21"/>
  <c r="I101" i="21"/>
  <c r="J101" i="21"/>
  <c r="K101" i="21"/>
  <c r="L101" i="21"/>
  <c r="M101" i="21"/>
  <c r="N101" i="21"/>
  <c r="O101" i="21"/>
  <c r="P101" i="21"/>
  <c r="Q101" i="21"/>
  <c r="R101" i="21"/>
  <c r="S101" i="21"/>
  <c r="T101" i="21"/>
  <c r="U101" i="21"/>
  <c r="V101" i="21"/>
  <c r="W101" i="21"/>
  <c r="X101" i="21"/>
  <c r="Y101" i="21"/>
  <c r="Z101" i="21"/>
  <c r="AA101" i="21"/>
  <c r="AB101" i="21"/>
  <c r="AC101" i="21"/>
  <c r="AD101" i="21"/>
  <c r="AE101" i="21"/>
  <c r="AF101" i="21"/>
  <c r="AG101" i="21"/>
  <c r="AH101" i="21"/>
  <c r="AI101" i="21"/>
  <c r="AJ101" i="21"/>
  <c r="AK101" i="21"/>
  <c r="AL101" i="21"/>
  <c r="AM101" i="21"/>
  <c r="AN101" i="21"/>
  <c r="AO101" i="21"/>
  <c r="AP101" i="21"/>
  <c r="AQ101" i="21"/>
  <c r="AR101" i="21"/>
  <c r="AS101" i="21"/>
  <c r="AT101" i="21"/>
  <c r="AU101" i="21"/>
  <c r="AV101" i="21"/>
  <c r="AW101" i="21"/>
  <c r="AX101" i="21"/>
  <c r="AY101" i="21"/>
  <c r="AZ101" i="21"/>
  <c r="BA101" i="21"/>
  <c r="BB101" i="21"/>
  <c r="BC101" i="21"/>
  <c r="BD101" i="21"/>
  <c r="BE101" i="21"/>
  <c r="BF101" i="21"/>
  <c r="BG101" i="21"/>
  <c r="BH101" i="21"/>
  <c r="BI101" i="21"/>
  <c r="BJ101" i="21"/>
  <c r="BK101" i="21"/>
  <c r="BL101" i="21"/>
  <c r="BM101" i="21"/>
  <c r="BN101" i="21"/>
  <c r="BO101" i="21"/>
  <c r="BP101" i="21"/>
  <c r="BQ101" i="21"/>
  <c r="BR101" i="21"/>
  <c r="BS101" i="21"/>
  <c r="BT101" i="21"/>
  <c r="BU101" i="21"/>
  <c r="BV101" i="21"/>
  <c r="BW101" i="21"/>
  <c r="BX101" i="21"/>
  <c r="BY101" i="21"/>
  <c r="BZ101" i="21"/>
  <c r="CA101" i="21"/>
  <c r="CB101" i="21"/>
  <c r="CC101" i="21"/>
  <c r="CD101" i="21"/>
  <c r="CE101" i="21"/>
  <c r="CF101" i="21"/>
  <c r="CG101" i="21"/>
  <c r="CH101" i="21"/>
  <c r="CI101" i="21"/>
  <c r="CJ101" i="21"/>
  <c r="CK101" i="21"/>
  <c r="CL101" i="21"/>
  <c r="CM101" i="21"/>
  <c r="CN101" i="21"/>
  <c r="CO101" i="21"/>
  <c r="CP101" i="21"/>
  <c r="CQ101" i="21"/>
  <c r="CR101" i="21"/>
  <c r="CS101" i="21"/>
  <c r="CT101" i="21"/>
  <c r="CU101" i="21"/>
  <c r="CV101" i="21"/>
  <c r="CW101" i="21"/>
  <c r="CX101" i="21"/>
  <c r="CY101" i="21"/>
  <c r="CZ101" i="21"/>
  <c r="DA101" i="21"/>
  <c r="DB101" i="21"/>
  <c r="DC101" i="21"/>
  <c r="DD101" i="21"/>
  <c r="DE101" i="21"/>
  <c r="DF101" i="21"/>
  <c r="DG101" i="21"/>
  <c r="DH101" i="21"/>
  <c r="DI101" i="21"/>
  <c r="DJ101" i="21"/>
  <c r="DK101" i="21"/>
  <c r="DL101" i="21"/>
  <c r="DM101" i="21"/>
  <c r="DN101" i="21"/>
  <c r="DO101" i="21"/>
  <c r="DP101" i="21"/>
  <c r="DQ101" i="21"/>
  <c r="DR101" i="21"/>
  <c r="DS101" i="21"/>
  <c r="DT101" i="21"/>
  <c r="DU101" i="21"/>
  <c r="DV101" i="21"/>
  <c r="DW101" i="21"/>
  <c r="DX101" i="21"/>
  <c r="DY101" i="21"/>
  <c r="DZ101" i="21"/>
  <c r="EA101" i="21"/>
  <c r="EB101" i="21"/>
  <c r="EC101" i="21"/>
  <c r="ED101" i="21"/>
  <c r="EE101" i="21"/>
  <c r="EF101" i="21"/>
  <c r="EG101" i="21"/>
  <c r="EH101" i="21"/>
  <c r="EI101" i="21"/>
  <c r="EJ101" i="21"/>
  <c r="EK101" i="21"/>
  <c r="EL101" i="21"/>
  <c r="EM101" i="21"/>
  <c r="EN101" i="21"/>
  <c r="EO101" i="21"/>
  <c r="EP101" i="21"/>
  <c r="EQ101" i="21"/>
  <c r="ER101" i="21"/>
  <c r="ES101" i="21"/>
  <c r="ET101" i="21"/>
  <c r="EU101" i="21"/>
  <c r="EV101" i="21"/>
  <c r="EW101" i="21"/>
  <c r="EX101" i="21"/>
  <c r="EY101" i="21"/>
  <c r="EZ101" i="21"/>
  <c r="FA101" i="21"/>
  <c r="FB101" i="21"/>
  <c r="FC101" i="21"/>
  <c r="FD101" i="21"/>
  <c r="FE101" i="21"/>
  <c r="FF101" i="21"/>
  <c r="FG101" i="21"/>
  <c r="FH101" i="21"/>
  <c r="FI101" i="21"/>
  <c r="FJ101" i="21"/>
  <c r="FK101" i="21"/>
  <c r="FL101" i="21"/>
  <c r="FM101" i="21"/>
  <c r="FN101" i="21"/>
  <c r="FO101" i="21"/>
  <c r="FP101" i="21"/>
  <c r="FQ101" i="21"/>
  <c r="FR101" i="21"/>
  <c r="FS101" i="21"/>
  <c r="FT101" i="21"/>
  <c r="FU101" i="21"/>
  <c r="FV101" i="21"/>
  <c r="FW101" i="21"/>
  <c r="FX101" i="21"/>
  <c r="FY101" i="21"/>
  <c r="FZ101" i="21"/>
  <c r="GA101" i="21"/>
  <c r="GB101" i="21"/>
  <c r="GC101" i="21"/>
  <c r="GD101" i="21"/>
  <c r="GE101" i="21"/>
  <c r="GF101" i="21"/>
  <c r="GG101" i="21"/>
  <c r="GH101" i="21"/>
  <c r="GI101" i="21"/>
  <c r="GJ101" i="21"/>
  <c r="GK101" i="21"/>
  <c r="GL101" i="21"/>
  <c r="GM101" i="21"/>
  <c r="GN101" i="21"/>
  <c r="GO101" i="21"/>
  <c r="GP101" i="21"/>
  <c r="GQ101" i="21"/>
  <c r="GR101" i="21"/>
  <c r="GS101" i="21"/>
  <c r="GT101" i="21"/>
  <c r="GU101" i="21"/>
  <c r="GV101" i="21"/>
  <c r="GW101" i="21"/>
  <c r="GX101" i="21"/>
  <c r="GY101" i="21"/>
  <c r="GZ101" i="21"/>
  <c r="HA101" i="21"/>
  <c r="HB101" i="21"/>
  <c r="HC101" i="21"/>
  <c r="HD101" i="21"/>
  <c r="HE101" i="21"/>
  <c r="HF101" i="21"/>
  <c r="HG101" i="21"/>
  <c r="HH101" i="21"/>
  <c r="HI101" i="21"/>
  <c r="HJ101" i="21"/>
  <c r="HK101" i="21"/>
  <c r="HL101" i="21"/>
  <c r="HM101" i="21"/>
  <c r="HN101" i="21"/>
  <c r="HO101" i="21"/>
  <c r="HP101" i="21"/>
  <c r="HQ101" i="21"/>
  <c r="HR101" i="21"/>
  <c r="HS101" i="21"/>
  <c r="HT101" i="21"/>
  <c r="HU101" i="21"/>
  <c r="HV101" i="21"/>
  <c r="HW101" i="21"/>
  <c r="HX101" i="21"/>
  <c r="HY101" i="21"/>
  <c r="HZ101" i="21"/>
  <c r="IA101" i="21"/>
  <c r="IB101" i="21"/>
  <c r="IC101" i="21"/>
  <c r="ID101" i="21"/>
  <c r="IE101" i="21"/>
  <c r="IF101" i="21"/>
  <c r="IG101" i="21"/>
  <c r="IH101" i="21"/>
  <c r="II101" i="21"/>
  <c r="IJ101" i="21"/>
  <c r="IK101" i="21"/>
  <c r="IL101" i="21"/>
  <c r="IM101" i="21"/>
  <c r="IN101" i="21"/>
  <c r="IO101" i="21"/>
  <c r="IP101" i="21"/>
  <c r="IQ101" i="21"/>
  <c r="IR101" i="21"/>
  <c r="IS101" i="21"/>
  <c r="IT101" i="21"/>
  <c r="IU101" i="21"/>
  <c r="IV101" i="21"/>
  <c r="IW101" i="21"/>
  <c r="IX101" i="21"/>
  <c r="IY101" i="21"/>
  <c r="IZ101" i="21"/>
  <c r="JA101" i="21"/>
  <c r="JB101" i="21"/>
  <c r="JC101" i="21"/>
  <c r="JD101" i="21"/>
  <c r="JE101" i="21"/>
  <c r="JF101" i="21"/>
  <c r="JG101" i="21"/>
  <c r="JH101" i="21"/>
  <c r="JI101" i="21"/>
  <c r="JJ101" i="21"/>
  <c r="JK101" i="21"/>
  <c r="JL101" i="21"/>
  <c r="JM101" i="21"/>
  <c r="JN101" i="21"/>
  <c r="JO101" i="21"/>
  <c r="JP101" i="21"/>
  <c r="JQ101" i="21"/>
  <c r="JR101" i="21"/>
  <c r="JS101" i="21"/>
  <c r="JT101" i="21"/>
  <c r="JU101" i="21"/>
  <c r="JV101" i="21"/>
  <c r="JW101" i="21"/>
  <c r="JX101" i="21"/>
  <c r="JY101" i="21"/>
  <c r="JZ101" i="21"/>
  <c r="KA101" i="21"/>
  <c r="KB101" i="21"/>
  <c r="KC101" i="21"/>
  <c r="KD101" i="21"/>
  <c r="KE101" i="21"/>
  <c r="KF101" i="21"/>
  <c r="KG101" i="21"/>
  <c r="KH101" i="21"/>
  <c r="KI101" i="21"/>
  <c r="KJ101" i="21"/>
  <c r="KK101" i="21"/>
  <c r="KL101" i="21"/>
  <c r="KM101" i="21"/>
  <c r="KN101" i="21"/>
  <c r="KO101" i="21"/>
  <c r="KP101" i="21"/>
  <c r="KQ101" i="21"/>
  <c r="KR101" i="21"/>
  <c r="KS101" i="21"/>
  <c r="KT101" i="21"/>
  <c r="KU101" i="21"/>
  <c r="KV101" i="21"/>
  <c r="KW101" i="21"/>
  <c r="KX101" i="21"/>
  <c r="KY101" i="21"/>
  <c r="KZ101" i="21"/>
  <c r="LA101" i="21"/>
  <c r="LB101" i="21"/>
  <c r="LC101" i="21"/>
  <c r="LD101" i="21"/>
  <c r="LE101" i="21"/>
  <c r="LF101" i="21"/>
  <c r="LG101" i="21"/>
  <c r="LH101" i="21"/>
  <c r="LI101" i="21"/>
  <c r="LJ101" i="21"/>
  <c r="LK101" i="21"/>
  <c r="LL101" i="21"/>
  <c r="LM101" i="21"/>
  <c r="LN101" i="21"/>
  <c r="LO101" i="21"/>
  <c r="LP101" i="21"/>
  <c r="LQ101" i="21"/>
  <c r="LR101" i="21"/>
  <c r="LS101" i="21"/>
  <c r="LT101" i="21"/>
  <c r="LU101" i="21"/>
  <c r="LV101" i="21"/>
  <c r="LW101" i="21"/>
  <c r="LX101" i="21"/>
  <c r="LY101" i="21"/>
  <c r="LZ101" i="21"/>
  <c r="MA101" i="21"/>
  <c r="MB101" i="21"/>
  <c r="MC101" i="21"/>
  <c r="MD101" i="21"/>
  <c r="ME101" i="21"/>
  <c r="MF101" i="21"/>
  <c r="MG101" i="21"/>
  <c r="MH101" i="21"/>
  <c r="MI101" i="21"/>
  <c r="MJ101" i="21"/>
  <c r="MK101" i="21"/>
  <c r="ML101" i="21"/>
  <c r="MM101" i="21"/>
  <c r="MN101" i="21"/>
  <c r="MO101" i="21"/>
  <c r="MP101" i="21"/>
  <c r="MQ101" i="21"/>
  <c r="MR101" i="21"/>
  <c r="D102" i="21"/>
  <c r="E102" i="21"/>
  <c r="F102" i="21"/>
  <c r="G102" i="21"/>
  <c r="H102" i="21"/>
  <c r="I102" i="21"/>
  <c r="J102" i="21"/>
  <c r="K102" i="21"/>
  <c r="L102" i="21"/>
  <c r="M102" i="21"/>
  <c r="N102" i="21"/>
  <c r="O102" i="21"/>
  <c r="P102" i="21"/>
  <c r="Q102" i="21"/>
  <c r="R102" i="21"/>
  <c r="S102" i="21"/>
  <c r="T102" i="21"/>
  <c r="U102" i="21"/>
  <c r="V102" i="21"/>
  <c r="W102" i="21"/>
  <c r="X102" i="21"/>
  <c r="Y102" i="21"/>
  <c r="Z102" i="21"/>
  <c r="AA102" i="21"/>
  <c r="AB102" i="21"/>
  <c r="AC102" i="21"/>
  <c r="AD102" i="21"/>
  <c r="AE102" i="21"/>
  <c r="AF102" i="21"/>
  <c r="AG102" i="21"/>
  <c r="AH102" i="21"/>
  <c r="AI102" i="21"/>
  <c r="AJ102" i="21"/>
  <c r="AK102" i="21"/>
  <c r="AL102" i="21"/>
  <c r="AM102" i="21"/>
  <c r="AN102" i="21"/>
  <c r="AO102" i="21"/>
  <c r="AP102" i="21"/>
  <c r="AQ102" i="21"/>
  <c r="AR102" i="21"/>
  <c r="AS102" i="21"/>
  <c r="AT102" i="21"/>
  <c r="AU102" i="21"/>
  <c r="AV102" i="21"/>
  <c r="AW102" i="21"/>
  <c r="AX102" i="21"/>
  <c r="AY102" i="21"/>
  <c r="AZ102" i="21"/>
  <c r="BA102" i="21"/>
  <c r="BB102" i="21"/>
  <c r="BC102" i="21"/>
  <c r="BD102" i="21"/>
  <c r="BE102" i="21"/>
  <c r="BF102" i="21"/>
  <c r="BG102" i="21"/>
  <c r="BH102" i="21"/>
  <c r="BI102" i="21"/>
  <c r="BJ102" i="21"/>
  <c r="BK102" i="21"/>
  <c r="BL102" i="21"/>
  <c r="BM102" i="21"/>
  <c r="BN102" i="21"/>
  <c r="BO102" i="21"/>
  <c r="BP102" i="21"/>
  <c r="BQ102" i="21"/>
  <c r="BR102" i="21"/>
  <c r="BS102" i="21"/>
  <c r="BT102" i="21"/>
  <c r="BU102" i="21"/>
  <c r="BV102" i="21"/>
  <c r="BW102" i="21"/>
  <c r="BX102" i="21"/>
  <c r="BY102" i="21"/>
  <c r="BZ102" i="21"/>
  <c r="CA102" i="21"/>
  <c r="CB102" i="21"/>
  <c r="CC102" i="21"/>
  <c r="CD102" i="21"/>
  <c r="CE102" i="21"/>
  <c r="CF102" i="21"/>
  <c r="CG102" i="21"/>
  <c r="CH102" i="21"/>
  <c r="CI102" i="21"/>
  <c r="CJ102" i="21"/>
  <c r="CK102" i="21"/>
  <c r="CL102" i="21"/>
  <c r="CM102" i="21"/>
  <c r="CN102" i="21"/>
  <c r="CO102" i="21"/>
  <c r="CP102" i="21"/>
  <c r="CQ102" i="21"/>
  <c r="CR102" i="21"/>
  <c r="CS102" i="21"/>
  <c r="CT102" i="21"/>
  <c r="CU102" i="21"/>
  <c r="CV102" i="21"/>
  <c r="CW102" i="21"/>
  <c r="CX102" i="21"/>
  <c r="CY102" i="21"/>
  <c r="CZ102" i="21"/>
  <c r="DA102" i="21"/>
  <c r="DB102" i="21"/>
  <c r="DC102" i="21"/>
  <c r="DD102" i="21"/>
  <c r="DE102" i="21"/>
  <c r="DF102" i="21"/>
  <c r="DG102" i="21"/>
  <c r="DH102" i="21"/>
  <c r="DI102" i="21"/>
  <c r="DJ102" i="21"/>
  <c r="DK102" i="21"/>
  <c r="DL102" i="21"/>
  <c r="DM102" i="21"/>
  <c r="DN102" i="21"/>
  <c r="DO102" i="21"/>
  <c r="DP102" i="21"/>
  <c r="DQ102" i="21"/>
  <c r="DR102" i="21"/>
  <c r="DS102" i="21"/>
  <c r="DT102" i="21"/>
  <c r="DU102" i="21"/>
  <c r="DV102" i="21"/>
  <c r="DW102" i="21"/>
  <c r="DX102" i="21"/>
  <c r="DY102" i="21"/>
  <c r="DZ102" i="21"/>
  <c r="EA102" i="21"/>
  <c r="EB102" i="21"/>
  <c r="EC102" i="21"/>
  <c r="ED102" i="21"/>
  <c r="EE102" i="21"/>
  <c r="EF102" i="21"/>
  <c r="EG102" i="21"/>
  <c r="EH102" i="21"/>
  <c r="EI102" i="21"/>
  <c r="EJ102" i="21"/>
  <c r="EK102" i="21"/>
  <c r="EL102" i="21"/>
  <c r="EM102" i="21"/>
  <c r="EN102" i="21"/>
  <c r="EO102" i="21"/>
  <c r="EP102" i="21"/>
  <c r="EQ102" i="21"/>
  <c r="ER102" i="21"/>
  <c r="ES102" i="21"/>
  <c r="ET102" i="21"/>
  <c r="EU102" i="21"/>
  <c r="EV102" i="21"/>
  <c r="EW102" i="21"/>
  <c r="EX102" i="21"/>
  <c r="EY102" i="21"/>
  <c r="EZ102" i="21"/>
  <c r="FA102" i="21"/>
  <c r="FB102" i="21"/>
  <c r="FC102" i="21"/>
  <c r="FD102" i="21"/>
  <c r="FE102" i="21"/>
  <c r="FF102" i="21"/>
  <c r="FG102" i="21"/>
  <c r="FH102" i="21"/>
  <c r="FI102" i="21"/>
  <c r="FJ102" i="21"/>
  <c r="FK102" i="21"/>
  <c r="FL102" i="21"/>
  <c r="FM102" i="21"/>
  <c r="FN102" i="21"/>
  <c r="FO102" i="21"/>
  <c r="FP102" i="21"/>
  <c r="FQ102" i="21"/>
  <c r="FR102" i="21"/>
  <c r="FS102" i="21"/>
  <c r="FT102" i="21"/>
  <c r="FU102" i="21"/>
  <c r="FV102" i="21"/>
  <c r="FW102" i="21"/>
  <c r="FX102" i="21"/>
  <c r="FY102" i="21"/>
  <c r="FZ102" i="21"/>
  <c r="GA102" i="21"/>
  <c r="GB102" i="21"/>
  <c r="GC102" i="21"/>
  <c r="GD102" i="21"/>
  <c r="GE102" i="21"/>
  <c r="GF102" i="21"/>
  <c r="GG102" i="21"/>
  <c r="GH102" i="21"/>
  <c r="GI102" i="21"/>
  <c r="GJ102" i="21"/>
  <c r="GK102" i="21"/>
  <c r="GL102" i="21"/>
  <c r="GM102" i="21"/>
  <c r="GN102" i="21"/>
  <c r="GO102" i="21"/>
  <c r="GP102" i="21"/>
  <c r="GQ102" i="21"/>
  <c r="GR102" i="21"/>
  <c r="GS102" i="21"/>
  <c r="GT102" i="21"/>
  <c r="GU102" i="21"/>
  <c r="GV102" i="21"/>
  <c r="GW102" i="21"/>
  <c r="GX102" i="21"/>
  <c r="GY102" i="21"/>
  <c r="GZ102" i="21"/>
  <c r="HA102" i="21"/>
  <c r="HB102" i="21"/>
  <c r="HC102" i="21"/>
  <c r="HD102" i="21"/>
  <c r="HE102" i="21"/>
  <c r="HF102" i="21"/>
  <c r="HG102" i="21"/>
  <c r="HH102" i="21"/>
  <c r="HI102" i="21"/>
  <c r="HJ102" i="21"/>
  <c r="HK102" i="21"/>
  <c r="HL102" i="21"/>
  <c r="HM102" i="21"/>
  <c r="HN102" i="21"/>
  <c r="HO102" i="21"/>
  <c r="HP102" i="21"/>
  <c r="HQ102" i="21"/>
  <c r="HR102" i="21"/>
  <c r="HS102" i="21"/>
  <c r="HT102" i="21"/>
  <c r="HU102" i="21"/>
  <c r="HV102" i="21"/>
  <c r="HW102" i="21"/>
  <c r="HX102" i="21"/>
  <c r="HY102" i="21"/>
  <c r="HZ102" i="21"/>
  <c r="IA102" i="21"/>
  <c r="IB102" i="21"/>
  <c r="IC102" i="21"/>
  <c r="ID102" i="21"/>
  <c r="IE102" i="21"/>
  <c r="IF102" i="21"/>
  <c r="IG102" i="21"/>
  <c r="IH102" i="21"/>
  <c r="II102" i="21"/>
  <c r="IJ102" i="21"/>
  <c r="IK102" i="21"/>
  <c r="IL102" i="21"/>
  <c r="IM102" i="21"/>
  <c r="IN102" i="21"/>
  <c r="IO102" i="21"/>
  <c r="IP102" i="21"/>
  <c r="IQ102" i="21"/>
  <c r="IR102" i="21"/>
  <c r="IS102" i="21"/>
  <c r="IT102" i="21"/>
  <c r="IU102" i="21"/>
  <c r="IV102" i="21"/>
  <c r="IW102" i="21"/>
  <c r="IX102" i="21"/>
  <c r="IY102" i="21"/>
  <c r="IZ102" i="21"/>
  <c r="JA102" i="21"/>
  <c r="JB102" i="21"/>
  <c r="JC102" i="21"/>
  <c r="JD102" i="21"/>
  <c r="JE102" i="21"/>
  <c r="JF102" i="21"/>
  <c r="JG102" i="21"/>
  <c r="JH102" i="21"/>
  <c r="JI102" i="21"/>
  <c r="JJ102" i="21"/>
  <c r="JK102" i="21"/>
  <c r="JL102" i="21"/>
  <c r="JM102" i="21"/>
  <c r="JN102" i="21"/>
  <c r="JO102" i="21"/>
  <c r="JP102" i="21"/>
  <c r="JQ102" i="21"/>
  <c r="JR102" i="21"/>
  <c r="JS102" i="21"/>
  <c r="JT102" i="21"/>
  <c r="JU102" i="21"/>
  <c r="JV102" i="21"/>
  <c r="JW102" i="21"/>
  <c r="JX102" i="21"/>
  <c r="JY102" i="21"/>
  <c r="JZ102" i="21"/>
  <c r="KA102" i="21"/>
  <c r="KB102" i="21"/>
  <c r="KC102" i="21"/>
  <c r="KD102" i="21"/>
  <c r="KE102" i="21"/>
  <c r="KF102" i="21"/>
  <c r="KG102" i="21"/>
  <c r="KH102" i="21"/>
  <c r="KI102" i="21"/>
  <c r="KJ102" i="21"/>
  <c r="KK102" i="21"/>
  <c r="KL102" i="21"/>
  <c r="KM102" i="21"/>
  <c r="KN102" i="21"/>
  <c r="KO102" i="21"/>
  <c r="KP102" i="21"/>
  <c r="KQ102" i="21"/>
  <c r="KR102" i="21"/>
  <c r="KS102" i="21"/>
  <c r="KT102" i="21"/>
  <c r="KU102" i="21"/>
  <c r="KV102" i="21"/>
  <c r="KW102" i="21"/>
  <c r="KX102" i="21"/>
  <c r="KY102" i="21"/>
  <c r="KZ102" i="21"/>
  <c r="LA102" i="21"/>
  <c r="LB102" i="21"/>
  <c r="LC102" i="21"/>
  <c r="LD102" i="21"/>
  <c r="LE102" i="21"/>
  <c r="LF102" i="21"/>
  <c r="LG102" i="21"/>
  <c r="LH102" i="21"/>
  <c r="LI102" i="21"/>
  <c r="LJ102" i="21"/>
  <c r="LK102" i="21"/>
  <c r="LL102" i="21"/>
  <c r="LM102" i="21"/>
  <c r="LN102" i="21"/>
  <c r="LO102" i="21"/>
  <c r="LP102" i="21"/>
  <c r="LQ102" i="21"/>
  <c r="LR102" i="21"/>
  <c r="LS102" i="21"/>
  <c r="LT102" i="21"/>
  <c r="LU102" i="21"/>
  <c r="LV102" i="21"/>
  <c r="LW102" i="21"/>
  <c r="LX102" i="21"/>
  <c r="LY102" i="21"/>
  <c r="LZ102" i="21"/>
  <c r="MA102" i="21"/>
  <c r="MB102" i="21"/>
  <c r="MC102" i="21"/>
  <c r="MD102" i="21"/>
  <c r="ME102" i="21"/>
  <c r="MF102" i="21"/>
  <c r="MG102" i="21"/>
  <c r="MH102" i="21"/>
  <c r="MI102" i="21"/>
  <c r="MJ102" i="21"/>
  <c r="MK102" i="21"/>
  <c r="ML102" i="21"/>
  <c r="MM102" i="21"/>
  <c r="MN102" i="21"/>
  <c r="MO102" i="21"/>
  <c r="MP102" i="21"/>
  <c r="MQ102" i="21"/>
  <c r="MR102" i="21"/>
  <c r="D103" i="21"/>
  <c r="E103" i="21"/>
  <c r="F103" i="21"/>
  <c r="G103" i="21"/>
  <c r="H103" i="21"/>
  <c r="I103" i="21"/>
  <c r="J103" i="21"/>
  <c r="K103" i="21"/>
  <c r="L103" i="21"/>
  <c r="M103" i="21"/>
  <c r="N103" i="21"/>
  <c r="O103" i="21"/>
  <c r="P103" i="21"/>
  <c r="Q103" i="21"/>
  <c r="R103" i="21"/>
  <c r="S103" i="21"/>
  <c r="T103" i="21"/>
  <c r="U103" i="21"/>
  <c r="V103" i="21"/>
  <c r="W103" i="21"/>
  <c r="X103" i="21"/>
  <c r="Y103" i="21"/>
  <c r="Z103" i="21"/>
  <c r="AA103" i="21"/>
  <c r="AB103" i="21"/>
  <c r="AC103" i="21"/>
  <c r="AD103" i="21"/>
  <c r="AE103" i="21"/>
  <c r="AF103" i="21"/>
  <c r="AG103" i="21"/>
  <c r="AH103" i="21"/>
  <c r="AI103" i="21"/>
  <c r="AJ103" i="21"/>
  <c r="AK103" i="21"/>
  <c r="AL103" i="21"/>
  <c r="AM103" i="21"/>
  <c r="AN103" i="21"/>
  <c r="AO103" i="21"/>
  <c r="AP103" i="21"/>
  <c r="AQ103" i="21"/>
  <c r="AR103" i="21"/>
  <c r="AS103" i="21"/>
  <c r="AT103" i="21"/>
  <c r="AU103" i="21"/>
  <c r="AV103" i="21"/>
  <c r="AW103" i="21"/>
  <c r="AX103" i="21"/>
  <c r="AY103" i="21"/>
  <c r="AZ103" i="21"/>
  <c r="BA103" i="21"/>
  <c r="BB103" i="21"/>
  <c r="BC103" i="21"/>
  <c r="BD103" i="21"/>
  <c r="BE103" i="21"/>
  <c r="BF103" i="21"/>
  <c r="BG103" i="21"/>
  <c r="BH103" i="21"/>
  <c r="BI103" i="21"/>
  <c r="BJ103" i="21"/>
  <c r="BK103" i="21"/>
  <c r="BL103" i="21"/>
  <c r="BM103" i="21"/>
  <c r="BN103" i="21"/>
  <c r="BO103" i="21"/>
  <c r="BP103" i="21"/>
  <c r="BQ103" i="21"/>
  <c r="BR103" i="21"/>
  <c r="BS103" i="21"/>
  <c r="BT103" i="21"/>
  <c r="BU103" i="21"/>
  <c r="BV103" i="21"/>
  <c r="BW103" i="21"/>
  <c r="BX103" i="21"/>
  <c r="BY103" i="21"/>
  <c r="BZ103" i="21"/>
  <c r="CA103" i="21"/>
  <c r="CB103" i="21"/>
  <c r="CC103" i="21"/>
  <c r="CD103" i="21"/>
  <c r="CE103" i="21"/>
  <c r="CF103" i="21"/>
  <c r="CG103" i="21"/>
  <c r="CH103" i="21"/>
  <c r="CI103" i="21"/>
  <c r="CJ103" i="21"/>
  <c r="CK103" i="21"/>
  <c r="CL103" i="21"/>
  <c r="CM103" i="21"/>
  <c r="CN103" i="21"/>
  <c r="CO103" i="21"/>
  <c r="CP103" i="21"/>
  <c r="CQ103" i="21"/>
  <c r="CR103" i="21"/>
  <c r="CS103" i="21"/>
  <c r="CT103" i="21"/>
  <c r="CU103" i="21"/>
  <c r="CV103" i="21"/>
  <c r="CW103" i="21"/>
  <c r="CX103" i="21"/>
  <c r="CY103" i="21"/>
  <c r="CZ103" i="21"/>
  <c r="DA103" i="21"/>
  <c r="DB103" i="21"/>
  <c r="DC103" i="21"/>
  <c r="DD103" i="21"/>
  <c r="DE103" i="21"/>
  <c r="DF103" i="21"/>
  <c r="DG103" i="21"/>
  <c r="DH103" i="21"/>
  <c r="DI103" i="21"/>
  <c r="DJ103" i="21"/>
  <c r="DK103" i="21"/>
  <c r="DL103" i="21"/>
  <c r="DM103" i="21"/>
  <c r="DN103" i="21"/>
  <c r="DO103" i="21"/>
  <c r="DP103" i="21"/>
  <c r="DQ103" i="21"/>
  <c r="DR103" i="21"/>
  <c r="DS103" i="21"/>
  <c r="DT103" i="21"/>
  <c r="DU103" i="21"/>
  <c r="DV103" i="21"/>
  <c r="DW103" i="21"/>
  <c r="DX103" i="21"/>
  <c r="DY103" i="21"/>
  <c r="DZ103" i="21"/>
  <c r="EA103" i="21"/>
  <c r="EB103" i="21"/>
  <c r="EC103" i="21"/>
  <c r="ED103" i="21"/>
  <c r="EE103" i="21"/>
  <c r="EF103" i="21"/>
  <c r="EG103" i="21"/>
  <c r="EH103" i="21"/>
  <c r="EI103" i="21"/>
  <c r="EJ103" i="21"/>
  <c r="EK103" i="21"/>
  <c r="EL103" i="21"/>
  <c r="EM103" i="21"/>
  <c r="EN103" i="21"/>
  <c r="EO103" i="21"/>
  <c r="EP103" i="21"/>
  <c r="EQ103" i="21"/>
  <c r="ER103" i="21"/>
  <c r="ES103" i="21"/>
  <c r="ET103" i="21"/>
  <c r="EU103" i="21"/>
  <c r="EV103" i="21"/>
  <c r="EW103" i="21"/>
  <c r="EX103" i="21"/>
  <c r="EY103" i="21"/>
  <c r="EZ103" i="21"/>
  <c r="FA103" i="21"/>
  <c r="FB103" i="21"/>
  <c r="FC103" i="21"/>
  <c r="FD103" i="21"/>
  <c r="FE103" i="21"/>
  <c r="FF103" i="21"/>
  <c r="FG103" i="21"/>
  <c r="FH103" i="21"/>
  <c r="FI103" i="21"/>
  <c r="FJ103" i="21"/>
  <c r="FK103" i="21"/>
  <c r="FL103" i="21"/>
  <c r="FM103" i="21"/>
  <c r="FN103" i="21"/>
  <c r="FO103" i="21"/>
  <c r="FP103" i="21"/>
  <c r="FQ103" i="21"/>
  <c r="FR103" i="21"/>
  <c r="FS103" i="21"/>
  <c r="FT103" i="21"/>
  <c r="FU103" i="21"/>
  <c r="FV103" i="21"/>
  <c r="FW103" i="21"/>
  <c r="FX103" i="21"/>
  <c r="FY103" i="21"/>
  <c r="FZ103" i="21"/>
  <c r="GA103" i="21"/>
  <c r="GB103" i="21"/>
  <c r="GC103" i="21"/>
  <c r="GD103" i="21"/>
  <c r="GE103" i="21"/>
  <c r="GF103" i="21"/>
  <c r="GG103" i="21"/>
  <c r="GH103" i="21"/>
  <c r="GI103" i="21"/>
  <c r="GJ103" i="21"/>
  <c r="GK103" i="21"/>
  <c r="GL103" i="21"/>
  <c r="GM103" i="21"/>
  <c r="GN103" i="21"/>
  <c r="GO103" i="21"/>
  <c r="GP103" i="21"/>
  <c r="GQ103" i="21"/>
  <c r="GR103" i="21"/>
  <c r="GS103" i="21"/>
  <c r="GT103" i="21"/>
  <c r="GU103" i="21"/>
  <c r="GV103" i="21"/>
  <c r="GW103" i="21"/>
  <c r="GX103" i="21"/>
  <c r="GY103" i="21"/>
  <c r="GZ103" i="21"/>
  <c r="HA103" i="21"/>
  <c r="HB103" i="21"/>
  <c r="HC103" i="21"/>
  <c r="HD103" i="21"/>
  <c r="HE103" i="21"/>
  <c r="HF103" i="21"/>
  <c r="HG103" i="21"/>
  <c r="HH103" i="21"/>
  <c r="HI103" i="21"/>
  <c r="HJ103" i="21"/>
  <c r="HK103" i="21"/>
  <c r="HL103" i="21"/>
  <c r="HM103" i="21"/>
  <c r="HN103" i="21"/>
  <c r="HO103" i="21"/>
  <c r="HP103" i="21"/>
  <c r="HQ103" i="21"/>
  <c r="HR103" i="21"/>
  <c r="HS103" i="21"/>
  <c r="HT103" i="21"/>
  <c r="HU103" i="21"/>
  <c r="HV103" i="21"/>
  <c r="HW103" i="21"/>
  <c r="HX103" i="21"/>
  <c r="HY103" i="21"/>
  <c r="HZ103" i="21"/>
  <c r="IA103" i="21"/>
  <c r="IB103" i="21"/>
  <c r="IC103" i="21"/>
  <c r="ID103" i="21"/>
  <c r="IE103" i="21"/>
  <c r="IF103" i="21"/>
  <c r="IG103" i="21"/>
  <c r="IH103" i="21"/>
  <c r="II103" i="21"/>
  <c r="IJ103" i="21"/>
  <c r="IK103" i="21"/>
  <c r="IL103" i="21"/>
  <c r="IM103" i="21"/>
  <c r="IN103" i="21"/>
  <c r="IO103" i="21"/>
  <c r="IP103" i="21"/>
  <c r="IQ103" i="21"/>
  <c r="IR103" i="21"/>
  <c r="IS103" i="21"/>
  <c r="IT103" i="21"/>
  <c r="IU103" i="21"/>
  <c r="IV103" i="21"/>
  <c r="IW103" i="21"/>
  <c r="IX103" i="21"/>
  <c r="IY103" i="21"/>
  <c r="IZ103" i="21"/>
  <c r="JA103" i="21"/>
  <c r="JB103" i="21"/>
  <c r="JC103" i="21"/>
  <c r="JD103" i="21"/>
  <c r="JE103" i="21"/>
  <c r="JF103" i="21"/>
  <c r="JG103" i="21"/>
  <c r="JH103" i="21"/>
  <c r="JI103" i="21"/>
  <c r="JJ103" i="21"/>
  <c r="JK103" i="21"/>
  <c r="JL103" i="21"/>
  <c r="JM103" i="21"/>
  <c r="JN103" i="21"/>
  <c r="JO103" i="21"/>
  <c r="JP103" i="21"/>
  <c r="JQ103" i="21"/>
  <c r="JR103" i="21"/>
  <c r="JS103" i="21"/>
  <c r="JT103" i="21"/>
  <c r="JU103" i="21"/>
  <c r="JV103" i="21"/>
  <c r="JW103" i="21"/>
  <c r="JX103" i="21"/>
  <c r="JY103" i="21"/>
  <c r="JZ103" i="21"/>
  <c r="KA103" i="21"/>
  <c r="KB103" i="21"/>
  <c r="KC103" i="21"/>
  <c r="KD103" i="21"/>
  <c r="KE103" i="21"/>
  <c r="KF103" i="21"/>
  <c r="KG103" i="21"/>
  <c r="KH103" i="21"/>
  <c r="KI103" i="21"/>
  <c r="KJ103" i="21"/>
  <c r="KK103" i="21"/>
  <c r="KL103" i="21"/>
  <c r="KM103" i="21"/>
  <c r="KN103" i="21"/>
  <c r="KO103" i="21"/>
  <c r="KP103" i="21"/>
  <c r="KQ103" i="21"/>
  <c r="KR103" i="21"/>
  <c r="KS103" i="21"/>
  <c r="KT103" i="21"/>
  <c r="KU103" i="21"/>
  <c r="KV103" i="21"/>
  <c r="KW103" i="21"/>
  <c r="KX103" i="21"/>
  <c r="KY103" i="21"/>
  <c r="KZ103" i="21"/>
  <c r="LA103" i="21"/>
  <c r="LB103" i="21"/>
  <c r="LC103" i="21"/>
  <c r="LD103" i="21"/>
  <c r="LE103" i="21"/>
  <c r="LF103" i="21"/>
  <c r="LG103" i="21"/>
  <c r="LH103" i="21"/>
  <c r="LI103" i="21"/>
  <c r="LJ103" i="21"/>
  <c r="LK103" i="21"/>
  <c r="LL103" i="21"/>
  <c r="LM103" i="21"/>
  <c r="LN103" i="21"/>
  <c r="LO103" i="21"/>
  <c r="LP103" i="21"/>
  <c r="LQ103" i="21"/>
  <c r="LR103" i="21"/>
  <c r="LS103" i="21"/>
  <c r="LT103" i="21"/>
  <c r="LU103" i="21"/>
  <c r="LV103" i="21"/>
  <c r="LW103" i="21"/>
  <c r="LX103" i="21"/>
  <c r="LY103" i="21"/>
  <c r="LZ103" i="21"/>
  <c r="MA103" i="21"/>
  <c r="MB103" i="21"/>
  <c r="MC103" i="21"/>
  <c r="MD103" i="21"/>
  <c r="ME103" i="21"/>
  <c r="MF103" i="21"/>
  <c r="MG103" i="21"/>
  <c r="MH103" i="21"/>
  <c r="MI103" i="21"/>
  <c r="MJ103" i="21"/>
  <c r="MK103" i="21"/>
  <c r="ML103" i="21"/>
  <c r="MM103" i="21"/>
  <c r="MN103" i="21"/>
  <c r="MO103" i="21"/>
  <c r="MP103" i="21"/>
  <c r="MQ103" i="21"/>
  <c r="MR103" i="21"/>
  <c r="D104" i="21"/>
  <c r="E104" i="21"/>
  <c r="F104" i="21"/>
  <c r="G104" i="21"/>
  <c r="H104" i="21"/>
  <c r="I104" i="21"/>
  <c r="J104" i="21"/>
  <c r="K104" i="21"/>
  <c r="L104" i="21"/>
  <c r="M104" i="21"/>
  <c r="N104" i="21"/>
  <c r="O104" i="21"/>
  <c r="P104" i="21"/>
  <c r="Q104" i="21"/>
  <c r="R104" i="21"/>
  <c r="S104" i="21"/>
  <c r="T104" i="21"/>
  <c r="U104" i="21"/>
  <c r="V104" i="21"/>
  <c r="W104" i="21"/>
  <c r="X104" i="21"/>
  <c r="Y104" i="21"/>
  <c r="Z104" i="21"/>
  <c r="AA104" i="21"/>
  <c r="AB104" i="21"/>
  <c r="AC104" i="21"/>
  <c r="AD104" i="21"/>
  <c r="AE104" i="21"/>
  <c r="AF104" i="21"/>
  <c r="AG104" i="21"/>
  <c r="AH104" i="21"/>
  <c r="AI104" i="21"/>
  <c r="AJ104" i="21"/>
  <c r="AK104" i="21"/>
  <c r="AL104" i="21"/>
  <c r="AM104" i="21"/>
  <c r="AN104" i="21"/>
  <c r="AO104" i="21"/>
  <c r="AP104" i="21"/>
  <c r="AQ104" i="21"/>
  <c r="AR104" i="21"/>
  <c r="AS104" i="21"/>
  <c r="AT104" i="21"/>
  <c r="AU104" i="21"/>
  <c r="AV104" i="21"/>
  <c r="AW104" i="21"/>
  <c r="AX104" i="21"/>
  <c r="AY104" i="21"/>
  <c r="AZ104" i="21"/>
  <c r="BA104" i="21"/>
  <c r="BB104" i="21"/>
  <c r="BC104" i="21"/>
  <c r="BD104" i="21"/>
  <c r="BE104" i="21"/>
  <c r="BF104" i="21"/>
  <c r="BG104" i="21"/>
  <c r="BH104" i="21"/>
  <c r="BI104" i="21"/>
  <c r="BJ104" i="21"/>
  <c r="BK104" i="21"/>
  <c r="BL104" i="21"/>
  <c r="BM104" i="21"/>
  <c r="BN104" i="21"/>
  <c r="BO104" i="21"/>
  <c r="BP104" i="21"/>
  <c r="BQ104" i="21"/>
  <c r="BR104" i="21"/>
  <c r="BS104" i="21"/>
  <c r="BT104" i="21"/>
  <c r="BU104" i="21"/>
  <c r="BV104" i="21"/>
  <c r="BW104" i="21"/>
  <c r="BX104" i="21"/>
  <c r="BY104" i="21"/>
  <c r="BZ104" i="21"/>
  <c r="CA104" i="21"/>
  <c r="CB104" i="21"/>
  <c r="CC104" i="21"/>
  <c r="CD104" i="21"/>
  <c r="CE104" i="21"/>
  <c r="CF104" i="21"/>
  <c r="CG104" i="21"/>
  <c r="CH104" i="21"/>
  <c r="CI104" i="21"/>
  <c r="CJ104" i="21"/>
  <c r="CK104" i="21"/>
  <c r="CL104" i="21"/>
  <c r="CM104" i="21"/>
  <c r="CN104" i="21"/>
  <c r="CO104" i="21"/>
  <c r="CP104" i="21"/>
  <c r="CQ104" i="21"/>
  <c r="CR104" i="21"/>
  <c r="CS104" i="21"/>
  <c r="CT104" i="21"/>
  <c r="CU104" i="21"/>
  <c r="CV104" i="21"/>
  <c r="CW104" i="21"/>
  <c r="CX104" i="21"/>
  <c r="CY104" i="21"/>
  <c r="CZ104" i="21"/>
  <c r="DA104" i="21"/>
  <c r="DB104" i="21"/>
  <c r="DC104" i="21"/>
  <c r="DD104" i="21"/>
  <c r="DE104" i="21"/>
  <c r="DF104" i="21"/>
  <c r="DG104" i="21"/>
  <c r="DH104" i="21"/>
  <c r="DI104" i="21"/>
  <c r="DJ104" i="21"/>
  <c r="DK104" i="21"/>
  <c r="DL104" i="21"/>
  <c r="DM104" i="21"/>
  <c r="DN104" i="21"/>
  <c r="DO104" i="21"/>
  <c r="DP104" i="21"/>
  <c r="DQ104" i="21"/>
  <c r="DR104" i="21"/>
  <c r="DS104" i="21"/>
  <c r="DT104" i="21"/>
  <c r="DU104" i="21"/>
  <c r="DV104" i="21"/>
  <c r="DW104" i="21"/>
  <c r="DX104" i="21"/>
  <c r="DY104" i="21"/>
  <c r="DZ104" i="21"/>
  <c r="EA104" i="21"/>
  <c r="EB104" i="21"/>
  <c r="EC104" i="21"/>
  <c r="ED104" i="21"/>
  <c r="EE104" i="21"/>
  <c r="EF104" i="21"/>
  <c r="EG104" i="21"/>
  <c r="EH104" i="21"/>
  <c r="EI104" i="21"/>
  <c r="EJ104" i="21"/>
  <c r="EK104" i="21"/>
  <c r="EL104" i="21"/>
  <c r="EM104" i="21"/>
  <c r="EN104" i="21"/>
  <c r="EO104" i="21"/>
  <c r="EP104" i="21"/>
  <c r="EQ104" i="21"/>
  <c r="ER104" i="21"/>
  <c r="ES104" i="21"/>
  <c r="ET104" i="21"/>
  <c r="EU104" i="21"/>
  <c r="EV104" i="21"/>
  <c r="EW104" i="21"/>
  <c r="EX104" i="21"/>
  <c r="EY104" i="21"/>
  <c r="EZ104" i="21"/>
  <c r="FA104" i="21"/>
  <c r="FB104" i="21"/>
  <c r="FC104" i="21"/>
  <c r="FD104" i="21"/>
  <c r="FE104" i="21"/>
  <c r="FF104" i="21"/>
  <c r="FG104" i="21"/>
  <c r="FH104" i="21"/>
  <c r="FI104" i="21"/>
  <c r="FJ104" i="21"/>
  <c r="FK104" i="21"/>
  <c r="FL104" i="21"/>
  <c r="FM104" i="21"/>
  <c r="FN104" i="21"/>
  <c r="FO104" i="21"/>
  <c r="FP104" i="21"/>
  <c r="FQ104" i="21"/>
  <c r="FR104" i="21"/>
  <c r="FS104" i="21"/>
  <c r="FT104" i="21"/>
  <c r="FU104" i="21"/>
  <c r="FV104" i="21"/>
  <c r="FW104" i="21"/>
  <c r="FX104" i="21"/>
  <c r="FY104" i="21"/>
  <c r="FZ104" i="21"/>
  <c r="GA104" i="21"/>
  <c r="GB104" i="21"/>
  <c r="GC104" i="21"/>
  <c r="GD104" i="21"/>
  <c r="GE104" i="21"/>
  <c r="GF104" i="21"/>
  <c r="GG104" i="21"/>
  <c r="GH104" i="21"/>
  <c r="GI104" i="21"/>
  <c r="GJ104" i="21"/>
  <c r="GK104" i="21"/>
  <c r="GL104" i="21"/>
  <c r="GM104" i="21"/>
  <c r="GN104" i="21"/>
  <c r="GO104" i="21"/>
  <c r="GP104" i="21"/>
  <c r="GQ104" i="21"/>
  <c r="GR104" i="21"/>
  <c r="GS104" i="21"/>
  <c r="GT104" i="21"/>
  <c r="GU104" i="21"/>
  <c r="GV104" i="21"/>
  <c r="GW104" i="21"/>
  <c r="GX104" i="21"/>
  <c r="GY104" i="21"/>
  <c r="GZ104" i="21"/>
  <c r="HA104" i="21"/>
  <c r="HB104" i="21"/>
  <c r="HC104" i="21"/>
  <c r="HD104" i="21"/>
  <c r="HE104" i="21"/>
  <c r="HF104" i="21"/>
  <c r="HG104" i="21"/>
  <c r="HH104" i="21"/>
  <c r="HI104" i="21"/>
  <c r="HJ104" i="21"/>
  <c r="HK104" i="21"/>
  <c r="HL104" i="21"/>
  <c r="HM104" i="21"/>
  <c r="HN104" i="21"/>
  <c r="HO104" i="21"/>
  <c r="HP104" i="21"/>
  <c r="HQ104" i="21"/>
  <c r="HR104" i="21"/>
  <c r="HS104" i="21"/>
  <c r="HT104" i="21"/>
  <c r="HU104" i="21"/>
  <c r="HV104" i="21"/>
  <c r="HW104" i="21"/>
  <c r="HX104" i="21"/>
  <c r="HY104" i="21"/>
  <c r="HZ104" i="21"/>
  <c r="IA104" i="21"/>
  <c r="IB104" i="21"/>
  <c r="IC104" i="21"/>
  <c r="ID104" i="21"/>
  <c r="IE104" i="21"/>
  <c r="IF104" i="21"/>
  <c r="IG104" i="21"/>
  <c r="IH104" i="21"/>
  <c r="II104" i="21"/>
  <c r="IJ104" i="21"/>
  <c r="IK104" i="21"/>
  <c r="IL104" i="21"/>
  <c r="IM104" i="21"/>
  <c r="IN104" i="21"/>
  <c r="IO104" i="21"/>
  <c r="IP104" i="21"/>
  <c r="IQ104" i="21"/>
  <c r="IR104" i="21"/>
  <c r="IS104" i="21"/>
  <c r="IT104" i="21"/>
  <c r="IU104" i="21"/>
  <c r="IV104" i="21"/>
  <c r="IW104" i="21"/>
  <c r="IX104" i="21"/>
  <c r="IY104" i="21"/>
  <c r="IZ104" i="21"/>
  <c r="JA104" i="21"/>
  <c r="JB104" i="21"/>
  <c r="JC104" i="21"/>
  <c r="JD104" i="21"/>
  <c r="JE104" i="21"/>
  <c r="JF104" i="21"/>
  <c r="JG104" i="21"/>
  <c r="JH104" i="21"/>
  <c r="JI104" i="21"/>
  <c r="JJ104" i="21"/>
  <c r="JK104" i="21"/>
  <c r="JL104" i="21"/>
  <c r="JM104" i="21"/>
  <c r="JN104" i="21"/>
  <c r="JO104" i="21"/>
  <c r="JP104" i="21"/>
  <c r="JQ104" i="21"/>
  <c r="JR104" i="21"/>
  <c r="JS104" i="21"/>
  <c r="JT104" i="21"/>
  <c r="JU104" i="21"/>
  <c r="JV104" i="21"/>
  <c r="JW104" i="21"/>
  <c r="JX104" i="21"/>
  <c r="JY104" i="21"/>
  <c r="JZ104" i="21"/>
  <c r="KA104" i="21"/>
  <c r="KB104" i="21"/>
  <c r="KC104" i="21"/>
  <c r="KD104" i="21"/>
  <c r="KE104" i="21"/>
  <c r="KF104" i="21"/>
  <c r="KG104" i="21"/>
  <c r="KH104" i="21"/>
  <c r="KI104" i="21"/>
  <c r="KJ104" i="21"/>
  <c r="KK104" i="21"/>
  <c r="KL104" i="21"/>
  <c r="KM104" i="21"/>
  <c r="KN104" i="21"/>
  <c r="KO104" i="21"/>
  <c r="KP104" i="21"/>
  <c r="KQ104" i="21"/>
  <c r="KR104" i="21"/>
  <c r="KS104" i="21"/>
  <c r="KT104" i="21"/>
  <c r="KU104" i="21"/>
  <c r="KV104" i="21"/>
  <c r="KW104" i="21"/>
  <c r="KX104" i="21"/>
  <c r="KY104" i="21"/>
  <c r="KZ104" i="21"/>
  <c r="LA104" i="21"/>
  <c r="LB104" i="21"/>
  <c r="LC104" i="21"/>
  <c r="LD104" i="21"/>
  <c r="LE104" i="21"/>
  <c r="LF104" i="21"/>
  <c r="LG104" i="21"/>
  <c r="LH104" i="21"/>
  <c r="LI104" i="21"/>
  <c r="LJ104" i="21"/>
  <c r="LK104" i="21"/>
  <c r="LL104" i="21"/>
  <c r="LM104" i="21"/>
  <c r="LN104" i="21"/>
  <c r="LO104" i="21"/>
  <c r="LP104" i="21"/>
  <c r="LQ104" i="21"/>
  <c r="LR104" i="21"/>
  <c r="LS104" i="21"/>
  <c r="LT104" i="21"/>
  <c r="LU104" i="21"/>
  <c r="LV104" i="21"/>
  <c r="LW104" i="21"/>
  <c r="LX104" i="21"/>
  <c r="LY104" i="21"/>
  <c r="LZ104" i="21"/>
  <c r="MA104" i="21"/>
  <c r="MB104" i="21"/>
  <c r="MC104" i="21"/>
  <c r="MD104" i="21"/>
  <c r="ME104" i="21"/>
  <c r="MF104" i="21"/>
  <c r="MG104" i="21"/>
  <c r="MH104" i="21"/>
  <c r="MI104" i="21"/>
  <c r="MJ104" i="21"/>
  <c r="MK104" i="21"/>
  <c r="ML104" i="21"/>
  <c r="MM104" i="21"/>
  <c r="MN104" i="21"/>
  <c r="MO104" i="21"/>
  <c r="MP104" i="21"/>
  <c r="MQ104" i="21"/>
  <c r="MR104" i="21"/>
  <c r="D105" i="21"/>
  <c r="E105" i="21"/>
  <c r="F105" i="21"/>
  <c r="G105" i="21"/>
  <c r="H105" i="21"/>
  <c r="I105" i="21"/>
  <c r="J105" i="21"/>
  <c r="K105" i="21"/>
  <c r="L105" i="21"/>
  <c r="M105" i="21"/>
  <c r="N105" i="21"/>
  <c r="O105" i="21"/>
  <c r="P105" i="21"/>
  <c r="Q105" i="21"/>
  <c r="R105" i="21"/>
  <c r="S105" i="21"/>
  <c r="T105" i="21"/>
  <c r="U105" i="21"/>
  <c r="V105" i="21"/>
  <c r="W105" i="21"/>
  <c r="X105" i="21"/>
  <c r="Y105" i="21"/>
  <c r="Z105" i="21"/>
  <c r="AA105" i="21"/>
  <c r="AB105" i="21"/>
  <c r="AC105" i="21"/>
  <c r="AD105" i="21"/>
  <c r="AE105" i="21"/>
  <c r="AF105" i="21"/>
  <c r="AG105" i="21"/>
  <c r="AH105" i="21"/>
  <c r="AI105" i="21"/>
  <c r="AJ105" i="21"/>
  <c r="AK105" i="21"/>
  <c r="AL105" i="21"/>
  <c r="AM105" i="21"/>
  <c r="AN105" i="21"/>
  <c r="AO105" i="21"/>
  <c r="AP105" i="21"/>
  <c r="AQ105" i="21"/>
  <c r="AR105" i="21"/>
  <c r="AS105" i="21"/>
  <c r="AT105" i="21"/>
  <c r="AU105" i="21"/>
  <c r="AV105" i="21"/>
  <c r="AW105" i="21"/>
  <c r="AX105" i="21"/>
  <c r="AY105" i="21"/>
  <c r="AZ105" i="21"/>
  <c r="BA105" i="21"/>
  <c r="BB105" i="21"/>
  <c r="BC105" i="21"/>
  <c r="BD105" i="21"/>
  <c r="BE105" i="21"/>
  <c r="BF105" i="21"/>
  <c r="BG105" i="21"/>
  <c r="BH105" i="21"/>
  <c r="BI105" i="21"/>
  <c r="BJ105" i="21"/>
  <c r="BK105" i="21"/>
  <c r="BL105" i="21"/>
  <c r="BM105" i="21"/>
  <c r="BN105" i="21"/>
  <c r="BO105" i="21"/>
  <c r="BP105" i="21"/>
  <c r="BQ105" i="21"/>
  <c r="BR105" i="21"/>
  <c r="BS105" i="21"/>
  <c r="BT105" i="21"/>
  <c r="BU105" i="21"/>
  <c r="BV105" i="21"/>
  <c r="BW105" i="21"/>
  <c r="BX105" i="21"/>
  <c r="BY105" i="21"/>
  <c r="BZ105" i="21"/>
  <c r="CA105" i="21"/>
  <c r="CB105" i="21"/>
  <c r="CC105" i="21"/>
  <c r="CD105" i="21"/>
  <c r="CE105" i="21"/>
  <c r="CF105" i="21"/>
  <c r="CG105" i="21"/>
  <c r="CH105" i="21"/>
  <c r="CI105" i="21"/>
  <c r="CJ105" i="21"/>
  <c r="CK105" i="21"/>
  <c r="CL105" i="21"/>
  <c r="CM105" i="21"/>
  <c r="CN105" i="21"/>
  <c r="CO105" i="21"/>
  <c r="CP105" i="21"/>
  <c r="CQ105" i="21"/>
  <c r="CR105" i="21"/>
  <c r="CS105" i="21"/>
  <c r="CT105" i="21"/>
  <c r="CU105" i="21"/>
  <c r="CV105" i="21"/>
  <c r="CW105" i="21"/>
  <c r="CX105" i="21"/>
  <c r="CY105" i="21"/>
  <c r="CZ105" i="21"/>
  <c r="DA105" i="21"/>
  <c r="DB105" i="21"/>
  <c r="DC105" i="21"/>
  <c r="DD105" i="21"/>
  <c r="DE105" i="21"/>
  <c r="DF105" i="21"/>
  <c r="DG105" i="21"/>
  <c r="DH105" i="21"/>
  <c r="DI105" i="21"/>
  <c r="DJ105" i="21"/>
  <c r="DK105" i="21"/>
  <c r="DL105" i="21"/>
  <c r="DM105" i="21"/>
  <c r="DN105" i="21"/>
  <c r="DO105" i="21"/>
  <c r="DP105" i="21"/>
  <c r="DQ105" i="21"/>
  <c r="DR105" i="21"/>
  <c r="DS105" i="21"/>
  <c r="DT105" i="21"/>
  <c r="DU105" i="21"/>
  <c r="DV105" i="21"/>
  <c r="DW105" i="21"/>
  <c r="DX105" i="21"/>
  <c r="DY105" i="21"/>
  <c r="DZ105" i="21"/>
  <c r="EA105" i="21"/>
  <c r="EB105" i="21"/>
  <c r="EC105" i="21"/>
  <c r="ED105" i="21"/>
  <c r="EE105" i="21"/>
  <c r="EF105" i="21"/>
  <c r="EG105" i="21"/>
  <c r="EH105" i="21"/>
  <c r="EI105" i="21"/>
  <c r="EJ105" i="21"/>
  <c r="EK105" i="21"/>
  <c r="EL105" i="21"/>
  <c r="EM105" i="21"/>
  <c r="EN105" i="21"/>
  <c r="EO105" i="21"/>
  <c r="EP105" i="21"/>
  <c r="EQ105" i="21"/>
  <c r="ER105" i="21"/>
  <c r="ES105" i="21"/>
  <c r="ET105" i="21"/>
  <c r="EU105" i="21"/>
  <c r="EV105" i="21"/>
  <c r="EW105" i="21"/>
  <c r="EX105" i="21"/>
  <c r="EY105" i="21"/>
  <c r="EZ105" i="21"/>
  <c r="FA105" i="21"/>
  <c r="FB105" i="21"/>
  <c r="FC105" i="21"/>
  <c r="FD105" i="21"/>
  <c r="FE105" i="21"/>
  <c r="FF105" i="21"/>
  <c r="FG105" i="21"/>
  <c r="FH105" i="21"/>
  <c r="FI105" i="21"/>
  <c r="FJ105" i="21"/>
  <c r="FK105" i="21"/>
  <c r="FL105" i="21"/>
  <c r="FM105" i="21"/>
  <c r="FN105" i="21"/>
  <c r="FO105" i="21"/>
  <c r="FP105" i="21"/>
  <c r="FQ105" i="21"/>
  <c r="FR105" i="21"/>
  <c r="FS105" i="21"/>
  <c r="FT105" i="21"/>
  <c r="FU105" i="21"/>
  <c r="FV105" i="21"/>
  <c r="FW105" i="21"/>
  <c r="FX105" i="21"/>
  <c r="FY105" i="21"/>
  <c r="FZ105" i="21"/>
  <c r="GA105" i="21"/>
  <c r="GB105" i="21"/>
  <c r="GC105" i="21"/>
  <c r="GD105" i="21"/>
  <c r="GE105" i="21"/>
  <c r="GF105" i="21"/>
  <c r="GG105" i="21"/>
  <c r="GH105" i="21"/>
  <c r="GI105" i="21"/>
  <c r="GJ105" i="21"/>
  <c r="GK105" i="21"/>
  <c r="GL105" i="21"/>
  <c r="GM105" i="21"/>
  <c r="GN105" i="21"/>
  <c r="GO105" i="21"/>
  <c r="GP105" i="21"/>
  <c r="GQ105" i="21"/>
  <c r="GR105" i="21"/>
  <c r="GS105" i="21"/>
  <c r="GT105" i="21"/>
  <c r="GU105" i="21"/>
  <c r="GV105" i="21"/>
  <c r="GW105" i="21"/>
  <c r="GX105" i="21"/>
  <c r="GY105" i="21"/>
  <c r="GZ105" i="21"/>
  <c r="HA105" i="21"/>
  <c r="HB105" i="21"/>
  <c r="HC105" i="21"/>
  <c r="HD105" i="21"/>
  <c r="HE105" i="21"/>
  <c r="HF105" i="21"/>
  <c r="HG105" i="21"/>
  <c r="HH105" i="21"/>
  <c r="HI105" i="21"/>
  <c r="HJ105" i="21"/>
  <c r="HK105" i="21"/>
  <c r="HL105" i="21"/>
  <c r="HM105" i="21"/>
  <c r="HN105" i="21"/>
  <c r="HO105" i="21"/>
  <c r="HP105" i="21"/>
  <c r="HQ105" i="21"/>
  <c r="HR105" i="21"/>
  <c r="HS105" i="21"/>
  <c r="HT105" i="21"/>
  <c r="HU105" i="21"/>
  <c r="HV105" i="21"/>
  <c r="HW105" i="21"/>
  <c r="HX105" i="21"/>
  <c r="HY105" i="21"/>
  <c r="HZ105" i="21"/>
  <c r="IA105" i="21"/>
  <c r="IB105" i="21"/>
  <c r="IC105" i="21"/>
  <c r="ID105" i="21"/>
  <c r="IE105" i="21"/>
  <c r="IF105" i="21"/>
  <c r="IG105" i="21"/>
  <c r="IH105" i="21"/>
  <c r="II105" i="21"/>
  <c r="IJ105" i="21"/>
  <c r="IK105" i="21"/>
  <c r="IL105" i="21"/>
  <c r="IM105" i="21"/>
  <c r="IN105" i="21"/>
  <c r="IO105" i="21"/>
  <c r="IP105" i="21"/>
  <c r="IQ105" i="21"/>
  <c r="IR105" i="21"/>
  <c r="IS105" i="21"/>
  <c r="IT105" i="21"/>
  <c r="IU105" i="21"/>
  <c r="IV105" i="21"/>
  <c r="IW105" i="21"/>
  <c r="IX105" i="21"/>
  <c r="IY105" i="21"/>
  <c r="IZ105" i="21"/>
  <c r="JA105" i="21"/>
  <c r="JB105" i="21"/>
  <c r="JC105" i="21"/>
  <c r="JD105" i="21"/>
  <c r="JE105" i="21"/>
  <c r="JF105" i="21"/>
  <c r="JG105" i="21"/>
  <c r="JH105" i="21"/>
  <c r="JI105" i="21"/>
  <c r="JJ105" i="21"/>
  <c r="JK105" i="21"/>
  <c r="JL105" i="21"/>
  <c r="JM105" i="21"/>
  <c r="JN105" i="21"/>
  <c r="JO105" i="21"/>
  <c r="JP105" i="21"/>
  <c r="JQ105" i="21"/>
  <c r="JR105" i="21"/>
  <c r="JS105" i="21"/>
  <c r="JT105" i="21"/>
  <c r="JU105" i="21"/>
  <c r="JV105" i="21"/>
  <c r="JW105" i="21"/>
  <c r="JX105" i="21"/>
  <c r="JY105" i="21"/>
  <c r="JZ105" i="21"/>
  <c r="KA105" i="21"/>
  <c r="KB105" i="21"/>
  <c r="KC105" i="21"/>
  <c r="KD105" i="21"/>
  <c r="KE105" i="21"/>
  <c r="KF105" i="21"/>
  <c r="KG105" i="21"/>
  <c r="KH105" i="21"/>
  <c r="KI105" i="21"/>
  <c r="KJ105" i="21"/>
  <c r="KK105" i="21"/>
  <c r="KL105" i="21"/>
  <c r="KM105" i="21"/>
  <c r="KN105" i="21"/>
  <c r="KO105" i="21"/>
  <c r="KP105" i="21"/>
  <c r="KQ105" i="21"/>
  <c r="KR105" i="21"/>
  <c r="KS105" i="21"/>
  <c r="KT105" i="21"/>
  <c r="KU105" i="21"/>
  <c r="KV105" i="21"/>
  <c r="KW105" i="21"/>
  <c r="KX105" i="21"/>
  <c r="KY105" i="21"/>
  <c r="KZ105" i="21"/>
  <c r="LA105" i="21"/>
  <c r="LB105" i="21"/>
  <c r="LC105" i="21"/>
  <c r="LD105" i="21"/>
  <c r="LE105" i="21"/>
  <c r="LF105" i="21"/>
  <c r="LG105" i="21"/>
  <c r="LH105" i="21"/>
  <c r="LI105" i="21"/>
  <c r="LJ105" i="21"/>
  <c r="LK105" i="21"/>
  <c r="LL105" i="21"/>
  <c r="LM105" i="21"/>
  <c r="LN105" i="21"/>
  <c r="LO105" i="21"/>
  <c r="LP105" i="21"/>
  <c r="LQ105" i="21"/>
  <c r="LR105" i="21"/>
  <c r="LS105" i="21"/>
  <c r="LT105" i="21"/>
  <c r="LU105" i="21"/>
  <c r="LV105" i="21"/>
  <c r="LW105" i="21"/>
  <c r="LX105" i="21"/>
  <c r="LY105" i="21"/>
  <c r="LZ105" i="21"/>
  <c r="MA105" i="21"/>
  <c r="MB105" i="21"/>
  <c r="MC105" i="21"/>
  <c r="MD105" i="21"/>
  <c r="ME105" i="21"/>
  <c r="MF105" i="21"/>
  <c r="MG105" i="21"/>
  <c r="MH105" i="21"/>
  <c r="MI105" i="21"/>
  <c r="MJ105" i="21"/>
  <c r="MK105" i="21"/>
  <c r="ML105" i="21"/>
  <c r="MM105" i="21"/>
  <c r="MN105" i="21"/>
  <c r="MO105" i="21"/>
  <c r="MP105" i="21"/>
  <c r="MQ105" i="21"/>
  <c r="MR105" i="21"/>
  <c r="D106" i="21"/>
  <c r="E106" i="21"/>
  <c r="F106" i="21"/>
  <c r="G106" i="21"/>
  <c r="H106" i="21"/>
  <c r="I106" i="21"/>
  <c r="J106" i="21"/>
  <c r="K106" i="21"/>
  <c r="L106" i="21"/>
  <c r="M106" i="21"/>
  <c r="N106" i="21"/>
  <c r="O106" i="21"/>
  <c r="P106" i="21"/>
  <c r="Q106" i="21"/>
  <c r="R106" i="21"/>
  <c r="S106" i="21"/>
  <c r="T106" i="21"/>
  <c r="U106" i="21"/>
  <c r="V106" i="21"/>
  <c r="W106" i="21"/>
  <c r="X106" i="21"/>
  <c r="Y106" i="21"/>
  <c r="Z106" i="21"/>
  <c r="AA106" i="21"/>
  <c r="AB106" i="21"/>
  <c r="AC106" i="21"/>
  <c r="AD106" i="21"/>
  <c r="AE106" i="21"/>
  <c r="AF106" i="21"/>
  <c r="AG106" i="21"/>
  <c r="AH106" i="21"/>
  <c r="AI106" i="21"/>
  <c r="AJ106" i="21"/>
  <c r="AK106" i="21"/>
  <c r="AL106" i="21"/>
  <c r="AM106" i="21"/>
  <c r="AN106" i="21"/>
  <c r="AO106" i="21"/>
  <c r="AP106" i="21"/>
  <c r="AQ106" i="21"/>
  <c r="AR106" i="21"/>
  <c r="AS106" i="21"/>
  <c r="AT106" i="21"/>
  <c r="AU106" i="21"/>
  <c r="AV106" i="21"/>
  <c r="AW106" i="21"/>
  <c r="AX106" i="21"/>
  <c r="AY106" i="21"/>
  <c r="AZ106" i="21"/>
  <c r="BA106" i="21"/>
  <c r="BB106" i="21"/>
  <c r="BC106" i="21"/>
  <c r="BD106" i="21"/>
  <c r="BE106" i="21"/>
  <c r="BF106" i="21"/>
  <c r="BG106" i="21"/>
  <c r="BH106" i="21"/>
  <c r="BI106" i="21"/>
  <c r="BJ106" i="21"/>
  <c r="BK106" i="21"/>
  <c r="BL106" i="21"/>
  <c r="BM106" i="21"/>
  <c r="BN106" i="21"/>
  <c r="BO106" i="21"/>
  <c r="BP106" i="21"/>
  <c r="BQ106" i="21"/>
  <c r="BR106" i="21"/>
  <c r="BS106" i="21"/>
  <c r="BT106" i="21"/>
  <c r="BU106" i="21"/>
  <c r="BV106" i="21"/>
  <c r="BW106" i="21"/>
  <c r="BX106" i="21"/>
  <c r="BY106" i="21"/>
  <c r="BZ106" i="21"/>
  <c r="CA106" i="21"/>
  <c r="CB106" i="21"/>
  <c r="CC106" i="21"/>
  <c r="CD106" i="21"/>
  <c r="CE106" i="21"/>
  <c r="CF106" i="21"/>
  <c r="CG106" i="21"/>
  <c r="CH106" i="21"/>
  <c r="CI106" i="21"/>
  <c r="CJ106" i="21"/>
  <c r="CK106" i="21"/>
  <c r="CL106" i="21"/>
  <c r="CM106" i="21"/>
  <c r="CN106" i="21"/>
  <c r="CO106" i="21"/>
  <c r="CP106" i="21"/>
  <c r="CQ106" i="21"/>
  <c r="CR106" i="21"/>
  <c r="CS106" i="21"/>
  <c r="CT106" i="21"/>
  <c r="CU106" i="21"/>
  <c r="CV106" i="21"/>
  <c r="CW106" i="21"/>
  <c r="CX106" i="21"/>
  <c r="CY106" i="21"/>
  <c r="CZ106" i="21"/>
  <c r="DA106" i="21"/>
  <c r="DB106" i="21"/>
  <c r="DC106" i="21"/>
  <c r="DD106" i="21"/>
  <c r="DE106" i="21"/>
  <c r="DF106" i="21"/>
  <c r="DG106" i="21"/>
  <c r="DH106" i="21"/>
  <c r="DI106" i="21"/>
  <c r="DJ106" i="21"/>
  <c r="DK106" i="21"/>
  <c r="DL106" i="21"/>
  <c r="DM106" i="21"/>
  <c r="DN106" i="21"/>
  <c r="DO106" i="21"/>
  <c r="DP106" i="21"/>
  <c r="DQ106" i="21"/>
  <c r="DR106" i="21"/>
  <c r="DS106" i="21"/>
  <c r="DT106" i="21"/>
  <c r="DU106" i="21"/>
  <c r="DV106" i="21"/>
  <c r="DW106" i="21"/>
  <c r="DX106" i="21"/>
  <c r="DY106" i="21"/>
  <c r="DZ106" i="21"/>
  <c r="EA106" i="21"/>
  <c r="EB106" i="21"/>
  <c r="EC106" i="21"/>
  <c r="ED106" i="21"/>
  <c r="EE106" i="21"/>
  <c r="EF106" i="21"/>
  <c r="EG106" i="21"/>
  <c r="EH106" i="21"/>
  <c r="EI106" i="21"/>
  <c r="EJ106" i="21"/>
  <c r="EK106" i="21"/>
  <c r="EL106" i="21"/>
  <c r="EM106" i="21"/>
  <c r="EN106" i="21"/>
  <c r="EO106" i="21"/>
  <c r="EP106" i="21"/>
  <c r="EQ106" i="21"/>
  <c r="ER106" i="21"/>
  <c r="ES106" i="21"/>
  <c r="ET106" i="21"/>
  <c r="EU106" i="21"/>
  <c r="EV106" i="21"/>
  <c r="EW106" i="21"/>
  <c r="EX106" i="21"/>
  <c r="EY106" i="21"/>
  <c r="EZ106" i="21"/>
  <c r="FA106" i="21"/>
  <c r="FB106" i="21"/>
  <c r="FC106" i="21"/>
  <c r="FD106" i="21"/>
  <c r="FE106" i="21"/>
  <c r="FF106" i="21"/>
  <c r="FG106" i="21"/>
  <c r="FH106" i="21"/>
  <c r="FI106" i="21"/>
  <c r="FJ106" i="21"/>
  <c r="FK106" i="21"/>
  <c r="FL106" i="21"/>
  <c r="FM106" i="21"/>
  <c r="FN106" i="21"/>
  <c r="FO106" i="21"/>
  <c r="FP106" i="21"/>
  <c r="FQ106" i="21"/>
  <c r="FR106" i="21"/>
  <c r="FS106" i="21"/>
  <c r="FT106" i="21"/>
  <c r="FU106" i="21"/>
  <c r="FV106" i="21"/>
  <c r="FW106" i="21"/>
  <c r="FX106" i="21"/>
  <c r="FY106" i="21"/>
  <c r="FZ106" i="21"/>
  <c r="GA106" i="21"/>
  <c r="GB106" i="21"/>
  <c r="GC106" i="21"/>
  <c r="GD106" i="21"/>
  <c r="GE106" i="21"/>
  <c r="GF106" i="21"/>
  <c r="GG106" i="21"/>
  <c r="GH106" i="21"/>
  <c r="GI106" i="21"/>
  <c r="GJ106" i="21"/>
  <c r="GK106" i="21"/>
  <c r="GL106" i="21"/>
  <c r="GM106" i="21"/>
  <c r="GN106" i="21"/>
  <c r="GO106" i="21"/>
  <c r="GP106" i="21"/>
  <c r="GQ106" i="21"/>
  <c r="GR106" i="21"/>
  <c r="GS106" i="21"/>
  <c r="GT106" i="21"/>
  <c r="GU106" i="21"/>
  <c r="GV106" i="21"/>
  <c r="GW106" i="21"/>
  <c r="GX106" i="21"/>
  <c r="GY106" i="21"/>
  <c r="GZ106" i="21"/>
  <c r="HA106" i="21"/>
  <c r="HB106" i="21"/>
  <c r="HC106" i="21"/>
  <c r="HD106" i="21"/>
  <c r="HE106" i="21"/>
  <c r="HF106" i="21"/>
  <c r="HG106" i="21"/>
  <c r="HH106" i="21"/>
  <c r="HI106" i="21"/>
  <c r="HJ106" i="21"/>
  <c r="HK106" i="21"/>
  <c r="HL106" i="21"/>
  <c r="HM106" i="21"/>
  <c r="HN106" i="21"/>
  <c r="HO106" i="21"/>
  <c r="HP106" i="21"/>
  <c r="HQ106" i="21"/>
  <c r="HR106" i="21"/>
  <c r="HS106" i="21"/>
  <c r="HT106" i="21"/>
  <c r="HU106" i="21"/>
  <c r="HV106" i="21"/>
  <c r="HW106" i="21"/>
  <c r="HX106" i="21"/>
  <c r="HY106" i="21"/>
  <c r="HZ106" i="21"/>
  <c r="IA106" i="21"/>
  <c r="IB106" i="21"/>
  <c r="IC106" i="21"/>
  <c r="ID106" i="21"/>
  <c r="IE106" i="21"/>
  <c r="IF106" i="21"/>
  <c r="IG106" i="21"/>
  <c r="IH106" i="21"/>
  <c r="II106" i="21"/>
  <c r="IJ106" i="21"/>
  <c r="IK106" i="21"/>
  <c r="IL106" i="21"/>
  <c r="IM106" i="21"/>
  <c r="IN106" i="21"/>
  <c r="IO106" i="21"/>
  <c r="IP106" i="21"/>
  <c r="IQ106" i="21"/>
  <c r="IR106" i="21"/>
  <c r="IS106" i="21"/>
  <c r="IT106" i="21"/>
  <c r="IU106" i="21"/>
  <c r="IV106" i="21"/>
  <c r="IW106" i="21"/>
  <c r="IX106" i="21"/>
  <c r="IY106" i="21"/>
  <c r="IZ106" i="21"/>
  <c r="JA106" i="21"/>
  <c r="JB106" i="21"/>
  <c r="JC106" i="21"/>
  <c r="JD106" i="21"/>
  <c r="JE106" i="21"/>
  <c r="JF106" i="21"/>
  <c r="JG106" i="21"/>
  <c r="JH106" i="21"/>
  <c r="JI106" i="21"/>
  <c r="JJ106" i="21"/>
  <c r="JK106" i="21"/>
  <c r="JL106" i="21"/>
  <c r="JM106" i="21"/>
  <c r="JN106" i="21"/>
  <c r="JO106" i="21"/>
  <c r="JP106" i="21"/>
  <c r="JQ106" i="21"/>
  <c r="JR106" i="21"/>
  <c r="JS106" i="21"/>
  <c r="JT106" i="21"/>
  <c r="JU106" i="21"/>
  <c r="JV106" i="21"/>
  <c r="JW106" i="21"/>
  <c r="JX106" i="21"/>
  <c r="JY106" i="21"/>
  <c r="JZ106" i="21"/>
  <c r="KA106" i="21"/>
  <c r="KB106" i="21"/>
  <c r="KC106" i="21"/>
  <c r="KD106" i="21"/>
  <c r="KE106" i="21"/>
  <c r="KF106" i="21"/>
  <c r="KG106" i="21"/>
  <c r="KH106" i="21"/>
  <c r="KI106" i="21"/>
  <c r="KJ106" i="21"/>
  <c r="KK106" i="21"/>
  <c r="KL106" i="21"/>
  <c r="KM106" i="21"/>
  <c r="KN106" i="21"/>
  <c r="KO106" i="21"/>
  <c r="KP106" i="21"/>
  <c r="KQ106" i="21"/>
  <c r="KR106" i="21"/>
  <c r="KS106" i="21"/>
  <c r="KT106" i="21"/>
  <c r="KU106" i="21"/>
  <c r="KV106" i="21"/>
  <c r="KW106" i="21"/>
  <c r="KX106" i="21"/>
  <c r="KY106" i="21"/>
  <c r="KZ106" i="21"/>
  <c r="LA106" i="21"/>
  <c r="LB106" i="21"/>
  <c r="LC106" i="21"/>
  <c r="LD106" i="21"/>
  <c r="LE106" i="21"/>
  <c r="LF106" i="21"/>
  <c r="LG106" i="21"/>
  <c r="LH106" i="21"/>
  <c r="LI106" i="21"/>
  <c r="LJ106" i="21"/>
  <c r="LK106" i="21"/>
  <c r="LL106" i="21"/>
  <c r="LM106" i="21"/>
  <c r="LN106" i="21"/>
  <c r="LO106" i="21"/>
  <c r="LP106" i="21"/>
  <c r="LQ106" i="21"/>
  <c r="LR106" i="21"/>
  <c r="LS106" i="21"/>
  <c r="LT106" i="21"/>
  <c r="LU106" i="21"/>
  <c r="LV106" i="21"/>
  <c r="LW106" i="21"/>
  <c r="LX106" i="21"/>
  <c r="LY106" i="21"/>
  <c r="LZ106" i="21"/>
  <c r="MA106" i="21"/>
  <c r="MB106" i="21"/>
  <c r="MC106" i="21"/>
  <c r="MD106" i="21"/>
  <c r="ME106" i="21"/>
  <c r="MF106" i="21"/>
  <c r="MG106" i="21"/>
  <c r="MH106" i="21"/>
  <c r="MI106" i="21"/>
  <c r="MJ106" i="21"/>
  <c r="MK106" i="21"/>
  <c r="ML106" i="21"/>
  <c r="MM106" i="21"/>
  <c r="MN106" i="21"/>
  <c r="MO106" i="21"/>
  <c r="MP106" i="21"/>
  <c r="MQ106" i="21"/>
  <c r="MR106" i="21"/>
  <c r="D107" i="21"/>
  <c r="E107" i="21"/>
  <c r="F107" i="21"/>
  <c r="G107" i="21"/>
  <c r="H107" i="21"/>
  <c r="I107" i="21"/>
  <c r="J107" i="21"/>
  <c r="K107" i="21"/>
  <c r="L107" i="21"/>
  <c r="M107" i="21"/>
  <c r="N107" i="21"/>
  <c r="O107" i="21"/>
  <c r="P107" i="21"/>
  <c r="Q107" i="21"/>
  <c r="R107" i="21"/>
  <c r="S107" i="21"/>
  <c r="T107" i="21"/>
  <c r="U107" i="21"/>
  <c r="V107" i="21"/>
  <c r="W107" i="21"/>
  <c r="X107" i="21"/>
  <c r="Y107" i="21"/>
  <c r="Z107" i="21"/>
  <c r="AA107" i="21"/>
  <c r="AB107" i="21"/>
  <c r="AC107" i="21"/>
  <c r="AD107" i="21"/>
  <c r="AE107" i="21"/>
  <c r="AF107" i="21"/>
  <c r="AG107" i="21"/>
  <c r="AH107" i="21"/>
  <c r="AI107" i="21"/>
  <c r="AJ107" i="21"/>
  <c r="AK107" i="21"/>
  <c r="AL107" i="21"/>
  <c r="AM107" i="21"/>
  <c r="AN107" i="21"/>
  <c r="AO107" i="21"/>
  <c r="AP107" i="21"/>
  <c r="AQ107" i="21"/>
  <c r="AR107" i="21"/>
  <c r="AS107" i="21"/>
  <c r="AT107" i="21"/>
  <c r="AU107" i="21"/>
  <c r="AV107" i="21"/>
  <c r="AW107" i="21"/>
  <c r="AX107" i="21"/>
  <c r="AY107" i="21"/>
  <c r="AZ107" i="21"/>
  <c r="BA107" i="21"/>
  <c r="BB107" i="21"/>
  <c r="BC107" i="21"/>
  <c r="BD107" i="21"/>
  <c r="BE107" i="21"/>
  <c r="BF107" i="21"/>
  <c r="BG107" i="21"/>
  <c r="BH107" i="21"/>
  <c r="BI107" i="21"/>
  <c r="BJ107" i="21"/>
  <c r="BK107" i="21"/>
  <c r="BL107" i="21"/>
  <c r="BM107" i="21"/>
  <c r="BN107" i="21"/>
  <c r="BO107" i="21"/>
  <c r="BP107" i="21"/>
  <c r="BQ107" i="21"/>
  <c r="BR107" i="21"/>
  <c r="BS107" i="21"/>
  <c r="BT107" i="21"/>
  <c r="BU107" i="21"/>
  <c r="BV107" i="21"/>
  <c r="BW107" i="21"/>
  <c r="BX107" i="21"/>
  <c r="BY107" i="21"/>
  <c r="BZ107" i="21"/>
  <c r="CA107" i="21"/>
  <c r="CB107" i="21"/>
  <c r="CC107" i="21"/>
  <c r="CD107" i="21"/>
  <c r="CE107" i="21"/>
  <c r="CF107" i="21"/>
  <c r="CG107" i="21"/>
  <c r="CH107" i="21"/>
  <c r="CI107" i="21"/>
  <c r="CJ107" i="21"/>
  <c r="CK107" i="21"/>
  <c r="CL107" i="21"/>
  <c r="CM107" i="21"/>
  <c r="CN107" i="21"/>
  <c r="CO107" i="21"/>
  <c r="CP107" i="21"/>
  <c r="CQ107" i="21"/>
  <c r="CR107" i="21"/>
  <c r="CS107" i="21"/>
  <c r="CT107" i="21"/>
  <c r="CU107" i="21"/>
  <c r="CV107" i="21"/>
  <c r="CW107" i="21"/>
  <c r="CX107" i="21"/>
  <c r="CY107" i="21"/>
  <c r="CZ107" i="21"/>
  <c r="DA107" i="21"/>
  <c r="DB107" i="21"/>
  <c r="DC107" i="21"/>
  <c r="DD107" i="21"/>
  <c r="DE107" i="21"/>
  <c r="DF107" i="21"/>
  <c r="DG107" i="21"/>
  <c r="DH107" i="21"/>
  <c r="DI107" i="21"/>
  <c r="DJ107" i="21"/>
  <c r="DK107" i="21"/>
  <c r="DL107" i="21"/>
  <c r="DM107" i="21"/>
  <c r="DN107" i="21"/>
  <c r="DO107" i="21"/>
  <c r="DP107" i="21"/>
  <c r="DQ107" i="21"/>
  <c r="DR107" i="21"/>
  <c r="DS107" i="21"/>
  <c r="DT107" i="21"/>
  <c r="DU107" i="21"/>
  <c r="DV107" i="21"/>
  <c r="DW107" i="21"/>
  <c r="DX107" i="21"/>
  <c r="DY107" i="21"/>
  <c r="DZ107" i="21"/>
  <c r="EA107" i="21"/>
  <c r="EB107" i="21"/>
  <c r="EC107" i="21"/>
  <c r="ED107" i="21"/>
  <c r="EE107" i="21"/>
  <c r="EF107" i="21"/>
  <c r="EG107" i="21"/>
  <c r="EH107" i="21"/>
  <c r="EI107" i="21"/>
  <c r="EJ107" i="21"/>
  <c r="EK107" i="21"/>
  <c r="EL107" i="21"/>
  <c r="EM107" i="21"/>
  <c r="EN107" i="21"/>
  <c r="EO107" i="21"/>
  <c r="EP107" i="21"/>
  <c r="EQ107" i="21"/>
  <c r="ER107" i="21"/>
  <c r="ES107" i="21"/>
  <c r="ET107" i="21"/>
  <c r="EU107" i="21"/>
  <c r="EV107" i="21"/>
  <c r="EW107" i="21"/>
  <c r="EX107" i="21"/>
  <c r="EY107" i="21"/>
  <c r="EZ107" i="21"/>
  <c r="FA107" i="21"/>
  <c r="FB107" i="21"/>
  <c r="FC107" i="21"/>
  <c r="FD107" i="21"/>
  <c r="FE107" i="21"/>
  <c r="FF107" i="21"/>
  <c r="FG107" i="21"/>
  <c r="FH107" i="21"/>
  <c r="FI107" i="21"/>
  <c r="FJ107" i="21"/>
  <c r="FK107" i="21"/>
  <c r="FL107" i="21"/>
  <c r="FM107" i="21"/>
  <c r="FN107" i="21"/>
  <c r="FO107" i="21"/>
  <c r="FP107" i="21"/>
  <c r="FQ107" i="21"/>
  <c r="FR107" i="21"/>
  <c r="FS107" i="21"/>
  <c r="FT107" i="21"/>
  <c r="FU107" i="21"/>
  <c r="FV107" i="21"/>
  <c r="FW107" i="21"/>
  <c r="FX107" i="21"/>
  <c r="FY107" i="21"/>
  <c r="FZ107" i="21"/>
  <c r="GA107" i="21"/>
  <c r="GB107" i="21"/>
  <c r="GC107" i="21"/>
  <c r="GD107" i="21"/>
  <c r="GE107" i="21"/>
  <c r="GF107" i="21"/>
  <c r="GG107" i="21"/>
  <c r="GH107" i="21"/>
  <c r="GI107" i="21"/>
  <c r="GJ107" i="21"/>
  <c r="GK107" i="21"/>
  <c r="GL107" i="21"/>
  <c r="GM107" i="21"/>
  <c r="GN107" i="21"/>
  <c r="GO107" i="21"/>
  <c r="GP107" i="21"/>
  <c r="GQ107" i="21"/>
  <c r="GR107" i="21"/>
  <c r="GS107" i="21"/>
  <c r="GT107" i="21"/>
  <c r="GU107" i="21"/>
  <c r="GV107" i="21"/>
  <c r="GW107" i="21"/>
  <c r="GX107" i="21"/>
  <c r="GY107" i="21"/>
  <c r="GZ107" i="21"/>
  <c r="HA107" i="21"/>
  <c r="HB107" i="21"/>
  <c r="HC107" i="21"/>
  <c r="HD107" i="21"/>
  <c r="HE107" i="21"/>
  <c r="HF107" i="21"/>
  <c r="HG107" i="21"/>
  <c r="HH107" i="21"/>
  <c r="HI107" i="21"/>
  <c r="HJ107" i="21"/>
  <c r="HK107" i="21"/>
  <c r="HL107" i="21"/>
  <c r="HM107" i="21"/>
  <c r="HN107" i="21"/>
  <c r="HO107" i="21"/>
  <c r="HP107" i="21"/>
  <c r="HQ107" i="21"/>
  <c r="HR107" i="21"/>
  <c r="HS107" i="21"/>
  <c r="HT107" i="21"/>
  <c r="HU107" i="21"/>
  <c r="HV107" i="21"/>
  <c r="HW107" i="21"/>
  <c r="HX107" i="21"/>
  <c r="HY107" i="21"/>
  <c r="HZ107" i="21"/>
  <c r="IA107" i="21"/>
  <c r="IB107" i="21"/>
  <c r="IC107" i="21"/>
  <c r="ID107" i="21"/>
  <c r="IE107" i="21"/>
  <c r="IF107" i="21"/>
  <c r="IG107" i="21"/>
  <c r="IH107" i="21"/>
  <c r="II107" i="21"/>
  <c r="IJ107" i="21"/>
  <c r="IK107" i="21"/>
  <c r="IL107" i="21"/>
  <c r="IM107" i="21"/>
  <c r="IN107" i="21"/>
  <c r="IO107" i="21"/>
  <c r="IP107" i="21"/>
  <c r="IQ107" i="21"/>
  <c r="IR107" i="21"/>
  <c r="IS107" i="21"/>
  <c r="IT107" i="21"/>
  <c r="IU107" i="21"/>
  <c r="IV107" i="21"/>
  <c r="IW107" i="21"/>
  <c r="IX107" i="21"/>
  <c r="IY107" i="21"/>
  <c r="IZ107" i="21"/>
  <c r="JA107" i="21"/>
  <c r="JB107" i="21"/>
  <c r="JC107" i="21"/>
  <c r="JD107" i="21"/>
  <c r="JE107" i="21"/>
  <c r="JF107" i="21"/>
  <c r="JG107" i="21"/>
  <c r="JH107" i="21"/>
  <c r="JI107" i="21"/>
  <c r="JJ107" i="21"/>
  <c r="JK107" i="21"/>
  <c r="JL107" i="21"/>
  <c r="JM107" i="21"/>
  <c r="JN107" i="21"/>
  <c r="JO107" i="21"/>
  <c r="JP107" i="21"/>
  <c r="JQ107" i="21"/>
  <c r="JR107" i="21"/>
  <c r="JS107" i="21"/>
  <c r="JT107" i="21"/>
  <c r="JU107" i="21"/>
  <c r="JV107" i="21"/>
  <c r="JW107" i="21"/>
  <c r="JX107" i="21"/>
  <c r="JY107" i="21"/>
  <c r="JZ107" i="21"/>
  <c r="KA107" i="21"/>
  <c r="KB107" i="21"/>
  <c r="KC107" i="21"/>
  <c r="KD107" i="21"/>
  <c r="KE107" i="21"/>
  <c r="KF107" i="21"/>
  <c r="KG107" i="21"/>
  <c r="KH107" i="21"/>
  <c r="KI107" i="21"/>
  <c r="KJ107" i="21"/>
  <c r="KK107" i="21"/>
  <c r="KL107" i="21"/>
  <c r="KM107" i="21"/>
  <c r="KN107" i="21"/>
  <c r="KO107" i="21"/>
  <c r="KP107" i="21"/>
  <c r="KQ107" i="21"/>
  <c r="KR107" i="21"/>
  <c r="KS107" i="21"/>
  <c r="KT107" i="21"/>
  <c r="KU107" i="21"/>
  <c r="KV107" i="21"/>
  <c r="KW107" i="21"/>
  <c r="KX107" i="21"/>
  <c r="KY107" i="21"/>
  <c r="KZ107" i="21"/>
  <c r="LA107" i="21"/>
  <c r="LB107" i="21"/>
  <c r="LC107" i="21"/>
  <c r="LD107" i="21"/>
  <c r="LE107" i="21"/>
  <c r="LF107" i="21"/>
  <c r="LG107" i="21"/>
  <c r="LH107" i="21"/>
  <c r="LI107" i="21"/>
  <c r="LJ107" i="21"/>
  <c r="LK107" i="21"/>
  <c r="LL107" i="21"/>
  <c r="LM107" i="21"/>
  <c r="LN107" i="21"/>
  <c r="LO107" i="21"/>
  <c r="LP107" i="21"/>
  <c r="LQ107" i="21"/>
  <c r="LR107" i="21"/>
  <c r="LS107" i="21"/>
  <c r="LT107" i="21"/>
  <c r="LU107" i="21"/>
  <c r="LV107" i="21"/>
  <c r="LW107" i="21"/>
  <c r="LX107" i="21"/>
  <c r="LY107" i="21"/>
  <c r="LZ107" i="21"/>
  <c r="MA107" i="21"/>
  <c r="MB107" i="21"/>
  <c r="MC107" i="21"/>
  <c r="MD107" i="21"/>
  <c r="ME107" i="21"/>
  <c r="MF107" i="21"/>
  <c r="MG107" i="21"/>
  <c r="MH107" i="21"/>
  <c r="MI107" i="21"/>
  <c r="MJ107" i="21"/>
  <c r="MK107" i="21"/>
  <c r="ML107" i="21"/>
  <c r="MM107" i="21"/>
  <c r="MN107" i="21"/>
  <c r="MO107" i="21"/>
  <c r="MP107" i="21"/>
  <c r="MQ107" i="21"/>
  <c r="MR107" i="21"/>
  <c r="D108" i="21"/>
  <c r="E108" i="21"/>
  <c r="F108" i="21"/>
  <c r="G108" i="21"/>
  <c r="H108" i="21"/>
  <c r="I108" i="21"/>
  <c r="J108" i="21"/>
  <c r="K108" i="21"/>
  <c r="L108" i="21"/>
  <c r="M108" i="21"/>
  <c r="N108" i="21"/>
  <c r="O108" i="21"/>
  <c r="P108" i="21"/>
  <c r="Q108" i="21"/>
  <c r="R108" i="21"/>
  <c r="S108" i="21"/>
  <c r="T108" i="21"/>
  <c r="U108" i="21"/>
  <c r="V108" i="21"/>
  <c r="W108" i="21"/>
  <c r="X108" i="21"/>
  <c r="Y108" i="21"/>
  <c r="Z108" i="21"/>
  <c r="AA108" i="21"/>
  <c r="AB108" i="21"/>
  <c r="AC108" i="21"/>
  <c r="AD108" i="21"/>
  <c r="AE108" i="21"/>
  <c r="AF108" i="21"/>
  <c r="AG108" i="21"/>
  <c r="AH108" i="21"/>
  <c r="AI108" i="21"/>
  <c r="AJ108" i="21"/>
  <c r="AK108" i="21"/>
  <c r="AL108" i="21"/>
  <c r="AM108" i="21"/>
  <c r="AN108" i="21"/>
  <c r="AO108" i="21"/>
  <c r="AP108" i="21"/>
  <c r="AQ108" i="21"/>
  <c r="AR108" i="21"/>
  <c r="AS108" i="21"/>
  <c r="AT108" i="21"/>
  <c r="AU108" i="21"/>
  <c r="AV108" i="21"/>
  <c r="AW108" i="21"/>
  <c r="AX108" i="21"/>
  <c r="AY108" i="21"/>
  <c r="AZ108" i="21"/>
  <c r="BA108" i="21"/>
  <c r="BB108" i="21"/>
  <c r="BC108" i="21"/>
  <c r="BD108" i="21"/>
  <c r="BE108" i="21"/>
  <c r="BF108" i="21"/>
  <c r="BG108" i="21"/>
  <c r="BH108" i="21"/>
  <c r="BI108" i="21"/>
  <c r="BJ108" i="21"/>
  <c r="BK108" i="21"/>
  <c r="BL108" i="21"/>
  <c r="BM108" i="21"/>
  <c r="BN108" i="21"/>
  <c r="BO108" i="21"/>
  <c r="BP108" i="21"/>
  <c r="BQ108" i="21"/>
  <c r="BR108" i="21"/>
  <c r="BS108" i="21"/>
  <c r="BT108" i="21"/>
  <c r="BU108" i="21"/>
  <c r="BV108" i="21"/>
  <c r="BW108" i="21"/>
  <c r="BX108" i="21"/>
  <c r="BY108" i="21"/>
  <c r="BZ108" i="21"/>
  <c r="CA108" i="21"/>
  <c r="CB108" i="21"/>
  <c r="CC108" i="21"/>
  <c r="CD108" i="21"/>
  <c r="CE108" i="21"/>
  <c r="CF108" i="21"/>
  <c r="CG108" i="21"/>
  <c r="CH108" i="21"/>
  <c r="CI108" i="21"/>
  <c r="CJ108" i="21"/>
  <c r="CK108" i="21"/>
  <c r="CL108" i="21"/>
  <c r="CM108" i="21"/>
  <c r="CN108" i="21"/>
  <c r="CO108" i="21"/>
  <c r="CP108" i="21"/>
  <c r="CQ108" i="21"/>
  <c r="CR108" i="21"/>
  <c r="CS108" i="21"/>
  <c r="CT108" i="21"/>
  <c r="CU108" i="21"/>
  <c r="CV108" i="21"/>
  <c r="CW108" i="21"/>
  <c r="CX108" i="21"/>
  <c r="CY108" i="21"/>
  <c r="CZ108" i="21"/>
  <c r="DA108" i="21"/>
  <c r="DB108" i="21"/>
  <c r="DC108" i="21"/>
  <c r="DD108" i="21"/>
  <c r="DE108" i="21"/>
  <c r="DF108" i="21"/>
  <c r="DG108" i="21"/>
  <c r="DH108" i="21"/>
  <c r="DI108" i="21"/>
  <c r="DJ108" i="21"/>
  <c r="DK108" i="21"/>
  <c r="DL108" i="21"/>
  <c r="DM108" i="21"/>
  <c r="DN108" i="21"/>
  <c r="DO108" i="21"/>
  <c r="DP108" i="21"/>
  <c r="DQ108" i="21"/>
  <c r="DR108" i="21"/>
  <c r="DS108" i="21"/>
  <c r="DT108" i="21"/>
  <c r="DU108" i="21"/>
  <c r="DV108" i="21"/>
  <c r="DW108" i="21"/>
  <c r="DX108" i="21"/>
  <c r="DY108" i="21"/>
  <c r="DZ108" i="21"/>
  <c r="EA108" i="21"/>
  <c r="EB108" i="21"/>
  <c r="EC108" i="21"/>
  <c r="ED108" i="21"/>
  <c r="EE108" i="21"/>
  <c r="EF108" i="21"/>
  <c r="EG108" i="21"/>
  <c r="EH108" i="21"/>
  <c r="EI108" i="21"/>
  <c r="EJ108" i="21"/>
  <c r="EK108" i="21"/>
  <c r="EL108" i="21"/>
  <c r="EM108" i="21"/>
  <c r="EN108" i="21"/>
  <c r="EO108" i="21"/>
  <c r="EP108" i="21"/>
  <c r="EQ108" i="21"/>
  <c r="ER108" i="21"/>
  <c r="ES108" i="21"/>
  <c r="ET108" i="21"/>
  <c r="EU108" i="21"/>
  <c r="EV108" i="21"/>
  <c r="EW108" i="21"/>
  <c r="EX108" i="21"/>
  <c r="EY108" i="21"/>
  <c r="EZ108" i="21"/>
  <c r="FA108" i="21"/>
  <c r="FB108" i="21"/>
  <c r="FC108" i="21"/>
  <c r="FD108" i="21"/>
  <c r="FE108" i="21"/>
  <c r="FF108" i="21"/>
  <c r="FG108" i="21"/>
  <c r="FH108" i="21"/>
  <c r="FI108" i="21"/>
  <c r="FJ108" i="21"/>
  <c r="FK108" i="21"/>
  <c r="FL108" i="21"/>
  <c r="FM108" i="21"/>
  <c r="FN108" i="21"/>
  <c r="FO108" i="21"/>
  <c r="FP108" i="21"/>
  <c r="FQ108" i="21"/>
  <c r="FR108" i="21"/>
  <c r="FS108" i="21"/>
  <c r="FT108" i="21"/>
  <c r="FU108" i="21"/>
  <c r="FV108" i="21"/>
  <c r="FW108" i="21"/>
  <c r="FX108" i="21"/>
  <c r="FY108" i="21"/>
  <c r="FZ108" i="21"/>
  <c r="GA108" i="21"/>
  <c r="GB108" i="21"/>
  <c r="GC108" i="21"/>
  <c r="GD108" i="21"/>
  <c r="GE108" i="21"/>
  <c r="GF108" i="21"/>
  <c r="GG108" i="21"/>
  <c r="GH108" i="21"/>
  <c r="GI108" i="21"/>
  <c r="GJ108" i="21"/>
  <c r="GK108" i="21"/>
  <c r="GL108" i="21"/>
  <c r="GM108" i="21"/>
  <c r="GN108" i="21"/>
  <c r="GO108" i="21"/>
  <c r="GP108" i="21"/>
  <c r="GQ108" i="21"/>
  <c r="GR108" i="21"/>
  <c r="GS108" i="21"/>
  <c r="GT108" i="21"/>
  <c r="GU108" i="21"/>
  <c r="GV108" i="21"/>
  <c r="GW108" i="21"/>
  <c r="GX108" i="21"/>
  <c r="GY108" i="21"/>
  <c r="GZ108" i="21"/>
  <c r="HA108" i="21"/>
  <c r="HB108" i="21"/>
  <c r="HC108" i="21"/>
  <c r="HD108" i="21"/>
  <c r="HE108" i="21"/>
  <c r="HF108" i="21"/>
  <c r="HG108" i="21"/>
  <c r="HH108" i="21"/>
  <c r="HI108" i="21"/>
  <c r="HJ108" i="21"/>
  <c r="HK108" i="21"/>
  <c r="HL108" i="21"/>
  <c r="HM108" i="21"/>
  <c r="HN108" i="21"/>
  <c r="HO108" i="21"/>
  <c r="HP108" i="21"/>
  <c r="HQ108" i="21"/>
  <c r="HR108" i="21"/>
  <c r="HS108" i="21"/>
  <c r="HT108" i="21"/>
  <c r="HU108" i="21"/>
  <c r="HV108" i="21"/>
  <c r="HW108" i="21"/>
  <c r="HX108" i="21"/>
  <c r="HY108" i="21"/>
  <c r="HZ108" i="21"/>
  <c r="IA108" i="21"/>
  <c r="IB108" i="21"/>
  <c r="IC108" i="21"/>
  <c r="ID108" i="21"/>
  <c r="IE108" i="21"/>
  <c r="IF108" i="21"/>
  <c r="IG108" i="21"/>
  <c r="IH108" i="21"/>
  <c r="II108" i="21"/>
  <c r="IJ108" i="21"/>
  <c r="IK108" i="21"/>
  <c r="IL108" i="21"/>
  <c r="IM108" i="21"/>
  <c r="IN108" i="21"/>
  <c r="IO108" i="21"/>
  <c r="IP108" i="21"/>
  <c r="IQ108" i="21"/>
  <c r="IR108" i="21"/>
  <c r="IS108" i="21"/>
  <c r="IT108" i="21"/>
  <c r="IU108" i="21"/>
  <c r="IV108" i="21"/>
  <c r="IW108" i="21"/>
  <c r="IX108" i="21"/>
  <c r="IY108" i="21"/>
  <c r="IZ108" i="21"/>
  <c r="JA108" i="21"/>
  <c r="JB108" i="21"/>
  <c r="JC108" i="21"/>
  <c r="JD108" i="21"/>
  <c r="JE108" i="21"/>
  <c r="JF108" i="21"/>
  <c r="JG108" i="21"/>
  <c r="JH108" i="21"/>
  <c r="JI108" i="21"/>
  <c r="JJ108" i="21"/>
  <c r="JK108" i="21"/>
  <c r="JL108" i="21"/>
  <c r="JM108" i="21"/>
  <c r="JN108" i="21"/>
  <c r="JO108" i="21"/>
  <c r="JP108" i="21"/>
  <c r="JQ108" i="21"/>
  <c r="JR108" i="21"/>
  <c r="JS108" i="21"/>
  <c r="JT108" i="21"/>
  <c r="JU108" i="21"/>
  <c r="JV108" i="21"/>
  <c r="JW108" i="21"/>
  <c r="JX108" i="21"/>
  <c r="JY108" i="21"/>
  <c r="JZ108" i="21"/>
  <c r="KA108" i="21"/>
  <c r="KB108" i="21"/>
  <c r="KC108" i="21"/>
  <c r="KD108" i="21"/>
  <c r="KE108" i="21"/>
  <c r="KF108" i="21"/>
  <c r="KG108" i="21"/>
  <c r="KH108" i="21"/>
  <c r="KI108" i="21"/>
  <c r="KJ108" i="21"/>
  <c r="KK108" i="21"/>
  <c r="KL108" i="21"/>
  <c r="KM108" i="21"/>
  <c r="KN108" i="21"/>
  <c r="KO108" i="21"/>
  <c r="KP108" i="21"/>
  <c r="KQ108" i="21"/>
  <c r="KR108" i="21"/>
  <c r="KS108" i="21"/>
  <c r="KT108" i="21"/>
  <c r="KU108" i="21"/>
  <c r="KV108" i="21"/>
  <c r="KW108" i="21"/>
  <c r="KX108" i="21"/>
  <c r="KY108" i="21"/>
  <c r="KZ108" i="21"/>
  <c r="LA108" i="21"/>
  <c r="LB108" i="21"/>
  <c r="LC108" i="21"/>
  <c r="LD108" i="21"/>
  <c r="LE108" i="21"/>
  <c r="LF108" i="21"/>
  <c r="LG108" i="21"/>
  <c r="LH108" i="21"/>
  <c r="LI108" i="21"/>
  <c r="LJ108" i="21"/>
  <c r="LK108" i="21"/>
  <c r="LL108" i="21"/>
  <c r="LM108" i="21"/>
  <c r="LN108" i="21"/>
  <c r="LO108" i="21"/>
  <c r="LP108" i="21"/>
  <c r="LQ108" i="21"/>
  <c r="LR108" i="21"/>
  <c r="LS108" i="21"/>
  <c r="LT108" i="21"/>
  <c r="LU108" i="21"/>
  <c r="LV108" i="21"/>
  <c r="LW108" i="21"/>
  <c r="LX108" i="21"/>
  <c r="LY108" i="21"/>
  <c r="LZ108" i="21"/>
  <c r="MA108" i="21"/>
  <c r="MB108" i="21"/>
  <c r="MC108" i="21"/>
  <c r="MD108" i="21"/>
  <c r="ME108" i="21"/>
  <c r="MF108" i="21"/>
  <c r="MG108" i="21"/>
  <c r="MH108" i="21"/>
  <c r="MI108" i="21"/>
  <c r="MJ108" i="21"/>
  <c r="MK108" i="21"/>
  <c r="ML108" i="21"/>
  <c r="MM108" i="21"/>
  <c r="MN108" i="21"/>
  <c r="MO108" i="21"/>
  <c r="MP108" i="21"/>
  <c r="MQ108" i="21"/>
  <c r="MR108" i="21"/>
  <c r="D109" i="21"/>
  <c r="E109" i="21"/>
  <c r="F109" i="21"/>
  <c r="G109" i="21"/>
  <c r="H109" i="21"/>
  <c r="I109" i="21"/>
  <c r="J109" i="21"/>
  <c r="K109" i="21"/>
  <c r="L109" i="21"/>
  <c r="M109" i="21"/>
  <c r="N109" i="21"/>
  <c r="O109" i="21"/>
  <c r="P109" i="21"/>
  <c r="Q109" i="21"/>
  <c r="R109" i="21"/>
  <c r="S109" i="21"/>
  <c r="T109" i="21"/>
  <c r="U109" i="21"/>
  <c r="V109" i="21"/>
  <c r="W109" i="21"/>
  <c r="X109" i="21"/>
  <c r="Y109" i="21"/>
  <c r="Z109" i="21"/>
  <c r="AA109" i="21"/>
  <c r="AB109" i="21"/>
  <c r="AC109" i="21"/>
  <c r="AD109" i="21"/>
  <c r="AE109" i="21"/>
  <c r="AF109" i="21"/>
  <c r="AG109" i="21"/>
  <c r="AH109" i="21"/>
  <c r="AI109" i="21"/>
  <c r="AJ109" i="21"/>
  <c r="AK109" i="21"/>
  <c r="AL109" i="21"/>
  <c r="AM109" i="21"/>
  <c r="AN109" i="21"/>
  <c r="AO109" i="21"/>
  <c r="AP109" i="21"/>
  <c r="AQ109" i="21"/>
  <c r="AR109" i="21"/>
  <c r="AS109" i="21"/>
  <c r="AT109" i="21"/>
  <c r="AU109" i="21"/>
  <c r="AV109" i="21"/>
  <c r="AW109" i="21"/>
  <c r="AX109" i="21"/>
  <c r="AY109" i="21"/>
  <c r="AZ109" i="21"/>
  <c r="BA109" i="21"/>
  <c r="BB109" i="21"/>
  <c r="BC109" i="21"/>
  <c r="BD109" i="21"/>
  <c r="BE109" i="21"/>
  <c r="BF109" i="21"/>
  <c r="BG109" i="21"/>
  <c r="BH109" i="21"/>
  <c r="BI109" i="21"/>
  <c r="BJ109" i="21"/>
  <c r="BK109" i="21"/>
  <c r="BL109" i="21"/>
  <c r="BM109" i="21"/>
  <c r="BN109" i="21"/>
  <c r="BO109" i="21"/>
  <c r="BP109" i="21"/>
  <c r="BQ109" i="21"/>
  <c r="BR109" i="21"/>
  <c r="BS109" i="21"/>
  <c r="BT109" i="21"/>
  <c r="BU109" i="21"/>
  <c r="BV109" i="21"/>
  <c r="BW109" i="21"/>
  <c r="BX109" i="21"/>
  <c r="BY109" i="21"/>
  <c r="BZ109" i="21"/>
  <c r="CA109" i="21"/>
  <c r="CB109" i="21"/>
  <c r="CC109" i="21"/>
  <c r="CD109" i="21"/>
  <c r="CE109" i="21"/>
  <c r="CF109" i="21"/>
  <c r="CG109" i="21"/>
  <c r="CH109" i="21"/>
  <c r="CI109" i="21"/>
  <c r="CJ109" i="21"/>
  <c r="CK109" i="21"/>
  <c r="CL109" i="21"/>
  <c r="CM109" i="21"/>
  <c r="CN109" i="21"/>
  <c r="CO109" i="21"/>
  <c r="CP109" i="21"/>
  <c r="CQ109" i="21"/>
  <c r="CR109" i="21"/>
  <c r="CS109" i="21"/>
  <c r="CT109" i="21"/>
  <c r="CU109" i="21"/>
  <c r="CV109" i="21"/>
  <c r="CW109" i="21"/>
  <c r="CX109" i="21"/>
  <c r="CY109" i="21"/>
  <c r="CZ109" i="21"/>
  <c r="DA109" i="21"/>
  <c r="DB109" i="21"/>
  <c r="DC109" i="21"/>
  <c r="DD109" i="21"/>
  <c r="DE109" i="21"/>
  <c r="DF109" i="21"/>
  <c r="DG109" i="21"/>
  <c r="DH109" i="21"/>
  <c r="DI109" i="21"/>
  <c r="DJ109" i="21"/>
  <c r="DK109" i="21"/>
  <c r="DL109" i="21"/>
  <c r="DM109" i="21"/>
  <c r="DN109" i="21"/>
  <c r="DO109" i="21"/>
  <c r="DP109" i="21"/>
  <c r="DQ109" i="21"/>
  <c r="DR109" i="21"/>
  <c r="DS109" i="21"/>
  <c r="DT109" i="21"/>
  <c r="DU109" i="21"/>
  <c r="DV109" i="21"/>
  <c r="DW109" i="21"/>
  <c r="DX109" i="21"/>
  <c r="DY109" i="21"/>
  <c r="DZ109" i="21"/>
  <c r="EA109" i="21"/>
  <c r="EB109" i="21"/>
  <c r="EC109" i="21"/>
  <c r="ED109" i="21"/>
  <c r="EE109" i="21"/>
  <c r="EF109" i="21"/>
  <c r="EG109" i="21"/>
  <c r="EH109" i="21"/>
  <c r="EI109" i="21"/>
  <c r="EJ109" i="21"/>
  <c r="EK109" i="21"/>
  <c r="EL109" i="21"/>
  <c r="EM109" i="21"/>
  <c r="EN109" i="21"/>
  <c r="EO109" i="21"/>
  <c r="EP109" i="21"/>
  <c r="EQ109" i="21"/>
  <c r="ER109" i="21"/>
  <c r="ES109" i="21"/>
  <c r="ET109" i="21"/>
  <c r="EU109" i="21"/>
  <c r="EV109" i="21"/>
  <c r="EW109" i="21"/>
  <c r="EX109" i="21"/>
  <c r="EY109" i="21"/>
  <c r="EZ109" i="21"/>
  <c r="FA109" i="21"/>
  <c r="FB109" i="21"/>
  <c r="FC109" i="21"/>
  <c r="FD109" i="21"/>
  <c r="FE109" i="21"/>
  <c r="FF109" i="21"/>
  <c r="FG109" i="21"/>
  <c r="FH109" i="21"/>
  <c r="FI109" i="21"/>
  <c r="FJ109" i="21"/>
  <c r="FK109" i="21"/>
  <c r="FL109" i="21"/>
  <c r="FM109" i="21"/>
  <c r="FN109" i="21"/>
  <c r="FO109" i="21"/>
  <c r="FP109" i="21"/>
  <c r="FQ109" i="21"/>
  <c r="FR109" i="21"/>
  <c r="FS109" i="21"/>
  <c r="FT109" i="21"/>
  <c r="FU109" i="21"/>
  <c r="FV109" i="21"/>
  <c r="FW109" i="21"/>
  <c r="FX109" i="21"/>
  <c r="FY109" i="21"/>
  <c r="FZ109" i="21"/>
  <c r="GA109" i="21"/>
  <c r="GB109" i="21"/>
  <c r="GC109" i="21"/>
  <c r="GD109" i="21"/>
  <c r="GE109" i="21"/>
  <c r="GF109" i="21"/>
  <c r="GG109" i="21"/>
  <c r="GH109" i="21"/>
  <c r="GI109" i="21"/>
  <c r="GJ109" i="21"/>
  <c r="GK109" i="21"/>
  <c r="GL109" i="21"/>
  <c r="GM109" i="21"/>
  <c r="GN109" i="21"/>
  <c r="GO109" i="21"/>
  <c r="GP109" i="21"/>
  <c r="GQ109" i="21"/>
  <c r="GR109" i="21"/>
  <c r="GS109" i="21"/>
  <c r="GT109" i="21"/>
  <c r="GU109" i="21"/>
  <c r="GV109" i="21"/>
  <c r="GW109" i="21"/>
  <c r="GX109" i="21"/>
  <c r="GY109" i="21"/>
  <c r="GZ109" i="21"/>
  <c r="HA109" i="21"/>
  <c r="HB109" i="21"/>
  <c r="HC109" i="21"/>
  <c r="HD109" i="21"/>
  <c r="HE109" i="21"/>
  <c r="HF109" i="21"/>
  <c r="HG109" i="21"/>
  <c r="HH109" i="21"/>
  <c r="HI109" i="21"/>
  <c r="HJ109" i="21"/>
  <c r="HK109" i="21"/>
  <c r="HL109" i="21"/>
  <c r="HM109" i="21"/>
  <c r="HN109" i="21"/>
  <c r="HO109" i="21"/>
  <c r="HP109" i="21"/>
  <c r="HQ109" i="21"/>
  <c r="HR109" i="21"/>
  <c r="HS109" i="21"/>
  <c r="HT109" i="21"/>
  <c r="HU109" i="21"/>
  <c r="HV109" i="21"/>
  <c r="HW109" i="21"/>
  <c r="HX109" i="21"/>
  <c r="HY109" i="21"/>
  <c r="HZ109" i="21"/>
  <c r="IA109" i="21"/>
  <c r="IB109" i="21"/>
  <c r="IC109" i="21"/>
  <c r="ID109" i="21"/>
  <c r="IE109" i="21"/>
  <c r="IF109" i="21"/>
  <c r="IG109" i="21"/>
  <c r="IH109" i="21"/>
  <c r="II109" i="21"/>
  <c r="IJ109" i="21"/>
  <c r="IK109" i="21"/>
  <c r="IL109" i="21"/>
  <c r="IM109" i="21"/>
  <c r="IN109" i="21"/>
  <c r="IO109" i="21"/>
  <c r="IP109" i="21"/>
  <c r="IQ109" i="21"/>
  <c r="IR109" i="21"/>
  <c r="IS109" i="21"/>
  <c r="IT109" i="21"/>
  <c r="IU109" i="21"/>
  <c r="IV109" i="21"/>
  <c r="IW109" i="21"/>
  <c r="IX109" i="21"/>
  <c r="IY109" i="21"/>
  <c r="IZ109" i="21"/>
  <c r="JA109" i="21"/>
  <c r="JB109" i="21"/>
  <c r="JC109" i="21"/>
  <c r="JD109" i="21"/>
  <c r="JE109" i="21"/>
  <c r="JF109" i="21"/>
  <c r="JG109" i="21"/>
  <c r="JH109" i="21"/>
  <c r="JI109" i="21"/>
  <c r="JJ109" i="21"/>
  <c r="JK109" i="21"/>
  <c r="JL109" i="21"/>
  <c r="JM109" i="21"/>
  <c r="JN109" i="21"/>
  <c r="JO109" i="21"/>
  <c r="JP109" i="21"/>
  <c r="JQ109" i="21"/>
  <c r="JR109" i="21"/>
  <c r="JS109" i="21"/>
  <c r="JT109" i="21"/>
  <c r="JU109" i="21"/>
  <c r="JV109" i="21"/>
  <c r="JW109" i="21"/>
  <c r="JX109" i="21"/>
  <c r="JY109" i="21"/>
  <c r="JZ109" i="21"/>
  <c r="KA109" i="21"/>
  <c r="KB109" i="21"/>
  <c r="KC109" i="21"/>
  <c r="KD109" i="21"/>
  <c r="KE109" i="21"/>
  <c r="KF109" i="21"/>
  <c r="KG109" i="21"/>
  <c r="KH109" i="21"/>
  <c r="KI109" i="21"/>
  <c r="KJ109" i="21"/>
  <c r="KK109" i="21"/>
  <c r="KL109" i="21"/>
  <c r="KM109" i="21"/>
  <c r="KN109" i="21"/>
  <c r="KO109" i="21"/>
  <c r="KP109" i="21"/>
  <c r="KQ109" i="21"/>
  <c r="KR109" i="21"/>
  <c r="KS109" i="21"/>
  <c r="KT109" i="21"/>
  <c r="KU109" i="21"/>
  <c r="KV109" i="21"/>
  <c r="KW109" i="21"/>
  <c r="KX109" i="21"/>
  <c r="KY109" i="21"/>
  <c r="KZ109" i="21"/>
  <c r="LA109" i="21"/>
  <c r="LB109" i="21"/>
  <c r="LC109" i="21"/>
  <c r="LD109" i="21"/>
  <c r="LE109" i="21"/>
  <c r="LF109" i="21"/>
  <c r="LG109" i="21"/>
  <c r="LH109" i="21"/>
  <c r="LI109" i="21"/>
  <c r="LJ109" i="21"/>
  <c r="LK109" i="21"/>
  <c r="LL109" i="21"/>
  <c r="LM109" i="21"/>
  <c r="LN109" i="21"/>
  <c r="LO109" i="21"/>
  <c r="LP109" i="21"/>
  <c r="LQ109" i="21"/>
  <c r="LR109" i="21"/>
  <c r="LS109" i="21"/>
  <c r="LT109" i="21"/>
  <c r="LU109" i="21"/>
  <c r="LV109" i="21"/>
  <c r="LW109" i="21"/>
  <c r="LX109" i="21"/>
  <c r="LY109" i="21"/>
  <c r="LZ109" i="21"/>
  <c r="MA109" i="21"/>
  <c r="MB109" i="21"/>
  <c r="MC109" i="21"/>
  <c r="MD109" i="21"/>
  <c r="ME109" i="21"/>
  <c r="MF109" i="21"/>
  <c r="MG109" i="21"/>
  <c r="MH109" i="21"/>
  <c r="MI109" i="21"/>
  <c r="MJ109" i="21"/>
  <c r="MK109" i="21"/>
  <c r="ML109" i="21"/>
  <c r="MM109" i="21"/>
  <c r="MN109" i="21"/>
  <c r="MO109" i="21"/>
  <c r="MP109" i="21"/>
  <c r="MQ109" i="21"/>
  <c r="MR109" i="21"/>
  <c r="D110" i="21"/>
  <c r="E110" i="21"/>
  <c r="F110" i="21"/>
  <c r="G110" i="21"/>
  <c r="H110" i="21"/>
  <c r="I110" i="21"/>
  <c r="J110" i="21"/>
  <c r="K110" i="21"/>
  <c r="L110" i="21"/>
  <c r="M110" i="21"/>
  <c r="N110" i="21"/>
  <c r="O110" i="21"/>
  <c r="P110" i="21"/>
  <c r="Q110" i="21"/>
  <c r="R110" i="21"/>
  <c r="S110" i="21"/>
  <c r="T110" i="21"/>
  <c r="U110" i="21"/>
  <c r="V110" i="21"/>
  <c r="W110" i="21"/>
  <c r="X110" i="21"/>
  <c r="Y110" i="21"/>
  <c r="Z110" i="21"/>
  <c r="AA110" i="21"/>
  <c r="AB110" i="21"/>
  <c r="AC110" i="21"/>
  <c r="AD110" i="21"/>
  <c r="AE110" i="21"/>
  <c r="AF110" i="21"/>
  <c r="AG110" i="21"/>
  <c r="AH110" i="21"/>
  <c r="AI110" i="21"/>
  <c r="AJ110" i="21"/>
  <c r="AK110" i="21"/>
  <c r="AL110" i="21"/>
  <c r="AM110" i="21"/>
  <c r="AN110" i="21"/>
  <c r="AO110" i="21"/>
  <c r="AP110" i="21"/>
  <c r="AQ110" i="21"/>
  <c r="AR110" i="21"/>
  <c r="AS110" i="21"/>
  <c r="AT110" i="21"/>
  <c r="AU110" i="21"/>
  <c r="AV110" i="21"/>
  <c r="AW110" i="21"/>
  <c r="AX110" i="21"/>
  <c r="AY110" i="21"/>
  <c r="AZ110" i="21"/>
  <c r="BA110" i="21"/>
  <c r="BB110" i="21"/>
  <c r="BC110" i="21"/>
  <c r="BD110" i="21"/>
  <c r="BE110" i="21"/>
  <c r="BF110" i="21"/>
  <c r="BG110" i="21"/>
  <c r="BH110" i="21"/>
  <c r="BI110" i="21"/>
  <c r="BJ110" i="21"/>
  <c r="BK110" i="21"/>
  <c r="BL110" i="21"/>
  <c r="BM110" i="21"/>
  <c r="BN110" i="21"/>
  <c r="BO110" i="21"/>
  <c r="BP110" i="21"/>
  <c r="BQ110" i="21"/>
  <c r="BR110" i="21"/>
  <c r="BS110" i="21"/>
  <c r="BT110" i="21"/>
  <c r="BU110" i="21"/>
  <c r="BV110" i="21"/>
  <c r="BW110" i="21"/>
  <c r="BX110" i="21"/>
  <c r="BY110" i="21"/>
  <c r="BZ110" i="21"/>
  <c r="CA110" i="21"/>
  <c r="CB110" i="21"/>
  <c r="CC110" i="21"/>
  <c r="CD110" i="21"/>
  <c r="CE110" i="21"/>
  <c r="CF110" i="21"/>
  <c r="CG110" i="21"/>
  <c r="CH110" i="21"/>
  <c r="CI110" i="21"/>
  <c r="CJ110" i="21"/>
  <c r="CK110" i="21"/>
  <c r="CL110" i="21"/>
  <c r="CM110" i="21"/>
  <c r="CN110" i="21"/>
  <c r="CO110" i="21"/>
  <c r="CP110" i="21"/>
  <c r="CQ110" i="21"/>
  <c r="CR110" i="21"/>
  <c r="CS110" i="21"/>
  <c r="CT110" i="21"/>
  <c r="CU110" i="21"/>
  <c r="CV110" i="21"/>
  <c r="CW110" i="21"/>
  <c r="CX110" i="21"/>
  <c r="CY110" i="21"/>
  <c r="CZ110" i="21"/>
  <c r="DA110" i="21"/>
  <c r="DB110" i="21"/>
  <c r="DC110" i="21"/>
  <c r="DD110" i="21"/>
  <c r="DE110" i="21"/>
  <c r="DF110" i="21"/>
  <c r="DG110" i="21"/>
  <c r="DH110" i="21"/>
  <c r="DI110" i="21"/>
  <c r="DJ110" i="21"/>
  <c r="DK110" i="21"/>
  <c r="DL110" i="21"/>
  <c r="DM110" i="21"/>
  <c r="DN110" i="21"/>
  <c r="DO110" i="21"/>
  <c r="DP110" i="21"/>
  <c r="DQ110" i="21"/>
  <c r="DR110" i="21"/>
  <c r="DS110" i="21"/>
  <c r="DT110" i="21"/>
  <c r="DU110" i="21"/>
  <c r="DV110" i="21"/>
  <c r="DW110" i="21"/>
  <c r="DX110" i="21"/>
  <c r="DY110" i="21"/>
  <c r="DZ110" i="21"/>
  <c r="EA110" i="21"/>
  <c r="EB110" i="21"/>
  <c r="EC110" i="21"/>
  <c r="ED110" i="21"/>
  <c r="EE110" i="21"/>
  <c r="EF110" i="21"/>
  <c r="EG110" i="21"/>
  <c r="EH110" i="21"/>
  <c r="EI110" i="21"/>
  <c r="EJ110" i="21"/>
  <c r="EK110" i="21"/>
  <c r="EL110" i="21"/>
  <c r="EM110" i="21"/>
  <c r="EN110" i="21"/>
  <c r="EO110" i="21"/>
  <c r="EP110" i="21"/>
  <c r="EQ110" i="21"/>
  <c r="ER110" i="21"/>
  <c r="ES110" i="21"/>
  <c r="ET110" i="21"/>
  <c r="EU110" i="21"/>
  <c r="EV110" i="21"/>
  <c r="EW110" i="21"/>
  <c r="EX110" i="21"/>
  <c r="EY110" i="21"/>
  <c r="EZ110" i="21"/>
  <c r="FA110" i="21"/>
  <c r="FB110" i="21"/>
  <c r="FC110" i="21"/>
  <c r="FD110" i="21"/>
  <c r="FE110" i="21"/>
  <c r="FF110" i="21"/>
  <c r="FG110" i="21"/>
  <c r="FH110" i="21"/>
  <c r="FI110" i="21"/>
  <c r="FJ110" i="21"/>
  <c r="FK110" i="21"/>
  <c r="FL110" i="21"/>
  <c r="FM110" i="21"/>
  <c r="FN110" i="21"/>
  <c r="FO110" i="21"/>
  <c r="FP110" i="21"/>
  <c r="FQ110" i="21"/>
  <c r="FR110" i="21"/>
  <c r="FS110" i="21"/>
  <c r="FT110" i="21"/>
  <c r="FU110" i="21"/>
  <c r="FV110" i="21"/>
  <c r="FW110" i="21"/>
  <c r="FX110" i="21"/>
  <c r="FY110" i="21"/>
  <c r="FZ110" i="21"/>
  <c r="GA110" i="21"/>
  <c r="GB110" i="21"/>
  <c r="GC110" i="21"/>
  <c r="GD110" i="21"/>
  <c r="GE110" i="21"/>
  <c r="GF110" i="21"/>
  <c r="GG110" i="21"/>
  <c r="GH110" i="21"/>
  <c r="GI110" i="21"/>
  <c r="GJ110" i="21"/>
  <c r="GK110" i="21"/>
  <c r="GL110" i="21"/>
  <c r="GM110" i="21"/>
  <c r="GN110" i="21"/>
  <c r="GO110" i="21"/>
  <c r="GP110" i="21"/>
  <c r="GQ110" i="21"/>
  <c r="GR110" i="21"/>
  <c r="GS110" i="21"/>
  <c r="GT110" i="21"/>
  <c r="GU110" i="21"/>
  <c r="GV110" i="21"/>
  <c r="GW110" i="21"/>
  <c r="GX110" i="21"/>
  <c r="GY110" i="21"/>
  <c r="GZ110" i="21"/>
  <c r="HA110" i="21"/>
  <c r="HB110" i="21"/>
  <c r="HC110" i="21"/>
  <c r="HD110" i="21"/>
  <c r="HE110" i="21"/>
  <c r="HF110" i="21"/>
  <c r="HG110" i="21"/>
  <c r="HH110" i="21"/>
  <c r="HI110" i="21"/>
  <c r="HJ110" i="21"/>
  <c r="HK110" i="21"/>
  <c r="HL110" i="21"/>
  <c r="HM110" i="21"/>
  <c r="HN110" i="21"/>
  <c r="HO110" i="21"/>
  <c r="HP110" i="21"/>
  <c r="HQ110" i="21"/>
  <c r="HR110" i="21"/>
  <c r="HS110" i="21"/>
  <c r="HT110" i="21"/>
  <c r="HU110" i="21"/>
  <c r="HV110" i="21"/>
  <c r="HW110" i="21"/>
  <c r="HX110" i="21"/>
  <c r="HY110" i="21"/>
  <c r="HZ110" i="21"/>
  <c r="IA110" i="21"/>
  <c r="IB110" i="21"/>
  <c r="IC110" i="21"/>
  <c r="ID110" i="21"/>
  <c r="IE110" i="21"/>
  <c r="IF110" i="21"/>
  <c r="IG110" i="21"/>
  <c r="IH110" i="21"/>
  <c r="II110" i="21"/>
  <c r="IJ110" i="21"/>
  <c r="IK110" i="21"/>
  <c r="IL110" i="21"/>
  <c r="IM110" i="21"/>
  <c r="IN110" i="21"/>
  <c r="IO110" i="21"/>
  <c r="IP110" i="21"/>
  <c r="IQ110" i="21"/>
  <c r="IR110" i="21"/>
  <c r="IS110" i="21"/>
  <c r="IT110" i="21"/>
  <c r="IU110" i="21"/>
  <c r="IV110" i="21"/>
  <c r="IW110" i="21"/>
  <c r="IX110" i="21"/>
  <c r="IY110" i="21"/>
  <c r="IZ110" i="21"/>
  <c r="JA110" i="21"/>
  <c r="JB110" i="21"/>
  <c r="JC110" i="21"/>
  <c r="JD110" i="21"/>
  <c r="JE110" i="21"/>
  <c r="JF110" i="21"/>
  <c r="JG110" i="21"/>
  <c r="JH110" i="21"/>
  <c r="JI110" i="21"/>
  <c r="JJ110" i="21"/>
  <c r="JK110" i="21"/>
  <c r="JL110" i="21"/>
  <c r="JM110" i="21"/>
  <c r="JN110" i="21"/>
  <c r="JO110" i="21"/>
  <c r="JP110" i="21"/>
  <c r="JQ110" i="21"/>
  <c r="JR110" i="21"/>
  <c r="JS110" i="21"/>
  <c r="JT110" i="21"/>
  <c r="JU110" i="21"/>
  <c r="JV110" i="21"/>
  <c r="JW110" i="21"/>
  <c r="JX110" i="21"/>
  <c r="JY110" i="21"/>
  <c r="JZ110" i="21"/>
  <c r="KA110" i="21"/>
  <c r="KB110" i="21"/>
  <c r="KC110" i="21"/>
  <c r="KD110" i="21"/>
  <c r="KE110" i="21"/>
  <c r="KF110" i="21"/>
  <c r="KG110" i="21"/>
  <c r="KH110" i="21"/>
  <c r="KI110" i="21"/>
  <c r="KJ110" i="21"/>
  <c r="KK110" i="21"/>
  <c r="KL110" i="21"/>
  <c r="KM110" i="21"/>
  <c r="KN110" i="21"/>
  <c r="KO110" i="21"/>
  <c r="KP110" i="21"/>
  <c r="KQ110" i="21"/>
  <c r="KR110" i="21"/>
  <c r="KS110" i="21"/>
  <c r="KT110" i="21"/>
  <c r="KU110" i="21"/>
  <c r="KV110" i="21"/>
  <c r="KW110" i="21"/>
  <c r="KX110" i="21"/>
  <c r="KY110" i="21"/>
  <c r="KZ110" i="21"/>
  <c r="LA110" i="21"/>
  <c r="LB110" i="21"/>
  <c r="LC110" i="21"/>
  <c r="LD110" i="21"/>
  <c r="LE110" i="21"/>
  <c r="LF110" i="21"/>
  <c r="LG110" i="21"/>
  <c r="LH110" i="21"/>
  <c r="LI110" i="21"/>
  <c r="LJ110" i="21"/>
  <c r="LK110" i="21"/>
  <c r="LL110" i="21"/>
  <c r="LM110" i="21"/>
  <c r="LN110" i="21"/>
  <c r="LO110" i="21"/>
  <c r="LP110" i="21"/>
  <c r="LQ110" i="21"/>
  <c r="LR110" i="21"/>
  <c r="LS110" i="21"/>
  <c r="LT110" i="21"/>
  <c r="LU110" i="21"/>
  <c r="LV110" i="21"/>
  <c r="LW110" i="21"/>
  <c r="LX110" i="21"/>
  <c r="LY110" i="21"/>
  <c r="LZ110" i="21"/>
  <c r="MA110" i="21"/>
  <c r="MB110" i="21"/>
  <c r="MC110" i="21"/>
  <c r="MD110" i="21"/>
  <c r="ME110" i="21"/>
  <c r="MF110" i="21"/>
  <c r="MG110" i="21"/>
  <c r="MH110" i="21"/>
  <c r="MI110" i="21"/>
  <c r="MJ110" i="21"/>
  <c r="MK110" i="21"/>
  <c r="ML110" i="21"/>
  <c r="MM110" i="21"/>
  <c r="MN110" i="21"/>
  <c r="MO110" i="21"/>
  <c r="MP110" i="21"/>
  <c r="MQ110" i="21"/>
  <c r="MR110" i="21"/>
  <c r="D111" i="21"/>
  <c r="E111" i="21"/>
  <c r="F111" i="21"/>
  <c r="G111" i="21"/>
  <c r="H111" i="21"/>
  <c r="I111" i="21"/>
  <c r="J111" i="21"/>
  <c r="K111" i="21"/>
  <c r="L111" i="21"/>
  <c r="M111" i="21"/>
  <c r="N111" i="21"/>
  <c r="O111" i="21"/>
  <c r="P111" i="21"/>
  <c r="Q111" i="21"/>
  <c r="R111" i="21"/>
  <c r="S111" i="21"/>
  <c r="T111" i="21"/>
  <c r="U111" i="21"/>
  <c r="V111" i="21"/>
  <c r="W111" i="21"/>
  <c r="X111" i="21"/>
  <c r="Y111" i="21"/>
  <c r="Z111" i="21"/>
  <c r="AA111" i="21"/>
  <c r="AB111" i="21"/>
  <c r="AC111" i="21"/>
  <c r="AD111" i="21"/>
  <c r="AE111" i="21"/>
  <c r="AF111" i="21"/>
  <c r="AG111" i="21"/>
  <c r="AH111" i="21"/>
  <c r="AI111" i="21"/>
  <c r="AJ111" i="21"/>
  <c r="AK111" i="21"/>
  <c r="AL111" i="21"/>
  <c r="AM111" i="21"/>
  <c r="AN111" i="21"/>
  <c r="AO111" i="21"/>
  <c r="AP111" i="21"/>
  <c r="AQ111" i="21"/>
  <c r="AR111" i="21"/>
  <c r="AS111" i="21"/>
  <c r="AT111" i="21"/>
  <c r="AU111" i="21"/>
  <c r="AV111" i="21"/>
  <c r="AW111" i="21"/>
  <c r="AX111" i="21"/>
  <c r="AY111" i="21"/>
  <c r="AZ111" i="21"/>
  <c r="BA111" i="21"/>
  <c r="BB111" i="21"/>
  <c r="BC111" i="21"/>
  <c r="BD111" i="21"/>
  <c r="BE111" i="21"/>
  <c r="BF111" i="21"/>
  <c r="BG111" i="21"/>
  <c r="BH111" i="21"/>
  <c r="BI111" i="21"/>
  <c r="BJ111" i="21"/>
  <c r="BK111" i="21"/>
  <c r="BL111" i="21"/>
  <c r="BM111" i="21"/>
  <c r="BN111" i="21"/>
  <c r="BO111" i="21"/>
  <c r="BP111" i="21"/>
  <c r="BQ111" i="21"/>
  <c r="BR111" i="21"/>
  <c r="BS111" i="21"/>
  <c r="BT111" i="21"/>
  <c r="BU111" i="21"/>
  <c r="BV111" i="21"/>
  <c r="BW111" i="21"/>
  <c r="BX111" i="21"/>
  <c r="BY111" i="21"/>
  <c r="BZ111" i="21"/>
  <c r="CA111" i="21"/>
  <c r="CB111" i="21"/>
  <c r="CC111" i="21"/>
  <c r="CD111" i="21"/>
  <c r="CE111" i="21"/>
  <c r="CF111" i="21"/>
  <c r="CG111" i="21"/>
  <c r="CH111" i="21"/>
  <c r="CI111" i="21"/>
  <c r="CJ111" i="21"/>
  <c r="CK111" i="21"/>
  <c r="CL111" i="21"/>
  <c r="CM111" i="21"/>
  <c r="CN111" i="21"/>
  <c r="CO111" i="21"/>
  <c r="CP111" i="21"/>
  <c r="CQ111" i="21"/>
  <c r="CR111" i="21"/>
  <c r="CS111" i="21"/>
  <c r="CT111" i="21"/>
  <c r="CU111" i="21"/>
  <c r="CV111" i="21"/>
  <c r="CW111" i="21"/>
  <c r="CX111" i="21"/>
  <c r="CY111" i="21"/>
  <c r="CZ111" i="21"/>
  <c r="DA111" i="21"/>
  <c r="DB111" i="21"/>
  <c r="DC111" i="21"/>
  <c r="DD111" i="21"/>
  <c r="DE111" i="21"/>
  <c r="DF111" i="21"/>
  <c r="DG111" i="21"/>
  <c r="DH111" i="21"/>
  <c r="DI111" i="21"/>
  <c r="DJ111" i="21"/>
  <c r="DK111" i="21"/>
  <c r="DL111" i="21"/>
  <c r="DM111" i="21"/>
  <c r="DN111" i="21"/>
  <c r="DO111" i="21"/>
  <c r="DP111" i="21"/>
  <c r="DQ111" i="21"/>
  <c r="DR111" i="21"/>
  <c r="DS111" i="21"/>
  <c r="DT111" i="21"/>
  <c r="DU111" i="21"/>
  <c r="DV111" i="21"/>
  <c r="DW111" i="21"/>
  <c r="DX111" i="21"/>
  <c r="DY111" i="21"/>
  <c r="DZ111" i="21"/>
  <c r="EA111" i="21"/>
  <c r="EB111" i="21"/>
  <c r="EC111" i="21"/>
  <c r="ED111" i="21"/>
  <c r="EE111" i="21"/>
  <c r="EF111" i="21"/>
  <c r="EG111" i="21"/>
  <c r="EH111" i="21"/>
  <c r="EI111" i="21"/>
  <c r="EJ111" i="21"/>
  <c r="EK111" i="21"/>
  <c r="EL111" i="21"/>
  <c r="EM111" i="21"/>
  <c r="EN111" i="21"/>
  <c r="EO111" i="21"/>
  <c r="EP111" i="21"/>
  <c r="EQ111" i="21"/>
  <c r="ER111" i="21"/>
  <c r="ES111" i="21"/>
  <c r="ET111" i="21"/>
  <c r="EU111" i="21"/>
  <c r="EV111" i="21"/>
  <c r="EW111" i="21"/>
  <c r="EX111" i="21"/>
  <c r="EY111" i="21"/>
  <c r="EZ111" i="21"/>
  <c r="FA111" i="21"/>
  <c r="FB111" i="21"/>
  <c r="FC111" i="21"/>
  <c r="FD111" i="21"/>
  <c r="FE111" i="21"/>
  <c r="FF111" i="21"/>
  <c r="FG111" i="21"/>
  <c r="FH111" i="21"/>
  <c r="FI111" i="21"/>
  <c r="FJ111" i="21"/>
  <c r="FK111" i="21"/>
  <c r="FL111" i="21"/>
  <c r="FM111" i="21"/>
  <c r="FN111" i="21"/>
  <c r="FO111" i="21"/>
  <c r="FP111" i="21"/>
  <c r="FQ111" i="21"/>
  <c r="FR111" i="21"/>
  <c r="FS111" i="21"/>
  <c r="FT111" i="21"/>
  <c r="FU111" i="21"/>
  <c r="FV111" i="21"/>
  <c r="FW111" i="21"/>
  <c r="FX111" i="21"/>
  <c r="FY111" i="21"/>
  <c r="FZ111" i="21"/>
  <c r="GA111" i="21"/>
  <c r="GB111" i="21"/>
  <c r="GC111" i="21"/>
  <c r="GD111" i="21"/>
  <c r="GE111" i="21"/>
  <c r="GF111" i="21"/>
  <c r="GG111" i="21"/>
  <c r="GH111" i="21"/>
  <c r="GI111" i="21"/>
  <c r="GJ111" i="21"/>
  <c r="GK111" i="21"/>
  <c r="GL111" i="21"/>
  <c r="GM111" i="21"/>
  <c r="GN111" i="21"/>
  <c r="GO111" i="21"/>
  <c r="GP111" i="21"/>
  <c r="GQ111" i="21"/>
  <c r="GR111" i="21"/>
  <c r="GS111" i="21"/>
  <c r="GT111" i="21"/>
  <c r="GU111" i="21"/>
  <c r="GV111" i="21"/>
  <c r="GW111" i="21"/>
  <c r="GX111" i="21"/>
  <c r="GY111" i="21"/>
  <c r="GZ111" i="21"/>
  <c r="HA111" i="21"/>
  <c r="HB111" i="21"/>
  <c r="HC111" i="21"/>
  <c r="HD111" i="21"/>
  <c r="HE111" i="21"/>
  <c r="HF111" i="21"/>
  <c r="HG111" i="21"/>
  <c r="HH111" i="21"/>
  <c r="HI111" i="21"/>
  <c r="HJ111" i="21"/>
  <c r="HK111" i="21"/>
  <c r="HL111" i="21"/>
  <c r="HM111" i="21"/>
  <c r="HN111" i="21"/>
  <c r="HO111" i="21"/>
  <c r="HP111" i="21"/>
  <c r="HQ111" i="21"/>
  <c r="HR111" i="21"/>
  <c r="HS111" i="21"/>
  <c r="HT111" i="21"/>
  <c r="HU111" i="21"/>
  <c r="HV111" i="21"/>
  <c r="HW111" i="21"/>
  <c r="HX111" i="21"/>
  <c r="HY111" i="21"/>
  <c r="HZ111" i="21"/>
  <c r="IA111" i="21"/>
  <c r="IB111" i="21"/>
  <c r="IC111" i="21"/>
  <c r="ID111" i="21"/>
  <c r="IE111" i="21"/>
  <c r="IF111" i="21"/>
  <c r="IG111" i="21"/>
  <c r="IH111" i="21"/>
  <c r="II111" i="21"/>
  <c r="IJ111" i="21"/>
  <c r="IK111" i="21"/>
  <c r="IL111" i="21"/>
  <c r="IM111" i="21"/>
  <c r="IN111" i="21"/>
  <c r="IO111" i="21"/>
  <c r="IP111" i="21"/>
  <c r="IQ111" i="21"/>
  <c r="IR111" i="21"/>
  <c r="IS111" i="21"/>
  <c r="IT111" i="21"/>
  <c r="IU111" i="21"/>
  <c r="IV111" i="21"/>
  <c r="IW111" i="21"/>
  <c r="IX111" i="21"/>
  <c r="IY111" i="21"/>
  <c r="IZ111" i="21"/>
  <c r="JA111" i="21"/>
  <c r="JB111" i="21"/>
  <c r="JC111" i="21"/>
  <c r="JD111" i="21"/>
  <c r="JE111" i="21"/>
  <c r="JF111" i="21"/>
  <c r="JG111" i="21"/>
  <c r="JH111" i="21"/>
  <c r="JI111" i="21"/>
  <c r="JJ111" i="21"/>
  <c r="JK111" i="21"/>
  <c r="JL111" i="21"/>
  <c r="JM111" i="21"/>
  <c r="JN111" i="21"/>
  <c r="JO111" i="21"/>
  <c r="JP111" i="21"/>
  <c r="JQ111" i="21"/>
  <c r="JR111" i="21"/>
  <c r="JS111" i="21"/>
  <c r="JT111" i="21"/>
  <c r="JU111" i="21"/>
  <c r="JV111" i="21"/>
  <c r="JW111" i="21"/>
  <c r="JX111" i="21"/>
  <c r="JY111" i="21"/>
  <c r="JZ111" i="21"/>
  <c r="KA111" i="21"/>
  <c r="KB111" i="21"/>
  <c r="KC111" i="21"/>
  <c r="KD111" i="21"/>
  <c r="KE111" i="21"/>
  <c r="KF111" i="21"/>
  <c r="KG111" i="21"/>
  <c r="KH111" i="21"/>
  <c r="KI111" i="21"/>
  <c r="KJ111" i="21"/>
  <c r="KK111" i="21"/>
  <c r="KL111" i="21"/>
  <c r="KM111" i="21"/>
  <c r="KN111" i="21"/>
  <c r="KO111" i="21"/>
  <c r="KP111" i="21"/>
  <c r="KQ111" i="21"/>
  <c r="KR111" i="21"/>
  <c r="KS111" i="21"/>
  <c r="KT111" i="21"/>
  <c r="KU111" i="21"/>
  <c r="KV111" i="21"/>
  <c r="KW111" i="21"/>
  <c r="KX111" i="21"/>
  <c r="KY111" i="21"/>
  <c r="KZ111" i="21"/>
  <c r="LA111" i="21"/>
  <c r="LB111" i="21"/>
  <c r="LC111" i="21"/>
  <c r="LD111" i="21"/>
  <c r="LE111" i="21"/>
  <c r="LF111" i="21"/>
  <c r="LG111" i="21"/>
  <c r="LH111" i="21"/>
  <c r="LI111" i="21"/>
  <c r="LJ111" i="21"/>
  <c r="LK111" i="21"/>
  <c r="LL111" i="21"/>
  <c r="LM111" i="21"/>
  <c r="LN111" i="21"/>
  <c r="LO111" i="21"/>
  <c r="LP111" i="21"/>
  <c r="LQ111" i="21"/>
  <c r="LR111" i="21"/>
  <c r="LS111" i="21"/>
  <c r="LT111" i="21"/>
  <c r="LU111" i="21"/>
  <c r="LV111" i="21"/>
  <c r="LW111" i="21"/>
  <c r="LX111" i="21"/>
  <c r="LY111" i="21"/>
  <c r="LZ111" i="21"/>
  <c r="MA111" i="21"/>
  <c r="MB111" i="21"/>
  <c r="MC111" i="21"/>
  <c r="MD111" i="21"/>
  <c r="ME111" i="21"/>
  <c r="MF111" i="21"/>
  <c r="MG111" i="21"/>
  <c r="MH111" i="21"/>
  <c r="MI111" i="21"/>
  <c r="MJ111" i="21"/>
  <c r="MK111" i="21"/>
  <c r="ML111" i="21"/>
  <c r="MM111" i="21"/>
  <c r="MN111" i="21"/>
  <c r="MO111" i="21"/>
  <c r="MP111" i="21"/>
  <c r="MQ111" i="21"/>
  <c r="MR111" i="21"/>
  <c r="D112" i="21"/>
  <c r="E112" i="21"/>
  <c r="F112" i="21"/>
  <c r="G112" i="21"/>
  <c r="H112" i="21"/>
  <c r="I112" i="21"/>
  <c r="J112" i="21"/>
  <c r="K112" i="21"/>
  <c r="L112" i="21"/>
  <c r="M112" i="21"/>
  <c r="N112" i="21"/>
  <c r="O112" i="21"/>
  <c r="P112" i="21"/>
  <c r="Q112" i="21"/>
  <c r="R112" i="21"/>
  <c r="S112" i="21"/>
  <c r="T112" i="21"/>
  <c r="U112" i="21"/>
  <c r="V112" i="21"/>
  <c r="W112" i="21"/>
  <c r="X112" i="21"/>
  <c r="Y112" i="21"/>
  <c r="Z112" i="21"/>
  <c r="AA112" i="21"/>
  <c r="AB112" i="21"/>
  <c r="AC112" i="21"/>
  <c r="AD112" i="21"/>
  <c r="AE112" i="21"/>
  <c r="AF112" i="21"/>
  <c r="AG112" i="21"/>
  <c r="AH112" i="21"/>
  <c r="AI112" i="21"/>
  <c r="AJ112" i="21"/>
  <c r="AK112" i="21"/>
  <c r="AL112" i="21"/>
  <c r="AM112" i="21"/>
  <c r="AN112" i="21"/>
  <c r="AO112" i="21"/>
  <c r="AP112" i="21"/>
  <c r="AQ112" i="21"/>
  <c r="AR112" i="21"/>
  <c r="AS112" i="21"/>
  <c r="AT112" i="21"/>
  <c r="AU112" i="21"/>
  <c r="AV112" i="21"/>
  <c r="AW112" i="21"/>
  <c r="AX112" i="21"/>
  <c r="AY112" i="21"/>
  <c r="AZ112" i="21"/>
  <c r="BA112" i="21"/>
  <c r="BB112" i="21"/>
  <c r="BC112" i="21"/>
  <c r="BD112" i="21"/>
  <c r="BE112" i="21"/>
  <c r="BF112" i="21"/>
  <c r="BG112" i="21"/>
  <c r="BH112" i="21"/>
  <c r="BI112" i="21"/>
  <c r="BJ112" i="21"/>
  <c r="BK112" i="21"/>
  <c r="BL112" i="21"/>
  <c r="BM112" i="21"/>
  <c r="BN112" i="21"/>
  <c r="BO112" i="21"/>
  <c r="BP112" i="21"/>
  <c r="BQ112" i="21"/>
  <c r="BR112" i="21"/>
  <c r="BS112" i="21"/>
  <c r="BT112" i="21"/>
  <c r="BU112" i="21"/>
  <c r="BV112" i="21"/>
  <c r="BW112" i="21"/>
  <c r="BX112" i="21"/>
  <c r="BY112" i="21"/>
  <c r="BZ112" i="21"/>
  <c r="CA112" i="21"/>
  <c r="CB112" i="21"/>
  <c r="CC112" i="21"/>
  <c r="CD112" i="21"/>
  <c r="CE112" i="21"/>
  <c r="CF112" i="21"/>
  <c r="CG112" i="21"/>
  <c r="CH112" i="21"/>
  <c r="CI112" i="21"/>
  <c r="CJ112" i="21"/>
  <c r="CK112" i="21"/>
  <c r="CL112" i="21"/>
  <c r="CM112" i="21"/>
  <c r="CN112" i="21"/>
  <c r="CO112" i="21"/>
  <c r="CP112" i="21"/>
  <c r="CQ112" i="21"/>
  <c r="CR112" i="21"/>
  <c r="CS112" i="21"/>
  <c r="CT112" i="21"/>
  <c r="CU112" i="21"/>
  <c r="CV112" i="21"/>
  <c r="CW112" i="21"/>
  <c r="CX112" i="21"/>
  <c r="CY112" i="21"/>
  <c r="CZ112" i="21"/>
  <c r="DA112" i="21"/>
  <c r="DB112" i="21"/>
  <c r="DC112" i="21"/>
  <c r="DD112" i="21"/>
  <c r="DE112" i="21"/>
  <c r="DF112" i="21"/>
  <c r="DG112" i="21"/>
  <c r="DH112" i="21"/>
  <c r="DI112" i="21"/>
  <c r="DJ112" i="21"/>
  <c r="DK112" i="21"/>
  <c r="DL112" i="21"/>
  <c r="DM112" i="21"/>
  <c r="DN112" i="21"/>
  <c r="DO112" i="21"/>
  <c r="DP112" i="21"/>
  <c r="DQ112" i="21"/>
  <c r="DR112" i="21"/>
  <c r="DS112" i="21"/>
  <c r="DT112" i="21"/>
  <c r="DU112" i="21"/>
  <c r="DV112" i="21"/>
  <c r="DW112" i="21"/>
  <c r="DX112" i="21"/>
  <c r="DY112" i="21"/>
  <c r="DZ112" i="21"/>
  <c r="EA112" i="21"/>
  <c r="EB112" i="21"/>
  <c r="EC112" i="21"/>
  <c r="ED112" i="21"/>
  <c r="EE112" i="21"/>
  <c r="EF112" i="21"/>
  <c r="EG112" i="21"/>
  <c r="EH112" i="21"/>
  <c r="EI112" i="21"/>
  <c r="EJ112" i="21"/>
  <c r="EK112" i="21"/>
  <c r="EL112" i="21"/>
  <c r="EM112" i="21"/>
  <c r="EN112" i="21"/>
  <c r="EO112" i="21"/>
  <c r="EP112" i="21"/>
  <c r="EQ112" i="21"/>
  <c r="ER112" i="21"/>
  <c r="ES112" i="21"/>
  <c r="ET112" i="21"/>
  <c r="EU112" i="21"/>
  <c r="EV112" i="21"/>
  <c r="EW112" i="21"/>
  <c r="EX112" i="21"/>
  <c r="EY112" i="21"/>
  <c r="EZ112" i="21"/>
  <c r="FA112" i="21"/>
  <c r="FB112" i="21"/>
  <c r="FC112" i="21"/>
  <c r="FD112" i="21"/>
  <c r="FE112" i="21"/>
  <c r="FF112" i="21"/>
  <c r="FG112" i="21"/>
  <c r="FH112" i="21"/>
  <c r="FI112" i="21"/>
  <c r="FJ112" i="21"/>
  <c r="FK112" i="21"/>
  <c r="FL112" i="21"/>
  <c r="FM112" i="21"/>
  <c r="FN112" i="21"/>
  <c r="FO112" i="21"/>
  <c r="FP112" i="21"/>
  <c r="FQ112" i="21"/>
  <c r="FR112" i="21"/>
  <c r="FS112" i="21"/>
  <c r="FT112" i="21"/>
  <c r="FU112" i="21"/>
  <c r="FV112" i="21"/>
  <c r="FW112" i="21"/>
  <c r="FX112" i="21"/>
  <c r="FY112" i="21"/>
  <c r="FZ112" i="21"/>
  <c r="GA112" i="21"/>
  <c r="GB112" i="21"/>
  <c r="GC112" i="21"/>
  <c r="GD112" i="21"/>
  <c r="GE112" i="21"/>
  <c r="GF112" i="21"/>
  <c r="GG112" i="21"/>
  <c r="GH112" i="21"/>
  <c r="GI112" i="21"/>
  <c r="GJ112" i="21"/>
  <c r="GK112" i="21"/>
  <c r="GL112" i="21"/>
  <c r="GM112" i="21"/>
  <c r="GN112" i="21"/>
  <c r="GO112" i="21"/>
  <c r="GP112" i="21"/>
  <c r="GQ112" i="21"/>
  <c r="GR112" i="21"/>
  <c r="GS112" i="21"/>
  <c r="GT112" i="21"/>
  <c r="GU112" i="21"/>
  <c r="GV112" i="21"/>
  <c r="GW112" i="21"/>
  <c r="GX112" i="21"/>
  <c r="GY112" i="21"/>
  <c r="GZ112" i="21"/>
  <c r="HA112" i="21"/>
  <c r="HB112" i="21"/>
  <c r="HC112" i="21"/>
  <c r="HD112" i="21"/>
  <c r="HE112" i="21"/>
  <c r="HF112" i="21"/>
  <c r="HG112" i="21"/>
  <c r="HH112" i="21"/>
  <c r="HI112" i="21"/>
  <c r="HJ112" i="21"/>
  <c r="HK112" i="21"/>
  <c r="HL112" i="21"/>
  <c r="HM112" i="21"/>
  <c r="HN112" i="21"/>
  <c r="HO112" i="21"/>
  <c r="HP112" i="21"/>
  <c r="HQ112" i="21"/>
  <c r="HR112" i="21"/>
  <c r="HS112" i="21"/>
  <c r="HT112" i="21"/>
  <c r="HU112" i="21"/>
  <c r="HV112" i="21"/>
  <c r="HW112" i="21"/>
  <c r="HX112" i="21"/>
  <c r="HY112" i="21"/>
  <c r="HZ112" i="21"/>
  <c r="IA112" i="21"/>
  <c r="IB112" i="21"/>
  <c r="IC112" i="21"/>
  <c r="ID112" i="21"/>
  <c r="IE112" i="21"/>
  <c r="IF112" i="21"/>
  <c r="IG112" i="21"/>
  <c r="IH112" i="21"/>
  <c r="II112" i="21"/>
  <c r="IJ112" i="21"/>
  <c r="IK112" i="21"/>
  <c r="IL112" i="21"/>
  <c r="IM112" i="21"/>
  <c r="IN112" i="21"/>
  <c r="IO112" i="21"/>
  <c r="IP112" i="21"/>
  <c r="IQ112" i="21"/>
  <c r="IR112" i="21"/>
  <c r="IS112" i="21"/>
  <c r="IT112" i="21"/>
  <c r="IU112" i="21"/>
  <c r="IV112" i="21"/>
  <c r="IW112" i="21"/>
  <c r="IX112" i="21"/>
  <c r="IY112" i="21"/>
  <c r="IZ112" i="21"/>
  <c r="JA112" i="21"/>
  <c r="JB112" i="21"/>
  <c r="JC112" i="21"/>
  <c r="JD112" i="21"/>
  <c r="JE112" i="21"/>
  <c r="JF112" i="21"/>
  <c r="JG112" i="21"/>
  <c r="JH112" i="21"/>
  <c r="JI112" i="21"/>
  <c r="JJ112" i="21"/>
  <c r="JK112" i="21"/>
  <c r="JL112" i="21"/>
  <c r="JM112" i="21"/>
  <c r="JN112" i="21"/>
  <c r="JO112" i="21"/>
  <c r="JP112" i="21"/>
  <c r="JQ112" i="21"/>
  <c r="JR112" i="21"/>
  <c r="JS112" i="21"/>
  <c r="JT112" i="21"/>
  <c r="JU112" i="21"/>
  <c r="JV112" i="21"/>
  <c r="JW112" i="21"/>
  <c r="JX112" i="21"/>
  <c r="JY112" i="21"/>
  <c r="JZ112" i="21"/>
  <c r="KA112" i="21"/>
  <c r="KB112" i="21"/>
  <c r="KC112" i="21"/>
  <c r="KD112" i="21"/>
  <c r="KE112" i="21"/>
  <c r="KF112" i="21"/>
  <c r="KG112" i="21"/>
  <c r="KH112" i="21"/>
  <c r="KI112" i="21"/>
  <c r="KJ112" i="21"/>
  <c r="KK112" i="21"/>
  <c r="KL112" i="21"/>
  <c r="KM112" i="21"/>
  <c r="KN112" i="21"/>
  <c r="KO112" i="21"/>
  <c r="KP112" i="21"/>
  <c r="KQ112" i="21"/>
  <c r="KR112" i="21"/>
  <c r="KS112" i="21"/>
  <c r="KT112" i="21"/>
  <c r="KU112" i="21"/>
  <c r="KV112" i="21"/>
  <c r="KW112" i="21"/>
  <c r="KX112" i="21"/>
  <c r="KY112" i="21"/>
  <c r="KZ112" i="21"/>
  <c r="LA112" i="21"/>
  <c r="LB112" i="21"/>
  <c r="LC112" i="21"/>
  <c r="LD112" i="21"/>
  <c r="LE112" i="21"/>
  <c r="LF112" i="21"/>
  <c r="LG112" i="21"/>
  <c r="LH112" i="21"/>
  <c r="LI112" i="21"/>
  <c r="LJ112" i="21"/>
  <c r="LK112" i="21"/>
  <c r="LL112" i="21"/>
  <c r="LM112" i="21"/>
  <c r="LN112" i="21"/>
  <c r="LO112" i="21"/>
  <c r="LP112" i="21"/>
  <c r="LQ112" i="21"/>
  <c r="LR112" i="21"/>
  <c r="LS112" i="21"/>
  <c r="LT112" i="21"/>
  <c r="LU112" i="21"/>
  <c r="LV112" i="21"/>
  <c r="LW112" i="21"/>
  <c r="LX112" i="21"/>
  <c r="LY112" i="21"/>
  <c r="LZ112" i="21"/>
  <c r="MA112" i="21"/>
  <c r="MB112" i="21"/>
  <c r="MC112" i="21"/>
  <c r="MD112" i="21"/>
  <c r="ME112" i="21"/>
  <c r="MF112" i="21"/>
  <c r="MG112" i="21"/>
  <c r="MH112" i="21"/>
  <c r="MI112" i="21"/>
  <c r="MJ112" i="21"/>
  <c r="MK112" i="21"/>
  <c r="ML112" i="21"/>
  <c r="MM112" i="21"/>
  <c r="MN112" i="21"/>
  <c r="MO112" i="21"/>
  <c r="MP112" i="21"/>
  <c r="MQ112" i="21"/>
  <c r="MR112" i="21"/>
  <c r="D113" i="21"/>
  <c r="E113" i="21"/>
  <c r="F113" i="21"/>
  <c r="G113" i="21"/>
  <c r="H113" i="21"/>
  <c r="I113" i="21"/>
  <c r="J113" i="21"/>
  <c r="K113" i="21"/>
  <c r="L113" i="21"/>
  <c r="M113" i="21"/>
  <c r="N113" i="21"/>
  <c r="O113" i="21"/>
  <c r="P113" i="21"/>
  <c r="Q113" i="21"/>
  <c r="R113" i="21"/>
  <c r="S113" i="21"/>
  <c r="T113" i="21"/>
  <c r="U113" i="21"/>
  <c r="V113" i="21"/>
  <c r="W113" i="21"/>
  <c r="X113" i="21"/>
  <c r="Y113" i="21"/>
  <c r="Z113" i="21"/>
  <c r="AA113" i="21"/>
  <c r="AB113" i="21"/>
  <c r="AC113" i="21"/>
  <c r="AD113" i="21"/>
  <c r="AE113" i="21"/>
  <c r="AF113" i="21"/>
  <c r="AG113" i="21"/>
  <c r="AH113" i="21"/>
  <c r="AI113" i="21"/>
  <c r="AJ113" i="21"/>
  <c r="AK113" i="21"/>
  <c r="AL113" i="21"/>
  <c r="AM113" i="21"/>
  <c r="AN113" i="21"/>
  <c r="AO113" i="21"/>
  <c r="AP113" i="21"/>
  <c r="AQ113" i="21"/>
  <c r="AR113" i="21"/>
  <c r="AS113" i="21"/>
  <c r="AT113" i="21"/>
  <c r="AU113" i="21"/>
  <c r="AV113" i="21"/>
  <c r="AW113" i="21"/>
  <c r="AX113" i="21"/>
  <c r="AY113" i="21"/>
  <c r="AZ113" i="21"/>
  <c r="BA113" i="21"/>
  <c r="BB113" i="21"/>
  <c r="BC113" i="21"/>
  <c r="BD113" i="21"/>
  <c r="BE113" i="21"/>
  <c r="BF113" i="21"/>
  <c r="BG113" i="21"/>
  <c r="BH113" i="21"/>
  <c r="BI113" i="21"/>
  <c r="BJ113" i="21"/>
  <c r="BK113" i="21"/>
  <c r="BL113" i="21"/>
  <c r="BM113" i="21"/>
  <c r="BN113" i="21"/>
  <c r="BO113" i="21"/>
  <c r="BP113" i="21"/>
  <c r="BQ113" i="21"/>
  <c r="BR113" i="21"/>
  <c r="BS113" i="21"/>
  <c r="BT113" i="21"/>
  <c r="BU113" i="21"/>
  <c r="BV113" i="21"/>
  <c r="BW113" i="21"/>
  <c r="BX113" i="21"/>
  <c r="BY113" i="21"/>
  <c r="BZ113" i="21"/>
  <c r="CA113" i="21"/>
  <c r="CB113" i="21"/>
  <c r="CC113" i="21"/>
  <c r="CD113" i="21"/>
  <c r="CE113" i="21"/>
  <c r="CF113" i="21"/>
  <c r="CG113" i="21"/>
  <c r="CH113" i="21"/>
  <c r="CI113" i="21"/>
  <c r="CJ113" i="21"/>
  <c r="CK113" i="21"/>
  <c r="CL113" i="21"/>
  <c r="CM113" i="21"/>
  <c r="CN113" i="21"/>
  <c r="CO113" i="21"/>
  <c r="CP113" i="21"/>
  <c r="CQ113" i="21"/>
  <c r="CR113" i="21"/>
  <c r="CS113" i="21"/>
  <c r="CT113" i="21"/>
  <c r="CU113" i="21"/>
  <c r="CV113" i="21"/>
  <c r="CW113" i="21"/>
  <c r="CX113" i="21"/>
  <c r="CY113" i="21"/>
  <c r="CZ113" i="21"/>
  <c r="DA113" i="21"/>
  <c r="DB113" i="21"/>
  <c r="DC113" i="21"/>
  <c r="DD113" i="21"/>
  <c r="DE113" i="21"/>
  <c r="DF113" i="21"/>
  <c r="DG113" i="21"/>
  <c r="DH113" i="21"/>
  <c r="DI113" i="21"/>
  <c r="DJ113" i="21"/>
  <c r="DK113" i="21"/>
  <c r="DL113" i="21"/>
  <c r="DM113" i="21"/>
  <c r="DN113" i="21"/>
  <c r="DO113" i="21"/>
  <c r="DP113" i="21"/>
  <c r="DQ113" i="21"/>
  <c r="DR113" i="21"/>
  <c r="DS113" i="21"/>
  <c r="DT113" i="21"/>
  <c r="DU113" i="21"/>
  <c r="DV113" i="21"/>
  <c r="DW113" i="21"/>
  <c r="DX113" i="21"/>
  <c r="DY113" i="21"/>
  <c r="DZ113" i="21"/>
  <c r="EA113" i="21"/>
  <c r="EB113" i="21"/>
  <c r="EC113" i="21"/>
  <c r="ED113" i="21"/>
  <c r="EE113" i="21"/>
  <c r="EF113" i="21"/>
  <c r="EG113" i="21"/>
  <c r="EH113" i="21"/>
  <c r="EI113" i="21"/>
  <c r="EJ113" i="21"/>
  <c r="EK113" i="21"/>
  <c r="EL113" i="21"/>
  <c r="EM113" i="21"/>
  <c r="EN113" i="21"/>
  <c r="EO113" i="21"/>
  <c r="EP113" i="21"/>
  <c r="EQ113" i="21"/>
  <c r="ER113" i="21"/>
  <c r="ES113" i="21"/>
  <c r="ET113" i="21"/>
  <c r="EU113" i="21"/>
  <c r="EV113" i="21"/>
  <c r="EW113" i="21"/>
  <c r="EX113" i="21"/>
  <c r="EY113" i="21"/>
  <c r="EZ113" i="21"/>
  <c r="FA113" i="21"/>
  <c r="FB113" i="21"/>
  <c r="FC113" i="21"/>
  <c r="FD113" i="21"/>
  <c r="FE113" i="21"/>
  <c r="FF113" i="21"/>
  <c r="FG113" i="21"/>
  <c r="FH113" i="21"/>
  <c r="FI113" i="21"/>
  <c r="FJ113" i="21"/>
  <c r="FK113" i="21"/>
  <c r="FL113" i="21"/>
  <c r="FM113" i="21"/>
  <c r="FN113" i="21"/>
  <c r="FO113" i="21"/>
  <c r="FP113" i="21"/>
  <c r="FQ113" i="21"/>
  <c r="FR113" i="21"/>
  <c r="FS113" i="21"/>
  <c r="FT113" i="21"/>
  <c r="FU113" i="21"/>
  <c r="FV113" i="21"/>
  <c r="FW113" i="21"/>
  <c r="FX113" i="21"/>
  <c r="FY113" i="21"/>
  <c r="FZ113" i="21"/>
  <c r="GA113" i="21"/>
  <c r="GB113" i="21"/>
  <c r="GC113" i="21"/>
  <c r="GD113" i="21"/>
  <c r="GE113" i="21"/>
  <c r="GF113" i="21"/>
  <c r="GG113" i="21"/>
  <c r="GH113" i="21"/>
  <c r="GI113" i="21"/>
  <c r="GJ113" i="21"/>
  <c r="GK113" i="21"/>
  <c r="GL113" i="21"/>
  <c r="GM113" i="21"/>
  <c r="GN113" i="21"/>
  <c r="GO113" i="21"/>
  <c r="GP113" i="21"/>
  <c r="GQ113" i="21"/>
  <c r="GR113" i="21"/>
  <c r="GS113" i="21"/>
  <c r="GT113" i="21"/>
  <c r="GU113" i="21"/>
  <c r="GV113" i="21"/>
  <c r="GW113" i="21"/>
  <c r="GX113" i="21"/>
  <c r="GY113" i="21"/>
  <c r="GZ113" i="21"/>
  <c r="HA113" i="21"/>
  <c r="HB113" i="21"/>
  <c r="HC113" i="21"/>
  <c r="HD113" i="21"/>
  <c r="HE113" i="21"/>
  <c r="HF113" i="21"/>
  <c r="HG113" i="21"/>
  <c r="HH113" i="21"/>
  <c r="HI113" i="21"/>
  <c r="HJ113" i="21"/>
  <c r="HK113" i="21"/>
  <c r="HL113" i="21"/>
  <c r="HM113" i="21"/>
  <c r="HN113" i="21"/>
  <c r="HO113" i="21"/>
  <c r="HP113" i="21"/>
  <c r="HQ113" i="21"/>
  <c r="HR113" i="21"/>
  <c r="HS113" i="21"/>
  <c r="HT113" i="21"/>
  <c r="HU113" i="21"/>
  <c r="HV113" i="21"/>
  <c r="HW113" i="21"/>
  <c r="HX113" i="21"/>
  <c r="HY113" i="21"/>
  <c r="HZ113" i="21"/>
  <c r="IA113" i="21"/>
  <c r="IB113" i="21"/>
  <c r="IC113" i="21"/>
  <c r="ID113" i="21"/>
  <c r="IE113" i="21"/>
  <c r="IF113" i="21"/>
  <c r="IG113" i="21"/>
  <c r="IH113" i="21"/>
  <c r="II113" i="21"/>
  <c r="IJ113" i="21"/>
  <c r="IK113" i="21"/>
  <c r="IL113" i="21"/>
  <c r="IM113" i="21"/>
  <c r="IN113" i="21"/>
  <c r="IO113" i="21"/>
  <c r="IP113" i="21"/>
  <c r="IQ113" i="21"/>
  <c r="IR113" i="21"/>
  <c r="IS113" i="21"/>
  <c r="IT113" i="21"/>
  <c r="IU113" i="21"/>
  <c r="IV113" i="21"/>
  <c r="IW113" i="21"/>
  <c r="IX113" i="21"/>
  <c r="IY113" i="21"/>
  <c r="IZ113" i="21"/>
  <c r="JA113" i="21"/>
  <c r="JB113" i="21"/>
  <c r="JC113" i="21"/>
  <c r="JD113" i="21"/>
  <c r="JE113" i="21"/>
  <c r="JF113" i="21"/>
  <c r="JG113" i="21"/>
  <c r="JH113" i="21"/>
  <c r="JI113" i="21"/>
  <c r="JJ113" i="21"/>
  <c r="JK113" i="21"/>
  <c r="JL113" i="21"/>
  <c r="JM113" i="21"/>
  <c r="JN113" i="21"/>
  <c r="JO113" i="21"/>
  <c r="JP113" i="21"/>
  <c r="JQ113" i="21"/>
  <c r="JR113" i="21"/>
  <c r="JS113" i="21"/>
  <c r="JT113" i="21"/>
  <c r="JU113" i="21"/>
  <c r="JV113" i="21"/>
  <c r="JW113" i="21"/>
  <c r="JX113" i="21"/>
  <c r="JY113" i="21"/>
  <c r="JZ113" i="21"/>
  <c r="KA113" i="21"/>
  <c r="KB113" i="21"/>
  <c r="KC113" i="21"/>
  <c r="KD113" i="21"/>
  <c r="KE113" i="21"/>
  <c r="KF113" i="21"/>
  <c r="KG113" i="21"/>
  <c r="KH113" i="21"/>
  <c r="KI113" i="21"/>
  <c r="KJ113" i="21"/>
  <c r="KK113" i="21"/>
  <c r="KL113" i="21"/>
  <c r="KM113" i="21"/>
  <c r="KN113" i="21"/>
  <c r="KO113" i="21"/>
  <c r="KP113" i="21"/>
  <c r="KQ113" i="21"/>
  <c r="KR113" i="21"/>
  <c r="KS113" i="21"/>
  <c r="KT113" i="21"/>
  <c r="KU113" i="21"/>
  <c r="KV113" i="21"/>
  <c r="KW113" i="21"/>
  <c r="KX113" i="21"/>
  <c r="KY113" i="21"/>
  <c r="KZ113" i="21"/>
  <c r="LA113" i="21"/>
  <c r="LB113" i="21"/>
  <c r="LC113" i="21"/>
  <c r="LD113" i="21"/>
  <c r="LE113" i="21"/>
  <c r="LF113" i="21"/>
  <c r="LG113" i="21"/>
  <c r="LH113" i="21"/>
  <c r="LI113" i="21"/>
  <c r="LJ113" i="21"/>
  <c r="LK113" i="21"/>
  <c r="LL113" i="21"/>
  <c r="LM113" i="21"/>
  <c r="LN113" i="21"/>
  <c r="LO113" i="21"/>
  <c r="LP113" i="21"/>
  <c r="LQ113" i="21"/>
  <c r="LR113" i="21"/>
  <c r="LS113" i="21"/>
  <c r="LT113" i="21"/>
  <c r="LU113" i="21"/>
  <c r="LV113" i="21"/>
  <c r="LW113" i="21"/>
  <c r="LX113" i="21"/>
  <c r="LY113" i="21"/>
  <c r="LZ113" i="21"/>
  <c r="MA113" i="21"/>
  <c r="MB113" i="21"/>
  <c r="MC113" i="21"/>
  <c r="MD113" i="21"/>
  <c r="ME113" i="21"/>
  <c r="MF113" i="21"/>
  <c r="MG113" i="21"/>
  <c r="MH113" i="21"/>
  <c r="MI113" i="21"/>
  <c r="MJ113" i="21"/>
  <c r="MK113" i="21"/>
  <c r="ML113" i="21"/>
  <c r="MM113" i="21"/>
  <c r="MN113" i="21"/>
  <c r="MO113" i="21"/>
  <c r="MP113" i="21"/>
  <c r="MQ113" i="21"/>
  <c r="MR113" i="21"/>
  <c r="D114" i="21"/>
  <c r="E114" i="21"/>
  <c r="F114" i="21"/>
  <c r="G114" i="21"/>
  <c r="H114" i="21"/>
  <c r="I114" i="21"/>
  <c r="J114" i="21"/>
  <c r="K114" i="21"/>
  <c r="L114" i="21"/>
  <c r="M114" i="21"/>
  <c r="N114" i="21"/>
  <c r="O114" i="21"/>
  <c r="P114" i="21"/>
  <c r="Q114" i="21"/>
  <c r="R114" i="21"/>
  <c r="S114" i="21"/>
  <c r="T114" i="21"/>
  <c r="U114" i="21"/>
  <c r="V114" i="21"/>
  <c r="W114" i="21"/>
  <c r="X114" i="21"/>
  <c r="Y114" i="21"/>
  <c r="Z114" i="21"/>
  <c r="AA114" i="21"/>
  <c r="AB114" i="21"/>
  <c r="AC114" i="21"/>
  <c r="AD114" i="21"/>
  <c r="AE114" i="21"/>
  <c r="AF114" i="21"/>
  <c r="AG114" i="21"/>
  <c r="AH114" i="21"/>
  <c r="AI114" i="21"/>
  <c r="AJ114" i="21"/>
  <c r="AK114" i="21"/>
  <c r="AL114" i="21"/>
  <c r="AM114" i="21"/>
  <c r="AN114" i="21"/>
  <c r="AO114" i="21"/>
  <c r="AP114" i="21"/>
  <c r="AQ114" i="21"/>
  <c r="AR114" i="21"/>
  <c r="AS114" i="21"/>
  <c r="AT114" i="21"/>
  <c r="AU114" i="21"/>
  <c r="AV114" i="21"/>
  <c r="AW114" i="21"/>
  <c r="AX114" i="21"/>
  <c r="AY114" i="21"/>
  <c r="AZ114" i="21"/>
  <c r="BA114" i="21"/>
  <c r="BB114" i="21"/>
  <c r="BC114" i="21"/>
  <c r="BD114" i="21"/>
  <c r="BE114" i="21"/>
  <c r="BF114" i="21"/>
  <c r="BG114" i="21"/>
  <c r="BH114" i="21"/>
  <c r="BI114" i="21"/>
  <c r="BJ114" i="21"/>
  <c r="BK114" i="21"/>
  <c r="BL114" i="21"/>
  <c r="BM114" i="21"/>
  <c r="BN114" i="21"/>
  <c r="BO114" i="21"/>
  <c r="BP114" i="21"/>
  <c r="BQ114" i="21"/>
  <c r="BR114" i="21"/>
  <c r="BS114" i="21"/>
  <c r="BT114" i="21"/>
  <c r="BU114" i="21"/>
  <c r="BV114" i="21"/>
  <c r="BW114" i="21"/>
  <c r="BX114" i="21"/>
  <c r="BY114" i="21"/>
  <c r="BZ114" i="21"/>
  <c r="CA114" i="21"/>
  <c r="CB114" i="21"/>
  <c r="CC114" i="21"/>
  <c r="CD114" i="21"/>
  <c r="CE114" i="21"/>
  <c r="CF114" i="21"/>
  <c r="CG114" i="21"/>
  <c r="CH114" i="21"/>
  <c r="CI114" i="21"/>
  <c r="CJ114" i="21"/>
  <c r="CK114" i="21"/>
  <c r="CL114" i="21"/>
  <c r="CM114" i="21"/>
  <c r="CN114" i="21"/>
  <c r="CO114" i="21"/>
  <c r="CP114" i="21"/>
  <c r="CQ114" i="21"/>
  <c r="CR114" i="21"/>
  <c r="CS114" i="21"/>
  <c r="CT114" i="21"/>
  <c r="CU114" i="21"/>
  <c r="CV114" i="21"/>
  <c r="CW114" i="21"/>
  <c r="CX114" i="21"/>
  <c r="CY114" i="21"/>
  <c r="CZ114" i="21"/>
  <c r="DA114" i="21"/>
  <c r="DB114" i="21"/>
  <c r="DC114" i="21"/>
  <c r="DD114" i="21"/>
  <c r="DE114" i="21"/>
  <c r="DF114" i="21"/>
  <c r="DG114" i="21"/>
  <c r="DH114" i="21"/>
  <c r="DI114" i="21"/>
  <c r="DJ114" i="21"/>
  <c r="DK114" i="21"/>
  <c r="DL114" i="21"/>
  <c r="DM114" i="21"/>
  <c r="DN114" i="21"/>
  <c r="DO114" i="21"/>
  <c r="DP114" i="21"/>
  <c r="DQ114" i="21"/>
  <c r="DR114" i="21"/>
  <c r="DS114" i="21"/>
  <c r="DT114" i="21"/>
  <c r="DU114" i="21"/>
  <c r="DV114" i="21"/>
  <c r="DW114" i="21"/>
  <c r="DX114" i="21"/>
  <c r="DY114" i="21"/>
  <c r="DZ114" i="21"/>
  <c r="EA114" i="21"/>
  <c r="EB114" i="21"/>
  <c r="EC114" i="21"/>
  <c r="ED114" i="21"/>
  <c r="EE114" i="21"/>
  <c r="EF114" i="21"/>
  <c r="EG114" i="21"/>
  <c r="EH114" i="21"/>
  <c r="EI114" i="21"/>
  <c r="EJ114" i="21"/>
  <c r="EK114" i="21"/>
  <c r="EL114" i="21"/>
  <c r="EM114" i="21"/>
  <c r="EN114" i="21"/>
  <c r="EO114" i="21"/>
  <c r="EP114" i="21"/>
  <c r="EQ114" i="21"/>
  <c r="ER114" i="21"/>
  <c r="ES114" i="21"/>
  <c r="ET114" i="21"/>
  <c r="EU114" i="21"/>
  <c r="EV114" i="21"/>
  <c r="EW114" i="21"/>
  <c r="EX114" i="21"/>
  <c r="EY114" i="21"/>
  <c r="EZ114" i="21"/>
  <c r="FA114" i="21"/>
  <c r="FB114" i="21"/>
  <c r="FC114" i="21"/>
  <c r="FD114" i="21"/>
  <c r="FE114" i="21"/>
  <c r="FF114" i="21"/>
  <c r="FG114" i="21"/>
  <c r="FH114" i="21"/>
  <c r="FI114" i="21"/>
  <c r="FJ114" i="21"/>
  <c r="FK114" i="21"/>
  <c r="FL114" i="21"/>
  <c r="FM114" i="21"/>
  <c r="FN114" i="21"/>
  <c r="FO114" i="21"/>
  <c r="FP114" i="21"/>
  <c r="FQ114" i="21"/>
  <c r="FR114" i="21"/>
  <c r="FS114" i="21"/>
  <c r="FT114" i="21"/>
  <c r="FU114" i="21"/>
  <c r="FV114" i="21"/>
  <c r="FW114" i="21"/>
  <c r="FX114" i="21"/>
  <c r="FY114" i="21"/>
  <c r="FZ114" i="21"/>
  <c r="GA114" i="21"/>
  <c r="GB114" i="21"/>
  <c r="GC114" i="21"/>
  <c r="GD114" i="21"/>
  <c r="GE114" i="21"/>
  <c r="GF114" i="21"/>
  <c r="GG114" i="21"/>
  <c r="GH114" i="21"/>
  <c r="GI114" i="21"/>
  <c r="GJ114" i="21"/>
  <c r="GK114" i="21"/>
  <c r="GL114" i="21"/>
  <c r="GM114" i="21"/>
  <c r="GN114" i="21"/>
  <c r="GO114" i="21"/>
  <c r="GP114" i="21"/>
  <c r="GQ114" i="21"/>
  <c r="GR114" i="21"/>
  <c r="GS114" i="21"/>
  <c r="GT114" i="21"/>
  <c r="GU114" i="21"/>
  <c r="GV114" i="21"/>
  <c r="GW114" i="21"/>
  <c r="GX114" i="21"/>
  <c r="GY114" i="21"/>
  <c r="GZ114" i="21"/>
  <c r="HA114" i="21"/>
  <c r="HB114" i="21"/>
  <c r="HC114" i="21"/>
  <c r="HD114" i="21"/>
  <c r="HE114" i="21"/>
  <c r="HF114" i="21"/>
  <c r="HG114" i="21"/>
  <c r="HH114" i="21"/>
  <c r="HI114" i="21"/>
  <c r="HJ114" i="21"/>
  <c r="HK114" i="21"/>
  <c r="HL114" i="21"/>
  <c r="HM114" i="21"/>
  <c r="HN114" i="21"/>
  <c r="HO114" i="21"/>
  <c r="HP114" i="21"/>
  <c r="HQ114" i="21"/>
  <c r="HR114" i="21"/>
  <c r="HS114" i="21"/>
  <c r="HT114" i="21"/>
  <c r="HU114" i="21"/>
  <c r="HV114" i="21"/>
  <c r="HW114" i="21"/>
  <c r="HX114" i="21"/>
  <c r="HY114" i="21"/>
  <c r="HZ114" i="21"/>
  <c r="IA114" i="21"/>
  <c r="IB114" i="21"/>
  <c r="IC114" i="21"/>
  <c r="ID114" i="21"/>
  <c r="IE114" i="21"/>
  <c r="IF114" i="21"/>
  <c r="IG114" i="21"/>
  <c r="IH114" i="21"/>
  <c r="II114" i="21"/>
  <c r="IJ114" i="21"/>
  <c r="IK114" i="21"/>
  <c r="IL114" i="21"/>
  <c r="IM114" i="21"/>
  <c r="IN114" i="21"/>
  <c r="IO114" i="21"/>
  <c r="IP114" i="21"/>
  <c r="IQ114" i="21"/>
  <c r="IR114" i="21"/>
  <c r="IS114" i="21"/>
  <c r="IT114" i="21"/>
  <c r="IU114" i="21"/>
  <c r="IV114" i="21"/>
  <c r="IW114" i="21"/>
  <c r="IX114" i="21"/>
  <c r="IY114" i="21"/>
  <c r="IZ114" i="21"/>
  <c r="JA114" i="21"/>
  <c r="JB114" i="21"/>
  <c r="JC114" i="21"/>
  <c r="JD114" i="21"/>
  <c r="JE114" i="21"/>
  <c r="JF114" i="21"/>
  <c r="JG114" i="21"/>
  <c r="JH114" i="21"/>
  <c r="JI114" i="21"/>
  <c r="JJ114" i="21"/>
  <c r="JK114" i="21"/>
  <c r="JL114" i="21"/>
  <c r="JM114" i="21"/>
  <c r="JN114" i="21"/>
  <c r="JO114" i="21"/>
  <c r="JP114" i="21"/>
  <c r="JQ114" i="21"/>
  <c r="JR114" i="21"/>
  <c r="JS114" i="21"/>
  <c r="JT114" i="21"/>
  <c r="JU114" i="21"/>
  <c r="JV114" i="21"/>
  <c r="JW114" i="21"/>
  <c r="JX114" i="21"/>
  <c r="JY114" i="21"/>
  <c r="JZ114" i="21"/>
  <c r="KA114" i="21"/>
  <c r="KB114" i="21"/>
  <c r="KC114" i="21"/>
  <c r="KD114" i="21"/>
  <c r="KE114" i="21"/>
  <c r="KF114" i="21"/>
  <c r="KG114" i="21"/>
  <c r="KH114" i="21"/>
  <c r="KI114" i="21"/>
  <c r="KJ114" i="21"/>
  <c r="KK114" i="21"/>
  <c r="KL114" i="21"/>
  <c r="KM114" i="21"/>
  <c r="KN114" i="21"/>
  <c r="KO114" i="21"/>
  <c r="KP114" i="21"/>
  <c r="KQ114" i="21"/>
  <c r="KR114" i="21"/>
  <c r="KS114" i="21"/>
  <c r="KT114" i="21"/>
  <c r="KU114" i="21"/>
  <c r="KV114" i="21"/>
  <c r="KW114" i="21"/>
  <c r="KX114" i="21"/>
  <c r="KY114" i="21"/>
  <c r="KZ114" i="21"/>
  <c r="LA114" i="21"/>
  <c r="LB114" i="21"/>
  <c r="LC114" i="21"/>
  <c r="LD114" i="21"/>
  <c r="LE114" i="21"/>
  <c r="LF114" i="21"/>
  <c r="LG114" i="21"/>
  <c r="LH114" i="21"/>
  <c r="LI114" i="21"/>
  <c r="LJ114" i="21"/>
  <c r="LK114" i="21"/>
  <c r="LL114" i="21"/>
  <c r="LM114" i="21"/>
  <c r="LN114" i="21"/>
  <c r="LO114" i="21"/>
  <c r="LP114" i="21"/>
  <c r="LQ114" i="21"/>
  <c r="LR114" i="21"/>
  <c r="LS114" i="21"/>
  <c r="LT114" i="21"/>
  <c r="LU114" i="21"/>
  <c r="LV114" i="21"/>
  <c r="LW114" i="21"/>
  <c r="LX114" i="21"/>
  <c r="LY114" i="21"/>
  <c r="LZ114" i="21"/>
  <c r="MA114" i="21"/>
  <c r="MB114" i="21"/>
  <c r="MC114" i="21"/>
  <c r="MD114" i="21"/>
  <c r="ME114" i="21"/>
  <c r="MF114" i="21"/>
  <c r="MG114" i="21"/>
  <c r="MH114" i="21"/>
  <c r="MI114" i="21"/>
  <c r="MJ114" i="21"/>
  <c r="MK114" i="21"/>
  <c r="ML114" i="21"/>
  <c r="MM114" i="21"/>
  <c r="MN114" i="21"/>
  <c r="MO114" i="21"/>
  <c r="MP114" i="21"/>
  <c r="MQ114" i="21"/>
  <c r="MR114" i="21"/>
  <c r="D115" i="21"/>
  <c r="E115" i="21"/>
  <c r="F115" i="21"/>
  <c r="G115" i="21"/>
  <c r="H115" i="21"/>
  <c r="I115" i="21"/>
  <c r="J115" i="21"/>
  <c r="K115" i="21"/>
  <c r="L115" i="21"/>
  <c r="M115" i="21"/>
  <c r="N115" i="21"/>
  <c r="O115" i="21"/>
  <c r="P115" i="21"/>
  <c r="Q115" i="21"/>
  <c r="R115" i="21"/>
  <c r="S115" i="21"/>
  <c r="T115" i="21"/>
  <c r="U115" i="21"/>
  <c r="V115" i="21"/>
  <c r="W115" i="21"/>
  <c r="X115" i="21"/>
  <c r="Y115" i="21"/>
  <c r="Z115" i="21"/>
  <c r="AA115" i="21"/>
  <c r="AB115" i="21"/>
  <c r="AC115" i="21"/>
  <c r="AD115" i="21"/>
  <c r="AE115" i="21"/>
  <c r="AF115" i="21"/>
  <c r="AG115" i="21"/>
  <c r="AH115" i="21"/>
  <c r="AI115" i="21"/>
  <c r="AJ115" i="21"/>
  <c r="AK115" i="21"/>
  <c r="AL115" i="21"/>
  <c r="AM115" i="21"/>
  <c r="AN115" i="21"/>
  <c r="AO115" i="21"/>
  <c r="AP115" i="21"/>
  <c r="AQ115" i="21"/>
  <c r="AR115" i="21"/>
  <c r="AS115" i="21"/>
  <c r="AT115" i="21"/>
  <c r="AU115" i="21"/>
  <c r="AV115" i="21"/>
  <c r="AW115" i="21"/>
  <c r="AX115" i="21"/>
  <c r="AY115" i="21"/>
  <c r="AZ115" i="21"/>
  <c r="BA115" i="21"/>
  <c r="BB115" i="21"/>
  <c r="BC115" i="21"/>
  <c r="BD115" i="21"/>
  <c r="BE115" i="21"/>
  <c r="BF115" i="21"/>
  <c r="BG115" i="21"/>
  <c r="BH115" i="21"/>
  <c r="BI115" i="21"/>
  <c r="BJ115" i="21"/>
  <c r="BK115" i="21"/>
  <c r="BL115" i="21"/>
  <c r="BM115" i="21"/>
  <c r="BN115" i="21"/>
  <c r="BO115" i="21"/>
  <c r="BP115" i="21"/>
  <c r="BQ115" i="21"/>
  <c r="BR115" i="21"/>
  <c r="BS115" i="21"/>
  <c r="BT115" i="21"/>
  <c r="BU115" i="21"/>
  <c r="BV115" i="21"/>
  <c r="BW115" i="21"/>
  <c r="BX115" i="21"/>
  <c r="BY115" i="21"/>
  <c r="BZ115" i="21"/>
  <c r="CA115" i="21"/>
  <c r="CB115" i="21"/>
  <c r="CC115" i="21"/>
  <c r="CD115" i="21"/>
  <c r="CE115" i="21"/>
  <c r="CF115" i="21"/>
  <c r="CG115" i="21"/>
  <c r="CH115" i="21"/>
  <c r="CI115" i="21"/>
  <c r="CJ115" i="21"/>
  <c r="CK115" i="21"/>
  <c r="CL115" i="21"/>
  <c r="CM115" i="21"/>
  <c r="CN115" i="21"/>
  <c r="CO115" i="21"/>
  <c r="CP115" i="21"/>
  <c r="CQ115" i="21"/>
  <c r="CR115" i="21"/>
  <c r="CS115" i="21"/>
  <c r="CT115" i="21"/>
  <c r="CU115" i="21"/>
  <c r="CV115" i="21"/>
  <c r="CW115" i="21"/>
  <c r="CX115" i="21"/>
  <c r="CY115" i="21"/>
  <c r="CZ115" i="21"/>
  <c r="DA115" i="21"/>
  <c r="DB115" i="21"/>
  <c r="DC115" i="21"/>
  <c r="DD115" i="21"/>
  <c r="DE115" i="21"/>
  <c r="DF115" i="21"/>
  <c r="DG115" i="21"/>
  <c r="DH115" i="21"/>
  <c r="DI115" i="21"/>
  <c r="DJ115" i="21"/>
  <c r="DK115" i="21"/>
  <c r="DL115" i="21"/>
  <c r="DM115" i="21"/>
  <c r="DN115" i="21"/>
  <c r="DO115" i="21"/>
  <c r="DP115" i="21"/>
  <c r="DQ115" i="21"/>
  <c r="DR115" i="21"/>
  <c r="DS115" i="21"/>
  <c r="DT115" i="21"/>
  <c r="DU115" i="21"/>
  <c r="DV115" i="21"/>
  <c r="DW115" i="21"/>
  <c r="DX115" i="21"/>
  <c r="DY115" i="21"/>
  <c r="DZ115" i="21"/>
  <c r="EA115" i="21"/>
  <c r="EB115" i="21"/>
  <c r="EC115" i="21"/>
  <c r="ED115" i="21"/>
  <c r="EE115" i="21"/>
  <c r="EF115" i="21"/>
  <c r="EG115" i="21"/>
  <c r="EH115" i="21"/>
  <c r="EI115" i="21"/>
  <c r="EJ115" i="21"/>
  <c r="EK115" i="21"/>
  <c r="EL115" i="21"/>
  <c r="EM115" i="21"/>
  <c r="EN115" i="21"/>
  <c r="EO115" i="21"/>
  <c r="EP115" i="21"/>
  <c r="EQ115" i="21"/>
  <c r="ER115" i="21"/>
  <c r="ES115" i="21"/>
  <c r="ET115" i="21"/>
  <c r="EU115" i="21"/>
  <c r="EV115" i="21"/>
  <c r="EW115" i="21"/>
  <c r="EX115" i="21"/>
  <c r="EY115" i="21"/>
  <c r="EZ115" i="21"/>
  <c r="FA115" i="21"/>
  <c r="FB115" i="21"/>
  <c r="FC115" i="21"/>
  <c r="FD115" i="21"/>
  <c r="FE115" i="21"/>
  <c r="FF115" i="21"/>
  <c r="FG115" i="21"/>
  <c r="FH115" i="21"/>
  <c r="FI115" i="21"/>
  <c r="FJ115" i="21"/>
  <c r="FK115" i="21"/>
  <c r="FL115" i="21"/>
  <c r="FM115" i="21"/>
  <c r="FN115" i="21"/>
  <c r="FO115" i="21"/>
  <c r="FP115" i="21"/>
  <c r="FQ115" i="21"/>
  <c r="FR115" i="21"/>
  <c r="FS115" i="21"/>
  <c r="FT115" i="21"/>
  <c r="FU115" i="21"/>
  <c r="FV115" i="21"/>
  <c r="FW115" i="21"/>
  <c r="FX115" i="21"/>
  <c r="FY115" i="21"/>
  <c r="FZ115" i="21"/>
  <c r="GA115" i="21"/>
  <c r="GB115" i="21"/>
  <c r="GC115" i="21"/>
  <c r="GD115" i="21"/>
  <c r="GE115" i="21"/>
  <c r="GF115" i="21"/>
  <c r="GG115" i="21"/>
  <c r="GH115" i="21"/>
  <c r="GI115" i="21"/>
  <c r="GJ115" i="21"/>
  <c r="GK115" i="21"/>
  <c r="GL115" i="21"/>
  <c r="GM115" i="21"/>
  <c r="GN115" i="21"/>
  <c r="GO115" i="21"/>
  <c r="GP115" i="21"/>
  <c r="GQ115" i="21"/>
  <c r="GR115" i="21"/>
  <c r="GS115" i="21"/>
  <c r="GT115" i="21"/>
  <c r="GU115" i="21"/>
  <c r="GV115" i="21"/>
  <c r="GW115" i="21"/>
  <c r="GX115" i="21"/>
  <c r="GY115" i="21"/>
  <c r="GZ115" i="21"/>
  <c r="HA115" i="21"/>
  <c r="HB115" i="21"/>
  <c r="HC115" i="21"/>
  <c r="HD115" i="21"/>
  <c r="HE115" i="21"/>
  <c r="HF115" i="21"/>
  <c r="HG115" i="21"/>
  <c r="HH115" i="21"/>
  <c r="HI115" i="21"/>
  <c r="HJ115" i="21"/>
  <c r="HK115" i="21"/>
  <c r="HL115" i="21"/>
  <c r="HM115" i="21"/>
  <c r="HN115" i="21"/>
  <c r="HO115" i="21"/>
  <c r="HP115" i="21"/>
  <c r="HQ115" i="21"/>
  <c r="HR115" i="21"/>
  <c r="HS115" i="21"/>
  <c r="HT115" i="21"/>
  <c r="HU115" i="21"/>
  <c r="HV115" i="21"/>
  <c r="HW115" i="21"/>
  <c r="HX115" i="21"/>
  <c r="HY115" i="21"/>
  <c r="HZ115" i="21"/>
  <c r="IA115" i="21"/>
  <c r="IB115" i="21"/>
  <c r="IC115" i="21"/>
  <c r="ID115" i="21"/>
  <c r="IE115" i="21"/>
  <c r="IF115" i="21"/>
  <c r="IG115" i="21"/>
  <c r="IH115" i="21"/>
  <c r="II115" i="21"/>
  <c r="IJ115" i="21"/>
  <c r="IK115" i="21"/>
  <c r="IL115" i="21"/>
  <c r="IM115" i="21"/>
  <c r="IN115" i="21"/>
  <c r="IO115" i="21"/>
  <c r="IP115" i="21"/>
  <c r="IQ115" i="21"/>
  <c r="IR115" i="21"/>
  <c r="IS115" i="21"/>
  <c r="IT115" i="21"/>
  <c r="IU115" i="21"/>
  <c r="IV115" i="21"/>
  <c r="IW115" i="21"/>
  <c r="IX115" i="21"/>
  <c r="IY115" i="21"/>
  <c r="IZ115" i="21"/>
  <c r="JA115" i="21"/>
  <c r="JB115" i="21"/>
  <c r="JC115" i="21"/>
  <c r="JD115" i="21"/>
  <c r="JE115" i="21"/>
  <c r="JF115" i="21"/>
  <c r="JG115" i="21"/>
  <c r="JH115" i="21"/>
  <c r="JI115" i="21"/>
  <c r="JJ115" i="21"/>
  <c r="JK115" i="21"/>
  <c r="JL115" i="21"/>
  <c r="JM115" i="21"/>
  <c r="JN115" i="21"/>
  <c r="JO115" i="21"/>
  <c r="JP115" i="21"/>
  <c r="JQ115" i="21"/>
  <c r="JR115" i="21"/>
  <c r="JS115" i="21"/>
  <c r="JT115" i="21"/>
  <c r="JU115" i="21"/>
  <c r="JV115" i="21"/>
  <c r="JW115" i="21"/>
  <c r="JX115" i="21"/>
  <c r="JY115" i="21"/>
  <c r="JZ115" i="21"/>
  <c r="KA115" i="21"/>
  <c r="KB115" i="21"/>
  <c r="KC115" i="21"/>
  <c r="KD115" i="21"/>
  <c r="KE115" i="21"/>
  <c r="KF115" i="21"/>
  <c r="KG115" i="21"/>
  <c r="KH115" i="21"/>
  <c r="KI115" i="21"/>
  <c r="KJ115" i="21"/>
  <c r="KK115" i="21"/>
  <c r="KL115" i="21"/>
  <c r="KM115" i="21"/>
  <c r="KN115" i="21"/>
  <c r="KO115" i="21"/>
  <c r="KP115" i="21"/>
  <c r="KQ115" i="21"/>
  <c r="KR115" i="21"/>
  <c r="KS115" i="21"/>
  <c r="KT115" i="21"/>
  <c r="KU115" i="21"/>
  <c r="KV115" i="21"/>
  <c r="KW115" i="21"/>
  <c r="KX115" i="21"/>
  <c r="KY115" i="21"/>
  <c r="KZ115" i="21"/>
  <c r="LA115" i="21"/>
  <c r="LB115" i="21"/>
  <c r="LC115" i="21"/>
  <c r="LD115" i="21"/>
  <c r="LE115" i="21"/>
  <c r="LF115" i="21"/>
  <c r="LG115" i="21"/>
  <c r="LH115" i="21"/>
  <c r="LI115" i="21"/>
  <c r="LJ115" i="21"/>
  <c r="LK115" i="21"/>
  <c r="LL115" i="21"/>
  <c r="LM115" i="21"/>
  <c r="LN115" i="21"/>
  <c r="LO115" i="21"/>
  <c r="LP115" i="21"/>
  <c r="LQ115" i="21"/>
  <c r="LR115" i="21"/>
  <c r="LS115" i="21"/>
  <c r="LT115" i="21"/>
  <c r="LU115" i="21"/>
  <c r="LV115" i="21"/>
  <c r="LW115" i="21"/>
  <c r="LX115" i="21"/>
  <c r="LY115" i="21"/>
  <c r="LZ115" i="21"/>
  <c r="MA115" i="21"/>
  <c r="MB115" i="21"/>
  <c r="MC115" i="21"/>
  <c r="MD115" i="21"/>
  <c r="ME115" i="21"/>
  <c r="MF115" i="21"/>
  <c r="MG115" i="21"/>
  <c r="MH115" i="21"/>
  <c r="MI115" i="21"/>
  <c r="MJ115" i="21"/>
  <c r="MK115" i="21"/>
  <c r="ML115" i="21"/>
  <c r="MM115" i="21"/>
  <c r="MN115" i="21"/>
  <c r="MO115" i="21"/>
  <c r="MP115" i="21"/>
  <c r="MQ115" i="21"/>
  <c r="MR115" i="21"/>
  <c r="D116" i="21"/>
  <c r="E116" i="21"/>
  <c r="F116" i="21"/>
  <c r="G116" i="21"/>
  <c r="H116" i="21"/>
  <c r="I116" i="21"/>
  <c r="J116" i="21"/>
  <c r="K116" i="21"/>
  <c r="L116" i="21"/>
  <c r="M116" i="21"/>
  <c r="N116" i="21"/>
  <c r="O116" i="21"/>
  <c r="P116" i="21"/>
  <c r="Q116" i="21"/>
  <c r="R116" i="21"/>
  <c r="S116" i="21"/>
  <c r="T116" i="21"/>
  <c r="U116" i="21"/>
  <c r="V116" i="21"/>
  <c r="W116" i="21"/>
  <c r="X116" i="21"/>
  <c r="Y116" i="21"/>
  <c r="Z116" i="21"/>
  <c r="AA116" i="21"/>
  <c r="AB116" i="21"/>
  <c r="AC116" i="21"/>
  <c r="AD116" i="21"/>
  <c r="AE116" i="21"/>
  <c r="AF116" i="21"/>
  <c r="AG116" i="21"/>
  <c r="AH116" i="21"/>
  <c r="AI116" i="21"/>
  <c r="AJ116" i="21"/>
  <c r="AK116" i="21"/>
  <c r="AL116" i="21"/>
  <c r="AM116" i="21"/>
  <c r="AN116" i="21"/>
  <c r="AO116" i="21"/>
  <c r="AP116" i="21"/>
  <c r="AQ116" i="21"/>
  <c r="AR116" i="21"/>
  <c r="AS116" i="21"/>
  <c r="AT116" i="21"/>
  <c r="AU116" i="21"/>
  <c r="AV116" i="21"/>
  <c r="AW116" i="21"/>
  <c r="AX116" i="21"/>
  <c r="AY116" i="21"/>
  <c r="AZ116" i="21"/>
  <c r="BA116" i="21"/>
  <c r="BB116" i="21"/>
  <c r="BC116" i="21"/>
  <c r="BD116" i="21"/>
  <c r="BE116" i="21"/>
  <c r="BF116" i="21"/>
  <c r="BG116" i="21"/>
  <c r="BH116" i="21"/>
  <c r="BI116" i="21"/>
  <c r="BJ116" i="21"/>
  <c r="BK116" i="21"/>
  <c r="BL116" i="21"/>
  <c r="BM116" i="21"/>
  <c r="BN116" i="21"/>
  <c r="BO116" i="21"/>
  <c r="BP116" i="21"/>
  <c r="BQ116" i="21"/>
  <c r="BR116" i="21"/>
  <c r="BS116" i="21"/>
  <c r="BT116" i="21"/>
  <c r="BU116" i="21"/>
  <c r="BV116" i="21"/>
  <c r="BW116" i="21"/>
  <c r="BX116" i="21"/>
  <c r="BY116" i="21"/>
  <c r="BZ116" i="21"/>
  <c r="CA116" i="21"/>
  <c r="CB116" i="21"/>
  <c r="CC116" i="21"/>
  <c r="CD116" i="21"/>
  <c r="CE116" i="21"/>
  <c r="CF116" i="21"/>
  <c r="CG116" i="21"/>
  <c r="CH116" i="21"/>
  <c r="CI116" i="21"/>
  <c r="CJ116" i="21"/>
  <c r="CK116" i="21"/>
  <c r="CL116" i="21"/>
  <c r="CM116" i="21"/>
  <c r="CN116" i="21"/>
  <c r="CO116" i="21"/>
  <c r="CP116" i="21"/>
  <c r="CQ116" i="21"/>
  <c r="CR116" i="21"/>
  <c r="CS116" i="21"/>
  <c r="CT116" i="21"/>
  <c r="CU116" i="21"/>
  <c r="CV116" i="21"/>
  <c r="CW116" i="21"/>
  <c r="CX116" i="21"/>
  <c r="CY116" i="21"/>
  <c r="CZ116" i="21"/>
  <c r="DA116" i="21"/>
  <c r="DB116" i="21"/>
  <c r="DC116" i="21"/>
  <c r="DD116" i="21"/>
  <c r="DE116" i="21"/>
  <c r="DF116" i="21"/>
  <c r="DG116" i="21"/>
  <c r="DH116" i="21"/>
  <c r="DI116" i="21"/>
  <c r="DJ116" i="21"/>
  <c r="DK116" i="21"/>
  <c r="DL116" i="21"/>
  <c r="DM116" i="21"/>
  <c r="DN116" i="21"/>
  <c r="DO116" i="21"/>
  <c r="DP116" i="21"/>
  <c r="DQ116" i="21"/>
  <c r="DR116" i="21"/>
  <c r="DS116" i="21"/>
  <c r="DT116" i="21"/>
  <c r="DU116" i="21"/>
  <c r="DV116" i="21"/>
  <c r="DW116" i="21"/>
  <c r="DX116" i="21"/>
  <c r="DY116" i="21"/>
  <c r="DZ116" i="21"/>
  <c r="EA116" i="21"/>
  <c r="EB116" i="21"/>
  <c r="EC116" i="21"/>
  <c r="ED116" i="21"/>
  <c r="EE116" i="21"/>
  <c r="EF116" i="21"/>
  <c r="EG116" i="21"/>
  <c r="EH116" i="21"/>
  <c r="EI116" i="21"/>
  <c r="EJ116" i="21"/>
  <c r="EK116" i="21"/>
  <c r="EL116" i="21"/>
  <c r="EM116" i="21"/>
  <c r="EN116" i="21"/>
  <c r="EO116" i="21"/>
  <c r="EP116" i="21"/>
  <c r="EQ116" i="21"/>
  <c r="ER116" i="21"/>
  <c r="ES116" i="21"/>
  <c r="ET116" i="21"/>
  <c r="EU116" i="21"/>
  <c r="EV116" i="21"/>
  <c r="EW116" i="21"/>
  <c r="EX116" i="21"/>
  <c r="EY116" i="21"/>
  <c r="EZ116" i="21"/>
  <c r="FA116" i="21"/>
  <c r="FB116" i="21"/>
  <c r="FC116" i="21"/>
  <c r="FD116" i="21"/>
  <c r="FE116" i="21"/>
  <c r="FF116" i="21"/>
  <c r="FG116" i="21"/>
  <c r="FH116" i="21"/>
  <c r="FI116" i="21"/>
  <c r="FJ116" i="21"/>
  <c r="FK116" i="21"/>
  <c r="FL116" i="21"/>
  <c r="FM116" i="21"/>
  <c r="FN116" i="21"/>
  <c r="FO116" i="21"/>
  <c r="FP116" i="21"/>
  <c r="FQ116" i="21"/>
  <c r="FR116" i="21"/>
  <c r="FS116" i="21"/>
  <c r="FT116" i="21"/>
  <c r="FU116" i="21"/>
  <c r="FV116" i="21"/>
  <c r="FW116" i="21"/>
  <c r="FX116" i="21"/>
  <c r="FY116" i="21"/>
  <c r="FZ116" i="21"/>
  <c r="GA116" i="21"/>
  <c r="GB116" i="21"/>
  <c r="GC116" i="21"/>
  <c r="GD116" i="21"/>
  <c r="GE116" i="21"/>
  <c r="GF116" i="21"/>
  <c r="GG116" i="21"/>
  <c r="GH116" i="21"/>
  <c r="GI116" i="21"/>
  <c r="GJ116" i="21"/>
  <c r="GK116" i="21"/>
  <c r="GL116" i="21"/>
  <c r="GM116" i="21"/>
  <c r="GN116" i="21"/>
  <c r="GO116" i="21"/>
  <c r="GP116" i="21"/>
  <c r="GQ116" i="21"/>
  <c r="GR116" i="21"/>
  <c r="GS116" i="21"/>
  <c r="GT116" i="21"/>
  <c r="GU116" i="21"/>
  <c r="GV116" i="21"/>
  <c r="GW116" i="21"/>
  <c r="GX116" i="21"/>
  <c r="GY116" i="21"/>
  <c r="GZ116" i="21"/>
  <c r="HA116" i="21"/>
  <c r="HB116" i="21"/>
  <c r="HC116" i="21"/>
  <c r="HD116" i="21"/>
  <c r="HE116" i="21"/>
  <c r="HF116" i="21"/>
  <c r="HG116" i="21"/>
  <c r="HH116" i="21"/>
  <c r="HI116" i="21"/>
  <c r="HJ116" i="21"/>
  <c r="HK116" i="21"/>
  <c r="HL116" i="21"/>
  <c r="HM116" i="21"/>
  <c r="HN116" i="21"/>
  <c r="HO116" i="21"/>
  <c r="HP116" i="21"/>
  <c r="HQ116" i="21"/>
  <c r="HR116" i="21"/>
  <c r="HS116" i="21"/>
  <c r="HT116" i="21"/>
  <c r="HU116" i="21"/>
  <c r="HV116" i="21"/>
  <c r="HW116" i="21"/>
  <c r="HX116" i="21"/>
  <c r="HY116" i="21"/>
  <c r="HZ116" i="21"/>
  <c r="IA116" i="21"/>
  <c r="IB116" i="21"/>
  <c r="IC116" i="21"/>
  <c r="ID116" i="21"/>
  <c r="IE116" i="21"/>
  <c r="IF116" i="21"/>
  <c r="IG116" i="21"/>
  <c r="IH116" i="21"/>
  <c r="II116" i="21"/>
  <c r="IJ116" i="21"/>
  <c r="IK116" i="21"/>
  <c r="IL116" i="21"/>
  <c r="IM116" i="21"/>
  <c r="IN116" i="21"/>
  <c r="IO116" i="21"/>
  <c r="IP116" i="21"/>
  <c r="IQ116" i="21"/>
  <c r="IR116" i="21"/>
  <c r="IS116" i="21"/>
  <c r="IT116" i="21"/>
  <c r="IU116" i="21"/>
  <c r="IV116" i="21"/>
  <c r="IW116" i="21"/>
  <c r="IX116" i="21"/>
  <c r="IY116" i="21"/>
  <c r="IZ116" i="21"/>
  <c r="JA116" i="21"/>
  <c r="JB116" i="21"/>
  <c r="JC116" i="21"/>
  <c r="JD116" i="21"/>
  <c r="JE116" i="21"/>
  <c r="JF116" i="21"/>
  <c r="JG116" i="21"/>
  <c r="JH116" i="21"/>
  <c r="JI116" i="21"/>
  <c r="JJ116" i="21"/>
  <c r="JK116" i="21"/>
  <c r="JL116" i="21"/>
  <c r="JM116" i="21"/>
  <c r="JN116" i="21"/>
  <c r="JO116" i="21"/>
  <c r="JP116" i="21"/>
  <c r="JQ116" i="21"/>
  <c r="JR116" i="21"/>
  <c r="JS116" i="21"/>
  <c r="JT116" i="21"/>
  <c r="JU116" i="21"/>
  <c r="JV116" i="21"/>
  <c r="JW116" i="21"/>
  <c r="JX116" i="21"/>
  <c r="JY116" i="21"/>
  <c r="JZ116" i="21"/>
  <c r="KA116" i="21"/>
  <c r="KB116" i="21"/>
  <c r="KC116" i="21"/>
  <c r="KD116" i="21"/>
  <c r="KE116" i="21"/>
  <c r="KF116" i="21"/>
  <c r="KG116" i="21"/>
  <c r="KH116" i="21"/>
  <c r="KI116" i="21"/>
  <c r="KJ116" i="21"/>
  <c r="KK116" i="21"/>
  <c r="KL116" i="21"/>
  <c r="KM116" i="21"/>
  <c r="KN116" i="21"/>
  <c r="KO116" i="21"/>
  <c r="KP116" i="21"/>
  <c r="KQ116" i="21"/>
  <c r="KR116" i="21"/>
  <c r="KS116" i="21"/>
  <c r="KT116" i="21"/>
  <c r="KU116" i="21"/>
  <c r="KV116" i="21"/>
  <c r="KW116" i="21"/>
  <c r="KX116" i="21"/>
  <c r="KY116" i="21"/>
  <c r="KZ116" i="21"/>
  <c r="LA116" i="21"/>
  <c r="LB116" i="21"/>
  <c r="LC116" i="21"/>
  <c r="LD116" i="21"/>
  <c r="LE116" i="21"/>
  <c r="LF116" i="21"/>
  <c r="LG116" i="21"/>
  <c r="LH116" i="21"/>
  <c r="LI116" i="21"/>
  <c r="LJ116" i="21"/>
  <c r="LK116" i="21"/>
  <c r="LL116" i="21"/>
  <c r="LM116" i="21"/>
  <c r="LN116" i="21"/>
  <c r="LO116" i="21"/>
  <c r="LP116" i="21"/>
  <c r="LQ116" i="21"/>
  <c r="LR116" i="21"/>
  <c r="LS116" i="21"/>
  <c r="LT116" i="21"/>
  <c r="LU116" i="21"/>
  <c r="LV116" i="21"/>
  <c r="LW116" i="21"/>
  <c r="LX116" i="21"/>
  <c r="LY116" i="21"/>
  <c r="LZ116" i="21"/>
  <c r="MA116" i="21"/>
  <c r="MB116" i="21"/>
  <c r="MC116" i="21"/>
  <c r="MD116" i="21"/>
  <c r="ME116" i="21"/>
  <c r="MF116" i="21"/>
  <c r="MG116" i="21"/>
  <c r="MH116" i="21"/>
  <c r="MI116" i="21"/>
  <c r="MJ116" i="21"/>
  <c r="MK116" i="21"/>
  <c r="ML116" i="21"/>
  <c r="MM116" i="21"/>
  <c r="MN116" i="21"/>
  <c r="MO116" i="21"/>
  <c r="MP116" i="21"/>
  <c r="MQ116" i="21"/>
  <c r="MR116" i="21"/>
  <c r="D117" i="21"/>
  <c r="E117" i="21"/>
  <c r="F117" i="21"/>
  <c r="G117" i="21"/>
  <c r="H117" i="21"/>
  <c r="I117" i="21"/>
  <c r="J117" i="21"/>
  <c r="K117" i="21"/>
  <c r="L117" i="21"/>
  <c r="M117" i="21"/>
  <c r="N117" i="21"/>
  <c r="O117" i="21"/>
  <c r="P117" i="21"/>
  <c r="Q117" i="21"/>
  <c r="R117" i="21"/>
  <c r="S117" i="21"/>
  <c r="T117" i="21"/>
  <c r="U117" i="21"/>
  <c r="V117" i="21"/>
  <c r="W117" i="21"/>
  <c r="X117" i="21"/>
  <c r="Y117" i="21"/>
  <c r="Z117" i="21"/>
  <c r="AA117" i="21"/>
  <c r="AB117" i="21"/>
  <c r="AC117" i="21"/>
  <c r="AD117" i="21"/>
  <c r="AE117" i="21"/>
  <c r="AF117" i="21"/>
  <c r="AG117" i="21"/>
  <c r="AH117" i="21"/>
  <c r="AI117" i="21"/>
  <c r="AJ117" i="21"/>
  <c r="AK117" i="21"/>
  <c r="AL117" i="21"/>
  <c r="AM117" i="21"/>
  <c r="AN117" i="21"/>
  <c r="AO117" i="21"/>
  <c r="AP117" i="21"/>
  <c r="AQ117" i="21"/>
  <c r="AR117" i="21"/>
  <c r="AS117" i="21"/>
  <c r="AT117" i="21"/>
  <c r="AU117" i="21"/>
  <c r="AV117" i="21"/>
  <c r="AW117" i="21"/>
  <c r="AX117" i="21"/>
  <c r="AY117" i="21"/>
  <c r="AZ117" i="21"/>
  <c r="BA117" i="21"/>
  <c r="BB117" i="21"/>
  <c r="BC117" i="21"/>
  <c r="BD117" i="21"/>
  <c r="BE117" i="21"/>
  <c r="BF117" i="21"/>
  <c r="BG117" i="21"/>
  <c r="BH117" i="21"/>
  <c r="BI117" i="21"/>
  <c r="BJ117" i="21"/>
  <c r="BK117" i="21"/>
  <c r="BL117" i="21"/>
  <c r="BM117" i="21"/>
  <c r="BN117" i="21"/>
  <c r="BO117" i="21"/>
  <c r="BP117" i="21"/>
  <c r="BQ117" i="21"/>
  <c r="BR117" i="21"/>
  <c r="BS117" i="21"/>
  <c r="BT117" i="21"/>
  <c r="BU117" i="21"/>
  <c r="BV117" i="21"/>
  <c r="BW117" i="21"/>
  <c r="BX117" i="21"/>
  <c r="BY117" i="21"/>
  <c r="BZ117" i="21"/>
  <c r="CA117" i="21"/>
  <c r="CB117" i="21"/>
  <c r="CC117" i="21"/>
  <c r="CD117" i="21"/>
  <c r="CE117" i="21"/>
  <c r="CF117" i="21"/>
  <c r="CG117" i="21"/>
  <c r="CH117" i="21"/>
  <c r="CI117" i="21"/>
  <c r="CJ117" i="21"/>
  <c r="CK117" i="21"/>
  <c r="CL117" i="21"/>
  <c r="CM117" i="21"/>
  <c r="CN117" i="21"/>
  <c r="CO117" i="21"/>
  <c r="CP117" i="21"/>
  <c r="CQ117" i="21"/>
  <c r="CR117" i="21"/>
  <c r="CS117" i="21"/>
  <c r="CT117" i="21"/>
  <c r="CU117" i="21"/>
  <c r="CV117" i="21"/>
  <c r="CW117" i="21"/>
  <c r="CX117" i="21"/>
  <c r="CY117" i="21"/>
  <c r="CZ117" i="21"/>
  <c r="DA117" i="21"/>
  <c r="DB117" i="21"/>
  <c r="DC117" i="21"/>
  <c r="DD117" i="21"/>
  <c r="DE117" i="21"/>
  <c r="DF117" i="21"/>
  <c r="DG117" i="21"/>
  <c r="DH117" i="21"/>
  <c r="DI117" i="21"/>
  <c r="DJ117" i="21"/>
  <c r="DK117" i="21"/>
  <c r="DL117" i="21"/>
  <c r="DM117" i="21"/>
  <c r="DN117" i="21"/>
  <c r="DO117" i="21"/>
  <c r="DP117" i="21"/>
  <c r="DQ117" i="21"/>
  <c r="DR117" i="21"/>
  <c r="DS117" i="21"/>
  <c r="DT117" i="21"/>
  <c r="DU117" i="21"/>
  <c r="DV117" i="21"/>
  <c r="DW117" i="21"/>
  <c r="DX117" i="21"/>
  <c r="DY117" i="21"/>
  <c r="DZ117" i="21"/>
  <c r="EA117" i="21"/>
  <c r="EB117" i="21"/>
  <c r="EC117" i="21"/>
  <c r="ED117" i="21"/>
  <c r="EE117" i="21"/>
  <c r="EF117" i="21"/>
  <c r="EG117" i="21"/>
  <c r="EH117" i="21"/>
  <c r="EI117" i="21"/>
  <c r="EJ117" i="21"/>
  <c r="EK117" i="21"/>
  <c r="EL117" i="21"/>
  <c r="EM117" i="21"/>
  <c r="EN117" i="21"/>
  <c r="EO117" i="21"/>
  <c r="EP117" i="21"/>
  <c r="EQ117" i="21"/>
  <c r="ER117" i="21"/>
  <c r="ES117" i="21"/>
  <c r="ET117" i="21"/>
  <c r="EU117" i="21"/>
  <c r="EV117" i="21"/>
  <c r="EW117" i="21"/>
  <c r="EX117" i="21"/>
  <c r="EY117" i="21"/>
  <c r="EZ117" i="21"/>
  <c r="FA117" i="21"/>
  <c r="FB117" i="21"/>
  <c r="FC117" i="21"/>
  <c r="FD117" i="21"/>
  <c r="FE117" i="21"/>
  <c r="FF117" i="21"/>
  <c r="FG117" i="21"/>
  <c r="FH117" i="21"/>
  <c r="FI117" i="21"/>
  <c r="FJ117" i="21"/>
  <c r="FK117" i="21"/>
  <c r="FL117" i="21"/>
  <c r="FM117" i="21"/>
  <c r="FN117" i="21"/>
  <c r="FO117" i="21"/>
  <c r="FP117" i="21"/>
  <c r="FQ117" i="21"/>
  <c r="FR117" i="21"/>
  <c r="FS117" i="21"/>
  <c r="FT117" i="21"/>
  <c r="FU117" i="21"/>
  <c r="FV117" i="21"/>
  <c r="FW117" i="21"/>
  <c r="FX117" i="21"/>
  <c r="FY117" i="21"/>
  <c r="FZ117" i="21"/>
  <c r="GA117" i="21"/>
  <c r="GB117" i="21"/>
  <c r="GC117" i="21"/>
  <c r="GD117" i="21"/>
  <c r="GE117" i="21"/>
  <c r="GF117" i="21"/>
  <c r="GG117" i="21"/>
  <c r="GH117" i="21"/>
  <c r="GI117" i="21"/>
  <c r="GJ117" i="21"/>
  <c r="GK117" i="21"/>
  <c r="GL117" i="21"/>
  <c r="GM117" i="21"/>
  <c r="GN117" i="21"/>
  <c r="GO117" i="21"/>
  <c r="GP117" i="21"/>
  <c r="GQ117" i="21"/>
  <c r="GR117" i="21"/>
  <c r="GS117" i="21"/>
  <c r="GT117" i="21"/>
  <c r="GU117" i="21"/>
  <c r="GV117" i="21"/>
  <c r="GW117" i="21"/>
  <c r="GX117" i="21"/>
  <c r="GY117" i="21"/>
  <c r="GZ117" i="21"/>
  <c r="HA117" i="21"/>
  <c r="HB117" i="21"/>
  <c r="HC117" i="21"/>
  <c r="HD117" i="21"/>
  <c r="HE117" i="21"/>
  <c r="HF117" i="21"/>
  <c r="HG117" i="21"/>
  <c r="HH117" i="21"/>
  <c r="HI117" i="21"/>
  <c r="HJ117" i="21"/>
  <c r="HK117" i="21"/>
  <c r="HL117" i="21"/>
  <c r="HM117" i="21"/>
  <c r="HN117" i="21"/>
  <c r="HO117" i="21"/>
  <c r="HP117" i="21"/>
  <c r="HQ117" i="21"/>
  <c r="HR117" i="21"/>
  <c r="HS117" i="21"/>
  <c r="HT117" i="21"/>
  <c r="HU117" i="21"/>
  <c r="HV117" i="21"/>
  <c r="HW117" i="21"/>
  <c r="HX117" i="21"/>
  <c r="HY117" i="21"/>
  <c r="HZ117" i="21"/>
  <c r="IA117" i="21"/>
  <c r="IB117" i="21"/>
  <c r="IC117" i="21"/>
  <c r="ID117" i="21"/>
  <c r="IE117" i="21"/>
  <c r="IF117" i="21"/>
  <c r="IG117" i="21"/>
  <c r="IH117" i="21"/>
  <c r="II117" i="21"/>
  <c r="IJ117" i="21"/>
  <c r="IK117" i="21"/>
  <c r="IL117" i="21"/>
  <c r="IM117" i="21"/>
  <c r="IN117" i="21"/>
  <c r="IO117" i="21"/>
  <c r="IP117" i="21"/>
  <c r="IQ117" i="21"/>
  <c r="IR117" i="21"/>
  <c r="IS117" i="21"/>
  <c r="IT117" i="21"/>
  <c r="IU117" i="21"/>
  <c r="IV117" i="21"/>
  <c r="IW117" i="21"/>
  <c r="IX117" i="21"/>
  <c r="IY117" i="21"/>
  <c r="IZ117" i="21"/>
  <c r="JA117" i="21"/>
  <c r="JB117" i="21"/>
  <c r="JC117" i="21"/>
  <c r="JD117" i="21"/>
  <c r="JE117" i="21"/>
  <c r="JF117" i="21"/>
  <c r="JG117" i="21"/>
  <c r="JH117" i="21"/>
  <c r="JI117" i="21"/>
  <c r="JJ117" i="21"/>
  <c r="JK117" i="21"/>
  <c r="JL117" i="21"/>
  <c r="JM117" i="21"/>
  <c r="JN117" i="21"/>
  <c r="JO117" i="21"/>
  <c r="JP117" i="21"/>
  <c r="JQ117" i="21"/>
  <c r="JR117" i="21"/>
  <c r="JS117" i="21"/>
  <c r="JT117" i="21"/>
  <c r="JU117" i="21"/>
  <c r="JV117" i="21"/>
  <c r="JW117" i="21"/>
  <c r="JX117" i="21"/>
  <c r="JY117" i="21"/>
  <c r="JZ117" i="21"/>
  <c r="KA117" i="21"/>
  <c r="KB117" i="21"/>
  <c r="KC117" i="21"/>
  <c r="KD117" i="21"/>
  <c r="KE117" i="21"/>
  <c r="KF117" i="21"/>
  <c r="KG117" i="21"/>
  <c r="KH117" i="21"/>
  <c r="KI117" i="21"/>
  <c r="KJ117" i="21"/>
  <c r="KK117" i="21"/>
  <c r="KL117" i="21"/>
  <c r="KM117" i="21"/>
  <c r="KN117" i="21"/>
  <c r="KO117" i="21"/>
  <c r="KP117" i="21"/>
  <c r="KQ117" i="21"/>
  <c r="KR117" i="21"/>
  <c r="KS117" i="21"/>
  <c r="KT117" i="21"/>
  <c r="KU117" i="21"/>
  <c r="KV117" i="21"/>
  <c r="KW117" i="21"/>
  <c r="KX117" i="21"/>
  <c r="KY117" i="21"/>
  <c r="KZ117" i="21"/>
  <c r="LA117" i="21"/>
  <c r="LB117" i="21"/>
  <c r="LC117" i="21"/>
  <c r="LD117" i="21"/>
  <c r="LE117" i="21"/>
  <c r="LF117" i="21"/>
  <c r="LG117" i="21"/>
  <c r="LH117" i="21"/>
  <c r="LI117" i="21"/>
  <c r="LJ117" i="21"/>
  <c r="LK117" i="21"/>
  <c r="LL117" i="21"/>
  <c r="LM117" i="21"/>
  <c r="LN117" i="21"/>
  <c r="LO117" i="21"/>
  <c r="LP117" i="21"/>
  <c r="LQ117" i="21"/>
  <c r="LR117" i="21"/>
  <c r="LS117" i="21"/>
  <c r="LT117" i="21"/>
  <c r="LU117" i="21"/>
  <c r="LV117" i="21"/>
  <c r="LW117" i="21"/>
  <c r="LX117" i="21"/>
  <c r="LY117" i="21"/>
  <c r="LZ117" i="21"/>
  <c r="MA117" i="21"/>
  <c r="MB117" i="21"/>
  <c r="MC117" i="21"/>
  <c r="MD117" i="21"/>
  <c r="ME117" i="21"/>
  <c r="MF117" i="21"/>
  <c r="MG117" i="21"/>
  <c r="MH117" i="21"/>
  <c r="MI117" i="21"/>
  <c r="MJ117" i="21"/>
  <c r="MK117" i="21"/>
  <c r="ML117" i="21"/>
  <c r="MM117" i="21"/>
  <c r="MN117" i="21"/>
  <c r="MO117" i="21"/>
  <c r="MP117" i="21"/>
  <c r="MQ117" i="21"/>
  <c r="MR117" i="21"/>
  <c r="D118" i="21"/>
  <c r="E118" i="21"/>
  <c r="F118" i="21"/>
  <c r="G118" i="21"/>
  <c r="H118" i="21"/>
  <c r="I118" i="21"/>
  <c r="J118" i="21"/>
  <c r="K118" i="21"/>
  <c r="L118" i="21"/>
  <c r="M118" i="21"/>
  <c r="N118" i="21"/>
  <c r="O118" i="21"/>
  <c r="P118" i="21"/>
  <c r="Q118" i="21"/>
  <c r="R118" i="21"/>
  <c r="S118" i="21"/>
  <c r="T118" i="21"/>
  <c r="U118" i="21"/>
  <c r="V118" i="21"/>
  <c r="W118" i="21"/>
  <c r="X118" i="21"/>
  <c r="Y118" i="21"/>
  <c r="Z118" i="21"/>
  <c r="AA118" i="21"/>
  <c r="AB118" i="21"/>
  <c r="AC118" i="21"/>
  <c r="AD118" i="21"/>
  <c r="AE118" i="21"/>
  <c r="AF118" i="21"/>
  <c r="AG118" i="21"/>
  <c r="AH118" i="21"/>
  <c r="AI118" i="21"/>
  <c r="AJ118" i="21"/>
  <c r="AK118" i="21"/>
  <c r="AL118" i="21"/>
  <c r="AM118" i="21"/>
  <c r="AN118" i="21"/>
  <c r="AO118" i="21"/>
  <c r="AP118" i="21"/>
  <c r="AQ118" i="21"/>
  <c r="AR118" i="21"/>
  <c r="AS118" i="21"/>
  <c r="AT118" i="21"/>
  <c r="AU118" i="21"/>
  <c r="AV118" i="21"/>
  <c r="AW118" i="21"/>
  <c r="AX118" i="21"/>
  <c r="AY118" i="21"/>
  <c r="AZ118" i="21"/>
  <c r="BA118" i="21"/>
  <c r="BB118" i="21"/>
  <c r="BC118" i="21"/>
  <c r="BD118" i="21"/>
  <c r="BE118" i="21"/>
  <c r="BF118" i="21"/>
  <c r="BG118" i="21"/>
  <c r="BH118" i="21"/>
  <c r="BI118" i="21"/>
  <c r="BJ118" i="21"/>
  <c r="BK118" i="21"/>
  <c r="BL118" i="21"/>
  <c r="BM118" i="21"/>
  <c r="BN118" i="21"/>
  <c r="BO118" i="21"/>
  <c r="BP118" i="21"/>
  <c r="BQ118" i="21"/>
  <c r="BR118" i="21"/>
  <c r="BS118" i="21"/>
  <c r="BT118" i="21"/>
  <c r="BU118" i="21"/>
  <c r="BV118" i="21"/>
  <c r="BW118" i="21"/>
  <c r="BX118" i="21"/>
  <c r="BY118" i="21"/>
  <c r="BZ118" i="21"/>
  <c r="CA118" i="21"/>
  <c r="CB118" i="21"/>
  <c r="CC118" i="21"/>
  <c r="CD118" i="21"/>
  <c r="CE118" i="21"/>
  <c r="CF118" i="21"/>
  <c r="CG118" i="21"/>
  <c r="CH118" i="21"/>
  <c r="CI118" i="21"/>
  <c r="CJ118" i="21"/>
  <c r="CK118" i="21"/>
  <c r="CL118" i="21"/>
  <c r="CM118" i="21"/>
  <c r="CN118" i="21"/>
  <c r="CO118" i="21"/>
  <c r="CP118" i="21"/>
  <c r="CQ118" i="21"/>
  <c r="CR118" i="21"/>
  <c r="CS118" i="21"/>
  <c r="CT118" i="21"/>
  <c r="CU118" i="21"/>
  <c r="CV118" i="21"/>
  <c r="CW118" i="21"/>
  <c r="CX118" i="21"/>
  <c r="CY118" i="21"/>
  <c r="CZ118" i="21"/>
  <c r="DA118" i="21"/>
  <c r="DB118" i="21"/>
  <c r="DC118" i="21"/>
  <c r="DD118" i="21"/>
  <c r="DE118" i="21"/>
  <c r="DF118" i="21"/>
  <c r="DG118" i="21"/>
  <c r="DH118" i="21"/>
  <c r="DI118" i="21"/>
  <c r="DJ118" i="21"/>
  <c r="DK118" i="21"/>
  <c r="DL118" i="21"/>
  <c r="DM118" i="21"/>
  <c r="DN118" i="21"/>
  <c r="DO118" i="21"/>
  <c r="DP118" i="21"/>
  <c r="DQ118" i="21"/>
  <c r="DR118" i="21"/>
  <c r="DS118" i="21"/>
  <c r="DT118" i="21"/>
  <c r="DU118" i="21"/>
  <c r="DV118" i="21"/>
  <c r="DW118" i="21"/>
  <c r="DX118" i="21"/>
  <c r="DY118" i="21"/>
  <c r="DZ118" i="21"/>
  <c r="EA118" i="21"/>
  <c r="EB118" i="21"/>
  <c r="EC118" i="21"/>
  <c r="ED118" i="21"/>
  <c r="EE118" i="21"/>
  <c r="EF118" i="21"/>
  <c r="EG118" i="21"/>
  <c r="EH118" i="21"/>
  <c r="EI118" i="21"/>
  <c r="EJ118" i="21"/>
  <c r="EK118" i="21"/>
  <c r="EL118" i="21"/>
  <c r="EM118" i="21"/>
  <c r="EN118" i="21"/>
  <c r="EO118" i="21"/>
  <c r="EP118" i="21"/>
  <c r="EQ118" i="21"/>
  <c r="ER118" i="21"/>
  <c r="ES118" i="21"/>
  <c r="ET118" i="21"/>
  <c r="EU118" i="21"/>
  <c r="EV118" i="21"/>
  <c r="EW118" i="21"/>
  <c r="EX118" i="21"/>
  <c r="EY118" i="21"/>
  <c r="EZ118" i="21"/>
  <c r="FA118" i="21"/>
  <c r="FB118" i="21"/>
  <c r="FC118" i="21"/>
  <c r="FD118" i="21"/>
  <c r="FE118" i="21"/>
  <c r="FF118" i="21"/>
  <c r="FG118" i="21"/>
  <c r="FH118" i="21"/>
  <c r="FI118" i="21"/>
  <c r="FJ118" i="21"/>
  <c r="FK118" i="21"/>
  <c r="FL118" i="21"/>
  <c r="FM118" i="21"/>
  <c r="FN118" i="21"/>
  <c r="FO118" i="21"/>
  <c r="FP118" i="21"/>
  <c r="FQ118" i="21"/>
  <c r="FR118" i="21"/>
  <c r="FS118" i="21"/>
  <c r="FT118" i="21"/>
  <c r="FU118" i="21"/>
  <c r="FV118" i="21"/>
  <c r="FW118" i="21"/>
  <c r="FX118" i="21"/>
  <c r="FY118" i="21"/>
  <c r="FZ118" i="21"/>
  <c r="GA118" i="21"/>
  <c r="GB118" i="21"/>
  <c r="GC118" i="21"/>
  <c r="GD118" i="21"/>
  <c r="GE118" i="21"/>
  <c r="GF118" i="21"/>
  <c r="GG118" i="21"/>
  <c r="GH118" i="21"/>
  <c r="GI118" i="21"/>
  <c r="GJ118" i="21"/>
  <c r="GK118" i="21"/>
  <c r="GL118" i="21"/>
  <c r="GM118" i="21"/>
  <c r="GN118" i="21"/>
  <c r="GO118" i="21"/>
  <c r="GP118" i="21"/>
  <c r="GQ118" i="21"/>
  <c r="GR118" i="21"/>
  <c r="GS118" i="21"/>
  <c r="GT118" i="21"/>
  <c r="GU118" i="21"/>
  <c r="GV118" i="21"/>
  <c r="GW118" i="21"/>
  <c r="GX118" i="21"/>
  <c r="GY118" i="21"/>
  <c r="GZ118" i="21"/>
  <c r="HA118" i="21"/>
  <c r="HB118" i="21"/>
  <c r="HC118" i="21"/>
  <c r="HD118" i="21"/>
  <c r="HE118" i="21"/>
  <c r="HF118" i="21"/>
  <c r="HG118" i="21"/>
  <c r="HH118" i="21"/>
  <c r="HI118" i="21"/>
  <c r="HJ118" i="21"/>
  <c r="HK118" i="21"/>
  <c r="HL118" i="21"/>
  <c r="HM118" i="21"/>
  <c r="HN118" i="21"/>
  <c r="HO118" i="21"/>
  <c r="HP118" i="21"/>
  <c r="HQ118" i="21"/>
  <c r="HR118" i="21"/>
  <c r="HS118" i="21"/>
  <c r="HT118" i="21"/>
  <c r="HU118" i="21"/>
  <c r="HV118" i="21"/>
  <c r="HW118" i="21"/>
  <c r="HX118" i="21"/>
  <c r="HY118" i="21"/>
  <c r="HZ118" i="21"/>
  <c r="IA118" i="21"/>
  <c r="IB118" i="21"/>
  <c r="IC118" i="21"/>
  <c r="ID118" i="21"/>
  <c r="IE118" i="21"/>
  <c r="IF118" i="21"/>
  <c r="IG118" i="21"/>
  <c r="IH118" i="21"/>
  <c r="II118" i="21"/>
  <c r="IJ118" i="21"/>
  <c r="IK118" i="21"/>
  <c r="IL118" i="21"/>
  <c r="IM118" i="21"/>
  <c r="IN118" i="21"/>
  <c r="IO118" i="21"/>
  <c r="IP118" i="21"/>
  <c r="IQ118" i="21"/>
  <c r="IR118" i="21"/>
  <c r="IS118" i="21"/>
  <c r="IT118" i="21"/>
  <c r="IU118" i="21"/>
  <c r="IV118" i="21"/>
  <c r="IW118" i="21"/>
  <c r="IX118" i="21"/>
  <c r="IY118" i="21"/>
  <c r="IZ118" i="21"/>
  <c r="JA118" i="21"/>
  <c r="JB118" i="21"/>
  <c r="JC118" i="21"/>
  <c r="JD118" i="21"/>
  <c r="JE118" i="21"/>
  <c r="JF118" i="21"/>
  <c r="JG118" i="21"/>
  <c r="JH118" i="21"/>
  <c r="JI118" i="21"/>
  <c r="JJ118" i="21"/>
  <c r="JK118" i="21"/>
  <c r="JL118" i="21"/>
  <c r="JM118" i="21"/>
  <c r="JN118" i="21"/>
  <c r="JO118" i="21"/>
  <c r="JP118" i="21"/>
  <c r="JQ118" i="21"/>
  <c r="JR118" i="21"/>
  <c r="JS118" i="21"/>
  <c r="JT118" i="21"/>
  <c r="JU118" i="21"/>
  <c r="JV118" i="21"/>
  <c r="JW118" i="21"/>
  <c r="JX118" i="21"/>
  <c r="JY118" i="21"/>
  <c r="JZ118" i="21"/>
  <c r="KA118" i="21"/>
  <c r="KB118" i="21"/>
  <c r="KC118" i="21"/>
  <c r="KD118" i="21"/>
  <c r="KE118" i="21"/>
  <c r="KF118" i="21"/>
  <c r="KG118" i="21"/>
  <c r="KH118" i="21"/>
  <c r="KI118" i="21"/>
  <c r="KJ118" i="21"/>
  <c r="KK118" i="21"/>
  <c r="KL118" i="21"/>
  <c r="KM118" i="21"/>
  <c r="KN118" i="21"/>
  <c r="KO118" i="21"/>
  <c r="KP118" i="21"/>
  <c r="KQ118" i="21"/>
  <c r="KR118" i="21"/>
  <c r="KS118" i="21"/>
  <c r="KT118" i="21"/>
  <c r="KU118" i="21"/>
  <c r="KV118" i="21"/>
  <c r="KW118" i="21"/>
  <c r="KX118" i="21"/>
  <c r="KY118" i="21"/>
  <c r="KZ118" i="21"/>
  <c r="LA118" i="21"/>
  <c r="LB118" i="21"/>
  <c r="LC118" i="21"/>
  <c r="LD118" i="21"/>
  <c r="LE118" i="21"/>
  <c r="LF118" i="21"/>
  <c r="LG118" i="21"/>
  <c r="LH118" i="21"/>
  <c r="LI118" i="21"/>
  <c r="LJ118" i="21"/>
  <c r="LK118" i="21"/>
  <c r="LL118" i="21"/>
  <c r="LM118" i="21"/>
  <c r="LN118" i="21"/>
  <c r="LO118" i="21"/>
  <c r="LP118" i="21"/>
  <c r="LQ118" i="21"/>
  <c r="LR118" i="21"/>
  <c r="LS118" i="21"/>
  <c r="LT118" i="21"/>
  <c r="LU118" i="21"/>
  <c r="LV118" i="21"/>
  <c r="LW118" i="21"/>
  <c r="LX118" i="21"/>
  <c r="LY118" i="21"/>
  <c r="LZ118" i="21"/>
  <c r="MA118" i="21"/>
  <c r="MB118" i="21"/>
  <c r="MC118" i="21"/>
  <c r="MD118" i="21"/>
  <c r="ME118" i="21"/>
  <c r="MF118" i="21"/>
  <c r="MG118" i="21"/>
  <c r="MH118" i="21"/>
  <c r="MI118" i="21"/>
  <c r="MJ118" i="21"/>
  <c r="MK118" i="21"/>
  <c r="ML118" i="21"/>
  <c r="MM118" i="21"/>
  <c r="MN118" i="21"/>
  <c r="MO118" i="21"/>
  <c r="MP118" i="21"/>
  <c r="MQ118" i="21"/>
  <c r="MR118" i="21"/>
  <c r="D119" i="21"/>
  <c r="E119" i="21"/>
  <c r="F119" i="21"/>
  <c r="G119" i="21"/>
  <c r="H119" i="21"/>
  <c r="I119" i="21"/>
  <c r="J119" i="21"/>
  <c r="K119" i="21"/>
  <c r="L119" i="21"/>
  <c r="M119" i="21"/>
  <c r="N119" i="21"/>
  <c r="O119" i="21"/>
  <c r="P119" i="21"/>
  <c r="Q119" i="21"/>
  <c r="R119" i="21"/>
  <c r="S119" i="21"/>
  <c r="T119" i="21"/>
  <c r="U119" i="21"/>
  <c r="V119" i="21"/>
  <c r="W119" i="21"/>
  <c r="X119" i="21"/>
  <c r="Y119" i="21"/>
  <c r="Z119" i="21"/>
  <c r="AA119" i="21"/>
  <c r="AB119" i="21"/>
  <c r="AC119" i="21"/>
  <c r="AD119" i="21"/>
  <c r="AE119" i="21"/>
  <c r="AF119" i="21"/>
  <c r="AG119" i="21"/>
  <c r="AH119" i="21"/>
  <c r="AI119" i="21"/>
  <c r="AJ119" i="21"/>
  <c r="AK119" i="21"/>
  <c r="AL119" i="21"/>
  <c r="AM119" i="21"/>
  <c r="AN119" i="21"/>
  <c r="AO119" i="21"/>
  <c r="AP119" i="21"/>
  <c r="AQ119" i="21"/>
  <c r="AR119" i="21"/>
  <c r="AS119" i="21"/>
  <c r="AT119" i="21"/>
  <c r="AU119" i="21"/>
  <c r="AV119" i="21"/>
  <c r="AW119" i="21"/>
  <c r="AX119" i="21"/>
  <c r="AY119" i="21"/>
  <c r="AZ119" i="21"/>
  <c r="BA119" i="21"/>
  <c r="BB119" i="21"/>
  <c r="BC119" i="21"/>
  <c r="BD119" i="21"/>
  <c r="BE119" i="21"/>
  <c r="BF119" i="21"/>
  <c r="BG119" i="21"/>
  <c r="BH119" i="21"/>
  <c r="BI119" i="21"/>
  <c r="BJ119" i="21"/>
  <c r="BK119" i="21"/>
  <c r="BL119" i="21"/>
  <c r="BM119" i="21"/>
  <c r="BN119" i="21"/>
  <c r="BO119" i="21"/>
  <c r="BP119" i="21"/>
  <c r="BQ119" i="21"/>
  <c r="BR119" i="21"/>
  <c r="BS119" i="21"/>
  <c r="BT119" i="21"/>
  <c r="BU119" i="21"/>
  <c r="BV119" i="21"/>
  <c r="BW119" i="21"/>
  <c r="BX119" i="21"/>
  <c r="BY119" i="21"/>
  <c r="BZ119" i="21"/>
  <c r="CA119" i="21"/>
  <c r="CB119" i="21"/>
  <c r="CC119" i="21"/>
  <c r="CD119" i="21"/>
  <c r="CE119" i="21"/>
  <c r="CF119" i="21"/>
  <c r="CG119" i="21"/>
  <c r="CH119" i="21"/>
  <c r="CI119" i="21"/>
  <c r="CJ119" i="21"/>
  <c r="CK119" i="21"/>
  <c r="CL119" i="21"/>
  <c r="CM119" i="21"/>
  <c r="CN119" i="21"/>
  <c r="CO119" i="21"/>
  <c r="CP119" i="21"/>
  <c r="CQ119" i="21"/>
  <c r="CR119" i="21"/>
  <c r="CS119" i="21"/>
  <c r="CT119" i="21"/>
  <c r="CU119" i="21"/>
  <c r="CV119" i="21"/>
  <c r="CW119" i="21"/>
  <c r="CX119" i="21"/>
  <c r="CY119" i="21"/>
  <c r="CZ119" i="21"/>
  <c r="DA119" i="21"/>
  <c r="DB119" i="21"/>
  <c r="DC119" i="21"/>
  <c r="DD119" i="21"/>
  <c r="DE119" i="21"/>
  <c r="DF119" i="21"/>
  <c r="DG119" i="21"/>
  <c r="DH119" i="21"/>
  <c r="DI119" i="21"/>
  <c r="DJ119" i="21"/>
  <c r="DK119" i="21"/>
  <c r="DL119" i="21"/>
  <c r="DM119" i="21"/>
  <c r="DN119" i="21"/>
  <c r="DO119" i="21"/>
  <c r="DP119" i="21"/>
  <c r="DQ119" i="21"/>
  <c r="DR119" i="21"/>
  <c r="DS119" i="21"/>
  <c r="DT119" i="21"/>
  <c r="DU119" i="21"/>
  <c r="DV119" i="21"/>
  <c r="DW119" i="21"/>
  <c r="DX119" i="21"/>
  <c r="DY119" i="21"/>
  <c r="DZ119" i="21"/>
  <c r="EA119" i="21"/>
  <c r="EB119" i="21"/>
  <c r="EC119" i="21"/>
  <c r="ED119" i="21"/>
  <c r="EE119" i="21"/>
  <c r="EF119" i="21"/>
  <c r="EG119" i="21"/>
  <c r="EH119" i="21"/>
  <c r="EI119" i="21"/>
  <c r="EJ119" i="21"/>
  <c r="EK119" i="21"/>
  <c r="EL119" i="21"/>
  <c r="EM119" i="21"/>
  <c r="EN119" i="21"/>
  <c r="EO119" i="21"/>
  <c r="EP119" i="21"/>
  <c r="EQ119" i="21"/>
  <c r="ER119" i="21"/>
  <c r="ES119" i="21"/>
  <c r="ET119" i="21"/>
  <c r="EU119" i="21"/>
  <c r="EV119" i="21"/>
  <c r="EW119" i="21"/>
  <c r="EX119" i="21"/>
  <c r="EY119" i="21"/>
  <c r="EZ119" i="21"/>
  <c r="FA119" i="21"/>
  <c r="FB119" i="21"/>
  <c r="FC119" i="21"/>
  <c r="FD119" i="21"/>
  <c r="FE119" i="21"/>
  <c r="FF119" i="21"/>
  <c r="FG119" i="21"/>
  <c r="FH119" i="21"/>
  <c r="FI119" i="21"/>
  <c r="FJ119" i="21"/>
  <c r="FK119" i="21"/>
  <c r="FL119" i="21"/>
  <c r="FM119" i="21"/>
  <c r="FN119" i="21"/>
  <c r="FO119" i="21"/>
  <c r="FP119" i="21"/>
  <c r="FQ119" i="21"/>
  <c r="FR119" i="21"/>
  <c r="FS119" i="21"/>
  <c r="FT119" i="21"/>
  <c r="FU119" i="21"/>
  <c r="FV119" i="21"/>
  <c r="FW119" i="21"/>
  <c r="FX119" i="21"/>
  <c r="FY119" i="21"/>
  <c r="FZ119" i="21"/>
  <c r="GA119" i="21"/>
  <c r="GB119" i="21"/>
  <c r="GC119" i="21"/>
  <c r="GD119" i="21"/>
  <c r="GE119" i="21"/>
  <c r="GF119" i="21"/>
  <c r="GG119" i="21"/>
  <c r="GH119" i="21"/>
  <c r="GI119" i="21"/>
  <c r="GJ119" i="21"/>
  <c r="GK119" i="21"/>
  <c r="GL119" i="21"/>
  <c r="GM119" i="21"/>
  <c r="GN119" i="21"/>
  <c r="GO119" i="21"/>
  <c r="GP119" i="21"/>
  <c r="GQ119" i="21"/>
  <c r="GR119" i="21"/>
  <c r="GS119" i="21"/>
  <c r="GT119" i="21"/>
  <c r="GU119" i="21"/>
  <c r="GV119" i="21"/>
  <c r="GW119" i="21"/>
  <c r="GX119" i="21"/>
  <c r="GY119" i="21"/>
  <c r="GZ119" i="21"/>
  <c r="HA119" i="21"/>
  <c r="HB119" i="21"/>
  <c r="HC119" i="21"/>
  <c r="HD119" i="21"/>
  <c r="HE119" i="21"/>
  <c r="HF119" i="21"/>
  <c r="HG119" i="21"/>
  <c r="HH119" i="21"/>
  <c r="HI119" i="21"/>
  <c r="HJ119" i="21"/>
  <c r="HK119" i="21"/>
  <c r="HL119" i="21"/>
  <c r="HM119" i="21"/>
  <c r="HN119" i="21"/>
  <c r="HO119" i="21"/>
  <c r="HP119" i="21"/>
  <c r="HQ119" i="21"/>
  <c r="HR119" i="21"/>
  <c r="HS119" i="21"/>
  <c r="HT119" i="21"/>
  <c r="HU119" i="21"/>
  <c r="HV119" i="21"/>
  <c r="HW119" i="21"/>
  <c r="HX119" i="21"/>
  <c r="HY119" i="21"/>
  <c r="HZ119" i="21"/>
  <c r="IA119" i="21"/>
  <c r="IB119" i="21"/>
  <c r="IC119" i="21"/>
  <c r="ID119" i="21"/>
  <c r="IE119" i="21"/>
  <c r="IF119" i="21"/>
  <c r="IG119" i="21"/>
  <c r="IH119" i="21"/>
  <c r="II119" i="21"/>
  <c r="IJ119" i="21"/>
  <c r="IK119" i="21"/>
  <c r="IL119" i="21"/>
  <c r="IM119" i="21"/>
  <c r="IN119" i="21"/>
  <c r="IO119" i="21"/>
  <c r="IP119" i="21"/>
  <c r="IQ119" i="21"/>
  <c r="IR119" i="21"/>
  <c r="IS119" i="21"/>
  <c r="IT119" i="21"/>
  <c r="IU119" i="21"/>
  <c r="IV119" i="21"/>
  <c r="IW119" i="21"/>
  <c r="IX119" i="21"/>
  <c r="IY119" i="21"/>
  <c r="IZ119" i="21"/>
  <c r="JA119" i="21"/>
  <c r="JB119" i="21"/>
  <c r="JC119" i="21"/>
  <c r="JD119" i="21"/>
  <c r="JE119" i="21"/>
  <c r="JF119" i="21"/>
  <c r="JG119" i="21"/>
  <c r="JH119" i="21"/>
  <c r="JI119" i="21"/>
  <c r="JJ119" i="21"/>
  <c r="JK119" i="21"/>
  <c r="JL119" i="21"/>
  <c r="JM119" i="21"/>
  <c r="JN119" i="21"/>
  <c r="JO119" i="21"/>
  <c r="JP119" i="21"/>
  <c r="JQ119" i="21"/>
  <c r="JR119" i="21"/>
  <c r="JS119" i="21"/>
  <c r="JT119" i="21"/>
  <c r="JU119" i="21"/>
  <c r="JV119" i="21"/>
  <c r="JW119" i="21"/>
  <c r="JX119" i="21"/>
  <c r="JY119" i="21"/>
  <c r="JZ119" i="21"/>
  <c r="KA119" i="21"/>
  <c r="KB119" i="21"/>
  <c r="KC119" i="21"/>
  <c r="KD119" i="21"/>
  <c r="KE119" i="21"/>
  <c r="KF119" i="21"/>
  <c r="KG119" i="21"/>
  <c r="KH119" i="21"/>
  <c r="KI119" i="21"/>
  <c r="KJ119" i="21"/>
  <c r="KK119" i="21"/>
  <c r="KL119" i="21"/>
  <c r="KM119" i="21"/>
  <c r="KN119" i="21"/>
  <c r="KO119" i="21"/>
  <c r="KP119" i="21"/>
  <c r="KQ119" i="21"/>
  <c r="KR119" i="21"/>
  <c r="KS119" i="21"/>
  <c r="KT119" i="21"/>
  <c r="KU119" i="21"/>
  <c r="KV119" i="21"/>
  <c r="KW119" i="21"/>
  <c r="KX119" i="21"/>
  <c r="KY119" i="21"/>
  <c r="KZ119" i="21"/>
  <c r="LA119" i="21"/>
  <c r="LB119" i="21"/>
  <c r="LC119" i="21"/>
  <c r="LD119" i="21"/>
  <c r="LE119" i="21"/>
  <c r="LF119" i="21"/>
  <c r="LG119" i="21"/>
  <c r="LH119" i="21"/>
  <c r="LI119" i="21"/>
  <c r="LJ119" i="21"/>
  <c r="LK119" i="21"/>
  <c r="LL119" i="21"/>
  <c r="LM119" i="21"/>
  <c r="LN119" i="21"/>
  <c r="LO119" i="21"/>
  <c r="LP119" i="21"/>
  <c r="LQ119" i="21"/>
  <c r="LR119" i="21"/>
  <c r="LS119" i="21"/>
  <c r="LT119" i="21"/>
  <c r="LU119" i="21"/>
  <c r="LV119" i="21"/>
  <c r="LW119" i="21"/>
  <c r="LX119" i="21"/>
  <c r="LY119" i="21"/>
  <c r="LZ119" i="21"/>
  <c r="MA119" i="21"/>
  <c r="MB119" i="21"/>
  <c r="MC119" i="21"/>
  <c r="MD119" i="21"/>
  <c r="ME119" i="21"/>
  <c r="MF119" i="21"/>
  <c r="MG119" i="21"/>
  <c r="MH119" i="21"/>
  <c r="MI119" i="21"/>
  <c r="MJ119" i="21"/>
  <c r="MK119" i="21"/>
  <c r="ML119" i="21"/>
  <c r="MM119" i="21"/>
  <c r="MN119" i="21"/>
  <c r="MO119" i="21"/>
  <c r="MP119" i="21"/>
  <c r="MQ119" i="21"/>
  <c r="MR119" i="21"/>
  <c r="D120" i="21"/>
  <c r="E120" i="21"/>
  <c r="F120" i="21"/>
  <c r="G120" i="21"/>
  <c r="H120" i="21"/>
  <c r="I120" i="21"/>
  <c r="J120" i="21"/>
  <c r="K120" i="21"/>
  <c r="L120" i="21"/>
  <c r="M120" i="21"/>
  <c r="N120" i="21"/>
  <c r="O120" i="21"/>
  <c r="P120" i="21"/>
  <c r="Q120" i="21"/>
  <c r="R120" i="21"/>
  <c r="S120" i="21"/>
  <c r="T120" i="21"/>
  <c r="U120" i="21"/>
  <c r="V120" i="21"/>
  <c r="W120" i="21"/>
  <c r="X120" i="21"/>
  <c r="Y120" i="21"/>
  <c r="Z120" i="21"/>
  <c r="AA120" i="21"/>
  <c r="AB120" i="21"/>
  <c r="AC120" i="21"/>
  <c r="AD120" i="21"/>
  <c r="AE120" i="21"/>
  <c r="AF120" i="21"/>
  <c r="AG120" i="21"/>
  <c r="AH120" i="21"/>
  <c r="AI120" i="21"/>
  <c r="AJ120" i="21"/>
  <c r="AK120" i="21"/>
  <c r="AL120" i="21"/>
  <c r="AM120" i="21"/>
  <c r="AN120" i="21"/>
  <c r="AO120" i="21"/>
  <c r="AP120" i="21"/>
  <c r="AQ120" i="21"/>
  <c r="AR120" i="21"/>
  <c r="AS120" i="21"/>
  <c r="AT120" i="21"/>
  <c r="AU120" i="21"/>
  <c r="AV120" i="21"/>
  <c r="AW120" i="21"/>
  <c r="AX120" i="21"/>
  <c r="AY120" i="21"/>
  <c r="AZ120" i="21"/>
  <c r="BA120" i="21"/>
  <c r="BB120" i="21"/>
  <c r="BC120" i="21"/>
  <c r="BD120" i="21"/>
  <c r="BE120" i="21"/>
  <c r="BF120" i="21"/>
  <c r="BG120" i="21"/>
  <c r="BH120" i="21"/>
  <c r="BI120" i="21"/>
  <c r="BJ120" i="21"/>
  <c r="BK120" i="21"/>
  <c r="BL120" i="21"/>
  <c r="BM120" i="21"/>
  <c r="BN120" i="21"/>
  <c r="BO120" i="21"/>
  <c r="BP120" i="21"/>
  <c r="BQ120" i="21"/>
  <c r="BR120" i="21"/>
  <c r="BS120" i="21"/>
  <c r="BT120" i="21"/>
  <c r="BU120" i="21"/>
  <c r="BV120" i="21"/>
  <c r="BW120" i="21"/>
  <c r="BX120" i="21"/>
  <c r="BY120" i="21"/>
  <c r="BZ120" i="21"/>
  <c r="CA120" i="21"/>
  <c r="CB120" i="21"/>
  <c r="CC120" i="21"/>
  <c r="CD120" i="21"/>
  <c r="CE120" i="21"/>
  <c r="CF120" i="21"/>
  <c r="CG120" i="21"/>
  <c r="CH120" i="21"/>
  <c r="CI120" i="21"/>
  <c r="CJ120" i="21"/>
  <c r="CK120" i="21"/>
  <c r="CL120" i="21"/>
  <c r="CM120" i="21"/>
  <c r="CN120" i="21"/>
  <c r="CO120" i="21"/>
  <c r="CP120" i="21"/>
  <c r="CQ120" i="21"/>
  <c r="CR120" i="21"/>
  <c r="CS120" i="21"/>
  <c r="CT120" i="21"/>
  <c r="CU120" i="21"/>
  <c r="CV120" i="21"/>
  <c r="CW120" i="21"/>
  <c r="CX120" i="21"/>
  <c r="CY120" i="21"/>
  <c r="CZ120" i="21"/>
  <c r="DA120" i="21"/>
  <c r="DB120" i="21"/>
  <c r="DC120" i="21"/>
  <c r="DD120" i="21"/>
  <c r="DE120" i="21"/>
  <c r="DF120" i="21"/>
  <c r="DG120" i="21"/>
  <c r="DH120" i="21"/>
  <c r="DI120" i="21"/>
  <c r="DJ120" i="21"/>
  <c r="DK120" i="21"/>
  <c r="DL120" i="21"/>
  <c r="DM120" i="21"/>
  <c r="DN120" i="21"/>
  <c r="DO120" i="21"/>
  <c r="DP120" i="21"/>
  <c r="DQ120" i="21"/>
  <c r="DR120" i="21"/>
  <c r="DS120" i="21"/>
  <c r="DT120" i="21"/>
  <c r="DU120" i="21"/>
  <c r="DV120" i="21"/>
  <c r="DW120" i="21"/>
  <c r="DX120" i="21"/>
  <c r="DY120" i="21"/>
  <c r="DZ120" i="21"/>
  <c r="EA120" i="21"/>
  <c r="EB120" i="21"/>
  <c r="EC120" i="21"/>
  <c r="ED120" i="21"/>
  <c r="EE120" i="21"/>
  <c r="EF120" i="21"/>
  <c r="EG120" i="21"/>
  <c r="EH120" i="21"/>
  <c r="EI120" i="21"/>
  <c r="EJ120" i="21"/>
  <c r="EK120" i="21"/>
  <c r="EL120" i="21"/>
  <c r="EM120" i="21"/>
  <c r="EN120" i="21"/>
  <c r="EO120" i="21"/>
  <c r="EP120" i="21"/>
  <c r="EQ120" i="21"/>
  <c r="ER120" i="21"/>
  <c r="ES120" i="21"/>
  <c r="ET120" i="21"/>
  <c r="EU120" i="21"/>
  <c r="EV120" i="21"/>
  <c r="EW120" i="21"/>
  <c r="EX120" i="21"/>
  <c r="EY120" i="21"/>
  <c r="EZ120" i="21"/>
  <c r="FA120" i="21"/>
  <c r="FB120" i="21"/>
  <c r="FC120" i="21"/>
  <c r="FD120" i="21"/>
  <c r="FE120" i="21"/>
  <c r="FF120" i="21"/>
  <c r="FG120" i="21"/>
  <c r="FH120" i="21"/>
  <c r="FI120" i="21"/>
  <c r="FJ120" i="21"/>
  <c r="FK120" i="21"/>
  <c r="FL120" i="21"/>
  <c r="FM120" i="21"/>
  <c r="FN120" i="21"/>
  <c r="FO120" i="21"/>
  <c r="FP120" i="21"/>
  <c r="FQ120" i="21"/>
  <c r="FR120" i="21"/>
  <c r="FS120" i="21"/>
  <c r="FT120" i="21"/>
  <c r="FU120" i="21"/>
  <c r="FV120" i="21"/>
  <c r="FW120" i="21"/>
  <c r="FX120" i="21"/>
  <c r="FY120" i="21"/>
  <c r="FZ120" i="21"/>
  <c r="GA120" i="21"/>
  <c r="GB120" i="21"/>
  <c r="GC120" i="21"/>
  <c r="GD120" i="21"/>
  <c r="GE120" i="21"/>
  <c r="GF120" i="21"/>
  <c r="GG120" i="21"/>
  <c r="GH120" i="21"/>
  <c r="GI120" i="21"/>
  <c r="GJ120" i="21"/>
  <c r="GK120" i="21"/>
  <c r="GL120" i="21"/>
  <c r="GM120" i="21"/>
  <c r="GN120" i="21"/>
  <c r="GO120" i="21"/>
  <c r="GP120" i="21"/>
  <c r="GQ120" i="21"/>
  <c r="GR120" i="21"/>
  <c r="GS120" i="21"/>
  <c r="GT120" i="21"/>
  <c r="GU120" i="21"/>
  <c r="GV120" i="21"/>
  <c r="GW120" i="21"/>
  <c r="GX120" i="21"/>
  <c r="GY120" i="21"/>
  <c r="GZ120" i="21"/>
  <c r="HA120" i="21"/>
  <c r="HB120" i="21"/>
  <c r="HC120" i="21"/>
  <c r="HD120" i="21"/>
  <c r="HE120" i="21"/>
  <c r="HF120" i="21"/>
  <c r="HG120" i="21"/>
  <c r="HH120" i="21"/>
  <c r="HI120" i="21"/>
  <c r="HJ120" i="21"/>
  <c r="HK120" i="21"/>
  <c r="HL120" i="21"/>
  <c r="HM120" i="21"/>
  <c r="HN120" i="21"/>
  <c r="HO120" i="21"/>
  <c r="HP120" i="21"/>
  <c r="HQ120" i="21"/>
  <c r="HR120" i="21"/>
  <c r="HS120" i="21"/>
  <c r="HT120" i="21"/>
  <c r="HU120" i="21"/>
  <c r="HV120" i="21"/>
  <c r="HW120" i="21"/>
  <c r="HX120" i="21"/>
  <c r="HY120" i="21"/>
  <c r="HZ120" i="21"/>
  <c r="IA120" i="21"/>
  <c r="IB120" i="21"/>
  <c r="IC120" i="21"/>
  <c r="ID120" i="21"/>
  <c r="IE120" i="21"/>
  <c r="IF120" i="21"/>
  <c r="IG120" i="21"/>
  <c r="IH120" i="21"/>
  <c r="II120" i="21"/>
  <c r="IJ120" i="21"/>
  <c r="IK120" i="21"/>
  <c r="IL120" i="21"/>
  <c r="IM120" i="21"/>
  <c r="IN120" i="21"/>
  <c r="IO120" i="21"/>
  <c r="IP120" i="21"/>
  <c r="IQ120" i="21"/>
  <c r="IR120" i="21"/>
  <c r="IS120" i="21"/>
  <c r="IT120" i="21"/>
  <c r="IU120" i="21"/>
  <c r="IV120" i="21"/>
  <c r="IW120" i="21"/>
  <c r="IX120" i="21"/>
  <c r="IY120" i="21"/>
  <c r="IZ120" i="21"/>
  <c r="JA120" i="21"/>
  <c r="JB120" i="21"/>
  <c r="JC120" i="21"/>
  <c r="JD120" i="21"/>
  <c r="JE120" i="21"/>
  <c r="JF120" i="21"/>
  <c r="JG120" i="21"/>
  <c r="JH120" i="21"/>
  <c r="JI120" i="21"/>
  <c r="JJ120" i="21"/>
  <c r="JK120" i="21"/>
  <c r="JL120" i="21"/>
  <c r="JM120" i="21"/>
  <c r="JN120" i="21"/>
  <c r="JO120" i="21"/>
  <c r="JP120" i="21"/>
  <c r="JQ120" i="21"/>
  <c r="JR120" i="21"/>
  <c r="JS120" i="21"/>
  <c r="JT120" i="21"/>
  <c r="JU120" i="21"/>
  <c r="JV120" i="21"/>
  <c r="JW120" i="21"/>
  <c r="JX120" i="21"/>
  <c r="JY120" i="21"/>
  <c r="JZ120" i="21"/>
  <c r="KA120" i="21"/>
  <c r="KB120" i="21"/>
  <c r="KC120" i="21"/>
  <c r="KD120" i="21"/>
  <c r="KE120" i="21"/>
  <c r="KF120" i="21"/>
  <c r="KG120" i="21"/>
  <c r="KH120" i="21"/>
  <c r="KI120" i="21"/>
  <c r="KJ120" i="21"/>
  <c r="KK120" i="21"/>
  <c r="KL120" i="21"/>
  <c r="KM120" i="21"/>
  <c r="KN120" i="21"/>
  <c r="KO120" i="21"/>
  <c r="KP120" i="21"/>
  <c r="KQ120" i="21"/>
  <c r="KR120" i="21"/>
  <c r="KS120" i="21"/>
  <c r="KT120" i="21"/>
  <c r="KU120" i="21"/>
  <c r="KV120" i="21"/>
  <c r="KW120" i="21"/>
  <c r="KX120" i="21"/>
  <c r="KY120" i="21"/>
  <c r="KZ120" i="21"/>
  <c r="LA120" i="21"/>
  <c r="LB120" i="21"/>
  <c r="LC120" i="21"/>
  <c r="LD120" i="21"/>
  <c r="LE120" i="21"/>
  <c r="LF120" i="21"/>
  <c r="LG120" i="21"/>
  <c r="LH120" i="21"/>
  <c r="LI120" i="21"/>
  <c r="LJ120" i="21"/>
  <c r="LK120" i="21"/>
  <c r="LL120" i="21"/>
  <c r="LM120" i="21"/>
  <c r="LN120" i="21"/>
  <c r="LO120" i="21"/>
  <c r="LP120" i="21"/>
  <c r="LQ120" i="21"/>
  <c r="LR120" i="21"/>
  <c r="LS120" i="21"/>
  <c r="LT120" i="21"/>
  <c r="LU120" i="21"/>
  <c r="LV120" i="21"/>
  <c r="LW120" i="21"/>
  <c r="LX120" i="21"/>
  <c r="LY120" i="21"/>
  <c r="LZ120" i="21"/>
  <c r="MA120" i="21"/>
  <c r="MB120" i="21"/>
  <c r="MC120" i="21"/>
  <c r="MD120" i="21"/>
  <c r="ME120" i="21"/>
  <c r="MF120" i="21"/>
  <c r="MG120" i="21"/>
  <c r="MH120" i="21"/>
  <c r="MI120" i="21"/>
  <c r="MJ120" i="21"/>
  <c r="MK120" i="21"/>
  <c r="ML120" i="21"/>
  <c r="MM120" i="21"/>
  <c r="MN120" i="21"/>
  <c r="MO120" i="21"/>
  <c r="MP120" i="21"/>
  <c r="MQ120" i="21"/>
  <c r="MR120" i="21"/>
  <c r="D121" i="21"/>
  <c r="E121" i="21"/>
  <c r="F121" i="21"/>
  <c r="G121" i="21"/>
  <c r="H121" i="21"/>
  <c r="I121" i="21"/>
  <c r="J121" i="21"/>
  <c r="K121" i="21"/>
  <c r="L121" i="21"/>
  <c r="M121" i="21"/>
  <c r="N121" i="21"/>
  <c r="O121" i="21"/>
  <c r="P121" i="21"/>
  <c r="Q121" i="21"/>
  <c r="R121" i="21"/>
  <c r="S121" i="21"/>
  <c r="T121" i="21"/>
  <c r="U121" i="21"/>
  <c r="V121" i="21"/>
  <c r="W121" i="21"/>
  <c r="X121" i="21"/>
  <c r="Y121" i="21"/>
  <c r="Z121" i="21"/>
  <c r="AA121" i="21"/>
  <c r="AB121" i="21"/>
  <c r="AC121" i="21"/>
  <c r="AD121" i="21"/>
  <c r="AE121" i="21"/>
  <c r="AF121" i="21"/>
  <c r="AG121" i="21"/>
  <c r="AH121" i="21"/>
  <c r="AI121" i="21"/>
  <c r="AJ121" i="21"/>
  <c r="AK121" i="21"/>
  <c r="AL121" i="21"/>
  <c r="AM121" i="21"/>
  <c r="AN121" i="21"/>
  <c r="AO121" i="21"/>
  <c r="AP121" i="21"/>
  <c r="AQ121" i="21"/>
  <c r="AR121" i="21"/>
  <c r="AS121" i="21"/>
  <c r="AT121" i="21"/>
  <c r="AU121" i="21"/>
  <c r="AV121" i="21"/>
  <c r="AW121" i="21"/>
  <c r="AX121" i="21"/>
  <c r="AY121" i="21"/>
  <c r="AZ121" i="21"/>
  <c r="BA121" i="21"/>
  <c r="BB121" i="21"/>
  <c r="BC121" i="21"/>
  <c r="BD121" i="21"/>
  <c r="BE121" i="21"/>
  <c r="BF121" i="21"/>
  <c r="BG121" i="21"/>
  <c r="BH121" i="21"/>
  <c r="BI121" i="21"/>
  <c r="BJ121" i="21"/>
  <c r="BK121" i="21"/>
  <c r="BL121" i="21"/>
  <c r="BM121" i="21"/>
  <c r="BN121" i="21"/>
  <c r="BO121" i="21"/>
  <c r="BP121" i="21"/>
  <c r="BQ121" i="21"/>
  <c r="BR121" i="21"/>
  <c r="BS121" i="21"/>
  <c r="BT121" i="21"/>
  <c r="BU121" i="21"/>
  <c r="BV121" i="21"/>
  <c r="BW121" i="21"/>
  <c r="BX121" i="21"/>
  <c r="BY121" i="21"/>
  <c r="BZ121" i="21"/>
  <c r="CA121" i="21"/>
  <c r="CB121" i="21"/>
  <c r="CC121" i="21"/>
  <c r="CD121" i="21"/>
  <c r="CE121" i="21"/>
  <c r="CF121" i="21"/>
  <c r="CG121" i="21"/>
  <c r="CH121" i="21"/>
  <c r="CI121" i="21"/>
  <c r="CJ121" i="21"/>
  <c r="CK121" i="21"/>
  <c r="CL121" i="21"/>
  <c r="CM121" i="21"/>
  <c r="CN121" i="21"/>
  <c r="CO121" i="21"/>
  <c r="CP121" i="21"/>
  <c r="CQ121" i="21"/>
  <c r="CR121" i="21"/>
  <c r="CS121" i="21"/>
  <c r="CT121" i="21"/>
  <c r="CU121" i="21"/>
  <c r="CV121" i="21"/>
  <c r="CW121" i="21"/>
  <c r="CX121" i="21"/>
  <c r="CY121" i="21"/>
  <c r="CZ121" i="21"/>
  <c r="DA121" i="21"/>
  <c r="DB121" i="21"/>
  <c r="DC121" i="21"/>
  <c r="DD121" i="21"/>
  <c r="DE121" i="21"/>
  <c r="DF121" i="21"/>
  <c r="DG121" i="21"/>
  <c r="DH121" i="21"/>
  <c r="DI121" i="21"/>
  <c r="DJ121" i="21"/>
  <c r="DK121" i="21"/>
  <c r="DL121" i="21"/>
  <c r="DM121" i="21"/>
  <c r="DN121" i="21"/>
  <c r="DO121" i="21"/>
  <c r="DP121" i="21"/>
  <c r="DQ121" i="21"/>
  <c r="DR121" i="21"/>
  <c r="DS121" i="21"/>
  <c r="DT121" i="21"/>
  <c r="DU121" i="21"/>
  <c r="DV121" i="21"/>
  <c r="DW121" i="21"/>
  <c r="DX121" i="21"/>
  <c r="DY121" i="21"/>
  <c r="DZ121" i="21"/>
  <c r="EA121" i="21"/>
  <c r="EB121" i="21"/>
  <c r="EC121" i="21"/>
  <c r="ED121" i="21"/>
  <c r="EE121" i="21"/>
  <c r="EF121" i="21"/>
  <c r="EG121" i="21"/>
  <c r="EH121" i="21"/>
  <c r="EI121" i="21"/>
  <c r="EJ121" i="21"/>
  <c r="EK121" i="21"/>
  <c r="EL121" i="21"/>
  <c r="EM121" i="21"/>
  <c r="EN121" i="21"/>
  <c r="EO121" i="21"/>
  <c r="EP121" i="21"/>
  <c r="EQ121" i="21"/>
  <c r="ER121" i="21"/>
  <c r="ES121" i="21"/>
  <c r="ET121" i="21"/>
  <c r="EU121" i="21"/>
  <c r="EV121" i="21"/>
  <c r="EW121" i="21"/>
  <c r="EX121" i="21"/>
  <c r="EY121" i="21"/>
  <c r="EZ121" i="21"/>
  <c r="FA121" i="21"/>
  <c r="FB121" i="21"/>
  <c r="FC121" i="21"/>
  <c r="FD121" i="21"/>
  <c r="FE121" i="21"/>
  <c r="FF121" i="21"/>
  <c r="FG121" i="21"/>
  <c r="FH121" i="21"/>
  <c r="FI121" i="21"/>
  <c r="FJ121" i="21"/>
  <c r="FK121" i="21"/>
  <c r="FL121" i="21"/>
  <c r="FM121" i="21"/>
  <c r="FN121" i="21"/>
  <c r="FO121" i="21"/>
  <c r="FP121" i="21"/>
  <c r="FQ121" i="21"/>
  <c r="FR121" i="21"/>
  <c r="FS121" i="21"/>
  <c r="FT121" i="21"/>
  <c r="FU121" i="21"/>
  <c r="FV121" i="21"/>
  <c r="FW121" i="21"/>
  <c r="FX121" i="21"/>
  <c r="FY121" i="21"/>
  <c r="FZ121" i="21"/>
  <c r="GA121" i="21"/>
  <c r="GB121" i="21"/>
  <c r="GC121" i="21"/>
  <c r="GD121" i="21"/>
  <c r="GE121" i="21"/>
  <c r="GF121" i="21"/>
  <c r="GG121" i="21"/>
  <c r="GH121" i="21"/>
  <c r="GI121" i="21"/>
  <c r="GJ121" i="21"/>
  <c r="GK121" i="21"/>
  <c r="GL121" i="21"/>
  <c r="GM121" i="21"/>
  <c r="GN121" i="21"/>
  <c r="GO121" i="21"/>
  <c r="GP121" i="21"/>
  <c r="GQ121" i="21"/>
  <c r="GR121" i="21"/>
  <c r="GS121" i="21"/>
  <c r="GT121" i="21"/>
  <c r="GU121" i="21"/>
  <c r="GV121" i="21"/>
  <c r="GW121" i="21"/>
  <c r="GX121" i="21"/>
  <c r="GY121" i="21"/>
  <c r="GZ121" i="21"/>
  <c r="HA121" i="21"/>
  <c r="HB121" i="21"/>
  <c r="HC121" i="21"/>
  <c r="HD121" i="21"/>
  <c r="HE121" i="21"/>
  <c r="HF121" i="21"/>
  <c r="HG121" i="21"/>
  <c r="HH121" i="21"/>
  <c r="HI121" i="21"/>
  <c r="HJ121" i="21"/>
  <c r="HK121" i="21"/>
  <c r="HL121" i="21"/>
  <c r="HM121" i="21"/>
  <c r="HN121" i="21"/>
  <c r="HO121" i="21"/>
  <c r="HP121" i="21"/>
  <c r="HQ121" i="21"/>
  <c r="HR121" i="21"/>
  <c r="HS121" i="21"/>
  <c r="HT121" i="21"/>
  <c r="HU121" i="21"/>
  <c r="HV121" i="21"/>
  <c r="HW121" i="21"/>
  <c r="HX121" i="21"/>
  <c r="HY121" i="21"/>
  <c r="HZ121" i="21"/>
  <c r="IA121" i="21"/>
  <c r="IB121" i="21"/>
  <c r="IC121" i="21"/>
  <c r="ID121" i="21"/>
  <c r="IE121" i="21"/>
  <c r="IF121" i="21"/>
  <c r="IG121" i="21"/>
  <c r="IH121" i="21"/>
  <c r="II121" i="21"/>
  <c r="IJ121" i="21"/>
  <c r="IK121" i="21"/>
  <c r="IL121" i="21"/>
  <c r="IM121" i="21"/>
  <c r="IN121" i="21"/>
  <c r="IO121" i="21"/>
  <c r="IP121" i="21"/>
  <c r="IQ121" i="21"/>
  <c r="IR121" i="21"/>
  <c r="IS121" i="21"/>
  <c r="IT121" i="21"/>
  <c r="IU121" i="21"/>
  <c r="IV121" i="21"/>
  <c r="IW121" i="21"/>
  <c r="IX121" i="21"/>
  <c r="IY121" i="21"/>
  <c r="IZ121" i="21"/>
  <c r="JA121" i="21"/>
  <c r="JB121" i="21"/>
  <c r="JC121" i="21"/>
  <c r="JD121" i="21"/>
  <c r="JE121" i="21"/>
  <c r="JF121" i="21"/>
  <c r="JG121" i="21"/>
  <c r="JH121" i="21"/>
  <c r="JI121" i="21"/>
  <c r="JJ121" i="21"/>
  <c r="JK121" i="21"/>
  <c r="JL121" i="21"/>
  <c r="JM121" i="21"/>
  <c r="JN121" i="21"/>
  <c r="JO121" i="21"/>
  <c r="JP121" i="21"/>
  <c r="JQ121" i="21"/>
  <c r="JR121" i="21"/>
  <c r="JS121" i="21"/>
  <c r="JT121" i="21"/>
  <c r="JU121" i="21"/>
  <c r="JV121" i="21"/>
  <c r="JW121" i="21"/>
  <c r="JX121" i="21"/>
  <c r="JY121" i="21"/>
  <c r="JZ121" i="21"/>
  <c r="KA121" i="21"/>
  <c r="KB121" i="21"/>
  <c r="KC121" i="21"/>
  <c r="KD121" i="21"/>
  <c r="KE121" i="21"/>
  <c r="KF121" i="21"/>
  <c r="KG121" i="21"/>
  <c r="KH121" i="21"/>
  <c r="KI121" i="21"/>
  <c r="KJ121" i="21"/>
  <c r="KK121" i="21"/>
  <c r="KL121" i="21"/>
  <c r="KM121" i="21"/>
  <c r="KN121" i="21"/>
  <c r="KO121" i="21"/>
  <c r="KP121" i="21"/>
  <c r="KQ121" i="21"/>
  <c r="KR121" i="21"/>
  <c r="KS121" i="21"/>
  <c r="KT121" i="21"/>
  <c r="KU121" i="21"/>
  <c r="KV121" i="21"/>
  <c r="KW121" i="21"/>
  <c r="KX121" i="21"/>
  <c r="KY121" i="21"/>
  <c r="KZ121" i="21"/>
  <c r="LA121" i="21"/>
  <c r="LB121" i="21"/>
  <c r="LC121" i="21"/>
  <c r="LD121" i="21"/>
  <c r="LE121" i="21"/>
  <c r="LF121" i="21"/>
  <c r="LG121" i="21"/>
  <c r="LH121" i="21"/>
  <c r="LI121" i="21"/>
  <c r="LJ121" i="21"/>
  <c r="LK121" i="21"/>
  <c r="LL121" i="21"/>
  <c r="LM121" i="21"/>
  <c r="LN121" i="21"/>
  <c r="LO121" i="21"/>
  <c r="LP121" i="21"/>
  <c r="LQ121" i="21"/>
  <c r="LR121" i="21"/>
  <c r="LS121" i="21"/>
  <c r="LT121" i="21"/>
  <c r="LU121" i="21"/>
  <c r="LV121" i="21"/>
  <c r="LW121" i="21"/>
  <c r="LX121" i="21"/>
  <c r="LY121" i="21"/>
  <c r="LZ121" i="21"/>
  <c r="MA121" i="21"/>
  <c r="MB121" i="21"/>
  <c r="MC121" i="21"/>
  <c r="MD121" i="21"/>
  <c r="ME121" i="21"/>
  <c r="MF121" i="21"/>
  <c r="MG121" i="21"/>
  <c r="MH121" i="21"/>
  <c r="MI121" i="21"/>
  <c r="MJ121" i="21"/>
  <c r="MK121" i="21"/>
  <c r="ML121" i="21"/>
  <c r="MM121" i="21"/>
  <c r="MN121" i="21"/>
  <c r="MO121" i="21"/>
  <c r="MP121" i="21"/>
  <c r="MQ121" i="21"/>
  <c r="MR121" i="21"/>
  <c r="D122" i="21"/>
  <c r="E122" i="21"/>
  <c r="F122" i="21"/>
  <c r="G122" i="21"/>
  <c r="H122" i="21"/>
  <c r="I122" i="21"/>
  <c r="J122" i="21"/>
  <c r="K122" i="21"/>
  <c r="L122" i="21"/>
  <c r="M122" i="21"/>
  <c r="N122" i="21"/>
  <c r="O122" i="21"/>
  <c r="P122" i="21"/>
  <c r="Q122" i="21"/>
  <c r="R122" i="21"/>
  <c r="S122" i="21"/>
  <c r="T122" i="21"/>
  <c r="U122" i="21"/>
  <c r="V122" i="21"/>
  <c r="W122" i="21"/>
  <c r="X122" i="21"/>
  <c r="Y122" i="21"/>
  <c r="Z122" i="21"/>
  <c r="AA122" i="21"/>
  <c r="AB122" i="21"/>
  <c r="AC122" i="21"/>
  <c r="AD122" i="21"/>
  <c r="AE122" i="21"/>
  <c r="AF122" i="21"/>
  <c r="AG122" i="21"/>
  <c r="AH122" i="21"/>
  <c r="AI122" i="21"/>
  <c r="AJ122" i="21"/>
  <c r="AK122" i="21"/>
  <c r="AL122" i="21"/>
  <c r="AM122" i="21"/>
  <c r="AN122" i="21"/>
  <c r="AO122" i="21"/>
  <c r="AP122" i="21"/>
  <c r="AQ122" i="21"/>
  <c r="AR122" i="21"/>
  <c r="AS122" i="21"/>
  <c r="AT122" i="21"/>
  <c r="AU122" i="21"/>
  <c r="AV122" i="21"/>
  <c r="AW122" i="21"/>
  <c r="AX122" i="21"/>
  <c r="AY122" i="21"/>
  <c r="AZ122" i="21"/>
  <c r="BA122" i="21"/>
  <c r="BB122" i="21"/>
  <c r="BC122" i="21"/>
  <c r="BD122" i="21"/>
  <c r="BE122" i="21"/>
  <c r="BF122" i="21"/>
  <c r="BG122" i="21"/>
  <c r="BH122" i="21"/>
  <c r="BI122" i="21"/>
  <c r="BJ122" i="21"/>
  <c r="BK122" i="21"/>
  <c r="BL122" i="21"/>
  <c r="BM122" i="21"/>
  <c r="BN122" i="21"/>
  <c r="BO122" i="21"/>
  <c r="BP122" i="21"/>
  <c r="BQ122" i="21"/>
  <c r="BR122" i="21"/>
  <c r="BS122" i="21"/>
  <c r="BT122" i="21"/>
  <c r="BU122" i="21"/>
  <c r="BV122" i="21"/>
  <c r="BW122" i="21"/>
  <c r="BX122" i="21"/>
  <c r="BY122" i="21"/>
  <c r="BZ122" i="21"/>
  <c r="CA122" i="21"/>
  <c r="CB122" i="21"/>
  <c r="CC122" i="21"/>
  <c r="CD122" i="21"/>
  <c r="CE122" i="21"/>
  <c r="CF122" i="21"/>
  <c r="CG122" i="21"/>
  <c r="CH122" i="21"/>
  <c r="CI122" i="21"/>
  <c r="CJ122" i="21"/>
  <c r="CK122" i="21"/>
  <c r="CL122" i="21"/>
  <c r="CM122" i="21"/>
  <c r="CN122" i="21"/>
  <c r="CO122" i="21"/>
  <c r="CP122" i="21"/>
  <c r="CQ122" i="21"/>
  <c r="CR122" i="21"/>
  <c r="CS122" i="21"/>
  <c r="CT122" i="21"/>
  <c r="CU122" i="21"/>
  <c r="CV122" i="21"/>
  <c r="CW122" i="21"/>
  <c r="CX122" i="21"/>
  <c r="CY122" i="21"/>
  <c r="CZ122" i="21"/>
  <c r="DA122" i="21"/>
  <c r="DB122" i="21"/>
  <c r="DC122" i="21"/>
  <c r="DD122" i="21"/>
  <c r="DE122" i="21"/>
  <c r="DF122" i="21"/>
  <c r="DG122" i="21"/>
  <c r="DH122" i="21"/>
  <c r="DI122" i="21"/>
  <c r="DJ122" i="21"/>
  <c r="DK122" i="21"/>
  <c r="DL122" i="21"/>
  <c r="DM122" i="21"/>
  <c r="DN122" i="21"/>
  <c r="DO122" i="21"/>
  <c r="DP122" i="21"/>
  <c r="DQ122" i="21"/>
  <c r="DR122" i="21"/>
  <c r="DS122" i="21"/>
  <c r="DT122" i="21"/>
  <c r="DU122" i="21"/>
  <c r="DV122" i="21"/>
  <c r="DW122" i="21"/>
  <c r="DX122" i="21"/>
  <c r="DY122" i="21"/>
  <c r="DZ122" i="21"/>
  <c r="EA122" i="21"/>
  <c r="EB122" i="21"/>
  <c r="EC122" i="21"/>
  <c r="ED122" i="21"/>
  <c r="EE122" i="21"/>
  <c r="EF122" i="21"/>
  <c r="EG122" i="21"/>
  <c r="EH122" i="21"/>
  <c r="EI122" i="21"/>
  <c r="EJ122" i="21"/>
  <c r="EK122" i="21"/>
  <c r="EL122" i="21"/>
  <c r="EM122" i="21"/>
  <c r="EN122" i="21"/>
  <c r="EO122" i="21"/>
  <c r="EP122" i="21"/>
  <c r="EQ122" i="21"/>
  <c r="ER122" i="21"/>
  <c r="ES122" i="21"/>
  <c r="ET122" i="21"/>
  <c r="EU122" i="21"/>
  <c r="EV122" i="21"/>
  <c r="EW122" i="21"/>
  <c r="EX122" i="21"/>
  <c r="EY122" i="21"/>
  <c r="EZ122" i="21"/>
  <c r="FA122" i="21"/>
  <c r="FB122" i="21"/>
  <c r="FC122" i="21"/>
  <c r="FD122" i="21"/>
  <c r="FE122" i="21"/>
  <c r="FF122" i="21"/>
  <c r="FG122" i="21"/>
  <c r="FH122" i="21"/>
  <c r="FI122" i="21"/>
  <c r="FJ122" i="21"/>
  <c r="FK122" i="21"/>
  <c r="FL122" i="21"/>
  <c r="FM122" i="21"/>
  <c r="FN122" i="21"/>
  <c r="FO122" i="21"/>
  <c r="FP122" i="21"/>
  <c r="FQ122" i="21"/>
  <c r="FR122" i="21"/>
  <c r="FS122" i="21"/>
  <c r="FT122" i="21"/>
  <c r="FU122" i="21"/>
  <c r="FV122" i="21"/>
  <c r="FW122" i="21"/>
  <c r="FX122" i="21"/>
  <c r="FY122" i="21"/>
  <c r="FZ122" i="21"/>
  <c r="GA122" i="21"/>
  <c r="GB122" i="21"/>
  <c r="GC122" i="21"/>
  <c r="GD122" i="21"/>
  <c r="GE122" i="21"/>
  <c r="GF122" i="21"/>
  <c r="GG122" i="21"/>
  <c r="GH122" i="21"/>
  <c r="GI122" i="21"/>
  <c r="GJ122" i="21"/>
  <c r="GK122" i="21"/>
  <c r="GL122" i="21"/>
  <c r="GM122" i="21"/>
  <c r="GN122" i="21"/>
  <c r="GO122" i="21"/>
  <c r="GP122" i="21"/>
  <c r="GQ122" i="21"/>
  <c r="GR122" i="21"/>
  <c r="GS122" i="21"/>
  <c r="GT122" i="21"/>
  <c r="GU122" i="21"/>
  <c r="GV122" i="21"/>
  <c r="GW122" i="21"/>
  <c r="GX122" i="21"/>
  <c r="GY122" i="21"/>
  <c r="GZ122" i="21"/>
  <c r="HA122" i="21"/>
  <c r="HB122" i="21"/>
  <c r="HC122" i="21"/>
  <c r="HD122" i="21"/>
  <c r="HE122" i="21"/>
  <c r="HF122" i="21"/>
  <c r="HG122" i="21"/>
  <c r="HH122" i="21"/>
  <c r="HI122" i="21"/>
  <c r="HJ122" i="21"/>
  <c r="HK122" i="21"/>
  <c r="HL122" i="21"/>
  <c r="HM122" i="21"/>
  <c r="HN122" i="21"/>
  <c r="HO122" i="21"/>
  <c r="HP122" i="21"/>
  <c r="HQ122" i="21"/>
  <c r="HR122" i="21"/>
  <c r="HS122" i="21"/>
  <c r="HT122" i="21"/>
  <c r="HU122" i="21"/>
  <c r="HV122" i="21"/>
  <c r="HW122" i="21"/>
  <c r="HX122" i="21"/>
  <c r="HY122" i="21"/>
  <c r="HZ122" i="21"/>
  <c r="IA122" i="21"/>
  <c r="IB122" i="21"/>
  <c r="IC122" i="21"/>
  <c r="ID122" i="21"/>
  <c r="IE122" i="21"/>
  <c r="IF122" i="21"/>
  <c r="IG122" i="21"/>
  <c r="IH122" i="21"/>
  <c r="II122" i="21"/>
  <c r="IJ122" i="21"/>
  <c r="IK122" i="21"/>
  <c r="IL122" i="21"/>
  <c r="IM122" i="21"/>
  <c r="IN122" i="21"/>
  <c r="IO122" i="21"/>
  <c r="IP122" i="21"/>
  <c r="IQ122" i="21"/>
  <c r="IR122" i="21"/>
  <c r="IS122" i="21"/>
  <c r="IT122" i="21"/>
  <c r="IU122" i="21"/>
  <c r="IV122" i="21"/>
  <c r="IW122" i="21"/>
  <c r="IX122" i="21"/>
  <c r="IY122" i="21"/>
  <c r="IZ122" i="21"/>
  <c r="JA122" i="21"/>
  <c r="JB122" i="21"/>
  <c r="JC122" i="21"/>
  <c r="JD122" i="21"/>
  <c r="JE122" i="21"/>
  <c r="JF122" i="21"/>
  <c r="JG122" i="21"/>
  <c r="JH122" i="21"/>
  <c r="JI122" i="21"/>
  <c r="JJ122" i="21"/>
  <c r="JK122" i="21"/>
  <c r="JL122" i="21"/>
  <c r="JM122" i="21"/>
  <c r="JN122" i="21"/>
  <c r="JO122" i="21"/>
  <c r="JP122" i="21"/>
  <c r="JQ122" i="21"/>
  <c r="JR122" i="21"/>
  <c r="JS122" i="21"/>
  <c r="JT122" i="21"/>
  <c r="JU122" i="21"/>
  <c r="JV122" i="21"/>
  <c r="JW122" i="21"/>
  <c r="JX122" i="21"/>
  <c r="JY122" i="21"/>
  <c r="JZ122" i="21"/>
  <c r="KA122" i="21"/>
  <c r="KB122" i="21"/>
  <c r="KC122" i="21"/>
  <c r="KD122" i="21"/>
  <c r="KE122" i="21"/>
  <c r="KF122" i="21"/>
  <c r="KG122" i="21"/>
  <c r="KH122" i="21"/>
  <c r="KI122" i="21"/>
  <c r="KJ122" i="21"/>
  <c r="KK122" i="21"/>
  <c r="KL122" i="21"/>
  <c r="KM122" i="21"/>
  <c r="KN122" i="21"/>
  <c r="KO122" i="21"/>
  <c r="KP122" i="21"/>
  <c r="KQ122" i="21"/>
  <c r="KR122" i="21"/>
  <c r="KS122" i="21"/>
  <c r="KT122" i="21"/>
  <c r="KU122" i="21"/>
  <c r="KV122" i="21"/>
  <c r="KW122" i="21"/>
  <c r="KX122" i="21"/>
  <c r="KY122" i="21"/>
  <c r="KZ122" i="21"/>
  <c r="LA122" i="21"/>
  <c r="LB122" i="21"/>
  <c r="LC122" i="21"/>
  <c r="LD122" i="21"/>
  <c r="LE122" i="21"/>
  <c r="LF122" i="21"/>
  <c r="LG122" i="21"/>
  <c r="LH122" i="21"/>
  <c r="LI122" i="21"/>
  <c r="LJ122" i="21"/>
  <c r="LK122" i="21"/>
  <c r="LL122" i="21"/>
  <c r="LM122" i="21"/>
  <c r="LN122" i="21"/>
  <c r="LO122" i="21"/>
  <c r="LP122" i="21"/>
  <c r="LQ122" i="21"/>
  <c r="LR122" i="21"/>
  <c r="LS122" i="21"/>
  <c r="LT122" i="21"/>
  <c r="LU122" i="21"/>
  <c r="LV122" i="21"/>
  <c r="LW122" i="21"/>
  <c r="LX122" i="21"/>
  <c r="LY122" i="21"/>
  <c r="LZ122" i="21"/>
  <c r="MA122" i="21"/>
  <c r="MB122" i="21"/>
  <c r="MC122" i="21"/>
  <c r="MD122" i="21"/>
  <c r="ME122" i="21"/>
  <c r="MF122" i="21"/>
  <c r="MG122" i="21"/>
  <c r="MH122" i="21"/>
  <c r="MI122" i="21"/>
  <c r="MJ122" i="21"/>
  <c r="MK122" i="21"/>
  <c r="ML122" i="21"/>
  <c r="MM122" i="21"/>
  <c r="MN122" i="21"/>
  <c r="MO122" i="21"/>
  <c r="MP122" i="21"/>
  <c r="MQ122" i="21"/>
  <c r="MR122" i="21"/>
  <c r="D123" i="21"/>
  <c r="E123" i="21"/>
  <c r="F123" i="21"/>
  <c r="G123" i="21"/>
  <c r="H123" i="21"/>
  <c r="I123" i="21"/>
  <c r="J123" i="21"/>
  <c r="K123" i="21"/>
  <c r="L123" i="21"/>
  <c r="M123" i="21"/>
  <c r="N123" i="21"/>
  <c r="O123" i="21"/>
  <c r="P123" i="21"/>
  <c r="Q123" i="21"/>
  <c r="R123" i="21"/>
  <c r="S123" i="21"/>
  <c r="T123" i="21"/>
  <c r="U123" i="21"/>
  <c r="V123" i="21"/>
  <c r="W123" i="21"/>
  <c r="X123" i="21"/>
  <c r="Y123" i="21"/>
  <c r="Z123" i="21"/>
  <c r="AA123" i="21"/>
  <c r="AB123" i="21"/>
  <c r="AC123" i="21"/>
  <c r="AD123" i="21"/>
  <c r="AE123" i="21"/>
  <c r="AF123" i="21"/>
  <c r="AG123" i="21"/>
  <c r="AH123" i="21"/>
  <c r="AI123" i="21"/>
  <c r="AJ123" i="21"/>
  <c r="AK123" i="21"/>
  <c r="AL123" i="21"/>
  <c r="AM123" i="21"/>
  <c r="AN123" i="21"/>
  <c r="AO123" i="21"/>
  <c r="AP123" i="21"/>
  <c r="AQ123" i="21"/>
  <c r="AR123" i="21"/>
  <c r="AS123" i="21"/>
  <c r="AT123" i="21"/>
  <c r="AU123" i="21"/>
  <c r="AV123" i="21"/>
  <c r="AW123" i="21"/>
  <c r="AX123" i="21"/>
  <c r="AY123" i="21"/>
  <c r="AZ123" i="21"/>
  <c r="BA123" i="21"/>
  <c r="BB123" i="21"/>
  <c r="BC123" i="21"/>
  <c r="BD123" i="21"/>
  <c r="BE123" i="21"/>
  <c r="BF123" i="21"/>
  <c r="BG123" i="21"/>
  <c r="BH123" i="21"/>
  <c r="BI123" i="21"/>
  <c r="BJ123" i="21"/>
  <c r="BK123" i="21"/>
  <c r="BL123" i="21"/>
  <c r="BM123" i="21"/>
  <c r="BN123" i="21"/>
  <c r="BO123" i="21"/>
  <c r="BP123" i="21"/>
  <c r="BQ123" i="21"/>
  <c r="BR123" i="21"/>
  <c r="BS123" i="21"/>
  <c r="BT123" i="21"/>
  <c r="BU123" i="21"/>
  <c r="BV123" i="21"/>
  <c r="BW123" i="21"/>
  <c r="BX123" i="21"/>
  <c r="BY123" i="21"/>
  <c r="BZ123" i="21"/>
  <c r="CA123" i="21"/>
  <c r="CB123" i="21"/>
  <c r="CC123" i="21"/>
  <c r="CD123" i="21"/>
  <c r="CE123" i="21"/>
  <c r="CF123" i="21"/>
  <c r="CG123" i="21"/>
  <c r="CH123" i="21"/>
  <c r="CI123" i="21"/>
  <c r="CJ123" i="21"/>
  <c r="CK123" i="21"/>
  <c r="CL123" i="21"/>
  <c r="CM123" i="21"/>
  <c r="CN123" i="21"/>
  <c r="CO123" i="21"/>
  <c r="CP123" i="21"/>
  <c r="CQ123" i="21"/>
  <c r="CR123" i="21"/>
  <c r="CS123" i="21"/>
  <c r="CT123" i="21"/>
  <c r="CU123" i="21"/>
  <c r="CV123" i="21"/>
  <c r="CW123" i="21"/>
  <c r="CX123" i="21"/>
  <c r="CY123" i="21"/>
  <c r="CZ123" i="21"/>
  <c r="DA123" i="21"/>
  <c r="DB123" i="21"/>
  <c r="DC123" i="21"/>
  <c r="DD123" i="21"/>
  <c r="DE123" i="21"/>
  <c r="DF123" i="21"/>
  <c r="DG123" i="21"/>
  <c r="DH123" i="21"/>
  <c r="DI123" i="21"/>
  <c r="DJ123" i="21"/>
  <c r="DK123" i="21"/>
  <c r="DL123" i="21"/>
  <c r="DM123" i="21"/>
  <c r="DN123" i="21"/>
  <c r="DO123" i="21"/>
  <c r="DP123" i="21"/>
  <c r="DQ123" i="21"/>
  <c r="DR123" i="21"/>
  <c r="DS123" i="21"/>
  <c r="DT123" i="21"/>
  <c r="DU123" i="21"/>
  <c r="DV123" i="21"/>
  <c r="DW123" i="21"/>
  <c r="DX123" i="21"/>
  <c r="DY123" i="21"/>
  <c r="DZ123" i="21"/>
  <c r="EA123" i="21"/>
  <c r="EB123" i="21"/>
  <c r="EC123" i="21"/>
  <c r="ED123" i="21"/>
  <c r="EE123" i="21"/>
  <c r="EF123" i="21"/>
  <c r="EG123" i="21"/>
  <c r="EH123" i="21"/>
  <c r="EI123" i="21"/>
  <c r="EJ123" i="21"/>
  <c r="EK123" i="21"/>
  <c r="EL123" i="21"/>
  <c r="EM123" i="21"/>
  <c r="EN123" i="21"/>
  <c r="EO123" i="21"/>
  <c r="EP123" i="21"/>
  <c r="EQ123" i="21"/>
  <c r="ER123" i="21"/>
  <c r="ES123" i="21"/>
  <c r="ET123" i="21"/>
  <c r="EU123" i="21"/>
  <c r="EV123" i="21"/>
  <c r="EW123" i="21"/>
  <c r="EX123" i="21"/>
  <c r="EY123" i="21"/>
  <c r="EZ123" i="21"/>
  <c r="FA123" i="21"/>
  <c r="FB123" i="21"/>
  <c r="FC123" i="21"/>
  <c r="FD123" i="21"/>
  <c r="FE123" i="21"/>
  <c r="FF123" i="21"/>
  <c r="FG123" i="21"/>
  <c r="FH123" i="21"/>
  <c r="FI123" i="21"/>
  <c r="FJ123" i="21"/>
  <c r="FK123" i="21"/>
  <c r="FL123" i="21"/>
  <c r="FM123" i="21"/>
  <c r="FN123" i="21"/>
  <c r="FO123" i="21"/>
  <c r="FP123" i="21"/>
  <c r="FQ123" i="21"/>
  <c r="FR123" i="21"/>
  <c r="FS123" i="21"/>
  <c r="FT123" i="21"/>
  <c r="FU123" i="21"/>
  <c r="FV123" i="21"/>
  <c r="FW123" i="21"/>
  <c r="FX123" i="21"/>
  <c r="FY123" i="21"/>
  <c r="FZ123" i="21"/>
  <c r="GA123" i="21"/>
  <c r="GB123" i="21"/>
  <c r="GC123" i="21"/>
  <c r="GD123" i="21"/>
  <c r="GE123" i="21"/>
  <c r="GF123" i="21"/>
  <c r="GG123" i="21"/>
  <c r="GH123" i="21"/>
  <c r="GI123" i="21"/>
  <c r="GJ123" i="21"/>
  <c r="GK123" i="21"/>
  <c r="GL123" i="21"/>
  <c r="GM123" i="21"/>
  <c r="GN123" i="21"/>
  <c r="GO123" i="21"/>
  <c r="GP123" i="21"/>
  <c r="GQ123" i="21"/>
  <c r="GR123" i="21"/>
  <c r="GS123" i="21"/>
  <c r="GT123" i="21"/>
  <c r="GU123" i="21"/>
  <c r="GV123" i="21"/>
  <c r="GW123" i="21"/>
  <c r="GX123" i="21"/>
  <c r="GY123" i="21"/>
  <c r="GZ123" i="21"/>
  <c r="HA123" i="21"/>
  <c r="HB123" i="21"/>
  <c r="HC123" i="21"/>
  <c r="HD123" i="21"/>
  <c r="HE123" i="21"/>
  <c r="HF123" i="21"/>
  <c r="HG123" i="21"/>
  <c r="HH123" i="21"/>
  <c r="HI123" i="21"/>
  <c r="HJ123" i="21"/>
  <c r="HK123" i="21"/>
  <c r="HL123" i="21"/>
  <c r="HM123" i="21"/>
  <c r="HN123" i="21"/>
  <c r="HO123" i="21"/>
  <c r="HP123" i="21"/>
  <c r="HQ123" i="21"/>
  <c r="HR123" i="21"/>
  <c r="HS123" i="21"/>
  <c r="HT123" i="21"/>
  <c r="HU123" i="21"/>
  <c r="HV123" i="21"/>
  <c r="HW123" i="21"/>
  <c r="HX123" i="21"/>
  <c r="HY123" i="21"/>
  <c r="HZ123" i="21"/>
  <c r="IA123" i="21"/>
  <c r="IB123" i="21"/>
  <c r="IC123" i="21"/>
  <c r="ID123" i="21"/>
  <c r="IE123" i="21"/>
  <c r="IF123" i="21"/>
  <c r="IG123" i="21"/>
  <c r="IH123" i="21"/>
  <c r="II123" i="21"/>
  <c r="IJ123" i="21"/>
  <c r="IK123" i="21"/>
  <c r="IL123" i="21"/>
  <c r="IM123" i="21"/>
  <c r="IN123" i="21"/>
  <c r="IO123" i="21"/>
  <c r="IP123" i="21"/>
  <c r="IQ123" i="21"/>
  <c r="IR123" i="21"/>
  <c r="IS123" i="21"/>
  <c r="IT123" i="21"/>
  <c r="IU123" i="21"/>
  <c r="IV123" i="21"/>
  <c r="IW123" i="21"/>
  <c r="IX123" i="21"/>
  <c r="IY123" i="21"/>
  <c r="IZ123" i="21"/>
  <c r="JA123" i="21"/>
  <c r="JB123" i="21"/>
  <c r="JC123" i="21"/>
  <c r="JD123" i="21"/>
  <c r="JE123" i="21"/>
  <c r="JF123" i="21"/>
  <c r="JG123" i="21"/>
  <c r="JH123" i="21"/>
  <c r="JI123" i="21"/>
  <c r="JJ123" i="21"/>
  <c r="JK123" i="21"/>
  <c r="JL123" i="21"/>
  <c r="JM123" i="21"/>
  <c r="JN123" i="21"/>
  <c r="JO123" i="21"/>
  <c r="JP123" i="21"/>
  <c r="JQ123" i="21"/>
  <c r="JR123" i="21"/>
  <c r="JS123" i="21"/>
  <c r="JT123" i="21"/>
  <c r="JU123" i="21"/>
  <c r="JV123" i="21"/>
  <c r="JW123" i="21"/>
  <c r="JX123" i="21"/>
  <c r="JY123" i="21"/>
  <c r="JZ123" i="21"/>
  <c r="KA123" i="21"/>
  <c r="KB123" i="21"/>
  <c r="KC123" i="21"/>
  <c r="KD123" i="21"/>
  <c r="KE123" i="21"/>
  <c r="KF123" i="21"/>
  <c r="KG123" i="21"/>
  <c r="KH123" i="21"/>
  <c r="KI123" i="21"/>
  <c r="KJ123" i="21"/>
  <c r="KK123" i="21"/>
  <c r="KL123" i="21"/>
  <c r="KM123" i="21"/>
  <c r="KN123" i="21"/>
  <c r="KO123" i="21"/>
  <c r="KP123" i="21"/>
  <c r="KQ123" i="21"/>
  <c r="KR123" i="21"/>
  <c r="KS123" i="21"/>
  <c r="KT123" i="21"/>
  <c r="KU123" i="21"/>
  <c r="KV123" i="21"/>
  <c r="KW123" i="21"/>
  <c r="KX123" i="21"/>
  <c r="KY123" i="21"/>
  <c r="KZ123" i="21"/>
  <c r="LA123" i="21"/>
  <c r="LB123" i="21"/>
  <c r="LC123" i="21"/>
  <c r="LD123" i="21"/>
  <c r="LE123" i="21"/>
  <c r="LF123" i="21"/>
  <c r="LG123" i="21"/>
  <c r="LH123" i="21"/>
  <c r="LI123" i="21"/>
  <c r="LJ123" i="21"/>
  <c r="LK123" i="21"/>
  <c r="LL123" i="21"/>
  <c r="LM123" i="21"/>
  <c r="LN123" i="21"/>
  <c r="LO123" i="21"/>
  <c r="LP123" i="21"/>
  <c r="LQ123" i="21"/>
  <c r="LR123" i="21"/>
  <c r="LS123" i="21"/>
  <c r="LT123" i="21"/>
  <c r="LU123" i="21"/>
  <c r="LV123" i="21"/>
  <c r="LW123" i="21"/>
  <c r="LX123" i="21"/>
  <c r="LY123" i="21"/>
  <c r="LZ123" i="21"/>
  <c r="MA123" i="21"/>
  <c r="MB123" i="21"/>
  <c r="MC123" i="21"/>
  <c r="MD123" i="21"/>
  <c r="ME123" i="21"/>
  <c r="MF123" i="21"/>
  <c r="MG123" i="21"/>
  <c r="MH123" i="21"/>
  <c r="MI123" i="21"/>
  <c r="MJ123" i="21"/>
  <c r="MK123" i="21"/>
  <c r="ML123" i="21"/>
  <c r="MM123" i="21"/>
  <c r="MN123" i="21"/>
  <c r="MO123" i="21"/>
  <c r="MP123" i="21"/>
  <c r="MQ123" i="21"/>
  <c r="MR123" i="21"/>
  <c r="D124" i="21"/>
  <c r="E124" i="21"/>
  <c r="F124" i="21"/>
  <c r="G124" i="21"/>
  <c r="H124" i="21"/>
  <c r="I124" i="21"/>
  <c r="J124" i="21"/>
  <c r="K124" i="21"/>
  <c r="L124" i="21"/>
  <c r="M124" i="21"/>
  <c r="N124" i="21"/>
  <c r="O124" i="21"/>
  <c r="P124" i="21"/>
  <c r="Q124" i="21"/>
  <c r="R124" i="21"/>
  <c r="S124" i="21"/>
  <c r="T124" i="21"/>
  <c r="U124" i="21"/>
  <c r="V124" i="21"/>
  <c r="W124" i="21"/>
  <c r="X124" i="21"/>
  <c r="Y124" i="21"/>
  <c r="Z124" i="21"/>
  <c r="AA124" i="21"/>
  <c r="AB124" i="21"/>
  <c r="AC124" i="21"/>
  <c r="AD124" i="21"/>
  <c r="AE124" i="21"/>
  <c r="AF124" i="21"/>
  <c r="AG124" i="21"/>
  <c r="AH124" i="21"/>
  <c r="AI124" i="21"/>
  <c r="AJ124" i="21"/>
  <c r="AK124" i="21"/>
  <c r="AL124" i="21"/>
  <c r="AM124" i="21"/>
  <c r="AN124" i="21"/>
  <c r="AO124" i="21"/>
  <c r="AP124" i="21"/>
  <c r="AQ124" i="21"/>
  <c r="AR124" i="21"/>
  <c r="AS124" i="21"/>
  <c r="AT124" i="21"/>
  <c r="AU124" i="21"/>
  <c r="AV124" i="21"/>
  <c r="AW124" i="21"/>
  <c r="AX124" i="21"/>
  <c r="AY124" i="21"/>
  <c r="AZ124" i="21"/>
  <c r="BA124" i="21"/>
  <c r="BB124" i="21"/>
  <c r="BC124" i="21"/>
  <c r="BD124" i="21"/>
  <c r="BE124" i="21"/>
  <c r="BF124" i="21"/>
  <c r="BG124" i="21"/>
  <c r="BH124" i="21"/>
  <c r="BI124" i="21"/>
  <c r="BJ124" i="21"/>
  <c r="BK124" i="21"/>
  <c r="BL124" i="21"/>
  <c r="BM124" i="21"/>
  <c r="BN124" i="21"/>
  <c r="BO124" i="21"/>
  <c r="BP124" i="21"/>
  <c r="BQ124" i="21"/>
  <c r="BR124" i="21"/>
  <c r="BS124" i="21"/>
  <c r="BT124" i="21"/>
  <c r="BU124" i="21"/>
  <c r="BV124" i="21"/>
  <c r="BW124" i="21"/>
  <c r="BX124" i="21"/>
  <c r="BY124" i="21"/>
  <c r="BZ124" i="21"/>
  <c r="CA124" i="21"/>
  <c r="CB124" i="21"/>
  <c r="CC124" i="21"/>
  <c r="CD124" i="21"/>
  <c r="CE124" i="21"/>
  <c r="CF124" i="21"/>
  <c r="CG124" i="21"/>
  <c r="CH124" i="21"/>
  <c r="CI124" i="21"/>
  <c r="CJ124" i="21"/>
  <c r="CK124" i="21"/>
  <c r="CL124" i="21"/>
  <c r="CM124" i="21"/>
  <c r="CN124" i="21"/>
  <c r="CO124" i="21"/>
  <c r="CP124" i="21"/>
  <c r="CQ124" i="21"/>
  <c r="CR124" i="21"/>
  <c r="CS124" i="21"/>
  <c r="CT124" i="21"/>
  <c r="CU124" i="21"/>
  <c r="CV124" i="21"/>
  <c r="CW124" i="21"/>
  <c r="CX124" i="21"/>
  <c r="CY124" i="21"/>
  <c r="CZ124" i="21"/>
  <c r="DA124" i="21"/>
  <c r="DB124" i="21"/>
  <c r="DC124" i="21"/>
  <c r="DD124" i="21"/>
  <c r="DE124" i="21"/>
  <c r="DF124" i="21"/>
  <c r="DG124" i="21"/>
  <c r="DH124" i="21"/>
  <c r="DI124" i="21"/>
  <c r="DJ124" i="21"/>
  <c r="DK124" i="21"/>
  <c r="DL124" i="21"/>
  <c r="DM124" i="21"/>
  <c r="DN124" i="21"/>
  <c r="DO124" i="21"/>
  <c r="DP124" i="21"/>
  <c r="DQ124" i="21"/>
  <c r="DR124" i="21"/>
  <c r="DS124" i="21"/>
  <c r="DT124" i="21"/>
  <c r="DU124" i="21"/>
  <c r="DV124" i="21"/>
  <c r="DW124" i="21"/>
  <c r="DX124" i="21"/>
  <c r="DY124" i="21"/>
  <c r="DZ124" i="21"/>
  <c r="EA124" i="21"/>
  <c r="EB124" i="21"/>
  <c r="EC124" i="21"/>
  <c r="ED124" i="21"/>
  <c r="EE124" i="21"/>
  <c r="EF124" i="21"/>
  <c r="EG124" i="21"/>
  <c r="EH124" i="21"/>
  <c r="EI124" i="21"/>
  <c r="EJ124" i="21"/>
  <c r="EK124" i="21"/>
  <c r="EL124" i="21"/>
  <c r="EM124" i="21"/>
  <c r="EN124" i="21"/>
  <c r="EO124" i="21"/>
  <c r="EP124" i="21"/>
  <c r="EQ124" i="21"/>
  <c r="ER124" i="21"/>
  <c r="ES124" i="21"/>
  <c r="ET124" i="21"/>
  <c r="EU124" i="21"/>
  <c r="EV124" i="21"/>
  <c r="EW124" i="21"/>
  <c r="EX124" i="21"/>
  <c r="EY124" i="21"/>
  <c r="EZ124" i="21"/>
  <c r="FA124" i="21"/>
  <c r="FB124" i="21"/>
  <c r="FC124" i="21"/>
  <c r="FD124" i="21"/>
  <c r="FE124" i="21"/>
  <c r="FF124" i="21"/>
  <c r="FG124" i="21"/>
  <c r="FH124" i="21"/>
  <c r="FI124" i="21"/>
  <c r="FJ124" i="21"/>
  <c r="FK124" i="21"/>
  <c r="FL124" i="21"/>
  <c r="FM124" i="21"/>
  <c r="FN124" i="21"/>
  <c r="FO124" i="21"/>
  <c r="FP124" i="21"/>
  <c r="FQ124" i="21"/>
  <c r="FR124" i="21"/>
  <c r="FS124" i="21"/>
  <c r="FT124" i="21"/>
  <c r="FU124" i="21"/>
  <c r="FV124" i="21"/>
  <c r="FW124" i="21"/>
  <c r="FX124" i="21"/>
  <c r="FY124" i="21"/>
  <c r="FZ124" i="21"/>
  <c r="GA124" i="21"/>
  <c r="GB124" i="21"/>
  <c r="GC124" i="21"/>
  <c r="GD124" i="21"/>
  <c r="GE124" i="21"/>
  <c r="GF124" i="21"/>
  <c r="GG124" i="21"/>
  <c r="GH124" i="21"/>
  <c r="GI124" i="21"/>
  <c r="GJ124" i="21"/>
  <c r="GK124" i="21"/>
  <c r="GL124" i="21"/>
  <c r="GM124" i="21"/>
  <c r="GN124" i="21"/>
  <c r="GO124" i="21"/>
  <c r="GP124" i="21"/>
  <c r="GQ124" i="21"/>
  <c r="GR124" i="21"/>
  <c r="GS124" i="21"/>
  <c r="GT124" i="21"/>
  <c r="GU124" i="21"/>
  <c r="GV124" i="21"/>
  <c r="GW124" i="21"/>
  <c r="GX124" i="21"/>
  <c r="GY124" i="21"/>
  <c r="GZ124" i="21"/>
  <c r="HA124" i="21"/>
  <c r="HB124" i="21"/>
  <c r="HC124" i="21"/>
  <c r="HD124" i="21"/>
  <c r="HE124" i="21"/>
  <c r="HF124" i="21"/>
  <c r="HG124" i="21"/>
  <c r="HH124" i="21"/>
  <c r="HI124" i="21"/>
  <c r="HJ124" i="21"/>
  <c r="HK124" i="21"/>
  <c r="HL124" i="21"/>
  <c r="HM124" i="21"/>
  <c r="HN124" i="21"/>
  <c r="HO124" i="21"/>
  <c r="HP124" i="21"/>
  <c r="HQ124" i="21"/>
  <c r="HR124" i="21"/>
  <c r="HS124" i="21"/>
  <c r="HT124" i="21"/>
  <c r="HU124" i="21"/>
  <c r="HV124" i="21"/>
  <c r="HW124" i="21"/>
  <c r="HX124" i="21"/>
  <c r="HY124" i="21"/>
  <c r="HZ124" i="21"/>
  <c r="IA124" i="21"/>
  <c r="IB124" i="21"/>
  <c r="IC124" i="21"/>
  <c r="ID124" i="21"/>
  <c r="IE124" i="21"/>
  <c r="IF124" i="21"/>
  <c r="IG124" i="21"/>
  <c r="IH124" i="21"/>
  <c r="II124" i="21"/>
  <c r="IJ124" i="21"/>
  <c r="IK124" i="21"/>
  <c r="IL124" i="21"/>
  <c r="IM124" i="21"/>
  <c r="IN124" i="21"/>
  <c r="IO124" i="21"/>
  <c r="IP124" i="21"/>
  <c r="IQ124" i="21"/>
  <c r="IR124" i="21"/>
  <c r="IS124" i="21"/>
  <c r="IT124" i="21"/>
  <c r="IU124" i="21"/>
  <c r="IV124" i="21"/>
  <c r="IW124" i="21"/>
  <c r="IX124" i="21"/>
  <c r="IY124" i="21"/>
  <c r="IZ124" i="21"/>
  <c r="JA124" i="21"/>
  <c r="JB124" i="21"/>
  <c r="JC124" i="21"/>
  <c r="JD124" i="21"/>
  <c r="JE124" i="21"/>
  <c r="JF124" i="21"/>
  <c r="JG124" i="21"/>
  <c r="JH124" i="21"/>
  <c r="JI124" i="21"/>
  <c r="JJ124" i="21"/>
  <c r="JK124" i="21"/>
  <c r="JL124" i="21"/>
  <c r="JM124" i="21"/>
  <c r="JN124" i="21"/>
  <c r="JO124" i="21"/>
  <c r="JP124" i="21"/>
  <c r="JQ124" i="21"/>
  <c r="JR124" i="21"/>
  <c r="JS124" i="21"/>
  <c r="JT124" i="21"/>
  <c r="JU124" i="21"/>
  <c r="JV124" i="21"/>
  <c r="JW124" i="21"/>
  <c r="JX124" i="21"/>
  <c r="JY124" i="21"/>
  <c r="JZ124" i="21"/>
  <c r="KA124" i="21"/>
  <c r="KB124" i="21"/>
  <c r="KC124" i="21"/>
  <c r="KD124" i="21"/>
  <c r="KE124" i="21"/>
  <c r="KF124" i="21"/>
  <c r="KG124" i="21"/>
  <c r="KH124" i="21"/>
  <c r="KI124" i="21"/>
  <c r="KJ124" i="21"/>
  <c r="KK124" i="21"/>
  <c r="KL124" i="21"/>
  <c r="KM124" i="21"/>
  <c r="KN124" i="21"/>
  <c r="KO124" i="21"/>
  <c r="KP124" i="21"/>
  <c r="KQ124" i="21"/>
  <c r="KR124" i="21"/>
  <c r="KS124" i="21"/>
  <c r="KT124" i="21"/>
  <c r="KU124" i="21"/>
  <c r="KV124" i="21"/>
  <c r="KW124" i="21"/>
  <c r="KX124" i="21"/>
  <c r="KY124" i="21"/>
  <c r="KZ124" i="21"/>
  <c r="LA124" i="21"/>
  <c r="LB124" i="21"/>
  <c r="LC124" i="21"/>
  <c r="LD124" i="21"/>
  <c r="LE124" i="21"/>
  <c r="LF124" i="21"/>
  <c r="LG124" i="21"/>
  <c r="LH124" i="21"/>
  <c r="LI124" i="21"/>
  <c r="LJ124" i="21"/>
  <c r="LK124" i="21"/>
  <c r="LL124" i="21"/>
  <c r="LM124" i="21"/>
  <c r="LN124" i="21"/>
  <c r="LO124" i="21"/>
  <c r="LP124" i="21"/>
  <c r="LQ124" i="21"/>
  <c r="LR124" i="21"/>
  <c r="LS124" i="21"/>
  <c r="LT124" i="21"/>
  <c r="LU124" i="21"/>
  <c r="LV124" i="21"/>
  <c r="LW124" i="21"/>
  <c r="LX124" i="21"/>
  <c r="LY124" i="21"/>
  <c r="LZ124" i="21"/>
  <c r="MA124" i="21"/>
  <c r="MB124" i="21"/>
  <c r="MC124" i="21"/>
  <c r="MD124" i="21"/>
  <c r="ME124" i="21"/>
  <c r="MF124" i="21"/>
  <c r="MG124" i="21"/>
  <c r="MH124" i="21"/>
  <c r="MI124" i="21"/>
  <c r="MJ124" i="21"/>
  <c r="MK124" i="21"/>
  <c r="ML124" i="21"/>
  <c r="MM124" i="21"/>
  <c r="MN124" i="21"/>
  <c r="MO124" i="21"/>
  <c r="MP124" i="21"/>
  <c r="MQ124" i="21"/>
  <c r="MR124" i="21"/>
  <c r="D125" i="21"/>
  <c r="E125" i="21"/>
  <c r="F125" i="21"/>
  <c r="G125" i="21"/>
  <c r="H125" i="21"/>
  <c r="I125" i="21"/>
  <c r="J125" i="21"/>
  <c r="K125" i="21"/>
  <c r="L125" i="21"/>
  <c r="M125" i="21"/>
  <c r="N125" i="21"/>
  <c r="O125" i="21"/>
  <c r="P125" i="21"/>
  <c r="Q125" i="21"/>
  <c r="R125" i="21"/>
  <c r="S125" i="21"/>
  <c r="T125" i="21"/>
  <c r="U125" i="21"/>
  <c r="V125" i="21"/>
  <c r="W125" i="21"/>
  <c r="X125" i="21"/>
  <c r="Y125" i="21"/>
  <c r="Z125" i="21"/>
  <c r="AA125" i="21"/>
  <c r="AB125" i="21"/>
  <c r="AC125" i="21"/>
  <c r="AD125" i="21"/>
  <c r="AE125" i="21"/>
  <c r="AF125" i="21"/>
  <c r="AG125" i="21"/>
  <c r="AH125" i="21"/>
  <c r="AI125" i="21"/>
  <c r="AJ125" i="21"/>
  <c r="AK125" i="21"/>
  <c r="AL125" i="21"/>
  <c r="AM125" i="21"/>
  <c r="AN125" i="21"/>
  <c r="AO125" i="21"/>
  <c r="AP125" i="21"/>
  <c r="AQ125" i="21"/>
  <c r="AR125" i="21"/>
  <c r="AS125" i="21"/>
  <c r="AT125" i="21"/>
  <c r="AU125" i="21"/>
  <c r="AV125" i="21"/>
  <c r="AW125" i="21"/>
  <c r="AX125" i="21"/>
  <c r="AY125" i="21"/>
  <c r="AZ125" i="21"/>
  <c r="BA125" i="21"/>
  <c r="BB125" i="21"/>
  <c r="BC125" i="21"/>
  <c r="BD125" i="21"/>
  <c r="BE125" i="21"/>
  <c r="BF125" i="21"/>
  <c r="BG125" i="21"/>
  <c r="BH125" i="21"/>
  <c r="BI125" i="21"/>
  <c r="BJ125" i="21"/>
  <c r="BK125" i="21"/>
  <c r="BL125" i="21"/>
  <c r="BM125" i="21"/>
  <c r="BN125" i="21"/>
  <c r="BO125" i="21"/>
  <c r="BP125" i="21"/>
  <c r="BQ125" i="21"/>
  <c r="BR125" i="21"/>
  <c r="BS125" i="21"/>
  <c r="BT125" i="21"/>
  <c r="BU125" i="21"/>
  <c r="BV125" i="21"/>
  <c r="BW125" i="21"/>
  <c r="BX125" i="21"/>
  <c r="BY125" i="21"/>
  <c r="BZ125" i="21"/>
  <c r="CA125" i="21"/>
  <c r="CB125" i="21"/>
  <c r="CC125" i="21"/>
  <c r="CD125" i="21"/>
  <c r="CE125" i="21"/>
  <c r="CF125" i="21"/>
  <c r="CG125" i="21"/>
  <c r="CH125" i="21"/>
  <c r="CI125" i="21"/>
  <c r="CJ125" i="21"/>
  <c r="CK125" i="21"/>
  <c r="CL125" i="21"/>
  <c r="CM125" i="21"/>
  <c r="CN125" i="21"/>
  <c r="CO125" i="21"/>
  <c r="CP125" i="21"/>
  <c r="CQ125" i="21"/>
  <c r="CR125" i="21"/>
  <c r="CS125" i="21"/>
  <c r="CT125" i="21"/>
  <c r="CU125" i="21"/>
  <c r="CV125" i="21"/>
  <c r="CW125" i="21"/>
  <c r="CX125" i="21"/>
  <c r="CY125" i="21"/>
  <c r="CZ125" i="21"/>
  <c r="DA125" i="21"/>
  <c r="DB125" i="21"/>
  <c r="DC125" i="21"/>
  <c r="DD125" i="21"/>
  <c r="DE125" i="21"/>
  <c r="DF125" i="21"/>
  <c r="DG125" i="21"/>
  <c r="DH125" i="21"/>
  <c r="DI125" i="21"/>
  <c r="DJ125" i="21"/>
  <c r="DK125" i="21"/>
  <c r="DL125" i="21"/>
  <c r="DM125" i="21"/>
  <c r="DN125" i="21"/>
  <c r="DO125" i="21"/>
  <c r="DP125" i="21"/>
  <c r="DQ125" i="21"/>
  <c r="DR125" i="21"/>
  <c r="DS125" i="21"/>
  <c r="DT125" i="21"/>
  <c r="DU125" i="21"/>
  <c r="DV125" i="21"/>
  <c r="DW125" i="21"/>
  <c r="DX125" i="21"/>
  <c r="DY125" i="21"/>
  <c r="DZ125" i="21"/>
  <c r="EA125" i="21"/>
  <c r="EB125" i="21"/>
  <c r="EC125" i="21"/>
  <c r="ED125" i="21"/>
  <c r="EE125" i="21"/>
  <c r="EF125" i="21"/>
  <c r="EG125" i="21"/>
  <c r="EH125" i="21"/>
  <c r="EI125" i="21"/>
  <c r="EJ125" i="21"/>
  <c r="EK125" i="21"/>
  <c r="EL125" i="21"/>
  <c r="EM125" i="21"/>
  <c r="EN125" i="21"/>
  <c r="EO125" i="21"/>
  <c r="EP125" i="21"/>
  <c r="EQ125" i="21"/>
  <c r="ER125" i="21"/>
  <c r="ES125" i="21"/>
  <c r="ET125" i="21"/>
  <c r="EU125" i="21"/>
  <c r="EV125" i="21"/>
  <c r="EW125" i="21"/>
  <c r="EX125" i="21"/>
  <c r="EY125" i="21"/>
  <c r="EZ125" i="21"/>
  <c r="FA125" i="21"/>
  <c r="FB125" i="21"/>
  <c r="FC125" i="21"/>
  <c r="FD125" i="21"/>
  <c r="FE125" i="21"/>
  <c r="FF125" i="21"/>
  <c r="FG125" i="21"/>
  <c r="FH125" i="21"/>
  <c r="FI125" i="21"/>
  <c r="FJ125" i="21"/>
  <c r="FK125" i="21"/>
  <c r="FL125" i="21"/>
  <c r="FM125" i="21"/>
  <c r="FN125" i="21"/>
  <c r="FO125" i="21"/>
  <c r="FP125" i="21"/>
  <c r="FQ125" i="21"/>
  <c r="FR125" i="21"/>
  <c r="FS125" i="21"/>
  <c r="FT125" i="21"/>
  <c r="FU125" i="21"/>
  <c r="FV125" i="21"/>
  <c r="FW125" i="21"/>
  <c r="FX125" i="21"/>
  <c r="FY125" i="21"/>
  <c r="FZ125" i="21"/>
  <c r="GA125" i="21"/>
  <c r="GB125" i="21"/>
  <c r="GC125" i="21"/>
  <c r="GD125" i="21"/>
  <c r="GE125" i="21"/>
  <c r="GF125" i="21"/>
  <c r="GG125" i="21"/>
  <c r="GH125" i="21"/>
  <c r="GI125" i="21"/>
  <c r="GJ125" i="21"/>
  <c r="GK125" i="21"/>
  <c r="GL125" i="21"/>
  <c r="GM125" i="21"/>
  <c r="GN125" i="21"/>
  <c r="GO125" i="21"/>
  <c r="GP125" i="21"/>
  <c r="GQ125" i="21"/>
  <c r="GR125" i="21"/>
  <c r="GS125" i="21"/>
  <c r="GT125" i="21"/>
  <c r="GU125" i="21"/>
  <c r="GV125" i="21"/>
  <c r="GW125" i="21"/>
  <c r="GX125" i="21"/>
  <c r="GY125" i="21"/>
  <c r="GZ125" i="21"/>
  <c r="HA125" i="21"/>
  <c r="HB125" i="21"/>
  <c r="HC125" i="21"/>
  <c r="HD125" i="21"/>
  <c r="HE125" i="21"/>
  <c r="HF125" i="21"/>
  <c r="HG125" i="21"/>
  <c r="HH125" i="21"/>
  <c r="HI125" i="21"/>
  <c r="HJ125" i="21"/>
  <c r="HK125" i="21"/>
  <c r="HL125" i="21"/>
  <c r="HM125" i="21"/>
  <c r="HN125" i="21"/>
  <c r="HO125" i="21"/>
  <c r="HP125" i="21"/>
  <c r="HQ125" i="21"/>
  <c r="HR125" i="21"/>
  <c r="HS125" i="21"/>
  <c r="HT125" i="21"/>
  <c r="HU125" i="21"/>
  <c r="HV125" i="21"/>
  <c r="HW125" i="21"/>
  <c r="HX125" i="21"/>
  <c r="HY125" i="21"/>
  <c r="HZ125" i="21"/>
  <c r="IA125" i="21"/>
  <c r="IB125" i="21"/>
  <c r="IC125" i="21"/>
  <c r="ID125" i="21"/>
  <c r="IE125" i="21"/>
  <c r="IF125" i="21"/>
  <c r="IG125" i="21"/>
  <c r="IH125" i="21"/>
  <c r="II125" i="21"/>
  <c r="IJ125" i="21"/>
  <c r="IK125" i="21"/>
  <c r="IL125" i="21"/>
  <c r="IM125" i="21"/>
  <c r="IN125" i="21"/>
  <c r="IO125" i="21"/>
  <c r="IP125" i="21"/>
  <c r="IQ125" i="21"/>
  <c r="IR125" i="21"/>
  <c r="IS125" i="21"/>
  <c r="IT125" i="21"/>
  <c r="IU125" i="21"/>
  <c r="IV125" i="21"/>
  <c r="IW125" i="21"/>
  <c r="IX125" i="21"/>
  <c r="IY125" i="21"/>
  <c r="IZ125" i="21"/>
  <c r="JA125" i="21"/>
  <c r="JB125" i="21"/>
  <c r="JC125" i="21"/>
  <c r="JD125" i="21"/>
  <c r="JE125" i="21"/>
  <c r="JF125" i="21"/>
  <c r="JG125" i="21"/>
  <c r="JH125" i="21"/>
  <c r="JI125" i="21"/>
  <c r="JJ125" i="21"/>
  <c r="JK125" i="21"/>
  <c r="JL125" i="21"/>
  <c r="JM125" i="21"/>
  <c r="JN125" i="21"/>
  <c r="JO125" i="21"/>
  <c r="JP125" i="21"/>
  <c r="JQ125" i="21"/>
  <c r="JR125" i="21"/>
  <c r="JS125" i="21"/>
  <c r="JT125" i="21"/>
  <c r="JU125" i="21"/>
  <c r="JV125" i="21"/>
  <c r="JW125" i="21"/>
  <c r="JX125" i="21"/>
  <c r="JY125" i="21"/>
  <c r="JZ125" i="21"/>
  <c r="KA125" i="21"/>
  <c r="KB125" i="21"/>
  <c r="KC125" i="21"/>
  <c r="KD125" i="21"/>
  <c r="KE125" i="21"/>
  <c r="KF125" i="21"/>
  <c r="KG125" i="21"/>
  <c r="KH125" i="21"/>
  <c r="KI125" i="21"/>
  <c r="KJ125" i="21"/>
  <c r="KK125" i="21"/>
  <c r="KL125" i="21"/>
  <c r="KM125" i="21"/>
  <c r="KN125" i="21"/>
  <c r="KO125" i="21"/>
  <c r="KP125" i="21"/>
  <c r="KQ125" i="21"/>
  <c r="KR125" i="21"/>
  <c r="KS125" i="21"/>
  <c r="KT125" i="21"/>
  <c r="KU125" i="21"/>
  <c r="KV125" i="21"/>
  <c r="KW125" i="21"/>
  <c r="KX125" i="21"/>
  <c r="KY125" i="21"/>
  <c r="KZ125" i="21"/>
  <c r="LA125" i="21"/>
  <c r="LB125" i="21"/>
  <c r="LC125" i="21"/>
  <c r="LD125" i="21"/>
  <c r="LE125" i="21"/>
  <c r="LF125" i="21"/>
  <c r="LG125" i="21"/>
  <c r="LH125" i="21"/>
  <c r="LI125" i="21"/>
  <c r="LJ125" i="21"/>
  <c r="LK125" i="21"/>
  <c r="LL125" i="21"/>
  <c r="LM125" i="21"/>
  <c r="LN125" i="21"/>
  <c r="LO125" i="21"/>
  <c r="LP125" i="21"/>
  <c r="LQ125" i="21"/>
  <c r="LR125" i="21"/>
  <c r="LS125" i="21"/>
  <c r="LT125" i="21"/>
  <c r="LU125" i="21"/>
  <c r="LV125" i="21"/>
  <c r="LW125" i="21"/>
  <c r="LX125" i="21"/>
  <c r="LY125" i="21"/>
  <c r="LZ125" i="21"/>
  <c r="MA125" i="21"/>
  <c r="MB125" i="21"/>
  <c r="MC125" i="21"/>
  <c r="MD125" i="21"/>
  <c r="MF125" i="21"/>
  <c r="MG125" i="21"/>
  <c r="MH125" i="21"/>
  <c r="MI125" i="21"/>
  <c r="MJ125" i="21"/>
  <c r="MK125" i="21"/>
  <c r="ML125" i="21"/>
  <c r="MM125" i="21"/>
  <c r="MN125" i="21"/>
  <c r="MO125" i="21"/>
  <c r="MP125" i="21"/>
  <c r="MQ125" i="21"/>
  <c r="MR125" i="21"/>
  <c r="D126" i="21"/>
  <c r="E126" i="21"/>
  <c r="F126" i="21"/>
  <c r="G126" i="21"/>
  <c r="H126" i="21"/>
  <c r="I126" i="21"/>
  <c r="J126" i="21"/>
  <c r="K126" i="21"/>
  <c r="L126" i="21"/>
  <c r="M126" i="21"/>
  <c r="N126" i="21"/>
  <c r="O126" i="21"/>
  <c r="P126" i="21"/>
  <c r="Q126" i="21"/>
  <c r="R126" i="21"/>
  <c r="S126" i="21"/>
  <c r="T126" i="21"/>
  <c r="U126" i="21"/>
  <c r="V126" i="21"/>
  <c r="W126" i="21"/>
  <c r="X126" i="21"/>
  <c r="Y126" i="21"/>
  <c r="Z126" i="21"/>
  <c r="AA126" i="21"/>
  <c r="AB126" i="21"/>
  <c r="AC126" i="21"/>
  <c r="AD126" i="21"/>
  <c r="AE126" i="21"/>
  <c r="AF126" i="21"/>
  <c r="AG126" i="21"/>
  <c r="AH126" i="21"/>
  <c r="AI126" i="21"/>
  <c r="AJ126" i="21"/>
  <c r="AK126" i="21"/>
  <c r="AL126" i="21"/>
  <c r="AM126" i="21"/>
  <c r="AN126" i="21"/>
  <c r="AO126" i="21"/>
  <c r="AP126" i="21"/>
  <c r="AQ126" i="21"/>
  <c r="AR126" i="21"/>
  <c r="AS126" i="21"/>
  <c r="AT126" i="21"/>
  <c r="AU126" i="21"/>
  <c r="AV126" i="21"/>
  <c r="AW126" i="21"/>
  <c r="AX126" i="21"/>
  <c r="AY126" i="21"/>
  <c r="AZ126" i="21"/>
  <c r="BA126" i="21"/>
  <c r="BB126" i="21"/>
  <c r="BC126" i="21"/>
  <c r="BD126" i="21"/>
  <c r="BE126" i="21"/>
  <c r="BF126" i="21"/>
  <c r="BG126" i="21"/>
  <c r="BH126" i="21"/>
  <c r="BI126" i="21"/>
  <c r="BJ126" i="21"/>
  <c r="BK126" i="21"/>
  <c r="BL126" i="21"/>
  <c r="BM126" i="21"/>
  <c r="BN126" i="21"/>
  <c r="BO126" i="21"/>
  <c r="BP126" i="21"/>
  <c r="BQ126" i="21"/>
  <c r="BR126" i="21"/>
  <c r="BS126" i="21"/>
  <c r="BT126" i="21"/>
  <c r="BU126" i="21"/>
  <c r="BV126" i="21"/>
  <c r="BW126" i="21"/>
  <c r="BX126" i="21"/>
  <c r="BY126" i="21"/>
  <c r="BZ126" i="21"/>
  <c r="CA126" i="21"/>
  <c r="CB126" i="21"/>
  <c r="CC126" i="21"/>
  <c r="CD126" i="21"/>
  <c r="CE126" i="21"/>
  <c r="CF126" i="21"/>
  <c r="CG126" i="21"/>
  <c r="CH126" i="21"/>
  <c r="CI126" i="21"/>
  <c r="CJ126" i="21"/>
  <c r="CK126" i="21"/>
  <c r="CL126" i="21"/>
  <c r="CM126" i="21"/>
  <c r="CN126" i="21"/>
  <c r="CO126" i="21"/>
  <c r="CP126" i="21"/>
  <c r="CQ126" i="21"/>
  <c r="CR126" i="21"/>
  <c r="CS126" i="21"/>
  <c r="CT126" i="21"/>
  <c r="CU126" i="21"/>
  <c r="CV126" i="21"/>
  <c r="CW126" i="21"/>
  <c r="CX126" i="21"/>
  <c r="CY126" i="21"/>
  <c r="CZ126" i="21"/>
  <c r="DA126" i="21"/>
  <c r="DB126" i="21"/>
  <c r="DC126" i="21"/>
  <c r="DD126" i="21"/>
  <c r="DE126" i="21"/>
  <c r="DF126" i="21"/>
  <c r="DG126" i="21"/>
  <c r="DH126" i="21"/>
  <c r="DI126" i="21"/>
  <c r="DJ126" i="21"/>
  <c r="DK126" i="21"/>
  <c r="DL126" i="21"/>
  <c r="DM126" i="21"/>
  <c r="DN126" i="21"/>
  <c r="DO126" i="21"/>
  <c r="DP126" i="21"/>
  <c r="DQ126" i="21"/>
  <c r="DR126" i="21"/>
  <c r="DS126" i="21"/>
  <c r="DT126" i="21"/>
  <c r="DU126" i="21"/>
  <c r="DV126" i="21"/>
  <c r="DW126" i="21"/>
  <c r="DX126" i="21"/>
  <c r="DY126" i="21"/>
  <c r="DZ126" i="21"/>
  <c r="EA126" i="21"/>
  <c r="EB126" i="21"/>
  <c r="EC126" i="21"/>
  <c r="ED126" i="21"/>
  <c r="EE126" i="21"/>
  <c r="EF126" i="21"/>
  <c r="EG126" i="21"/>
  <c r="EH126" i="21"/>
  <c r="EI126" i="21"/>
  <c r="EJ126" i="21"/>
  <c r="EK126" i="21"/>
  <c r="EL126" i="21"/>
  <c r="EM126" i="21"/>
  <c r="EN126" i="21"/>
  <c r="EO126" i="21"/>
  <c r="EP126" i="21"/>
  <c r="EQ126" i="21"/>
  <c r="ER126" i="21"/>
  <c r="ES126" i="21"/>
  <c r="ET126" i="21"/>
  <c r="EU126" i="21"/>
  <c r="EV126" i="21"/>
  <c r="EW126" i="21"/>
  <c r="EX126" i="21"/>
  <c r="EY126" i="21"/>
  <c r="EZ126" i="21"/>
  <c r="FA126" i="21"/>
  <c r="FB126" i="21"/>
  <c r="FC126" i="21"/>
  <c r="FD126" i="21"/>
  <c r="FE126" i="21"/>
  <c r="FF126" i="21"/>
  <c r="FG126" i="21"/>
  <c r="FH126" i="21"/>
  <c r="FI126" i="21"/>
  <c r="FJ126" i="21"/>
  <c r="FK126" i="21"/>
  <c r="FL126" i="21"/>
  <c r="FM126" i="21"/>
  <c r="FN126" i="21"/>
  <c r="FO126" i="21"/>
  <c r="FP126" i="21"/>
  <c r="FQ126" i="21"/>
  <c r="FR126" i="21"/>
  <c r="FS126" i="21"/>
  <c r="FT126" i="21"/>
  <c r="FU126" i="21"/>
  <c r="FV126" i="21"/>
  <c r="FW126" i="21"/>
  <c r="FX126" i="21"/>
  <c r="FY126" i="21"/>
  <c r="FZ126" i="21"/>
  <c r="GA126" i="21"/>
  <c r="GB126" i="21"/>
  <c r="GC126" i="21"/>
  <c r="GD126" i="21"/>
  <c r="GE126" i="21"/>
  <c r="GF126" i="21"/>
  <c r="GG126" i="21"/>
  <c r="GH126" i="21"/>
  <c r="GI126" i="21"/>
  <c r="GJ126" i="21"/>
  <c r="GK126" i="21"/>
  <c r="GL126" i="21"/>
  <c r="GM126" i="21"/>
  <c r="GN126" i="21"/>
  <c r="GO126" i="21"/>
  <c r="GP126" i="21"/>
  <c r="GQ126" i="21"/>
  <c r="GR126" i="21"/>
  <c r="GS126" i="21"/>
  <c r="GT126" i="21"/>
  <c r="GU126" i="21"/>
  <c r="GV126" i="21"/>
  <c r="GW126" i="21"/>
  <c r="GX126" i="21"/>
  <c r="GY126" i="21"/>
  <c r="GZ126" i="21"/>
  <c r="HA126" i="21"/>
  <c r="HB126" i="21"/>
  <c r="HC126" i="21"/>
  <c r="HD126" i="21"/>
  <c r="HE126" i="21"/>
  <c r="HF126" i="21"/>
  <c r="HG126" i="21"/>
  <c r="HH126" i="21"/>
  <c r="HI126" i="21"/>
  <c r="HJ126" i="21"/>
  <c r="HK126" i="21"/>
  <c r="HL126" i="21"/>
  <c r="HM126" i="21"/>
  <c r="HN126" i="21"/>
  <c r="HO126" i="21"/>
  <c r="HP126" i="21"/>
  <c r="HQ126" i="21"/>
  <c r="HR126" i="21"/>
  <c r="HS126" i="21"/>
  <c r="HT126" i="21"/>
  <c r="HU126" i="21"/>
  <c r="HV126" i="21"/>
  <c r="HW126" i="21"/>
  <c r="HX126" i="21"/>
  <c r="HY126" i="21"/>
  <c r="HZ126" i="21"/>
  <c r="IA126" i="21"/>
  <c r="IB126" i="21"/>
  <c r="IC126" i="21"/>
  <c r="ID126" i="21"/>
  <c r="IE126" i="21"/>
  <c r="IF126" i="21"/>
  <c r="IG126" i="21"/>
  <c r="IH126" i="21"/>
  <c r="II126" i="21"/>
  <c r="IJ126" i="21"/>
  <c r="IK126" i="21"/>
  <c r="IL126" i="21"/>
  <c r="IM126" i="21"/>
  <c r="IN126" i="21"/>
  <c r="IO126" i="21"/>
  <c r="IP126" i="21"/>
  <c r="IQ126" i="21"/>
  <c r="IR126" i="21"/>
  <c r="IS126" i="21"/>
  <c r="IT126" i="21"/>
  <c r="IU126" i="21"/>
  <c r="IV126" i="21"/>
  <c r="IW126" i="21"/>
  <c r="IX126" i="21"/>
  <c r="IY126" i="21"/>
  <c r="IZ126" i="21"/>
  <c r="JA126" i="21"/>
  <c r="JB126" i="21"/>
  <c r="JC126" i="21"/>
  <c r="JD126" i="21"/>
  <c r="JE126" i="21"/>
  <c r="JF126" i="21"/>
  <c r="JG126" i="21"/>
  <c r="JH126" i="21"/>
  <c r="JI126" i="21"/>
  <c r="JJ126" i="21"/>
  <c r="JK126" i="21"/>
  <c r="JL126" i="21"/>
  <c r="JM126" i="21"/>
  <c r="JN126" i="21"/>
  <c r="JO126" i="21"/>
  <c r="JP126" i="21"/>
  <c r="JQ126" i="21"/>
  <c r="JR126" i="21"/>
  <c r="JS126" i="21"/>
  <c r="JT126" i="21"/>
  <c r="JU126" i="21"/>
  <c r="JV126" i="21"/>
  <c r="JW126" i="21"/>
  <c r="JX126" i="21"/>
  <c r="JY126" i="21"/>
  <c r="JZ126" i="21"/>
  <c r="KA126" i="21"/>
  <c r="KB126" i="21"/>
  <c r="KC126" i="21"/>
  <c r="KD126" i="21"/>
  <c r="KE126" i="21"/>
  <c r="KF126" i="21"/>
  <c r="KG126" i="21"/>
  <c r="KH126" i="21"/>
  <c r="KI126" i="21"/>
  <c r="KJ126" i="21"/>
  <c r="KK126" i="21"/>
  <c r="KL126" i="21"/>
  <c r="KM126" i="21"/>
  <c r="KN126" i="21"/>
  <c r="KO126" i="21"/>
  <c r="KP126" i="21"/>
  <c r="KQ126" i="21"/>
  <c r="KR126" i="21"/>
  <c r="KS126" i="21"/>
  <c r="KT126" i="21"/>
  <c r="KU126" i="21"/>
  <c r="KV126" i="21"/>
  <c r="KW126" i="21"/>
  <c r="KX126" i="21"/>
  <c r="KY126" i="21"/>
  <c r="KZ126" i="21"/>
  <c r="LA126" i="21"/>
  <c r="LB126" i="21"/>
  <c r="LC126" i="21"/>
  <c r="LD126" i="21"/>
  <c r="LE126" i="21"/>
  <c r="LF126" i="21"/>
  <c r="LG126" i="21"/>
  <c r="LH126" i="21"/>
  <c r="LI126" i="21"/>
  <c r="LJ126" i="21"/>
  <c r="LK126" i="21"/>
  <c r="LL126" i="21"/>
  <c r="LM126" i="21"/>
  <c r="LN126" i="21"/>
  <c r="LO126" i="21"/>
  <c r="LP126" i="21"/>
  <c r="LQ126" i="21"/>
  <c r="LR126" i="21"/>
  <c r="LS126" i="21"/>
  <c r="LT126" i="21"/>
  <c r="LU126" i="21"/>
  <c r="LV126" i="21"/>
  <c r="LW126" i="21"/>
  <c r="LX126" i="21"/>
  <c r="LY126" i="21"/>
  <c r="LZ126" i="21"/>
  <c r="MA126" i="21"/>
  <c r="MB126" i="21"/>
  <c r="MC126" i="21"/>
  <c r="MD126" i="21"/>
  <c r="ME126" i="21"/>
  <c r="MF126" i="21"/>
  <c r="MG126" i="21"/>
  <c r="MH126" i="21"/>
  <c r="MI126" i="21"/>
  <c r="MJ126" i="21"/>
  <c r="MK126" i="21"/>
  <c r="ML126" i="21"/>
  <c r="MM126" i="21"/>
  <c r="MN126" i="21"/>
  <c r="MO126" i="21"/>
  <c r="MP126" i="21"/>
  <c r="MQ126" i="21"/>
  <c r="MR126" i="21"/>
  <c r="D127" i="21"/>
  <c r="E127" i="21"/>
  <c r="F127" i="21"/>
  <c r="G127" i="21"/>
  <c r="H127" i="21"/>
  <c r="I127" i="21"/>
  <c r="J127" i="21"/>
  <c r="K127" i="21"/>
  <c r="L127" i="21"/>
  <c r="M127" i="21"/>
  <c r="N127" i="21"/>
  <c r="O127" i="21"/>
  <c r="P127" i="21"/>
  <c r="Q127" i="21"/>
  <c r="R127" i="21"/>
  <c r="S127" i="21"/>
  <c r="T127" i="21"/>
  <c r="U127" i="21"/>
  <c r="V127" i="21"/>
  <c r="W127" i="21"/>
  <c r="X127" i="21"/>
  <c r="Y127" i="21"/>
  <c r="Z127" i="21"/>
  <c r="AA127" i="21"/>
  <c r="AB127" i="21"/>
  <c r="AC127" i="21"/>
  <c r="AD127" i="21"/>
  <c r="AE127" i="21"/>
  <c r="AF127" i="21"/>
  <c r="AG127" i="21"/>
  <c r="AH127" i="21"/>
  <c r="AI127" i="21"/>
  <c r="AJ127" i="21"/>
  <c r="AK127" i="21"/>
  <c r="AL127" i="21"/>
  <c r="AM127" i="21"/>
  <c r="AN127" i="21"/>
  <c r="AO127" i="21"/>
  <c r="AP127" i="21"/>
  <c r="AQ127" i="21"/>
  <c r="AR127" i="21"/>
  <c r="AS127" i="21"/>
  <c r="AT127" i="21"/>
  <c r="AU127" i="21"/>
  <c r="AV127" i="21"/>
  <c r="AW127" i="21"/>
  <c r="AX127" i="21"/>
  <c r="AY127" i="21"/>
  <c r="AZ127" i="21"/>
  <c r="BA127" i="21"/>
  <c r="BB127" i="21"/>
  <c r="BC127" i="21"/>
  <c r="BD127" i="21"/>
  <c r="BE127" i="21"/>
  <c r="BF127" i="21"/>
  <c r="BG127" i="21"/>
  <c r="BH127" i="21"/>
  <c r="BI127" i="21"/>
  <c r="BJ127" i="21"/>
  <c r="BK127" i="21"/>
  <c r="BL127" i="21"/>
  <c r="BM127" i="21"/>
  <c r="BN127" i="21"/>
  <c r="BO127" i="21"/>
  <c r="BP127" i="21"/>
  <c r="BQ127" i="21"/>
  <c r="BR127" i="21"/>
  <c r="BS127" i="21"/>
  <c r="BT127" i="21"/>
  <c r="BU127" i="21"/>
  <c r="BV127" i="21"/>
  <c r="BW127" i="21"/>
  <c r="BX127" i="21"/>
  <c r="BY127" i="21"/>
  <c r="BZ127" i="21"/>
  <c r="CA127" i="21"/>
  <c r="CB127" i="21"/>
  <c r="CC127" i="21"/>
  <c r="CD127" i="21"/>
  <c r="CE127" i="21"/>
  <c r="CF127" i="21"/>
  <c r="CG127" i="21"/>
  <c r="CH127" i="21"/>
  <c r="CI127" i="21"/>
  <c r="CJ127" i="21"/>
  <c r="CK127" i="21"/>
  <c r="CL127" i="21"/>
  <c r="CM127" i="21"/>
  <c r="CN127" i="21"/>
  <c r="CO127" i="21"/>
  <c r="CP127" i="21"/>
  <c r="CQ127" i="21"/>
  <c r="CR127" i="21"/>
  <c r="CS127" i="21"/>
  <c r="CT127" i="21"/>
  <c r="CU127" i="21"/>
  <c r="CV127" i="21"/>
  <c r="CW127" i="21"/>
  <c r="CX127" i="21"/>
  <c r="CY127" i="21"/>
  <c r="CZ127" i="21"/>
  <c r="DA127" i="21"/>
  <c r="DB127" i="21"/>
  <c r="DC127" i="21"/>
  <c r="DD127" i="21"/>
  <c r="DE127" i="21"/>
  <c r="DF127" i="21"/>
  <c r="DG127" i="21"/>
  <c r="DH127" i="21"/>
  <c r="DI127" i="21"/>
  <c r="DJ127" i="21"/>
  <c r="DK127" i="21"/>
  <c r="DL127" i="21"/>
  <c r="DM127" i="21"/>
  <c r="DN127" i="21"/>
  <c r="DO127" i="21"/>
  <c r="DP127" i="21"/>
  <c r="DQ127" i="21"/>
  <c r="DR127" i="21"/>
  <c r="DS127" i="21"/>
  <c r="DT127" i="21"/>
  <c r="DU127" i="21"/>
  <c r="DV127" i="21"/>
  <c r="DW127" i="21"/>
  <c r="DX127" i="21"/>
  <c r="DY127" i="21"/>
  <c r="DZ127" i="21"/>
  <c r="EA127" i="21"/>
  <c r="EB127" i="21"/>
  <c r="EC127" i="21"/>
  <c r="ED127" i="21"/>
  <c r="EE127" i="21"/>
  <c r="EF127" i="21"/>
  <c r="EG127" i="21"/>
  <c r="EH127" i="21"/>
  <c r="EI127" i="21"/>
  <c r="EJ127" i="21"/>
  <c r="EK127" i="21"/>
  <c r="EL127" i="21"/>
  <c r="EM127" i="21"/>
  <c r="EN127" i="21"/>
  <c r="EO127" i="21"/>
  <c r="EP127" i="21"/>
  <c r="EQ127" i="21"/>
  <c r="ER127" i="21"/>
  <c r="ES127" i="21"/>
  <c r="ET127" i="21"/>
  <c r="EU127" i="21"/>
  <c r="EV127" i="21"/>
  <c r="EW127" i="21"/>
  <c r="EX127" i="21"/>
  <c r="EY127" i="21"/>
  <c r="EZ127" i="21"/>
  <c r="FA127" i="21"/>
  <c r="FB127" i="21"/>
  <c r="FC127" i="21"/>
  <c r="FD127" i="21"/>
  <c r="FE127" i="21"/>
  <c r="FF127" i="21"/>
  <c r="FG127" i="21"/>
  <c r="FH127" i="21"/>
  <c r="FI127" i="21"/>
  <c r="FJ127" i="21"/>
  <c r="FK127" i="21"/>
  <c r="FL127" i="21"/>
  <c r="FM127" i="21"/>
  <c r="FN127" i="21"/>
  <c r="FO127" i="21"/>
  <c r="FP127" i="21"/>
  <c r="FQ127" i="21"/>
  <c r="FR127" i="21"/>
  <c r="FS127" i="21"/>
  <c r="FT127" i="21"/>
  <c r="FU127" i="21"/>
  <c r="FV127" i="21"/>
  <c r="FW127" i="21"/>
  <c r="FX127" i="21"/>
  <c r="FY127" i="21"/>
  <c r="FZ127" i="21"/>
  <c r="GA127" i="21"/>
  <c r="GB127" i="21"/>
  <c r="GC127" i="21"/>
  <c r="GD127" i="21"/>
  <c r="GE127" i="21"/>
  <c r="GF127" i="21"/>
  <c r="GG127" i="21"/>
  <c r="GH127" i="21"/>
  <c r="GI127" i="21"/>
  <c r="GJ127" i="21"/>
  <c r="GK127" i="21"/>
  <c r="GL127" i="21"/>
  <c r="GM127" i="21"/>
  <c r="GN127" i="21"/>
  <c r="GO127" i="21"/>
  <c r="GP127" i="21"/>
  <c r="GQ127" i="21"/>
  <c r="GR127" i="21"/>
  <c r="GS127" i="21"/>
  <c r="GT127" i="21"/>
  <c r="GU127" i="21"/>
  <c r="GV127" i="21"/>
  <c r="GW127" i="21"/>
  <c r="GX127" i="21"/>
  <c r="GY127" i="21"/>
  <c r="GZ127" i="21"/>
  <c r="HA127" i="21"/>
  <c r="HB127" i="21"/>
  <c r="HC127" i="21"/>
  <c r="HD127" i="21"/>
  <c r="HE127" i="21"/>
  <c r="HF127" i="21"/>
  <c r="HG127" i="21"/>
  <c r="HH127" i="21"/>
  <c r="HI127" i="21"/>
  <c r="HJ127" i="21"/>
  <c r="HK127" i="21"/>
  <c r="HL127" i="21"/>
  <c r="HM127" i="21"/>
  <c r="HN127" i="21"/>
  <c r="HO127" i="21"/>
  <c r="HP127" i="21"/>
  <c r="HQ127" i="21"/>
  <c r="HR127" i="21"/>
  <c r="HS127" i="21"/>
  <c r="HT127" i="21"/>
  <c r="HU127" i="21"/>
  <c r="HV127" i="21"/>
  <c r="HW127" i="21"/>
  <c r="HX127" i="21"/>
  <c r="HY127" i="21"/>
  <c r="HZ127" i="21"/>
  <c r="IA127" i="21"/>
  <c r="IB127" i="21"/>
  <c r="IC127" i="21"/>
  <c r="ID127" i="21"/>
  <c r="IE127" i="21"/>
  <c r="IF127" i="21"/>
  <c r="IG127" i="21"/>
  <c r="IH127" i="21"/>
  <c r="II127" i="21"/>
  <c r="IJ127" i="21"/>
  <c r="IK127" i="21"/>
  <c r="IL127" i="21"/>
  <c r="IM127" i="21"/>
  <c r="IN127" i="21"/>
  <c r="IO127" i="21"/>
  <c r="IP127" i="21"/>
  <c r="IQ127" i="21"/>
  <c r="IR127" i="21"/>
  <c r="IS127" i="21"/>
  <c r="IT127" i="21"/>
  <c r="IU127" i="21"/>
  <c r="IV127" i="21"/>
  <c r="IW127" i="21"/>
  <c r="IX127" i="21"/>
  <c r="IY127" i="21"/>
  <c r="IZ127" i="21"/>
  <c r="JA127" i="21"/>
  <c r="JB127" i="21"/>
  <c r="JC127" i="21"/>
  <c r="JD127" i="21"/>
  <c r="JE127" i="21"/>
  <c r="JF127" i="21"/>
  <c r="JG127" i="21"/>
  <c r="JH127" i="21"/>
  <c r="JI127" i="21"/>
  <c r="JJ127" i="21"/>
  <c r="JK127" i="21"/>
  <c r="JL127" i="21"/>
  <c r="JM127" i="21"/>
  <c r="JN127" i="21"/>
  <c r="JO127" i="21"/>
  <c r="JP127" i="21"/>
  <c r="JQ127" i="21"/>
  <c r="JR127" i="21"/>
  <c r="JS127" i="21"/>
  <c r="JT127" i="21"/>
  <c r="JU127" i="21"/>
  <c r="JV127" i="21"/>
  <c r="JW127" i="21"/>
  <c r="JX127" i="21"/>
  <c r="JY127" i="21"/>
  <c r="JZ127" i="21"/>
  <c r="KA127" i="21"/>
  <c r="KB127" i="21"/>
  <c r="KC127" i="21"/>
  <c r="KD127" i="21"/>
  <c r="KE127" i="21"/>
  <c r="KF127" i="21"/>
  <c r="KG127" i="21"/>
  <c r="KH127" i="21"/>
  <c r="KI127" i="21"/>
  <c r="KJ127" i="21"/>
  <c r="KK127" i="21"/>
  <c r="KL127" i="21"/>
  <c r="KM127" i="21"/>
  <c r="KN127" i="21"/>
  <c r="KO127" i="21"/>
  <c r="KP127" i="21"/>
  <c r="KQ127" i="21"/>
  <c r="KR127" i="21"/>
  <c r="KS127" i="21"/>
  <c r="KT127" i="21"/>
  <c r="KU127" i="21"/>
  <c r="KV127" i="21"/>
  <c r="KW127" i="21"/>
  <c r="KX127" i="21"/>
  <c r="KY127" i="21"/>
  <c r="KZ127" i="21"/>
  <c r="LA127" i="21"/>
  <c r="LB127" i="21"/>
  <c r="LC127" i="21"/>
  <c r="LD127" i="21"/>
  <c r="LE127" i="21"/>
  <c r="LF127" i="21"/>
  <c r="LG127" i="21"/>
  <c r="LH127" i="21"/>
  <c r="LI127" i="21"/>
  <c r="LJ127" i="21"/>
  <c r="LK127" i="21"/>
  <c r="LL127" i="21"/>
  <c r="LM127" i="21"/>
  <c r="LN127" i="21"/>
  <c r="LO127" i="21"/>
  <c r="LP127" i="21"/>
  <c r="LQ127" i="21"/>
  <c r="LR127" i="21"/>
  <c r="LS127" i="21"/>
  <c r="LT127" i="21"/>
  <c r="LU127" i="21"/>
  <c r="LV127" i="21"/>
  <c r="LW127" i="21"/>
  <c r="LX127" i="21"/>
  <c r="LY127" i="21"/>
  <c r="LZ127" i="21"/>
  <c r="MA127" i="21"/>
  <c r="MB127" i="21"/>
  <c r="MC127" i="21"/>
  <c r="MD127" i="21"/>
  <c r="ME127" i="21"/>
  <c r="MF127" i="21"/>
  <c r="MG127" i="21"/>
  <c r="MH127" i="21"/>
  <c r="MI127" i="21"/>
  <c r="MJ127" i="21"/>
  <c r="MK127" i="21"/>
  <c r="ML127" i="21"/>
  <c r="MM127" i="21"/>
  <c r="MN127" i="21"/>
  <c r="MO127" i="21"/>
  <c r="MP127" i="21"/>
  <c r="MQ127" i="21"/>
  <c r="MR127" i="21"/>
  <c r="D128" i="21"/>
  <c r="E128" i="21"/>
  <c r="F128" i="21"/>
  <c r="G128" i="21"/>
  <c r="H128" i="21"/>
  <c r="I128" i="21"/>
  <c r="J128" i="21"/>
  <c r="K128" i="21"/>
  <c r="L128" i="21"/>
  <c r="M128" i="21"/>
  <c r="N128" i="21"/>
  <c r="O128" i="21"/>
  <c r="P128" i="21"/>
  <c r="Q128" i="21"/>
  <c r="R128" i="21"/>
  <c r="S128" i="21"/>
  <c r="T128" i="21"/>
  <c r="U128" i="21"/>
  <c r="V128" i="21"/>
  <c r="W128" i="21"/>
  <c r="X128" i="21"/>
  <c r="Y128" i="21"/>
  <c r="Z128" i="21"/>
  <c r="AA128" i="21"/>
  <c r="AB128" i="21"/>
  <c r="AC128" i="21"/>
  <c r="AD128" i="21"/>
  <c r="AE128" i="21"/>
  <c r="AF128" i="21"/>
  <c r="AG128" i="21"/>
  <c r="AH128" i="21"/>
  <c r="AI128" i="21"/>
  <c r="AJ128" i="21"/>
  <c r="AK128" i="21"/>
  <c r="AL128" i="21"/>
  <c r="AM128" i="21"/>
  <c r="AN128" i="21"/>
  <c r="AO128" i="21"/>
  <c r="AP128" i="21"/>
  <c r="AQ128" i="21"/>
  <c r="AR128" i="21"/>
  <c r="AS128" i="21"/>
  <c r="AT128" i="21"/>
  <c r="AU128" i="21"/>
  <c r="AV128" i="21"/>
  <c r="AW128" i="21"/>
  <c r="AX128" i="21"/>
  <c r="AY128" i="21"/>
  <c r="AZ128" i="21"/>
  <c r="BA128" i="21"/>
  <c r="BB128" i="21"/>
  <c r="BC128" i="21"/>
  <c r="BD128" i="21"/>
  <c r="BE128" i="21"/>
  <c r="BF128" i="21"/>
  <c r="BG128" i="21"/>
  <c r="BH128" i="21"/>
  <c r="BI128" i="21"/>
  <c r="BJ128" i="21"/>
  <c r="BK128" i="21"/>
  <c r="BL128" i="21"/>
  <c r="BM128" i="21"/>
  <c r="BN128" i="21"/>
  <c r="BO128" i="21"/>
  <c r="BP128" i="21"/>
  <c r="BQ128" i="21"/>
  <c r="BR128" i="21"/>
  <c r="BS128" i="21"/>
  <c r="BT128" i="21"/>
  <c r="BU128" i="21"/>
  <c r="BV128" i="21"/>
  <c r="BW128" i="21"/>
  <c r="BX128" i="21"/>
  <c r="BY128" i="21"/>
  <c r="BZ128" i="21"/>
  <c r="CA128" i="21"/>
  <c r="CB128" i="21"/>
  <c r="CC128" i="21"/>
  <c r="CD128" i="21"/>
  <c r="CE128" i="21"/>
  <c r="CF128" i="21"/>
  <c r="CG128" i="21"/>
  <c r="CH128" i="21"/>
  <c r="CI128" i="21"/>
  <c r="CJ128" i="21"/>
  <c r="CK128" i="21"/>
  <c r="CL128" i="21"/>
  <c r="CM128" i="21"/>
  <c r="CN128" i="21"/>
  <c r="CO128" i="21"/>
  <c r="CP128" i="21"/>
  <c r="CQ128" i="21"/>
  <c r="CR128" i="21"/>
  <c r="CS128" i="21"/>
  <c r="CT128" i="21"/>
  <c r="CU128" i="21"/>
  <c r="CV128" i="21"/>
  <c r="CW128" i="21"/>
  <c r="CX128" i="21"/>
  <c r="CY128" i="21"/>
  <c r="CZ128" i="21"/>
  <c r="DA128" i="21"/>
  <c r="DB128" i="21"/>
  <c r="DC128" i="21"/>
  <c r="DD128" i="21"/>
  <c r="DE128" i="21"/>
  <c r="DF128" i="21"/>
  <c r="DG128" i="21"/>
  <c r="DH128" i="21"/>
  <c r="DI128" i="21"/>
  <c r="DJ128" i="21"/>
  <c r="DK128" i="21"/>
  <c r="DL128" i="21"/>
  <c r="DM128" i="21"/>
  <c r="DN128" i="21"/>
  <c r="DO128" i="21"/>
  <c r="DP128" i="21"/>
  <c r="DQ128" i="21"/>
  <c r="DR128" i="21"/>
  <c r="DS128" i="21"/>
  <c r="DT128" i="21"/>
  <c r="DU128" i="21"/>
  <c r="DV128" i="21"/>
  <c r="DW128" i="21"/>
  <c r="DX128" i="21"/>
  <c r="DY128" i="21"/>
  <c r="DZ128" i="21"/>
  <c r="EA128" i="21"/>
  <c r="EB128" i="21"/>
  <c r="EC128" i="21"/>
  <c r="ED128" i="21"/>
  <c r="EE128" i="21"/>
  <c r="EF128" i="21"/>
  <c r="EG128" i="21"/>
  <c r="EH128" i="21"/>
  <c r="EI128" i="21"/>
  <c r="EJ128" i="21"/>
  <c r="EK128" i="21"/>
  <c r="EL128" i="21"/>
  <c r="EM128" i="21"/>
  <c r="EN128" i="21"/>
  <c r="EO128" i="21"/>
  <c r="EP128" i="21"/>
  <c r="EQ128" i="21"/>
  <c r="ER128" i="21"/>
  <c r="ES128" i="21"/>
  <c r="ET128" i="21"/>
  <c r="EU128" i="21"/>
  <c r="EV128" i="21"/>
  <c r="EW128" i="21"/>
  <c r="EX128" i="21"/>
  <c r="EY128" i="21"/>
  <c r="EZ128" i="21"/>
  <c r="FA128" i="21"/>
  <c r="FB128" i="21"/>
  <c r="FC128" i="21"/>
  <c r="FD128" i="21"/>
  <c r="FE128" i="21"/>
  <c r="FF128" i="21"/>
  <c r="FG128" i="21"/>
  <c r="FH128" i="21"/>
  <c r="FI128" i="21"/>
  <c r="FJ128" i="21"/>
  <c r="FK128" i="21"/>
  <c r="FL128" i="21"/>
  <c r="FM128" i="21"/>
  <c r="FN128" i="21"/>
  <c r="FO128" i="21"/>
  <c r="FP128" i="21"/>
  <c r="FQ128" i="21"/>
  <c r="FR128" i="21"/>
  <c r="FS128" i="21"/>
  <c r="FT128" i="21"/>
  <c r="FU128" i="21"/>
  <c r="FV128" i="21"/>
  <c r="FW128" i="21"/>
  <c r="FX128" i="21"/>
  <c r="FY128" i="21"/>
  <c r="FZ128" i="21"/>
  <c r="GA128" i="21"/>
  <c r="GB128" i="21"/>
  <c r="GC128" i="21"/>
  <c r="GD128" i="21"/>
  <c r="GE128" i="21"/>
  <c r="GF128" i="21"/>
  <c r="GG128" i="21"/>
  <c r="GH128" i="21"/>
  <c r="GI128" i="21"/>
  <c r="GJ128" i="21"/>
  <c r="GK128" i="21"/>
  <c r="GL128" i="21"/>
  <c r="GM128" i="21"/>
  <c r="GN128" i="21"/>
  <c r="GO128" i="21"/>
  <c r="GP128" i="21"/>
  <c r="GQ128" i="21"/>
  <c r="GR128" i="21"/>
  <c r="GS128" i="21"/>
  <c r="GT128" i="21"/>
  <c r="GU128" i="21"/>
  <c r="GV128" i="21"/>
  <c r="GW128" i="21"/>
  <c r="GX128" i="21"/>
  <c r="GY128" i="21"/>
  <c r="GZ128" i="21"/>
  <c r="HA128" i="21"/>
  <c r="HB128" i="21"/>
  <c r="HC128" i="21"/>
  <c r="HD128" i="21"/>
  <c r="HE128" i="21"/>
  <c r="HF128" i="21"/>
  <c r="HG128" i="21"/>
  <c r="HH128" i="21"/>
  <c r="HI128" i="21"/>
  <c r="HJ128" i="21"/>
  <c r="HK128" i="21"/>
  <c r="HL128" i="21"/>
  <c r="HM128" i="21"/>
  <c r="HN128" i="21"/>
  <c r="HO128" i="21"/>
  <c r="HP128" i="21"/>
  <c r="HQ128" i="21"/>
  <c r="HR128" i="21"/>
  <c r="HS128" i="21"/>
  <c r="HT128" i="21"/>
  <c r="HU128" i="21"/>
  <c r="HV128" i="21"/>
  <c r="HW128" i="21"/>
  <c r="HX128" i="21"/>
  <c r="HY128" i="21"/>
  <c r="HZ128" i="21"/>
  <c r="IA128" i="21"/>
  <c r="IB128" i="21"/>
  <c r="IC128" i="21"/>
  <c r="ID128" i="21"/>
  <c r="IE128" i="21"/>
  <c r="IF128" i="21"/>
  <c r="IG128" i="21"/>
  <c r="IH128" i="21"/>
  <c r="II128" i="21"/>
  <c r="IJ128" i="21"/>
  <c r="IK128" i="21"/>
  <c r="IL128" i="21"/>
  <c r="IM128" i="21"/>
  <c r="IN128" i="21"/>
  <c r="IO128" i="21"/>
  <c r="IP128" i="21"/>
  <c r="IQ128" i="21"/>
  <c r="IR128" i="21"/>
  <c r="IS128" i="21"/>
  <c r="IT128" i="21"/>
  <c r="IU128" i="21"/>
  <c r="IV128" i="21"/>
  <c r="IW128" i="21"/>
  <c r="IX128" i="21"/>
  <c r="IY128" i="21"/>
  <c r="IZ128" i="21"/>
  <c r="JA128" i="21"/>
  <c r="JB128" i="21"/>
  <c r="JC128" i="21"/>
  <c r="JD128" i="21"/>
  <c r="JE128" i="21"/>
  <c r="JF128" i="21"/>
  <c r="JG128" i="21"/>
  <c r="JH128" i="21"/>
  <c r="JI128" i="21"/>
  <c r="JJ128" i="21"/>
  <c r="JK128" i="21"/>
  <c r="JL128" i="21"/>
  <c r="JM128" i="21"/>
  <c r="JN128" i="21"/>
  <c r="JO128" i="21"/>
  <c r="JP128" i="21"/>
  <c r="JQ128" i="21"/>
  <c r="JR128" i="21"/>
  <c r="JS128" i="21"/>
  <c r="JT128" i="21"/>
  <c r="JU128" i="21"/>
  <c r="JV128" i="21"/>
  <c r="JW128" i="21"/>
  <c r="JX128" i="21"/>
  <c r="JY128" i="21"/>
  <c r="JZ128" i="21"/>
  <c r="KA128" i="21"/>
  <c r="KB128" i="21"/>
  <c r="KC128" i="21"/>
  <c r="KD128" i="21"/>
  <c r="KE128" i="21"/>
  <c r="KF128" i="21"/>
  <c r="KG128" i="21"/>
  <c r="KH128" i="21"/>
  <c r="KI128" i="21"/>
  <c r="KJ128" i="21"/>
  <c r="KK128" i="21"/>
  <c r="KL128" i="21"/>
  <c r="KM128" i="21"/>
  <c r="KN128" i="21"/>
  <c r="KO128" i="21"/>
  <c r="KP128" i="21"/>
  <c r="KQ128" i="21"/>
  <c r="KR128" i="21"/>
  <c r="KS128" i="21"/>
  <c r="KT128" i="21"/>
  <c r="KU128" i="21"/>
  <c r="KV128" i="21"/>
  <c r="KW128" i="21"/>
  <c r="KX128" i="21"/>
  <c r="KY128" i="21"/>
  <c r="KZ128" i="21"/>
  <c r="LA128" i="21"/>
  <c r="LB128" i="21"/>
  <c r="LC128" i="21"/>
  <c r="LD128" i="21"/>
  <c r="LE128" i="21"/>
  <c r="LF128" i="21"/>
  <c r="LG128" i="21"/>
  <c r="LH128" i="21"/>
  <c r="LI128" i="21"/>
  <c r="LJ128" i="21"/>
  <c r="LK128" i="21"/>
  <c r="LL128" i="21"/>
  <c r="LM128" i="21"/>
  <c r="LN128" i="21"/>
  <c r="LO128" i="21"/>
  <c r="LP128" i="21"/>
  <c r="LQ128" i="21"/>
  <c r="LR128" i="21"/>
  <c r="LS128" i="21"/>
  <c r="LT128" i="21"/>
  <c r="LU128" i="21"/>
  <c r="LV128" i="21"/>
  <c r="LW128" i="21"/>
  <c r="LX128" i="21"/>
  <c r="LY128" i="21"/>
  <c r="LZ128" i="21"/>
  <c r="MA128" i="21"/>
  <c r="MB128" i="21"/>
  <c r="MC128" i="21"/>
  <c r="MD128" i="21"/>
  <c r="ME128" i="21"/>
  <c r="MF128" i="21"/>
  <c r="MG128" i="21"/>
  <c r="MH128" i="21"/>
  <c r="MI128" i="21"/>
  <c r="MJ128" i="21"/>
  <c r="MK128" i="21"/>
  <c r="ML128" i="21"/>
  <c r="MM128" i="21"/>
  <c r="MN128" i="21"/>
  <c r="MO128" i="21"/>
  <c r="MP128" i="21"/>
  <c r="MQ128" i="21"/>
  <c r="MR128" i="21"/>
  <c r="D129" i="21"/>
  <c r="E129" i="21"/>
  <c r="F129" i="21"/>
  <c r="G129" i="21"/>
  <c r="H129" i="21"/>
  <c r="I129" i="21"/>
  <c r="J129" i="21"/>
  <c r="K129" i="21"/>
  <c r="L129" i="21"/>
  <c r="M129" i="21"/>
  <c r="N129" i="21"/>
  <c r="O129" i="21"/>
  <c r="P129" i="21"/>
  <c r="Q129" i="21"/>
  <c r="R129" i="21"/>
  <c r="S129" i="21"/>
  <c r="T129" i="21"/>
  <c r="U129" i="21"/>
  <c r="V129" i="21"/>
  <c r="W129" i="21"/>
  <c r="X129" i="21"/>
  <c r="Y129" i="21"/>
  <c r="Z129" i="21"/>
  <c r="AA129" i="21"/>
  <c r="AB129" i="21"/>
  <c r="AC129" i="21"/>
  <c r="AD129" i="21"/>
  <c r="AE129" i="21"/>
  <c r="AF129" i="21"/>
  <c r="AG129" i="21"/>
  <c r="AH129" i="21"/>
  <c r="AI129" i="21"/>
  <c r="AJ129" i="21"/>
  <c r="AK129" i="21"/>
  <c r="AL129" i="21"/>
  <c r="AM129" i="21"/>
  <c r="AN129" i="21"/>
  <c r="AO129" i="21"/>
  <c r="AP129" i="21"/>
  <c r="AQ129" i="21"/>
  <c r="AR129" i="21"/>
  <c r="AS129" i="21"/>
  <c r="AT129" i="21"/>
  <c r="AU129" i="21"/>
  <c r="AV129" i="21"/>
  <c r="AW129" i="21"/>
  <c r="AX129" i="21"/>
  <c r="AY129" i="21"/>
  <c r="AZ129" i="21"/>
  <c r="BA129" i="21"/>
  <c r="BB129" i="21"/>
  <c r="BC129" i="21"/>
  <c r="BD129" i="21"/>
  <c r="BE129" i="21"/>
  <c r="BF129" i="21"/>
  <c r="BG129" i="21"/>
  <c r="BH129" i="21"/>
  <c r="BI129" i="21"/>
  <c r="BJ129" i="21"/>
  <c r="BK129" i="21"/>
  <c r="BL129" i="21"/>
  <c r="BM129" i="21"/>
  <c r="BN129" i="21"/>
  <c r="BO129" i="21"/>
  <c r="BP129" i="21"/>
  <c r="BQ129" i="21"/>
  <c r="BR129" i="21"/>
  <c r="BS129" i="21"/>
  <c r="BT129" i="21"/>
  <c r="BU129" i="21"/>
  <c r="BV129" i="21"/>
  <c r="BW129" i="21"/>
  <c r="BX129" i="21"/>
  <c r="BY129" i="21"/>
  <c r="BZ129" i="21"/>
  <c r="CA129" i="21"/>
  <c r="CB129" i="21"/>
  <c r="CC129" i="21"/>
  <c r="CD129" i="21"/>
  <c r="CE129" i="21"/>
  <c r="CF129" i="21"/>
  <c r="CG129" i="21"/>
  <c r="CH129" i="21"/>
  <c r="CI129" i="21"/>
  <c r="CJ129" i="21"/>
  <c r="CK129" i="21"/>
  <c r="CL129" i="21"/>
  <c r="CM129" i="21"/>
  <c r="CN129" i="21"/>
  <c r="CO129" i="21"/>
  <c r="CP129" i="21"/>
  <c r="CQ129" i="21"/>
  <c r="CR129" i="21"/>
  <c r="CS129" i="21"/>
  <c r="CT129" i="21"/>
  <c r="CU129" i="21"/>
  <c r="CV129" i="21"/>
  <c r="CW129" i="21"/>
  <c r="CX129" i="21"/>
  <c r="CY129" i="21"/>
  <c r="CZ129" i="21"/>
  <c r="DA129" i="21"/>
  <c r="DB129" i="21"/>
  <c r="DC129" i="21"/>
  <c r="DD129" i="21"/>
  <c r="DE129" i="21"/>
  <c r="DF129" i="21"/>
  <c r="DG129" i="21"/>
  <c r="DH129" i="21"/>
  <c r="DI129" i="21"/>
  <c r="DJ129" i="21"/>
  <c r="DK129" i="21"/>
  <c r="DL129" i="21"/>
  <c r="DM129" i="21"/>
  <c r="DN129" i="21"/>
  <c r="DO129" i="21"/>
  <c r="DP129" i="21"/>
  <c r="DQ129" i="21"/>
  <c r="DR129" i="21"/>
  <c r="DS129" i="21"/>
  <c r="DT129" i="21"/>
  <c r="DU129" i="21"/>
  <c r="DV129" i="21"/>
  <c r="DW129" i="21"/>
  <c r="DX129" i="21"/>
  <c r="DY129" i="21"/>
  <c r="DZ129" i="21"/>
  <c r="EA129" i="21"/>
  <c r="EB129" i="21"/>
  <c r="EC129" i="21"/>
  <c r="ED129" i="21"/>
  <c r="EE129" i="21"/>
  <c r="EF129" i="21"/>
  <c r="EG129" i="21"/>
  <c r="EH129" i="21"/>
  <c r="EI129" i="21"/>
  <c r="EJ129" i="21"/>
  <c r="EK129" i="21"/>
  <c r="EL129" i="21"/>
  <c r="EM129" i="21"/>
  <c r="EN129" i="21"/>
  <c r="EO129" i="21"/>
  <c r="EP129" i="21"/>
  <c r="EQ129" i="21"/>
  <c r="ER129" i="21"/>
  <c r="ES129" i="21"/>
  <c r="ET129" i="21"/>
  <c r="EU129" i="21"/>
  <c r="EV129" i="21"/>
  <c r="EW129" i="21"/>
  <c r="EX129" i="21"/>
  <c r="EY129" i="21"/>
  <c r="EZ129" i="21"/>
  <c r="FA129" i="21"/>
  <c r="FB129" i="21"/>
  <c r="FC129" i="21"/>
  <c r="FD129" i="21"/>
  <c r="FE129" i="21"/>
  <c r="FF129" i="21"/>
  <c r="FG129" i="21"/>
  <c r="FH129" i="21"/>
  <c r="FI129" i="21"/>
  <c r="FJ129" i="21"/>
  <c r="FK129" i="21"/>
  <c r="FL129" i="21"/>
  <c r="FM129" i="21"/>
  <c r="FN129" i="21"/>
  <c r="FO129" i="21"/>
  <c r="FP129" i="21"/>
  <c r="FQ129" i="21"/>
  <c r="FR129" i="21"/>
  <c r="FS129" i="21"/>
  <c r="FT129" i="21"/>
  <c r="FU129" i="21"/>
  <c r="FV129" i="21"/>
  <c r="FW129" i="21"/>
  <c r="FX129" i="21"/>
  <c r="FY129" i="21"/>
  <c r="FZ129" i="21"/>
  <c r="GA129" i="21"/>
  <c r="GB129" i="21"/>
  <c r="GC129" i="21"/>
  <c r="GD129" i="21"/>
  <c r="GE129" i="21"/>
  <c r="GF129" i="21"/>
  <c r="GG129" i="21"/>
  <c r="GH129" i="21"/>
  <c r="GI129" i="21"/>
  <c r="GJ129" i="21"/>
  <c r="GK129" i="21"/>
  <c r="GL129" i="21"/>
  <c r="GM129" i="21"/>
  <c r="GN129" i="21"/>
  <c r="GO129" i="21"/>
  <c r="GP129" i="21"/>
  <c r="GQ129" i="21"/>
  <c r="GR129" i="21"/>
  <c r="GS129" i="21"/>
  <c r="GT129" i="21"/>
  <c r="GU129" i="21"/>
  <c r="GV129" i="21"/>
  <c r="GW129" i="21"/>
  <c r="GX129" i="21"/>
  <c r="GY129" i="21"/>
  <c r="GZ129" i="21"/>
  <c r="HA129" i="21"/>
  <c r="HB129" i="21"/>
  <c r="HC129" i="21"/>
  <c r="HD129" i="21"/>
  <c r="HE129" i="21"/>
  <c r="HF129" i="21"/>
  <c r="HG129" i="21"/>
  <c r="HH129" i="21"/>
  <c r="HI129" i="21"/>
  <c r="HJ129" i="21"/>
  <c r="HK129" i="21"/>
  <c r="HL129" i="21"/>
  <c r="HM129" i="21"/>
  <c r="HN129" i="21"/>
  <c r="HO129" i="21"/>
  <c r="HP129" i="21"/>
  <c r="HQ129" i="21"/>
  <c r="HR129" i="21"/>
  <c r="HS129" i="21"/>
  <c r="HT129" i="21"/>
  <c r="HU129" i="21"/>
  <c r="HV129" i="21"/>
  <c r="HW129" i="21"/>
  <c r="HX129" i="21"/>
  <c r="HY129" i="21"/>
  <c r="HZ129" i="21"/>
  <c r="IA129" i="21"/>
  <c r="IB129" i="21"/>
  <c r="IC129" i="21"/>
  <c r="ID129" i="21"/>
  <c r="IE129" i="21"/>
  <c r="IF129" i="21"/>
  <c r="IG129" i="21"/>
  <c r="IH129" i="21"/>
  <c r="II129" i="21"/>
  <c r="IJ129" i="21"/>
  <c r="IK129" i="21"/>
  <c r="IL129" i="21"/>
  <c r="IM129" i="21"/>
  <c r="IN129" i="21"/>
  <c r="IO129" i="21"/>
  <c r="IP129" i="21"/>
  <c r="IQ129" i="21"/>
  <c r="IR129" i="21"/>
  <c r="IS129" i="21"/>
  <c r="IT129" i="21"/>
  <c r="IU129" i="21"/>
  <c r="IV129" i="21"/>
  <c r="IW129" i="21"/>
  <c r="IX129" i="21"/>
  <c r="IY129" i="21"/>
  <c r="IZ129" i="21"/>
  <c r="JA129" i="21"/>
  <c r="JB129" i="21"/>
  <c r="JC129" i="21"/>
  <c r="JD129" i="21"/>
  <c r="JE129" i="21"/>
  <c r="JF129" i="21"/>
  <c r="JG129" i="21"/>
  <c r="JH129" i="21"/>
  <c r="JI129" i="21"/>
  <c r="JJ129" i="21"/>
  <c r="JK129" i="21"/>
  <c r="JL129" i="21"/>
  <c r="JM129" i="21"/>
  <c r="JN129" i="21"/>
  <c r="JO129" i="21"/>
  <c r="JP129" i="21"/>
  <c r="JQ129" i="21"/>
  <c r="JR129" i="21"/>
  <c r="JS129" i="21"/>
  <c r="JT129" i="21"/>
  <c r="JU129" i="21"/>
  <c r="JV129" i="21"/>
  <c r="JW129" i="21"/>
  <c r="JX129" i="21"/>
  <c r="JY129" i="21"/>
  <c r="JZ129" i="21"/>
  <c r="KA129" i="21"/>
  <c r="KB129" i="21"/>
  <c r="KC129" i="21"/>
  <c r="KD129" i="21"/>
  <c r="KE129" i="21"/>
  <c r="KF129" i="21"/>
  <c r="KG129" i="21"/>
  <c r="KH129" i="21"/>
  <c r="KI129" i="21"/>
  <c r="KJ129" i="21"/>
  <c r="KK129" i="21"/>
  <c r="KL129" i="21"/>
  <c r="KM129" i="21"/>
  <c r="KN129" i="21"/>
  <c r="KO129" i="21"/>
  <c r="KP129" i="21"/>
  <c r="KQ129" i="21"/>
  <c r="KR129" i="21"/>
  <c r="KS129" i="21"/>
  <c r="KT129" i="21"/>
  <c r="KU129" i="21"/>
  <c r="KV129" i="21"/>
  <c r="KW129" i="21"/>
  <c r="KX129" i="21"/>
  <c r="KY129" i="21"/>
  <c r="KZ129" i="21"/>
  <c r="LA129" i="21"/>
  <c r="LB129" i="21"/>
  <c r="LC129" i="21"/>
  <c r="LD129" i="21"/>
  <c r="LE129" i="21"/>
  <c r="LF129" i="21"/>
  <c r="LG129" i="21"/>
  <c r="LH129" i="21"/>
  <c r="LI129" i="21"/>
  <c r="LJ129" i="21"/>
  <c r="LK129" i="21"/>
  <c r="LL129" i="21"/>
  <c r="LM129" i="21"/>
  <c r="LN129" i="21"/>
  <c r="LO129" i="21"/>
  <c r="LP129" i="21"/>
  <c r="LQ129" i="21"/>
  <c r="LR129" i="21"/>
  <c r="LS129" i="21"/>
  <c r="LT129" i="21"/>
  <c r="LU129" i="21"/>
  <c r="LV129" i="21"/>
  <c r="LW129" i="21"/>
  <c r="LX129" i="21"/>
  <c r="LY129" i="21"/>
  <c r="LZ129" i="21"/>
  <c r="MA129" i="21"/>
  <c r="MB129" i="21"/>
  <c r="MC129" i="21"/>
  <c r="MD129" i="21"/>
  <c r="ME129" i="21"/>
  <c r="MF129" i="21"/>
  <c r="MG129" i="21"/>
  <c r="MH129" i="21"/>
  <c r="MI129" i="21"/>
  <c r="MJ129" i="21"/>
  <c r="MK129" i="21"/>
  <c r="ML129" i="21"/>
  <c r="MM129" i="21"/>
  <c r="MN129" i="21"/>
  <c r="MO129" i="21"/>
  <c r="MP129" i="21"/>
  <c r="MQ129" i="21"/>
  <c r="MR129" i="21"/>
  <c r="D130" i="21"/>
  <c r="E130" i="21"/>
  <c r="F130" i="21"/>
  <c r="G130" i="21"/>
  <c r="H130" i="21"/>
  <c r="I130" i="21"/>
  <c r="J130" i="21"/>
  <c r="K130" i="21"/>
  <c r="L130" i="21"/>
  <c r="M130" i="21"/>
  <c r="N130" i="21"/>
  <c r="O130" i="21"/>
  <c r="P130" i="21"/>
  <c r="Q130" i="21"/>
  <c r="R130" i="21"/>
  <c r="S130" i="21"/>
  <c r="T130" i="21"/>
  <c r="U130" i="21"/>
  <c r="V130" i="21"/>
  <c r="W130" i="21"/>
  <c r="X130" i="21"/>
  <c r="Y130" i="21"/>
  <c r="Z130" i="21"/>
  <c r="AA130" i="21"/>
  <c r="AB130" i="21"/>
  <c r="AC130" i="21"/>
  <c r="AD130" i="21"/>
  <c r="AE130" i="21"/>
  <c r="AF130" i="21"/>
  <c r="AG130" i="21"/>
  <c r="AH130" i="21"/>
  <c r="AI130" i="21"/>
  <c r="AJ130" i="21"/>
  <c r="AK130" i="21"/>
  <c r="AL130" i="21"/>
  <c r="AM130" i="21"/>
  <c r="AN130" i="21"/>
  <c r="AO130" i="21"/>
  <c r="AP130" i="21"/>
  <c r="AQ130" i="21"/>
  <c r="AR130" i="21"/>
  <c r="AS130" i="21"/>
  <c r="AT130" i="21"/>
  <c r="AU130" i="21"/>
  <c r="AV130" i="21"/>
  <c r="AW130" i="21"/>
  <c r="AX130" i="21"/>
  <c r="AY130" i="21"/>
  <c r="AZ130" i="21"/>
  <c r="BA130" i="21"/>
  <c r="BB130" i="21"/>
  <c r="BC130" i="21"/>
  <c r="BD130" i="21"/>
  <c r="BE130" i="21"/>
  <c r="BF130" i="21"/>
  <c r="BG130" i="21"/>
  <c r="BH130" i="21"/>
  <c r="BI130" i="21"/>
  <c r="BJ130" i="21"/>
  <c r="BK130" i="21"/>
  <c r="BL130" i="21"/>
  <c r="BM130" i="21"/>
  <c r="BN130" i="21"/>
  <c r="BO130" i="21"/>
  <c r="BP130" i="21"/>
  <c r="BQ130" i="21"/>
  <c r="BR130" i="21"/>
  <c r="BS130" i="21"/>
  <c r="BT130" i="21"/>
  <c r="BU130" i="21"/>
  <c r="BV130" i="21"/>
  <c r="BW130" i="21"/>
  <c r="BX130" i="21"/>
  <c r="BY130" i="21"/>
  <c r="BZ130" i="21"/>
  <c r="CA130" i="21"/>
  <c r="CB130" i="21"/>
  <c r="CC130" i="21"/>
  <c r="CD130" i="21"/>
  <c r="CE130" i="21"/>
  <c r="CF130" i="21"/>
  <c r="CG130" i="21"/>
  <c r="CH130" i="21"/>
  <c r="CI130" i="21"/>
  <c r="CJ130" i="21"/>
  <c r="CK130" i="21"/>
  <c r="CL130" i="21"/>
  <c r="CM130" i="21"/>
  <c r="CN130" i="21"/>
  <c r="CO130" i="21"/>
  <c r="CP130" i="21"/>
  <c r="CQ130" i="21"/>
  <c r="CR130" i="21"/>
  <c r="CS130" i="21"/>
  <c r="CT130" i="21"/>
  <c r="CU130" i="21"/>
  <c r="CV130" i="21"/>
  <c r="CW130" i="21"/>
  <c r="CX130" i="21"/>
  <c r="CY130" i="21"/>
  <c r="CZ130" i="21"/>
  <c r="DA130" i="21"/>
  <c r="DB130" i="21"/>
  <c r="DC130" i="21"/>
  <c r="DD130" i="21"/>
  <c r="DE130" i="21"/>
  <c r="DF130" i="21"/>
  <c r="DG130" i="21"/>
  <c r="DH130" i="21"/>
  <c r="DI130" i="21"/>
  <c r="DJ130" i="21"/>
  <c r="DK130" i="21"/>
  <c r="DL130" i="21"/>
  <c r="DM130" i="21"/>
  <c r="DN130" i="21"/>
  <c r="DO130" i="21"/>
  <c r="DP130" i="21"/>
  <c r="DQ130" i="21"/>
  <c r="DR130" i="21"/>
  <c r="DS130" i="21"/>
  <c r="DT130" i="21"/>
  <c r="DU130" i="21"/>
  <c r="DV130" i="21"/>
  <c r="DW130" i="21"/>
  <c r="DX130" i="21"/>
  <c r="DY130" i="21"/>
  <c r="DZ130" i="21"/>
  <c r="EA130" i="21"/>
  <c r="EB130" i="21"/>
  <c r="EC130" i="21"/>
  <c r="ED130" i="21"/>
  <c r="EE130" i="21"/>
  <c r="EF130" i="21"/>
  <c r="EG130" i="21"/>
  <c r="EH130" i="21"/>
  <c r="EI130" i="21"/>
  <c r="EJ130" i="21"/>
  <c r="EK130" i="21"/>
  <c r="EL130" i="21"/>
  <c r="EM130" i="21"/>
  <c r="EN130" i="21"/>
  <c r="EO130" i="21"/>
  <c r="EP130" i="21"/>
  <c r="EQ130" i="21"/>
  <c r="ER130" i="21"/>
  <c r="ES130" i="21"/>
  <c r="ET130" i="21"/>
  <c r="EU130" i="21"/>
  <c r="EV130" i="21"/>
  <c r="EW130" i="21"/>
  <c r="EX130" i="21"/>
  <c r="EY130" i="21"/>
  <c r="EZ130" i="21"/>
  <c r="FA130" i="21"/>
  <c r="FB130" i="21"/>
  <c r="FC130" i="21"/>
  <c r="FD130" i="21"/>
  <c r="FE130" i="21"/>
  <c r="FF130" i="21"/>
  <c r="FG130" i="21"/>
  <c r="FH130" i="21"/>
  <c r="FI130" i="21"/>
  <c r="FJ130" i="21"/>
  <c r="FK130" i="21"/>
  <c r="FL130" i="21"/>
  <c r="FM130" i="21"/>
  <c r="FN130" i="21"/>
  <c r="FO130" i="21"/>
  <c r="FP130" i="21"/>
  <c r="FQ130" i="21"/>
  <c r="FR130" i="21"/>
  <c r="FS130" i="21"/>
  <c r="FT130" i="21"/>
  <c r="FU130" i="21"/>
  <c r="FV130" i="21"/>
  <c r="FW130" i="21"/>
  <c r="FX130" i="21"/>
  <c r="FY130" i="21"/>
  <c r="FZ130" i="21"/>
  <c r="GA130" i="21"/>
  <c r="GB130" i="21"/>
  <c r="GC130" i="21"/>
  <c r="GD130" i="21"/>
  <c r="GE130" i="21"/>
  <c r="GF130" i="21"/>
  <c r="GG130" i="21"/>
  <c r="GH130" i="21"/>
  <c r="GI130" i="21"/>
  <c r="GJ130" i="21"/>
  <c r="GK130" i="21"/>
  <c r="GL130" i="21"/>
  <c r="GM130" i="21"/>
  <c r="GN130" i="21"/>
  <c r="GO130" i="21"/>
  <c r="GP130" i="21"/>
  <c r="GQ130" i="21"/>
  <c r="GR130" i="21"/>
  <c r="GS130" i="21"/>
  <c r="GT130" i="21"/>
  <c r="GU130" i="21"/>
  <c r="GV130" i="21"/>
  <c r="GW130" i="21"/>
  <c r="GX130" i="21"/>
  <c r="GY130" i="21"/>
  <c r="GZ130" i="21"/>
  <c r="HA130" i="21"/>
  <c r="HB130" i="21"/>
  <c r="HC130" i="21"/>
  <c r="HD130" i="21"/>
  <c r="HE130" i="21"/>
  <c r="HF130" i="21"/>
  <c r="HG130" i="21"/>
  <c r="HH130" i="21"/>
  <c r="HI130" i="21"/>
  <c r="HJ130" i="21"/>
  <c r="HK130" i="21"/>
  <c r="HL130" i="21"/>
  <c r="HM130" i="21"/>
  <c r="HN130" i="21"/>
  <c r="HO130" i="21"/>
  <c r="HP130" i="21"/>
  <c r="HQ130" i="21"/>
  <c r="HR130" i="21"/>
  <c r="HS130" i="21"/>
  <c r="HT130" i="21"/>
  <c r="HU130" i="21"/>
  <c r="HV130" i="21"/>
  <c r="HW130" i="21"/>
  <c r="HX130" i="21"/>
  <c r="HY130" i="21"/>
  <c r="HZ130" i="21"/>
  <c r="IA130" i="21"/>
  <c r="IB130" i="21"/>
  <c r="IC130" i="21"/>
  <c r="ID130" i="21"/>
  <c r="IE130" i="21"/>
  <c r="IF130" i="21"/>
  <c r="IG130" i="21"/>
  <c r="IH130" i="21"/>
  <c r="II130" i="21"/>
  <c r="IJ130" i="21"/>
  <c r="IK130" i="21"/>
  <c r="IL130" i="21"/>
  <c r="IM130" i="21"/>
  <c r="IN130" i="21"/>
  <c r="IO130" i="21"/>
  <c r="IP130" i="21"/>
  <c r="IQ130" i="21"/>
  <c r="IR130" i="21"/>
  <c r="IS130" i="21"/>
  <c r="IT130" i="21"/>
  <c r="IU130" i="21"/>
  <c r="IV130" i="21"/>
  <c r="IW130" i="21"/>
  <c r="IX130" i="21"/>
  <c r="IY130" i="21"/>
  <c r="IZ130" i="21"/>
  <c r="JA130" i="21"/>
  <c r="JB130" i="21"/>
  <c r="JC130" i="21"/>
  <c r="JD130" i="21"/>
  <c r="JE130" i="21"/>
  <c r="JF130" i="21"/>
  <c r="JG130" i="21"/>
  <c r="JH130" i="21"/>
  <c r="JI130" i="21"/>
  <c r="JJ130" i="21"/>
  <c r="JK130" i="21"/>
  <c r="JL130" i="21"/>
  <c r="JM130" i="21"/>
  <c r="JN130" i="21"/>
  <c r="JO130" i="21"/>
  <c r="JP130" i="21"/>
  <c r="JQ130" i="21"/>
  <c r="JR130" i="21"/>
  <c r="JS130" i="21"/>
  <c r="JT130" i="21"/>
  <c r="JU130" i="21"/>
  <c r="JV130" i="21"/>
  <c r="JW130" i="21"/>
  <c r="JX130" i="21"/>
  <c r="JY130" i="21"/>
  <c r="JZ130" i="21"/>
  <c r="KA130" i="21"/>
  <c r="KB130" i="21"/>
  <c r="KC130" i="21"/>
  <c r="KD130" i="21"/>
  <c r="KE130" i="21"/>
  <c r="KF130" i="21"/>
  <c r="KG130" i="21"/>
  <c r="KH130" i="21"/>
  <c r="KI130" i="21"/>
  <c r="KJ130" i="21"/>
  <c r="KK130" i="21"/>
  <c r="KL130" i="21"/>
  <c r="KM130" i="21"/>
  <c r="KN130" i="21"/>
  <c r="KO130" i="21"/>
  <c r="KP130" i="21"/>
  <c r="KQ130" i="21"/>
  <c r="KR130" i="21"/>
  <c r="KS130" i="21"/>
  <c r="KT130" i="21"/>
  <c r="KU130" i="21"/>
  <c r="KV130" i="21"/>
  <c r="KW130" i="21"/>
  <c r="KX130" i="21"/>
  <c r="KY130" i="21"/>
  <c r="KZ130" i="21"/>
  <c r="LA130" i="21"/>
  <c r="LB130" i="21"/>
  <c r="LC130" i="21"/>
  <c r="LD130" i="21"/>
  <c r="LE130" i="21"/>
  <c r="LF130" i="21"/>
  <c r="LG130" i="21"/>
  <c r="LH130" i="21"/>
  <c r="LI130" i="21"/>
  <c r="LJ130" i="21"/>
  <c r="LK130" i="21"/>
  <c r="LL130" i="21"/>
  <c r="LM130" i="21"/>
  <c r="LN130" i="21"/>
  <c r="LO130" i="21"/>
  <c r="LP130" i="21"/>
  <c r="LQ130" i="21"/>
  <c r="LR130" i="21"/>
  <c r="LS130" i="21"/>
  <c r="LT130" i="21"/>
  <c r="LU130" i="21"/>
  <c r="LV130" i="21"/>
  <c r="LW130" i="21"/>
  <c r="LX130" i="21"/>
  <c r="LY130" i="21"/>
  <c r="LZ130" i="21"/>
  <c r="MA130" i="21"/>
  <c r="MB130" i="21"/>
  <c r="MC130" i="21"/>
  <c r="MD130" i="21"/>
  <c r="ME130" i="21"/>
  <c r="MF130" i="21"/>
  <c r="MG130" i="21"/>
  <c r="MH130" i="21"/>
  <c r="MI130" i="21"/>
  <c r="MJ130" i="21"/>
  <c r="MK130" i="21"/>
  <c r="ML130" i="21"/>
  <c r="MM130" i="21"/>
  <c r="MN130" i="21"/>
  <c r="MO130" i="21"/>
  <c r="MP130" i="21"/>
  <c r="MQ130" i="21"/>
  <c r="MR130" i="21"/>
  <c r="D131" i="21"/>
  <c r="E131" i="21"/>
  <c r="F131" i="21"/>
  <c r="G131" i="21"/>
  <c r="H131" i="21"/>
  <c r="I131" i="21"/>
  <c r="J131" i="21"/>
  <c r="K131" i="21"/>
  <c r="L131" i="21"/>
  <c r="M131" i="21"/>
  <c r="N131" i="21"/>
  <c r="O131" i="21"/>
  <c r="P131" i="21"/>
  <c r="Q131" i="21"/>
  <c r="R131" i="21"/>
  <c r="S131" i="21"/>
  <c r="T131" i="21"/>
  <c r="U131" i="21"/>
  <c r="V131" i="21"/>
  <c r="W131" i="21"/>
  <c r="X131" i="21"/>
  <c r="Y131" i="21"/>
  <c r="Z131" i="21"/>
  <c r="AA131" i="21"/>
  <c r="AB131" i="21"/>
  <c r="AC131" i="21"/>
  <c r="AD131" i="21"/>
  <c r="AE131" i="21"/>
  <c r="AF131" i="21"/>
  <c r="AG131" i="21"/>
  <c r="AH131" i="21"/>
  <c r="AI131" i="21"/>
  <c r="AJ131" i="21"/>
  <c r="AK131" i="21"/>
  <c r="AL131" i="21"/>
  <c r="AM131" i="21"/>
  <c r="AN131" i="21"/>
  <c r="AO131" i="21"/>
  <c r="AP131" i="21"/>
  <c r="AQ131" i="21"/>
  <c r="AR131" i="21"/>
  <c r="AS131" i="21"/>
  <c r="AT131" i="21"/>
  <c r="AU131" i="21"/>
  <c r="AV131" i="21"/>
  <c r="AW131" i="21"/>
  <c r="AX131" i="21"/>
  <c r="AY131" i="21"/>
  <c r="AZ131" i="21"/>
  <c r="BA131" i="21"/>
  <c r="BB131" i="21"/>
  <c r="BC131" i="21"/>
  <c r="BD131" i="21"/>
  <c r="BE131" i="21"/>
  <c r="BF131" i="21"/>
  <c r="BG131" i="21"/>
  <c r="BH131" i="21"/>
  <c r="BI131" i="21"/>
  <c r="BJ131" i="21"/>
  <c r="BK131" i="21"/>
  <c r="BL131" i="21"/>
  <c r="BM131" i="21"/>
  <c r="BN131" i="21"/>
  <c r="BO131" i="21"/>
  <c r="BP131" i="21"/>
  <c r="BQ131" i="21"/>
  <c r="BR131" i="21"/>
  <c r="BS131" i="21"/>
  <c r="BT131" i="21"/>
  <c r="BU131" i="21"/>
  <c r="BV131" i="21"/>
  <c r="BW131" i="21"/>
  <c r="BX131" i="21"/>
  <c r="BY131" i="21"/>
  <c r="BZ131" i="21"/>
  <c r="CA131" i="21"/>
  <c r="CB131" i="21"/>
  <c r="CC131" i="21"/>
  <c r="CD131" i="21"/>
  <c r="CE131" i="21"/>
  <c r="CF131" i="21"/>
  <c r="CG131" i="21"/>
  <c r="CH131" i="21"/>
  <c r="CI131" i="21"/>
  <c r="CJ131" i="21"/>
  <c r="CK131" i="21"/>
  <c r="CL131" i="21"/>
  <c r="CM131" i="21"/>
  <c r="CN131" i="21"/>
  <c r="CO131" i="21"/>
  <c r="CP131" i="21"/>
  <c r="CQ131" i="21"/>
  <c r="CR131" i="21"/>
  <c r="CS131" i="21"/>
  <c r="CT131" i="21"/>
  <c r="CU131" i="21"/>
  <c r="CV131" i="21"/>
  <c r="CW131" i="21"/>
  <c r="CX131" i="21"/>
  <c r="CY131" i="21"/>
  <c r="CZ131" i="21"/>
  <c r="DA131" i="21"/>
  <c r="DB131" i="21"/>
  <c r="DC131" i="21"/>
  <c r="DD131" i="21"/>
  <c r="DE131" i="21"/>
  <c r="DF131" i="21"/>
  <c r="DG131" i="21"/>
  <c r="DH131" i="21"/>
  <c r="DI131" i="21"/>
  <c r="DJ131" i="21"/>
  <c r="DK131" i="21"/>
  <c r="DL131" i="21"/>
  <c r="DM131" i="21"/>
  <c r="DN131" i="21"/>
  <c r="DO131" i="21"/>
  <c r="DP131" i="21"/>
  <c r="DQ131" i="21"/>
  <c r="DR131" i="21"/>
  <c r="DS131" i="21"/>
  <c r="DT131" i="21"/>
  <c r="DU131" i="21"/>
  <c r="DV131" i="21"/>
  <c r="DW131" i="21"/>
  <c r="DX131" i="21"/>
  <c r="DY131" i="21"/>
  <c r="DZ131" i="21"/>
  <c r="EA131" i="21"/>
  <c r="EB131" i="21"/>
  <c r="EC131" i="21"/>
  <c r="ED131" i="21"/>
  <c r="EE131" i="21"/>
  <c r="EF131" i="21"/>
  <c r="EG131" i="21"/>
  <c r="EH131" i="21"/>
  <c r="EI131" i="21"/>
  <c r="EJ131" i="21"/>
  <c r="EK131" i="21"/>
  <c r="EL131" i="21"/>
  <c r="EM131" i="21"/>
  <c r="EN131" i="21"/>
  <c r="EO131" i="21"/>
  <c r="EP131" i="21"/>
  <c r="EQ131" i="21"/>
  <c r="ER131" i="21"/>
  <c r="ES131" i="21"/>
  <c r="ET131" i="21"/>
  <c r="EU131" i="21"/>
  <c r="EV131" i="21"/>
  <c r="EW131" i="21"/>
  <c r="EX131" i="21"/>
  <c r="EY131" i="21"/>
  <c r="EZ131" i="21"/>
  <c r="FA131" i="21"/>
  <c r="FB131" i="21"/>
  <c r="FC131" i="21"/>
  <c r="FD131" i="21"/>
  <c r="FE131" i="21"/>
  <c r="FF131" i="21"/>
  <c r="FG131" i="21"/>
  <c r="FH131" i="21"/>
  <c r="FI131" i="21"/>
  <c r="FJ131" i="21"/>
  <c r="FK131" i="21"/>
  <c r="FL131" i="21"/>
  <c r="FM131" i="21"/>
  <c r="FN131" i="21"/>
  <c r="FO131" i="21"/>
  <c r="FP131" i="21"/>
  <c r="FQ131" i="21"/>
  <c r="FR131" i="21"/>
  <c r="FS131" i="21"/>
  <c r="FT131" i="21"/>
  <c r="FU131" i="21"/>
  <c r="FV131" i="21"/>
  <c r="FW131" i="21"/>
  <c r="FX131" i="21"/>
  <c r="FY131" i="21"/>
  <c r="FZ131" i="21"/>
  <c r="GA131" i="21"/>
  <c r="GB131" i="21"/>
  <c r="GC131" i="21"/>
  <c r="GD131" i="21"/>
  <c r="GE131" i="21"/>
  <c r="GF131" i="21"/>
  <c r="GG131" i="21"/>
  <c r="GH131" i="21"/>
  <c r="GI131" i="21"/>
  <c r="GJ131" i="21"/>
  <c r="GK131" i="21"/>
  <c r="GL131" i="21"/>
  <c r="GM131" i="21"/>
  <c r="GN131" i="21"/>
  <c r="GO131" i="21"/>
  <c r="GP131" i="21"/>
  <c r="GQ131" i="21"/>
  <c r="GR131" i="21"/>
  <c r="GS131" i="21"/>
  <c r="GT131" i="21"/>
  <c r="GU131" i="21"/>
  <c r="GV131" i="21"/>
  <c r="GW131" i="21"/>
  <c r="GX131" i="21"/>
  <c r="GY131" i="21"/>
  <c r="GZ131" i="21"/>
  <c r="HA131" i="21"/>
  <c r="HB131" i="21"/>
  <c r="HC131" i="21"/>
  <c r="HD131" i="21"/>
  <c r="HE131" i="21"/>
  <c r="HF131" i="21"/>
  <c r="HG131" i="21"/>
  <c r="HH131" i="21"/>
  <c r="HI131" i="21"/>
  <c r="HJ131" i="21"/>
  <c r="HK131" i="21"/>
  <c r="HL131" i="21"/>
  <c r="HM131" i="21"/>
  <c r="HN131" i="21"/>
  <c r="HO131" i="21"/>
  <c r="HP131" i="21"/>
  <c r="HQ131" i="21"/>
  <c r="HR131" i="21"/>
  <c r="HS131" i="21"/>
  <c r="HT131" i="21"/>
  <c r="HU131" i="21"/>
  <c r="HV131" i="21"/>
  <c r="HW131" i="21"/>
  <c r="HX131" i="21"/>
  <c r="HY131" i="21"/>
  <c r="HZ131" i="21"/>
  <c r="IA131" i="21"/>
  <c r="IB131" i="21"/>
  <c r="IC131" i="21"/>
  <c r="ID131" i="21"/>
  <c r="IE131" i="21"/>
  <c r="IF131" i="21"/>
  <c r="IG131" i="21"/>
  <c r="IH131" i="21"/>
  <c r="II131" i="21"/>
  <c r="IJ131" i="21"/>
  <c r="IK131" i="21"/>
  <c r="IL131" i="21"/>
  <c r="IM131" i="21"/>
  <c r="IN131" i="21"/>
  <c r="IO131" i="21"/>
  <c r="IP131" i="21"/>
  <c r="IQ131" i="21"/>
  <c r="IR131" i="21"/>
  <c r="IS131" i="21"/>
  <c r="IT131" i="21"/>
  <c r="IU131" i="21"/>
  <c r="IV131" i="21"/>
  <c r="IW131" i="21"/>
  <c r="IX131" i="21"/>
  <c r="IY131" i="21"/>
  <c r="IZ131" i="21"/>
  <c r="JA131" i="21"/>
  <c r="JB131" i="21"/>
  <c r="JC131" i="21"/>
  <c r="JD131" i="21"/>
  <c r="JE131" i="21"/>
  <c r="JF131" i="21"/>
  <c r="JG131" i="21"/>
  <c r="JH131" i="21"/>
  <c r="JI131" i="21"/>
  <c r="JJ131" i="21"/>
  <c r="JK131" i="21"/>
  <c r="JL131" i="21"/>
  <c r="JM131" i="21"/>
  <c r="JN131" i="21"/>
  <c r="JO131" i="21"/>
  <c r="JP131" i="21"/>
  <c r="JQ131" i="21"/>
  <c r="JR131" i="21"/>
  <c r="JS131" i="21"/>
  <c r="JT131" i="21"/>
  <c r="JU131" i="21"/>
  <c r="JV131" i="21"/>
  <c r="JW131" i="21"/>
  <c r="JX131" i="21"/>
  <c r="JY131" i="21"/>
  <c r="JZ131" i="21"/>
  <c r="KA131" i="21"/>
  <c r="KB131" i="21"/>
  <c r="KC131" i="21"/>
  <c r="KD131" i="21"/>
  <c r="KE131" i="21"/>
  <c r="KF131" i="21"/>
  <c r="KG131" i="21"/>
  <c r="KH131" i="21"/>
  <c r="KI131" i="21"/>
  <c r="KJ131" i="21"/>
  <c r="KK131" i="21"/>
  <c r="KL131" i="21"/>
  <c r="KM131" i="21"/>
  <c r="KN131" i="21"/>
  <c r="KO131" i="21"/>
  <c r="KP131" i="21"/>
  <c r="KQ131" i="21"/>
  <c r="KR131" i="21"/>
  <c r="KS131" i="21"/>
  <c r="KT131" i="21"/>
  <c r="KU131" i="21"/>
  <c r="KV131" i="21"/>
  <c r="KW131" i="21"/>
  <c r="KX131" i="21"/>
  <c r="KY131" i="21"/>
  <c r="KZ131" i="21"/>
  <c r="LA131" i="21"/>
  <c r="LB131" i="21"/>
  <c r="LC131" i="21"/>
  <c r="LD131" i="21"/>
  <c r="LE131" i="21"/>
  <c r="LF131" i="21"/>
  <c r="LG131" i="21"/>
  <c r="LH131" i="21"/>
  <c r="LI131" i="21"/>
  <c r="LJ131" i="21"/>
  <c r="LK131" i="21"/>
  <c r="LL131" i="21"/>
  <c r="LM131" i="21"/>
  <c r="LN131" i="21"/>
  <c r="LO131" i="21"/>
  <c r="LP131" i="21"/>
  <c r="LQ131" i="21"/>
  <c r="LR131" i="21"/>
  <c r="LS131" i="21"/>
  <c r="LT131" i="21"/>
  <c r="LU131" i="21"/>
  <c r="LV131" i="21"/>
  <c r="LW131" i="21"/>
  <c r="LX131" i="21"/>
  <c r="LY131" i="21"/>
  <c r="LZ131" i="21"/>
  <c r="MA131" i="21"/>
  <c r="MB131" i="21"/>
  <c r="MC131" i="21"/>
  <c r="MD131" i="21"/>
  <c r="ME131" i="21"/>
  <c r="MF131" i="21"/>
  <c r="MG131" i="21"/>
  <c r="MH131" i="21"/>
  <c r="MI131" i="21"/>
  <c r="MJ131" i="21"/>
  <c r="MK131" i="21"/>
  <c r="ML131" i="21"/>
  <c r="MM131" i="21"/>
  <c r="MN131" i="21"/>
  <c r="MO131" i="21"/>
  <c r="MP131" i="21"/>
  <c r="MQ131" i="21"/>
  <c r="MR131" i="21"/>
  <c r="D132" i="21"/>
  <c r="E132" i="21"/>
  <c r="F132" i="21"/>
  <c r="G132" i="21"/>
  <c r="H132" i="21"/>
  <c r="I132" i="21"/>
  <c r="J132" i="21"/>
  <c r="K132" i="21"/>
  <c r="L132" i="21"/>
  <c r="M132" i="21"/>
  <c r="N132" i="21"/>
  <c r="O132" i="21"/>
  <c r="P132" i="21"/>
  <c r="Q132" i="21"/>
  <c r="R132" i="21"/>
  <c r="S132" i="21"/>
  <c r="T132" i="21"/>
  <c r="U132" i="21"/>
  <c r="V132" i="21"/>
  <c r="W132" i="21"/>
  <c r="X132" i="21"/>
  <c r="Y132" i="21"/>
  <c r="Z132" i="21"/>
  <c r="AA132" i="21"/>
  <c r="AB132" i="21"/>
  <c r="AC132" i="21"/>
  <c r="AD132" i="21"/>
  <c r="AE132" i="21"/>
  <c r="AF132" i="21"/>
  <c r="AG132" i="21"/>
  <c r="AH132" i="21"/>
  <c r="AI132" i="21"/>
  <c r="AJ132" i="21"/>
  <c r="AK132" i="21"/>
  <c r="AL132" i="21"/>
  <c r="AM132" i="21"/>
  <c r="AN132" i="21"/>
  <c r="AO132" i="21"/>
  <c r="AP132" i="21"/>
  <c r="AQ132" i="21"/>
  <c r="AR132" i="21"/>
  <c r="AS132" i="21"/>
  <c r="AT132" i="21"/>
  <c r="AU132" i="21"/>
  <c r="AV132" i="21"/>
  <c r="AW132" i="21"/>
  <c r="AX132" i="21"/>
  <c r="AY132" i="21"/>
  <c r="AZ132" i="21"/>
  <c r="BA132" i="21"/>
  <c r="BB132" i="21"/>
  <c r="BC132" i="21"/>
  <c r="BD132" i="21"/>
  <c r="BE132" i="21"/>
  <c r="BF132" i="21"/>
  <c r="BG132" i="21"/>
  <c r="BH132" i="21"/>
  <c r="BI132" i="21"/>
  <c r="BJ132" i="21"/>
  <c r="BK132" i="21"/>
  <c r="BL132" i="21"/>
  <c r="BM132" i="21"/>
  <c r="BN132" i="21"/>
  <c r="BO132" i="21"/>
  <c r="BP132" i="21"/>
  <c r="BQ132" i="21"/>
  <c r="BR132" i="21"/>
  <c r="BS132" i="21"/>
  <c r="BT132" i="21"/>
  <c r="BU132" i="21"/>
  <c r="BV132" i="21"/>
  <c r="BW132" i="21"/>
  <c r="BX132" i="21"/>
  <c r="BY132" i="21"/>
  <c r="BZ132" i="21"/>
  <c r="CA132" i="21"/>
  <c r="CB132" i="21"/>
  <c r="CC132" i="21"/>
  <c r="CD132" i="21"/>
  <c r="CE132" i="21"/>
  <c r="CF132" i="21"/>
  <c r="CG132" i="21"/>
  <c r="CH132" i="21"/>
  <c r="CI132" i="21"/>
  <c r="CJ132" i="21"/>
  <c r="CK132" i="21"/>
  <c r="CL132" i="21"/>
  <c r="CM132" i="21"/>
  <c r="CN132" i="21"/>
  <c r="CO132" i="21"/>
  <c r="CP132" i="21"/>
  <c r="CQ132" i="21"/>
  <c r="CR132" i="21"/>
  <c r="CS132" i="21"/>
  <c r="CT132" i="21"/>
  <c r="CU132" i="21"/>
  <c r="CV132" i="21"/>
  <c r="CW132" i="21"/>
  <c r="CX132" i="21"/>
  <c r="CY132" i="21"/>
  <c r="CZ132" i="21"/>
  <c r="DA132" i="21"/>
  <c r="DB132" i="21"/>
  <c r="DC132" i="21"/>
  <c r="DD132" i="21"/>
  <c r="DE132" i="21"/>
  <c r="DF132" i="21"/>
  <c r="DG132" i="21"/>
  <c r="DH132" i="21"/>
  <c r="DI132" i="21"/>
  <c r="DJ132" i="21"/>
  <c r="DK132" i="21"/>
  <c r="DL132" i="21"/>
  <c r="DM132" i="21"/>
  <c r="DN132" i="21"/>
  <c r="DO132" i="21"/>
  <c r="DP132" i="21"/>
  <c r="DQ132" i="21"/>
  <c r="DR132" i="21"/>
  <c r="DS132" i="21"/>
  <c r="DT132" i="21"/>
  <c r="DU132" i="21"/>
  <c r="DV132" i="21"/>
  <c r="DW132" i="21"/>
  <c r="DX132" i="21"/>
  <c r="DY132" i="21"/>
  <c r="DZ132" i="21"/>
  <c r="EA132" i="21"/>
  <c r="EB132" i="21"/>
  <c r="EC132" i="21"/>
  <c r="ED132" i="21"/>
  <c r="EE132" i="21"/>
  <c r="EF132" i="21"/>
  <c r="EG132" i="21"/>
  <c r="EH132" i="21"/>
  <c r="EI132" i="21"/>
  <c r="EJ132" i="21"/>
  <c r="EK132" i="21"/>
  <c r="EL132" i="21"/>
  <c r="EM132" i="21"/>
  <c r="EN132" i="21"/>
  <c r="EO132" i="21"/>
  <c r="EP132" i="21"/>
  <c r="EQ132" i="21"/>
  <c r="ER132" i="21"/>
  <c r="ES132" i="21"/>
  <c r="ET132" i="21"/>
  <c r="EU132" i="21"/>
  <c r="EV132" i="21"/>
  <c r="EW132" i="21"/>
  <c r="EX132" i="21"/>
  <c r="EY132" i="21"/>
  <c r="EZ132" i="21"/>
  <c r="FA132" i="21"/>
  <c r="FB132" i="21"/>
  <c r="FC132" i="21"/>
  <c r="FD132" i="21"/>
  <c r="FE132" i="21"/>
  <c r="FF132" i="21"/>
  <c r="FG132" i="21"/>
  <c r="FH132" i="21"/>
  <c r="FI132" i="21"/>
  <c r="FJ132" i="21"/>
  <c r="FK132" i="21"/>
  <c r="FL132" i="21"/>
  <c r="FM132" i="21"/>
  <c r="FN132" i="21"/>
  <c r="FO132" i="21"/>
  <c r="FP132" i="21"/>
  <c r="FQ132" i="21"/>
  <c r="FR132" i="21"/>
  <c r="FS132" i="21"/>
  <c r="FT132" i="21"/>
  <c r="FU132" i="21"/>
  <c r="FV132" i="21"/>
  <c r="FW132" i="21"/>
  <c r="FX132" i="21"/>
  <c r="FY132" i="21"/>
  <c r="FZ132" i="21"/>
  <c r="GA132" i="21"/>
  <c r="GB132" i="21"/>
  <c r="GC132" i="21"/>
  <c r="GD132" i="21"/>
  <c r="GE132" i="21"/>
  <c r="GF132" i="21"/>
  <c r="GG132" i="21"/>
  <c r="GH132" i="21"/>
  <c r="GI132" i="21"/>
  <c r="GJ132" i="21"/>
  <c r="GK132" i="21"/>
  <c r="GL132" i="21"/>
  <c r="GM132" i="21"/>
  <c r="GN132" i="21"/>
  <c r="GO132" i="21"/>
  <c r="GP132" i="21"/>
  <c r="GQ132" i="21"/>
  <c r="GR132" i="21"/>
  <c r="GS132" i="21"/>
  <c r="GT132" i="21"/>
  <c r="GU132" i="21"/>
  <c r="GV132" i="21"/>
  <c r="GW132" i="21"/>
  <c r="GX132" i="21"/>
  <c r="GY132" i="21"/>
  <c r="GZ132" i="21"/>
  <c r="HA132" i="21"/>
  <c r="HB132" i="21"/>
  <c r="HC132" i="21"/>
  <c r="HD132" i="21"/>
  <c r="HE132" i="21"/>
  <c r="HF132" i="21"/>
  <c r="HG132" i="21"/>
  <c r="HH132" i="21"/>
  <c r="HI132" i="21"/>
  <c r="HJ132" i="21"/>
  <c r="HK132" i="21"/>
  <c r="HL132" i="21"/>
  <c r="HM132" i="21"/>
  <c r="HN132" i="21"/>
  <c r="HO132" i="21"/>
  <c r="HP132" i="21"/>
  <c r="HQ132" i="21"/>
  <c r="HR132" i="21"/>
  <c r="HS132" i="21"/>
  <c r="HT132" i="21"/>
  <c r="HU132" i="21"/>
  <c r="HV132" i="21"/>
  <c r="HW132" i="21"/>
  <c r="HX132" i="21"/>
  <c r="HY132" i="21"/>
  <c r="HZ132" i="21"/>
  <c r="IA132" i="21"/>
  <c r="IB132" i="21"/>
  <c r="IC132" i="21"/>
  <c r="ID132" i="21"/>
  <c r="IE132" i="21"/>
  <c r="IF132" i="21"/>
  <c r="IG132" i="21"/>
  <c r="IH132" i="21"/>
  <c r="II132" i="21"/>
  <c r="IJ132" i="21"/>
  <c r="IK132" i="21"/>
  <c r="IL132" i="21"/>
  <c r="IM132" i="21"/>
  <c r="IN132" i="21"/>
  <c r="IO132" i="21"/>
  <c r="IP132" i="21"/>
  <c r="IQ132" i="21"/>
  <c r="IR132" i="21"/>
  <c r="IS132" i="21"/>
  <c r="IT132" i="21"/>
  <c r="IU132" i="21"/>
  <c r="IV132" i="21"/>
  <c r="IW132" i="21"/>
  <c r="IX132" i="21"/>
  <c r="IY132" i="21"/>
  <c r="IZ132" i="21"/>
  <c r="JA132" i="21"/>
  <c r="JB132" i="21"/>
  <c r="JC132" i="21"/>
  <c r="JD132" i="21"/>
  <c r="JE132" i="21"/>
  <c r="JF132" i="21"/>
  <c r="JG132" i="21"/>
  <c r="JH132" i="21"/>
  <c r="JI132" i="21"/>
  <c r="JJ132" i="21"/>
  <c r="JK132" i="21"/>
  <c r="JL132" i="21"/>
  <c r="JM132" i="21"/>
  <c r="JN132" i="21"/>
  <c r="JO132" i="21"/>
  <c r="JP132" i="21"/>
  <c r="JQ132" i="21"/>
  <c r="JR132" i="21"/>
  <c r="JS132" i="21"/>
  <c r="JT132" i="21"/>
  <c r="JU132" i="21"/>
  <c r="JV132" i="21"/>
  <c r="JW132" i="21"/>
  <c r="JX132" i="21"/>
  <c r="JY132" i="21"/>
  <c r="JZ132" i="21"/>
  <c r="KA132" i="21"/>
  <c r="KB132" i="21"/>
  <c r="KC132" i="21"/>
  <c r="KD132" i="21"/>
  <c r="KE132" i="21"/>
  <c r="KF132" i="21"/>
  <c r="KG132" i="21"/>
  <c r="KH132" i="21"/>
  <c r="KI132" i="21"/>
  <c r="KJ132" i="21"/>
  <c r="KK132" i="21"/>
  <c r="KL132" i="21"/>
  <c r="KM132" i="21"/>
  <c r="KN132" i="21"/>
  <c r="KO132" i="21"/>
  <c r="KP132" i="21"/>
  <c r="KQ132" i="21"/>
  <c r="KR132" i="21"/>
  <c r="KS132" i="21"/>
  <c r="KT132" i="21"/>
  <c r="KU132" i="21"/>
  <c r="KV132" i="21"/>
  <c r="KW132" i="21"/>
  <c r="KX132" i="21"/>
  <c r="KY132" i="21"/>
  <c r="KZ132" i="21"/>
  <c r="LA132" i="21"/>
  <c r="LB132" i="21"/>
  <c r="LC132" i="21"/>
  <c r="LD132" i="21"/>
  <c r="LE132" i="21"/>
  <c r="LF132" i="21"/>
  <c r="LG132" i="21"/>
  <c r="LH132" i="21"/>
  <c r="LI132" i="21"/>
  <c r="LJ132" i="21"/>
  <c r="LK132" i="21"/>
  <c r="LL132" i="21"/>
  <c r="LM132" i="21"/>
  <c r="LN132" i="21"/>
  <c r="LO132" i="21"/>
  <c r="LP132" i="21"/>
  <c r="LQ132" i="21"/>
  <c r="LR132" i="21"/>
  <c r="LS132" i="21"/>
  <c r="LT132" i="21"/>
  <c r="LU132" i="21"/>
  <c r="LV132" i="21"/>
  <c r="LW132" i="21"/>
  <c r="LX132" i="21"/>
  <c r="LY132" i="21"/>
  <c r="LZ132" i="21"/>
  <c r="MA132" i="21"/>
  <c r="MB132" i="21"/>
  <c r="MC132" i="21"/>
  <c r="MD132" i="21"/>
  <c r="ME132" i="21"/>
  <c r="MF132" i="21"/>
  <c r="MG132" i="21"/>
  <c r="MH132" i="21"/>
  <c r="MI132" i="21"/>
  <c r="MJ132" i="21"/>
  <c r="MK132" i="21"/>
  <c r="ML132" i="21"/>
  <c r="MM132" i="21"/>
  <c r="MN132" i="21"/>
  <c r="MO132" i="21"/>
  <c r="MP132" i="21"/>
  <c r="MQ132" i="21"/>
  <c r="MR132" i="21"/>
  <c r="D133" i="21"/>
  <c r="E133" i="21"/>
  <c r="F133" i="21"/>
  <c r="G133" i="21"/>
  <c r="H133" i="21"/>
  <c r="I133" i="21"/>
  <c r="J133" i="21"/>
  <c r="K133" i="21"/>
  <c r="L133" i="21"/>
  <c r="M133" i="21"/>
  <c r="N133" i="21"/>
  <c r="O133" i="21"/>
  <c r="P133" i="21"/>
  <c r="Q133" i="21"/>
  <c r="R133" i="21"/>
  <c r="S133" i="21"/>
  <c r="T133" i="21"/>
  <c r="U133" i="21"/>
  <c r="V133" i="21"/>
  <c r="W133" i="21"/>
  <c r="X133" i="21"/>
  <c r="Y133" i="21"/>
  <c r="Z133" i="21"/>
  <c r="AA133" i="21"/>
  <c r="AB133" i="21"/>
  <c r="AC133" i="21"/>
  <c r="AD133" i="21"/>
  <c r="AE133" i="21"/>
  <c r="AF133" i="21"/>
  <c r="AG133" i="21"/>
  <c r="AH133" i="21"/>
  <c r="AI133" i="21"/>
  <c r="AJ133" i="21"/>
  <c r="AK133" i="21"/>
  <c r="AL133" i="21"/>
  <c r="AM133" i="21"/>
  <c r="AN133" i="21"/>
  <c r="AO133" i="21"/>
  <c r="AP133" i="21"/>
  <c r="AQ133" i="21"/>
  <c r="AR133" i="21"/>
  <c r="AS133" i="21"/>
  <c r="AT133" i="21"/>
  <c r="AU133" i="21"/>
  <c r="AV133" i="21"/>
  <c r="AW133" i="21"/>
  <c r="AX133" i="21"/>
  <c r="AY133" i="21"/>
  <c r="AZ133" i="21"/>
  <c r="BA133" i="21"/>
  <c r="BB133" i="21"/>
  <c r="BC133" i="21"/>
  <c r="BD133" i="21"/>
  <c r="BE133" i="21"/>
  <c r="BF133" i="21"/>
  <c r="BG133" i="21"/>
  <c r="BH133" i="21"/>
  <c r="BI133" i="21"/>
  <c r="BJ133" i="21"/>
  <c r="BK133" i="21"/>
  <c r="BL133" i="21"/>
  <c r="BM133" i="21"/>
  <c r="BN133" i="21"/>
  <c r="BO133" i="21"/>
  <c r="BP133" i="21"/>
  <c r="BQ133" i="21"/>
  <c r="BR133" i="21"/>
  <c r="BS133" i="21"/>
  <c r="BT133" i="21"/>
  <c r="BU133" i="21"/>
  <c r="BV133" i="21"/>
  <c r="BW133" i="21"/>
  <c r="BX133" i="21"/>
  <c r="BY133" i="21"/>
  <c r="BZ133" i="21"/>
  <c r="CA133" i="21"/>
  <c r="CB133" i="21"/>
  <c r="CC133" i="21"/>
  <c r="CD133" i="21"/>
  <c r="CE133" i="21"/>
  <c r="CF133" i="21"/>
  <c r="CG133" i="21"/>
  <c r="CH133" i="21"/>
  <c r="CI133" i="21"/>
  <c r="CJ133" i="21"/>
  <c r="CK133" i="21"/>
  <c r="CL133" i="21"/>
  <c r="CM133" i="21"/>
  <c r="CN133" i="21"/>
  <c r="CO133" i="21"/>
  <c r="CP133" i="21"/>
  <c r="CQ133" i="21"/>
  <c r="CR133" i="21"/>
  <c r="CS133" i="21"/>
  <c r="CT133" i="21"/>
  <c r="CU133" i="21"/>
  <c r="CV133" i="21"/>
  <c r="CW133" i="21"/>
  <c r="CX133" i="21"/>
  <c r="CY133" i="21"/>
  <c r="CZ133" i="21"/>
  <c r="DA133" i="21"/>
  <c r="DB133" i="21"/>
  <c r="DC133" i="21"/>
  <c r="DD133" i="21"/>
  <c r="DE133" i="21"/>
  <c r="DF133" i="21"/>
  <c r="DG133" i="21"/>
  <c r="DH133" i="21"/>
  <c r="DI133" i="21"/>
  <c r="DJ133" i="21"/>
  <c r="DK133" i="21"/>
  <c r="DL133" i="21"/>
  <c r="DM133" i="21"/>
  <c r="DN133" i="21"/>
  <c r="DO133" i="21"/>
  <c r="DP133" i="21"/>
  <c r="DQ133" i="21"/>
  <c r="DR133" i="21"/>
  <c r="DS133" i="21"/>
  <c r="DT133" i="21"/>
  <c r="DU133" i="21"/>
  <c r="DV133" i="21"/>
  <c r="DW133" i="21"/>
  <c r="DX133" i="21"/>
  <c r="DY133" i="21"/>
  <c r="DZ133" i="21"/>
  <c r="EA133" i="21"/>
  <c r="EB133" i="21"/>
  <c r="EC133" i="21"/>
  <c r="ED133" i="21"/>
  <c r="EE133" i="21"/>
  <c r="EF133" i="21"/>
  <c r="EG133" i="21"/>
  <c r="EH133" i="21"/>
  <c r="EI133" i="21"/>
  <c r="EJ133" i="21"/>
  <c r="EK133" i="21"/>
  <c r="EL133" i="21"/>
  <c r="EM133" i="21"/>
  <c r="EN133" i="21"/>
  <c r="EO133" i="21"/>
  <c r="EP133" i="21"/>
  <c r="EQ133" i="21"/>
  <c r="ER133" i="21"/>
  <c r="ES133" i="21"/>
  <c r="ET133" i="21"/>
  <c r="EU133" i="21"/>
  <c r="EV133" i="21"/>
  <c r="EW133" i="21"/>
  <c r="EX133" i="21"/>
  <c r="EY133" i="21"/>
  <c r="EZ133" i="21"/>
  <c r="FA133" i="21"/>
  <c r="FB133" i="21"/>
  <c r="FC133" i="21"/>
  <c r="FD133" i="21"/>
  <c r="FE133" i="21"/>
  <c r="FF133" i="21"/>
  <c r="FG133" i="21"/>
  <c r="FH133" i="21"/>
  <c r="FI133" i="21"/>
  <c r="FJ133" i="21"/>
  <c r="FK133" i="21"/>
  <c r="FL133" i="21"/>
  <c r="FM133" i="21"/>
  <c r="FN133" i="21"/>
  <c r="FO133" i="21"/>
  <c r="FP133" i="21"/>
  <c r="FQ133" i="21"/>
  <c r="FR133" i="21"/>
  <c r="FS133" i="21"/>
  <c r="FT133" i="21"/>
  <c r="FU133" i="21"/>
  <c r="FV133" i="21"/>
  <c r="FW133" i="21"/>
  <c r="FX133" i="21"/>
  <c r="FY133" i="21"/>
  <c r="FZ133" i="21"/>
  <c r="GA133" i="21"/>
  <c r="GB133" i="21"/>
  <c r="GC133" i="21"/>
  <c r="GD133" i="21"/>
  <c r="GE133" i="21"/>
  <c r="GF133" i="21"/>
  <c r="GG133" i="21"/>
  <c r="GH133" i="21"/>
  <c r="GI133" i="21"/>
  <c r="GJ133" i="21"/>
  <c r="GK133" i="21"/>
  <c r="GL133" i="21"/>
  <c r="GM133" i="21"/>
  <c r="GN133" i="21"/>
  <c r="GO133" i="21"/>
  <c r="GP133" i="21"/>
  <c r="GQ133" i="21"/>
  <c r="GR133" i="21"/>
  <c r="GS133" i="21"/>
  <c r="GT133" i="21"/>
  <c r="GU133" i="21"/>
  <c r="GV133" i="21"/>
  <c r="GW133" i="21"/>
  <c r="GX133" i="21"/>
  <c r="GY133" i="21"/>
  <c r="GZ133" i="21"/>
  <c r="HA133" i="21"/>
  <c r="HB133" i="21"/>
  <c r="HC133" i="21"/>
  <c r="HD133" i="21"/>
  <c r="HE133" i="21"/>
  <c r="HF133" i="21"/>
  <c r="HG133" i="21"/>
  <c r="HH133" i="21"/>
  <c r="HI133" i="21"/>
  <c r="HJ133" i="21"/>
  <c r="HK133" i="21"/>
  <c r="HL133" i="21"/>
  <c r="HM133" i="21"/>
  <c r="HN133" i="21"/>
  <c r="HO133" i="21"/>
  <c r="HP133" i="21"/>
  <c r="HQ133" i="21"/>
  <c r="HR133" i="21"/>
  <c r="HS133" i="21"/>
  <c r="HT133" i="21"/>
  <c r="HU133" i="21"/>
  <c r="HV133" i="21"/>
  <c r="HW133" i="21"/>
  <c r="HX133" i="21"/>
  <c r="HY133" i="21"/>
  <c r="HZ133" i="21"/>
  <c r="IA133" i="21"/>
  <c r="IB133" i="21"/>
  <c r="IC133" i="21"/>
  <c r="ID133" i="21"/>
  <c r="IE133" i="21"/>
  <c r="IF133" i="21"/>
  <c r="IG133" i="21"/>
  <c r="IH133" i="21"/>
  <c r="II133" i="21"/>
  <c r="IJ133" i="21"/>
  <c r="IK133" i="21"/>
  <c r="IL133" i="21"/>
  <c r="IM133" i="21"/>
  <c r="IN133" i="21"/>
  <c r="IO133" i="21"/>
  <c r="IP133" i="21"/>
  <c r="IQ133" i="21"/>
  <c r="IR133" i="21"/>
  <c r="IS133" i="21"/>
  <c r="IT133" i="21"/>
  <c r="IU133" i="21"/>
  <c r="IV133" i="21"/>
  <c r="IW133" i="21"/>
  <c r="IX133" i="21"/>
  <c r="IY133" i="21"/>
  <c r="IZ133" i="21"/>
  <c r="JA133" i="21"/>
  <c r="JB133" i="21"/>
  <c r="JC133" i="21"/>
  <c r="JD133" i="21"/>
  <c r="JE133" i="21"/>
  <c r="JF133" i="21"/>
  <c r="JG133" i="21"/>
  <c r="JH133" i="21"/>
  <c r="JI133" i="21"/>
  <c r="JJ133" i="21"/>
  <c r="JK133" i="21"/>
  <c r="JL133" i="21"/>
  <c r="JM133" i="21"/>
  <c r="JN133" i="21"/>
  <c r="JO133" i="21"/>
  <c r="JP133" i="21"/>
  <c r="JQ133" i="21"/>
  <c r="JR133" i="21"/>
  <c r="JS133" i="21"/>
  <c r="JT133" i="21"/>
  <c r="JU133" i="21"/>
  <c r="JV133" i="21"/>
  <c r="JW133" i="21"/>
  <c r="JX133" i="21"/>
  <c r="JY133" i="21"/>
  <c r="JZ133" i="21"/>
  <c r="KA133" i="21"/>
  <c r="KB133" i="21"/>
  <c r="KC133" i="21"/>
  <c r="KD133" i="21"/>
  <c r="KE133" i="21"/>
  <c r="KF133" i="21"/>
  <c r="KG133" i="21"/>
  <c r="KH133" i="21"/>
  <c r="KI133" i="21"/>
  <c r="KJ133" i="21"/>
  <c r="KK133" i="21"/>
  <c r="KL133" i="21"/>
  <c r="KM133" i="21"/>
  <c r="KN133" i="21"/>
  <c r="KO133" i="21"/>
  <c r="KP133" i="21"/>
  <c r="KQ133" i="21"/>
  <c r="KR133" i="21"/>
  <c r="KS133" i="21"/>
  <c r="KT133" i="21"/>
  <c r="KU133" i="21"/>
  <c r="KV133" i="21"/>
  <c r="KW133" i="21"/>
  <c r="KX133" i="21"/>
  <c r="KY133" i="21"/>
  <c r="KZ133" i="21"/>
  <c r="LA133" i="21"/>
  <c r="LB133" i="21"/>
  <c r="LC133" i="21"/>
  <c r="LD133" i="21"/>
  <c r="LE133" i="21"/>
  <c r="LF133" i="21"/>
  <c r="LG133" i="21"/>
  <c r="LH133" i="21"/>
  <c r="LI133" i="21"/>
  <c r="LJ133" i="21"/>
  <c r="LK133" i="21"/>
  <c r="LL133" i="21"/>
  <c r="LM133" i="21"/>
  <c r="LN133" i="21"/>
  <c r="LO133" i="21"/>
  <c r="LP133" i="21"/>
  <c r="LQ133" i="21"/>
  <c r="LR133" i="21"/>
  <c r="LS133" i="21"/>
  <c r="LT133" i="21"/>
  <c r="LU133" i="21"/>
  <c r="LV133" i="21"/>
  <c r="LW133" i="21"/>
  <c r="LX133" i="21"/>
  <c r="LY133" i="21"/>
  <c r="LZ133" i="21"/>
  <c r="MA133" i="21"/>
  <c r="MB133" i="21"/>
  <c r="MC133" i="21"/>
  <c r="MD133" i="21"/>
  <c r="ME133" i="21"/>
  <c r="MF133" i="21"/>
  <c r="MG133" i="21"/>
  <c r="MH133" i="21"/>
  <c r="MI133" i="21"/>
  <c r="MJ133" i="21"/>
  <c r="MK133" i="21"/>
  <c r="ML133" i="21"/>
  <c r="MM133" i="21"/>
  <c r="MN133" i="21"/>
  <c r="MO133" i="21"/>
  <c r="MP133" i="21"/>
  <c r="MQ133" i="21"/>
  <c r="MR133" i="21"/>
  <c r="D134" i="21"/>
  <c r="E134" i="21"/>
  <c r="F134" i="21"/>
  <c r="G134" i="21"/>
  <c r="H134" i="21"/>
  <c r="I134" i="21"/>
  <c r="J134" i="21"/>
  <c r="K134" i="21"/>
  <c r="L134" i="21"/>
  <c r="M134" i="21"/>
  <c r="N134" i="21"/>
  <c r="O134" i="21"/>
  <c r="P134" i="21"/>
  <c r="Q134" i="21"/>
  <c r="R134" i="21"/>
  <c r="S134" i="21"/>
  <c r="T134" i="21"/>
  <c r="U134" i="21"/>
  <c r="V134" i="21"/>
  <c r="W134" i="21"/>
  <c r="X134" i="21"/>
  <c r="Y134" i="21"/>
  <c r="Z134" i="21"/>
  <c r="AA134" i="21"/>
  <c r="AB134" i="21"/>
  <c r="AC134" i="21"/>
  <c r="AD134" i="21"/>
  <c r="AE134" i="21"/>
  <c r="AF134" i="21"/>
  <c r="AG134" i="21"/>
  <c r="AH134" i="21"/>
  <c r="AI134" i="21"/>
  <c r="AJ134" i="21"/>
  <c r="AK134" i="21"/>
  <c r="AL134" i="21"/>
  <c r="AM134" i="21"/>
  <c r="AN134" i="21"/>
  <c r="AO134" i="21"/>
  <c r="AP134" i="21"/>
  <c r="AQ134" i="21"/>
  <c r="AR134" i="21"/>
  <c r="AS134" i="21"/>
  <c r="AT134" i="21"/>
  <c r="AU134" i="21"/>
  <c r="AV134" i="21"/>
  <c r="AW134" i="21"/>
  <c r="AX134" i="21"/>
  <c r="AY134" i="21"/>
  <c r="AZ134" i="21"/>
  <c r="BA134" i="21"/>
  <c r="BB134" i="21"/>
  <c r="BC134" i="21"/>
  <c r="BD134" i="21"/>
  <c r="BE134" i="21"/>
  <c r="BF134" i="21"/>
  <c r="BG134" i="21"/>
  <c r="BH134" i="21"/>
  <c r="BI134" i="21"/>
  <c r="BJ134" i="21"/>
  <c r="BK134" i="21"/>
  <c r="BL134" i="21"/>
  <c r="BM134" i="21"/>
  <c r="BN134" i="21"/>
  <c r="BO134" i="21"/>
  <c r="BP134" i="21"/>
  <c r="BQ134" i="21"/>
  <c r="BR134" i="21"/>
  <c r="BS134" i="21"/>
  <c r="BT134" i="21"/>
  <c r="BU134" i="21"/>
  <c r="BV134" i="21"/>
  <c r="BW134" i="21"/>
  <c r="BX134" i="21"/>
  <c r="BY134" i="21"/>
  <c r="BZ134" i="21"/>
  <c r="CA134" i="21"/>
  <c r="CB134" i="21"/>
  <c r="CC134" i="21"/>
  <c r="CD134" i="21"/>
  <c r="CE134" i="21"/>
  <c r="CF134" i="21"/>
  <c r="CG134" i="21"/>
  <c r="CH134" i="21"/>
  <c r="CI134" i="21"/>
  <c r="CJ134" i="21"/>
  <c r="CK134" i="21"/>
  <c r="CL134" i="21"/>
  <c r="CM134" i="21"/>
  <c r="CN134" i="21"/>
  <c r="CO134" i="21"/>
  <c r="CP134" i="21"/>
  <c r="CQ134" i="21"/>
  <c r="CR134" i="21"/>
  <c r="CS134" i="21"/>
  <c r="CT134" i="21"/>
  <c r="CU134" i="21"/>
  <c r="CV134" i="21"/>
  <c r="CW134" i="21"/>
  <c r="CX134" i="21"/>
  <c r="CY134" i="21"/>
  <c r="CZ134" i="21"/>
  <c r="DA134" i="21"/>
  <c r="DB134" i="21"/>
  <c r="DC134" i="21"/>
  <c r="DD134" i="21"/>
  <c r="DE134" i="21"/>
  <c r="DF134" i="21"/>
  <c r="DG134" i="21"/>
  <c r="DH134" i="21"/>
  <c r="DI134" i="21"/>
  <c r="DJ134" i="21"/>
  <c r="DK134" i="21"/>
  <c r="DL134" i="21"/>
  <c r="DM134" i="21"/>
  <c r="DN134" i="21"/>
  <c r="DO134" i="21"/>
  <c r="DP134" i="21"/>
  <c r="DQ134" i="21"/>
  <c r="DR134" i="21"/>
  <c r="DS134" i="21"/>
  <c r="DT134" i="21"/>
  <c r="DU134" i="21"/>
  <c r="DV134" i="21"/>
  <c r="DW134" i="21"/>
  <c r="DX134" i="21"/>
  <c r="DY134" i="21"/>
  <c r="DZ134" i="21"/>
  <c r="EA134" i="21"/>
  <c r="EB134" i="21"/>
  <c r="EC134" i="21"/>
  <c r="ED134" i="21"/>
  <c r="EE134" i="21"/>
  <c r="EF134" i="21"/>
  <c r="EG134" i="21"/>
  <c r="EH134" i="21"/>
  <c r="EI134" i="21"/>
  <c r="EJ134" i="21"/>
  <c r="EK134" i="21"/>
  <c r="EL134" i="21"/>
  <c r="EM134" i="21"/>
  <c r="EN134" i="21"/>
  <c r="EO134" i="21"/>
  <c r="EP134" i="21"/>
  <c r="EQ134" i="21"/>
  <c r="ER134" i="21"/>
  <c r="ES134" i="21"/>
  <c r="ET134" i="21"/>
  <c r="EU134" i="21"/>
  <c r="EV134" i="21"/>
  <c r="EW134" i="21"/>
  <c r="EX134" i="21"/>
  <c r="EY134" i="21"/>
  <c r="EZ134" i="21"/>
  <c r="FA134" i="21"/>
  <c r="FB134" i="21"/>
  <c r="FC134" i="21"/>
  <c r="FD134" i="21"/>
  <c r="FE134" i="21"/>
  <c r="FF134" i="21"/>
  <c r="FG134" i="21"/>
  <c r="FH134" i="21"/>
  <c r="FI134" i="21"/>
  <c r="FJ134" i="21"/>
  <c r="FK134" i="21"/>
  <c r="FL134" i="21"/>
  <c r="FM134" i="21"/>
  <c r="FN134" i="21"/>
  <c r="FO134" i="21"/>
  <c r="FP134" i="21"/>
  <c r="FQ134" i="21"/>
  <c r="FR134" i="21"/>
  <c r="FS134" i="21"/>
  <c r="FT134" i="21"/>
  <c r="FU134" i="21"/>
  <c r="FV134" i="21"/>
  <c r="FW134" i="21"/>
  <c r="FX134" i="21"/>
  <c r="FY134" i="21"/>
  <c r="FZ134" i="21"/>
  <c r="GA134" i="21"/>
  <c r="GB134" i="21"/>
  <c r="GC134" i="21"/>
  <c r="GD134" i="21"/>
  <c r="GE134" i="21"/>
  <c r="GF134" i="21"/>
  <c r="GG134" i="21"/>
  <c r="GH134" i="21"/>
  <c r="GI134" i="21"/>
  <c r="GJ134" i="21"/>
  <c r="GK134" i="21"/>
  <c r="GL134" i="21"/>
  <c r="GM134" i="21"/>
  <c r="GN134" i="21"/>
  <c r="GO134" i="21"/>
  <c r="GP134" i="21"/>
  <c r="GQ134" i="21"/>
  <c r="GR134" i="21"/>
  <c r="GS134" i="21"/>
  <c r="GT134" i="21"/>
  <c r="GU134" i="21"/>
  <c r="GV134" i="21"/>
  <c r="GW134" i="21"/>
  <c r="GX134" i="21"/>
  <c r="GY134" i="21"/>
  <c r="GZ134" i="21"/>
  <c r="HA134" i="21"/>
  <c r="HB134" i="21"/>
  <c r="HC134" i="21"/>
  <c r="HD134" i="21"/>
  <c r="HE134" i="21"/>
  <c r="HF134" i="21"/>
  <c r="HG134" i="21"/>
  <c r="HH134" i="21"/>
  <c r="HI134" i="21"/>
  <c r="HJ134" i="21"/>
  <c r="HK134" i="21"/>
  <c r="HL134" i="21"/>
  <c r="HM134" i="21"/>
  <c r="HN134" i="21"/>
  <c r="HO134" i="21"/>
  <c r="HP134" i="21"/>
  <c r="HQ134" i="21"/>
  <c r="HR134" i="21"/>
  <c r="HS134" i="21"/>
  <c r="HT134" i="21"/>
  <c r="HU134" i="21"/>
  <c r="HV134" i="21"/>
  <c r="HW134" i="21"/>
  <c r="HX134" i="21"/>
  <c r="HY134" i="21"/>
  <c r="HZ134" i="21"/>
  <c r="IA134" i="21"/>
  <c r="IB134" i="21"/>
  <c r="IC134" i="21"/>
  <c r="ID134" i="21"/>
  <c r="IE134" i="21"/>
  <c r="IF134" i="21"/>
  <c r="IG134" i="21"/>
  <c r="IH134" i="21"/>
  <c r="II134" i="21"/>
  <c r="IJ134" i="21"/>
  <c r="IK134" i="21"/>
  <c r="IL134" i="21"/>
  <c r="IM134" i="21"/>
  <c r="IN134" i="21"/>
  <c r="IO134" i="21"/>
  <c r="IP134" i="21"/>
  <c r="IQ134" i="21"/>
  <c r="IR134" i="21"/>
  <c r="IS134" i="21"/>
  <c r="IT134" i="21"/>
  <c r="IU134" i="21"/>
  <c r="IV134" i="21"/>
  <c r="IW134" i="21"/>
  <c r="IX134" i="21"/>
  <c r="IY134" i="21"/>
  <c r="IZ134" i="21"/>
  <c r="JA134" i="21"/>
  <c r="JB134" i="21"/>
  <c r="JC134" i="21"/>
  <c r="JD134" i="21"/>
  <c r="JE134" i="21"/>
  <c r="JF134" i="21"/>
  <c r="JG134" i="21"/>
  <c r="JH134" i="21"/>
  <c r="JI134" i="21"/>
  <c r="JJ134" i="21"/>
  <c r="JK134" i="21"/>
  <c r="JL134" i="21"/>
  <c r="JM134" i="21"/>
  <c r="JN134" i="21"/>
  <c r="JO134" i="21"/>
  <c r="JP134" i="21"/>
  <c r="JQ134" i="21"/>
  <c r="JR134" i="21"/>
  <c r="JS134" i="21"/>
  <c r="JT134" i="21"/>
  <c r="JU134" i="21"/>
  <c r="JV134" i="21"/>
  <c r="JW134" i="21"/>
  <c r="JX134" i="21"/>
  <c r="JY134" i="21"/>
  <c r="JZ134" i="21"/>
  <c r="KA134" i="21"/>
  <c r="KB134" i="21"/>
  <c r="KC134" i="21"/>
  <c r="KD134" i="21"/>
  <c r="KE134" i="21"/>
  <c r="KF134" i="21"/>
  <c r="KG134" i="21"/>
  <c r="KH134" i="21"/>
  <c r="KI134" i="21"/>
  <c r="KJ134" i="21"/>
  <c r="KK134" i="21"/>
  <c r="KL134" i="21"/>
  <c r="KM134" i="21"/>
  <c r="KN134" i="21"/>
  <c r="KO134" i="21"/>
  <c r="KP134" i="21"/>
  <c r="KQ134" i="21"/>
  <c r="KR134" i="21"/>
  <c r="KS134" i="21"/>
  <c r="KT134" i="21"/>
  <c r="KU134" i="21"/>
  <c r="KV134" i="21"/>
  <c r="KW134" i="21"/>
  <c r="KX134" i="21"/>
  <c r="KY134" i="21"/>
  <c r="KZ134" i="21"/>
  <c r="LA134" i="21"/>
  <c r="LB134" i="21"/>
  <c r="LC134" i="21"/>
  <c r="LD134" i="21"/>
  <c r="LE134" i="21"/>
  <c r="LF134" i="21"/>
  <c r="LG134" i="21"/>
  <c r="LH134" i="21"/>
  <c r="LI134" i="21"/>
  <c r="LJ134" i="21"/>
  <c r="LK134" i="21"/>
  <c r="LL134" i="21"/>
  <c r="LM134" i="21"/>
  <c r="LN134" i="21"/>
  <c r="LO134" i="21"/>
  <c r="LP134" i="21"/>
  <c r="LQ134" i="21"/>
  <c r="LR134" i="21"/>
  <c r="LS134" i="21"/>
  <c r="LT134" i="21"/>
  <c r="LU134" i="21"/>
  <c r="LV134" i="21"/>
  <c r="LW134" i="21"/>
  <c r="LX134" i="21"/>
  <c r="LY134" i="21"/>
  <c r="LZ134" i="21"/>
  <c r="MA134" i="21"/>
  <c r="MB134" i="21"/>
  <c r="MC134" i="21"/>
  <c r="MD134" i="21"/>
  <c r="ME134" i="21"/>
  <c r="MF134" i="21"/>
  <c r="MG134" i="21"/>
  <c r="MH134" i="21"/>
  <c r="MI134" i="21"/>
  <c r="MJ134" i="21"/>
  <c r="MK134" i="21"/>
  <c r="ML134" i="21"/>
  <c r="MM134" i="21"/>
  <c r="MN134" i="21"/>
  <c r="MO134" i="21"/>
  <c r="MP134" i="21"/>
  <c r="MQ134" i="21"/>
  <c r="MR134"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2" i="21"/>
  <c r="C3" i="21"/>
  <c r="C4" i="21"/>
  <c r="C5" i="21"/>
  <c r="C6" i="21"/>
  <c r="C7" i="21"/>
  <c r="C8" i="21"/>
  <c r="C9" i="21"/>
  <c r="C10" i="21"/>
  <c r="C11" i="21"/>
  <c r="C12" i="21"/>
  <c r="IE109" i="1"/>
  <c r="IE107" i="1"/>
  <c r="YK143" i="1"/>
  <c r="BF142" i="1"/>
  <c r="BE142" i="1"/>
  <c r="LJ120" i="1"/>
  <c r="LJ121" i="1" s="1"/>
  <c r="LJ108" i="1"/>
  <c r="LI108" i="1"/>
  <c r="LI120" i="1"/>
  <c r="LI121" i="1" s="1"/>
  <c r="LK109" i="1"/>
  <c r="LK107" i="1"/>
  <c r="ME126" i="1"/>
  <c r="ME125" i="1" s="1"/>
  <c r="ME125" i="21" s="1"/>
  <c r="MG108" i="1"/>
  <c r="MF108" i="1"/>
  <c r="MH126" i="1"/>
  <c r="MH125" i="1" s="1"/>
  <c r="CV121" i="1"/>
  <c r="CU121" i="1"/>
  <c r="CT121" i="1"/>
  <c r="CS121" i="1"/>
  <c r="Q1" i="5"/>
  <c r="AE56" i="5"/>
  <c r="AE55" i="5"/>
  <c r="AE48" i="5" s="1"/>
  <c r="AE54" i="5"/>
  <c r="AE47" i="5" s="1"/>
  <c r="AE34" i="5" s="1"/>
  <c r="AE53" i="5"/>
  <c r="AE46" i="5" s="1"/>
  <c r="AE33" i="5" s="1"/>
  <c r="AE52" i="5"/>
  <c r="AE45" i="5" s="1"/>
  <c r="AE32" i="5" s="1"/>
  <c r="AE51" i="5"/>
  <c r="AE44" i="5" s="1"/>
  <c r="AE31" i="5" s="1"/>
  <c r="AE49" i="5"/>
  <c r="D56" i="5" l="1"/>
  <c r="D55" i="5"/>
  <c r="D54" i="5"/>
  <c r="D53" i="5"/>
  <c r="D52" i="5"/>
  <c r="D51" i="5"/>
  <c r="A55" i="5"/>
  <c r="A56" i="5"/>
  <c r="LK100" i="1" l="1"/>
  <c r="MH100" i="1"/>
  <c r="MG100" i="1"/>
  <c r="MF100" i="1"/>
  <c r="MD100" i="1"/>
  <c r="MD98" i="1" s="1"/>
  <c r="MC100" i="1"/>
  <c r="MB100" i="1"/>
  <c r="MA100" i="1"/>
  <c r="LZ100" i="1"/>
  <c r="LY100" i="1"/>
  <c r="LX100" i="1"/>
  <c r="LW100" i="1"/>
  <c r="LV100" i="1"/>
  <c r="LV98" i="1" s="1"/>
  <c r="LU100" i="1"/>
  <c r="LU98" i="1"/>
  <c r="MJ69" i="1"/>
  <c r="YQ120" i="1"/>
  <c r="YP120" i="1"/>
  <c r="YQ114" i="1"/>
  <c r="YP114" i="1"/>
  <c r="YQ108" i="1"/>
  <c r="YP108" i="1"/>
  <c r="ML106" i="1"/>
  <c r="MK106" i="1"/>
  <c r="MJ106" i="1"/>
  <c r="MI106" i="1"/>
  <c r="MR106" i="1"/>
  <c r="MR107" i="1" s="1"/>
  <c r="MQ106" i="1"/>
  <c r="MQ107" i="1" s="1"/>
  <c r="MP106" i="1"/>
  <c r="MP107" i="1" s="1"/>
  <c r="MO106" i="1"/>
  <c r="MO107" i="1" s="1"/>
  <c r="MN106" i="1"/>
  <c r="MN107" i="1" s="1"/>
  <c r="MM106" i="1"/>
  <c r="MM107" i="1" s="1"/>
  <c r="LV49" i="1" l="1"/>
  <c r="LW49" i="1" s="1"/>
  <c r="BA21" i="1"/>
  <c r="MR38" i="22"/>
  <c r="LU21" i="1"/>
  <c r="MC2" i="22" s="1"/>
  <c r="ME21" i="1"/>
  <c r="MM2" i="22" s="1"/>
  <c r="MF21" i="1"/>
  <c r="MN2" i="22" s="1"/>
  <c r="MH21" i="1"/>
  <c r="MP2" i="22" s="1"/>
  <c r="MI21" i="1"/>
  <c r="MJ21" i="1" s="1"/>
  <c r="YP21" i="1"/>
  <c r="MM21" i="1"/>
  <c r="LK21" i="1"/>
  <c r="LS2" i="22" s="1"/>
  <c r="LL21" i="1"/>
  <c r="MM32" i="22"/>
  <c r="ML107" i="1"/>
  <c r="MK107" i="1"/>
  <c r="MJ107" i="1"/>
  <c r="MI107" i="1"/>
  <c r="MH102" i="1"/>
  <c r="ME102" i="1"/>
  <c r="MH98" i="1"/>
  <c r="MP36" i="22" s="1"/>
  <c r="MG98" i="1"/>
  <c r="MO36" i="22" s="1"/>
  <c r="MF98" i="1"/>
  <c r="ME98" i="1"/>
  <c r="MM36" i="22" s="1"/>
  <c r="MJ38" i="22"/>
  <c r="MH38" i="22"/>
  <c r="LT100" i="1"/>
  <c r="LT98" i="1" s="1"/>
  <c r="LT99" i="1" s="1"/>
  <c r="LS100" i="1"/>
  <c r="LS98" i="1" s="1"/>
  <c r="LR100" i="1"/>
  <c r="LZ38" i="22" s="1"/>
  <c r="LQ100" i="1"/>
  <c r="LQ98" i="1" s="1"/>
  <c r="LP100" i="1"/>
  <c r="LP98" i="1" s="1"/>
  <c r="LO100" i="1"/>
  <c r="LW38" i="22" s="1"/>
  <c r="LN100" i="1"/>
  <c r="LN98" i="1" s="1"/>
  <c r="LK98" i="1"/>
  <c r="LS36" i="22" s="1"/>
  <c r="MR99" i="1"/>
  <c r="MQ99" i="1"/>
  <c r="MP99" i="1"/>
  <c r="MO99" i="1"/>
  <c r="MN99" i="1"/>
  <c r="MM99" i="1"/>
  <c r="MR98" i="1"/>
  <c r="MQ98" i="1"/>
  <c r="MP98" i="1"/>
  <c r="MO98" i="1"/>
  <c r="MN98" i="1"/>
  <c r="MM98" i="1"/>
  <c r="LM98" i="1"/>
  <c r="LU36" i="22" s="1"/>
  <c r="LL98" i="1"/>
  <c r="LL99" i="1" s="1"/>
  <c r="YQ80" i="1"/>
  <c r="YP80" i="1"/>
  <c r="MR71" i="1"/>
  <c r="MQ71" i="1"/>
  <c r="MP71" i="1"/>
  <c r="MO71" i="1"/>
  <c r="MN71" i="1"/>
  <c r="MM71" i="1"/>
  <c r="YQ71" i="1"/>
  <c r="YP71" i="1"/>
  <c r="LV71" i="1"/>
  <c r="MD35" i="22" s="1"/>
  <c r="LM71" i="1"/>
  <c r="LL71" i="1"/>
  <c r="LK71" i="1"/>
  <c r="LK102" i="1" s="1"/>
  <c r="MR70" i="1"/>
  <c r="MQ70" i="1"/>
  <c r="MP70" i="1"/>
  <c r="MO70" i="1"/>
  <c r="MN70" i="1"/>
  <c r="MM70" i="1"/>
  <c r="YQ70" i="1"/>
  <c r="YP70" i="1"/>
  <c r="MG70" i="1"/>
  <c r="MG71" i="1" s="1"/>
  <c r="MF70" i="1"/>
  <c r="MF71" i="1" s="1"/>
  <c r="LV70" i="1"/>
  <c r="LM70" i="1"/>
  <c r="LU34" i="22" s="1"/>
  <c r="LL70" i="1"/>
  <c r="LK70" i="1"/>
  <c r="ML69" i="1"/>
  <c r="MK69" i="1"/>
  <c r="MI69" i="1"/>
  <c r="MQ33" i="22" s="1"/>
  <c r="LW69" i="1"/>
  <c r="LO69" i="1"/>
  <c r="LW33" i="22" s="1"/>
  <c r="LN69" i="1"/>
  <c r="ML68" i="1"/>
  <c r="MK68" i="1"/>
  <c r="MJ68" i="1"/>
  <c r="MI68" i="1"/>
  <c r="MH68" i="1"/>
  <c r="LX68" i="1"/>
  <c r="LX69" i="1" s="1"/>
  <c r="LU68" i="1"/>
  <c r="LN68" i="1"/>
  <c r="LO68" i="1" s="1"/>
  <c r="MR65" i="1"/>
  <c r="MQ65" i="1"/>
  <c r="MP65" i="1"/>
  <c r="MO65" i="1"/>
  <c r="MN65" i="1"/>
  <c r="MM65" i="1"/>
  <c r="YQ65" i="1"/>
  <c r="YP65" i="1"/>
  <c r="ML65" i="1"/>
  <c r="MK65" i="1"/>
  <c r="MJ65" i="1"/>
  <c r="MR31" i="22" s="1"/>
  <c r="MI65" i="1"/>
  <c r="MQ31" i="22" s="1"/>
  <c r="MH65" i="1"/>
  <c r="MP31" i="22" s="1"/>
  <c r="MG65" i="1"/>
  <c r="MO31" i="22" s="1"/>
  <c r="MF65" i="1"/>
  <c r="MN31" i="22" s="1"/>
  <c r="ME65" i="1"/>
  <c r="MM31" i="22" s="1"/>
  <c r="LU65" i="1"/>
  <c r="LT65" i="1"/>
  <c r="MB31" i="22" s="1"/>
  <c r="LS65" i="1"/>
  <c r="LR65" i="1"/>
  <c r="LQ65" i="1"/>
  <c r="LP65" i="1"/>
  <c r="LX31" i="22" s="1"/>
  <c r="LO65" i="1"/>
  <c r="LN65" i="1"/>
  <c r="LM65" i="1"/>
  <c r="LU31" i="22" s="1"/>
  <c r="LL65" i="1"/>
  <c r="LT31" i="22" s="1"/>
  <c r="LK65" i="1"/>
  <c r="LS31" i="22" s="1"/>
  <c r="LV64" i="1"/>
  <c r="LV65" i="1" s="1"/>
  <c r="MD31" i="22" s="1"/>
  <c r="LV62" i="1"/>
  <c r="LW62" i="1" s="1"/>
  <c r="LV61" i="1"/>
  <c r="LV60" i="1"/>
  <c r="LW60" i="1" s="1"/>
  <c r="LV59" i="1"/>
  <c r="LW59" i="1" s="1"/>
  <c r="LV53" i="1"/>
  <c r="LW53" i="1" s="1"/>
  <c r="LV51" i="1"/>
  <c r="LV50" i="1"/>
  <c r="LW50" i="1" s="1"/>
  <c r="LV45" i="1"/>
  <c r="LW45" i="1" s="1"/>
  <c r="LV44" i="1"/>
  <c r="LW44" i="1" s="1"/>
  <c r="LV32" i="1"/>
  <c r="LW32" i="1" s="1"/>
  <c r="LV31" i="1"/>
  <c r="LW31" i="1" s="1"/>
  <c r="LX31" i="1" s="1"/>
  <c r="LV30" i="1"/>
  <c r="LW30" i="1" s="1"/>
  <c r="LV28" i="1"/>
  <c r="LV27" i="1"/>
  <c r="LW27" i="1" s="1"/>
  <c r="ME25" i="1"/>
  <c r="MM5" i="22" s="1"/>
  <c r="LV25" i="1"/>
  <c r="LW25" i="1" s="1"/>
  <c r="LM25" i="1"/>
  <c r="LN25" i="1" s="1"/>
  <c r="LV24" i="1"/>
  <c r="LM24" i="1"/>
  <c r="LM1" i="1" s="1"/>
  <c r="LU1" i="22" s="1"/>
  <c r="MG22" i="1"/>
  <c r="MG3" i="1" s="1"/>
  <c r="MG142" i="1" s="1"/>
  <c r="LV22" i="1"/>
  <c r="LV3" i="1" s="1"/>
  <c r="LV142" i="1" s="1"/>
  <c r="LM22" i="1"/>
  <c r="LM3" i="1" s="1"/>
  <c r="LM142" i="1" s="1"/>
  <c r="MR4" i="1"/>
  <c r="MQ4" i="1"/>
  <c r="MP4" i="1"/>
  <c r="MO4" i="1"/>
  <c r="MN4" i="1"/>
  <c r="MM4" i="1"/>
  <c r="MR3" i="1"/>
  <c r="MQ3" i="1"/>
  <c r="MP3" i="1"/>
  <c r="MO3" i="1"/>
  <c r="MO142" i="1" s="1"/>
  <c r="MN3" i="1"/>
  <c r="MN142" i="1" s="1"/>
  <c r="MM3" i="1"/>
  <c r="MM142" i="1" s="1"/>
  <c r="YQ3" i="1"/>
  <c r="YQ142" i="1" s="1"/>
  <c r="YP3" i="1"/>
  <c r="YP142" i="1" s="1"/>
  <c r="ML3" i="1"/>
  <c r="ML142" i="1" s="1"/>
  <c r="MK3" i="1"/>
  <c r="MK142" i="1" s="1"/>
  <c r="MJ3" i="1"/>
  <c r="MI3" i="1"/>
  <c r="MH3" i="1"/>
  <c r="MH142" i="1" s="1"/>
  <c r="MF3" i="1"/>
  <c r="MF142" i="1" s="1"/>
  <c r="ME3" i="1"/>
  <c r="ME142" i="1" s="1"/>
  <c r="LU3" i="1"/>
  <c r="LU142" i="1" s="1"/>
  <c r="LL3" i="1"/>
  <c r="LK3" i="1"/>
  <c r="LK142" i="1" s="1"/>
  <c r="MR1" i="1"/>
  <c r="MQ1" i="1"/>
  <c r="MP1" i="1"/>
  <c r="MO1" i="1"/>
  <c r="MN1" i="1"/>
  <c r="MM1" i="1"/>
  <c r="YQ1" i="1"/>
  <c r="YP1" i="1"/>
  <c r="ML1" i="1"/>
  <c r="MK1" i="1"/>
  <c r="MJ1" i="1"/>
  <c r="MR1" i="22" s="1"/>
  <c r="MI1" i="1"/>
  <c r="MQ1" i="22" s="1"/>
  <c r="MH1" i="1"/>
  <c r="MP1" i="22" s="1"/>
  <c r="MG1" i="1"/>
  <c r="MO1" i="22" s="1"/>
  <c r="MF1" i="1"/>
  <c r="MN1" i="22" s="1"/>
  <c r="ME1" i="1"/>
  <c r="MM1" i="22" s="1"/>
  <c r="LU1" i="1"/>
  <c r="LL1" i="1"/>
  <c r="LT1" i="22" s="1"/>
  <c r="LK1" i="1"/>
  <c r="LS1" i="22" s="1"/>
  <c r="LS4" i="22"/>
  <c r="LS5" i="22"/>
  <c r="LS6" i="22"/>
  <c r="LS7" i="22"/>
  <c r="LS8" i="22"/>
  <c r="LS9" i="22"/>
  <c r="LS12" i="22"/>
  <c r="LS13" i="22"/>
  <c r="LS15" i="22"/>
  <c r="LS16" i="22"/>
  <c r="LS19" i="22"/>
  <c r="LS22" i="22"/>
  <c r="LS23" i="22"/>
  <c r="LS25" i="22"/>
  <c r="LS28" i="22"/>
  <c r="LS30" i="22"/>
  <c r="LS33" i="22"/>
  <c r="LS37" i="22"/>
  <c r="MC1" i="22"/>
  <c r="LT2" i="22"/>
  <c r="LS3" i="22"/>
  <c r="LT3" i="22"/>
  <c r="LU3" i="22"/>
  <c r="MC3" i="22"/>
  <c r="MD3" i="22"/>
  <c r="MM3" i="22"/>
  <c r="MN3" i="22"/>
  <c r="MP3" i="22"/>
  <c r="MQ3" i="22"/>
  <c r="MR3" i="22"/>
  <c r="LT4" i="22"/>
  <c r="MC4" i="22"/>
  <c r="MM4" i="22"/>
  <c r="MN4" i="22"/>
  <c r="MO4" i="22"/>
  <c r="MP4" i="22"/>
  <c r="MQ4" i="22"/>
  <c r="MR4" i="22"/>
  <c r="LT5" i="22"/>
  <c r="LU5" i="22"/>
  <c r="MC5" i="22"/>
  <c r="MD5" i="22"/>
  <c r="MN5" i="22"/>
  <c r="MO5" i="22"/>
  <c r="MP5" i="22"/>
  <c r="MQ5" i="22"/>
  <c r="MR5" i="22"/>
  <c r="LT6" i="22"/>
  <c r="LU6" i="22"/>
  <c r="LV6" i="22"/>
  <c r="LW6" i="22"/>
  <c r="LX6" i="22"/>
  <c r="LY6" i="22"/>
  <c r="LZ6" i="22"/>
  <c r="MA6" i="22"/>
  <c r="MB6" i="22"/>
  <c r="MC6" i="22"/>
  <c r="MD6" i="22"/>
  <c r="MM6" i="22"/>
  <c r="MN6" i="22"/>
  <c r="MO6" i="22"/>
  <c r="MP6" i="22"/>
  <c r="MQ6" i="22"/>
  <c r="MR6" i="22"/>
  <c r="LT7" i="22"/>
  <c r="LU7" i="22"/>
  <c r="LV7" i="22"/>
  <c r="LW7" i="22"/>
  <c r="LX7" i="22"/>
  <c r="LY7" i="22"/>
  <c r="LZ7" i="22"/>
  <c r="MA7" i="22"/>
  <c r="MB7" i="22"/>
  <c r="MC7" i="22"/>
  <c r="MM7" i="22"/>
  <c r="MN7" i="22"/>
  <c r="MO7" i="22"/>
  <c r="MP7" i="22"/>
  <c r="MQ7" i="22"/>
  <c r="MR7" i="22"/>
  <c r="LT8" i="22"/>
  <c r="LU8" i="22"/>
  <c r="LV8" i="22"/>
  <c r="LW8" i="22"/>
  <c r="LX8" i="22"/>
  <c r="LY8" i="22"/>
  <c r="LZ8" i="22"/>
  <c r="MA8" i="22"/>
  <c r="MB8" i="22"/>
  <c r="MC8" i="22"/>
  <c r="MD8" i="22"/>
  <c r="MM8" i="22"/>
  <c r="MN8" i="22"/>
  <c r="MO8" i="22"/>
  <c r="MP8" i="22"/>
  <c r="MQ8" i="22"/>
  <c r="MR8" i="22"/>
  <c r="LT9" i="22"/>
  <c r="LU9" i="22"/>
  <c r="LV9" i="22"/>
  <c r="LW9" i="22"/>
  <c r="LX9" i="22"/>
  <c r="LY9" i="22"/>
  <c r="LZ9" i="22"/>
  <c r="MA9" i="22"/>
  <c r="MB9" i="22"/>
  <c r="MC9" i="22"/>
  <c r="MD9" i="22"/>
  <c r="MM9" i="22"/>
  <c r="MN9" i="22"/>
  <c r="MO9" i="22"/>
  <c r="MP9" i="22"/>
  <c r="MQ9" i="22"/>
  <c r="MR9" i="22"/>
  <c r="LS10" i="22"/>
  <c r="LT10" i="22"/>
  <c r="LU10" i="22"/>
  <c r="LV10" i="22"/>
  <c r="LW10" i="22"/>
  <c r="LX10" i="22"/>
  <c r="LY10" i="22"/>
  <c r="LZ10" i="22"/>
  <c r="MA10" i="22"/>
  <c r="MB10" i="22"/>
  <c r="MC10" i="22"/>
  <c r="MD10" i="22"/>
  <c r="MM10" i="22"/>
  <c r="MN10" i="22"/>
  <c r="MO10" i="22"/>
  <c r="MP10" i="22"/>
  <c r="MQ10" i="22"/>
  <c r="MR10" i="22"/>
  <c r="LS11" i="22"/>
  <c r="LT11" i="22"/>
  <c r="LU11" i="22"/>
  <c r="LV11" i="22"/>
  <c r="LW11" i="22"/>
  <c r="LX11" i="22"/>
  <c r="LY11" i="22"/>
  <c r="LZ11" i="22"/>
  <c r="MA11" i="22"/>
  <c r="MB11" i="22"/>
  <c r="MC11" i="22"/>
  <c r="MD11" i="22"/>
  <c r="ME11" i="22"/>
  <c r="MF11" i="22"/>
  <c r="MG11" i="22"/>
  <c r="MH11" i="22"/>
  <c r="MI11" i="22"/>
  <c r="MJ11" i="22"/>
  <c r="MK11" i="22"/>
  <c r="ML11" i="22"/>
  <c r="MM11" i="22"/>
  <c r="MN11" i="22"/>
  <c r="MO11" i="22"/>
  <c r="MP11" i="22"/>
  <c r="MQ11" i="22"/>
  <c r="MR11" i="22"/>
  <c r="LT12" i="22"/>
  <c r="LU12" i="22"/>
  <c r="LV12" i="22"/>
  <c r="LW12" i="22"/>
  <c r="LX12" i="22"/>
  <c r="LY12" i="22"/>
  <c r="LZ12" i="22"/>
  <c r="MA12" i="22"/>
  <c r="MB12" i="22"/>
  <c r="MC12" i="22"/>
  <c r="MD12" i="22"/>
  <c r="ME12" i="22"/>
  <c r="MF12" i="22"/>
  <c r="MG12" i="22"/>
  <c r="MH12" i="22"/>
  <c r="MI12" i="22"/>
  <c r="MJ12" i="22"/>
  <c r="MK12" i="22"/>
  <c r="ML12" i="22"/>
  <c r="MM12" i="22"/>
  <c r="MN12" i="22"/>
  <c r="MO12" i="22"/>
  <c r="MP12" i="22"/>
  <c r="MQ12" i="22"/>
  <c r="MR12" i="22"/>
  <c r="LT13" i="22"/>
  <c r="LU13" i="22"/>
  <c r="LV13" i="22"/>
  <c r="LW13" i="22"/>
  <c r="LX13" i="22"/>
  <c r="LY13" i="22"/>
  <c r="LZ13" i="22"/>
  <c r="MA13" i="22"/>
  <c r="MB13" i="22"/>
  <c r="MC13" i="22"/>
  <c r="MD13" i="22"/>
  <c r="ME13" i="22"/>
  <c r="MF13" i="22"/>
  <c r="MG13" i="22"/>
  <c r="MH13" i="22"/>
  <c r="MI13" i="22"/>
  <c r="MJ13" i="22"/>
  <c r="MK13" i="22"/>
  <c r="ML13" i="22"/>
  <c r="MM13" i="22"/>
  <c r="MN13" i="22"/>
  <c r="MO13" i="22"/>
  <c r="MP13" i="22"/>
  <c r="MQ13" i="22"/>
  <c r="MR13" i="22"/>
  <c r="LS14" i="22"/>
  <c r="LT14" i="22"/>
  <c r="LU14" i="22"/>
  <c r="LV14" i="22"/>
  <c r="LW14" i="22"/>
  <c r="LX14" i="22"/>
  <c r="LY14" i="22"/>
  <c r="LZ14" i="22"/>
  <c r="MA14" i="22"/>
  <c r="MB14" i="22"/>
  <c r="MC14" i="22"/>
  <c r="MD14" i="22"/>
  <c r="ME14" i="22"/>
  <c r="MF14" i="22"/>
  <c r="MG14" i="22"/>
  <c r="MH14" i="22"/>
  <c r="MI14" i="22"/>
  <c r="MJ14" i="22"/>
  <c r="MK14" i="22"/>
  <c r="ML14" i="22"/>
  <c r="MM14" i="22"/>
  <c r="MN14" i="22"/>
  <c r="MO14" i="22"/>
  <c r="MP14" i="22"/>
  <c r="MQ14" i="22"/>
  <c r="MR14" i="22"/>
  <c r="LT15" i="22"/>
  <c r="LU15" i="22"/>
  <c r="LV15" i="22"/>
  <c r="LW15" i="22"/>
  <c r="LX15" i="22"/>
  <c r="LY15" i="22"/>
  <c r="LZ15" i="22"/>
  <c r="MA15" i="22"/>
  <c r="MB15" i="22"/>
  <c r="MC15" i="22"/>
  <c r="MD15" i="22"/>
  <c r="ME15" i="22"/>
  <c r="MF15" i="22"/>
  <c r="MG15" i="22"/>
  <c r="MH15" i="22"/>
  <c r="MI15" i="22"/>
  <c r="MJ15" i="22"/>
  <c r="MK15" i="22"/>
  <c r="ML15" i="22"/>
  <c r="MM15" i="22"/>
  <c r="MN15" i="22"/>
  <c r="MO15" i="22"/>
  <c r="MP15" i="22"/>
  <c r="MQ15" i="22"/>
  <c r="MR15" i="22"/>
  <c r="LT16" i="22"/>
  <c r="LU16" i="22"/>
  <c r="LV16" i="22"/>
  <c r="LW16" i="22"/>
  <c r="LX16" i="22"/>
  <c r="LY16" i="22"/>
  <c r="LZ16" i="22"/>
  <c r="MA16" i="22"/>
  <c r="MB16" i="22"/>
  <c r="MC16" i="22"/>
  <c r="MD16" i="22"/>
  <c r="ME16" i="22"/>
  <c r="MF16" i="22"/>
  <c r="MG16" i="22"/>
  <c r="MH16" i="22"/>
  <c r="MI16" i="22"/>
  <c r="MJ16" i="22"/>
  <c r="MK16" i="22"/>
  <c r="ML16" i="22"/>
  <c r="MM16" i="22"/>
  <c r="MN16" i="22"/>
  <c r="MO16" i="22"/>
  <c r="MP16" i="22"/>
  <c r="MQ16" i="22"/>
  <c r="MR16" i="22"/>
  <c r="LS17" i="22"/>
  <c r="LT17" i="22"/>
  <c r="LU17" i="22"/>
  <c r="LV17" i="22"/>
  <c r="LW17" i="22"/>
  <c r="LX17" i="22"/>
  <c r="LY17" i="22"/>
  <c r="LZ17" i="22"/>
  <c r="MA17" i="22"/>
  <c r="MB17" i="22"/>
  <c r="MC17" i="22"/>
  <c r="MD17" i="22"/>
  <c r="ME17" i="22"/>
  <c r="MF17" i="22"/>
  <c r="MG17" i="22"/>
  <c r="MH17" i="22"/>
  <c r="MI17" i="22"/>
  <c r="MJ17" i="22"/>
  <c r="MK17" i="22"/>
  <c r="ML17" i="22"/>
  <c r="MM17" i="22"/>
  <c r="MN17" i="22"/>
  <c r="MO17" i="22"/>
  <c r="MP17" i="22"/>
  <c r="MQ17" i="22"/>
  <c r="MR17" i="22"/>
  <c r="LS18" i="22"/>
  <c r="LT18" i="22"/>
  <c r="LU18" i="22"/>
  <c r="LV18" i="22"/>
  <c r="LW18" i="22"/>
  <c r="LX18" i="22"/>
  <c r="LY18" i="22"/>
  <c r="LZ18" i="22"/>
  <c r="MA18" i="22"/>
  <c r="MB18" i="22"/>
  <c r="MC18" i="22"/>
  <c r="MM18" i="22"/>
  <c r="MN18" i="22"/>
  <c r="MO18" i="22"/>
  <c r="MP18" i="22"/>
  <c r="MQ18" i="22"/>
  <c r="MR18" i="22"/>
  <c r="LT19" i="22"/>
  <c r="LU19" i="22"/>
  <c r="LV19" i="22"/>
  <c r="LW19" i="22"/>
  <c r="LX19" i="22"/>
  <c r="LY19" i="22"/>
  <c r="LZ19" i="22"/>
  <c r="MA19" i="22"/>
  <c r="MB19" i="22"/>
  <c r="MC19" i="22"/>
  <c r="MM19" i="22"/>
  <c r="MN19" i="22"/>
  <c r="MO19" i="22"/>
  <c r="MP19" i="22"/>
  <c r="MQ19" i="22"/>
  <c r="MR19" i="22"/>
  <c r="LS20" i="22"/>
  <c r="LT20" i="22"/>
  <c r="LU20" i="22"/>
  <c r="LV20" i="22"/>
  <c r="LW20" i="22"/>
  <c r="LX20" i="22"/>
  <c r="LY20" i="22"/>
  <c r="LZ20" i="22"/>
  <c r="MA20" i="22"/>
  <c r="MB20" i="22"/>
  <c r="MC20" i="22"/>
  <c r="MD20" i="22"/>
  <c r="ME20" i="22"/>
  <c r="MF20" i="22"/>
  <c r="MG20" i="22"/>
  <c r="MH20" i="22"/>
  <c r="MI20" i="22"/>
  <c r="MJ20" i="22"/>
  <c r="MK20" i="22"/>
  <c r="ML20" i="22"/>
  <c r="MM20" i="22"/>
  <c r="MN20" i="22"/>
  <c r="MO20" i="22"/>
  <c r="MP20" i="22"/>
  <c r="MQ20" i="22"/>
  <c r="MR20" i="22"/>
  <c r="LS21" i="22"/>
  <c r="LT21" i="22"/>
  <c r="LU21" i="22"/>
  <c r="LV21" i="22"/>
  <c r="LW21" i="22"/>
  <c r="LX21" i="22"/>
  <c r="LY21" i="22"/>
  <c r="LZ21" i="22"/>
  <c r="MA21" i="22"/>
  <c r="MB21" i="22"/>
  <c r="MC21" i="22"/>
  <c r="MD21" i="22"/>
  <c r="MM21" i="22"/>
  <c r="MN21" i="22"/>
  <c r="MO21" i="22"/>
  <c r="MP21" i="22"/>
  <c r="MQ21" i="22"/>
  <c r="MR21" i="22"/>
  <c r="LT22" i="22"/>
  <c r="LU22" i="22"/>
  <c r="LV22" i="22"/>
  <c r="LW22" i="22"/>
  <c r="LX22" i="22"/>
  <c r="LY22" i="22"/>
  <c r="LZ22" i="22"/>
  <c r="MA22" i="22"/>
  <c r="MB22" i="22"/>
  <c r="MC22" i="22"/>
  <c r="MM22" i="22"/>
  <c r="MN22" i="22"/>
  <c r="MO22" i="22"/>
  <c r="MP22" i="22"/>
  <c r="MQ22" i="22"/>
  <c r="MR22" i="22"/>
  <c r="LT23" i="22"/>
  <c r="LU23" i="22"/>
  <c r="LV23" i="22"/>
  <c r="LW23" i="22"/>
  <c r="LX23" i="22"/>
  <c r="LY23" i="22"/>
  <c r="LZ23" i="22"/>
  <c r="MA23" i="22"/>
  <c r="MB23" i="22"/>
  <c r="MC23" i="22"/>
  <c r="MD23" i="22"/>
  <c r="ME23" i="22"/>
  <c r="MF23" i="22"/>
  <c r="MG23" i="22"/>
  <c r="MH23" i="22"/>
  <c r="MI23" i="22"/>
  <c r="MJ23" i="22"/>
  <c r="MK23" i="22"/>
  <c r="ML23" i="22"/>
  <c r="MM23" i="22"/>
  <c r="MN23" i="22"/>
  <c r="MO23" i="22"/>
  <c r="MP23" i="22"/>
  <c r="MQ23" i="22"/>
  <c r="MR23" i="22"/>
  <c r="LS24" i="22"/>
  <c r="LT24" i="22"/>
  <c r="LU24" i="22"/>
  <c r="LV24" i="22"/>
  <c r="LW24" i="22"/>
  <c r="LX24" i="22"/>
  <c r="LY24" i="22"/>
  <c r="LZ24" i="22"/>
  <c r="MA24" i="22"/>
  <c r="MB24" i="22"/>
  <c r="MC24" i="22"/>
  <c r="MD24" i="22"/>
  <c r="MM24" i="22"/>
  <c r="MN24" i="22"/>
  <c r="MO24" i="22"/>
  <c r="MP24" i="22"/>
  <c r="MQ24" i="22"/>
  <c r="MR24" i="22"/>
  <c r="LT25" i="22"/>
  <c r="LU25" i="22"/>
  <c r="LV25" i="22"/>
  <c r="LW25" i="22"/>
  <c r="LX25" i="22"/>
  <c r="LY25" i="22"/>
  <c r="LZ25" i="22"/>
  <c r="MA25" i="22"/>
  <c r="MB25" i="22"/>
  <c r="MC25" i="22"/>
  <c r="MD25" i="22"/>
  <c r="ME25" i="22"/>
  <c r="MF25" i="22"/>
  <c r="MG25" i="22"/>
  <c r="MH25" i="22"/>
  <c r="MI25" i="22"/>
  <c r="MJ25" i="22"/>
  <c r="MK25" i="22"/>
  <c r="ML25" i="22"/>
  <c r="MM25" i="22"/>
  <c r="MN25" i="22"/>
  <c r="MO25" i="22"/>
  <c r="MP25" i="22"/>
  <c r="MQ25" i="22"/>
  <c r="MR25" i="22"/>
  <c r="LS26" i="22"/>
  <c r="LT26" i="22"/>
  <c r="LU26" i="22"/>
  <c r="LV26" i="22"/>
  <c r="LW26" i="22"/>
  <c r="LX26" i="22"/>
  <c r="LY26" i="22"/>
  <c r="LZ26" i="22"/>
  <c r="MA26" i="22"/>
  <c r="MB26" i="22"/>
  <c r="MC26" i="22"/>
  <c r="MD26" i="22"/>
  <c r="MM26" i="22"/>
  <c r="MN26" i="22"/>
  <c r="MO26" i="22"/>
  <c r="MP26" i="22"/>
  <c r="MQ26" i="22"/>
  <c r="MR26" i="22"/>
  <c r="LS27" i="22"/>
  <c r="LT27" i="22"/>
  <c r="LU27" i="22"/>
  <c r="LV27" i="22"/>
  <c r="LW27" i="22"/>
  <c r="LX27" i="22"/>
  <c r="LY27" i="22"/>
  <c r="LZ27" i="22"/>
  <c r="MA27" i="22"/>
  <c r="MB27" i="22"/>
  <c r="MC27" i="22"/>
  <c r="MM27" i="22"/>
  <c r="MN27" i="22"/>
  <c r="MO27" i="22"/>
  <c r="MP27" i="22"/>
  <c r="MQ27" i="22"/>
  <c r="MR27" i="22"/>
  <c r="LT28" i="22"/>
  <c r="LU28" i="22"/>
  <c r="LV28" i="22"/>
  <c r="LW28" i="22"/>
  <c r="LX28" i="22"/>
  <c r="LY28" i="22"/>
  <c r="LZ28" i="22"/>
  <c r="MA28" i="22"/>
  <c r="MB28" i="22"/>
  <c r="MC28" i="22"/>
  <c r="MM28" i="22"/>
  <c r="MN28" i="22"/>
  <c r="MO28" i="22"/>
  <c r="MP28" i="22"/>
  <c r="MQ28" i="22"/>
  <c r="MR28" i="22"/>
  <c r="LS29" i="22"/>
  <c r="LT29" i="22"/>
  <c r="LU29" i="22"/>
  <c r="LV29" i="22"/>
  <c r="LW29" i="22"/>
  <c r="LX29" i="22"/>
  <c r="LY29" i="22"/>
  <c r="LZ29" i="22"/>
  <c r="MA29" i="22"/>
  <c r="MB29" i="22"/>
  <c r="MC29" i="22"/>
  <c r="MD29" i="22"/>
  <c r="MM29" i="22"/>
  <c r="MN29" i="22"/>
  <c r="MO29" i="22"/>
  <c r="MP29" i="22"/>
  <c r="MQ29" i="22"/>
  <c r="MR29" i="22"/>
  <c r="LT30" i="22"/>
  <c r="LU30" i="22"/>
  <c r="LV30" i="22"/>
  <c r="LW30" i="22"/>
  <c r="LX30" i="22"/>
  <c r="LY30" i="22"/>
  <c r="LZ30" i="22"/>
  <c r="MA30" i="22"/>
  <c r="MB30" i="22"/>
  <c r="MC30" i="22"/>
  <c r="MM30" i="22"/>
  <c r="MN30" i="22"/>
  <c r="MO30" i="22"/>
  <c r="MP30" i="22"/>
  <c r="MQ30" i="22"/>
  <c r="MR30" i="22"/>
  <c r="LV31" i="22"/>
  <c r="LW31" i="22"/>
  <c r="LY31" i="22"/>
  <c r="LZ31" i="22"/>
  <c r="MA31" i="22"/>
  <c r="MC31" i="22"/>
  <c r="LS32" i="22"/>
  <c r="LT32" i="22"/>
  <c r="LU32" i="22"/>
  <c r="LV32" i="22"/>
  <c r="MD32" i="22"/>
  <c r="ME32" i="22"/>
  <c r="MF32" i="22"/>
  <c r="MN32" i="22"/>
  <c r="MO32" i="22"/>
  <c r="MP32" i="22"/>
  <c r="MQ32" i="22"/>
  <c r="MR32" i="22"/>
  <c r="LT33" i="22"/>
  <c r="LU33" i="22"/>
  <c r="LV33" i="22"/>
  <c r="MD33" i="22"/>
  <c r="MN33" i="22"/>
  <c r="MO33" i="22"/>
  <c r="LS34" i="22"/>
  <c r="LT34" i="22"/>
  <c r="MD34" i="22"/>
  <c r="MN34" i="22"/>
  <c r="LS35" i="22"/>
  <c r="LT35" i="22"/>
  <c r="LU35" i="22"/>
  <c r="MM35" i="22"/>
  <c r="MP35" i="22"/>
  <c r="LT36" i="22"/>
  <c r="MB36" i="22"/>
  <c r="MN36" i="22"/>
  <c r="MQ36" i="22"/>
  <c r="MR36" i="22"/>
  <c r="MM37" i="22"/>
  <c r="MN37" i="22"/>
  <c r="MO37" i="22"/>
  <c r="MP37" i="22"/>
  <c r="LT38" i="22"/>
  <c r="LU38" i="22"/>
  <c r="LX38" i="22"/>
  <c r="LY38" i="22"/>
  <c r="MA38" i="22"/>
  <c r="MB38" i="22"/>
  <c r="ME38" i="22"/>
  <c r="MF38" i="22"/>
  <c r="MM38" i="22"/>
  <c r="MO38" i="22"/>
  <c r="YQ143" i="1" l="1"/>
  <c r="YP143" i="1" s="1"/>
  <c r="LO71" i="1"/>
  <c r="LW35" i="22" s="1"/>
  <c r="MO34" i="22"/>
  <c r="ML71" i="1"/>
  <c r="ML143" i="1"/>
  <c r="MK143" i="1" s="1"/>
  <c r="MJ143" i="1" s="1"/>
  <c r="MD19" i="22"/>
  <c r="LU4" i="22"/>
  <c r="LN24" i="1"/>
  <c r="LO24" i="1" s="1"/>
  <c r="LO1" i="1" s="1"/>
  <c r="LW1" i="22" s="1"/>
  <c r="MG143" i="1"/>
  <c r="MF143" i="1" s="1"/>
  <c r="LV38" i="22"/>
  <c r="LN99" i="1"/>
  <c r="LV36" i="22"/>
  <c r="MR142" i="1"/>
  <c r="MI142" i="1"/>
  <c r="MH143" i="1" s="1"/>
  <c r="MJ142" i="1"/>
  <c r="LL142" i="1"/>
  <c r="LK143" i="1" s="1"/>
  <c r="MI71" i="1"/>
  <c r="MQ35" i="22" s="1"/>
  <c r="MP142" i="1"/>
  <c r="ME143" i="1"/>
  <c r="MQ142" i="1"/>
  <c r="LZ98" i="1"/>
  <c r="LZ99" i="1" s="1"/>
  <c r="MB98" i="1"/>
  <c r="MJ36" i="22" s="1"/>
  <c r="MN38" i="22"/>
  <c r="LQ99" i="1"/>
  <c r="LY36" i="22"/>
  <c r="MO3" i="22"/>
  <c r="LN71" i="1"/>
  <c r="LV35" i="22" s="1"/>
  <c r="LN70" i="1"/>
  <c r="LV34" i="22" s="1"/>
  <c r="LM99" i="1"/>
  <c r="LM102" i="1" s="1"/>
  <c r="MJ71" i="1"/>
  <c r="MR35" i="22" s="1"/>
  <c r="ML70" i="1"/>
  <c r="LO98" i="1"/>
  <c r="LO99" i="1" s="1"/>
  <c r="MD30" i="22"/>
  <c r="MG21" i="1"/>
  <c r="MO2" i="22" s="1"/>
  <c r="MR37" i="22"/>
  <c r="MR33" i="22"/>
  <c r="MQ38" i="22"/>
  <c r="MQ37" i="22"/>
  <c r="MF102" i="1"/>
  <c r="MN35" i="22"/>
  <c r="LX49" i="1"/>
  <c r="LY49" i="1" s="1"/>
  <c r="LL102" i="1"/>
  <c r="LT37" i="22"/>
  <c r="LX25" i="1"/>
  <c r="ME5" i="22"/>
  <c r="ME26" i="22"/>
  <c r="LX59" i="1"/>
  <c r="YQ21" i="1"/>
  <c r="LP68" i="1"/>
  <c r="LP69" i="1"/>
  <c r="MQ2" i="22"/>
  <c r="LO70" i="1"/>
  <c r="LW34" i="22" s="1"/>
  <c r="ME9" i="22"/>
  <c r="LW64" i="1"/>
  <c r="LR98" i="1"/>
  <c r="LV21" i="1"/>
  <c r="MD2" i="22" s="1"/>
  <c r="LY68" i="1"/>
  <c r="LY69" i="1" s="1"/>
  <c r="MH70" i="1"/>
  <c r="MP34" i="22" s="1"/>
  <c r="LM21" i="1"/>
  <c r="LU2" i="22" s="1"/>
  <c r="MD27" i="22"/>
  <c r="MJ70" i="1"/>
  <c r="MR34" i="22" s="1"/>
  <c r="LW32" i="22"/>
  <c r="LW22" i="1"/>
  <c r="MN21" i="1"/>
  <c r="MI38" i="22"/>
  <c r="LX98" i="1"/>
  <c r="MF36" i="22" s="1"/>
  <c r="MD99" i="1"/>
  <c r="ML37" i="22" s="1"/>
  <c r="ML36" i="22"/>
  <c r="ML38" i="22"/>
  <c r="MK38" i="22"/>
  <c r="MA98" i="1"/>
  <c r="MA99" i="1" s="1"/>
  <c r="MC98" i="1"/>
  <c r="MC38" i="22"/>
  <c r="MR2" i="22"/>
  <c r="MK21" i="1"/>
  <c r="LU99" i="1"/>
  <c r="MC37" i="22" s="1"/>
  <c r="MC36" i="22"/>
  <c r="LW98" i="1"/>
  <c r="LW99" i="1" s="1"/>
  <c r="MG38" i="22"/>
  <c r="LS38" i="22"/>
  <c r="ME70" i="1"/>
  <c r="MF33" i="22"/>
  <c r="LX71" i="1"/>
  <c r="MF35" i="22" s="1"/>
  <c r="LX70" i="1"/>
  <c r="MF34" i="22" s="1"/>
  <c r="LV99" i="1"/>
  <c r="MD36" i="22"/>
  <c r="MD18" i="22"/>
  <c r="LX32" i="1"/>
  <c r="ME10" i="22"/>
  <c r="LX45" i="1"/>
  <c r="ME19" i="22"/>
  <c r="LX44" i="1"/>
  <c r="ME18" i="22"/>
  <c r="LW71" i="1"/>
  <c r="ME35" i="22" s="1"/>
  <c r="LW70" i="1"/>
  <c r="ME34" i="22" s="1"/>
  <c r="ME33" i="22"/>
  <c r="LX60" i="1"/>
  <c r="ME27" i="22"/>
  <c r="LV37" i="22"/>
  <c r="LW61" i="1"/>
  <c r="MD28" i="22"/>
  <c r="MK71" i="1"/>
  <c r="MK70" i="1"/>
  <c r="LX27" i="1"/>
  <c r="ME6" i="22"/>
  <c r="ME29" i="22"/>
  <c r="LX62" i="1"/>
  <c r="MO35" i="22"/>
  <c r="MG102" i="1"/>
  <c r="LY37" i="22"/>
  <c r="LP99" i="1"/>
  <c r="LX36" i="22"/>
  <c r="LW28" i="1"/>
  <c r="MD7" i="22"/>
  <c r="ME8" i="22"/>
  <c r="LX30" i="1"/>
  <c r="LX50" i="1"/>
  <c r="ME21" i="22"/>
  <c r="LW51" i="1"/>
  <c r="MD22" i="22"/>
  <c r="LS99" i="1"/>
  <c r="MA36" i="22"/>
  <c r="MD4" i="22"/>
  <c r="LW24" i="1"/>
  <c r="LV1" i="1"/>
  <c r="MD1" i="22" s="1"/>
  <c r="ME24" i="22"/>
  <c r="LX53" i="1"/>
  <c r="MB37" i="22"/>
  <c r="LO25" i="1"/>
  <c r="LV5" i="22"/>
  <c r="LY31" i="1"/>
  <c r="MF9" i="22"/>
  <c r="MC32" i="22"/>
  <c r="LU69" i="1"/>
  <c r="LY98" i="1"/>
  <c r="LN22" i="1"/>
  <c r="MI70" i="1"/>
  <c r="MQ34" i="22" s="1"/>
  <c r="MP38" i="22"/>
  <c r="MD38" i="22"/>
  <c r="LW36" i="22" l="1"/>
  <c r="MI143" i="1"/>
  <c r="LV4" i="22"/>
  <c r="LN1" i="1"/>
  <c r="LV1" i="22" s="1"/>
  <c r="LN21" i="1"/>
  <c r="LV2" i="22" s="1"/>
  <c r="LU37" i="22"/>
  <c r="MH36" i="22"/>
  <c r="MB99" i="1"/>
  <c r="MJ37" i="22" s="1"/>
  <c r="LN102" i="1"/>
  <c r="LW4" i="22"/>
  <c r="LP24" i="1"/>
  <c r="LP1" i="1" s="1"/>
  <c r="LX1" i="22" s="1"/>
  <c r="LX22" i="1"/>
  <c r="LW3" i="1"/>
  <c r="LW142" i="1" s="1"/>
  <c r="ME3" i="22"/>
  <c r="LY25" i="1"/>
  <c r="MF5" i="22"/>
  <c r="MH69" i="1"/>
  <c r="MP33" i="22" s="1"/>
  <c r="LW21" i="1"/>
  <c r="ME2" i="22" s="1"/>
  <c r="LY59" i="1"/>
  <c r="MF26" i="22"/>
  <c r="LZ68" i="1"/>
  <c r="MG32" i="22"/>
  <c r="MO21" i="1"/>
  <c r="LR99" i="1"/>
  <c r="LZ37" i="22" s="1"/>
  <c r="LZ36" i="22"/>
  <c r="LW65" i="1"/>
  <c r="ME31" i="22" s="1"/>
  <c r="LX64" i="1"/>
  <c r="ME30" i="22"/>
  <c r="LP71" i="1"/>
  <c r="LX35" i="22" s="1"/>
  <c r="LX33" i="22"/>
  <c r="LQ69" i="1"/>
  <c r="LP70" i="1"/>
  <c r="LX34" i="22" s="1"/>
  <c r="LX32" i="22"/>
  <c r="LQ68" i="1"/>
  <c r="LX99" i="1"/>
  <c r="LX102" i="1" s="1"/>
  <c r="MI36" i="22"/>
  <c r="ME36" i="22"/>
  <c r="MC99" i="1"/>
  <c r="MK37" i="22" s="1"/>
  <c r="MK36" i="22"/>
  <c r="ML21" i="1"/>
  <c r="MM34" i="22"/>
  <c r="ME69" i="1"/>
  <c r="MM33" i="22" s="1"/>
  <c r="MF19" i="22"/>
  <c r="LY45" i="1"/>
  <c r="ME4" i="22"/>
  <c r="LX24" i="1"/>
  <c r="LW1" i="1"/>
  <c r="ME1" i="22" s="1"/>
  <c r="ME28" i="22"/>
  <c r="LX61" i="1"/>
  <c r="LU71" i="1"/>
  <c r="LU70" i="1"/>
  <c r="MC34" i="22" s="1"/>
  <c r="MC33" i="22"/>
  <c r="LX28" i="1"/>
  <c r="ME7" i="22"/>
  <c r="LZ49" i="1"/>
  <c r="LY44" i="1"/>
  <c r="MF18" i="22"/>
  <c r="LY32" i="1"/>
  <c r="MF10" i="22"/>
  <c r="MA37" i="22"/>
  <c r="LY50" i="1"/>
  <c r="MF21" i="22"/>
  <c r="MF8" i="22"/>
  <c r="LY30" i="1"/>
  <c r="LY27" i="1"/>
  <c r="MF6" i="22"/>
  <c r="MG9" i="22"/>
  <c r="LZ31" i="1"/>
  <c r="MI37" i="22"/>
  <c r="MH37" i="22"/>
  <c r="MF27" i="22"/>
  <c r="LY60" i="1"/>
  <c r="MD37" i="22"/>
  <c r="LV102" i="1"/>
  <c r="MF24" i="22"/>
  <c r="LY53" i="1"/>
  <c r="LX37" i="22"/>
  <c r="ME37" i="22"/>
  <c r="LW102" i="1"/>
  <c r="LY71" i="1"/>
  <c r="MG35" i="22" s="1"/>
  <c r="MG33" i="22"/>
  <c r="LY70" i="1"/>
  <c r="MG34" i="22" s="1"/>
  <c r="LW5" i="22"/>
  <c r="LP25" i="1"/>
  <c r="LX51" i="1"/>
  <c r="ME22" i="22"/>
  <c r="LO102" i="1"/>
  <c r="LW37" i="22"/>
  <c r="LN3" i="1"/>
  <c r="LN142" i="1" s="1"/>
  <c r="LV3" i="22"/>
  <c r="LO22" i="1"/>
  <c r="MG36" i="22"/>
  <c r="LY99" i="1"/>
  <c r="MF29" i="22"/>
  <c r="LY62" i="1"/>
  <c r="LO21" i="1" l="1"/>
  <c r="LW2" i="22" s="1"/>
  <c r="LX21" i="1"/>
  <c r="LX4" i="22"/>
  <c r="LQ24" i="1"/>
  <c r="LR24" i="1" s="1"/>
  <c r="MP21" i="1"/>
  <c r="MF3" i="22"/>
  <c r="LY22" i="1"/>
  <c r="LX3" i="1"/>
  <c r="LX142" i="1" s="1"/>
  <c r="LR69" i="1"/>
  <c r="LY33" i="22"/>
  <c r="LQ71" i="1"/>
  <c r="LQ70" i="1"/>
  <c r="LY34" i="22" s="1"/>
  <c r="MG26" i="22"/>
  <c r="LZ59" i="1"/>
  <c r="LZ25" i="1"/>
  <c r="MG5" i="22"/>
  <c r="MH32" i="22"/>
  <c r="MA68" i="1"/>
  <c r="LZ69" i="1"/>
  <c r="LP102" i="1"/>
  <c r="LR68" i="1"/>
  <c r="LY32" i="22"/>
  <c r="LY64" i="1"/>
  <c r="MF30" i="22"/>
  <c r="LX65" i="1"/>
  <c r="MF31" i="22" s="1"/>
  <c r="MF37" i="22"/>
  <c r="MF2" i="22"/>
  <c r="LX5" i="22"/>
  <c r="LQ25" i="1"/>
  <c r="MG24" i="22"/>
  <c r="LZ53" i="1"/>
  <c r="MG18" i="22"/>
  <c r="LZ44" i="1"/>
  <c r="LY24" i="1"/>
  <c r="MF4" i="22"/>
  <c r="LX1" i="1"/>
  <c r="MF1" i="22" s="1"/>
  <c r="MA49" i="1"/>
  <c r="MF28" i="22"/>
  <c r="LY61" i="1"/>
  <c r="MH9" i="22"/>
  <c r="MA31" i="1"/>
  <c r="MG19" i="22"/>
  <c r="LZ45" i="1"/>
  <c r="LO3" i="1"/>
  <c r="LO142" i="1" s="1"/>
  <c r="LW3" i="22"/>
  <c r="LP22" i="1"/>
  <c r="LP21" i="1" s="1"/>
  <c r="LX2" i="22" s="1"/>
  <c r="MG37" i="22"/>
  <c r="LY102" i="1"/>
  <c r="LZ50" i="1"/>
  <c r="MG21" i="22"/>
  <c r="MF7" i="22"/>
  <c r="LY28" i="1"/>
  <c r="MG27" i="22"/>
  <c r="LZ60" i="1"/>
  <c r="MG29" i="22"/>
  <c r="LZ62" i="1"/>
  <c r="MG6" i="22"/>
  <c r="LZ27" i="1"/>
  <c r="MG8" i="22"/>
  <c r="LZ30" i="1"/>
  <c r="LY51" i="1"/>
  <c r="MF22" i="22"/>
  <c r="LZ32" i="1"/>
  <c r="MG10" i="22"/>
  <c r="MC35" i="22"/>
  <c r="LU102" i="1"/>
  <c r="LQ1" i="1" l="1"/>
  <c r="LY1" i="22" s="1"/>
  <c r="LY4" i="22"/>
  <c r="LS68" i="1"/>
  <c r="LZ32" i="22"/>
  <c r="MH26" i="22"/>
  <c r="MA59" i="1"/>
  <c r="LS69" i="1"/>
  <c r="LZ33" i="22"/>
  <c r="LR70" i="1"/>
  <c r="LZ34" i="22" s="1"/>
  <c r="LR71" i="1"/>
  <c r="LY3" i="1"/>
  <c r="LY142" i="1" s="1"/>
  <c r="MG3" i="22"/>
  <c r="LZ22" i="1"/>
  <c r="LY65" i="1"/>
  <c r="MG31" i="22" s="1"/>
  <c r="MG30" i="22"/>
  <c r="LZ64" i="1"/>
  <c r="MQ21" i="1"/>
  <c r="MA69" i="1"/>
  <c r="MB68" i="1"/>
  <c r="MI32" i="22"/>
  <c r="LZ71" i="1"/>
  <c r="LZ70" i="1"/>
  <c r="MH34" i="22" s="1"/>
  <c r="MH33" i="22"/>
  <c r="MA25" i="1"/>
  <c r="MH5" i="22"/>
  <c r="LY21" i="1"/>
  <c r="MG2" i="22" s="1"/>
  <c r="LZ4" i="22"/>
  <c r="LR1" i="1"/>
  <c r="LZ1" i="22" s="1"/>
  <c r="LS24" i="1"/>
  <c r="LY35" i="22"/>
  <c r="LQ102" i="1"/>
  <c r="MA50" i="1"/>
  <c r="MH21" i="22"/>
  <c r="MA32" i="1"/>
  <c r="MH10" i="22"/>
  <c r="MH29" i="22"/>
  <c r="MA62" i="1"/>
  <c r="MA60" i="1"/>
  <c r="MH27" i="22"/>
  <c r="MI9" i="22"/>
  <c r="MB31" i="1"/>
  <c r="MH8" i="22"/>
  <c r="MA30" i="1"/>
  <c r="MH19" i="22"/>
  <c r="MA45" i="1"/>
  <c r="MH24" i="22"/>
  <c r="MA53" i="1"/>
  <c r="MG28" i="22"/>
  <c r="LZ61" i="1"/>
  <c r="LY5" i="22"/>
  <c r="LR25" i="1"/>
  <c r="MG7" i="22"/>
  <c r="LZ28" i="1"/>
  <c r="MB49" i="1"/>
  <c r="LP3" i="1"/>
  <c r="LP142" i="1" s="1"/>
  <c r="LQ22" i="1"/>
  <c r="LQ21" i="1" s="1"/>
  <c r="LY2" i="22" s="1"/>
  <c r="LX3" i="22"/>
  <c r="LZ24" i="1"/>
  <c r="LY1" i="1"/>
  <c r="MG1" i="22" s="1"/>
  <c r="MG4" i="22"/>
  <c r="MA27" i="1"/>
  <c r="MH6" i="22"/>
  <c r="LZ51" i="1"/>
  <c r="MG22" i="22"/>
  <c r="MH18" i="22"/>
  <c r="MA44" i="1"/>
  <c r="MR21" i="1" l="1"/>
  <c r="LZ21" i="1"/>
  <c r="MH2" i="22" s="1"/>
  <c r="MH35" i="22"/>
  <c r="LZ102" i="1"/>
  <c r="MC68" i="1"/>
  <c r="MJ32" i="22"/>
  <c r="MB69" i="1"/>
  <c r="LZ35" i="22"/>
  <c r="LR102" i="1"/>
  <c r="MA71" i="1"/>
  <c r="MI33" i="22"/>
  <c r="MA70" i="1"/>
  <c r="MI34" i="22" s="1"/>
  <c r="LT69" i="1"/>
  <c r="LS70" i="1"/>
  <c r="MA34" i="22" s="1"/>
  <c r="LS71" i="1"/>
  <c r="MA33" i="22"/>
  <c r="LZ65" i="1"/>
  <c r="MH31" i="22" s="1"/>
  <c r="MA64" i="1"/>
  <c r="MH30" i="22"/>
  <c r="MI26" i="22"/>
  <c r="MB59" i="1"/>
  <c r="MA4" i="22"/>
  <c r="LT24" i="1"/>
  <c r="LS1" i="1"/>
  <c r="MA1" i="22" s="1"/>
  <c r="MB25" i="1"/>
  <c r="MI5" i="22"/>
  <c r="LZ3" i="1"/>
  <c r="LZ142" i="1" s="1"/>
  <c r="MH3" i="22"/>
  <c r="MA22" i="1"/>
  <c r="MA32" i="22"/>
  <c r="LT68" i="1"/>
  <c r="MB32" i="22" s="1"/>
  <c r="MH7" i="22"/>
  <c r="MA28" i="1"/>
  <c r="MB27" i="1"/>
  <c r="MI6" i="22"/>
  <c r="MA24" i="1"/>
  <c r="LZ1" i="1"/>
  <c r="MH1" i="22" s="1"/>
  <c r="MH4" i="22"/>
  <c r="LZ5" i="22"/>
  <c r="LS25" i="1"/>
  <c r="MB62" i="1"/>
  <c r="MI29" i="22"/>
  <c r="MI18" i="22"/>
  <c r="MB44" i="1"/>
  <c r="MC49" i="1"/>
  <c r="MH22" i="22"/>
  <c r="MA51" i="1"/>
  <c r="MI19" i="22"/>
  <c r="MB45" i="1"/>
  <c r="MB60" i="1"/>
  <c r="MI27" i="22"/>
  <c r="MI24" i="22"/>
  <c r="MB53" i="1"/>
  <c r="MB30" i="1"/>
  <c r="MI8" i="22"/>
  <c r="MB32" i="1"/>
  <c r="MI10" i="22"/>
  <c r="LQ3" i="1"/>
  <c r="LQ142" i="1" s="1"/>
  <c r="LR22" i="1"/>
  <c r="LR21" i="1" s="1"/>
  <c r="LY3" i="22"/>
  <c r="MH28" i="22"/>
  <c r="MA61" i="1"/>
  <c r="MC31" i="1"/>
  <c r="MJ9" i="22"/>
  <c r="MB50" i="1"/>
  <c r="MI21" i="22"/>
  <c r="MJ26" i="22" l="1"/>
  <c r="MC59" i="1"/>
  <c r="LT71" i="1"/>
  <c r="LT70" i="1"/>
  <c r="MB34" i="22" s="1"/>
  <c r="MB33" i="22"/>
  <c r="MB70" i="1"/>
  <c r="MJ34" i="22" s="1"/>
  <c r="MJ33" i="22"/>
  <c r="MB71" i="1"/>
  <c r="MI30" i="22"/>
  <c r="MB64" i="1"/>
  <c r="MA65" i="1"/>
  <c r="MI31" i="22" s="1"/>
  <c r="MJ5" i="22"/>
  <c r="MC25" i="1"/>
  <c r="MI3" i="22"/>
  <c r="MB22" i="1"/>
  <c r="MA3" i="1"/>
  <c r="MA142" i="1" s="1"/>
  <c r="MC69" i="1"/>
  <c r="MD68" i="1"/>
  <c r="MK32" i="22"/>
  <c r="MA35" i="22"/>
  <c r="LS102" i="1"/>
  <c r="MA21" i="1"/>
  <c r="LT1" i="1"/>
  <c r="MB1" i="22" s="1"/>
  <c r="MB4" i="22"/>
  <c r="LZ2" i="22"/>
  <c r="MA102" i="1"/>
  <c r="MI35" i="22"/>
  <c r="MJ10" i="22"/>
  <c r="MC32" i="1"/>
  <c r="MC53" i="1"/>
  <c r="MJ24" i="22"/>
  <c r="MJ6" i="22"/>
  <c r="MC27" i="1"/>
  <c r="MC30" i="1"/>
  <c r="MJ8" i="22"/>
  <c r="MJ27" i="22"/>
  <c r="MC60" i="1"/>
  <c r="MJ21" i="22"/>
  <c r="MC50" i="1"/>
  <c r="MJ19" i="22"/>
  <c r="MC45" i="1"/>
  <c r="MD49" i="1"/>
  <c r="MB24" i="1"/>
  <c r="MA1" i="1"/>
  <c r="MI1" i="22" s="1"/>
  <c r="MI4" i="22"/>
  <c r="MD31" i="1"/>
  <c r="ML9" i="22" s="1"/>
  <c r="MK9" i="22"/>
  <c r="LR3" i="1"/>
  <c r="LR142" i="1" s="1"/>
  <c r="LS22" i="1"/>
  <c r="LS21" i="1" s="1"/>
  <c r="MA2" i="22" s="1"/>
  <c r="LZ3" i="22"/>
  <c r="MC44" i="1"/>
  <c r="MJ18" i="22"/>
  <c r="MI22" i="22"/>
  <c r="MB51" i="1"/>
  <c r="MB28" i="1"/>
  <c r="MI7" i="22"/>
  <c r="MA5" i="22"/>
  <c r="LT25" i="1"/>
  <c r="MB5" i="22" s="1"/>
  <c r="MC62" i="1"/>
  <c r="MJ29" i="22"/>
  <c r="MB61" i="1"/>
  <c r="MI28" i="22"/>
  <c r="MB21" i="1" l="1"/>
  <c r="MI2" i="22"/>
  <c r="MB65" i="1"/>
  <c r="MJ31" i="22" s="1"/>
  <c r="MC64" i="1"/>
  <c r="MJ30" i="22"/>
  <c r="MB102" i="1"/>
  <c r="MJ35" i="22"/>
  <c r="MD69" i="1"/>
  <c r="ML32" i="22"/>
  <c r="MC71" i="1"/>
  <c r="MC70" i="1"/>
  <c r="MK34" i="22" s="1"/>
  <c r="MK33" i="22"/>
  <c r="MB3" i="1"/>
  <c r="MB142" i="1" s="1"/>
  <c r="MC22" i="1"/>
  <c r="MC21" i="1" s="1"/>
  <c r="MJ3" i="22"/>
  <c r="MB35" i="22"/>
  <c r="LT102" i="1"/>
  <c r="MK26" i="22"/>
  <c r="MD59" i="1"/>
  <c r="ML26" i="22" s="1"/>
  <c r="MD25" i="1"/>
  <c r="ML5" i="22" s="1"/>
  <c r="MK5" i="22"/>
  <c r="MJ2" i="22"/>
  <c r="MD44" i="1"/>
  <c r="ML18" i="22" s="1"/>
  <c r="MK18" i="22"/>
  <c r="MC28" i="1"/>
  <c r="MJ7" i="22"/>
  <c r="MD62" i="1"/>
  <c r="ML29" i="22" s="1"/>
  <c r="MK29" i="22"/>
  <c r="LT22" i="1"/>
  <c r="LT21" i="1" s="1"/>
  <c r="MB2" i="22" s="1"/>
  <c r="LS3" i="1"/>
  <c r="LS142" i="1" s="1"/>
  <c r="MA3" i="22"/>
  <c r="MD30" i="1"/>
  <c r="ML8" i="22" s="1"/>
  <c r="MK8" i="22"/>
  <c r="MK21" i="22"/>
  <c r="MD50" i="1"/>
  <c r="ML21" i="22" s="1"/>
  <c r="MK6" i="22"/>
  <c r="MD27" i="1"/>
  <c r="ML6" i="22" s="1"/>
  <c r="MK27" i="22"/>
  <c r="MD60" i="1"/>
  <c r="ML27" i="22" s="1"/>
  <c r="MC61" i="1"/>
  <c r="MJ28" i="22"/>
  <c r="MC24" i="1"/>
  <c r="MB1" i="1"/>
  <c r="MJ1" i="22" s="1"/>
  <c r="MJ4" i="22"/>
  <c r="MD53" i="1"/>
  <c r="ML24" i="22" s="1"/>
  <c r="MK24" i="22"/>
  <c r="MD32" i="1"/>
  <c r="ML10" i="22" s="1"/>
  <c r="MK10" i="22"/>
  <c r="MC51" i="1"/>
  <c r="MJ22" i="22"/>
  <c r="MD45" i="1"/>
  <c r="ML19" i="22" s="1"/>
  <c r="MK19" i="22"/>
  <c r="MK35" i="22" l="1"/>
  <c r="MC102" i="1"/>
  <c r="MD71" i="1"/>
  <c r="MD70" i="1"/>
  <c r="ML34" i="22" s="1"/>
  <c r="ML33" i="22"/>
  <c r="MC3" i="1"/>
  <c r="MC142" i="1" s="1"/>
  <c r="MD22" i="1"/>
  <c r="MD21" i="1" s="1"/>
  <c r="ML2" i="22" s="1"/>
  <c r="MK3" i="22"/>
  <c r="MD64" i="1"/>
  <c r="MC65" i="1"/>
  <c r="MK31" i="22" s="1"/>
  <c r="MK30" i="22"/>
  <c r="MK2" i="22"/>
  <c r="MB3" i="22"/>
  <c r="LT3" i="1"/>
  <c r="MK4" i="22"/>
  <c r="MD24" i="1"/>
  <c r="MC1" i="1"/>
  <c r="MK1" i="22" s="1"/>
  <c r="MD51" i="1"/>
  <c r="ML22" i="22" s="1"/>
  <c r="MK22" i="22"/>
  <c r="MD28" i="1"/>
  <c r="ML7" i="22" s="1"/>
  <c r="MK7" i="22"/>
  <c r="MD61" i="1"/>
  <c r="ML28" i="22" s="1"/>
  <c r="MK28" i="22"/>
  <c r="LT142" i="1" l="1"/>
  <c r="LT143" i="1"/>
  <c r="MD65" i="1"/>
  <c r="ML31" i="22" s="1"/>
  <c r="ML30" i="22"/>
  <c r="ML3" i="22"/>
  <c r="MD3" i="1"/>
  <c r="ML35" i="22"/>
  <c r="MD102" i="1"/>
  <c r="ML4" i="22"/>
  <c r="MD1" i="1"/>
  <c r="ML1" i="22" s="1"/>
  <c r="MD142" i="1" l="1"/>
  <c r="MD143" i="1"/>
  <c r="LS143" i="1"/>
  <c r="LR143" i="1" s="1"/>
  <c r="LQ143" i="1" s="1"/>
  <c r="LP143" i="1" s="1"/>
  <c r="LO143" i="1" s="1"/>
  <c r="LN143" i="1" s="1"/>
  <c r="LM143" i="1" s="1"/>
  <c r="LL143" i="1" s="1"/>
  <c r="MC143" i="1" l="1"/>
  <c r="MB143" i="1" s="1"/>
  <c r="MA143" i="1" s="1"/>
  <c r="LZ143" i="1" s="1"/>
  <c r="LY143" i="1" s="1"/>
  <c r="LX143" i="1" s="1"/>
  <c r="LW143" i="1" s="1"/>
  <c r="LV143" i="1" s="1"/>
  <c r="LU143" i="1" s="1"/>
  <c r="LR37" i="22"/>
  <c r="LR33" i="22"/>
  <c r="LR32" i="22"/>
  <c r="LR30" i="22"/>
  <c r="LR29" i="22"/>
  <c r="LR28" i="22"/>
  <c r="LR27" i="22"/>
  <c r="LR26" i="22"/>
  <c r="LR25" i="22"/>
  <c r="LR24" i="22"/>
  <c r="LR23" i="22"/>
  <c r="LR22" i="22"/>
  <c r="LR21" i="22"/>
  <c r="LR20" i="22"/>
  <c r="LR19" i="22"/>
  <c r="LR18" i="22"/>
  <c r="LR17" i="22"/>
  <c r="LR16" i="22"/>
  <c r="LR15" i="22"/>
  <c r="LR14" i="22"/>
  <c r="LR13" i="22"/>
  <c r="LR12" i="22"/>
  <c r="LR11" i="22"/>
  <c r="LR10" i="22"/>
  <c r="LR9" i="22"/>
  <c r="LR8" i="22"/>
  <c r="LR7" i="22"/>
  <c r="LR6" i="22"/>
  <c r="LR5" i="22"/>
  <c r="LR4" i="22"/>
  <c r="D3" i="22"/>
  <c r="E3" i="22"/>
  <c r="F3" i="22"/>
  <c r="U3" i="22"/>
  <c r="AJ3" i="22"/>
  <c r="AO3" i="22"/>
  <c r="AR3" i="22"/>
  <c r="AY3" i="22"/>
  <c r="AZ3" i="22"/>
  <c r="BA3" i="22"/>
  <c r="BB3" i="22"/>
  <c r="BC3" i="22"/>
  <c r="BD3" i="22"/>
  <c r="BE3" i="22"/>
  <c r="BI3" i="22"/>
  <c r="BJ3" i="22"/>
  <c r="BK3" i="22"/>
  <c r="BL3" i="22"/>
  <c r="BM3" i="22"/>
  <c r="BN3" i="22"/>
  <c r="BO3" i="22"/>
  <c r="BP3" i="22"/>
  <c r="BW3" i="22"/>
  <c r="BX3" i="22"/>
  <c r="CD3" i="22"/>
  <c r="CE3" i="22"/>
  <c r="CF3" i="22"/>
  <c r="CG3" i="22"/>
  <c r="CH3" i="22"/>
  <c r="CI3" i="22"/>
  <c r="CJ3" i="22"/>
  <c r="CP3" i="22"/>
  <c r="CQ3" i="22"/>
  <c r="CR3" i="22"/>
  <c r="CS3" i="22"/>
  <c r="CT3" i="22"/>
  <c r="CU3" i="22"/>
  <c r="CX3" i="22"/>
  <c r="DF3" i="22"/>
  <c r="DJ3" i="22"/>
  <c r="DK3" i="22"/>
  <c r="DL3" i="22"/>
  <c r="DM3" i="22"/>
  <c r="DN3" i="22"/>
  <c r="EB3" i="22"/>
  <c r="EC3" i="22"/>
  <c r="ED3" i="22"/>
  <c r="EN3" i="22"/>
  <c r="EO3" i="22"/>
  <c r="FS3" i="22"/>
  <c r="FT3" i="22"/>
  <c r="FU3" i="22"/>
  <c r="FY3" i="22"/>
  <c r="FZ3" i="22"/>
  <c r="GA3" i="22"/>
  <c r="GB3" i="22"/>
  <c r="GC3" i="22"/>
  <c r="GI3" i="22"/>
  <c r="GJ3" i="22"/>
  <c r="GK3" i="22"/>
  <c r="GL3" i="22"/>
  <c r="GT3" i="22"/>
  <c r="GU3" i="22"/>
  <c r="GV3" i="22"/>
  <c r="GW3" i="22"/>
  <c r="GX3" i="22"/>
  <c r="GY3" i="22"/>
  <c r="GZ3" i="22"/>
  <c r="HA3" i="22"/>
  <c r="HE3" i="22"/>
  <c r="HF3" i="22"/>
  <c r="HG3" i="22"/>
  <c r="HH3" i="22"/>
  <c r="HI3" i="22"/>
  <c r="HJ3" i="22"/>
  <c r="HK3" i="22"/>
  <c r="HL3" i="22"/>
  <c r="HM3" i="22"/>
  <c r="HN3" i="22"/>
  <c r="HO3" i="22"/>
  <c r="HS3" i="22"/>
  <c r="HW3" i="22"/>
  <c r="HX3" i="22"/>
  <c r="HY3" i="22"/>
  <c r="HZ3" i="22"/>
  <c r="IA3" i="22"/>
  <c r="IB3" i="22"/>
  <c r="IC3" i="22"/>
  <c r="ID3" i="22"/>
  <c r="IE3" i="22"/>
  <c r="IF3" i="22"/>
  <c r="IG3" i="22"/>
  <c r="IH3" i="22"/>
  <c r="II3" i="22"/>
  <c r="IJ3" i="22"/>
  <c r="IK3" i="22"/>
  <c r="LI3" i="22"/>
  <c r="LJ3" i="22"/>
  <c r="LK3" i="22"/>
  <c r="LL3" i="22"/>
  <c r="LM3" i="22"/>
  <c r="D4"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AF4" i="22"/>
  <c r="AG4" i="22"/>
  <c r="AH4" i="22"/>
  <c r="AI4" i="22"/>
  <c r="AJ4" i="22"/>
  <c r="AK4" i="22"/>
  <c r="AL4" i="22"/>
  <c r="AM4" i="22"/>
  <c r="AN4" i="22"/>
  <c r="AO4" i="22"/>
  <c r="AP4" i="22"/>
  <c r="AQ4" i="22"/>
  <c r="AR4" i="22"/>
  <c r="AS4" i="22"/>
  <c r="AT4" i="22"/>
  <c r="AU4" i="22"/>
  <c r="AV4" i="22"/>
  <c r="AW4" i="22"/>
  <c r="AX4" i="22"/>
  <c r="AY4" i="22"/>
  <c r="AZ4" i="22"/>
  <c r="BA4" i="22"/>
  <c r="BB4" i="22"/>
  <c r="BC4" i="22"/>
  <c r="BD4" i="22"/>
  <c r="BE4" i="22"/>
  <c r="BF4" i="22"/>
  <c r="BG4" i="22"/>
  <c r="BH4" i="22"/>
  <c r="BI4" i="22"/>
  <c r="BJ4" i="22"/>
  <c r="BK4" i="22"/>
  <c r="BL4" i="22"/>
  <c r="BM4" i="22"/>
  <c r="BN4" i="22"/>
  <c r="BO4" i="22"/>
  <c r="BP4" i="22"/>
  <c r="BQ4" i="22"/>
  <c r="BR4" i="22"/>
  <c r="BS4" i="22"/>
  <c r="BT4" i="22"/>
  <c r="BU4" i="22"/>
  <c r="BV4" i="22"/>
  <c r="BW4" i="22"/>
  <c r="BX4" i="22"/>
  <c r="BY4" i="22"/>
  <c r="BZ4" i="22"/>
  <c r="CA4" i="22"/>
  <c r="CB4" i="22"/>
  <c r="CC4" i="22"/>
  <c r="CD4" i="22"/>
  <c r="CE4" i="22"/>
  <c r="CF4" i="22"/>
  <c r="CG4" i="22"/>
  <c r="CH4" i="22"/>
  <c r="CI4" i="22"/>
  <c r="CJ4" i="22"/>
  <c r="CK4" i="22"/>
  <c r="CL4" i="22"/>
  <c r="CM4" i="22"/>
  <c r="CN4" i="22"/>
  <c r="CO4" i="22"/>
  <c r="CP4" i="22"/>
  <c r="CQ4" i="22"/>
  <c r="CR4" i="22"/>
  <c r="CS4" i="22"/>
  <c r="CT4" i="22"/>
  <c r="CU4" i="22"/>
  <c r="CV4" i="22"/>
  <c r="CW4" i="22"/>
  <c r="CX4" i="22"/>
  <c r="CY4" i="22"/>
  <c r="CZ4" i="22"/>
  <c r="DA4" i="22"/>
  <c r="DB4" i="22"/>
  <c r="DC4" i="22"/>
  <c r="DD4" i="22"/>
  <c r="DE4" i="22"/>
  <c r="DF4" i="22"/>
  <c r="DG4" i="22"/>
  <c r="DH4" i="22"/>
  <c r="DI4" i="22"/>
  <c r="DJ4" i="22"/>
  <c r="DK4" i="22"/>
  <c r="DL4" i="22"/>
  <c r="DM4" i="22"/>
  <c r="DN4" i="22"/>
  <c r="DO4" i="22"/>
  <c r="DP4" i="22"/>
  <c r="DQ4" i="22"/>
  <c r="DR4" i="22"/>
  <c r="DS4" i="22"/>
  <c r="DT4" i="22"/>
  <c r="DU4" i="22"/>
  <c r="DV4" i="22"/>
  <c r="DW4" i="22"/>
  <c r="DX4" i="22"/>
  <c r="DY4" i="22"/>
  <c r="DZ4" i="22"/>
  <c r="EA4" i="22"/>
  <c r="EB4" i="22"/>
  <c r="EC4" i="22"/>
  <c r="ED4" i="22"/>
  <c r="EE4" i="22"/>
  <c r="EF4" i="22"/>
  <c r="EG4" i="22"/>
  <c r="EH4" i="22"/>
  <c r="EI4" i="22"/>
  <c r="EJ4" i="22"/>
  <c r="EK4" i="22"/>
  <c r="EL4" i="22"/>
  <c r="EM4" i="22"/>
  <c r="EN4" i="22"/>
  <c r="EO4" i="22"/>
  <c r="EP4" i="22"/>
  <c r="EQ4" i="22"/>
  <c r="ER4" i="22"/>
  <c r="ES4" i="22"/>
  <c r="ET4" i="22"/>
  <c r="EU4" i="22"/>
  <c r="EV4" i="22"/>
  <c r="EW4" i="22"/>
  <c r="EX4" i="22"/>
  <c r="EY4" i="22"/>
  <c r="EZ4" i="22"/>
  <c r="FA4" i="22"/>
  <c r="FB4" i="22"/>
  <c r="FC4" i="22"/>
  <c r="FD4" i="22"/>
  <c r="FE4" i="22"/>
  <c r="FF4" i="22"/>
  <c r="FG4" i="22"/>
  <c r="FH4" i="22"/>
  <c r="FI4" i="22"/>
  <c r="FJ4" i="22"/>
  <c r="FK4" i="22"/>
  <c r="FL4" i="22"/>
  <c r="FM4" i="22"/>
  <c r="FN4" i="22"/>
  <c r="FO4" i="22"/>
  <c r="FP4" i="22"/>
  <c r="FQ4" i="22"/>
  <c r="FR4" i="22"/>
  <c r="FS4" i="22"/>
  <c r="FT4" i="22"/>
  <c r="FU4" i="22"/>
  <c r="FV4" i="22"/>
  <c r="FW4" i="22"/>
  <c r="FX4" i="22"/>
  <c r="FY4" i="22"/>
  <c r="FZ4" i="22"/>
  <c r="GA4" i="22"/>
  <c r="GB4" i="22"/>
  <c r="GC4" i="22"/>
  <c r="GD4" i="22"/>
  <c r="GE4" i="22"/>
  <c r="GF4" i="22"/>
  <c r="GG4" i="22"/>
  <c r="GH4" i="22"/>
  <c r="GI4" i="22"/>
  <c r="GJ4" i="22"/>
  <c r="GK4" i="22"/>
  <c r="GL4" i="22"/>
  <c r="GM4" i="22"/>
  <c r="GN4" i="22"/>
  <c r="GO4" i="22"/>
  <c r="GP4" i="22"/>
  <c r="GQ4" i="22"/>
  <c r="GR4" i="22"/>
  <c r="GS4" i="22"/>
  <c r="GT4" i="22"/>
  <c r="GU4" i="22"/>
  <c r="GV4" i="22"/>
  <c r="GW4" i="22"/>
  <c r="GX4" i="22"/>
  <c r="GY4" i="22"/>
  <c r="HB4" i="22"/>
  <c r="HE4" i="22"/>
  <c r="HF4" i="22"/>
  <c r="HH4" i="22"/>
  <c r="HI4" i="22"/>
  <c r="HJ4" i="22"/>
  <c r="HK4" i="22"/>
  <c r="HL4" i="22"/>
  <c r="HM4" i="22"/>
  <c r="HN4" i="22"/>
  <c r="HO4" i="22"/>
  <c r="HP4" i="22"/>
  <c r="HQ4" i="22"/>
  <c r="HR4" i="22"/>
  <c r="HS4" i="22"/>
  <c r="HT4" i="22"/>
  <c r="HU4" i="22"/>
  <c r="HV4" i="22"/>
  <c r="HW4" i="22"/>
  <c r="HX4" i="22"/>
  <c r="HY4" i="22"/>
  <c r="HZ4" i="22"/>
  <c r="IA4" i="22"/>
  <c r="IB4" i="22"/>
  <c r="IC4" i="22"/>
  <c r="ID4" i="22"/>
  <c r="IE4" i="22"/>
  <c r="IF4" i="22"/>
  <c r="IG4" i="22"/>
  <c r="IH4" i="22"/>
  <c r="II4" i="22"/>
  <c r="IJ4" i="22"/>
  <c r="IK4" i="22"/>
  <c r="IL4" i="22"/>
  <c r="IM4" i="22"/>
  <c r="IN4" i="22"/>
  <c r="IO4" i="22"/>
  <c r="IP4" i="22"/>
  <c r="IQ4" i="22"/>
  <c r="IR4" i="22"/>
  <c r="IS4" i="22"/>
  <c r="IT4" i="22"/>
  <c r="IU4" i="22"/>
  <c r="IV4" i="22"/>
  <c r="IW4" i="22"/>
  <c r="IX4" i="22"/>
  <c r="IY4" i="22"/>
  <c r="IZ4" i="22"/>
  <c r="JA4" i="22"/>
  <c r="JB4" i="22"/>
  <c r="JC4" i="22"/>
  <c r="JD4" i="22"/>
  <c r="JE4" i="22"/>
  <c r="JF4" i="22"/>
  <c r="JG4" i="22"/>
  <c r="JH4" i="22"/>
  <c r="JI4" i="22"/>
  <c r="JJ4" i="22"/>
  <c r="JK4" i="22"/>
  <c r="JL4" i="22"/>
  <c r="JM4" i="22"/>
  <c r="JN4" i="22"/>
  <c r="JO4" i="22"/>
  <c r="JP4" i="22"/>
  <c r="JQ4" i="22"/>
  <c r="JR4" i="22"/>
  <c r="JS4" i="22"/>
  <c r="JT4" i="22"/>
  <c r="JU4" i="22"/>
  <c r="JV4" i="22"/>
  <c r="JW4" i="22"/>
  <c r="JX4" i="22"/>
  <c r="JY4" i="22"/>
  <c r="JZ4" i="22"/>
  <c r="KA4" i="22"/>
  <c r="KB4" i="22"/>
  <c r="KC4" i="22"/>
  <c r="KD4" i="22"/>
  <c r="KE4" i="22"/>
  <c r="KF4" i="22"/>
  <c r="KG4" i="22"/>
  <c r="KH4" i="22"/>
  <c r="KI4" i="22"/>
  <c r="KJ4" i="22"/>
  <c r="KK4" i="22"/>
  <c r="KL4" i="22"/>
  <c r="KM4" i="22"/>
  <c r="KN4" i="22"/>
  <c r="KO4" i="22"/>
  <c r="KP4" i="22"/>
  <c r="KQ4" i="22"/>
  <c r="KR4" i="22"/>
  <c r="KS4" i="22"/>
  <c r="KT4" i="22"/>
  <c r="KU4" i="22"/>
  <c r="KV4" i="22"/>
  <c r="KW4" i="22"/>
  <c r="KX4" i="22"/>
  <c r="KY4" i="22"/>
  <c r="KZ4" i="22"/>
  <c r="LA4" i="22"/>
  <c r="LB4" i="22"/>
  <c r="LC4" i="22"/>
  <c r="LD4" i="22"/>
  <c r="LE4" i="22"/>
  <c r="LF4" i="22"/>
  <c r="LG4" i="22"/>
  <c r="LH4" i="22"/>
  <c r="LI4" i="22"/>
  <c r="LJ4" i="22"/>
  <c r="LK4" i="22"/>
  <c r="LL4" i="22"/>
  <c r="LM4" i="22"/>
  <c r="LN4" i="22"/>
  <c r="LO4" i="22"/>
  <c r="LP4" i="22"/>
  <c r="LQ4" i="22"/>
  <c r="D5" i="22"/>
  <c r="E5" i="22"/>
  <c r="F5" i="22"/>
  <c r="G5" i="22"/>
  <c r="H5" i="22"/>
  <c r="I5" i="22"/>
  <c r="J5" i="22"/>
  <c r="K5" i="22"/>
  <c r="L5" i="22"/>
  <c r="M5" i="22"/>
  <c r="N5" i="22"/>
  <c r="O5" i="22"/>
  <c r="P5" i="22"/>
  <c r="Q5" i="22"/>
  <c r="R5" i="22"/>
  <c r="S5" i="22"/>
  <c r="T5" i="22"/>
  <c r="U5" i="22"/>
  <c r="V5" i="22"/>
  <c r="W5" i="22"/>
  <c r="X5" i="22"/>
  <c r="Y5" i="22"/>
  <c r="Z5" i="22"/>
  <c r="AA5" i="22"/>
  <c r="AB5" i="22"/>
  <c r="AC5" i="22"/>
  <c r="AD5" i="22"/>
  <c r="AE5" i="22"/>
  <c r="AF5" i="22"/>
  <c r="AG5" i="22"/>
  <c r="AH5" i="22"/>
  <c r="AI5" i="22"/>
  <c r="AJ5" i="22"/>
  <c r="AK5" i="22"/>
  <c r="AL5" i="22"/>
  <c r="AM5" i="22"/>
  <c r="AN5" i="22"/>
  <c r="AO5" i="22"/>
  <c r="AP5" i="22"/>
  <c r="AQ5" i="22"/>
  <c r="AR5" i="22"/>
  <c r="AS5" i="22"/>
  <c r="AT5" i="22"/>
  <c r="AU5" i="22"/>
  <c r="AV5" i="22"/>
  <c r="AW5" i="22"/>
  <c r="AX5" i="22"/>
  <c r="AY5" i="22"/>
  <c r="AZ5" i="22"/>
  <c r="BA5" i="22"/>
  <c r="BB5" i="22"/>
  <c r="BC5" i="22"/>
  <c r="BD5" i="22"/>
  <c r="BE5" i="22"/>
  <c r="BF5" i="22"/>
  <c r="BG5" i="22"/>
  <c r="BH5" i="22"/>
  <c r="BJ5" i="22"/>
  <c r="BN5" i="22"/>
  <c r="BO5" i="22"/>
  <c r="BP5" i="22"/>
  <c r="BQ5" i="22"/>
  <c r="BR5" i="22"/>
  <c r="BS5" i="22"/>
  <c r="BT5" i="22"/>
  <c r="BU5" i="22"/>
  <c r="BV5" i="22"/>
  <c r="BW5" i="22"/>
  <c r="BX5" i="22"/>
  <c r="BY5" i="22"/>
  <c r="BZ5" i="22"/>
  <c r="CA5" i="22"/>
  <c r="CB5" i="22"/>
  <c r="CC5" i="22"/>
  <c r="CD5" i="22"/>
  <c r="CJ5" i="22"/>
  <c r="CK5" i="22"/>
  <c r="CL5" i="22"/>
  <c r="CM5" i="22"/>
  <c r="CN5" i="22"/>
  <c r="CO5" i="22"/>
  <c r="CP5" i="22"/>
  <c r="CQ5" i="22"/>
  <c r="CR5" i="22"/>
  <c r="CT5" i="22"/>
  <c r="CU5" i="22"/>
  <c r="CV5" i="22"/>
  <c r="CW5" i="22"/>
  <c r="CX5" i="22"/>
  <c r="CY5" i="22"/>
  <c r="CZ5" i="22"/>
  <c r="DA5" i="22"/>
  <c r="DB5" i="22"/>
  <c r="DC5" i="22"/>
  <c r="DD5" i="22"/>
  <c r="DE5" i="22"/>
  <c r="DF5" i="22"/>
  <c r="DG5" i="22"/>
  <c r="DH5" i="22"/>
  <c r="DI5" i="22"/>
  <c r="DN5" i="22"/>
  <c r="DO5" i="22"/>
  <c r="DP5" i="22"/>
  <c r="DQ5" i="22"/>
  <c r="DR5" i="22"/>
  <c r="DS5" i="22"/>
  <c r="DT5" i="22"/>
  <c r="DU5" i="22"/>
  <c r="DV5" i="22"/>
  <c r="DW5" i="22"/>
  <c r="DX5" i="22"/>
  <c r="DY5" i="22"/>
  <c r="DZ5" i="22"/>
  <c r="EA5" i="22"/>
  <c r="EB5" i="22"/>
  <c r="EC5" i="22"/>
  <c r="ED5" i="22"/>
  <c r="EE5" i="22"/>
  <c r="EF5" i="22"/>
  <c r="EG5" i="22"/>
  <c r="EH5" i="22"/>
  <c r="EI5" i="22"/>
  <c r="EJ5" i="22"/>
  <c r="EK5" i="22"/>
  <c r="EL5" i="22"/>
  <c r="EM5" i="22"/>
  <c r="EN5" i="22"/>
  <c r="EO5" i="22"/>
  <c r="EP5" i="22"/>
  <c r="EQ5" i="22"/>
  <c r="ER5" i="22"/>
  <c r="ES5" i="22"/>
  <c r="ET5" i="22"/>
  <c r="EU5" i="22"/>
  <c r="EV5" i="22"/>
  <c r="EW5" i="22"/>
  <c r="EX5" i="22"/>
  <c r="EY5" i="22"/>
  <c r="EZ5" i="22"/>
  <c r="FA5" i="22"/>
  <c r="FB5" i="22"/>
  <c r="FC5" i="22"/>
  <c r="FD5" i="22"/>
  <c r="FE5" i="22"/>
  <c r="FF5" i="22"/>
  <c r="FG5" i="22"/>
  <c r="FH5" i="22"/>
  <c r="FI5" i="22"/>
  <c r="FJ5" i="22"/>
  <c r="FK5" i="22"/>
  <c r="FL5" i="22"/>
  <c r="FM5" i="22"/>
  <c r="FN5" i="22"/>
  <c r="FO5" i="22"/>
  <c r="FP5" i="22"/>
  <c r="FQ5" i="22"/>
  <c r="FR5" i="22"/>
  <c r="FS5" i="22"/>
  <c r="FT5" i="22"/>
  <c r="FU5" i="22"/>
  <c r="FV5" i="22"/>
  <c r="FW5" i="22"/>
  <c r="FX5" i="22"/>
  <c r="FY5" i="22"/>
  <c r="FZ5" i="22"/>
  <c r="GA5" i="22"/>
  <c r="GB5" i="22"/>
  <c r="GC5" i="22"/>
  <c r="GD5" i="22"/>
  <c r="GE5" i="22"/>
  <c r="GF5" i="22"/>
  <c r="GG5" i="22"/>
  <c r="GH5" i="22"/>
  <c r="GI5" i="22"/>
  <c r="GJ5" i="22"/>
  <c r="GK5" i="22"/>
  <c r="GL5" i="22"/>
  <c r="GM5" i="22"/>
  <c r="GN5" i="22"/>
  <c r="GO5" i="22"/>
  <c r="GP5" i="22"/>
  <c r="GQ5" i="22"/>
  <c r="GR5" i="22"/>
  <c r="GS5" i="22"/>
  <c r="GV5" i="22"/>
  <c r="GW5" i="22"/>
  <c r="GY5" i="22"/>
  <c r="HB5" i="22"/>
  <c r="HE5" i="22"/>
  <c r="HF5" i="22"/>
  <c r="HG5" i="22"/>
  <c r="HK5" i="22"/>
  <c r="HL5" i="22"/>
  <c r="HM5" i="22"/>
  <c r="HN5" i="22"/>
  <c r="HO5" i="22"/>
  <c r="HP5" i="22"/>
  <c r="HQ5" i="22"/>
  <c r="HR5" i="22"/>
  <c r="HW5" i="22"/>
  <c r="HX5" i="22"/>
  <c r="HY5" i="22"/>
  <c r="HZ5" i="22"/>
  <c r="IA5" i="22"/>
  <c r="IB5" i="22"/>
  <c r="IE5" i="22"/>
  <c r="IF5" i="22"/>
  <c r="IG5" i="22"/>
  <c r="IH5" i="22"/>
  <c r="IJ5" i="22"/>
  <c r="IK5" i="22"/>
  <c r="IL5" i="22"/>
  <c r="IM5" i="22"/>
  <c r="IN5" i="22"/>
  <c r="IO5" i="22"/>
  <c r="IP5" i="22"/>
  <c r="IQ5" i="22"/>
  <c r="IR5" i="22"/>
  <c r="IS5" i="22"/>
  <c r="IT5" i="22"/>
  <c r="IU5" i="22"/>
  <c r="IV5" i="22"/>
  <c r="IW5" i="22"/>
  <c r="IX5" i="22"/>
  <c r="IY5" i="22"/>
  <c r="IZ5" i="22"/>
  <c r="JA5" i="22"/>
  <c r="JB5" i="22"/>
  <c r="JC5" i="22"/>
  <c r="JD5" i="22"/>
  <c r="JE5" i="22"/>
  <c r="JF5" i="22"/>
  <c r="JG5" i="22"/>
  <c r="JH5" i="22"/>
  <c r="JI5" i="22"/>
  <c r="JJ5" i="22"/>
  <c r="JK5" i="22"/>
  <c r="JL5" i="22"/>
  <c r="JM5" i="22"/>
  <c r="JN5" i="22"/>
  <c r="JO5" i="22"/>
  <c r="JP5" i="22"/>
  <c r="JQ5" i="22"/>
  <c r="JR5" i="22"/>
  <c r="JS5" i="22"/>
  <c r="JT5" i="22"/>
  <c r="JU5" i="22"/>
  <c r="JV5" i="22"/>
  <c r="JW5" i="22"/>
  <c r="JX5" i="22"/>
  <c r="JY5" i="22"/>
  <c r="JZ5" i="22"/>
  <c r="KA5" i="22"/>
  <c r="KB5" i="22"/>
  <c r="KC5" i="22"/>
  <c r="KD5" i="22"/>
  <c r="KE5" i="22"/>
  <c r="KF5" i="22"/>
  <c r="KG5" i="22"/>
  <c r="KH5" i="22"/>
  <c r="KI5" i="22"/>
  <c r="KJ5" i="22"/>
  <c r="KK5" i="22"/>
  <c r="KL5" i="22"/>
  <c r="KM5" i="22"/>
  <c r="KN5" i="22"/>
  <c r="KO5" i="22"/>
  <c r="KP5" i="22"/>
  <c r="KQ5" i="22"/>
  <c r="KR5" i="22"/>
  <c r="KS5" i="22"/>
  <c r="KT5" i="22"/>
  <c r="KU5" i="22"/>
  <c r="KV5" i="22"/>
  <c r="KW5" i="22"/>
  <c r="KX5" i="22"/>
  <c r="KY5" i="22"/>
  <c r="KZ5" i="22"/>
  <c r="LA5" i="22"/>
  <c r="LB5" i="22"/>
  <c r="LC5" i="22"/>
  <c r="LD5" i="22"/>
  <c r="LE5" i="22"/>
  <c r="LF5" i="22"/>
  <c r="LG5" i="22"/>
  <c r="LH5" i="22"/>
  <c r="LI5" i="22"/>
  <c r="LJ5" i="22"/>
  <c r="LK5" i="22"/>
  <c r="LL5" i="22"/>
  <c r="LM5" i="22"/>
  <c r="LN5" i="22"/>
  <c r="LO5" i="22"/>
  <c r="LP5" i="22"/>
  <c r="LQ5" i="22"/>
  <c r="D6" i="22"/>
  <c r="E6" i="22"/>
  <c r="F6" i="22"/>
  <c r="G6" i="22"/>
  <c r="H6" i="22"/>
  <c r="I6" i="22"/>
  <c r="J6" i="22"/>
  <c r="K6" i="22"/>
  <c r="L6" i="22"/>
  <c r="M6" i="22"/>
  <c r="N6" i="22"/>
  <c r="O6" i="22"/>
  <c r="P6" i="22"/>
  <c r="Q6" i="22"/>
  <c r="R6" i="22"/>
  <c r="S6" i="22"/>
  <c r="T6" i="22"/>
  <c r="U6" i="22"/>
  <c r="V6" i="22"/>
  <c r="W6" i="22"/>
  <c r="X6" i="22"/>
  <c r="Y6" i="22"/>
  <c r="Z6" i="22"/>
  <c r="AA6" i="22"/>
  <c r="AB6" i="22"/>
  <c r="AC6" i="22"/>
  <c r="AD6" i="22"/>
  <c r="AE6" i="22"/>
  <c r="AF6" i="22"/>
  <c r="AG6" i="22"/>
  <c r="AH6" i="22"/>
  <c r="AI6" i="22"/>
  <c r="AJ6" i="22"/>
  <c r="AK6" i="22"/>
  <c r="AL6" i="22"/>
  <c r="AM6" i="22"/>
  <c r="AN6" i="22"/>
  <c r="AO6" i="22"/>
  <c r="AP6" i="22"/>
  <c r="AQ6" i="22"/>
  <c r="AR6" i="22"/>
  <c r="AS6" i="22"/>
  <c r="AT6" i="22"/>
  <c r="AU6" i="22"/>
  <c r="AV6" i="22"/>
  <c r="AW6" i="22"/>
  <c r="AX6" i="22"/>
  <c r="AY6" i="22"/>
  <c r="AZ6" i="22"/>
  <c r="BA6" i="22"/>
  <c r="BB6" i="22"/>
  <c r="BC6" i="22"/>
  <c r="BD6" i="22"/>
  <c r="BE6" i="22"/>
  <c r="BF6" i="22"/>
  <c r="BG6" i="22"/>
  <c r="BH6" i="22"/>
  <c r="BI6" i="22"/>
  <c r="BJ6" i="22"/>
  <c r="BK6" i="22"/>
  <c r="BL6" i="22"/>
  <c r="BM6" i="22"/>
  <c r="BN6" i="22"/>
  <c r="BO6" i="22"/>
  <c r="BP6" i="22"/>
  <c r="BQ6" i="22"/>
  <c r="BR6" i="22"/>
  <c r="BS6" i="22"/>
  <c r="BT6" i="22"/>
  <c r="BU6" i="22"/>
  <c r="BV6" i="22"/>
  <c r="BW6" i="22"/>
  <c r="BX6" i="22"/>
  <c r="BY6" i="22"/>
  <c r="BZ6" i="22"/>
  <c r="CA6" i="22"/>
  <c r="CB6" i="22"/>
  <c r="CC6" i="22"/>
  <c r="CD6" i="22"/>
  <c r="CE6" i="22"/>
  <c r="CF6" i="22"/>
  <c r="CG6" i="22"/>
  <c r="CH6" i="22"/>
  <c r="CI6" i="22"/>
  <c r="CJ6" i="22"/>
  <c r="CK6" i="22"/>
  <c r="CL6" i="22"/>
  <c r="CM6" i="22"/>
  <c r="CN6" i="22"/>
  <c r="CO6" i="22"/>
  <c r="CP6" i="22"/>
  <c r="CQ6" i="22"/>
  <c r="CR6" i="22"/>
  <c r="CS6" i="22"/>
  <c r="CT6" i="22"/>
  <c r="CU6" i="22"/>
  <c r="CV6" i="22"/>
  <c r="CW6" i="22"/>
  <c r="CX6" i="22"/>
  <c r="CY6" i="22"/>
  <c r="CZ6" i="22"/>
  <c r="DA6" i="22"/>
  <c r="DB6" i="22"/>
  <c r="DC6" i="22"/>
  <c r="DD6" i="22"/>
  <c r="DE6" i="22"/>
  <c r="DF6" i="22"/>
  <c r="DG6" i="22"/>
  <c r="DH6" i="22"/>
  <c r="DI6" i="22"/>
  <c r="DJ6" i="22"/>
  <c r="DK6" i="22"/>
  <c r="DL6" i="22"/>
  <c r="DM6" i="22"/>
  <c r="DN6" i="22"/>
  <c r="DO6" i="22"/>
  <c r="DP6" i="22"/>
  <c r="DQ6" i="22"/>
  <c r="DR6" i="22"/>
  <c r="DS6" i="22"/>
  <c r="DT6" i="22"/>
  <c r="DU6" i="22"/>
  <c r="DV6" i="22"/>
  <c r="DW6" i="22"/>
  <c r="DX6" i="22"/>
  <c r="DY6" i="22"/>
  <c r="DZ6" i="22"/>
  <c r="EA6" i="22"/>
  <c r="EB6" i="22"/>
  <c r="EC6" i="22"/>
  <c r="ED6" i="22"/>
  <c r="EE6" i="22"/>
  <c r="EF6" i="22"/>
  <c r="EG6" i="22"/>
  <c r="EH6" i="22"/>
  <c r="EI6" i="22"/>
  <c r="EJ6" i="22"/>
  <c r="EK6" i="22"/>
  <c r="EL6" i="22"/>
  <c r="EM6" i="22"/>
  <c r="EN6" i="22"/>
  <c r="EO6" i="22"/>
  <c r="EP6" i="22"/>
  <c r="EQ6" i="22"/>
  <c r="ER6" i="22"/>
  <c r="ES6" i="22"/>
  <c r="ET6" i="22"/>
  <c r="EU6" i="22"/>
  <c r="EV6" i="22"/>
  <c r="EW6" i="22"/>
  <c r="EX6" i="22"/>
  <c r="EY6" i="22"/>
  <c r="EZ6" i="22"/>
  <c r="FA6" i="22"/>
  <c r="FB6" i="22"/>
  <c r="FC6" i="22"/>
  <c r="FD6" i="22"/>
  <c r="FE6" i="22"/>
  <c r="FF6" i="22"/>
  <c r="FG6" i="22"/>
  <c r="FH6" i="22"/>
  <c r="FI6" i="22"/>
  <c r="FJ6" i="22"/>
  <c r="FK6" i="22"/>
  <c r="FL6" i="22"/>
  <c r="FM6" i="22"/>
  <c r="FN6" i="22"/>
  <c r="FO6" i="22"/>
  <c r="FP6" i="22"/>
  <c r="FQ6" i="22"/>
  <c r="FR6" i="22"/>
  <c r="FS6" i="22"/>
  <c r="FT6" i="22"/>
  <c r="FU6" i="22"/>
  <c r="FV6" i="22"/>
  <c r="FW6" i="22"/>
  <c r="FX6" i="22"/>
  <c r="FY6" i="22"/>
  <c r="FZ6" i="22"/>
  <c r="GA6" i="22"/>
  <c r="GB6" i="22"/>
  <c r="GC6" i="22"/>
  <c r="GD6" i="22"/>
  <c r="GE6" i="22"/>
  <c r="GF6" i="22"/>
  <c r="GG6" i="22"/>
  <c r="GH6" i="22"/>
  <c r="GI6" i="22"/>
  <c r="GJ6" i="22"/>
  <c r="GK6" i="22"/>
  <c r="GL6" i="22"/>
  <c r="GM6" i="22"/>
  <c r="GN6" i="22"/>
  <c r="GO6" i="22"/>
  <c r="GP6" i="22"/>
  <c r="GQ6" i="22"/>
  <c r="GR6" i="22"/>
  <c r="GS6" i="22"/>
  <c r="GT6" i="22"/>
  <c r="GU6" i="22"/>
  <c r="GV6" i="22"/>
  <c r="GW6" i="22"/>
  <c r="GX6" i="22"/>
  <c r="GY6" i="22"/>
  <c r="HB6" i="22"/>
  <c r="HE6" i="22"/>
  <c r="HF6" i="22"/>
  <c r="HH6" i="22"/>
  <c r="HI6" i="22"/>
  <c r="HJ6" i="22"/>
  <c r="HK6" i="22"/>
  <c r="HL6" i="22"/>
  <c r="HM6" i="22"/>
  <c r="HN6" i="22"/>
  <c r="HO6" i="22"/>
  <c r="HP6" i="22"/>
  <c r="HQ6" i="22"/>
  <c r="HR6" i="22"/>
  <c r="HS6" i="22"/>
  <c r="HT6" i="22"/>
  <c r="HU6" i="22"/>
  <c r="HV6" i="22"/>
  <c r="HW6" i="22"/>
  <c r="HX6" i="22"/>
  <c r="HY6" i="22"/>
  <c r="HZ6" i="22"/>
  <c r="IA6" i="22"/>
  <c r="IB6" i="22"/>
  <c r="IC6" i="22"/>
  <c r="ID6" i="22"/>
  <c r="IE6" i="22"/>
  <c r="IF6" i="22"/>
  <c r="IG6" i="22"/>
  <c r="IH6" i="22"/>
  <c r="II6" i="22"/>
  <c r="IJ6" i="22"/>
  <c r="IK6" i="22"/>
  <c r="IL6" i="22"/>
  <c r="IM6" i="22"/>
  <c r="IN6" i="22"/>
  <c r="IO6" i="22"/>
  <c r="IP6" i="22"/>
  <c r="IQ6" i="22"/>
  <c r="IR6" i="22"/>
  <c r="IS6" i="22"/>
  <c r="IT6" i="22"/>
  <c r="IU6" i="22"/>
  <c r="IV6" i="22"/>
  <c r="IW6" i="22"/>
  <c r="IX6" i="22"/>
  <c r="IY6" i="22"/>
  <c r="IZ6" i="22"/>
  <c r="JA6" i="22"/>
  <c r="JB6" i="22"/>
  <c r="JC6" i="22"/>
  <c r="JD6" i="22"/>
  <c r="JE6" i="22"/>
  <c r="JF6" i="22"/>
  <c r="JG6" i="22"/>
  <c r="JH6" i="22"/>
  <c r="JI6" i="22"/>
  <c r="JJ6" i="22"/>
  <c r="JK6" i="22"/>
  <c r="JL6" i="22"/>
  <c r="JM6" i="22"/>
  <c r="JN6" i="22"/>
  <c r="JO6" i="22"/>
  <c r="JP6" i="22"/>
  <c r="JQ6" i="22"/>
  <c r="JR6" i="22"/>
  <c r="JS6" i="22"/>
  <c r="JT6" i="22"/>
  <c r="JU6" i="22"/>
  <c r="JV6" i="22"/>
  <c r="JW6" i="22"/>
  <c r="JX6" i="22"/>
  <c r="JY6" i="22"/>
  <c r="JZ6" i="22"/>
  <c r="KA6" i="22"/>
  <c r="KB6" i="22"/>
  <c r="KC6" i="22"/>
  <c r="KD6" i="22"/>
  <c r="KE6" i="22"/>
  <c r="KF6" i="22"/>
  <c r="KG6" i="22"/>
  <c r="KH6" i="22"/>
  <c r="KI6" i="22"/>
  <c r="KJ6" i="22"/>
  <c r="KK6" i="22"/>
  <c r="KL6" i="22"/>
  <c r="KM6" i="22"/>
  <c r="KN6" i="22"/>
  <c r="KO6" i="22"/>
  <c r="KP6" i="22"/>
  <c r="KQ6" i="22"/>
  <c r="KR6" i="22"/>
  <c r="KS6" i="22"/>
  <c r="KT6" i="22"/>
  <c r="KU6" i="22"/>
  <c r="KV6" i="22"/>
  <c r="KW6" i="22"/>
  <c r="KX6" i="22"/>
  <c r="KY6" i="22"/>
  <c r="KZ6" i="22"/>
  <c r="LA6" i="22"/>
  <c r="LB6" i="22"/>
  <c r="LC6" i="22"/>
  <c r="LD6" i="22"/>
  <c r="LE6" i="22"/>
  <c r="LF6" i="22"/>
  <c r="LG6" i="22"/>
  <c r="LH6" i="22"/>
  <c r="LI6" i="22"/>
  <c r="LJ6" i="22"/>
  <c r="LK6" i="22"/>
  <c r="LL6" i="22"/>
  <c r="LM6" i="22"/>
  <c r="LN6" i="22"/>
  <c r="LO6" i="22"/>
  <c r="LP6" i="22"/>
  <c r="LQ6" i="22"/>
  <c r="D7" i="22"/>
  <c r="E7" i="22"/>
  <c r="F7" i="22"/>
  <c r="G7" i="22"/>
  <c r="H7" i="22"/>
  <c r="I7" i="22"/>
  <c r="J7" i="22"/>
  <c r="K7" i="22"/>
  <c r="L7" i="22"/>
  <c r="M7" i="22"/>
  <c r="N7" i="22"/>
  <c r="O7" i="22"/>
  <c r="P7" i="22"/>
  <c r="Q7" i="22"/>
  <c r="R7" i="22"/>
  <c r="S7" i="22"/>
  <c r="T7" i="22"/>
  <c r="U7" i="22"/>
  <c r="V7" i="22"/>
  <c r="W7" i="22"/>
  <c r="X7" i="22"/>
  <c r="Y7" i="22"/>
  <c r="Z7" i="22"/>
  <c r="AA7" i="22"/>
  <c r="AB7" i="22"/>
  <c r="AC7" i="22"/>
  <c r="AD7" i="22"/>
  <c r="AE7" i="22"/>
  <c r="AF7" i="22"/>
  <c r="AG7" i="22"/>
  <c r="AH7" i="22"/>
  <c r="AI7" i="22"/>
  <c r="AJ7" i="22"/>
  <c r="AK7" i="22"/>
  <c r="AL7" i="22"/>
  <c r="AM7" i="22"/>
  <c r="AN7" i="22"/>
  <c r="AO7" i="22"/>
  <c r="AP7" i="22"/>
  <c r="AQ7" i="22"/>
  <c r="AR7" i="22"/>
  <c r="AS7" i="22"/>
  <c r="AT7" i="22"/>
  <c r="AU7" i="22"/>
  <c r="AV7" i="22"/>
  <c r="AW7" i="22"/>
  <c r="AX7" i="22"/>
  <c r="AY7" i="22"/>
  <c r="AZ7" i="22"/>
  <c r="BA7" i="22"/>
  <c r="BB7" i="22"/>
  <c r="BC7" i="22"/>
  <c r="BD7" i="22"/>
  <c r="BE7" i="22"/>
  <c r="BF7" i="22"/>
  <c r="BG7" i="22"/>
  <c r="BH7" i="22"/>
  <c r="BI7" i="22"/>
  <c r="BJ7" i="22"/>
  <c r="BK7" i="22"/>
  <c r="BL7" i="22"/>
  <c r="BM7" i="22"/>
  <c r="BN7" i="22"/>
  <c r="BO7" i="22"/>
  <c r="BP7" i="22"/>
  <c r="BQ7" i="22"/>
  <c r="BR7" i="22"/>
  <c r="BS7" i="22"/>
  <c r="BT7" i="22"/>
  <c r="BU7" i="22"/>
  <c r="BV7" i="22"/>
  <c r="BW7" i="22"/>
  <c r="BX7" i="22"/>
  <c r="BY7" i="22"/>
  <c r="BZ7" i="22"/>
  <c r="CA7" i="22"/>
  <c r="CB7" i="22"/>
  <c r="CC7" i="22"/>
  <c r="CD7" i="22"/>
  <c r="CE7" i="22"/>
  <c r="CF7" i="22"/>
  <c r="CG7" i="22"/>
  <c r="CH7" i="22"/>
  <c r="CI7" i="22"/>
  <c r="CJ7" i="22"/>
  <c r="CK7" i="22"/>
  <c r="CL7" i="22"/>
  <c r="CM7" i="22"/>
  <c r="CN7" i="22"/>
  <c r="CO7" i="22"/>
  <c r="CP7" i="22"/>
  <c r="CQ7" i="22"/>
  <c r="CR7" i="22"/>
  <c r="CS7" i="22"/>
  <c r="CT7" i="22"/>
  <c r="CU7" i="22"/>
  <c r="CV7" i="22"/>
  <c r="CW7" i="22"/>
  <c r="CX7" i="22"/>
  <c r="CY7" i="22"/>
  <c r="CZ7" i="22"/>
  <c r="DA7" i="22"/>
  <c r="DB7" i="22"/>
  <c r="DC7" i="22"/>
  <c r="DD7" i="22"/>
  <c r="DE7" i="22"/>
  <c r="DF7" i="22"/>
  <c r="DG7" i="22"/>
  <c r="DH7" i="22"/>
  <c r="DI7" i="22"/>
  <c r="DJ7" i="22"/>
  <c r="DK7" i="22"/>
  <c r="DL7" i="22"/>
  <c r="DM7" i="22"/>
  <c r="DN7" i="22"/>
  <c r="DO7" i="22"/>
  <c r="DP7" i="22"/>
  <c r="DQ7" i="22"/>
  <c r="DR7" i="22"/>
  <c r="DS7" i="22"/>
  <c r="DT7" i="22"/>
  <c r="DU7" i="22"/>
  <c r="DV7" i="22"/>
  <c r="DW7" i="22"/>
  <c r="DX7" i="22"/>
  <c r="DY7" i="22"/>
  <c r="DZ7" i="22"/>
  <c r="EA7" i="22"/>
  <c r="EB7" i="22"/>
  <c r="EC7" i="22"/>
  <c r="ED7" i="22"/>
  <c r="EE7" i="22"/>
  <c r="EF7" i="22"/>
  <c r="EG7" i="22"/>
  <c r="EH7" i="22"/>
  <c r="EI7" i="22"/>
  <c r="EJ7" i="22"/>
  <c r="EK7" i="22"/>
  <c r="EL7" i="22"/>
  <c r="EM7" i="22"/>
  <c r="EN7" i="22"/>
  <c r="EO7" i="22"/>
  <c r="EP7" i="22"/>
  <c r="EQ7" i="22"/>
  <c r="ER7" i="22"/>
  <c r="ES7" i="22"/>
  <c r="ET7" i="22"/>
  <c r="EU7" i="22"/>
  <c r="EV7" i="22"/>
  <c r="EW7" i="22"/>
  <c r="EX7" i="22"/>
  <c r="EY7" i="22"/>
  <c r="EZ7" i="22"/>
  <c r="FA7" i="22"/>
  <c r="FB7" i="22"/>
  <c r="FC7" i="22"/>
  <c r="FD7" i="22"/>
  <c r="FE7" i="22"/>
  <c r="FF7" i="22"/>
  <c r="FG7" i="22"/>
  <c r="FH7" i="22"/>
  <c r="FI7" i="22"/>
  <c r="FJ7" i="22"/>
  <c r="FK7" i="22"/>
  <c r="FL7" i="22"/>
  <c r="FM7" i="22"/>
  <c r="FN7" i="22"/>
  <c r="FO7" i="22"/>
  <c r="FP7" i="22"/>
  <c r="FQ7" i="22"/>
  <c r="FR7" i="22"/>
  <c r="FS7" i="22"/>
  <c r="FT7" i="22"/>
  <c r="FU7" i="22"/>
  <c r="FV7" i="22"/>
  <c r="FW7" i="22"/>
  <c r="FX7" i="22"/>
  <c r="FY7" i="22"/>
  <c r="FZ7" i="22"/>
  <c r="GA7" i="22"/>
  <c r="GB7" i="22"/>
  <c r="GC7" i="22"/>
  <c r="GD7" i="22"/>
  <c r="GE7" i="22"/>
  <c r="GF7" i="22"/>
  <c r="GG7" i="22"/>
  <c r="GH7" i="22"/>
  <c r="GI7" i="22"/>
  <c r="GJ7" i="22"/>
  <c r="GK7" i="22"/>
  <c r="GL7" i="22"/>
  <c r="GM7" i="22"/>
  <c r="GN7" i="22"/>
  <c r="GO7" i="22"/>
  <c r="GP7" i="22"/>
  <c r="GQ7" i="22"/>
  <c r="GR7" i="22"/>
  <c r="GS7" i="22"/>
  <c r="GT7" i="22"/>
  <c r="GU7" i="22"/>
  <c r="GV7" i="22"/>
  <c r="GW7" i="22"/>
  <c r="GX7" i="22"/>
  <c r="GY7" i="22"/>
  <c r="HB7" i="22"/>
  <c r="HE7" i="22"/>
  <c r="HF7" i="22"/>
  <c r="HH7" i="22"/>
  <c r="HI7" i="22"/>
  <c r="HJ7" i="22"/>
  <c r="HK7" i="22"/>
  <c r="HL7" i="22"/>
  <c r="HM7" i="22"/>
  <c r="HN7" i="22"/>
  <c r="HO7" i="22"/>
  <c r="HP7" i="22"/>
  <c r="HQ7" i="22"/>
  <c r="HR7" i="22"/>
  <c r="HS7" i="22"/>
  <c r="HT7" i="22"/>
  <c r="HU7" i="22"/>
  <c r="HV7" i="22"/>
  <c r="HW7" i="22"/>
  <c r="HX7" i="22"/>
  <c r="HY7" i="22"/>
  <c r="HZ7" i="22"/>
  <c r="IA7" i="22"/>
  <c r="IB7" i="22"/>
  <c r="IC7" i="22"/>
  <c r="ID7" i="22"/>
  <c r="IE7" i="22"/>
  <c r="IF7" i="22"/>
  <c r="IG7" i="22"/>
  <c r="IH7" i="22"/>
  <c r="II7" i="22"/>
  <c r="IJ7" i="22"/>
  <c r="IK7" i="22"/>
  <c r="IL7" i="22"/>
  <c r="IM7" i="22"/>
  <c r="IN7" i="22"/>
  <c r="IO7" i="22"/>
  <c r="IP7" i="22"/>
  <c r="IQ7" i="22"/>
  <c r="IR7" i="22"/>
  <c r="IS7" i="22"/>
  <c r="IT7" i="22"/>
  <c r="IU7" i="22"/>
  <c r="IV7" i="22"/>
  <c r="IW7" i="22"/>
  <c r="IX7" i="22"/>
  <c r="IY7" i="22"/>
  <c r="IZ7" i="22"/>
  <c r="JA7" i="22"/>
  <c r="JB7" i="22"/>
  <c r="JC7" i="22"/>
  <c r="JD7" i="22"/>
  <c r="JE7" i="22"/>
  <c r="JF7" i="22"/>
  <c r="JG7" i="22"/>
  <c r="JH7" i="22"/>
  <c r="JI7" i="22"/>
  <c r="JJ7" i="22"/>
  <c r="JK7" i="22"/>
  <c r="JL7" i="22"/>
  <c r="JM7" i="22"/>
  <c r="JN7" i="22"/>
  <c r="JO7" i="22"/>
  <c r="JP7" i="22"/>
  <c r="JQ7" i="22"/>
  <c r="JR7" i="22"/>
  <c r="JS7" i="22"/>
  <c r="JT7" i="22"/>
  <c r="JU7" i="22"/>
  <c r="JV7" i="22"/>
  <c r="JW7" i="22"/>
  <c r="JX7" i="22"/>
  <c r="JY7" i="22"/>
  <c r="JZ7" i="22"/>
  <c r="KA7" i="22"/>
  <c r="KB7" i="22"/>
  <c r="KC7" i="22"/>
  <c r="KD7" i="22"/>
  <c r="KE7" i="22"/>
  <c r="KF7" i="22"/>
  <c r="KG7" i="22"/>
  <c r="KH7" i="22"/>
  <c r="KI7" i="22"/>
  <c r="KJ7" i="22"/>
  <c r="KK7" i="22"/>
  <c r="KL7" i="22"/>
  <c r="KM7" i="22"/>
  <c r="KN7" i="22"/>
  <c r="KO7" i="22"/>
  <c r="KP7" i="22"/>
  <c r="KQ7" i="22"/>
  <c r="KR7" i="22"/>
  <c r="KS7" i="22"/>
  <c r="KT7" i="22"/>
  <c r="KU7" i="22"/>
  <c r="KV7" i="22"/>
  <c r="KW7" i="22"/>
  <c r="KX7" i="22"/>
  <c r="KY7" i="22"/>
  <c r="KZ7" i="22"/>
  <c r="LA7" i="22"/>
  <c r="LB7" i="22"/>
  <c r="LC7" i="22"/>
  <c r="LD7" i="22"/>
  <c r="LE7" i="22"/>
  <c r="LF7" i="22"/>
  <c r="LG7" i="22"/>
  <c r="LH7" i="22"/>
  <c r="LI7" i="22"/>
  <c r="LJ7" i="22"/>
  <c r="LK7" i="22"/>
  <c r="LL7" i="22"/>
  <c r="LM7" i="22"/>
  <c r="LN7" i="22"/>
  <c r="LO7" i="22"/>
  <c r="LP7" i="22"/>
  <c r="LQ7" i="22"/>
  <c r="D8" i="22"/>
  <c r="E8" i="22"/>
  <c r="F8" i="22"/>
  <c r="G8" i="22"/>
  <c r="H8" i="22"/>
  <c r="I8" i="22"/>
  <c r="J8" i="22"/>
  <c r="K8" i="22"/>
  <c r="L8" i="22"/>
  <c r="M8" i="22"/>
  <c r="N8" i="22"/>
  <c r="O8" i="22"/>
  <c r="P8" i="22"/>
  <c r="Q8" i="22"/>
  <c r="R8" i="22"/>
  <c r="S8" i="22"/>
  <c r="T8" i="22"/>
  <c r="U8" i="22"/>
  <c r="V8" i="22"/>
  <c r="W8" i="22"/>
  <c r="X8" i="22"/>
  <c r="Y8" i="22"/>
  <c r="Z8" i="22"/>
  <c r="AA8" i="22"/>
  <c r="AB8" i="22"/>
  <c r="AC8" i="22"/>
  <c r="AD8" i="22"/>
  <c r="AE8" i="22"/>
  <c r="AF8" i="22"/>
  <c r="AG8" i="22"/>
  <c r="AH8" i="22"/>
  <c r="AI8" i="22"/>
  <c r="AJ8" i="22"/>
  <c r="AK8" i="22"/>
  <c r="AL8" i="22"/>
  <c r="AM8" i="22"/>
  <c r="AN8" i="22"/>
  <c r="AO8" i="22"/>
  <c r="AP8" i="22"/>
  <c r="AQ8" i="22"/>
  <c r="AR8" i="22"/>
  <c r="AS8" i="22"/>
  <c r="AT8" i="22"/>
  <c r="AU8" i="22"/>
  <c r="AV8" i="22"/>
  <c r="AW8" i="22"/>
  <c r="AX8" i="22"/>
  <c r="AY8" i="22"/>
  <c r="AZ8" i="22"/>
  <c r="BA8" i="22"/>
  <c r="BB8" i="22"/>
  <c r="BC8" i="22"/>
  <c r="BD8" i="22"/>
  <c r="BE8" i="22"/>
  <c r="BF8" i="22"/>
  <c r="BG8" i="22"/>
  <c r="BH8" i="22"/>
  <c r="BI8" i="22"/>
  <c r="BJ8" i="22"/>
  <c r="BK8" i="22"/>
  <c r="BL8" i="22"/>
  <c r="BM8" i="22"/>
  <c r="BN8" i="22"/>
  <c r="BO8" i="22"/>
  <c r="BP8" i="22"/>
  <c r="BQ8" i="22"/>
  <c r="BR8" i="22"/>
  <c r="BS8" i="22"/>
  <c r="BT8" i="22"/>
  <c r="BU8" i="22"/>
  <c r="BV8" i="22"/>
  <c r="BW8" i="22"/>
  <c r="BX8" i="22"/>
  <c r="BY8" i="22"/>
  <c r="BZ8" i="22"/>
  <c r="CA8" i="22"/>
  <c r="CB8" i="22"/>
  <c r="CC8" i="22"/>
  <c r="CD8" i="22"/>
  <c r="CE8" i="22"/>
  <c r="CF8" i="22"/>
  <c r="CG8" i="22"/>
  <c r="CH8" i="22"/>
  <c r="CI8" i="22"/>
  <c r="CJ8" i="22"/>
  <c r="CK8" i="22"/>
  <c r="CL8" i="22"/>
  <c r="CM8" i="22"/>
  <c r="CN8" i="22"/>
  <c r="CO8" i="22"/>
  <c r="CP8" i="22"/>
  <c r="CQ8" i="22"/>
  <c r="CR8" i="22"/>
  <c r="CS8" i="22"/>
  <c r="CT8" i="22"/>
  <c r="CU8" i="22"/>
  <c r="CV8" i="22"/>
  <c r="CW8" i="22"/>
  <c r="CX8" i="22"/>
  <c r="CY8" i="22"/>
  <c r="CZ8" i="22"/>
  <c r="DA8" i="22"/>
  <c r="DB8" i="22"/>
  <c r="DC8" i="22"/>
  <c r="DD8" i="22"/>
  <c r="DE8" i="22"/>
  <c r="DF8" i="22"/>
  <c r="DG8" i="22"/>
  <c r="DH8" i="22"/>
  <c r="DI8" i="22"/>
  <c r="DJ8" i="22"/>
  <c r="DK8" i="22"/>
  <c r="DL8" i="22"/>
  <c r="DM8" i="22"/>
  <c r="DN8" i="22"/>
  <c r="DO8" i="22"/>
  <c r="DP8" i="22"/>
  <c r="DQ8" i="22"/>
  <c r="DR8" i="22"/>
  <c r="DS8" i="22"/>
  <c r="DT8" i="22"/>
  <c r="DU8" i="22"/>
  <c r="DV8" i="22"/>
  <c r="DW8" i="22"/>
  <c r="DX8" i="22"/>
  <c r="DY8" i="22"/>
  <c r="DZ8" i="22"/>
  <c r="EA8" i="22"/>
  <c r="EB8" i="22"/>
  <c r="EC8" i="22"/>
  <c r="ED8" i="22"/>
  <c r="EE8" i="22"/>
  <c r="EF8" i="22"/>
  <c r="EG8" i="22"/>
  <c r="EH8" i="22"/>
  <c r="EI8" i="22"/>
  <c r="EJ8" i="22"/>
  <c r="EK8" i="22"/>
  <c r="EL8" i="22"/>
  <c r="EM8" i="22"/>
  <c r="EN8" i="22"/>
  <c r="EO8" i="22"/>
  <c r="EP8" i="22"/>
  <c r="EQ8" i="22"/>
  <c r="ER8" i="22"/>
  <c r="ES8" i="22"/>
  <c r="ET8" i="22"/>
  <c r="EU8" i="22"/>
  <c r="EV8" i="22"/>
  <c r="EW8" i="22"/>
  <c r="EX8" i="22"/>
  <c r="EY8" i="22"/>
  <c r="EZ8" i="22"/>
  <c r="FA8" i="22"/>
  <c r="FB8" i="22"/>
  <c r="FC8" i="22"/>
  <c r="FD8" i="22"/>
  <c r="FE8" i="22"/>
  <c r="FF8" i="22"/>
  <c r="FG8" i="22"/>
  <c r="FH8" i="22"/>
  <c r="FI8" i="22"/>
  <c r="FJ8" i="22"/>
  <c r="FK8" i="22"/>
  <c r="FL8" i="22"/>
  <c r="FM8" i="22"/>
  <c r="FN8" i="22"/>
  <c r="FO8" i="22"/>
  <c r="FP8" i="22"/>
  <c r="FQ8" i="22"/>
  <c r="FR8" i="22"/>
  <c r="FS8" i="22"/>
  <c r="FT8" i="22"/>
  <c r="FU8" i="22"/>
  <c r="FV8" i="22"/>
  <c r="FW8" i="22"/>
  <c r="FX8" i="22"/>
  <c r="FY8" i="22"/>
  <c r="FZ8" i="22"/>
  <c r="GA8" i="22"/>
  <c r="GB8" i="22"/>
  <c r="GC8" i="22"/>
  <c r="GD8" i="22"/>
  <c r="GE8" i="22"/>
  <c r="GF8" i="22"/>
  <c r="GG8" i="22"/>
  <c r="GH8" i="22"/>
  <c r="GI8" i="22"/>
  <c r="GJ8" i="22"/>
  <c r="GK8" i="22"/>
  <c r="GL8" i="22"/>
  <c r="GM8" i="22"/>
  <c r="GN8" i="22"/>
  <c r="GO8" i="22"/>
  <c r="GP8" i="22"/>
  <c r="GQ8" i="22"/>
  <c r="GR8" i="22"/>
  <c r="GS8" i="22"/>
  <c r="GT8" i="22"/>
  <c r="GU8" i="22"/>
  <c r="GV8" i="22"/>
  <c r="GW8" i="22"/>
  <c r="GX8" i="22"/>
  <c r="GY8" i="22"/>
  <c r="HB8" i="22"/>
  <c r="HE8" i="22"/>
  <c r="HF8" i="22"/>
  <c r="HH8" i="22"/>
  <c r="HI8" i="22"/>
  <c r="HJ8" i="22"/>
  <c r="HK8" i="22"/>
  <c r="HL8" i="22"/>
  <c r="HM8" i="22"/>
  <c r="HN8" i="22"/>
  <c r="HO8" i="22"/>
  <c r="HP8" i="22"/>
  <c r="HQ8" i="22"/>
  <c r="HR8" i="22"/>
  <c r="HS8" i="22"/>
  <c r="HT8" i="22"/>
  <c r="HU8" i="22"/>
  <c r="HV8" i="22"/>
  <c r="HW8" i="22"/>
  <c r="HX8" i="22"/>
  <c r="HY8" i="22"/>
  <c r="HZ8" i="22"/>
  <c r="IA8" i="22"/>
  <c r="IB8" i="22"/>
  <c r="IC8" i="22"/>
  <c r="ID8" i="22"/>
  <c r="IE8" i="22"/>
  <c r="IF8" i="22"/>
  <c r="IG8" i="22"/>
  <c r="IH8" i="22"/>
  <c r="II8" i="22"/>
  <c r="IJ8" i="22"/>
  <c r="IK8" i="22"/>
  <c r="IL8" i="22"/>
  <c r="IM8" i="22"/>
  <c r="IN8" i="22"/>
  <c r="IO8" i="22"/>
  <c r="IP8" i="22"/>
  <c r="IQ8" i="22"/>
  <c r="IR8" i="22"/>
  <c r="IS8" i="22"/>
  <c r="IT8" i="22"/>
  <c r="IU8" i="22"/>
  <c r="IV8" i="22"/>
  <c r="IW8" i="22"/>
  <c r="IX8" i="22"/>
  <c r="IY8" i="22"/>
  <c r="IZ8" i="22"/>
  <c r="JA8" i="22"/>
  <c r="JB8" i="22"/>
  <c r="JC8" i="22"/>
  <c r="JD8" i="22"/>
  <c r="JE8" i="22"/>
  <c r="JF8" i="22"/>
  <c r="JG8" i="22"/>
  <c r="JH8" i="22"/>
  <c r="JI8" i="22"/>
  <c r="JJ8" i="22"/>
  <c r="JK8" i="22"/>
  <c r="JL8" i="22"/>
  <c r="JM8" i="22"/>
  <c r="JN8" i="22"/>
  <c r="JO8" i="22"/>
  <c r="JP8" i="22"/>
  <c r="JQ8" i="22"/>
  <c r="JR8" i="22"/>
  <c r="JS8" i="22"/>
  <c r="JT8" i="22"/>
  <c r="JU8" i="22"/>
  <c r="JV8" i="22"/>
  <c r="JW8" i="22"/>
  <c r="JX8" i="22"/>
  <c r="JY8" i="22"/>
  <c r="JZ8" i="22"/>
  <c r="KA8" i="22"/>
  <c r="KB8" i="22"/>
  <c r="KC8" i="22"/>
  <c r="KD8" i="22"/>
  <c r="KE8" i="22"/>
  <c r="KF8" i="22"/>
  <c r="KG8" i="22"/>
  <c r="KH8" i="22"/>
  <c r="KI8" i="22"/>
  <c r="KJ8" i="22"/>
  <c r="KK8" i="22"/>
  <c r="KL8" i="22"/>
  <c r="KM8" i="22"/>
  <c r="KN8" i="22"/>
  <c r="KO8" i="22"/>
  <c r="KP8" i="22"/>
  <c r="KQ8" i="22"/>
  <c r="KR8" i="22"/>
  <c r="KS8" i="22"/>
  <c r="KT8" i="22"/>
  <c r="KU8" i="22"/>
  <c r="KV8" i="22"/>
  <c r="KW8" i="22"/>
  <c r="KX8" i="22"/>
  <c r="KY8" i="22"/>
  <c r="KZ8" i="22"/>
  <c r="LA8" i="22"/>
  <c r="LB8" i="22"/>
  <c r="LC8" i="22"/>
  <c r="LD8" i="22"/>
  <c r="LE8" i="22"/>
  <c r="LF8" i="22"/>
  <c r="LG8" i="22"/>
  <c r="LH8" i="22"/>
  <c r="LI8" i="22"/>
  <c r="LJ8" i="22"/>
  <c r="LK8" i="22"/>
  <c r="LL8" i="22"/>
  <c r="LM8" i="22"/>
  <c r="LN8" i="22"/>
  <c r="LO8" i="22"/>
  <c r="LP8" i="22"/>
  <c r="LQ8" i="22"/>
  <c r="D9"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AF9" i="22"/>
  <c r="AG9" i="22"/>
  <c r="AH9" i="22"/>
  <c r="AI9" i="22"/>
  <c r="AJ9" i="22"/>
  <c r="AK9" i="22"/>
  <c r="AL9" i="22"/>
  <c r="AM9" i="22"/>
  <c r="AN9" i="22"/>
  <c r="AO9" i="22"/>
  <c r="AP9" i="22"/>
  <c r="AQ9" i="22"/>
  <c r="AR9" i="22"/>
  <c r="AS9" i="22"/>
  <c r="AT9" i="22"/>
  <c r="AU9" i="22"/>
  <c r="AV9" i="22"/>
  <c r="AW9" i="22"/>
  <c r="AX9" i="22"/>
  <c r="AY9" i="22"/>
  <c r="AZ9" i="22"/>
  <c r="BA9" i="22"/>
  <c r="BB9" i="22"/>
  <c r="BC9" i="22"/>
  <c r="BD9" i="22"/>
  <c r="BE9" i="22"/>
  <c r="BF9" i="22"/>
  <c r="BG9" i="22"/>
  <c r="BH9" i="22"/>
  <c r="BI9" i="22"/>
  <c r="BJ9" i="22"/>
  <c r="BK9" i="22"/>
  <c r="BL9" i="22"/>
  <c r="BM9" i="22"/>
  <c r="BN9" i="22"/>
  <c r="BO9" i="22"/>
  <c r="BP9" i="22"/>
  <c r="BQ9" i="22"/>
  <c r="BR9" i="22"/>
  <c r="BS9" i="22"/>
  <c r="BT9" i="22"/>
  <c r="BU9" i="22"/>
  <c r="BV9" i="22"/>
  <c r="BW9" i="22"/>
  <c r="BX9" i="22"/>
  <c r="BY9" i="22"/>
  <c r="BZ9" i="22"/>
  <c r="CA9" i="22"/>
  <c r="CB9" i="22"/>
  <c r="CC9" i="22"/>
  <c r="CD9" i="22"/>
  <c r="CE9" i="22"/>
  <c r="CF9" i="22"/>
  <c r="CG9" i="22"/>
  <c r="CH9" i="22"/>
  <c r="CI9" i="22"/>
  <c r="CJ9" i="22"/>
  <c r="CK9" i="22"/>
  <c r="CL9" i="22"/>
  <c r="CM9" i="22"/>
  <c r="CN9" i="22"/>
  <c r="CO9" i="22"/>
  <c r="CP9" i="22"/>
  <c r="CQ9" i="22"/>
  <c r="CR9" i="22"/>
  <c r="CS9" i="22"/>
  <c r="CT9" i="22"/>
  <c r="CU9" i="22"/>
  <c r="CV9" i="22"/>
  <c r="CW9" i="22"/>
  <c r="CX9" i="22"/>
  <c r="CY9" i="22"/>
  <c r="CZ9" i="22"/>
  <c r="DA9" i="22"/>
  <c r="DB9" i="22"/>
  <c r="DC9" i="22"/>
  <c r="DD9" i="22"/>
  <c r="DE9" i="22"/>
  <c r="DF9" i="22"/>
  <c r="DG9" i="22"/>
  <c r="DH9" i="22"/>
  <c r="DI9" i="22"/>
  <c r="DJ9" i="22"/>
  <c r="DK9" i="22"/>
  <c r="DL9" i="22"/>
  <c r="DM9" i="22"/>
  <c r="DN9" i="22"/>
  <c r="DO9" i="22"/>
  <c r="DP9" i="22"/>
  <c r="DQ9" i="22"/>
  <c r="DR9" i="22"/>
  <c r="DS9" i="22"/>
  <c r="DT9" i="22"/>
  <c r="DU9" i="22"/>
  <c r="DV9" i="22"/>
  <c r="DW9" i="22"/>
  <c r="DX9" i="22"/>
  <c r="DY9" i="22"/>
  <c r="DZ9" i="22"/>
  <c r="EA9" i="22"/>
  <c r="EB9" i="22"/>
  <c r="EC9" i="22"/>
  <c r="ED9" i="22"/>
  <c r="EE9" i="22"/>
  <c r="EF9" i="22"/>
  <c r="EG9" i="22"/>
  <c r="EH9" i="22"/>
  <c r="EI9" i="22"/>
  <c r="EJ9" i="22"/>
  <c r="EK9" i="22"/>
  <c r="EL9" i="22"/>
  <c r="EM9" i="22"/>
  <c r="EN9" i="22"/>
  <c r="EO9" i="22"/>
  <c r="EP9" i="22"/>
  <c r="EQ9" i="22"/>
  <c r="ER9" i="22"/>
  <c r="ES9" i="22"/>
  <c r="ET9" i="22"/>
  <c r="EU9" i="22"/>
  <c r="EV9" i="22"/>
  <c r="EW9" i="22"/>
  <c r="EX9" i="22"/>
  <c r="EY9" i="22"/>
  <c r="EZ9" i="22"/>
  <c r="FA9" i="22"/>
  <c r="FB9" i="22"/>
  <c r="FC9" i="22"/>
  <c r="FD9" i="22"/>
  <c r="FE9" i="22"/>
  <c r="FF9" i="22"/>
  <c r="FG9" i="22"/>
  <c r="FH9" i="22"/>
  <c r="FI9" i="22"/>
  <c r="FJ9" i="22"/>
  <c r="FK9" i="22"/>
  <c r="FL9" i="22"/>
  <c r="FM9" i="22"/>
  <c r="FN9" i="22"/>
  <c r="FO9" i="22"/>
  <c r="FP9" i="22"/>
  <c r="FQ9" i="22"/>
  <c r="FR9" i="22"/>
  <c r="FS9" i="22"/>
  <c r="FT9" i="22"/>
  <c r="FU9" i="22"/>
  <c r="FV9" i="22"/>
  <c r="FW9" i="22"/>
  <c r="FX9" i="22"/>
  <c r="FY9" i="22"/>
  <c r="FZ9" i="22"/>
  <c r="GA9" i="22"/>
  <c r="GB9" i="22"/>
  <c r="GC9" i="22"/>
  <c r="GD9" i="22"/>
  <c r="GE9" i="22"/>
  <c r="GF9" i="22"/>
  <c r="GG9" i="22"/>
  <c r="GH9" i="22"/>
  <c r="GI9" i="22"/>
  <c r="GJ9" i="22"/>
  <c r="GK9" i="22"/>
  <c r="GL9" i="22"/>
  <c r="GM9" i="22"/>
  <c r="GN9" i="22"/>
  <c r="GO9" i="22"/>
  <c r="GP9" i="22"/>
  <c r="GQ9" i="22"/>
  <c r="GR9" i="22"/>
  <c r="GS9" i="22"/>
  <c r="GT9" i="22"/>
  <c r="GU9" i="22"/>
  <c r="GV9" i="22"/>
  <c r="GW9" i="22"/>
  <c r="GX9" i="22"/>
  <c r="GY9" i="22"/>
  <c r="HB9" i="22"/>
  <c r="HE9" i="22"/>
  <c r="HF9" i="22"/>
  <c r="HH9" i="22"/>
  <c r="HI9" i="22"/>
  <c r="HJ9" i="22"/>
  <c r="HK9" i="22"/>
  <c r="HL9" i="22"/>
  <c r="HM9" i="22"/>
  <c r="HN9" i="22"/>
  <c r="HO9" i="22"/>
  <c r="HP9" i="22"/>
  <c r="HQ9" i="22"/>
  <c r="HR9" i="22"/>
  <c r="HS9" i="22"/>
  <c r="HT9" i="22"/>
  <c r="HU9" i="22"/>
  <c r="HV9" i="22"/>
  <c r="HW9" i="22"/>
  <c r="HX9" i="22"/>
  <c r="HY9" i="22"/>
  <c r="HZ9" i="22"/>
  <c r="IA9" i="22"/>
  <c r="IB9" i="22"/>
  <c r="IC9" i="22"/>
  <c r="ID9" i="22"/>
  <c r="IE9" i="22"/>
  <c r="IF9" i="22"/>
  <c r="IG9" i="22"/>
  <c r="IH9" i="22"/>
  <c r="II9" i="22"/>
  <c r="IJ9" i="22"/>
  <c r="IK9" i="22"/>
  <c r="IL9" i="22"/>
  <c r="IM9" i="22"/>
  <c r="IN9" i="22"/>
  <c r="IO9" i="22"/>
  <c r="IP9" i="22"/>
  <c r="IQ9" i="22"/>
  <c r="IR9" i="22"/>
  <c r="IS9" i="22"/>
  <c r="IT9" i="22"/>
  <c r="IU9" i="22"/>
  <c r="IV9" i="22"/>
  <c r="IW9" i="22"/>
  <c r="IX9" i="22"/>
  <c r="IY9" i="22"/>
  <c r="IZ9" i="22"/>
  <c r="JA9" i="22"/>
  <c r="JB9" i="22"/>
  <c r="JC9" i="22"/>
  <c r="JD9" i="22"/>
  <c r="JE9" i="22"/>
  <c r="JF9" i="22"/>
  <c r="JG9" i="22"/>
  <c r="JH9" i="22"/>
  <c r="JI9" i="22"/>
  <c r="JJ9" i="22"/>
  <c r="JK9" i="22"/>
  <c r="JL9" i="22"/>
  <c r="JM9" i="22"/>
  <c r="JN9" i="22"/>
  <c r="JO9" i="22"/>
  <c r="JP9" i="22"/>
  <c r="JQ9" i="22"/>
  <c r="JR9" i="22"/>
  <c r="JS9" i="22"/>
  <c r="JT9" i="22"/>
  <c r="JU9" i="22"/>
  <c r="JV9" i="22"/>
  <c r="JW9" i="22"/>
  <c r="JX9" i="22"/>
  <c r="JY9" i="22"/>
  <c r="JZ9" i="22"/>
  <c r="KA9" i="22"/>
  <c r="KB9" i="22"/>
  <c r="KC9" i="22"/>
  <c r="KD9" i="22"/>
  <c r="KE9" i="22"/>
  <c r="KF9" i="22"/>
  <c r="KG9" i="22"/>
  <c r="KH9" i="22"/>
  <c r="KI9" i="22"/>
  <c r="KJ9" i="22"/>
  <c r="KK9" i="22"/>
  <c r="KL9" i="22"/>
  <c r="KM9" i="22"/>
  <c r="KN9" i="22"/>
  <c r="KO9" i="22"/>
  <c r="KP9" i="22"/>
  <c r="KQ9" i="22"/>
  <c r="KR9" i="22"/>
  <c r="KS9" i="22"/>
  <c r="KT9" i="22"/>
  <c r="KU9" i="22"/>
  <c r="KV9" i="22"/>
  <c r="KW9" i="22"/>
  <c r="KX9" i="22"/>
  <c r="KY9" i="22"/>
  <c r="KZ9" i="22"/>
  <c r="LA9" i="22"/>
  <c r="LB9" i="22"/>
  <c r="LC9" i="22"/>
  <c r="LD9" i="22"/>
  <c r="LE9" i="22"/>
  <c r="LF9" i="22"/>
  <c r="LG9" i="22"/>
  <c r="LH9" i="22"/>
  <c r="LI9" i="22"/>
  <c r="LJ9" i="22"/>
  <c r="LK9" i="22"/>
  <c r="LL9" i="22"/>
  <c r="LM9" i="22"/>
  <c r="LN9" i="22"/>
  <c r="LO9" i="22"/>
  <c r="LP9" i="22"/>
  <c r="LQ9" i="22"/>
  <c r="D10" i="22"/>
  <c r="E10" i="22"/>
  <c r="F10" i="22"/>
  <c r="G10" i="22"/>
  <c r="H10" i="22"/>
  <c r="I10" i="22"/>
  <c r="J10" i="22"/>
  <c r="K10" i="22"/>
  <c r="L10" i="22"/>
  <c r="M10" i="22"/>
  <c r="N10" i="22"/>
  <c r="O10" i="22"/>
  <c r="P10" i="22"/>
  <c r="Q10" i="22"/>
  <c r="R10" i="22"/>
  <c r="S10" i="22"/>
  <c r="T10" i="22"/>
  <c r="U10" i="22"/>
  <c r="V10" i="22"/>
  <c r="W10" i="22"/>
  <c r="X10" i="22"/>
  <c r="Y10" i="22"/>
  <c r="Z10" i="22"/>
  <c r="AA10" i="22"/>
  <c r="AB10" i="22"/>
  <c r="AC10" i="22"/>
  <c r="AD10" i="22"/>
  <c r="AE10" i="22"/>
  <c r="AF10" i="22"/>
  <c r="AG10" i="22"/>
  <c r="AH10" i="22"/>
  <c r="AI10" i="22"/>
  <c r="AJ10" i="22"/>
  <c r="AK10" i="22"/>
  <c r="AL10" i="22"/>
  <c r="AM10" i="22"/>
  <c r="AN10" i="22"/>
  <c r="AO10" i="22"/>
  <c r="AP10" i="22"/>
  <c r="AQ10" i="22"/>
  <c r="AR10" i="22"/>
  <c r="AS10" i="22"/>
  <c r="AT10" i="22"/>
  <c r="AU10" i="22"/>
  <c r="AV10" i="22"/>
  <c r="AW10" i="22"/>
  <c r="AX10" i="22"/>
  <c r="AY10" i="22"/>
  <c r="AZ10" i="22"/>
  <c r="BA10" i="22"/>
  <c r="BB10" i="22"/>
  <c r="BC10" i="22"/>
  <c r="BD10" i="22"/>
  <c r="BE10" i="22"/>
  <c r="BF10" i="22"/>
  <c r="BG10" i="22"/>
  <c r="BH10" i="22"/>
  <c r="BI10" i="22"/>
  <c r="BJ10" i="22"/>
  <c r="BK10" i="22"/>
  <c r="BL10" i="22"/>
  <c r="BM10" i="22"/>
  <c r="BN10" i="22"/>
  <c r="BO10" i="22"/>
  <c r="BP10" i="22"/>
  <c r="BQ10" i="22"/>
  <c r="BR10" i="22"/>
  <c r="BS10" i="22"/>
  <c r="BT10" i="22"/>
  <c r="BU10" i="22"/>
  <c r="BV10" i="22"/>
  <c r="BW10" i="22"/>
  <c r="BX10" i="22"/>
  <c r="CD10" i="22"/>
  <c r="CE10" i="22"/>
  <c r="CF10" i="22"/>
  <c r="CG10" i="22"/>
  <c r="CH10" i="22"/>
  <c r="CI10" i="22"/>
  <c r="CJ10" i="22"/>
  <c r="CP10" i="22"/>
  <c r="CQ10" i="22"/>
  <c r="CR10" i="22"/>
  <c r="CS10" i="22"/>
  <c r="CT10" i="22"/>
  <c r="CU10" i="22"/>
  <c r="CV10" i="22"/>
  <c r="CW10" i="22"/>
  <c r="CX10" i="22"/>
  <c r="DF10" i="22"/>
  <c r="DG10" i="22"/>
  <c r="DH10" i="22"/>
  <c r="DI10" i="22"/>
  <c r="DJ10" i="22"/>
  <c r="DK10" i="22"/>
  <c r="DL10" i="22"/>
  <c r="DM10" i="22"/>
  <c r="DN10" i="22"/>
  <c r="DO10" i="22"/>
  <c r="DP10" i="22"/>
  <c r="DQ10" i="22"/>
  <c r="DR10" i="22"/>
  <c r="DS10" i="22"/>
  <c r="DT10" i="22"/>
  <c r="DU10" i="22"/>
  <c r="DV10" i="22"/>
  <c r="DW10" i="22"/>
  <c r="DX10" i="22"/>
  <c r="DY10" i="22"/>
  <c r="DZ10" i="22"/>
  <c r="EA10" i="22"/>
  <c r="EB10" i="22"/>
  <c r="EC10" i="22"/>
  <c r="ED10" i="22"/>
  <c r="EE10" i="22"/>
  <c r="EF10" i="22"/>
  <c r="EG10" i="22"/>
  <c r="EH10" i="22"/>
  <c r="EI10" i="22"/>
  <c r="EJ10" i="22"/>
  <c r="EK10" i="22"/>
  <c r="EL10" i="22"/>
  <c r="EM10" i="22"/>
  <c r="EN10" i="22"/>
  <c r="EO10" i="22"/>
  <c r="EP10" i="22"/>
  <c r="EQ10" i="22"/>
  <c r="ER10" i="22"/>
  <c r="ES10" i="22"/>
  <c r="ET10" i="22"/>
  <c r="EU10" i="22"/>
  <c r="EV10" i="22"/>
  <c r="EW10" i="22"/>
  <c r="EX10" i="22"/>
  <c r="EY10" i="22"/>
  <c r="EZ10" i="22"/>
  <c r="FA10" i="22"/>
  <c r="FB10" i="22"/>
  <c r="FC10" i="22"/>
  <c r="FD10" i="22"/>
  <c r="FE10" i="22"/>
  <c r="FF10" i="22"/>
  <c r="FG10" i="22"/>
  <c r="FH10" i="22"/>
  <c r="FI10" i="22"/>
  <c r="FJ10" i="22"/>
  <c r="FK10" i="22"/>
  <c r="FL10" i="22"/>
  <c r="FM10" i="22"/>
  <c r="FN10" i="22"/>
  <c r="FO10" i="22"/>
  <c r="FP10" i="22"/>
  <c r="FQ10" i="22"/>
  <c r="FR10" i="22"/>
  <c r="FS10" i="22"/>
  <c r="FT10" i="22"/>
  <c r="FU10" i="22"/>
  <c r="FV10" i="22"/>
  <c r="FW10" i="22"/>
  <c r="FX10" i="22"/>
  <c r="FY10" i="22"/>
  <c r="FZ10" i="22"/>
  <c r="GA10" i="22"/>
  <c r="GB10" i="22"/>
  <c r="GC10" i="22"/>
  <c r="GD10" i="22"/>
  <c r="GE10" i="22"/>
  <c r="GF10" i="22"/>
  <c r="GG10" i="22"/>
  <c r="GH10" i="22"/>
  <c r="GI10" i="22"/>
  <c r="GJ10" i="22"/>
  <c r="GK10" i="22"/>
  <c r="GL10" i="22"/>
  <c r="GM10" i="22"/>
  <c r="GN10" i="22"/>
  <c r="GO10" i="22"/>
  <c r="GP10" i="22"/>
  <c r="GQ10" i="22"/>
  <c r="GR10" i="22"/>
  <c r="GS10" i="22"/>
  <c r="GT10" i="22"/>
  <c r="GU10" i="22"/>
  <c r="GV10" i="22"/>
  <c r="GW10" i="22"/>
  <c r="GX10" i="22"/>
  <c r="GY10" i="22"/>
  <c r="GZ10" i="22"/>
  <c r="HA10" i="22"/>
  <c r="HB10" i="22"/>
  <c r="HC10" i="22"/>
  <c r="HD10" i="22"/>
  <c r="HE10" i="22"/>
  <c r="HF10" i="22"/>
  <c r="HG10" i="22"/>
  <c r="HH10" i="22"/>
  <c r="HI10" i="22"/>
  <c r="HJ10" i="22"/>
  <c r="HK10" i="22"/>
  <c r="HL10" i="22"/>
  <c r="HM10" i="22"/>
  <c r="HN10" i="22"/>
  <c r="HO10" i="22"/>
  <c r="HP10" i="22"/>
  <c r="HQ10" i="22"/>
  <c r="HR10" i="22"/>
  <c r="HS10" i="22"/>
  <c r="HT10" i="22"/>
  <c r="HU10" i="22"/>
  <c r="HV10" i="22"/>
  <c r="HW10" i="22"/>
  <c r="HX10" i="22"/>
  <c r="HY10" i="22"/>
  <c r="HZ10" i="22"/>
  <c r="IA10" i="22"/>
  <c r="IB10" i="22"/>
  <c r="IC10" i="22"/>
  <c r="ID10" i="22"/>
  <c r="IE10" i="22"/>
  <c r="IF10" i="22"/>
  <c r="IG10" i="22"/>
  <c r="IH10" i="22"/>
  <c r="II10" i="22"/>
  <c r="IJ10" i="22"/>
  <c r="IK10" i="22"/>
  <c r="IL10" i="22"/>
  <c r="IM10" i="22"/>
  <c r="IN10" i="22"/>
  <c r="IO10" i="22"/>
  <c r="IP10" i="22"/>
  <c r="IQ10" i="22"/>
  <c r="IR10" i="22"/>
  <c r="IS10" i="22"/>
  <c r="IT10" i="22"/>
  <c r="IU10" i="22"/>
  <c r="IV10" i="22"/>
  <c r="IW10" i="22"/>
  <c r="IX10" i="22"/>
  <c r="IY10" i="22"/>
  <c r="IZ10" i="22"/>
  <c r="JA10" i="22"/>
  <c r="JB10" i="22"/>
  <c r="JC10" i="22"/>
  <c r="JD10" i="22"/>
  <c r="JE10" i="22"/>
  <c r="JF10" i="22"/>
  <c r="JG10" i="22"/>
  <c r="JH10" i="22"/>
  <c r="JI10" i="22"/>
  <c r="JJ10" i="22"/>
  <c r="JK10" i="22"/>
  <c r="JL10" i="22"/>
  <c r="JM10" i="22"/>
  <c r="JN10" i="22"/>
  <c r="JO10" i="22"/>
  <c r="JP10" i="22"/>
  <c r="JQ10" i="22"/>
  <c r="JR10" i="22"/>
  <c r="JS10" i="22"/>
  <c r="JT10" i="22"/>
  <c r="JU10" i="22"/>
  <c r="JV10" i="22"/>
  <c r="JW10" i="22"/>
  <c r="JX10" i="22"/>
  <c r="JY10" i="22"/>
  <c r="JZ10" i="22"/>
  <c r="KA10" i="22"/>
  <c r="KB10" i="22"/>
  <c r="KC10" i="22"/>
  <c r="KD10" i="22"/>
  <c r="KE10" i="22"/>
  <c r="KF10" i="22"/>
  <c r="KG10" i="22"/>
  <c r="KH10" i="22"/>
  <c r="KI10" i="22"/>
  <c r="KJ10" i="22"/>
  <c r="KK10" i="22"/>
  <c r="KL10" i="22"/>
  <c r="KM10" i="22"/>
  <c r="KN10" i="22"/>
  <c r="KO10" i="22"/>
  <c r="KP10" i="22"/>
  <c r="KQ10" i="22"/>
  <c r="KR10" i="22"/>
  <c r="KS10" i="22"/>
  <c r="KT10" i="22"/>
  <c r="KU10" i="22"/>
  <c r="KV10" i="22"/>
  <c r="KW10" i="22"/>
  <c r="KX10" i="22"/>
  <c r="KY10" i="22"/>
  <c r="KZ10" i="22"/>
  <c r="LA10" i="22"/>
  <c r="LB10" i="22"/>
  <c r="LC10" i="22"/>
  <c r="LD10" i="22"/>
  <c r="LE10" i="22"/>
  <c r="LF10" i="22"/>
  <c r="LG10" i="22"/>
  <c r="LH10" i="22"/>
  <c r="LI10" i="22"/>
  <c r="LJ10" i="22"/>
  <c r="LK10" i="22"/>
  <c r="LL10" i="22"/>
  <c r="LM10" i="22"/>
  <c r="LN10" i="22"/>
  <c r="LO10" i="22"/>
  <c r="LP10" i="22"/>
  <c r="LQ10" i="22"/>
  <c r="D11" i="22"/>
  <c r="E11" i="22"/>
  <c r="F11" i="22"/>
  <c r="G11" i="22"/>
  <c r="H11" i="22"/>
  <c r="I11" i="22"/>
  <c r="J11" i="22"/>
  <c r="K11" i="22"/>
  <c r="L11" i="22"/>
  <c r="M11" i="22"/>
  <c r="N11" i="22"/>
  <c r="O11" i="22"/>
  <c r="P11" i="22"/>
  <c r="Q11" i="22"/>
  <c r="R11" i="22"/>
  <c r="S11" i="22"/>
  <c r="T11" i="22"/>
  <c r="U11" i="22"/>
  <c r="V11" i="22"/>
  <c r="W11" i="22"/>
  <c r="X11" i="22"/>
  <c r="Y11" i="22"/>
  <c r="Z11" i="22"/>
  <c r="AA11" i="22"/>
  <c r="AB11" i="22"/>
  <c r="AC11" i="22"/>
  <c r="AD11" i="22"/>
  <c r="AE11" i="22"/>
  <c r="AF11" i="22"/>
  <c r="AG11" i="22"/>
  <c r="AH11" i="22"/>
  <c r="AI11" i="22"/>
  <c r="AJ11" i="22"/>
  <c r="AK11" i="22"/>
  <c r="AL11" i="22"/>
  <c r="AM11" i="22"/>
  <c r="AN11" i="22"/>
  <c r="AO11" i="22"/>
  <c r="AP11" i="22"/>
  <c r="AQ11" i="22"/>
  <c r="AR11" i="22"/>
  <c r="AS11" i="22"/>
  <c r="AT11" i="22"/>
  <c r="AU11" i="22"/>
  <c r="AV11" i="22"/>
  <c r="AW11" i="22"/>
  <c r="AX11" i="22"/>
  <c r="AY11" i="22"/>
  <c r="AZ11" i="22"/>
  <c r="BA11" i="22"/>
  <c r="BB11" i="22"/>
  <c r="BC11" i="22"/>
  <c r="BD11" i="22"/>
  <c r="BE11" i="22"/>
  <c r="BF11" i="22"/>
  <c r="BG11" i="22"/>
  <c r="BH11" i="22"/>
  <c r="BI11" i="22"/>
  <c r="BJ11" i="22"/>
  <c r="BK11" i="22"/>
  <c r="BL11" i="22"/>
  <c r="BM11" i="22"/>
  <c r="BN11" i="22"/>
  <c r="BO11" i="22"/>
  <c r="BP11" i="22"/>
  <c r="BQ11" i="22"/>
  <c r="BR11" i="22"/>
  <c r="BS11" i="22"/>
  <c r="BT11" i="22"/>
  <c r="BU11" i="22"/>
  <c r="BV11" i="22"/>
  <c r="BW11" i="22"/>
  <c r="BX11" i="22"/>
  <c r="BY11" i="22"/>
  <c r="BZ11" i="22"/>
  <c r="CA11" i="22"/>
  <c r="CB11" i="22"/>
  <c r="CC11" i="22"/>
  <c r="CD11" i="22"/>
  <c r="CE11" i="22"/>
  <c r="CF11" i="22"/>
  <c r="CG11" i="22"/>
  <c r="CH11" i="22"/>
  <c r="CI11" i="22"/>
  <c r="CJ11" i="22"/>
  <c r="CK11" i="22"/>
  <c r="CL11" i="22"/>
  <c r="CM11" i="22"/>
  <c r="CN11" i="22"/>
  <c r="CO11" i="22"/>
  <c r="CP11" i="22"/>
  <c r="CQ11" i="22"/>
  <c r="CR11" i="22"/>
  <c r="CS11" i="22"/>
  <c r="CT11" i="22"/>
  <c r="CU11" i="22"/>
  <c r="CV11" i="22"/>
  <c r="CW11" i="22"/>
  <c r="CX11" i="22"/>
  <c r="CY11" i="22"/>
  <c r="CZ11" i="22"/>
  <c r="DA11" i="22"/>
  <c r="DB11" i="22"/>
  <c r="DC11" i="22"/>
  <c r="DD11" i="22"/>
  <c r="DE11" i="22"/>
  <c r="DF11" i="22"/>
  <c r="DG11" i="22"/>
  <c r="DH11" i="22"/>
  <c r="DI11" i="22"/>
  <c r="DJ11" i="22"/>
  <c r="DK11" i="22"/>
  <c r="DL11" i="22"/>
  <c r="DM11" i="22"/>
  <c r="DN11" i="22"/>
  <c r="DO11" i="22"/>
  <c r="DP11" i="22"/>
  <c r="DQ11" i="22"/>
  <c r="DR11" i="22"/>
  <c r="DS11" i="22"/>
  <c r="DT11" i="22"/>
  <c r="DU11" i="22"/>
  <c r="DV11" i="22"/>
  <c r="DW11" i="22"/>
  <c r="DX11" i="22"/>
  <c r="DY11" i="22"/>
  <c r="DZ11" i="22"/>
  <c r="EA11" i="22"/>
  <c r="EB11" i="22"/>
  <c r="EC11" i="22"/>
  <c r="ED11" i="22"/>
  <c r="EE11" i="22"/>
  <c r="EF11" i="22"/>
  <c r="EG11" i="22"/>
  <c r="EH11" i="22"/>
  <c r="EI11" i="22"/>
  <c r="EJ11" i="22"/>
  <c r="EK11" i="22"/>
  <c r="EL11" i="22"/>
  <c r="EM11" i="22"/>
  <c r="EN11" i="22"/>
  <c r="EO11" i="22"/>
  <c r="EP11" i="22"/>
  <c r="EQ11" i="22"/>
  <c r="ER11" i="22"/>
  <c r="ES11" i="22"/>
  <c r="ET11" i="22"/>
  <c r="EU11" i="22"/>
  <c r="EV11" i="22"/>
  <c r="EW11" i="22"/>
  <c r="EX11" i="22"/>
  <c r="EY11" i="22"/>
  <c r="EZ11" i="22"/>
  <c r="FA11" i="22"/>
  <c r="FB11" i="22"/>
  <c r="FC11" i="22"/>
  <c r="FD11" i="22"/>
  <c r="FE11" i="22"/>
  <c r="FF11" i="22"/>
  <c r="FG11" i="22"/>
  <c r="FH11" i="22"/>
  <c r="FI11" i="22"/>
  <c r="FJ11" i="22"/>
  <c r="FK11" i="22"/>
  <c r="FL11" i="22"/>
  <c r="FM11" i="22"/>
  <c r="FN11" i="22"/>
  <c r="FO11" i="22"/>
  <c r="FP11" i="22"/>
  <c r="FQ11" i="22"/>
  <c r="FR11" i="22"/>
  <c r="FS11" i="22"/>
  <c r="FT11" i="22"/>
  <c r="FU11" i="22"/>
  <c r="FV11" i="22"/>
  <c r="FW11" i="22"/>
  <c r="FX11" i="22"/>
  <c r="FY11" i="22"/>
  <c r="FZ11" i="22"/>
  <c r="GA11" i="22"/>
  <c r="GB11" i="22"/>
  <c r="GC11" i="22"/>
  <c r="GD11" i="22"/>
  <c r="GE11" i="22"/>
  <c r="GF11" i="22"/>
  <c r="GG11" i="22"/>
  <c r="GH11" i="22"/>
  <c r="GI11" i="22"/>
  <c r="GJ11" i="22"/>
  <c r="GK11" i="22"/>
  <c r="GL11" i="22"/>
  <c r="GM11" i="22"/>
  <c r="GN11" i="22"/>
  <c r="GO11" i="22"/>
  <c r="GP11" i="22"/>
  <c r="GQ11" i="22"/>
  <c r="GR11" i="22"/>
  <c r="GS11" i="22"/>
  <c r="GT11" i="22"/>
  <c r="GU11" i="22"/>
  <c r="GV11" i="22"/>
  <c r="GW11" i="22"/>
  <c r="GX11" i="22"/>
  <c r="GY11" i="22"/>
  <c r="GZ11" i="22"/>
  <c r="HA11" i="22"/>
  <c r="HB11" i="22"/>
  <c r="HC11" i="22"/>
  <c r="HD11" i="22"/>
  <c r="HE11" i="22"/>
  <c r="HF11" i="22"/>
  <c r="HG11" i="22"/>
  <c r="HH11" i="22"/>
  <c r="HI11" i="22"/>
  <c r="HJ11" i="22"/>
  <c r="HK11" i="22"/>
  <c r="HL11" i="22"/>
  <c r="HM11" i="22"/>
  <c r="HN11" i="22"/>
  <c r="HO11" i="22"/>
  <c r="HP11" i="22"/>
  <c r="HQ11" i="22"/>
  <c r="HR11" i="22"/>
  <c r="HS11" i="22"/>
  <c r="HT11" i="22"/>
  <c r="HU11" i="22"/>
  <c r="HV11" i="22"/>
  <c r="HW11" i="22"/>
  <c r="HX11" i="22"/>
  <c r="HY11" i="22"/>
  <c r="HZ11" i="22"/>
  <c r="IA11" i="22"/>
  <c r="IB11" i="22"/>
  <c r="IC11" i="22"/>
  <c r="ID11" i="22"/>
  <c r="IE11" i="22"/>
  <c r="IF11" i="22"/>
  <c r="IG11" i="22"/>
  <c r="IH11" i="22"/>
  <c r="II11" i="22"/>
  <c r="IJ11" i="22"/>
  <c r="IK11" i="22"/>
  <c r="IL11" i="22"/>
  <c r="IM11" i="22"/>
  <c r="IN11" i="22"/>
  <c r="IO11" i="22"/>
  <c r="IP11" i="22"/>
  <c r="IQ11" i="22"/>
  <c r="IR11" i="22"/>
  <c r="IS11" i="22"/>
  <c r="IT11" i="22"/>
  <c r="IU11" i="22"/>
  <c r="IV11" i="22"/>
  <c r="IW11" i="22"/>
  <c r="IX11" i="22"/>
  <c r="IY11" i="22"/>
  <c r="IZ11" i="22"/>
  <c r="JA11" i="22"/>
  <c r="JB11" i="22"/>
  <c r="JC11" i="22"/>
  <c r="JD11" i="22"/>
  <c r="JE11" i="22"/>
  <c r="JF11" i="22"/>
  <c r="JG11" i="22"/>
  <c r="JH11" i="22"/>
  <c r="JI11" i="22"/>
  <c r="JJ11" i="22"/>
  <c r="JK11" i="22"/>
  <c r="JL11" i="22"/>
  <c r="JM11" i="22"/>
  <c r="JN11" i="22"/>
  <c r="JO11" i="22"/>
  <c r="JP11" i="22"/>
  <c r="JQ11" i="22"/>
  <c r="JR11" i="22"/>
  <c r="JS11" i="22"/>
  <c r="JT11" i="22"/>
  <c r="JU11" i="22"/>
  <c r="JV11" i="22"/>
  <c r="JW11" i="22"/>
  <c r="JX11" i="22"/>
  <c r="JY11" i="22"/>
  <c r="JZ11" i="22"/>
  <c r="KA11" i="22"/>
  <c r="KB11" i="22"/>
  <c r="KC11" i="22"/>
  <c r="KD11" i="22"/>
  <c r="KE11" i="22"/>
  <c r="KF11" i="22"/>
  <c r="KG11" i="22"/>
  <c r="KH11" i="22"/>
  <c r="KI11" i="22"/>
  <c r="KJ11" i="22"/>
  <c r="KK11" i="22"/>
  <c r="KL11" i="22"/>
  <c r="KM11" i="22"/>
  <c r="KN11" i="22"/>
  <c r="KO11" i="22"/>
  <c r="KP11" i="22"/>
  <c r="KQ11" i="22"/>
  <c r="KR11" i="22"/>
  <c r="KS11" i="22"/>
  <c r="KT11" i="22"/>
  <c r="KU11" i="22"/>
  <c r="KV11" i="22"/>
  <c r="KW11" i="22"/>
  <c r="KX11" i="22"/>
  <c r="KY11" i="22"/>
  <c r="KZ11" i="22"/>
  <c r="LA11" i="22"/>
  <c r="LB11" i="22"/>
  <c r="LC11" i="22"/>
  <c r="LD11" i="22"/>
  <c r="LE11" i="22"/>
  <c r="LF11" i="22"/>
  <c r="LG11" i="22"/>
  <c r="LH11" i="22"/>
  <c r="LI11" i="22"/>
  <c r="LJ11" i="22"/>
  <c r="LK11" i="22"/>
  <c r="LL11" i="22"/>
  <c r="LM11" i="22"/>
  <c r="LN11" i="22"/>
  <c r="LO11" i="22"/>
  <c r="LP11" i="22"/>
  <c r="LQ11" i="22"/>
  <c r="D12" i="22"/>
  <c r="E12" i="22"/>
  <c r="F12" i="22"/>
  <c r="G12" i="22"/>
  <c r="H12" i="22"/>
  <c r="I12" i="22"/>
  <c r="J12" i="22"/>
  <c r="K12" i="22"/>
  <c r="L12" i="22"/>
  <c r="M12" i="22"/>
  <c r="N12" i="22"/>
  <c r="O12" i="22"/>
  <c r="P12" i="22"/>
  <c r="Q12" i="22"/>
  <c r="R12" i="22"/>
  <c r="S12" i="22"/>
  <c r="T12" i="22"/>
  <c r="U12" i="22"/>
  <c r="V12" i="22"/>
  <c r="W12" i="22"/>
  <c r="X12" i="22"/>
  <c r="Y12" i="22"/>
  <c r="Z12" i="22"/>
  <c r="AA12" i="22"/>
  <c r="AB12" i="22"/>
  <c r="AC12" i="22"/>
  <c r="AD12" i="22"/>
  <c r="AE12" i="22"/>
  <c r="AF12" i="22"/>
  <c r="AG12" i="22"/>
  <c r="AH12" i="22"/>
  <c r="AI12" i="22"/>
  <c r="AJ12" i="22"/>
  <c r="AK12" i="22"/>
  <c r="AL12" i="22"/>
  <c r="AM12" i="22"/>
  <c r="AN12" i="22"/>
  <c r="AO12" i="22"/>
  <c r="AP12" i="22"/>
  <c r="AQ12" i="22"/>
  <c r="AR12" i="22"/>
  <c r="AS12" i="22"/>
  <c r="AT12" i="22"/>
  <c r="AU12" i="22"/>
  <c r="AV12" i="22"/>
  <c r="AW12" i="22"/>
  <c r="AX12" i="22"/>
  <c r="AY12" i="22"/>
  <c r="AZ12" i="22"/>
  <c r="BA12" i="22"/>
  <c r="BB12" i="22"/>
  <c r="BC12" i="22"/>
  <c r="BD12" i="22"/>
  <c r="BE12" i="22"/>
  <c r="BF12" i="22"/>
  <c r="BG12" i="22"/>
  <c r="BH12" i="22"/>
  <c r="BI12" i="22"/>
  <c r="BJ12" i="22"/>
  <c r="BK12" i="22"/>
  <c r="BL12" i="22"/>
  <c r="BM12" i="22"/>
  <c r="BN12" i="22"/>
  <c r="BO12" i="22"/>
  <c r="BP12" i="22"/>
  <c r="BQ12" i="22"/>
  <c r="BR12" i="22"/>
  <c r="BS12" i="22"/>
  <c r="BT12" i="22"/>
  <c r="BU12" i="22"/>
  <c r="BV12" i="22"/>
  <c r="BW12" i="22"/>
  <c r="BX12" i="22"/>
  <c r="BY12" i="22"/>
  <c r="BZ12" i="22"/>
  <c r="CA12" i="22"/>
  <c r="CB12" i="22"/>
  <c r="CC12" i="22"/>
  <c r="CD12" i="22"/>
  <c r="CE12" i="22"/>
  <c r="CF12" i="22"/>
  <c r="CG12" i="22"/>
  <c r="CH12" i="22"/>
  <c r="CI12" i="22"/>
  <c r="CJ12" i="22"/>
  <c r="CK12" i="22"/>
  <c r="CL12" i="22"/>
  <c r="CM12" i="22"/>
  <c r="CN12" i="22"/>
  <c r="CO12" i="22"/>
  <c r="CP12" i="22"/>
  <c r="CQ12" i="22"/>
  <c r="CR12" i="22"/>
  <c r="CS12" i="22"/>
  <c r="CT12" i="22"/>
  <c r="CU12" i="22"/>
  <c r="CV12" i="22"/>
  <c r="CW12" i="22"/>
  <c r="CX12" i="22"/>
  <c r="CY12" i="22"/>
  <c r="CZ12" i="22"/>
  <c r="DA12" i="22"/>
  <c r="DB12" i="22"/>
  <c r="DC12" i="22"/>
  <c r="DD12" i="22"/>
  <c r="DE12" i="22"/>
  <c r="DF12" i="22"/>
  <c r="DG12" i="22"/>
  <c r="DH12" i="22"/>
  <c r="DI12" i="22"/>
  <c r="DJ12" i="22"/>
  <c r="DK12" i="22"/>
  <c r="DL12" i="22"/>
  <c r="DM12" i="22"/>
  <c r="DN12" i="22"/>
  <c r="DO12" i="22"/>
  <c r="DP12" i="22"/>
  <c r="DQ12" i="22"/>
  <c r="DR12" i="22"/>
  <c r="DS12" i="22"/>
  <c r="DT12" i="22"/>
  <c r="DU12" i="22"/>
  <c r="DV12" i="22"/>
  <c r="DW12" i="22"/>
  <c r="DX12" i="22"/>
  <c r="DY12" i="22"/>
  <c r="DZ12" i="22"/>
  <c r="EA12" i="22"/>
  <c r="EB12" i="22"/>
  <c r="EC12" i="22"/>
  <c r="ED12" i="22"/>
  <c r="EE12" i="22"/>
  <c r="EF12" i="22"/>
  <c r="EG12" i="22"/>
  <c r="EH12" i="22"/>
  <c r="EI12" i="22"/>
  <c r="EJ12" i="22"/>
  <c r="EK12" i="22"/>
  <c r="EL12" i="22"/>
  <c r="EM12" i="22"/>
  <c r="EN12" i="22"/>
  <c r="EO12" i="22"/>
  <c r="EP12" i="22"/>
  <c r="EQ12" i="22"/>
  <c r="ER12" i="22"/>
  <c r="ES12" i="22"/>
  <c r="ET12" i="22"/>
  <c r="EU12" i="22"/>
  <c r="EV12" i="22"/>
  <c r="EW12" i="22"/>
  <c r="EX12" i="22"/>
  <c r="EY12" i="22"/>
  <c r="EZ12" i="22"/>
  <c r="FA12" i="22"/>
  <c r="FB12" i="22"/>
  <c r="FC12" i="22"/>
  <c r="FD12" i="22"/>
  <c r="FE12" i="22"/>
  <c r="FF12" i="22"/>
  <c r="FG12" i="22"/>
  <c r="FH12" i="22"/>
  <c r="FI12" i="22"/>
  <c r="FJ12" i="22"/>
  <c r="FK12" i="22"/>
  <c r="FL12" i="22"/>
  <c r="FM12" i="22"/>
  <c r="FN12" i="22"/>
  <c r="FO12" i="22"/>
  <c r="FP12" i="22"/>
  <c r="FQ12" i="22"/>
  <c r="FR12" i="22"/>
  <c r="FS12" i="22"/>
  <c r="FT12" i="22"/>
  <c r="FU12" i="22"/>
  <c r="FV12" i="22"/>
  <c r="FW12" i="22"/>
  <c r="FX12" i="22"/>
  <c r="FY12" i="22"/>
  <c r="FZ12" i="22"/>
  <c r="GA12" i="22"/>
  <c r="GB12" i="22"/>
  <c r="GC12" i="22"/>
  <c r="GD12" i="22"/>
  <c r="GE12" i="22"/>
  <c r="GF12" i="22"/>
  <c r="GG12" i="22"/>
  <c r="GH12" i="22"/>
  <c r="GI12" i="22"/>
  <c r="GJ12" i="22"/>
  <c r="GK12" i="22"/>
  <c r="GL12" i="22"/>
  <c r="GM12" i="22"/>
  <c r="GN12" i="22"/>
  <c r="GO12" i="22"/>
  <c r="GP12" i="22"/>
  <c r="GQ12" i="22"/>
  <c r="GR12" i="22"/>
  <c r="GS12" i="22"/>
  <c r="GT12" i="22"/>
  <c r="GU12" i="22"/>
  <c r="GV12" i="22"/>
  <c r="GW12" i="22"/>
  <c r="GX12" i="22"/>
  <c r="GY12" i="22"/>
  <c r="HB12" i="22"/>
  <c r="HE12" i="22"/>
  <c r="HF12" i="22"/>
  <c r="HH12" i="22"/>
  <c r="HI12" i="22"/>
  <c r="HJ12" i="22"/>
  <c r="HK12" i="22"/>
  <c r="HL12" i="22"/>
  <c r="HM12" i="22"/>
  <c r="HN12" i="22"/>
  <c r="HO12" i="22"/>
  <c r="HP12" i="22"/>
  <c r="HQ12" i="22"/>
  <c r="HR12" i="22"/>
  <c r="HS12" i="22"/>
  <c r="HT12" i="22"/>
  <c r="HU12" i="22"/>
  <c r="HV12" i="22"/>
  <c r="HW12" i="22"/>
  <c r="HX12" i="22"/>
  <c r="IA12" i="22"/>
  <c r="IB12" i="22"/>
  <c r="IC12" i="22"/>
  <c r="ID12" i="22"/>
  <c r="IE12" i="22"/>
  <c r="IF12" i="22"/>
  <c r="IG12" i="22"/>
  <c r="IH12" i="22"/>
  <c r="II12" i="22"/>
  <c r="IJ12" i="22"/>
  <c r="IK12" i="22"/>
  <c r="IL12" i="22"/>
  <c r="IM12" i="22"/>
  <c r="IN12" i="22"/>
  <c r="IO12" i="22"/>
  <c r="IP12" i="22"/>
  <c r="IQ12" i="22"/>
  <c r="IR12" i="22"/>
  <c r="IS12" i="22"/>
  <c r="IT12" i="22"/>
  <c r="IU12" i="22"/>
  <c r="IV12" i="22"/>
  <c r="IW12" i="22"/>
  <c r="IX12" i="22"/>
  <c r="IY12" i="22"/>
  <c r="IZ12" i="22"/>
  <c r="JA12" i="22"/>
  <c r="JB12" i="22"/>
  <c r="JC12" i="22"/>
  <c r="JD12" i="22"/>
  <c r="JE12" i="22"/>
  <c r="JF12" i="22"/>
  <c r="JG12" i="22"/>
  <c r="JH12" i="22"/>
  <c r="JI12" i="22"/>
  <c r="JJ12" i="22"/>
  <c r="JK12" i="22"/>
  <c r="JL12" i="22"/>
  <c r="JM12" i="22"/>
  <c r="JN12" i="22"/>
  <c r="JO12" i="22"/>
  <c r="JP12" i="22"/>
  <c r="JQ12" i="22"/>
  <c r="JR12" i="22"/>
  <c r="JS12" i="22"/>
  <c r="JT12" i="22"/>
  <c r="JU12" i="22"/>
  <c r="JV12" i="22"/>
  <c r="JW12" i="22"/>
  <c r="JX12" i="22"/>
  <c r="JY12" i="22"/>
  <c r="JZ12" i="22"/>
  <c r="KA12" i="22"/>
  <c r="KB12" i="22"/>
  <c r="KC12" i="22"/>
  <c r="KD12" i="22"/>
  <c r="KE12" i="22"/>
  <c r="KF12" i="22"/>
  <c r="KG12" i="22"/>
  <c r="KH12" i="22"/>
  <c r="KI12" i="22"/>
  <c r="KJ12" i="22"/>
  <c r="KK12" i="22"/>
  <c r="KL12" i="22"/>
  <c r="KM12" i="22"/>
  <c r="KN12" i="22"/>
  <c r="KO12" i="22"/>
  <c r="KP12" i="22"/>
  <c r="KQ12" i="22"/>
  <c r="KR12" i="22"/>
  <c r="KS12" i="22"/>
  <c r="KT12" i="22"/>
  <c r="KU12" i="22"/>
  <c r="KV12" i="22"/>
  <c r="KW12" i="22"/>
  <c r="KX12" i="22"/>
  <c r="KY12" i="22"/>
  <c r="KZ12" i="22"/>
  <c r="LA12" i="22"/>
  <c r="LB12" i="22"/>
  <c r="LC12" i="22"/>
  <c r="LD12" i="22"/>
  <c r="LE12" i="22"/>
  <c r="LF12" i="22"/>
  <c r="LG12" i="22"/>
  <c r="LH12" i="22"/>
  <c r="LI12" i="22"/>
  <c r="LJ12" i="22"/>
  <c r="LK12" i="22"/>
  <c r="LL12" i="22"/>
  <c r="LM12" i="22"/>
  <c r="LN12" i="22"/>
  <c r="LO12" i="22"/>
  <c r="LP12" i="22"/>
  <c r="LQ12" i="22"/>
  <c r="D13" i="22"/>
  <c r="E13" i="22"/>
  <c r="F13" i="22"/>
  <c r="G13" i="22"/>
  <c r="H13" i="22"/>
  <c r="I13" i="22"/>
  <c r="J13" i="22"/>
  <c r="K13" i="22"/>
  <c r="L13" i="22"/>
  <c r="M13" i="22"/>
  <c r="N13" i="22"/>
  <c r="O13" i="22"/>
  <c r="P13" i="22"/>
  <c r="Q13" i="22"/>
  <c r="R13" i="22"/>
  <c r="S13" i="22"/>
  <c r="T13" i="22"/>
  <c r="U13" i="22"/>
  <c r="V13" i="22"/>
  <c r="W13" i="22"/>
  <c r="X13" i="22"/>
  <c r="Y13" i="22"/>
  <c r="Z13" i="22"/>
  <c r="AA13" i="22"/>
  <c r="AB13" i="22"/>
  <c r="AC13" i="22"/>
  <c r="AD13" i="22"/>
  <c r="AE13" i="22"/>
  <c r="AF13" i="22"/>
  <c r="AG13" i="22"/>
  <c r="AH13" i="22"/>
  <c r="AI13" i="22"/>
  <c r="AJ13" i="22"/>
  <c r="AK13" i="22"/>
  <c r="AL13" i="22"/>
  <c r="AM13" i="22"/>
  <c r="AN13" i="22"/>
  <c r="AO13" i="22"/>
  <c r="AP13" i="22"/>
  <c r="AQ13" i="22"/>
  <c r="AR13" i="22"/>
  <c r="AS13" i="22"/>
  <c r="AT13" i="22"/>
  <c r="AU13" i="22"/>
  <c r="AV13" i="22"/>
  <c r="AW13" i="22"/>
  <c r="AX13" i="22"/>
  <c r="AY13" i="22"/>
  <c r="AZ13" i="22"/>
  <c r="BA13" i="22"/>
  <c r="BB13" i="22"/>
  <c r="BC13" i="22"/>
  <c r="BD13" i="22"/>
  <c r="BE13" i="22"/>
  <c r="BF13" i="22"/>
  <c r="BG13" i="22"/>
  <c r="BH13" i="22"/>
  <c r="BI13" i="22"/>
  <c r="BJ13" i="22"/>
  <c r="BK13" i="22"/>
  <c r="BL13" i="22"/>
  <c r="BM13" i="22"/>
  <c r="BN13" i="22"/>
  <c r="BO13" i="22"/>
  <c r="BP13" i="22"/>
  <c r="BQ13" i="22"/>
  <c r="BR13" i="22"/>
  <c r="BS13" i="22"/>
  <c r="BT13" i="22"/>
  <c r="BU13" i="22"/>
  <c r="BV13" i="22"/>
  <c r="BW13" i="22"/>
  <c r="BX13" i="22"/>
  <c r="BY13" i="22"/>
  <c r="BZ13" i="22"/>
  <c r="CA13" i="22"/>
  <c r="CB13" i="22"/>
  <c r="CC13" i="22"/>
  <c r="CD13" i="22"/>
  <c r="CE13" i="22"/>
  <c r="CF13" i="22"/>
  <c r="CG13" i="22"/>
  <c r="CH13" i="22"/>
  <c r="CI13" i="22"/>
  <c r="CJ13" i="22"/>
  <c r="CK13" i="22"/>
  <c r="CL13" i="22"/>
  <c r="CM13" i="22"/>
  <c r="CN13" i="22"/>
  <c r="CO13" i="22"/>
  <c r="CP13" i="22"/>
  <c r="CQ13" i="22"/>
  <c r="CR13" i="22"/>
  <c r="CS13" i="22"/>
  <c r="CT13" i="22"/>
  <c r="CU13" i="22"/>
  <c r="CV13" i="22"/>
  <c r="CW13" i="22"/>
  <c r="CX13" i="22"/>
  <c r="CY13" i="22"/>
  <c r="CZ13" i="22"/>
  <c r="DA13" i="22"/>
  <c r="DB13" i="22"/>
  <c r="DC13" i="22"/>
  <c r="DD13" i="22"/>
  <c r="DE13" i="22"/>
  <c r="DF13" i="22"/>
  <c r="DG13" i="22"/>
  <c r="DH13" i="22"/>
  <c r="DI13" i="22"/>
  <c r="DJ13" i="22"/>
  <c r="DK13" i="22"/>
  <c r="DL13" i="22"/>
  <c r="DM13" i="22"/>
  <c r="DN13" i="22"/>
  <c r="DO13" i="22"/>
  <c r="DP13" i="22"/>
  <c r="DQ13" i="22"/>
  <c r="DR13" i="22"/>
  <c r="DS13" i="22"/>
  <c r="DT13" i="22"/>
  <c r="DU13" i="22"/>
  <c r="DV13" i="22"/>
  <c r="DW13" i="22"/>
  <c r="DX13" i="22"/>
  <c r="DY13" i="22"/>
  <c r="DZ13" i="22"/>
  <c r="EA13" i="22"/>
  <c r="EB13" i="22"/>
  <c r="EC13" i="22"/>
  <c r="ED13" i="22"/>
  <c r="EE13" i="22"/>
  <c r="EF13" i="22"/>
  <c r="EG13" i="22"/>
  <c r="EH13" i="22"/>
  <c r="EI13" i="22"/>
  <c r="EJ13" i="22"/>
  <c r="EK13" i="22"/>
  <c r="EL13" i="22"/>
  <c r="EM13" i="22"/>
  <c r="EN13" i="22"/>
  <c r="EO13" i="22"/>
  <c r="EP13" i="22"/>
  <c r="EQ13" i="22"/>
  <c r="ER13" i="22"/>
  <c r="ES13" i="22"/>
  <c r="ET13" i="22"/>
  <c r="EU13" i="22"/>
  <c r="EV13" i="22"/>
  <c r="EW13" i="22"/>
  <c r="EX13" i="22"/>
  <c r="EY13" i="22"/>
  <c r="EZ13" i="22"/>
  <c r="FA13" i="22"/>
  <c r="FB13" i="22"/>
  <c r="FC13" i="22"/>
  <c r="FD13" i="22"/>
  <c r="FE13" i="22"/>
  <c r="FF13" i="22"/>
  <c r="FG13" i="22"/>
  <c r="FH13" i="22"/>
  <c r="FI13" i="22"/>
  <c r="FJ13" i="22"/>
  <c r="FK13" i="22"/>
  <c r="FL13" i="22"/>
  <c r="FM13" i="22"/>
  <c r="FN13" i="22"/>
  <c r="FO13" i="22"/>
  <c r="FP13" i="22"/>
  <c r="FQ13" i="22"/>
  <c r="FR13" i="22"/>
  <c r="FS13" i="22"/>
  <c r="FT13" i="22"/>
  <c r="FU13" i="22"/>
  <c r="FV13" i="22"/>
  <c r="FW13" i="22"/>
  <c r="FX13" i="22"/>
  <c r="FY13" i="22"/>
  <c r="FZ13" i="22"/>
  <c r="GA13" i="22"/>
  <c r="GB13" i="22"/>
  <c r="GC13" i="22"/>
  <c r="GD13" i="22"/>
  <c r="GE13" i="22"/>
  <c r="GF13" i="22"/>
  <c r="GG13" i="22"/>
  <c r="GH13" i="22"/>
  <c r="GI13" i="22"/>
  <c r="GJ13" i="22"/>
  <c r="GK13" i="22"/>
  <c r="GL13" i="22"/>
  <c r="GM13" i="22"/>
  <c r="GN13" i="22"/>
  <c r="GO13" i="22"/>
  <c r="GP13" i="22"/>
  <c r="GQ13" i="22"/>
  <c r="GR13" i="22"/>
  <c r="GS13" i="22"/>
  <c r="GT13" i="22"/>
  <c r="GU13" i="22"/>
  <c r="GV13" i="22"/>
  <c r="GW13" i="22"/>
  <c r="GX13" i="22"/>
  <c r="HE13" i="22"/>
  <c r="HH13" i="22"/>
  <c r="HI13" i="22"/>
  <c r="HJ13" i="22"/>
  <c r="HK13" i="22"/>
  <c r="HL13" i="22"/>
  <c r="HM13" i="22"/>
  <c r="HN13" i="22"/>
  <c r="HO13" i="22"/>
  <c r="HP13" i="22"/>
  <c r="HQ13" i="22"/>
  <c r="HR13" i="22"/>
  <c r="HS13" i="22"/>
  <c r="HT13" i="22"/>
  <c r="HU13" i="22"/>
  <c r="HV13" i="22"/>
  <c r="HW13" i="22"/>
  <c r="HX13" i="22"/>
  <c r="HY13" i="22"/>
  <c r="HZ13" i="22"/>
  <c r="IA13" i="22"/>
  <c r="IB13" i="22"/>
  <c r="IC13" i="22"/>
  <c r="ID13" i="22"/>
  <c r="IE13" i="22"/>
  <c r="IF13" i="22"/>
  <c r="IG13" i="22"/>
  <c r="IH13" i="22"/>
  <c r="II13" i="22"/>
  <c r="IJ13" i="22"/>
  <c r="IK13" i="22"/>
  <c r="IL13" i="22"/>
  <c r="IM13" i="22"/>
  <c r="IN13" i="22"/>
  <c r="IO13" i="22"/>
  <c r="IP13" i="22"/>
  <c r="IQ13" i="22"/>
  <c r="IR13" i="22"/>
  <c r="IS13" i="22"/>
  <c r="IT13" i="22"/>
  <c r="IU13" i="22"/>
  <c r="IV13" i="22"/>
  <c r="IW13" i="22"/>
  <c r="IX13" i="22"/>
  <c r="IY13" i="22"/>
  <c r="IZ13" i="22"/>
  <c r="JA13" i="22"/>
  <c r="JB13" i="22"/>
  <c r="JC13" i="22"/>
  <c r="JD13" i="22"/>
  <c r="JE13" i="22"/>
  <c r="JF13" i="22"/>
  <c r="JG13" i="22"/>
  <c r="JH13" i="22"/>
  <c r="JI13" i="22"/>
  <c r="JJ13" i="22"/>
  <c r="JK13" i="22"/>
  <c r="JL13" i="22"/>
  <c r="JM13" i="22"/>
  <c r="JN13" i="22"/>
  <c r="JO13" i="22"/>
  <c r="JP13" i="22"/>
  <c r="JQ13" i="22"/>
  <c r="JR13" i="22"/>
  <c r="JS13" i="22"/>
  <c r="JT13" i="22"/>
  <c r="JU13" i="22"/>
  <c r="JV13" i="22"/>
  <c r="JW13" i="22"/>
  <c r="JX13" i="22"/>
  <c r="JY13" i="22"/>
  <c r="JZ13" i="22"/>
  <c r="KA13" i="22"/>
  <c r="KB13" i="22"/>
  <c r="KC13" i="22"/>
  <c r="KD13" i="22"/>
  <c r="KE13" i="22"/>
  <c r="KF13" i="22"/>
  <c r="KG13" i="22"/>
  <c r="KH13" i="22"/>
  <c r="KI13" i="22"/>
  <c r="KJ13" i="22"/>
  <c r="KK13" i="22"/>
  <c r="KL13" i="22"/>
  <c r="KM13" i="22"/>
  <c r="KN13" i="22"/>
  <c r="KO13" i="22"/>
  <c r="KP13" i="22"/>
  <c r="KQ13" i="22"/>
  <c r="KR13" i="22"/>
  <c r="KS13" i="22"/>
  <c r="KT13" i="22"/>
  <c r="KU13" i="22"/>
  <c r="KV13" i="22"/>
  <c r="KW13" i="22"/>
  <c r="KX13" i="22"/>
  <c r="KY13" i="22"/>
  <c r="KZ13" i="22"/>
  <c r="LA13" i="22"/>
  <c r="LB13" i="22"/>
  <c r="LC13" i="22"/>
  <c r="LD13" i="22"/>
  <c r="LE13" i="22"/>
  <c r="LF13" i="22"/>
  <c r="LG13" i="22"/>
  <c r="LH13" i="22"/>
  <c r="LI13" i="22"/>
  <c r="LJ13" i="22"/>
  <c r="LK13" i="22"/>
  <c r="LL13" i="22"/>
  <c r="LM13" i="22"/>
  <c r="LN13" i="22"/>
  <c r="LO13" i="22"/>
  <c r="LP13" i="22"/>
  <c r="LQ13" i="22"/>
  <c r="D14" i="22"/>
  <c r="E14" i="22"/>
  <c r="F14" i="22"/>
  <c r="G14" i="22"/>
  <c r="H14" i="22"/>
  <c r="I14" i="22"/>
  <c r="J14" i="22"/>
  <c r="K14" i="22"/>
  <c r="L14" i="22"/>
  <c r="M14" i="22"/>
  <c r="N14" i="22"/>
  <c r="O14" i="22"/>
  <c r="P14" i="22"/>
  <c r="Q14" i="22"/>
  <c r="R14" i="22"/>
  <c r="S14" i="22"/>
  <c r="T14" i="22"/>
  <c r="U14" i="22"/>
  <c r="V14" i="22"/>
  <c r="W14" i="22"/>
  <c r="X14" i="22"/>
  <c r="Y14" i="22"/>
  <c r="Z14" i="22"/>
  <c r="AA14" i="22"/>
  <c r="AB14" i="22"/>
  <c r="AC14" i="22"/>
  <c r="AD14" i="22"/>
  <c r="AE14" i="22"/>
  <c r="AF14" i="22"/>
  <c r="AG14" i="22"/>
  <c r="AH14" i="22"/>
  <c r="AI14" i="22"/>
  <c r="AJ14" i="22"/>
  <c r="AK14" i="22"/>
  <c r="AL14" i="22"/>
  <c r="AM14" i="22"/>
  <c r="AN14" i="22"/>
  <c r="AO14" i="22"/>
  <c r="AP14" i="22"/>
  <c r="AQ14" i="22"/>
  <c r="AR14" i="22"/>
  <c r="AS14" i="22"/>
  <c r="AT14" i="22"/>
  <c r="AU14" i="22"/>
  <c r="AV14" i="22"/>
  <c r="AW14" i="22"/>
  <c r="AX14" i="22"/>
  <c r="AY14" i="22"/>
  <c r="AZ14" i="22"/>
  <c r="BE14" i="22"/>
  <c r="BF14" i="22"/>
  <c r="BG14" i="22"/>
  <c r="BH14" i="22"/>
  <c r="BI14" i="22"/>
  <c r="BJ14" i="22"/>
  <c r="BK14" i="22"/>
  <c r="BL14" i="22"/>
  <c r="BM14" i="22"/>
  <c r="BN14" i="22"/>
  <c r="BO14" i="22"/>
  <c r="BP14" i="22"/>
  <c r="BQ14" i="22"/>
  <c r="BR14" i="22"/>
  <c r="BS14" i="22"/>
  <c r="BT14" i="22"/>
  <c r="BU14" i="22"/>
  <c r="BV14" i="22"/>
  <c r="BW14" i="22"/>
  <c r="BX14" i="22"/>
  <c r="BY14" i="22"/>
  <c r="BZ14" i="22"/>
  <c r="CA14" i="22"/>
  <c r="CB14" i="22"/>
  <c r="CC14" i="22"/>
  <c r="CD14" i="22"/>
  <c r="CE14" i="22"/>
  <c r="CF14" i="22"/>
  <c r="CG14" i="22"/>
  <c r="CH14" i="22"/>
  <c r="CI14" i="22"/>
  <c r="CJ14" i="22"/>
  <c r="CK14" i="22"/>
  <c r="CL14" i="22"/>
  <c r="CM14" i="22"/>
  <c r="CN14" i="22"/>
  <c r="CO14" i="22"/>
  <c r="CP14" i="22"/>
  <c r="CQ14" i="22"/>
  <c r="CR14" i="22"/>
  <c r="CS14" i="22"/>
  <c r="CT14" i="22"/>
  <c r="CU14" i="22"/>
  <c r="CV14" i="22"/>
  <c r="CW14" i="22"/>
  <c r="CX14" i="22"/>
  <c r="CY14" i="22"/>
  <c r="CZ14" i="22"/>
  <c r="DA14" i="22"/>
  <c r="DB14" i="22"/>
  <c r="DC14" i="22"/>
  <c r="DD14" i="22"/>
  <c r="DE14" i="22"/>
  <c r="DF14" i="22"/>
  <c r="DG14" i="22"/>
  <c r="DH14" i="22"/>
  <c r="DI14" i="22"/>
  <c r="DJ14" i="22"/>
  <c r="DK14" i="22"/>
  <c r="DL14" i="22"/>
  <c r="DM14" i="22"/>
  <c r="DN14" i="22"/>
  <c r="DO14" i="22"/>
  <c r="DP14" i="22"/>
  <c r="DQ14" i="22"/>
  <c r="DR14" i="22"/>
  <c r="DS14" i="22"/>
  <c r="DT14" i="22"/>
  <c r="DU14" i="22"/>
  <c r="DV14" i="22"/>
  <c r="DW14" i="22"/>
  <c r="DX14" i="22"/>
  <c r="DY14" i="22"/>
  <c r="DZ14" i="22"/>
  <c r="EA14" i="22"/>
  <c r="EB14" i="22"/>
  <c r="EC14" i="22"/>
  <c r="ED14" i="22"/>
  <c r="EE14" i="22"/>
  <c r="EF14" i="22"/>
  <c r="EG14" i="22"/>
  <c r="EH14" i="22"/>
  <c r="EI14" i="22"/>
  <c r="EJ14" i="22"/>
  <c r="EK14" i="22"/>
  <c r="EL14" i="22"/>
  <c r="EM14" i="22"/>
  <c r="EN14" i="22"/>
  <c r="EO14" i="22"/>
  <c r="EP14" i="22"/>
  <c r="EQ14" i="22"/>
  <c r="ER14" i="22"/>
  <c r="ES14" i="22"/>
  <c r="ET14" i="22"/>
  <c r="EU14" i="22"/>
  <c r="EV14" i="22"/>
  <c r="EW14" i="22"/>
  <c r="EX14" i="22"/>
  <c r="EY14" i="22"/>
  <c r="EZ14" i="22"/>
  <c r="FA14" i="22"/>
  <c r="FB14" i="22"/>
  <c r="FC14" i="22"/>
  <c r="FD14" i="22"/>
  <c r="FE14" i="22"/>
  <c r="FF14" i="22"/>
  <c r="FG14" i="22"/>
  <c r="FH14" i="22"/>
  <c r="FI14" i="22"/>
  <c r="FJ14" i="22"/>
  <c r="FK14" i="22"/>
  <c r="FL14" i="22"/>
  <c r="FM14" i="22"/>
  <c r="FN14" i="22"/>
  <c r="FO14" i="22"/>
  <c r="FP14" i="22"/>
  <c r="FQ14" i="22"/>
  <c r="FR14" i="22"/>
  <c r="FS14" i="22"/>
  <c r="FT14" i="22"/>
  <c r="FU14" i="22"/>
  <c r="FV14" i="22"/>
  <c r="FW14" i="22"/>
  <c r="FX14" i="22"/>
  <c r="FY14" i="22"/>
  <c r="FZ14" i="22"/>
  <c r="GA14" i="22"/>
  <c r="GB14" i="22"/>
  <c r="GC14" i="22"/>
  <c r="GD14" i="22"/>
  <c r="GE14" i="22"/>
  <c r="GF14" i="22"/>
  <c r="GG14" i="22"/>
  <c r="GH14" i="22"/>
  <c r="GI14" i="22"/>
  <c r="GJ14" i="22"/>
  <c r="GK14" i="22"/>
  <c r="GL14" i="22"/>
  <c r="GM14" i="22"/>
  <c r="GN14" i="22"/>
  <c r="GO14" i="22"/>
  <c r="GP14" i="22"/>
  <c r="GQ14" i="22"/>
  <c r="GR14" i="22"/>
  <c r="GS14" i="22"/>
  <c r="GT14" i="22"/>
  <c r="GU14" i="22"/>
  <c r="GX14" i="22"/>
  <c r="HF14" i="22"/>
  <c r="HH14" i="22"/>
  <c r="HI14" i="22"/>
  <c r="HJ14" i="22"/>
  <c r="HK14" i="22"/>
  <c r="HL14" i="22"/>
  <c r="HM14" i="22"/>
  <c r="HN14" i="22"/>
  <c r="HO14" i="22"/>
  <c r="HP14" i="22"/>
  <c r="HQ14" i="22"/>
  <c r="HR14" i="22"/>
  <c r="HS14" i="22"/>
  <c r="HT14" i="22"/>
  <c r="HU14" i="22"/>
  <c r="HV14" i="22"/>
  <c r="HX14" i="22"/>
  <c r="HY14" i="22"/>
  <c r="HZ14" i="22"/>
  <c r="IA14" i="22"/>
  <c r="IB14" i="22"/>
  <c r="IC14" i="22"/>
  <c r="ID14" i="22"/>
  <c r="IE14" i="22"/>
  <c r="IF14" i="22"/>
  <c r="IG14" i="22"/>
  <c r="IH14" i="22"/>
  <c r="II14" i="22"/>
  <c r="IJ14" i="22"/>
  <c r="IK14" i="22"/>
  <c r="IL14" i="22"/>
  <c r="IM14" i="22"/>
  <c r="IN14" i="22"/>
  <c r="IO14" i="22"/>
  <c r="IP14" i="22"/>
  <c r="IQ14" i="22"/>
  <c r="IR14" i="22"/>
  <c r="IS14" i="22"/>
  <c r="IT14" i="22"/>
  <c r="IU14" i="22"/>
  <c r="IV14" i="22"/>
  <c r="IW14" i="22"/>
  <c r="IX14" i="22"/>
  <c r="IY14" i="22"/>
  <c r="IZ14" i="22"/>
  <c r="JA14" i="22"/>
  <c r="JB14" i="22"/>
  <c r="JC14" i="22"/>
  <c r="JD14" i="22"/>
  <c r="JE14" i="22"/>
  <c r="JF14" i="22"/>
  <c r="JG14" i="22"/>
  <c r="JH14" i="22"/>
  <c r="JI14" i="22"/>
  <c r="JJ14" i="22"/>
  <c r="JK14" i="22"/>
  <c r="JL14" i="22"/>
  <c r="JM14" i="22"/>
  <c r="JN14" i="22"/>
  <c r="JO14" i="22"/>
  <c r="JP14" i="22"/>
  <c r="JQ14" i="22"/>
  <c r="JR14" i="22"/>
  <c r="JS14" i="22"/>
  <c r="JT14" i="22"/>
  <c r="JU14" i="22"/>
  <c r="JV14" i="22"/>
  <c r="JW14" i="22"/>
  <c r="JX14" i="22"/>
  <c r="JY14" i="22"/>
  <c r="JZ14" i="22"/>
  <c r="KA14" i="22"/>
  <c r="KB14" i="22"/>
  <c r="KC14" i="22"/>
  <c r="KD14" i="22"/>
  <c r="KE14" i="22"/>
  <c r="KF14" i="22"/>
  <c r="KG14" i="22"/>
  <c r="KH14" i="22"/>
  <c r="KI14" i="22"/>
  <c r="KJ14" i="22"/>
  <c r="KK14" i="22"/>
  <c r="KL14" i="22"/>
  <c r="KM14" i="22"/>
  <c r="KN14" i="22"/>
  <c r="KO14" i="22"/>
  <c r="KP14" i="22"/>
  <c r="KQ14" i="22"/>
  <c r="KR14" i="22"/>
  <c r="KS14" i="22"/>
  <c r="KT14" i="22"/>
  <c r="KU14" i="22"/>
  <c r="KV14" i="22"/>
  <c r="KW14" i="22"/>
  <c r="KX14" i="22"/>
  <c r="KY14" i="22"/>
  <c r="KZ14" i="22"/>
  <c r="LA14" i="22"/>
  <c r="LB14" i="22"/>
  <c r="LC14" i="22"/>
  <c r="LD14" i="22"/>
  <c r="LE14" i="22"/>
  <c r="LF14" i="22"/>
  <c r="LG14" i="22"/>
  <c r="LH14" i="22"/>
  <c r="LI14" i="22"/>
  <c r="LJ14" i="22"/>
  <c r="LK14" i="22"/>
  <c r="LL14" i="22"/>
  <c r="LM14" i="22"/>
  <c r="LN14" i="22"/>
  <c r="LO14" i="22"/>
  <c r="LP14" i="22"/>
  <c r="LQ14" i="22"/>
  <c r="D15" i="22"/>
  <c r="E15" i="22"/>
  <c r="F15" i="22"/>
  <c r="G15" i="22"/>
  <c r="H15" i="22"/>
  <c r="I15" i="22"/>
  <c r="J15" i="22"/>
  <c r="K15" i="22"/>
  <c r="L15" i="22"/>
  <c r="M15" i="22"/>
  <c r="N15" i="22"/>
  <c r="O15" i="22"/>
  <c r="P15" i="22"/>
  <c r="Q15" i="22"/>
  <c r="R15" i="22"/>
  <c r="S15" i="22"/>
  <c r="T15" i="22"/>
  <c r="U15" i="22"/>
  <c r="V15" i="22"/>
  <c r="W15" i="22"/>
  <c r="X15" i="22"/>
  <c r="Y15" i="22"/>
  <c r="Z15" i="22"/>
  <c r="AA15" i="22"/>
  <c r="AB15" i="22"/>
  <c r="AC15" i="22"/>
  <c r="AD15" i="22"/>
  <c r="AE15" i="22"/>
  <c r="AF15" i="22"/>
  <c r="AG15" i="22"/>
  <c r="AH15" i="22"/>
  <c r="AI15" i="22"/>
  <c r="AJ15" i="22"/>
  <c r="AK15" i="22"/>
  <c r="AL15" i="22"/>
  <c r="AM15" i="22"/>
  <c r="AN15" i="22"/>
  <c r="AO15" i="22"/>
  <c r="AP15" i="22"/>
  <c r="AQ15" i="22"/>
  <c r="AR15" i="22"/>
  <c r="AS15" i="22"/>
  <c r="AT15" i="22"/>
  <c r="AU15" i="22"/>
  <c r="AV15" i="22"/>
  <c r="AW15" i="22"/>
  <c r="AX15" i="22"/>
  <c r="AY15" i="22"/>
  <c r="AZ15" i="22"/>
  <c r="BA15" i="22"/>
  <c r="BB15" i="22"/>
  <c r="BC15" i="22"/>
  <c r="BD15" i="22"/>
  <c r="BE15" i="22"/>
  <c r="BF15" i="22"/>
  <c r="BG15" i="22"/>
  <c r="BH15" i="22"/>
  <c r="BI15" i="22"/>
  <c r="BJ15" i="22"/>
  <c r="BK15" i="22"/>
  <c r="BL15" i="22"/>
  <c r="BM15" i="22"/>
  <c r="BN15" i="22"/>
  <c r="BO15" i="22"/>
  <c r="BP15" i="22"/>
  <c r="BQ15" i="22"/>
  <c r="BR15" i="22"/>
  <c r="BS15" i="22"/>
  <c r="BT15" i="22"/>
  <c r="BU15" i="22"/>
  <c r="BV15" i="22"/>
  <c r="BW15" i="22"/>
  <c r="BX15" i="22"/>
  <c r="BY15" i="22"/>
  <c r="BZ15" i="22"/>
  <c r="CA15" i="22"/>
  <c r="CB15" i="22"/>
  <c r="CC15" i="22"/>
  <c r="CD15" i="22"/>
  <c r="CE15" i="22"/>
  <c r="CF15" i="22"/>
  <c r="CG15" i="22"/>
  <c r="CH15" i="22"/>
  <c r="CI15" i="22"/>
  <c r="CJ15" i="22"/>
  <c r="CK15" i="22"/>
  <c r="CL15" i="22"/>
  <c r="CM15" i="22"/>
  <c r="CN15" i="22"/>
  <c r="CO15" i="22"/>
  <c r="CP15" i="22"/>
  <c r="CQ15" i="22"/>
  <c r="CR15" i="22"/>
  <c r="CS15" i="22"/>
  <c r="CT15" i="22"/>
  <c r="CU15" i="22"/>
  <c r="CV15" i="22"/>
  <c r="CW15" i="22"/>
  <c r="CX15" i="22"/>
  <c r="CY15" i="22"/>
  <c r="CZ15" i="22"/>
  <c r="DA15" i="22"/>
  <c r="DB15" i="22"/>
  <c r="DC15" i="22"/>
  <c r="DD15" i="22"/>
  <c r="DE15" i="22"/>
  <c r="DF15" i="22"/>
  <c r="DG15" i="22"/>
  <c r="DH15" i="22"/>
  <c r="DI15" i="22"/>
  <c r="DJ15" i="22"/>
  <c r="DK15" i="22"/>
  <c r="DL15" i="22"/>
  <c r="DM15" i="22"/>
  <c r="DN15" i="22"/>
  <c r="DO15" i="22"/>
  <c r="DP15" i="22"/>
  <c r="DQ15" i="22"/>
  <c r="DR15" i="22"/>
  <c r="DS15" i="22"/>
  <c r="DT15" i="22"/>
  <c r="DU15" i="22"/>
  <c r="DV15" i="22"/>
  <c r="DW15" i="22"/>
  <c r="DX15" i="22"/>
  <c r="DY15" i="22"/>
  <c r="DZ15" i="22"/>
  <c r="EA15" i="22"/>
  <c r="EB15" i="22"/>
  <c r="EC15" i="22"/>
  <c r="ED15" i="22"/>
  <c r="EE15" i="22"/>
  <c r="EF15" i="22"/>
  <c r="EG15" i="22"/>
  <c r="EH15" i="22"/>
  <c r="EI15" i="22"/>
  <c r="EJ15" i="22"/>
  <c r="EK15" i="22"/>
  <c r="EL15" i="22"/>
  <c r="EM15" i="22"/>
  <c r="EN15" i="22"/>
  <c r="EO15" i="22"/>
  <c r="EP15" i="22"/>
  <c r="EQ15" i="22"/>
  <c r="ER15" i="22"/>
  <c r="ES15" i="22"/>
  <c r="ET15" i="22"/>
  <c r="EU15" i="22"/>
  <c r="EV15" i="22"/>
  <c r="EW15" i="22"/>
  <c r="EX15" i="22"/>
  <c r="EY15" i="22"/>
  <c r="EZ15" i="22"/>
  <c r="FA15" i="22"/>
  <c r="FB15" i="22"/>
  <c r="FC15" i="22"/>
  <c r="FD15" i="22"/>
  <c r="FE15" i="22"/>
  <c r="FF15" i="22"/>
  <c r="FG15" i="22"/>
  <c r="FH15" i="22"/>
  <c r="FI15" i="22"/>
  <c r="FJ15" i="22"/>
  <c r="FK15" i="22"/>
  <c r="FL15" i="22"/>
  <c r="FM15" i="22"/>
  <c r="FN15" i="22"/>
  <c r="FO15" i="22"/>
  <c r="FP15" i="22"/>
  <c r="FQ15" i="22"/>
  <c r="FR15" i="22"/>
  <c r="FS15" i="22"/>
  <c r="FT15" i="22"/>
  <c r="FU15" i="22"/>
  <c r="FV15" i="22"/>
  <c r="FW15" i="22"/>
  <c r="FX15" i="22"/>
  <c r="FY15" i="22"/>
  <c r="FZ15" i="22"/>
  <c r="GA15" i="22"/>
  <c r="GB15" i="22"/>
  <c r="GC15" i="22"/>
  <c r="GD15" i="22"/>
  <c r="GE15" i="22"/>
  <c r="GF15" i="22"/>
  <c r="GG15" i="22"/>
  <c r="GH15" i="22"/>
  <c r="GI15" i="22"/>
  <c r="GJ15" i="22"/>
  <c r="GK15" i="22"/>
  <c r="GL15" i="22"/>
  <c r="GM15" i="22"/>
  <c r="GN15" i="22"/>
  <c r="GO15" i="22"/>
  <c r="GP15" i="22"/>
  <c r="GQ15" i="22"/>
  <c r="GR15" i="22"/>
  <c r="GS15" i="22"/>
  <c r="GT15" i="22"/>
  <c r="GU15" i="22"/>
  <c r="GV15" i="22"/>
  <c r="GW15" i="22"/>
  <c r="GX15" i="22"/>
  <c r="HE15" i="22"/>
  <c r="HF15" i="22"/>
  <c r="HH15" i="22"/>
  <c r="HI15" i="22"/>
  <c r="HJ15" i="22"/>
  <c r="HK15" i="22"/>
  <c r="HL15" i="22"/>
  <c r="HM15" i="22"/>
  <c r="HN15" i="22"/>
  <c r="HO15" i="22"/>
  <c r="HP15" i="22"/>
  <c r="HQ15" i="22"/>
  <c r="HR15" i="22"/>
  <c r="HS15" i="22"/>
  <c r="HT15" i="22"/>
  <c r="HU15" i="22"/>
  <c r="HV15" i="22"/>
  <c r="HW15" i="22"/>
  <c r="HX15" i="22"/>
  <c r="HY15" i="22"/>
  <c r="HZ15" i="22"/>
  <c r="IA15" i="22"/>
  <c r="IB15" i="22"/>
  <c r="IC15" i="22"/>
  <c r="ID15" i="22"/>
  <c r="IE15" i="22"/>
  <c r="IF15" i="22"/>
  <c r="IG15" i="22"/>
  <c r="IH15" i="22"/>
  <c r="II15" i="22"/>
  <c r="IJ15" i="22"/>
  <c r="IK15" i="22"/>
  <c r="IL15" i="22"/>
  <c r="IM15" i="22"/>
  <c r="IN15" i="22"/>
  <c r="IO15" i="22"/>
  <c r="IP15" i="22"/>
  <c r="IQ15" i="22"/>
  <c r="IR15" i="22"/>
  <c r="IS15" i="22"/>
  <c r="IT15" i="22"/>
  <c r="IU15" i="22"/>
  <c r="IV15" i="22"/>
  <c r="IW15" i="22"/>
  <c r="IX15" i="22"/>
  <c r="IY15" i="22"/>
  <c r="IZ15" i="22"/>
  <c r="JA15" i="22"/>
  <c r="JB15" i="22"/>
  <c r="JC15" i="22"/>
  <c r="JD15" i="22"/>
  <c r="JE15" i="22"/>
  <c r="JF15" i="22"/>
  <c r="JG15" i="22"/>
  <c r="JH15" i="22"/>
  <c r="JI15" i="22"/>
  <c r="JJ15" i="22"/>
  <c r="JK15" i="22"/>
  <c r="JL15" i="22"/>
  <c r="JM15" i="22"/>
  <c r="JN15" i="22"/>
  <c r="JO15" i="22"/>
  <c r="JP15" i="22"/>
  <c r="JQ15" i="22"/>
  <c r="JR15" i="22"/>
  <c r="JS15" i="22"/>
  <c r="JT15" i="22"/>
  <c r="JU15" i="22"/>
  <c r="JV15" i="22"/>
  <c r="JW15" i="22"/>
  <c r="JX15" i="22"/>
  <c r="JY15" i="22"/>
  <c r="JZ15" i="22"/>
  <c r="KA15" i="22"/>
  <c r="KB15" i="22"/>
  <c r="KC15" i="22"/>
  <c r="KD15" i="22"/>
  <c r="KE15" i="22"/>
  <c r="KF15" i="22"/>
  <c r="KG15" i="22"/>
  <c r="KH15" i="22"/>
  <c r="KI15" i="22"/>
  <c r="KJ15" i="22"/>
  <c r="KK15" i="22"/>
  <c r="KL15" i="22"/>
  <c r="KM15" i="22"/>
  <c r="KN15" i="22"/>
  <c r="KO15" i="22"/>
  <c r="KP15" i="22"/>
  <c r="KQ15" i="22"/>
  <c r="KR15" i="22"/>
  <c r="KS15" i="22"/>
  <c r="KT15" i="22"/>
  <c r="KU15" i="22"/>
  <c r="KV15" i="22"/>
  <c r="KW15" i="22"/>
  <c r="KX15" i="22"/>
  <c r="KY15" i="22"/>
  <c r="KZ15" i="22"/>
  <c r="LA15" i="22"/>
  <c r="LB15" i="22"/>
  <c r="LC15" i="22"/>
  <c r="LD15" i="22"/>
  <c r="LE15" i="22"/>
  <c r="LF15" i="22"/>
  <c r="LG15" i="22"/>
  <c r="LH15" i="22"/>
  <c r="LI15" i="22"/>
  <c r="LJ15" i="22"/>
  <c r="LK15" i="22"/>
  <c r="LL15" i="22"/>
  <c r="LM15" i="22"/>
  <c r="LN15" i="22"/>
  <c r="LO15" i="22"/>
  <c r="LP15" i="22"/>
  <c r="LQ15" i="22"/>
  <c r="D16"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AF16" i="22"/>
  <c r="AG16" i="22"/>
  <c r="AH16" i="22"/>
  <c r="AI16" i="22"/>
  <c r="AJ16" i="22"/>
  <c r="AK16" i="22"/>
  <c r="AL16" i="22"/>
  <c r="AM16" i="22"/>
  <c r="AN16" i="22"/>
  <c r="AO16" i="22"/>
  <c r="AP16" i="22"/>
  <c r="AQ16" i="22"/>
  <c r="AR16" i="22"/>
  <c r="AS16" i="22"/>
  <c r="AT16" i="22"/>
  <c r="AU16" i="22"/>
  <c r="AV16" i="22"/>
  <c r="AW16" i="22"/>
  <c r="AX16" i="22"/>
  <c r="AY16" i="22"/>
  <c r="AZ16" i="22"/>
  <c r="BA16" i="22"/>
  <c r="BB16" i="22"/>
  <c r="BC16" i="22"/>
  <c r="BD16" i="22"/>
  <c r="BE16" i="22"/>
  <c r="BF16" i="22"/>
  <c r="BG16" i="22"/>
  <c r="BH16" i="22"/>
  <c r="BI16" i="22"/>
  <c r="BJ16" i="22"/>
  <c r="BK16" i="22"/>
  <c r="BL16" i="22"/>
  <c r="BM16" i="22"/>
  <c r="BN16" i="22"/>
  <c r="BO16" i="22"/>
  <c r="BP16" i="22"/>
  <c r="BQ16" i="22"/>
  <c r="BR16" i="22"/>
  <c r="BS16" i="22"/>
  <c r="BT16" i="22"/>
  <c r="BU16" i="22"/>
  <c r="BV16" i="22"/>
  <c r="BW16" i="22"/>
  <c r="BX16" i="22"/>
  <c r="BY16" i="22"/>
  <c r="BZ16" i="22"/>
  <c r="CA16" i="22"/>
  <c r="CB16" i="22"/>
  <c r="CC16" i="22"/>
  <c r="CD16" i="22"/>
  <c r="CE16" i="22"/>
  <c r="CF16" i="22"/>
  <c r="CG16" i="22"/>
  <c r="CH16" i="22"/>
  <c r="CI16" i="22"/>
  <c r="CJ16" i="22"/>
  <c r="CK16" i="22"/>
  <c r="CL16" i="22"/>
  <c r="CM16" i="22"/>
  <c r="CN16" i="22"/>
  <c r="CO16" i="22"/>
  <c r="CP16" i="22"/>
  <c r="CQ16" i="22"/>
  <c r="CR16" i="22"/>
  <c r="CS16" i="22"/>
  <c r="CT16" i="22"/>
  <c r="CU16" i="22"/>
  <c r="CV16" i="22"/>
  <c r="CW16" i="22"/>
  <c r="CX16" i="22"/>
  <c r="CY16" i="22"/>
  <c r="CZ16" i="22"/>
  <c r="DA16" i="22"/>
  <c r="DB16" i="22"/>
  <c r="DC16" i="22"/>
  <c r="DD16" i="22"/>
  <c r="DE16" i="22"/>
  <c r="DF16" i="22"/>
  <c r="DG16" i="22"/>
  <c r="DH16" i="22"/>
  <c r="DI16" i="22"/>
  <c r="DJ16" i="22"/>
  <c r="DK16" i="22"/>
  <c r="DL16" i="22"/>
  <c r="DM16" i="22"/>
  <c r="DN16" i="22"/>
  <c r="DO16" i="22"/>
  <c r="DP16" i="22"/>
  <c r="DQ16" i="22"/>
  <c r="DR16" i="22"/>
  <c r="DS16" i="22"/>
  <c r="DT16" i="22"/>
  <c r="DU16" i="22"/>
  <c r="DV16" i="22"/>
  <c r="DW16" i="22"/>
  <c r="DX16" i="22"/>
  <c r="DY16" i="22"/>
  <c r="DZ16" i="22"/>
  <c r="EA16" i="22"/>
  <c r="EB16" i="22"/>
  <c r="EC16" i="22"/>
  <c r="ED16" i="22"/>
  <c r="EE16" i="22"/>
  <c r="EF16" i="22"/>
  <c r="EG16" i="22"/>
  <c r="EH16" i="22"/>
  <c r="EI16" i="22"/>
  <c r="EJ16" i="22"/>
  <c r="EK16" i="22"/>
  <c r="EL16" i="22"/>
  <c r="EM16" i="22"/>
  <c r="EN16" i="22"/>
  <c r="EO16" i="22"/>
  <c r="EP16" i="22"/>
  <c r="EQ16" i="22"/>
  <c r="ER16" i="22"/>
  <c r="ES16" i="22"/>
  <c r="ET16" i="22"/>
  <c r="EU16" i="22"/>
  <c r="EV16" i="22"/>
  <c r="EW16" i="22"/>
  <c r="EX16" i="22"/>
  <c r="EY16" i="22"/>
  <c r="EZ16" i="22"/>
  <c r="FA16" i="22"/>
  <c r="FB16" i="22"/>
  <c r="FC16" i="22"/>
  <c r="FD16" i="22"/>
  <c r="FE16" i="22"/>
  <c r="FF16" i="22"/>
  <c r="FG16" i="22"/>
  <c r="FH16" i="22"/>
  <c r="FI16" i="22"/>
  <c r="FJ16" i="22"/>
  <c r="FK16" i="22"/>
  <c r="FL16" i="22"/>
  <c r="FM16" i="22"/>
  <c r="FN16" i="22"/>
  <c r="FO16" i="22"/>
  <c r="FP16" i="22"/>
  <c r="FQ16" i="22"/>
  <c r="FR16" i="22"/>
  <c r="FS16" i="22"/>
  <c r="FT16" i="22"/>
  <c r="FU16" i="22"/>
  <c r="FV16" i="22"/>
  <c r="FW16" i="22"/>
  <c r="FX16" i="22"/>
  <c r="FY16" i="22"/>
  <c r="FZ16" i="22"/>
  <c r="GA16" i="22"/>
  <c r="GB16" i="22"/>
  <c r="GC16" i="22"/>
  <c r="GD16" i="22"/>
  <c r="GE16" i="22"/>
  <c r="GF16" i="22"/>
  <c r="GG16" i="22"/>
  <c r="GH16" i="22"/>
  <c r="GI16" i="22"/>
  <c r="GJ16" i="22"/>
  <c r="GK16" i="22"/>
  <c r="GL16" i="22"/>
  <c r="GM16" i="22"/>
  <c r="GN16" i="22"/>
  <c r="GO16" i="22"/>
  <c r="GP16" i="22"/>
  <c r="GQ16" i="22"/>
  <c r="GR16" i="22"/>
  <c r="GS16" i="22"/>
  <c r="GT16" i="22"/>
  <c r="GU16" i="22"/>
  <c r="GV16" i="22"/>
  <c r="GW16" i="22"/>
  <c r="GX16" i="22"/>
  <c r="GY16" i="22"/>
  <c r="HB16" i="22"/>
  <c r="HE16" i="22"/>
  <c r="HF16" i="22"/>
  <c r="HH16" i="22"/>
  <c r="HI16" i="22"/>
  <c r="HJ16" i="22"/>
  <c r="HK16" i="22"/>
  <c r="HL16" i="22"/>
  <c r="HM16" i="22"/>
  <c r="HN16" i="22"/>
  <c r="HO16" i="22"/>
  <c r="HP16" i="22"/>
  <c r="HQ16" i="22"/>
  <c r="HR16" i="22"/>
  <c r="HS16" i="22"/>
  <c r="HT16" i="22"/>
  <c r="HU16" i="22"/>
  <c r="HV16" i="22"/>
  <c r="HW16" i="22"/>
  <c r="HX16" i="22"/>
  <c r="HY16" i="22"/>
  <c r="HZ16" i="22"/>
  <c r="IA16" i="22"/>
  <c r="IB16" i="22"/>
  <c r="IC16" i="22"/>
  <c r="ID16" i="22"/>
  <c r="IE16" i="22"/>
  <c r="IF16" i="22"/>
  <c r="IG16" i="22"/>
  <c r="IH16" i="22"/>
  <c r="II16" i="22"/>
  <c r="IJ16" i="22"/>
  <c r="IK16" i="22"/>
  <c r="IL16" i="22"/>
  <c r="IM16" i="22"/>
  <c r="IN16" i="22"/>
  <c r="IO16" i="22"/>
  <c r="IP16" i="22"/>
  <c r="IQ16" i="22"/>
  <c r="IR16" i="22"/>
  <c r="IS16" i="22"/>
  <c r="IT16" i="22"/>
  <c r="IU16" i="22"/>
  <c r="IV16" i="22"/>
  <c r="IW16" i="22"/>
  <c r="IX16" i="22"/>
  <c r="IY16" i="22"/>
  <c r="IZ16" i="22"/>
  <c r="JA16" i="22"/>
  <c r="JB16" i="22"/>
  <c r="JC16" i="22"/>
  <c r="JD16" i="22"/>
  <c r="JE16" i="22"/>
  <c r="JF16" i="22"/>
  <c r="JG16" i="22"/>
  <c r="JH16" i="22"/>
  <c r="JI16" i="22"/>
  <c r="JJ16" i="22"/>
  <c r="JK16" i="22"/>
  <c r="JL16" i="22"/>
  <c r="JM16" i="22"/>
  <c r="JN16" i="22"/>
  <c r="JO16" i="22"/>
  <c r="JP16" i="22"/>
  <c r="JQ16" i="22"/>
  <c r="JR16" i="22"/>
  <c r="JS16" i="22"/>
  <c r="JT16" i="22"/>
  <c r="JU16" i="22"/>
  <c r="JV16" i="22"/>
  <c r="JW16" i="22"/>
  <c r="JX16" i="22"/>
  <c r="JY16" i="22"/>
  <c r="JZ16" i="22"/>
  <c r="KA16" i="22"/>
  <c r="KB16" i="22"/>
  <c r="KC16" i="22"/>
  <c r="KD16" i="22"/>
  <c r="KE16" i="22"/>
  <c r="KF16" i="22"/>
  <c r="KG16" i="22"/>
  <c r="KH16" i="22"/>
  <c r="KI16" i="22"/>
  <c r="KJ16" i="22"/>
  <c r="KK16" i="22"/>
  <c r="KL16" i="22"/>
  <c r="KM16" i="22"/>
  <c r="KN16" i="22"/>
  <c r="KO16" i="22"/>
  <c r="KP16" i="22"/>
  <c r="KQ16" i="22"/>
  <c r="KR16" i="22"/>
  <c r="KS16" i="22"/>
  <c r="KT16" i="22"/>
  <c r="KU16" i="22"/>
  <c r="KV16" i="22"/>
  <c r="KW16" i="22"/>
  <c r="KX16" i="22"/>
  <c r="KY16" i="22"/>
  <c r="KZ16" i="22"/>
  <c r="LA16" i="22"/>
  <c r="LB16" i="22"/>
  <c r="LC16" i="22"/>
  <c r="LD16" i="22"/>
  <c r="LE16" i="22"/>
  <c r="LF16" i="22"/>
  <c r="LG16" i="22"/>
  <c r="LH16" i="22"/>
  <c r="LI16" i="22"/>
  <c r="LJ16" i="22"/>
  <c r="LK16" i="22"/>
  <c r="LL16" i="22"/>
  <c r="LM16" i="22"/>
  <c r="LN16" i="22"/>
  <c r="LO16" i="22"/>
  <c r="LP16" i="22"/>
  <c r="LQ16" i="22"/>
  <c r="BE17" i="22"/>
  <c r="BF17" i="22"/>
  <c r="BG17" i="22"/>
  <c r="BH17" i="22"/>
  <c r="BW17" i="22"/>
  <c r="LK17" i="22"/>
  <c r="LL17" i="22"/>
  <c r="LM17" i="22"/>
  <c r="LN17" i="22"/>
  <c r="LO17" i="22"/>
  <c r="LP17" i="22"/>
  <c r="LQ17" i="22"/>
  <c r="D18" i="22"/>
  <c r="E18" i="22"/>
  <c r="F18" i="22"/>
  <c r="G18" i="22"/>
  <c r="H18" i="22"/>
  <c r="I18" i="22"/>
  <c r="J18" i="22"/>
  <c r="K18" i="22"/>
  <c r="L18" i="22"/>
  <c r="M18" i="22"/>
  <c r="N18" i="22"/>
  <c r="O18" i="22"/>
  <c r="P18" i="22"/>
  <c r="Q18" i="22"/>
  <c r="R18" i="22"/>
  <c r="S18" i="22"/>
  <c r="T18" i="22"/>
  <c r="U18" i="22"/>
  <c r="V18" i="22"/>
  <c r="W18" i="22"/>
  <c r="X18" i="22"/>
  <c r="Y18" i="22"/>
  <c r="Z18" i="22"/>
  <c r="AA18" i="22"/>
  <c r="AB18" i="22"/>
  <c r="AC18" i="22"/>
  <c r="AD18" i="22"/>
  <c r="AE18" i="22"/>
  <c r="AF18" i="22"/>
  <c r="AG18" i="22"/>
  <c r="AH18" i="22"/>
  <c r="AI18" i="22"/>
  <c r="AJ18" i="22"/>
  <c r="AK18" i="22"/>
  <c r="AL18" i="22"/>
  <c r="AM18" i="22"/>
  <c r="AN18" i="22"/>
  <c r="AO18" i="22"/>
  <c r="AP18" i="22"/>
  <c r="AQ18" i="22"/>
  <c r="AR18" i="22"/>
  <c r="AS18" i="22"/>
  <c r="AT18" i="22"/>
  <c r="AU18" i="22"/>
  <c r="AV18" i="22"/>
  <c r="AW18" i="22"/>
  <c r="AX18" i="22"/>
  <c r="AY18" i="22"/>
  <c r="AZ18" i="22"/>
  <c r="BA18" i="22"/>
  <c r="BB18" i="22"/>
  <c r="BC18" i="22"/>
  <c r="BD18" i="22"/>
  <c r="BE18" i="22"/>
  <c r="BF18" i="22"/>
  <c r="BG18" i="22"/>
  <c r="BH18" i="22"/>
  <c r="BI18" i="22"/>
  <c r="BJ18" i="22"/>
  <c r="BK18" i="22"/>
  <c r="BL18" i="22"/>
  <c r="BM18" i="22"/>
  <c r="BN18" i="22"/>
  <c r="BO18" i="22"/>
  <c r="BP18" i="22"/>
  <c r="BQ18" i="22"/>
  <c r="BR18" i="22"/>
  <c r="BS18" i="22"/>
  <c r="BT18" i="22"/>
  <c r="BU18" i="22"/>
  <c r="BV18" i="22"/>
  <c r="BW18" i="22"/>
  <c r="BX18" i="22"/>
  <c r="BY18" i="22"/>
  <c r="BZ18" i="22"/>
  <c r="CA18" i="22"/>
  <c r="CB18" i="22"/>
  <c r="CC18" i="22"/>
  <c r="CD18" i="22"/>
  <c r="CE18" i="22"/>
  <c r="CF18" i="22"/>
  <c r="CG18" i="22"/>
  <c r="CH18" i="22"/>
  <c r="CI18" i="22"/>
  <c r="CJ18" i="22"/>
  <c r="CK18" i="22"/>
  <c r="CL18" i="22"/>
  <c r="CM18" i="22"/>
  <c r="CN18" i="22"/>
  <c r="CO18" i="22"/>
  <c r="CP18" i="22"/>
  <c r="CQ18" i="22"/>
  <c r="CR18" i="22"/>
  <c r="CS18" i="22"/>
  <c r="CT18" i="22"/>
  <c r="CU18" i="22"/>
  <c r="CV18" i="22"/>
  <c r="CW18" i="22"/>
  <c r="CX18" i="22"/>
  <c r="CY18" i="22"/>
  <c r="CZ18" i="22"/>
  <c r="DA18" i="22"/>
  <c r="DB18" i="22"/>
  <c r="DC18" i="22"/>
  <c r="DD18" i="22"/>
  <c r="DE18" i="22"/>
  <c r="DF18" i="22"/>
  <c r="DG18" i="22"/>
  <c r="DH18" i="22"/>
  <c r="DI18" i="22"/>
  <c r="DJ18" i="22"/>
  <c r="DK18" i="22"/>
  <c r="DL18" i="22"/>
  <c r="DM18" i="22"/>
  <c r="DN18" i="22"/>
  <c r="DO18" i="22"/>
  <c r="DP18" i="22"/>
  <c r="DQ18" i="22"/>
  <c r="DR18" i="22"/>
  <c r="DS18" i="22"/>
  <c r="DT18" i="22"/>
  <c r="DU18" i="22"/>
  <c r="DV18" i="22"/>
  <c r="DW18" i="22"/>
  <c r="DX18" i="22"/>
  <c r="DY18" i="22"/>
  <c r="DZ18" i="22"/>
  <c r="EA18" i="22"/>
  <c r="EB18" i="22"/>
  <c r="EC18" i="22"/>
  <c r="ED18" i="22"/>
  <c r="EE18" i="22"/>
  <c r="EF18" i="22"/>
  <c r="EG18" i="22"/>
  <c r="EH18" i="22"/>
  <c r="EI18" i="22"/>
  <c r="EJ18" i="22"/>
  <c r="EK18" i="22"/>
  <c r="EL18" i="22"/>
  <c r="EM18" i="22"/>
  <c r="EN18" i="22"/>
  <c r="EO18" i="22"/>
  <c r="EP18" i="22"/>
  <c r="EQ18" i="22"/>
  <c r="ER18" i="22"/>
  <c r="ES18" i="22"/>
  <c r="ET18" i="22"/>
  <c r="EU18" i="22"/>
  <c r="EV18" i="22"/>
  <c r="EW18" i="22"/>
  <c r="EX18" i="22"/>
  <c r="EY18" i="22"/>
  <c r="EZ18" i="22"/>
  <c r="FA18" i="22"/>
  <c r="FB18" i="22"/>
  <c r="FC18" i="22"/>
  <c r="FD18" i="22"/>
  <c r="FE18" i="22"/>
  <c r="FF18" i="22"/>
  <c r="FG18" i="22"/>
  <c r="FH18" i="22"/>
  <c r="FI18" i="22"/>
  <c r="FJ18" i="22"/>
  <c r="FK18" i="22"/>
  <c r="FL18" i="22"/>
  <c r="FM18" i="22"/>
  <c r="FN18" i="22"/>
  <c r="FO18" i="22"/>
  <c r="FP18" i="22"/>
  <c r="FQ18" i="22"/>
  <c r="FR18" i="22"/>
  <c r="FS18" i="22"/>
  <c r="FT18" i="22"/>
  <c r="FU18" i="22"/>
  <c r="FV18" i="22"/>
  <c r="FW18" i="22"/>
  <c r="FX18" i="22"/>
  <c r="FY18" i="22"/>
  <c r="FZ18" i="22"/>
  <c r="GA18" i="22"/>
  <c r="GB18" i="22"/>
  <c r="GC18" i="22"/>
  <c r="GD18" i="22"/>
  <c r="GE18" i="22"/>
  <c r="GF18" i="22"/>
  <c r="GG18" i="22"/>
  <c r="GH18" i="22"/>
  <c r="GI18" i="22"/>
  <c r="GJ18" i="22"/>
  <c r="GK18" i="22"/>
  <c r="GL18" i="22"/>
  <c r="GM18" i="22"/>
  <c r="GN18" i="22"/>
  <c r="GO18" i="22"/>
  <c r="GP18" i="22"/>
  <c r="GQ18" i="22"/>
  <c r="GR18" i="22"/>
  <c r="GS18" i="22"/>
  <c r="GT18" i="22"/>
  <c r="GU18" i="22"/>
  <c r="GV18" i="22"/>
  <c r="GW18" i="22"/>
  <c r="GX18" i="22"/>
  <c r="GY18" i="22"/>
  <c r="HB18" i="22"/>
  <c r="HE18" i="22"/>
  <c r="HF18" i="22"/>
  <c r="HH18" i="22"/>
  <c r="HI18" i="22"/>
  <c r="HJ18" i="22"/>
  <c r="HK18" i="22"/>
  <c r="HL18" i="22"/>
  <c r="HM18" i="22"/>
  <c r="HN18" i="22"/>
  <c r="HO18" i="22"/>
  <c r="HP18" i="22"/>
  <c r="HQ18" i="22"/>
  <c r="HR18" i="22"/>
  <c r="HS18" i="22"/>
  <c r="HT18" i="22"/>
  <c r="HU18" i="22"/>
  <c r="HV18" i="22"/>
  <c r="HW18" i="22"/>
  <c r="HX18" i="22"/>
  <c r="HY18" i="22"/>
  <c r="HZ18" i="22"/>
  <c r="IA18" i="22"/>
  <c r="IB18" i="22"/>
  <c r="IC18" i="22"/>
  <c r="ID18" i="22"/>
  <c r="IE18" i="22"/>
  <c r="IF18" i="22"/>
  <c r="IG18" i="22"/>
  <c r="IH18" i="22"/>
  <c r="II18" i="22"/>
  <c r="IJ18" i="22"/>
  <c r="IK18" i="22"/>
  <c r="IL18" i="22"/>
  <c r="IM18" i="22"/>
  <c r="IN18" i="22"/>
  <c r="IO18" i="22"/>
  <c r="IP18" i="22"/>
  <c r="IQ18" i="22"/>
  <c r="IR18" i="22"/>
  <c r="IS18" i="22"/>
  <c r="IT18" i="22"/>
  <c r="IU18" i="22"/>
  <c r="IV18" i="22"/>
  <c r="IW18" i="22"/>
  <c r="IX18" i="22"/>
  <c r="IY18" i="22"/>
  <c r="IZ18" i="22"/>
  <c r="JA18" i="22"/>
  <c r="JB18" i="22"/>
  <c r="JC18" i="22"/>
  <c r="JD18" i="22"/>
  <c r="JE18" i="22"/>
  <c r="JF18" i="22"/>
  <c r="JG18" i="22"/>
  <c r="JH18" i="22"/>
  <c r="JI18" i="22"/>
  <c r="JJ18" i="22"/>
  <c r="JK18" i="22"/>
  <c r="JL18" i="22"/>
  <c r="JM18" i="22"/>
  <c r="JN18" i="22"/>
  <c r="JO18" i="22"/>
  <c r="JP18" i="22"/>
  <c r="JQ18" i="22"/>
  <c r="JR18" i="22"/>
  <c r="JS18" i="22"/>
  <c r="JT18" i="22"/>
  <c r="JU18" i="22"/>
  <c r="JV18" i="22"/>
  <c r="JW18" i="22"/>
  <c r="JX18" i="22"/>
  <c r="JY18" i="22"/>
  <c r="JZ18" i="22"/>
  <c r="KA18" i="22"/>
  <c r="KB18" i="22"/>
  <c r="KC18" i="22"/>
  <c r="KD18" i="22"/>
  <c r="KE18" i="22"/>
  <c r="KF18" i="22"/>
  <c r="KG18" i="22"/>
  <c r="KH18" i="22"/>
  <c r="KI18" i="22"/>
  <c r="KJ18" i="22"/>
  <c r="KK18" i="22"/>
  <c r="KL18" i="22"/>
  <c r="KM18" i="22"/>
  <c r="KN18" i="22"/>
  <c r="KO18" i="22"/>
  <c r="KP18" i="22"/>
  <c r="KQ18" i="22"/>
  <c r="KR18" i="22"/>
  <c r="KS18" i="22"/>
  <c r="KT18" i="22"/>
  <c r="KU18" i="22"/>
  <c r="KV18" i="22"/>
  <c r="KW18" i="22"/>
  <c r="KX18" i="22"/>
  <c r="KY18" i="22"/>
  <c r="KZ18" i="22"/>
  <c r="LA18" i="22"/>
  <c r="LB18" i="22"/>
  <c r="LC18" i="22"/>
  <c r="LD18" i="22"/>
  <c r="LE18" i="22"/>
  <c r="LF18" i="22"/>
  <c r="LG18" i="22"/>
  <c r="LH18" i="22"/>
  <c r="LI18" i="22"/>
  <c r="LJ18" i="22"/>
  <c r="LK18" i="22"/>
  <c r="LL18" i="22"/>
  <c r="LM18" i="22"/>
  <c r="LN18" i="22"/>
  <c r="LO18" i="22"/>
  <c r="LP18" i="22"/>
  <c r="LQ18" i="22"/>
  <c r="D19" i="22"/>
  <c r="E19" i="22"/>
  <c r="F19" i="22"/>
  <c r="G19" i="22"/>
  <c r="H19" i="22"/>
  <c r="I19" i="22"/>
  <c r="J19" i="22"/>
  <c r="K19" i="22"/>
  <c r="L19" i="22"/>
  <c r="M19" i="22"/>
  <c r="N19" i="22"/>
  <c r="O19" i="22"/>
  <c r="P19" i="22"/>
  <c r="Q19" i="22"/>
  <c r="R19" i="22"/>
  <c r="S19" i="22"/>
  <c r="T19" i="22"/>
  <c r="U19" i="22"/>
  <c r="V19" i="22"/>
  <c r="W19" i="22"/>
  <c r="X19" i="22"/>
  <c r="Y19" i="22"/>
  <c r="Z19" i="22"/>
  <c r="AA19" i="22"/>
  <c r="AB19" i="22"/>
  <c r="AC19" i="22"/>
  <c r="AD19" i="22"/>
  <c r="AE19" i="22"/>
  <c r="AF19" i="22"/>
  <c r="AG19" i="22"/>
  <c r="AH19" i="22"/>
  <c r="AI19" i="22"/>
  <c r="AJ19" i="22"/>
  <c r="AK19" i="22"/>
  <c r="AL19" i="22"/>
  <c r="AM19" i="22"/>
  <c r="AN19" i="22"/>
  <c r="AO19" i="22"/>
  <c r="AP19" i="22"/>
  <c r="AQ19" i="22"/>
  <c r="AR19" i="22"/>
  <c r="AS19" i="22"/>
  <c r="AT19" i="22"/>
  <c r="AU19" i="22"/>
  <c r="AV19" i="22"/>
  <c r="AW19" i="22"/>
  <c r="AX19" i="22"/>
  <c r="AY19" i="22"/>
  <c r="AZ19" i="22"/>
  <c r="BA19" i="22"/>
  <c r="BB19" i="22"/>
  <c r="BC19" i="22"/>
  <c r="BD19" i="22"/>
  <c r="BE19" i="22"/>
  <c r="BF19" i="22"/>
  <c r="BG19" i="22"/>
  <c r="BH19" i="22"/>
  <c r="BI19" i="22"/>
  <c r="BJ19" i="22"/>
  <c r="BK19" i="22"/>
  <c r="BL19" i="22"/>
  <c r="BM19" i="22"/>
  <c r="BN19" i="22"/>
  <c r="BO19" i="22"/>
  <c r="BP19" i="22"/>
  <c r="BQ19" i="22"/>
  <c r="BR19" i="22"/>
  <c r="BS19" i="22"/>
  <c r="BT19" i="22"/>
  <c r="BU19" i="22"/>
  <c r="BV19" i="22"/>
  <c r="BW19" i="22"/>
  <c r="BX19" i="22"/>
  <c r="BY19" i="22"/>
  <c r="BZ19" i="22"/>
  <c r="CA19" i="22"/>
  <c r="CB19" i="22"/>
  <c r="CC19" i="22"/>
  <c r="CD19" i="22"/>
  <c r="CE19" i="22"/>
  <c r="CF19" i="22"/>
  <c r="CG19" i="22"/>
  <c r="CH19" i="22"/>
  <c r="CI19" i="22"/>
  <c r="CJ19" i="22"/>
  <c r="CK19" i="22"/>
  <c r="CL19" i="22"/>
  <c r="CM19" i="22"/>
  <c r="CN19" i="22"/>
  <c r="CO19" i="22"/>
  <c r="CP19" i="22"/>
  <c r="CQ19" i="22"/>
  <c r="CR19" i="22"/>
  <c r="CS19" i="22"/>
  <c r="CT19" i="22"/>
  <c r="CU19" i="22"/>
  <c r="CV19" i="22"/>
  <c r="CW19" i="22"/>
  <c r="CX19" i="22"/>
  <c r="CY19" i="22"/>
  <c r="CZ19" i="22"/>
  <c r="DA19" i="22"/>
  <c r="DB19" i="22"/>
  <c r="DC19" i="22"/>
  <c r="DD19" i="22"/>
  <c r="DE19" i="22"/>
  <c r="DF19" i="22"/>
  <c r="DG19" i="22"/>
  <c r="DH19" i="22"/>
  <c r="DI19" i="22"/>
  <c r="DJ19" i="22"/>
  <c r="DK19" i="22"/>
  <c r="DL19" i="22"/>
  <c r="DM19" i="22"/>
  <c r="DN19" i="22"/>
  <c r="DO19" i="22"/>
  <c r="DP19" i="22"/>
  <c r="DQ19" i="22"/>
  <c r="DR19" i="22"/>
  <c r="DS19" i="22"/>
  <c r="DT19" i="22"/>
  <c r="DU19" i="22"/>
  <c r="DV19" i="22"/>
  <c r="DW19" i="22"/>
  <c r="DX19" i="22"/>
  <c r="DY19" i="22"/>
  <c r="DZ19" i="22"/>
  <c r="EA19" i="22"/>
  <c r="EB19" i="22"/>
  <c r="EC19" i="22"/>
  <c r="ED19" i="22"/>
  <c r="EE19" i="22"/>
  <c r="EF19" i="22"/>
  <c r="EG19" i="22"/>
  <c r="EH19" i="22"/>
  <c r="EI19" i="22"/>
  <c r="EJ19" i="22"/>
  <c r="EK19" i="22"/>
  <c r="EL19" i="22"/>
  <c r="EM19" i="22"/>
  <c r="EN19" i="22"/>
  <c r="EO19" i="22"/>
  <c r="EP19" i="22"/>
  <c r="EQ19" i="22"/>
  <c r="ER19" i="22"/>
  <c r="ES19" i="22"/>
  <c r="ET19" i="22"/>
  <c r="EU19" i="22"/>
  <c r="EV19" i="22"/>
  <c r="EW19" i="22"/>
  <c r="EX19" i="22"/>
  <c r="EY19" i="22"/>
  <c r="EZ19" i="22"/>
  <c r="FA19" i="22"/>
  <c r="FB19" i="22"/>
  <c r="FC19" i="22"/>
  <c r="FD19" i="22"/>
  <c r="FE19" i="22"/>
  <c r="FF19" i="22"/>
  <c r="FG19" i="22"/>
  <c r="FH19" i="22"/>
  <c r="FI19" i="22"/>
  <c r="FJ19" i="22"/>
  <c r="FK19" i="22"/>
  <c r="FL19" i="22"/>
  <c r="FM19" i="22"/>
  <c r="FN19" i="22"/>
  <c r="FO19" i="22"/>
  <c r="FP19" i="22"/>
  <c r="FQ19" i="22"/>
  <c r="FR19" i="22"/>
  <c r="FS19" i="22"/>
  <c r="FT19" i="22"/>
  <c r="FU19" i="22"/>
  <c r="FV19" i="22"/>
  <c r="FW19" i="22"/>
  <c r="FX19" i="22"/>
  <c r="FY19" i="22"/>
  <c r="FZ19" i="22"/>
  <c r="GA19" i="22"/>
  <c r="GB19" i="22"/>
  <c r="GC19" i="22"/>
  <c r="GD19" i="22"/>
  <c r="GE19" i="22"/>
  <c r="GF19" i="22"/>
  <c r="GG19" i="22"/>
  <c r="GH19" i="22"/>
  <c r="GI19" i="22"/>
  <c r="GJ19" i="22"/>
  <c r="GK19" i="22"/>
  <c r="GL19" i="22"/>
  <c r="GM19" i="22"/>
  <c r="GN19" i="22"/>
  <c r="GO19" i="22"/>
  <c r="GP19" i="22"/>
  <c r="GQ19" i="22"/>
  <c r="GR19" i="22"/>
  <c r="GS19" i="22"/>
  <c r="GT19" i="22"/>
  <c r="GU19" i="22"/>
  <c r="GV19" i="22"/>
  <c r="GW19" i="22"/>
  <c r="GX19" i="22"/>
  <c r="GY19" i="22"/>
  <c r="HB19" i="22"/>
  <c r="HE19" i="22"/>
  <c r="HF19" i="22"/>
  <c r="HH19" i="22"/>
  <c r="HI19" i="22"/>
  <c r="HJ19" i="22"/>
  <c r="HK19" i="22"/>
  <c r="HL19" i="22"/>
  <c r="HM19" i="22"/>
  <c r="HN19" i="22"/>
  <c r="HO19" i="22"/>
  <c r="HP19" i="22"/>
  <c r="HQ19" i="22"/>
  <c r="HR19" i="22"/>
  <c r="HS19" i="22"/>
  <c r="HT19" i="22"/>
  <c r="HU19" i="22"/>
  <c r="HV19" i="22"/>
  <c r="HW19" i="22"/>
  <c r="HX19" i="22"/>
  <c r="HY19" i="22"/>
  <c r="HZ19" i="22"/>
  <c r="IA19" i="22"/>
  <c r="IB19" i="22"/>
  <c r="IC19" i="22"/>
  <c r="ID19" i="22"/>
  <c r="IE19" i="22"/>
  <c r="IF19" i="22"/>
  <c r="IG19" i="22"/>
  <c r="IH19" i="22"/>
  <c r="II19" i="22"/>
  <c r="IJ19" i="22"/>
  <c r="IK19" i="22"/>
  <c r="IL19" i="22"/>
  <c r="IM19" i="22"/>
  <c r="IN19" i="22"/>
  <c r="IO19" i="22"/>
  <c r="IP19" i="22"/>
  <c r="IQ19" i="22"/>
  <c r="IR19" i="22"/>
  <c r="IS19" i="22"/>
  <c r="IT19" i="22"/>
  <c r="IU19" i="22"/>
  <c r="IV19" i="22"/>
  <c r="IW19" i="22"/>
  <c r="IX19" i="22"/>
  <c r="IY19" i="22"/>
  <c r="IZ19" i="22"/>
  <c r="JA19" i="22"/>
  <c r="JB19" i="22"/>
  <c r="JC19" i="22"/>
  <c r="JD19" i="22"/>
  <c r="JE19" i="22"/>
  <c r="JF19" i="22"/>
  <c r="JG19" i="22"/>
  <c r="JH19" i="22"/>
  <c r="JI19" i="22"/>
  <c r="JJ19" i="22"/>
  <c r="JK19" i="22"/>
  <c r="JL19" i="22"/>
  <c r="JM19" i="22"/>
  <c r="JN19" i="22"/>
  <c r="JO19" i="22"/>
  <c r="JP19" i="22"/>
  <c r="JQ19" i="22"/>
  <c r="JR19" i="22"/>
  <c r="JS19" i="22"/>
  <c r="JT19" i="22"/>
  <c r="JU19" i="22"/>
  <c r="JV19" i="22"/>
  <c r="JW19" i="22"/>
  <c r="JX19" i="22"/>
  <c r="JY19" i="22"/>
  <c r="JZ19" i="22"/>
  <c r="KA19" i="22"/>
  <c r="KB19" i="22"/>
  <c r="KC19" i="22"/>
  <c r="KD19" i="22"/>
  <c r="KE19" i="22"/>
  <c r="KF19" i="22"/>
  <c r="KG19" i="22"/>
  <c r="KH19" i="22"/>
  <c r="KI19" i="22"/>
  <c r="KJ19" i="22"/>
  <c r="KK19" i="22"/>
  <c r="KL19" i="22"/>
  <c r="KM19" i="22"/>
  <c r="KN19" i="22"/>
  <c r="KO19" i="22"/>
  <c r="KP19" i="22"/>
  <c r="KQ19" i="22"/>
  <c r="KR19" i="22"/>
  <c r="KS19" i="22"/>
  <c r="KT19" i="22"/>
  <c r="KU19" i="22"/>
  <c r="KV19" i="22"/>
  <c r="KW19" i="22"/>
  <c r="KX19" i="22"/>
  <c r="KY19" i="22"/>
  <c r="KZ19" i="22"/>
  <c r="LA19" i="22"/>
  <c r="LB19" i="22"/>
  <c r="LC19" i="22"/>
  <c r="LD19" i="22"/>
  <c r="LE19" i="22"/>
  <c r="LF19" i="22"/>
  <c r="LG19" i="22"/>
  <c r="LH19" i="22"/>
  <c r="LI19" i="22"/>
  <c r="LJ19" i="22"/>
  <c r="LK19" i="22"/>
  <c r="LL19" i="22"/>
  <c r="LM19" i="22"/>
  <c r="LN19" i="22"/>
  <c r="LO19" i="22"/>
  <c r="LP19" i="22"/>
  <c r="LQ19" i="22"/>
  <c r="D20" i="22"/>
  <c r="E20" i="22"/>
  <c r="F20" i="22"/>
  <c r="G20" i="22"/>
  <c r="H20" i="22"/>
  <c r="I20" i="22"/>
  <c r="J20" i="22"/>
  <c r="K20" i="22"/>
  <c r="L20" i="22"/>
  <c r="M20" i="22"/>
  <c r="N20" i="22"/>
  <c r="O20" i="22"/>
  <c r="P20" i="22"/>
  <c r="Q20" i="22"/>
  <c r="R20" i="22"/>
  <c r="S20" i="22"/>
  <c r="T20" i="22"/>
  <c r="U20" i="22"/>
  <c r="V20" i="22"/>
  <c r="W20" i="22"/>
  <c r="X20" i="22"/>
  <c r="Y20" i="22"/>
  <c r="Z20" i="22"/>
  <c r="AA20" i="22"/>
  <c r="AB20" i="22"/>
  <c r="AC20" i="22"/>
  <c r="AD20" i="22"/>
  <c r="AE20" i="22"/>
  <c r="AF20" i="22"/>
  <c r="AG20" i="22"/>
  <c r="AH20" i="22"/>
  <c r="AI20" i="22"/>
  <c r="AJ20" i="22"/>
  <c r="AK20" i="22"/>
  <c r="AL20" i="22"/>
  <c r="AM20" i="22"/>
  <c r="AN20" i="22"/>
  <c r="AO20" i="22"/>
  <c r="AP20" i="22"/>
  <c r="AQ20" i="22"/>
  <c r="AR20" i="22"/>
  <c r="AS20" i="22"/>
  <c r="AT20" i="22"/>
  <c r="AU20" i="22"/>
  <c r="AV20" i="22"/>
  <c r="AW20" i="22"/>
  <c r="AX20" i="22"/>
  <c r="AY20" i="22"/>
  <c r="AZ20" i="22"/>
  <c r="BA20" i="22"/>
  <c r="BB20" i="22"/>
  <c r="BC20" i="22"/>
  <c r="BD20" i="22"/>
  <c r="BE20" i="22"/>
  <c r="BF20" i="22"/>
  <c r="BG20" i="22"/>
  <c r="BH20" i="22"/>
  <c r="BI20" i="22"/>
  <c r="BJ20" i="22"/>
  <c r="BK20" i="22"/>
  <c r="BL20" i="22"/>
  <c r="BM20" i="22"/>
  <c r="BN20" i="22"/>
  <c r="BO20" i="22"/>
  <c r="BP20" i="22"/>
  <c r="BQ20" i="22"/>
  <c r="BR20" i="22"/>
  <c r="BS20" i="22"/>
  <c r="BT20" i="22"/>
  <c r="BU20" i="22"/>
  <c r="BV20" i="22"/>
  <c r="BW20" i="22"/>
  <c r="BX20" i="22"/>
  <c r="BY20" i="22"/>
  <c r="BZ20" i="22"/>
  <c r="CA20" i="22"/>
  <c r="CB20" i="22"/>
  <c r="CC20" i="22"/>
  <c r="CD20" i="22"/>
  <c r="CE20" i="22"/>
  <c r="CF20" i="22"/>
  <c r="CG20" i="22"/>
  <c r="CH20" i="22"/>
  <c r="CI20" i="22"/>
  <c r="CJ20" i="22"/>
  <c r="CK20" i="22"/>
  <c r="CL20" i="22"/>
  <c r="CM20" i="22"/>
  <c r="CN20" i="22"/>
  <c r="CO20" i="22"/>
  <c r="CP20" i="22"/>
  <c r="CQ20" i="22"/>
  <c r="CR20" i="22"/>
  <c r="CS20" i="22"/>
  <c r="CT20" i="22"/>
  <c r="CU20" i="22"/>
  <c r="CV20" i="22"/>
  <c r="CW20" i="22"/>
  <c r="CX20" i="22"/>
  <c r="CY20" i="22"/>
  <c r="CZ20" i="22"/>
  <c r="DA20" i="22"/>
  <c r="DB20" i="22"/>
  <c r="DC20" i="22"/>
  <c r="DD20" i="22"/>
  <c r="DE20" i="22"/>
  <c r="DF20" i="22"/>
  <c r="DG20" i="22"/>
  <c r="DH20" i="22"/>
  <c r="DI20" i="22"/>
  <c r="DJ20" i="22"/>
  <c r="DK20" i="22"/>
  <c r="DL20" i="22"/>
  <c r="DM20" i="22"/>
  <c r="DN20" i="22"/>
  <c r="DO20" i="22"/>
  <c r="DP20" i="22"/>
  <c r="DQ20" i="22"/>
  <c r="DR20" i="22"/>
  <c r="DS20" i="22"/>
  <c r="DT20" i="22"/>
  <c r="DU20" i="22"/>
  <c r="DV20" i="22"/>
  <c r="DW20" i="22"/>
  <c r="DX20" i="22"/>
  <c r="DY20" i="22"/>
  <c r="DZ20" i="22"/>
  <c r="EA20" i="22"/>
  <c r="EB20" i="22"/>
  <c r="EC20" i="22"/>
  <c r="ED20" i="22"/>
  <c r="EE20" i="22"/>
  <c r="EF20" i="22"/>
  <c r="EG20" i="22"/>
  <c r="EH20" i="22"/>
  <c r="EI20" i="22"/>
  <c r="EJ20" i="22"/>
  <c r="EK20" i="22"/>
  <c r="EL20" i="22"/>
  <c r="EM20" i="22"/>
  <c r="EN20" i="22"/>
  <c r="EO20" i="22"/>
  <c r="EP20" i="22"/>
  <c r="EQ20" i="22"/>
  <c r="ER20" i="22"/>
  <c r="ES20" i="22"/>
  <c r="ET20" i="22"/>
  <c r="EU20" i="22"/>
  <c r="EV20" i="22"/>
  <c r="EW20" i="22"/>
  <c r="EX20" i="22"/>
  <c r="EY20" i="22"/>
  <c r="EZ20" i="22"/>
  <c r="FA20" i="22"/>
  <c r="FB20" i="22"/>
  <c r="FC20" i="22"/>
  <c r="FD20" i="22"/>
  <c r="FE20" i="22"/>
  <c r="FF20" i="22"/>
  <c r="FG20" i="22"/>
  <c r="FH20" i="22"/>
  <c r="FI20" i="22"/>
  <c r="FJ20" i="22"/>
  <c r="FK20" i="22"/>
  <c r="FL20" i="22"/>
  <c r="FM20" i="22"/>
  <c r="FN20" i="22"/>
  <c r="FO20" i="22"/>
  <c r="FP20" i="22"/>
  <c r="FQ20" i="22"/>
  <c r="FR20" i="22"/>
  <c r="FS20" i="22"/>
  <c r="FT20" i="22"/>
  <c r="FU20" i="22"/>
  <c r="FV20" i="22"/>
  <c r="FW20" i="22"/>
  <c r="FX20" i="22"/>
  <c r="FY20" i="22"/>
  <c r="FZ20" i="22"/>
  <c r="GA20" i="22"/>
  <c r="GB20" i="22"/>
  <c r="GC20" i="22"/>
  <c r="GD20" i="22"/>
  <c r="GE20" i="22"/>
  <c r="GF20" i="22"/>
  <c r="GG20" i="22"/>
  <c r="GH20" i="22"/>
  <c r="GI20" i="22"/>
  <c r="GJ20" i="22"/>
  <c r="GK20" i="22"/>
  <c r="GL20" i="22"/>
  <c r="GM20" i="22"/>
  <c r="GN20" i="22"/>
  <c r="GO20" i="22"/>
  <c r="GP20" i="22"/>
  <c r="GQ20" i="22"/>
  <c r="GR20" i="22"/>
  <c r="GS20" i="22"/>
  <c r="GT20" i="22"/>
  <c r="GU20" i="22"/>
  <c r="GV20" i="22"/>
  <c r="GW20" i="22"/>
  <c r="GX20" i="22"/>
  <c r="GY20" i="22"/>
  <c r="HB20" i="22"/>
  <c r="HE20" i="22"/>
  <c r="HF20" i="22"/>
  <c r="HH20" i="22"/>
  <c r="HI20" i="22"/>
  <c r="HJ20" i="22"/>
  <c r="HK20" i="22"/>
  <c r="HL20" i="22"/>
  <c r="HM20" i="22"/>
  <c r="HN20" i="22"/>
  <c r="HO20" i="22"/>
  <c r="HP20" i="22"/>
  <c r="HQ20" i="22"/>
  <c r="HR20" i="22"/>
  <c r="HS20" i="22"/>
  <c r="HT20" i="22"/>
  <c r="HU20" i="22"/>
  <c r="HV20" i="22"/>
  <c r="HW20" i="22"/>
  <c r="HX20" i="22"/>
  <c r="HY20" i="22"/>
  <c r="HZ20" i="22"/>
  <c r="IA20" i="22"/>
  <c r="IB20" i="22"/>
  <c r="IC20" i="22"/>
  <c r="ID20" i="22"/>
  <c r="IE20" i="22"/>
  <c r="IF20" i="22"/>
  <c r="IG20" i="22"/>
  <c r="IH20" i="22"/>
  <c r="II20" i="22"/>
  <c r="IJ20" i="22"/>
  <c r="IK20" i="22"/>
  <c r="IL20" i="22"/>
  <c r="IM20" i="22"/>
  <c r="IN20" i="22"/>
  <c r="IO20" i="22"/>
  <c r="IP20" i="22"/>
  <c r="IQ20" i="22"/>
  <c r="IR20" i="22"/>
  <c r="IS20" i="22"/>
  <c r="IT20" i="22"/>
  <c r="IU20" i="22"/>
  <c r="IV20" i="22"/>
  <c r="IW20" i="22"/>
  <c r="IX20" i="22"/>
  <c r="IY20" i="22"/>
  <c r="IZ20" i="22"/>
  <c r="JA20" i="22"/>
  <c r="JB20" i="22"/>
  <c r="JC20" i="22"/>
  <c r="JD20" i="22"/>
  <c r="JE20" i="22"/>
  <c r="JF20" i="22"/>
  <c r="JG20" i="22"/>
  <c r="JH20" i="22"/>
  <c r="JI20" i="22"/>
  <c r="JJ20" i="22"/>
  <c r="JK20" i="22"/>
  <c r="JL20" i="22"/>
  <c r="JM20" i="22"/>
  <c r="JN20" i="22"/>
  <c r="JO20" i="22"/>
  <c r="JP20" i="22"/>
  <c r="JQ20" i="22"/>
  <c r="JR20" i="22"/>
  <c r="JS20" i="22"/>
  <c r="JT20" i="22"/>
  <c r="JU20" i="22"/>
  <c r="JV20" i="22"/>
  <c r="JW20" i="22"/>
  <c r="JX20" i="22"/>
  <c r="JY20" i="22"/>
  <c r="JZ20" i="22"/>
  <c r="KA20" i="22"/>
  <c r="KB20" i="22"/>
  <c r="KC20" i="22"/>
  <c r="KD20" i="22"/>
  <c r="KE20" i="22"/>
  <c r="KF20" i="22"/>
  <c r="KG20" i="22"/>
  <c r="KH20" i="22"/>
  <c r="KI20" i="22"/>
  <c r="KJ20" i="22"/>
  <c r="KK20" i="22"/>
  <c r="KL20" i="22"/>
  <c r="KM20" i="22"/>
  <c r="KN20" i="22"/>
  <c r="KO20" i="22"/>
  <c r="KP20" i="22"/>
  <c r="KQ20" i="22"/>
  <c r="KR20" i="22"/>
  <c r="KS20" i="22"/>
  <c r="KT20" i="22"/>
  <c r="KU20" i="22"/>
  <c r="KV20" i="22"/>
  <c r="KW20" i="22"/>
  <c r="KX20" i="22"/>
  <c r="KY20" i="22"/>
  <c r="KZ20" i="22"/>
  <c r="LA20" i="22"/>
  <c r="LB20" i="22"/>
  <c r="LC20" i="22"/>
  <c r="LD20" i="22"/>
  <c r="LE20" i="22"/>
  <c r="LF20" i="22"/>
  <c r="LG20" i="22"/>
  <c r="LH20" i="22"/>
  <c r="LI20" i="22"/>
  <c r="LJ20" i="22"/>
  <c r="LK20" i="22"/>
  <c r="LL20" i="22"/>
  <c r="LM20" i="22"/>
  <c r="LN20" i="22"/>
  <c r="LO20" i="22"/>
  <c r="LP20" i="22"/>
  <c r="LQ20" i="22"/>
  <c r="D21" i="22"/>
  <c r="E21" i="22"/>
  <c r="F21" i="22"/>
  <c r="G21" i="22"/>
  <c r="H21" i="22"/>
  <c r="I21" i="22"/>
  <c r="J21" i="22"/>
  <c r="K21" i="22"/>
  <c r="L21" i="22"/>
  <c r="M21" i="22"/>
  <c r="N21" i="22"/>
  <c r="O21" i="22"/>
  <c r="P21" i="22"/>
  <c r="Q21" i="22"/>
  <c r="R21" i="22"/>
  <c r="S21" i="22"/>
  <c r="T21" i="22"/>
  <c r="U21" i="22"/>
  <c r="V21" i="22"/>
  <c r="W21" i="22"/>
  <c r="X21" i="22"/>
  <c r="Y21" i="22"/>
  <c r="Z21" i="22"/>
  <c r="AA21" i="22"/>
  <c r="AB21" i="22"/>
  <c r="AC21" i="22"/>
  <c r="AD21" i="22"/>
  <c r="AE21" i="22"/>
  <c r="AF21" i="22"/>
  <c r="AG21" i="22"/>
  <c r="AH21" i="22"/>
  <c r="AI21" i="22"/>
  <c r="AJ21" i="22"/>
  <c r="AK21" i="22"/>
  <c r="AL21" i="22"/>
  <c r="AM21" i="22"/>
  <c r="AN21" i="22"/>
  <c r="AO21" i="22"/>
  <c r="AP21" i="22"/>
  <c r="AQ21" i="22"/>
  <c r="AR21" i="22"/>
  <c r="AS21" i="22"/>
  <c r="AT21" i="22"/>
  <c r="AU21" i="22"/>
  <c r="AV21" i="22"/>
  <c r="AW21" i="22"/>
  <c r="AX21" i="22"/>
  <c r="AY21" i="22"/>
  <c r="AZ21" i="22"/>
  <c r="BA21" i="22"/>
  <c r="BB21" i="22"/>
  <c r="BC21" i="22"/>
  <c r="BD21" i="22"/>
  <c r="BE21" i="22"/>
  <c r="BF21" i="22"/>
  <c r="BG21" i="22"/>
  <c r="BH21" i="22"/>
  <c r="BI21" i="22"/>
  <c r="BJ21" i="22"/>
  <c r="BK21" i="22"/>
  <c r="BL21" i="22"/>
  <c r="BM21" i="22"/>
  <c r="BN21" i="22"/>
  <c r="BO21" i="22"/>
  <c r="BP21" i="22"/>
  <c r="BQ21" i="22"/>
  <c r="BR21" i="22"/>
  <c r="BS21" i="22"/>
  <c r="BT21" i="22"/>
  <c r="BU21" i="22"/>
  <c r="BV21" i="22"/>
  <c r="BW21" i="22"/>
  <c r="BX21" i="22"/>
  <c r="BY21" i="22"/>
  <c r="BZ21" i="22"/>
  <c r="CA21" i="22"/>
  <c r="CB21" i="22"/>
  <c r="CC21" i="22"/>
  <c r="CD21" i="22"/>
  <c r="CE21" i="22"/>
  <c r="CF21" i="22"/>
  <c r="CG21" i="22"/>
  <c r="CH21" i="22"/>
  <c r="CI21" i="22"/>
  <c r="CJ21" i="22"/>
  <c r="CK21" i="22"/>
  <c r="CL21" i="22"/>
  <c r="CM21" i="22"/>
  <c r="CN21" i="22"/>
  <c r="CO21" i="22"/>
  <c r="CP21" i="22"/>
  <c r="CQ21" i="22"/>
  <c r="CR21" i="22"/>
  <c r="CS21" i="22"/>
  <c r="CT21" i="22"/>
  <c r="CU21" i="22"/>
  <c r="CV21" i="22"/>
  <c r="CW21" i="22"/>
  <c r="CX21" i="22"/>
  <c r="CY21" i="22"/>
  <c r="CZ21" i="22"/>
  <c r="DA21" i="22"/>
  <c r="DB21" i="22"/>
  <c r="DC21" i="22"/>
  <c r="DD21" i="22"/>
  <c r="DE21" i="22"/>
  <c r="DF21" i="22"/>
  <c r="DG21" i="22"/>
  <c r="DH21" i="22"/>
  <c r="DI21" i="22"/>
  <c r="DJ21" i="22"/>
  <c r="DK21" i="22"/>
  <c r="DL21" i="22"/>
  <c r="DM21" i="22"/>
  <c r="DN21" i="22"/>
  <c r="DO21" i="22"/>
  <c r="DP21" i="22"/>
  <c r="DQ21" i="22"/>
  <c r="DR21" i="22"/>
  <c r="DS21" i="22"/>
  <c r="DT21" i="22"/>
  <c r="DU21" i="22"/>
  <c r="DV21" i="22"/>
  <c r="DW21" i="22"/>
  <c r="DX21" i="22"/>
  <c r="DY21" i="22"/>
  <c r="DZ21" i="22"/>
  <c r="EA21" i="22"/>
  <c r="EB21" i="22"/>
  <c r="EC21" i="22"/>
  <c r="ED21" i="22"/>
  <c r="EE21" i="22"/>
  <c r="EF21" i="22"/>
  <c r="EG21" i="22"/>
  <c r="EH21" i="22"/>
  <c r="EI21" i="22"/>
  <c r="EJ21" i="22"/>
  <c r="EK21" i="22"/>
  <c r="EL21" i="22"/>
  <c r="EM21" i="22"/>
  <c r="EN21" i="22"/>
  <c r="EO21" i="22"/>
  <c r="EP21" i="22"/>
  <c r="EQ21" i="22"/>
  <c r="ER21" i="22"/>
  <c r="ES21" i="22"/>
  <c r="ET21" i="22"/>
  <c r="EU21" i="22"/>
  <c r="EV21" i="22"/>
  <c r="EW21" i="22"/>
  <c r="EX21" i="22"/>
  <c r="EY21" i="22"/>
  <c r="EZ21" i="22"/>
  <c r="FA21" i="22"/>
  <c r="FB21" i="22"/>
  <c r="FC21" i="22"/>
  <c r="FD21" i="22"/>
  <c r="FE21" i="22"/>
  <c r="FF21" i="22"/>
  <c r="FG21" i="22"/>
  <c r="FH21" i="22"/>
  <c r="FI21" i="22"/>
  <c r="FJ21" i="22"/>
  <c r="FK21" i="22"/>
  <c r="FL21" i="22"/>
  <c r="FM21" i="22"/>
  <c r="FN21" i="22"/>
  <c r="FO21" i="22"/>
  <c r="FP21" i="22"/>
  <c r="FQ21" i="22"/>
  <c r="FR21" i="22"/>
  <c r="FS21" i="22"/>
  <c r="FT21" i="22"/>
  <c r="FU21" i="22"/>
  <c r="FV21" i="22"/>
  <c r="FW21" i="22"/>
  <c r="FX21" i="22"/>
  <c r="FY21" i="22"/>
  <c r="FZ21" i="22"/>
  <c r="GA21" i="22"/>
  <c r="GB21" i="22"/>
  <c r="GC21" i="22"/>
  <c r="GD21" i="22"/>
  <c r="GE21" i="22"/>
  <c r="GF21" i="22"/>
  <c r="GG21" i="22"/>
  <c r="GH21" i="22"/>
  <c r="GI21" i="22"/>
  <c r="GJ21" i="22"/>
  <c r="GK21" i="22"/>
  <c r="GL21" i="22"/>
  <c r="GM21" i="22"/>
  <c r="GN21" i="22"/>
  <c r="GO21" i="22"/>
  <c r="GP21" i="22"/>
  <c r="GQ21" i="22"/>
  <c r="GR21" i="22"/>
  <c r="GS21" i="22"/>
  <c r="GT21" i="22"/>
  <c r="GU21" i="22"/>
  <c r="GV21" i="22"/>
  <c r="GW21" i="22"/>
  <c r="GX21" i="22"/>
  <c r="GY21" i="22"/>
  <c r="HB21" i="22"/>
  <c r="HE21" i="22"/>
  <c r="HF21" i="22"/>
  <c r="HH21" i="22"/>
  <c r="HI21" i="22"/>
  <c r="HJ21" i="22"/>
  <c r="HK21" i="22"/>
  <c r="HL21" i="22"/>
  <c r="HM21" i="22"/>
  <c r="HN21" i="22"/>
  <c r="HO21" i="22"/>
  <c r="HP21" i="22"/>
  <c r="HQ21" i="22"/>
  <c r="HR21" i="22"/>
  <c r="HS21" i="22"/>
  <c r="HT21" i="22"/>
  <c r="HU21" i="22"/>
  <c r="HV21" i="22"/>
  <c r="HW21" i="22"/>
  <c r="HX21" i="22"/>
  <c r="HY21" i="22"/>
  <c r="HZ21" i="22"/>
  <c r="IA21" i="22"/>
  <c r="IB21" i="22"/>
  <c r="IC21" i="22"/>
  <c r="ID21" i="22"/>
  <c r="IE21" i="22"/>
  <c r="IF21" i="22"/>
  <c r="IG21" i="22"/>
  <c r="IH21" i="22"/>
  <c r="II21" i="22"/>
  <c r="IJ21" i="22"/>
  <c r="IK21" i="22"/>
  <c r="IL21" i="22"/>
  <c r="IM21" i="22"/>
  <c r="IN21" i="22"/>
  <c r="IO21" i="22"/>
  <c r="IP21" i="22"/>
  <c r="IQ21" i="22"/>
  <c r="IR21" i="22"/>
  <c r="IS21" i="22"/>
  <c r="IT21" i="22"/>
  <c r="IU21" i="22"/>
  <c r="IV21" i="22"/>
  <c r="IW21" i="22"/>
  <c r="IX21" i="22"/>
  <c r="IY21" i="22"/>
  <c r="IZ21" i="22"/>
  <c r="JA21" i="22"/>
  <c r="JB21" i="22"/>
  <c r="JC21" i="22"/>
  <c r="JD21" i="22"/>
  <c r="JE21" i="22"/>
  <c r="JF21" i="22"/>
  <c r="JG21" i="22"/>
  <c r="JH21" i="22"/>
  <c r="JI21" i="22"/>
  <c r="JJ21" i="22"/>
  <c r="JK21" i="22"/>
  <c r="JL21" i="22"/>
  <c r="JM21" i="22"/>
  <c r="JN21" i="22"/>
  <c r="JO21" i="22"/>
  <c r="JP21" i="22"/>
  <c r="JQ21" i="22"/>
  <c r="JR21" i="22"/>
  <c r="JS21" i="22"/>
  <c r="JT21" i="22"/>
  <c r="JU21" i="22"/>
  <c r="JV21" i="22"/>
  <c r="JW21" i="22"/>
  <c r="JX21" i="22"/>
  <c r="JY21" i="22"/>
  <c r="JZ21" i="22"/>
  <c r="KA21" i="22"/>
  <c r="KB21" i="22"/>
  <c r="KC21" i="22"/>
  <c r="KD21" i="22"/>
  <c r="KE21" i="22"/>
  <c r="KF21" i="22"/>
  <c r="KG21" i="22"/>
  <c r="KH21" i="22"/>
  <c r="KI21" i="22"/>
  <c r="KJ21" i="22"/>
  <c r="KK21" i="22"/>
  <c r="KL21" i="22"/>
  <c r="KM21" i="22"/>
  <c r="KN21" i="22"/>
  <c r="KO21" i="22"/>
  <c r="KP21" i="22"/>
  <c r="KQ21" i="22"/>
  <c r="KR21" i="22"/>
  <c r="KS21" i="22"/>
  <c r="KT21" i="22"/>
  <c r="KU21" i="22"/>
  <c r="KV21" i="22"/>
  <c r="KW21" i="22"/>
  <c r="KX21" i="22"/>
  <c r="KY21" i="22"/>
  <c r="KZ21" i="22"/>
  <c r="LA21" i="22"/>
  <c r="LB21" i="22"/>
  <c r="LC21" i="22"/>
  <c r="LD21" i="22"/>
  <c r="LE21" i="22"/>
  <c r="LF21" i="22"/>
  <c r="LG21" i="22"/>
  <c r="LH21" i="22"/>
  <c r="LI21" i="22"/>
  <c r="LJ21" i="22"/>
  <c r="LK21" i="22"/>
  <c r="LL21" i="22"/>
  <c r="LM21" i="22"/>
  <c r="LN21" i="22"/>
  <c r="LO21" i="22"/>
  <c r="LP21" i="22"/>
  <c r="LQ21" i="22"/>
  <c r="D22" i="22"/>
  <c r="E22" i="22"/>
  <c r="F22"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AF22" i="22"/>
  <c r="AG22" i="22"/>
  <c r="AH22" i="22"/>
  <c r="AI22" i="22"/>
  <c r="AJ22" i="22"/>
  <c r="AK22" i="22"/>
  <c r="AL22" i="22"/>
  <c r="AM22" i="22"/>
  <c r="AN22" i="22"/>
  <c r="AO22" i="22"/>
  <c r="AP22" i="22"/>
  <c r="AQ22" i="22"/>
  <c r="AR22" i="22"/>
  <c r="AS22" i="22"/>
  <c r="AT22" i="22"/>
  <c r="AU22" i="22"/>
  <c r="AV22" i="22"/>
  <c r="AW22" i="22"/>
  <c r="AX22" i="22"/>
  <c r="AY22" i="22"/>
  <c r="AZ22" i="22"/>
  <c r="BA22" i="22"/>
  <c r="BB22" i="22"/>
  <c r="BC22" i="22"/>
  <c r="BD22" i="22"/>
  <c r="BE22" i="22"/>
  <c r="BF22" i="22"/>
  <c r="BG22" i="22"/>
  <c r="BH22" i="22"/>
  <c r="BI22" i="22"/>
  <c r="BJ22" i="22"/>
  <c r="BK22" i="22"/>
  <c r="BL22" i="22"/>
  <c r="BM22" i="22"/>
  <c r="BN22" i="22"/>
  <c r="BO22" i="22"/>
  <c r="BP22" i="22"/>
  <c r="BQ22" i="22"/>
  <c r="BR22" i="22"/>
  <c r="BS22" i="22"/>
  <c r="BT22" i="22"/>
  <c r="BU22" i="22"/>
  <c r="BV22" i="22"/>
  <c r="BW22" i="22"/>
  <c r="BX22" i="22"/>
  <c r="BY22" i="22"/>
  <c r="BZ22" i="22"/>
  <c r="CA22" i="22"/>
  <c r="CB22" i="22"/>
  <c r="CC22" i="22"/>
  <c r="CD22" i="22"/>
  <c r="CE22" i="22"/>
  <c r="CF22" i="22"/>
  <c r="CG22" i="22"/>
  <c r="CH22" i="22"/>
  <c r="CI22" i="22"/>
  <c r="CJ22" i="22"/>
  <c r="CK22" i="22"/>
  <c r="CL22" i="22"/>
  <c r="CM22" i="22"/>
  <c r="CN22" i="22"/>
  <c r="CO22" i="22"/>
  <c r="CP22" i="22"/>
  <c r="CQ22" i="22"/>
  <c r="CR22" i="22"/>
  <c r="CS22" i="22"/>
  <c r="CT22" i="22"/>
  <c r="CU22" i="22"/>
  <c r="CV22" i="22"/>
  <c r="CW22" i="22"/>
  <c r="CX22" i="22"/>
  <c r="CY22" i="22"/>
  <c r="CZ22" i="22"/>
  <c r="DA22" i="22"/>
  <c r="DB22" i="22"/>
  <c r="DC22" i="22"/>
  <c r="DD22" i="22"/>
  <c r="DE22" i="22"/>
  <c r="DF22" i="22"/>
  <c r="DG22" i="22"/>
  <c r="DH22" i="22"/>
  <c r="DI22" i="22"/>
  <c r="DJ22" i="22"/>
  <c r="DK22" i="22"/>
  <c r="DL22" i="22"/>
  <c r="DM22" i="22"/>
  <c r="DN22" i="22"/>
  <c r="DO22" i="22"/>
  <c r="DP22" i="22"/>
  <c r="DQ22" i="22"/>
  <c r="DR22" i="22"/>
  <c r="DS22" i="22"/>
  <c r="DT22" i="22"/>
  <c r="DU22" i="22"/>
  <c r="DV22" i="22"/>
  <c r="DW22" i="22"/>
  <c r="DX22" i="22"/>
  <c r="DY22" i="22"/>
  <c r="DZ22" i="22"/>
  <c r="EA22" i="22"/>
  <c r="EB22" i="22"/>
  <c r="EC22" i="22"/>
  <c r="ED22" i="22"/>
  <c r="EE22" i="22"/>
  <c r="EF22" i="22"/>
  <c r="EG22" i="22"/>
  <c r="EH22" i="22"/>
  <c r="EI22" i="22"/>
  <c r="EJ22" i="22"/>
  <c r="EK22" i="22"/>
  <c r="EL22" i="22"/>
  <c r="EM22" i="22"/>
  <c r="EN22" i="22"/>
  <c r="EO22" i="22"/>
  <c r="EP22" i="22"/>
  <c r="EQ22" i="22"/>
  <c r="ER22" i="22"/>
  <c r="ES22" i="22"/>
  <c r="ET22" i="22"/>
  <c r="EU22" i="22"/>
  <c r="EV22" i="22"/>
  <c r="EW22" i="22"/>
  <c r="EX22" i="22"/>
  <c r="EY22" i="22"/>
  <c r="EZ22" i="22"/>
  <c r="FA22" i="22"/>
  <c r="FB22" i="22"/>
  <c r="FC22" i="22"/>
  <c r="FD22" i="22"/>
  <c r="FE22" i="22"/>
  <c r="FF22" i="22"/>
  <c r="FG22" i="22"/>
  <c r="FH22" i="22"/>
  <c r="FI22" i="22"/>
  <c r="FJ22" i="22"/>
  <c r="FK22" i="22"/>
  <c r="FL22" i="22"/>
  <c r="FM22" i="22"/>
  <c r="FN22" i="22"/>
  <c r="FO22" i="22"/>
  <c r="FP22" i="22"/>
  <c r="FQ22" i="22"/>
  <c r="FR22" i="22"/>
  <c r="FS22" i="22"/>
  <c r="FT22" i="22"/>
  <c r="FU22" i="22"/>
  <c r="FV22" i="22"/>
  <c r="FW22" i="22"/>
  <c r="FX22" i="22"/>
  <c r="FY22" i="22"/>
  <c r="FZ22" i="22"/>
  <c r="GA22" i="22"/>
  <c r="GB22" i="22"/>
  <c r="GC22" i="22"/>
  <c r="GD22" i="22"/>
  <c r="GE22" i="22"/>
  <c r="GF22" i="22"/>
  <c r="GG22" i="22"/>
  <c r="GH22" i="22"/>
  <c r="GI22" i="22"/>
  <c r="GJ22" i="22"/>
  <c r="GK22" i="22"/>
  <c r="GL22" i="22"/>
  <c r="GM22" i="22"/>
  <c r="GN22" i="22"/>
  <c r="GO22" i="22"/>
  <c r="GP22" i="22"/>
  <c r="GQ22" i="22"/>
  <c r="GR22" i="22"/>
  <c r="GS22" i="22"/>
  <c r="GT22" i="22"/>
  <c r="GU22" i="22"/>
  <c r="GV22" i="22"/>
  <c r="GW22" i="22"/>
  <c r="GX22" i="22"/>
  <c r="GY22" i="22"/>
  <c r="HB22" i="22"/>
  <c r="HE22" i="22"/>
  <c r="HF22" i="22"/>
  <c r="HH22" i="22"/>
  <c r="HI22" i="22"/>
  <c r="HJ22" i="22"/>
  <c r="HK22" i="22"/>
  <c r="HL22" i="22"/>
  <c r="HM22" i="22"/>
  <c r="HN22" i="22"/>
  <c r="HO22" i="22"/>
  <c r="HP22" i="22"/>
  <c r="HQ22" i="22"/>
  <c r="HR22" i="22"/>
  <c r="HS22" i="22"/>
  <c r="HT22" i="22"/>
  <c r="HU22" i="22"/>
  <c r="HV22" i="22"/>
  <c r="HW22" i="22"/>
  <c r="HX22" i="22"/>
  <c r="HY22" i="22"/>
  <c r="HZ22" i="22"/>
  <c r="IA22" i="22"/>
  <c r="IB22" i="22"/>
  <c r="IC22" i="22"/>
  <c r="ID22" i="22"/>
  <c r="IE22" i="22"/>
  <c r="IF22" i="22"/>
  <c r="IG22" i="22"/>
  <c r="IH22" i="22"/>
  <c r="II22" i="22"/>
  <c r="IJ22" i="22"/>
  <c r="IK22" i="22"/>
  <c r="IL22" i="22"/>
  <c r="IM22" i="22"/>
  <c r="IN22" i="22"/>
  <c r="IO22" i="22"/>
  <c r="IP22" i="22"/>
  <c r="IQ22" i="22"/>
  <c r="IR22" i="22"/>
  <c r="IS22" i="22"/>
  <c r="IT22" i="22"/>
  <c r="IU22" i="22"/>
  <c r="IV22" i="22"/>
  <c r="IW22" i="22"/>
  <c r="IX22" i="22"/>
  <c r="IY22" i="22"/>
  <c r="IZ22" i="22"/>
  <c r="JA22" i="22"/>
  <c r="JB22" i="22"/>
  <c r="JC22" i="22"/>
  <c r="JD22" i="22"/>
  <c r="JE22" i="22"/>
  <c r="JF22" i="22"/>
  <c r="JG22" i="22"/>
  <c r="JH22" i="22"/>
  <c r="JI22" i="22"/>
  <c r="JJ22" i="22"/>
  <c r="JK22" i="22"/>
  <c r="JL22" i="22"/>
  <c r="JM22" i="22"/>
  <c r="JN22" i="22"/>
  <c r="JO22" i="22"/>
  <c r="JP22" i="22"/>
  <c r="JQ22" i="22"/>
  <c r="JR22" i="22"/>
  <c r="JS22" i="22"/>
  <c r="JT22" i="22"/>
  <c r="JU22" i="22"/>
  <c r="JV22" i="22"/>
  <c r="JW22" i="22"/>
  <c r="JX22" i="22"/>
  <c r="JY22" i="22"/>
  <c r="JZ22" i="22"/>
  <c r="KA22" i="22"/>
  <c r="KB22" i="22"/>
  <c r="KC22" i="22"/>
  <c r="KD22" i="22"/>
  <c r="KE22" i="22"/>
  <c r="KF22" i="22"/>
  <c r="KG22" i="22"/>
  <c r="KH22" i="22"/>
  <c r="KI22" i="22"/>
  <c r="KJ22" i="22"/>
  <c r="KK22" i="22"/>
  <c r="KL22" i="22"/>
  <c r="KM22" i="22"/>
  <c r="KN22" i="22"/>
  <c r="KO22" i="22"/>
  <c r="KP22" i="22"/>
  <c r="KQ22" i="22"/>
  <c r="KR22" i="22"/>
  <c r="KS22" i="22"/>
  <c r="KT22" i="22"/>
  <c r="KU22" i="22"/>
  <c r="KV22" i="22"/>
  <c r="KW22" i="22"/>
  <c r="KX22" i="22"/>
  <c r="KY22" i="22"/>
  <c r="KZ22" i="22"/>
  <c r="LA22" i="22"/>
  <c r="LB22" i="22"/>
  <c r="LC22" i="22"/>
  <c r="LD22" i="22"/>
  <c r="LE22" i="22"/>
  <c r="LF22" i="22"/>
  <c r="LG22" i="22"/>
  <c r="LH22" i="22"/>
  <c r="LI22" i="22"/>
  <c r="LJ22" i="22"/>
  <c r="LK22" i="22"/>
  <c r="LL22" i="22"/>
  <c r="LM22" i="22"/>
  <c r="LN22" i="22"/>
  <c r="LO22" i="22"/>
  <c r="LP22" i="22"/>
  <c r="LQ22" i="22"/>
  <c r="D23" i="22"/>
  <c r="U23" i="22"/>
  <c r="V23" i="22"/>
  <c r="W23" i="22"/>
  <c r="X23" i="22"/>
  <c r="Y23" i="22"/>
  <c r="Z23" i="22"/>
  <c r="AA23" i="22"/>
  <c r="AB23" i="22"/>
  <c r="AC23" i="22"/>
  <c r="AD23" i="22"/>
  <c r="AE23" i="22"/>
  <c r="AF23" i="22"/>
  <c r="AG23" i="22"/>
  <c r="AH23" i="22"/>
  <c r="AI23" i="22"/>
  <c r="AJ23" i="22"/>
  <c r="AK23" i="22"/>
  <c r="AL23" i="22"/>
  <c r="AM23" i="22"/>
  <c r="AN23" i="22"/>
  <c r="AO23" i="22"/>
  <c r="AP23" i="22"/>
  <c r="AQ23" i="22"/>
  <c r="AR23" i="22"/>
  <c r="AS23" i="22"/>
  <c r="AT23" i="22"/>
  <c r="AU23" i="22"/>
  <c r="AV23" i="22"/>
  <c r="AW23" i="22"/>
  <c r="AX23" i="22"/>
  <c r="AY23" i="22"/>
  <c r="AZ23" i="22"/>
  <c r="BA23" i="22"/>
  <c r="BB23" i="22"/>
  <c r="BC23" i="22"/>
  <c r="BD23" i="22"/>
  <c r="BE23" i="22"/>
  <c r="BF23" i="22"/>
  <c r="BG23" i="22"/>
  <c r="BH23" i="22"/>
  <c r="BI23" i="22"/>
  <c r="BJ23" i="22"/>
  <c r="BK23" i="22"/>
  <c r="BL23" i="22"/>
  <c r="BM23" i="22"/>
  <c r="BN23" i="22"/>
  <c r="BO23" i="22"/>
  <c r="BP23" i="22"/>
  <c r="BQ23" i="22"/>
  <c r="BR23" i="22"/>
  <c r="BS23" i="22"/>
  <c r="BT23" i="22"/>
  <c r="BU23" i="22"/>
  <c r="BV23" i="22"/>
  <c r="BW23" i="22"/>
  <c r="BX23" i="22"/>
  <c r="BY23" i="22"/>
  <c r="BZ23" i="22"/>
  <c r="CA23" i="22"/>
  <c r="CB23" i="22"/>
  <c r="CC23" i="22"/>
  <c r="CD23" i="22"/>
  <c r="CE23" i="22"/>
  <c r="CF23" i="22"/>
  <c r="CG23" i="22"/>
  <c r="CH23" i="22"/>
  <c r="CI23" i="22"/>
  <c r="CJ23" i="22"/>
  <c r="CK23" i="22"/>
  <c r="CL23" i="22"/>
  <c r="CM23" i="22"/>
  <c r="CN23" i="22"/>
  <c r="CO23" i="22"/>
  <c r="CP23" i="22"/>
  <c r="CQ23" i="22"/>
  <c r="CR23" i="22"/>
  <c r="CS23" i="22"/>
  <c r="CT23" i="22"/>
  <c r="CU23" i="22"/>
  <c r="CV23" i="22"/>
  <c r="CW23" i="22"/>
  <c r="CX23" i="22"/>
  <c r="CY23" i="22"/>
  <c r="CZ23" i="22"/>
  <c r="DA23" i="22"/>
  <c r="DB23" i="22"/>
  <c r="DC23" i="22"/>
  <c r="DD23" i="22"/>
  <c r="DE23" i="22"/>
  <c r="DF23" i="22"/>
  <c r="DG23" i="22"/>
  <c r="DH23" i="22"/>
  <c r="DI23" i="22"/>
  <c r="DJ23" i="22"/>
  <c r="DK23" i="22"/>
  <c r="DL23" i="22"/>
  <c r="DM23" i="22"/>
  <c r="DN23" i="22"/>
  <c r="DO23" i="22"/>
  <c r="DP23" i="22"/>
  <c r="DQ23" i="22"/>
  <c r="DR23" i="22"/>
  <c r="DS23" i="22"/>
  <c r="DT23" i="22"/>
  <c r="DU23" i="22"/>
  <c r="DV23" i="22"/>
  <c r="DW23" i="22"/>
  <c r="DX23" i="22"/>
  <c r="DY23" i="22"/>
  <c r="DZ23" i="22"/>
  <c r="EA23" i="22"/>
  <c r="EB23" i="22"/>
  <c r="EC23" i="22"/>
  <c r="ED23" i="22"/>
  <c r="EE23" i="22"/>
  <c r="EF23" i="22"/>
  <c r="EG23" i="22"/>
  <c r="EH23" i="22"/>
  <c r="EI23" i="22"/>
  <c r="EJ23" i="22"/>
  <c r="EK23" i="22"/>
  <c r="EL23" i="22"/>
  <c r="EM23" i="22"/>
  <c r="EN23" i="22"/>
  <c r="EO23" i="22"/>
  <c r="EP23" i="22"/>
  <c r="EQ23" i="22"/>
  <c r="ER23" i="22"/>
  <c r="ES23" i="22"/>
  <c r="ET23" i="22"/>
  <c r="EU23" i="22"/>
  <c r="EV23" i="22"/>
  <c r="EW23" i="22"/>
  <c r="EX23" i="22"/>
  <c r="EY23" i="22"/>
  <c r="EZ23" i="22"/>
  <c r="FA23" i="22"/>
  <c r="FB23" i="22"/>
  <c r="FC23" i="22"/>
  <c r="FD23" i="22"/>
  <c r="FE23" i="22"/>
  <c r="FF23" i="22"/>
  <c r="FG23" i="22"/>
  <c r="FH23" i="22"/>
  <c r="FI23" i="22"/>
  <c r="FJ23" i="22"/>
  <c r="FK23" i="22"/>
  <c r="FL23" i="22"/>
  <c r="FM23" i="22"/>
  <c r="FN23" i="22"/>
  <c r="FO23" i="22"/>
  <c r="FP23" i="22"/>
  <c r="FQ23" i="22"/>
  <c r="FR23" i="22"/>
  <c r="FS23" i="22"/>
  <c r="FT23" i="22"/>
  <c r="FU23" i="22"/>
  <c r="FV23" i="22"/>
  <c r="FW23" i="22"/>
  <c r="FX23" i="22"/>
  <c r="FY23" i="22"/>
  <c r="FZ23" i="22"/>
  <c r="GA23" i="22"/>
  <c r="GB23" i="22"/>
  <c r="GC23" i="22"/>
  <c r="GD23" i="22"/>
  <c r="GE23" i="22"/>
  <c r="GF23" i="22"/>
  <c r="GG23" i="22"/>
  <c r="GH23" i="22"/>
  <c r="GI23" i="22"/>
  <c r="GJ23" i="22"/>
  <c r="GK23" i="22"/>
  <c r="GL23" i="22"/>
  <c r="GM23" i="22"/>
  <c r="GN23" i="22"/>
  <c r="GO23" i="22"/>
  <c r="GP23" i="22"/>
  <c r="GQ23" i="22"/>
  <c r="GR23" i="22"/>
  <c r="GS23" i="22"/>
  <c r="GT23" i="22"/>
  <c r="GU23" i="22"/>
  <c r="GV23" i="22"/>
  <c r="GW23" i="22"/>
  <c r="GX23" i="22"/>
  <c r="HE23" i="22"/>
  <c r="HF23" i="22"/>
  <c r="HG23" i="22"/>
  <c r="HH23" i="22"/>
  <c r="HI23" i="22"/>
  <c r="HJ23" i="22"/>
  <c r="HK23" i="22"/>
  <c r="HL23" i="22"/>
  <c r="HM23" i="22"/>
  <c r="HN23" i="22"/>
  <c r="HO23" i="22"/>
  <c r="HP23" i="22"/>
  <c r="HQ23" i="22"/>
  <c r="HR23" i="22"/>
  <c r="HS23" i="22"/>
  <c r="HT23" i="22"/>
  <c r="HU23" i="22"/>
  <c r="HV23" i="22"/>
  <c r="HW23" i="22"/>
  <c r="HX23" i="22"/>
  <c r="HY23" i="22"/>
  <c r="HZ23" i="22"/>
  <c r="IA23" i="22"/>
  <c r="IB23" i="22"/>
  <c r="IC23" i="22"/>
  <c r="ID23" i="22"/>
  <c r="IE23" i="22"/>
  <c r="IF23" i="22"/>
  <c r="IG23" i="22"/>
  <c r="IH23" i="22"/>
  <c r="II23" i="22"/>
  <c r="IJ23" i="22"/>
  <c r="IK23" i="22"/>
  <c r="IL23" i="22"/>
  <c r="IM23" i="22"/>
  <c r="IN23" i="22"/>
  <c r="IO23" i="22"/>
  <c r="IP23" i="22"/>
  <c r="IQ23" i="22"/>
  <c r="IR23" i="22"/>
  <c r="IS23" i="22"/>
  <c r="IT23" i="22"/>
  <c r="IU23" i="22"/>
  <c r="IV23" i="22"/>
  <c r="IW23" i="22"/>
  <c r="IX23" i="22"/>
  <c r="IY23" i="22"/>
  <c r="IZ23" i="22"/>
  <c r="JA23" i="22"/>
  <c r="JB23" i="22"/>
  <c r="JC23" i="22"/>
  <c r="JD23" i="22"/>
  <c r="JE23" i="22"/>
  <c r="JF23" i="22"/>
  <c r="JG23" i="22"/>
  <c r="JH23" i="22"/>
  <c r="JI23" i="22"/>
  <c r="JJ23" i="22"/>
  <c r="JK23" i="22"/>
  <c r="JL23" i="22"/>
  <c r="JM23" i="22"/>
  <c r="JN23" i="22"/>
  <c r="JO23" i="22"/>
  <c r="JP23" i="22"/>
  <c r="JQ23" i="22"/>
  <c r="JR23" i="22"/>
  <c r="JS23" i="22"/>
  <c r="JT23" i="22"/>
  <c r="JU23" i="22"/>
  <c r="JV23" i="22"/>
  <c r="JW23" i="22"/>
  <c r="JX23" i="22"/>
  <c r="JY23" i="22"/>
  <c r="JZ23" i="22"/>
  <c r="KA23" i="22"/>
  <c r="KB23" i="22"/>
  <c r="KC23" i="22"/>
  <c r="KD23" i="22"/>
  <c r="KE23" i="22"/>
  <c r="KF23" i="22"/>
  <c r="KG23" i="22"/>
  <c r="KH23" i="22"/>
  <c r="KI23" i="22"/>
  <c r="KJ23" i="22"/>
  <c r="KK23" i="22"/>
  <c r="KL23" i="22"/>
  <c r="KM23" i="22"/>
  <c r="KN23" i="22"/>
  <c r="KO23" i="22"/>
  <c r="KP23" i="22"/>
  <c r="KQ23" i="22"/>
  <c r="KR23" i="22"/>
  <c r="KS23" i="22"/>
  <c r="KT23" i="22"/>
  <c r="KU23" i="22"/>
  <c r="KV23" i="22"/>
  <c r="KW23" i="22"/>
  <c r="KX23" i="22"/>
  <c r="KY23" i="22"/>
  <c r="KZ23" i="22"/>
  <c r="LA23" i="22"/>
  <c r="LB23" i="22"/>
  <c r="LC23" i="22"/>
  <c r="LD23" i="22"/>
  <c r="LE23" i="22"/>
  <c r="LF23" i="22"/>
  <c r="LG23" i="22"/>
  <c r="LH23" i="22"/>
  <c r="LI23" i="22"/>
  <c r="LJ23" i="22"/>
  <c r="LK23" i="22"/>
  <c r="LL23" i="22"/>
  <c r="LM23" i="22"/>
  <c r="LN23" i="22"/>
  <c r="LO23" i="22"/>
  <c r="LP23" i="22"/>
  <c r="LQ23" i="22"/>
  <c r="D24" i="22"/>
  <c r="E24" i="22"/>
  <c r="F24" i="22"/>
  <c r="G24" i="22"/>
  <c r="H24" i="22"/>
  <c r="I24" i="22"/>
  <c r="J24" i="22"/>
  <c r="K24" i="22"/>
  <c r="L24" i="22"/>
  <c r="M24" i="22"/>
  <c r="N24" i="22"/>
  <c r="O24" i="22"/>
  <c r="P24" i="22"/>
  <c r="Q24" i="22"/>
  <c r="R24" i="22"/>
  <c r="S24" i="22"/>
  <c r="T24" i="22"/>
  <c r="U24" i="22"/>
  <c r="V24" i="22"/>
  <c r="W24" i="22"/>
  <c r="X24" i="22"/>
  <c r="Y24" i="22"/>
  <c r="Z24" i="22"/>
  <c r="AA24" i="22"/>
  <c r="AB24" i="22"/>
  <c r="AC24" i="22"/>
  <c r="AD24" i="22"/>
  <c r="AE24" i="22"/>
  <c r="AF24" i="22"/>
  <c r="AG24" i="22"/>
  <c r="AH24" i="22"/>
  <c r="AI24" i="22"/>
  <c r="AJ24" i="22"/>
  <c r="AK24" i="22"/>
  <c r="AL24" i="22"/>
  <c r="AM24" i="22"/>
  <c r="AN24" i="22"/>
  <c r="AO24" i="22"/>
  <c r="AP24" i="22"/>
  <c r="AQ24" i="22"/>
  <c r="AR24" i="22"/>
  <c r="AS24" i="22"/>
  <c r="AT24" i="22"/>
  <c r="AU24" i="22"/>
  <c r="AV24" i="22"/>
  <c r="AW24" i="22"/>
  <c r="AX24" i="22"/>
  <c r="AY24" i="22"/>
  <c r="AZ24" i="22"/>
  <c r="BA24" i="22"/>
  <c r="BB24" i="22"/>
  <c r="BC24" i="22"/>
  <c r="BD24" i="22"/>
  <c r="BE24" i="22"/>
  <c r="BF24" i="22"/>
  <c r="BG24" i="22"/>
  <c r="BH24" i="22"/>
  <c r="BI24" i="22"/>
  <c r="BJ24" i="22"/>
  <c r="BK24" i="22"/>
  <c r="BL24" i="22"/>
  <c r="BM24" i="22"/>
  <c r="BN24" i="22"/>
  <c r="BO24" i="22"/>
  <c r="BP24" i="22"/>
  <c r="BQ24" i="22"/>
  <c r="BR24" i="22"/>
  <c r="BS24" i="22"/>
  <c r="BT24" i="22"/>
  <c r="BU24" i="22"/>
  <c r="BV24" i="22"/>
  <c r="BW24" i="22"/>
  <c r="BX24" i="22"/>
  <c r="BY24" i="22"/>
  <c r="BZ24" i="22"/>
  <c r="CA24" i="22"/>
  <c r="CB24" i="22"/>
  <c r="CC24" i="22"/>
  <c r="CD24" i="22"/>
  <c r="CE24" i="22"/>
  <c r="CF24" i="22"/>
  <c r="CG24" i="22"/>
  <c r="CH24" i="22"/>
  <c r="CI24" i="22"/>
  <c r="CJ24" i="22"/>
  <c r="CK24" i="22"/>
  <c r="CL24" i="22"/>
  <c r="CM24" i="22"/>
  <c r="CN24" i="22"/>
  <c r="CO24" i="22"/>
  <c r="CP24" i="22"/>
  <c r="CQ24" i="22"/>
  <c r="CR24" i="22"/>
  <c r="CS24" i="22"/>
  <c r="CT24" i="22"/>
  <c r="CU24" i="22"/>
  <c r="CV24" i="22"/>
  <c r="CW24" i="22"/>
  <c r="CX24" i="22"/>
  <c r="CY24" i="22"/>
  <c r="CZ24" i="22"/>
  <c r="DA24" i="22"/>
  <c r="DB24" i="22"/>
  <c r="DC24" i="22"/>
  <c r="DD24" i="22"/>
  <c r="DE24" i="22"/>
  <c r="DF24" i="22"/>
  <c r="DG24" i="22"/>
  <c r="DH24" i="22"/>
  <c r="DI24" i="22"/>
  <c r="DJ24" i="22"/>
  <c r="DK24" i="22"/>
  <c r="DL24" i="22"/>
  <c r="DM24" i="22"/>
  <c r="DN24" i="22"/>
  <c r="DO24" i="22"/>
  <c r="DP24" i="22"/>
  <c r="DQ24" i="22"/>
  <c r="DR24" i="22"/>
  <c r="DS24" i="22"/>
  <c r="DT24" i="22"/>
  <c r="DU24" i="22"/>
  <c r="DV24" i="22"/>
  <c r="DW24" i="22"/>
  <c r="DX24" i="22"/>
  <c r="DY24" i="22"/>
  <c r="DZ24" i="22"/>
  <c r="EA24" i="22"/>
  <c r="EB24" i="22"/>
  <c r="EC24" i="22"/>
  <c r="ED24" i="22"/>
  <c r="EE24" i="22"/>
  <c r="EF24" i="22"/>
  <c r="EG24" i="22"/>
  <c r="EH24" i="22"/>
  <c r="EI24" i="22"/>
  <c r="EJ24" i="22"/>
  <c r="EK24" i="22"/>
  <c r="EL24" i="22"/>
  <c r="EM24" i="22"/>
  <c r="EN24" i="22"/>
  <c r="EO24" i="22"/>
  <c r="EP24" i="22"/>
  <c r="EQ24" i="22"/>
  <c r="ER24" i="22"/>
  <c r="ES24" i="22"/>
  <c r="ET24" i="22"/>
  <c r="EU24" i="22"/>
  <c r="EV24" i="22"/>
  <c r="EW24" i="22"/>
  <c r="EX24" i="22"/>
  <c r="EY24" i="22"/>
  <c r="EZ24" i="22"/>
  <c r="FA24" i="22"/>
  <c r="FB24" i="22"/>
  <c r="FC24" i="22"/>
  <c r="FD24" i="22"/>
  <c r="FE24" i="22"/>
  <c r="FF24" i="22"/>
  <c r="FG24" i="22"/>
  <c r="FH24" i="22"/>
  <c r="FI24" i="22"/>
  <c r="FJ24" i="22"/>
  <c r="FK24" i="22"/>
  <c r="FL24" i="22"/>
  <c r="FM24" i="22"/>
  <c r="FN24" i="22"/>
  <c r="FO24" i="22"/>
  <c r="FP24" i="22"/>
  <c r="FQ24" i="22"/>
  <c r="FR24" i="22"/>
  <c r="FS24" i="22"/>
  <c r="FT24" i="22"/>
  <c r="FU24" i="22"/>
  <c r="FV24" i="22"/>
  <c r="FW24" i="22"/>
  <c r="FX24" i="22"/>
  <c r="FY24" i="22"/>
  <c r="FZ24" i="22"/>
  <c r="GA24" i="22"/>
  <c r="GB24" i="22"/>
  <c r="GC24" i="22"/>
  <c r="GD24" i="22"/>
  <c r="GE24" i="22"/>
  <c r="GF24" i="22"/>
  <c r="GG24" i="22"/>
  <c r="GH24" i="22"/>
  <c r="GI24" i="22"/>
  <c r="GJ24" i="22"/>
  <c r="GK24" i="22"/>
  <c r="GL24" i="22"/>
  <c r="GM24" i="22"/>
  <c r="GN24" i="22"/>
  <c r="GO24" i="22"/>
  <c r="GP24" i="22"/>
  <c r="GQ24" i="22"/>
  <c r="GR24" i="22"/>
  <c r="GS24" i="22"/>
  <c r="GT24" i="22"/>
  <c r="GU24" i="22"/>
  <c r="GV24" i="22"/>
  <c r="GW24" i="22"/>
  <c r="GX24" i="22"/>
  <c r="GY24" i="22"/>
  <c r="HB24" i="22"/>
  <c r="HE24" i="22"/>
  <c r="HF24" i="22"/>
  <c r="HH24" i="22"/>
  <c r="HI24" i="22"/>
  <c r="HJ24" i="22"/>
  <c r="HK24" i="22"/>
  <c r="HL24" i="22"/>
  <c r="HM24" i="22"/>
  <c r="HN24" i="22"/>
  <c r="HO24" i="22"/>
  <c r="HP24" i="22"/>
  <c r="HQ24" i="22"/>
  <c r="HR24" i="22"/>
  <c r="HS24" i="22"/>
  <c r="HT24" i="22"/>
  <c r="HU24" i="22"/>
  <c r="HV24" i="22"/>
  <c r="HW24" i="22"/>
  <c r="HX24" i="22"/>
  <c r="HY24" i="22"/>
  <c r="HZ24" i="22"/>
  <c r="IA24" i="22"/>
  <c r="IB24" i="22"/>
  <c r="IC24" i="22"/>
  <c r="ID24" i="22"/>
  <c r="IE24" i="22"/>
  <c r="IF24" i="22"/>
  <c r="IG24" i="22"/>
  <c r="IH24" i="22"/>
  <c r="II24" i="22"/>
  <c r="IJ24" i="22"/>
  <c r="IK24" i="22"/>
  <c r="IL24" i="22"/>
  <c r="IM24" i="22"/>
  <c r="IN24" i="22"/>
  <c r="IO24" i="22"/>
  <c r="IP24" i="22"/>
  <c r="IQ24" i="22"/>
  <c r="IR24" i="22"/>
  <c r="IS24" i="22"/>
  <c r="IT24" i="22"/>
  <c r="IU24" i="22"/>
  <c r="IV24" i="22"/>
  <c r="IW24" i="22"/>
  <c r="IX24" i="22"/>
  <c r="IY24" i="22"/>
  <c r="IZ24" i="22"/>
  <c r="JA24" i="22"/>
  <c r="JB24" i="22"/>
  <c r="JC24" i="22"/>
  <c r="JD24" i="22"/>
  <c r="JE24" i="22"/>
  <c r="JF24" i="22"/>
  <c r="JG24" i="22"/>
  <c r="JH24" i="22"/>
  <c r="JI24" i="22"/>
  <c r="JJ24" i="22"/>
  <c r="JK24" i="22"/>
  <c r="JL24" i="22"/>
  <c r="JM24" i="22"/>
  <c r="JN24" i="22"/>
  <c r="JO24" i="22"/>
  <c r="JP24" i="22"/>
  <c r="JQ24" i="22"/>
  <c r="JR24" i="22"/>
  <c r="JS24" i="22"/>
  <c r="JT24" i="22"/>
  <c r="JU24" i="22"/>
  <c r="JV24" i="22"/>
  <c r="JW24" i="22"/>
  <c r="JX24" i="22"/>
  <c r="JY24" i="22"/>
  <c r="JZ24" i="22"/>
  <c r="KA24" i="22"/>
  <c r="KB24" i="22"/>
  <c r="KC24" i="22"/>
  <c r="KD24" i="22"/>
  <c r="KE24" i="22"/>
  <c r="KF24" i="22"/>
  <c r="KG24" i="22"/>
  <c r="KH24" i="22"/>
  <c r="KI24" i="22"/>
  <c r="KJ24" i="22"/>
  <c r="KK24" i="22"/>
  <c r="KL24" i="22"/>
  <c r="KM24" i="22"/>
  <c r="KN24" i="22"/>
  <c r="KO24" i="22"/>
  <c r="KP24" i="22"/>
  <c r="KQ24" i="22"/>
  <c r="KR24" i="22"/>
  <c r="KS24" i="22"/>
  <c r="KT24" i="22"/>
  <c r="KU24" i="22"/>
  <c r="KV24" i="22"/>
  <c r="KW24" i="22"/>
  <c r="KX24" i="22"/>
  <c r="KY24" i="22"/>
  <c r="KZ24" i="22"/>
  <c r="LA24" i="22"/>
  <c r="LB24" i="22"/>
  <c r="LC24" i="22"/>
  <c r="LD24" i="22"/>
  <c r="LE24" i="22"/>
  <c r="LF24" i="22"/>
  <c r="LG24" i="22"/>
  <c r="LH24" i="22"/>
  <c r="LI24" i="22"/>
  <c r="LJ24" i="22"/>
  <c r="LK24" i="22"/>
  <c r="LL24" i="22"/>
  <c r="LM24" i="22"/>
  <c r="LN24" i="22"/>
  <c r="LO24" i="22"/>
  <c r="LP24" i="22"/>
  <c r="LQ24" i="22"/>
  <c r="D25" i="22"/>
  <c r="E25" i="22"/>
  <c r="F25" i="22"/>
  <c r="G25" i="22"/>
  <c r="H25" i="22"/>
  <c r="I25" i="22"/>
  <c r="J25" i="22"/>
  <c r="K25" i="22"/>
  <c r="L25" i="22"/>
  <c r="M25" i="22"/>
  <c r="N25" i="22"/>
  <c r="O25" i="22"/>
  <c r="P25" i="22"/>
  <c r="Q25" i="22"/>
  <c r="R25" i="22"/>
  <c r="S25" i="22"/>
  <c r="T25" i="22"/>
  <c r="U25" i="22"/>
  <c r="V25" i="22"/>
  <c r="W25" i="22"/>
  <c r="X25" i="22"/>
  <c r="Y25" i="22"/>
  <c r="Z25" i="22"/>
  <c r="AA25" i="22"/>
  <c r="AB25" i="22"/>
  <c r="AC25" i="22"/>
  <c r="AD25" i="22"/>
  <c r="AE25" i="22"/>
  <c r="AF25" i="22"/>
  <c r="AG25" i="22"/>
  <c r="AH25" i="22"/>
  <c r="AI25" i="22"/>
  <c r="AJ25" i="22"/>
  <c r="AK25" i="22"/>
  <c r="AL25" i="22"/>
  <c r="AM25" i="22"/>
  <c r="AN25" i="22"/>
  <c r="AO25" i="22"/>
  <c r="AP25" i="22"/>
  <c r="AQ25" i="22"/>
  <c r="AR25" i="22"/>
  <c r="AS25" i="22"/>
  <c r="AT25" i="22"/>
  <c r="AU25" i="22"/>
  <c r="AV25" i="22"/>
  <c r="AW25" i="22"/>
  <c r="AX25" i="22"/>
  <c r="AY25" i="22"/>
  <c r="AZ25" i="22"/>
  <c r="BA25" i="22"/>
  <c r="BB25" i="22"/>
  <c r="BC25" i="22"/>
  <c r="BD25" i="22"/>
  <c r="BE25" i="22"/>
  <c r="BF25" i="22"/>
  <c r="BG25" i="22"/>
  <c r="BH25" i="22"/>
  <c r="BI25" i="22"/>
  <c r="BJ25" i="22"/>
  <c r="BK25" i="22"/>
  <c r="BL25" i="22"/>
  <c r="BM25" i="22"/>
  <c r="BN25" i="22"/>
  <c r="BO25" i="22"/>
  <c r="BP25" i="22"/>
  <c r="BQ25" i="22"/>
  <c r="BR25" i="22"/>
  <c r="BS25" i="22"/>
  <c r="BT25" i="22"/>
  <c r="BU25" i="22"/>
  <c r="BV25" i="22"/>
  <c r="BW25" i="22"/>
  <c r="BX25" i="22"/>
  <c r="BY25" i="22"/>
  <c r="BZ25" i="22"/>
  <c r="CA25" i="22"/>
  <c r="CB25" i="22"/>
  <c r="CC25" i="22"/>
  <c r="CD25" i="22"/>
  <c r="CE25" i="22"/>
  <c r="CF25" i="22"/>
  <c r="CJ25" i="22"/>
  <c r="CP25" i="22"/>
  <c r="CQ25" i="22"/>
  <c r="CR25" i="22"/>
  <c r="CS25" i="22"/>
  <c r="CT25" i="22"/>
  <c r="CU25" i="22"/>
  <c r="CX25" i="22"/>
  <c r="DF25" i="22"/>
  <c r="DG25" i="22"/>
  <c r="DH25" i="22"/>
  <c r="DI25" i="22"/>
  <c r="DJ25" i="22"/>
  <c r="DK25" i="22"/>
  <c r="DL25" i="22"/>
  <c r="DM25" i="22"/>
  <c r="DN25" i="22"/>
  <c r="DO25" i="22"/>
  <c r="DP25" i="22"/>
  <c r="DQ25" i="22"/>
  <c r="DR25" i="22"/>
  <c r="DS25" i="22"/>
  <c r="DT25" i="22"/>
  <c r="DU25" i="22"/>
  <c r="DV25" i="22"/>
  <c r="DW25" i="22"/>
  <c r="DX25" i="22"/>
  <c r="DY25" i="22"/>
  <c r="DZ25" i="22"/>
  <c r="EA25" i="22"/>
  <c r="EB25" i="22"/>
  <c r="EC25" i="22"/>
  <c r="ED25" i="22"/>
  <c r="EE25" i="22"/>
  <c r="EF25" i="22"/>
  <c r="EG25" i="22"/>
  <c r="EH25" i="22"/>
  <c r="EI25" i="22"/>
  <c r="EJ25" i="22"/>
  <c r="EK25" i="22"/>
  <c r="EL25" i="22"/>
  <c r="EM25" i="22"/>
  <c r="EN25" i="22"/>
  <c r="EO25" i="22"/>
  <c r="EP25" i="22"/>
  <c r="EQ25" i="22"/>
  <c r="ER25" i="22"/>
  <c r="ES25" i="22"/>
  <c r="ET25" i="22"/>
  <c r="EU25" i="22"/>
  <c r="EV25" i="22"/>
  <c r="EW25" i="22"/>
  <c r="EX25" i="22"/>
  <c r="EY25" i="22"/>
  <c r="EZ25" i="22"/>
  <c r="FA25" i="22"/>
  <c r="FB25" i="22"/>
  <c r="FC25" i="22"/>
  <c r="FD25" i="22"/>
  <c r="FE25" i="22"/>
  <c r="FF25" i="22"/>
  <c r="FG25" i="22"/>
  <c r="FH25" i="22"/>
  <c r="FI25" i="22"/>
  <c r="FJ25" i="22"/>
  <c r="FK25" i="22"/>
  <c r="FL25" i="22"/>
  <c r="FM25" i="22"/>
  <c r="FN25" i="22"/>
  <c r="FO25" i="22"/>
  <c r="FP25" i="22"/>
  <c r="FQ25" i="22"/>
  <c r="FR25" i="22"/>
  <c r="FS25" i="22"/>
  <c r="FT25" i="22"/>
  <c r="FU25" i="22"/>
  <c r="FV25" i="22"/>
  <c r="FW25" i="22"/>
  <c r="FX25" i="22"/>
  <c r="FY25" i="22"/>
  <c r="FZ25" i="22"/>
  <c r="GA25" i="22"/>
  <c r="GB25" i="22"/>
  <c r="GC25" i="22"/>
  <c r="GD25" i="22"/>
  <c r="GE25" i="22"/>
  <c r="GF25" i="22"/>
  <c r="GG25" i="22"/>
  <c r="GH25" i="22"/>
  <c r="GI25" i="22"/>
  <c r="GJ25" i="22"/>
  <c r="GK25" i="22"/>
  <c r="GL25" i="22"/>
  <c r="GM25" i="22"/>
  <c r="GN25" i="22"/>
  <c r="GO25" i="22"/>
  <c r="GP25" i="22"/>
  <c r="GQ25" i="22"/>
  <c r="GR25" i="22"/>
  <c r="GS25" i="22"/>
  <c r="GT25" i="22"/>
  <c r="GU25" i="22"/>
  <c r="GV25" i="22"/>
  <c r="GW25" i="22"/>
  <c r="GX25" i="22"/>
  <c r="GY25" i="22"/>
  <c r="GZ25" i="22"/>
  <c r="HA25" i="22"/>
  <c r="HB25" i="22"/>
  <c r="HC25" i="22"/>
  <c r="HD25" i="22"/>
  <c r="HE25" i="22"/>
  <c r="HF25" i="22"/>
  <c r="HG25" i="22"/>
  <c r="HH25" i="22"/>
  <c r="HI25" i="22"/>
  <c r="HJ25" i="22"/>
  <c r="HK25" i="22"/>
  <c r="HL25" i="22"/>
  <c r="HM25" i="22"/>
  <c r="HN25" i="22"/>
  <c r="HO25" i="22"/>
  <c r="HP25" i="22"/>
  <c r="HQ25" i="22"/>
  <c r="HR25" i="22"/>
  <c r="HS25" i="22"/>
  <c r="HT25" i="22"/>
  <c r="HU25" i="22"/>
  <c r="HV25" i="22"/>
  <c r="HW25" i="22"/>
  <c r="HX25" i="22"/>
  <c r="HY25" i="22"/>
  <c r="HZ25" i="22"/>
  <c r="IA25" i="22"/>
  <c r="IB25" i="22"/>
  <c r="IC25" i="22"/>
  <c r="ID25" i="22"/>
  <c r="IE25" i="22"/>
  <c r="IF25" i="22"/>
  <c r="IG25" i="22"/>
  <c r="IH25" i="22"/>
  <c r="II25" i="22"/>
  <c r="IJ25" i="22"/>
  <c r="IK25" i="22"/>
  <c r="IL25" i="22"/>
  <c r="IM25" i="22"/>
  <c r="IN25" i="22"/>
  <c r="IO25" i="22"/>
  <c r="IP25" i="22"/>
  <c r="IQ25" i="22"/>
  <c r="IR25" i="22"/>
  <c r="IS25" i="22"/>
  <c r="IT25" i="22"/>
  <c r="IU25" i="22"/>
  <c r="IV25" i="22"/>
  <c r="IW25" i="22"/>
  <c r="IX25" i="22"/>
  <c r="IY25" i="22"/>
  <c r="IZ25" i="22"/>
  <c r="JA25" i="22"/>
  <c r="JB25" i="22"/>
  <c r="JC25" i="22"/>
  <c r="JD25" i="22"/>
  <c r="JE25" i="22"/>
  <c r="JF25" i="22"/>
  <c r="JG25" i="22"/>
  <c r="JH25" i="22"/>
  <c r="JI25" i="22"/>
  <c r="JJ25" i="22"/>
  <c r="JK25" i="22"/>
  <c r="JL25" i="22"/>
  <c r="JM25" i="22"/>
  <c r="JN25" i="22"/>
  <c r="JO25" i="22"/>
  <c r="JP25" i="22"/>
  <c r="JQ25" i="22"/>
  <c r="JR25" i="22"/>
  <c r="JS25" i="22"/>
  <c r="JT25" i="22"/>
  <c r="JU25" i="22"/>
  <c r="JV25" i="22"/>
  <c r="JW25" i="22"/>
  <c r="JX25" i="22"/>
  <c r="JY25" i="22"/>
  <c r="JZ25" i="22"/>
  <c r="KA25" i="22"/>
  <c r="KB25" i="22"/>
  <c r="KC25" i="22"/>
  <c r="KD25" i="22"/>
  <c r="KE25" i="22"/>
  <c r="KF25" i="22"/>
  <c r="KG25" i="22"/>
  <c r="KH25" i="22"/>
  <c r="KI25" i="22"/>
  <c r="KJ25" i="22"/>
  <c r="KK25" i="22"/>
  <c r="KL25" i="22"/>
  <c r="KM25" i="22"/>
  <c r="KN25" i="22"/>
  <c r="KO25" i="22"/>
  <c r="KP25" i="22"/>
  <c r="KQ25" i="22"/>
  <c r="KR25" i="22"/>
  <c r="KS25" i="22"/>
  <c r="KT25" i="22"/>
  <c r="KU25" i="22"/>
  <c r="KV25" i="22"/>
  <c r="KW25" i="22"/>
  <c r="KX25" i="22"/>
  <c r="KY25" i="22"/>
  <c r="KZ25" i="22"/>
  <c r="LA25" i="22"/>
  <c r="LB25" i="22"/>
  <c r="LC25" i="22"/>
  <c r="LD25" i="22"/>
  <c r="LE25" i="22"/>
  <c r="LF25" i="22"/>
  <c r="LG25" i="22"/>
  <c r="LH25" i="22"/>
  <c r="LI25" i="22"/>
  <c r="LJ25" i="22"/>
  <c r="LK25" i="22"/>
  <c r="LL25" i="22"/>
  <c r="LM25" i="22"/>
  <c r="LN25" i="22"/>
  <c r="LO25" i="22"/>
  <c r="LP25" i="22"/>
  <c r="LQ25" i="22"/>
  <c r="D26" i="22"/>
  <c r="E26" i="22"/>
  <c r="F26" i="22"/>
  <c r="G26" i="22"/>
  <c r="H26" i="22"/>
  <c r="I26" i="22"/>
  <c r="J26" i="22"/>
  <c r="K26" i="22"/>
  <c r="L26" i="22"/>
  <c r="M26" i="22"/>
  <c r="N26" i="22"/>
  <c r="O26" i="22"/>
  <c r="P26" i="22"/>
  <c r="Q26" i="22"/>
  <c r="R26" i="22"/>
  <c r="S26" i="22"/>
  <c r="T26" i="22"/>
  <c r="U26" i="22"/>
  <c r="V26" i="22"/>
  <c r="W26" i="22"/>
  <c r="X26" i="22"/>
  <c r="Y26" i="22"/>
  <c r="Z26" i="22"/>
  <c r="AA26" i="22"/>
  <c r="AB26" i="22"/>
  <c r="AC26" i="22"/>
  <c r="AD26" i="22"/>
  <c r="AE26" i="22"/>
  <c r="AF26" i="22"/>
  <c r="AG26" i="22"/>
  <c r="AH26" i="22"/>
  <c r="AI26" i="22"/>
  <c r="AJ26" i="22"/>
  <c r="AK26" i="22"/>
  <c r="AL26" i="22"/>
  <c r="AM26" i="22"/>
  <c r="AN26" i="22"/>
  <c r="AO26" i="22"/>
  <c r="AP26" i="22"/>
  <c r="AQ26" i="22"/>
  <c r="AR26" i="22"/>
  <c r="AS26" i="22"/>
  <c r="AT26" i="22"/>
  <c r="AU26" i="22"/>
  <c r="AV26" i="22"/>
  <c r="AW26" i="22"/>
  <c r="AX26" i="22"/>
  <c r="AY26" i="22"/>
  <c r="AZ26" i="22"/>
  <c r="BA26" i="22"/>
  <c r="BB26" i="22"/>
  <c r="BC26" i="22"/>
  <c r="BD26" i="22"/>
  <c r="BE26" i="22"/>
  <c r="BF26" i="22"/>
  <c r="BG26" i="22"/>
  <c r="BH26" i="22"/>
  <c r="BI26" i="22"/>
  <c r="BJ26" i="22"/>
  <c r="BK26" i="22"/>
  <c r="BL26" i="22"/>
  <c r="BM26" i="22"/>
  <c r="BN26" i="22"/>
  <c r="BO26" i="22"/>
  <c r="BP26" i="22"/>
  <c r="BQ26" i="22"/>
  <c r="BR26" i="22"/>
  <c r="BS26" i="22"/>
  <c r="BT26" i="22"/>
  <c r="BU26" i="22"/>
  <c r="BV26" i="22"/>
  <c r="BW26" i="22"/>
  <c r="BX26" i="22"/>
  <c r="BY26" i="22"/>
  <c r="BZ26" i="22"/>
  <c r="CA26" i="22"/>
  <c r="CB26" i="22"/>
  <c r="CC26" i="22"/>
  <c r="CD26" i="22"/>
  <c r="CE26" i="22"/>
  <c r="CF26" i="22"/>
  <c r="CG26" i="22"/>
  <c r="CH26" i="22"/>
  <c r="CI26" i="22"/>
  <c r="CJ26" i="22"/>
  <c r="CK26" i="22"/>
  <c r="CL26" i="22"/>
  <c r="CM26" i="22"/>
  <c r="CN26" i="22"/>
  <c r="CO26" i="22"/>
  <c r="CP26" i="22"/>
  <c r="CQ26" i="22"/>
  <c r="CR26" i="22"/>
  <c r="CS26" i="22"/>
  <c r="CT26" i="22"/>
  <c r="CU26" i="22"/>
  <c r="CV26" i="22"/>
  <c r="CW26" i="22"/>
  <c r="CX26" i="22"/>
  <c r="CY26" i="22"/>
  <c r="CZ26" i="22"/>
  <c r="DA26" i="22"/>
  <c r="DB26" i="22"/>
  <c r="DC26" i="22"/>
  <c r="DD26" i="22"/>
  <c r="DE26" i="22"/>
  <c r="DF26" i="22"/>
  <c r="DG26" i="22"/>
  <c r="DH26" i="22"/>
  <c r="DI26" i="22"/>
  <c r="DJ26" i="22"/>
  <c r="DK26" i="22"/>
  <c r="DL26" i="22"/>
  <c r="DM26" i="22"/>
  <c r="DN26" i="22"/>
  <c r="DO26" i="22"/>
  <c r="DP26" i="22"/>
  <c r="DQ26" i="22"/>
  <c r="DR26" i="22"/>
  <c r="DS26" i="22"/>
  <c r="DT26" i="22"/>
  <c r="DU26" i="22"/>
  <c r="DV26" i="22"/>
  <c r="DW26" i="22"/>
  <c r="DX26" i="22"/>
  <c r="DY26" i="22"/>
  <c r="DZ26" i="22"/>
  <c r="EA26" i="22"/>
  <c r="EB26" i="22"/>
  <c r="EC26" i="22"/>
  <c r="ED26" i="22"/>
  <c r="EE26" i="22"/>
  <c r="EF26" i="22"/>
  <c r="EG26" i="22"/>
  <c r="EH26" i="22"/>
  <c r="EI26" i="22"/>
  <c r="EJ26" i="22"/>
  <c r="EK26" i="22"/>
  <c r="EL26" i="22"/>
  <c r="EM26" i="22"/>
  <c r="EN26" i="22"/>
  <c r="EO26" i="22"/>
  <c r="EP26" i="22"/>
  <c r="EQ26" i="22"/>
  <c r="ER26" i="22"/>
  <c r="ES26" i="22"/>
  <c r="ET26" i="22"/>
  <c r="EU26" i="22"/>
  <c r="EV26" i="22"/>
  <c r="EW26" i="22"/>
  <c r="EX26" i="22"/>
  <c r="EY26" i="22"/>
  <c r="EZ26" i="22"/>
  <c r="FA26" i="22"/>
  <c r="FB26" i="22"/>
  <c r="FC26" i="22"/>
  <c r="FD26" i="22"/>
  <c r="FE26" i="22"/>
  <c r="FF26" i="22"/>
  <c r="FG26" i="22"/>
  <c r="FH26" i="22"/>
  <c r="FI26" i="22"/>
  <c r="FJ26" i="22"/>
  <c r="FK26" i="22"/>
  <c r="FL26" i="22"/>
  <c r="FM26" i="22"/>
  <c r="FN26" i="22"/>
  <c r="FO26" i="22"/>
  <c r="FP26" i="22"/>
  <c r="FQ26" i="22"/>
  <c r="FR26" i="22"/>
  <c r="FS26" i="22"/>
  <c r="FT26" i="22"/>
  <c r="FU26" i="22"/>
  <c r="FV26" i="22"/>
  <c r="FW26" i="22"/>
  <c r="FX26" i="22"/>
  <c r="FY26" i="22"/>
  <c r="FZ26" i="22"/>
  <c r="GA26" i="22"/>
  <c r="GB26" i="22"/>
  <c r="GC26" i="22"/>
  <c r="GD26" i="22"/>
  <c r="GE26" i="22"/>
  <c r="GF26" i="22"/>
  <c r="GG26" i="22"/>
  <c r="GH26" i="22"/>
  <c r="GI26" i="22"/>
  <c r="GJ26" i="22"/>
  <c r="GK26" i="22"/>
  <c r="GL26" i="22"/>
  <c r="GM26" i="22"/>
  <c r="GN26" i="22"/>
  <c r="GO26" i="22"/>
  <c r="GP26" i="22"/>
  <c r="GQ26" i="22"/>
  <c r="GR26" i="22"/>
  <c r="GS26" i="22"/>
  <c r="GT26" i="22"/>
  <c r="GU26" i="22"/>
  <c r="GV26" i="22"/>
  <c r="GW26" i="22"/>
  <c r="GX26" i="22"/>
  <c r="GY26" i="22"/>
  <c r="HB26" i="22"/>
  <c r="HC26" i="22"/>
  <c r="HD26" i="22"/>
  <c r="HE26" i="22"/>
  <c r="HF26" i="22"/>
  <c r="HH26" i="22"/>
  <c r="HI26" i="22"/>
  <c r="HJ26" i="22"/>
  <c r="HK26" i="22"/>
  <c r="HL26" i="22"/>
  <c r="HM26" i="22"/>
  <c r="HN26" i="22"/>
  <c r="HO26" i="22"/>
  <c r="HP26" i="22"/>
  <c r="HQ26" i="22"/>
  <c r="HR26" i="22"/>
  <c r="HS26" i="22"/>
  <c r="HT26" i="22"/>
  <c r="HU26" i="22"/>
  <c r="HV26" i="22"/>
  <c r="HW26" i="22"/>
  <c r="HX26" i="22"/>
  <c r="HY26" i="22"/>
  <c r="HZ26" i="22"/>
  <c r="IA26" i="22"/>
  <c r="IB26" i="22"/>
  <c r="IC26" i="22"/>
  <c r="ID26" i="22"/>
  <c r="IE26" i="22"/>
  <c r="IF26" i="22"/>
  <c r="IG26" i="22"/>
  <c r="IH26" i="22"/>
  <c r="II26" i="22"/>
  <c r="IJ26" i="22"/>
  <c r="IK26" i="22"/>
  <c r="IL26" i="22"/>
  <c r="IM26" i="22"/>
  <c r="IN26" i="22"/>
  <c r="IO26" i="22"/>
  <c r="IP26" i="22"/>
  <c r="IQ26" i="22"/>
  <c r="IR26" i="22"/>
  <c r="IS26" i="22"/>
  <c r="IT26" i="22"/>
  <c r="IU26" i="22"/>
  <c r="IV26" i="22"/>
  <c r="IW26" i="22"/>
  <c r="IX26" i="22"/>
  <c r="IY26" i="22"/>
  <c r="IZ26" i="22"/>
  <c r="JA26" i="22"/>
  <c r="JB26" i="22"/>
  <c r="JC26" i="22"/>
  <c r="JD26" i="22"/>
  <c r="JE26" i="22"/>
  <c r="JF26" i="22"/>
  <c r="JG26" i="22"/>
  <c r="JH26" i="22"/>
  <c r="JI26" i="22"/>
  <c r="JJ26" i="22"/>
  <c r="JK26" i="22"/>
  <c r="JL26" i="22"/>
  <c r="JM26" i="22"/>
  <c r="JN26" i="22"/>
  <c r="JO26" i="22"/>
  <c r="JP26" i="22"/>
  <c r="JQ26" i="22"/>
  <c r="JR26" i="22"/>
  <c r="JS26" i="22"/>
  <c r="JT26" i="22"/>
  <c r="JU26" i="22"/>
  <c r="JV26" i="22"/>
  <c r="JW26" i="22"/>
  <c r="JX26" i="22"/>
  <c r="JY26" i="22"/>
  <c r="JZ26" i="22"/>
  <c r="KA26" i="22"/>
  <c r="KB26" i="22"/>
  <c r="KC26" i="22"/>
  <c r="KD26" i="22"/>
  <c r="KE26" i="22"/>
  <c r="KF26" i="22"/>
  <c r="KG26" i="22"/>
  <c r="KH26" i="22"/>
  <c r="KI26" i="22"/>
  <c r="KJ26" i="22"/>
  <c r="KK26" i="22"/>
  <c r="KL26" i="22"/>
  <c r="KM26" i="22"/>
  <c r="KN26" i="22"/>
  <c r="KO26" i="22"/>
  <c r="KP26" i="22"/>
  <c r="KQ26" i="22"/>
  <c r="KR26" i="22"/>
  <c r="KS26" i="22"/>
  <c r="KT26" i="22"/>
  <c r="KU26" i="22"/>
  <c r="KV26" i="22"/>
  <c r="KW26" i="22"/>
  <c r="KX26" i="22"/>
  <c r="KY26" i="22"/>
  <c r="KZ26" i="22"/>
  <c r="LA26" i="22"/>
  <c r="LB26" i="22"/>
  <c r="LC26" i="22"/>
  <c r="LD26" i="22"/>
  <c r="LE26" i="22"/>
  <c r="LF26" i="22"/>
  <c r="LG26" i="22"/>
  <c r="LH26" i="22"/>
  <c r="LI26" i="22"/>
  <c r="LJ26" i="22"/>
  <c r="LK26" i="22"/>
  <c r="LL26" i="22"/>
  <c r="LM26" i="22"/>
  <c r="LN26" i="22"/>
  <c r="LO26" i="22"/>
  <c r="LP26" i="22"/>
  <c r="LQ26" i="22"/>
  <c r="D27" i="22"/>
  <c r="E27" i="22"/>
  <c r="F27" i="22"/>
  <c r="G27" i="22"/>
  <c r="H27" i="22"/>
  <c r="I27" i="22"/>
  <c r="J27" i="22"/>
  <c r="K27" i="22"/>
  <c r="L27" i="22"/>
  <c r="M27" i="22"/>
  <c r="N27" i="22"/>
  <c r="O27" i="22"/>
  <c r="P27" i="22"/>
  <c r="Q27" i="22"/>
  <c r="R27" i="22"/>
  <c r="S27" i="22"/>
  <c r="T27" i="22"/>
  <c r="U27" i="22"/>
  <c r="V27" i="22"/>
  <c r="W27" i="22"/>
  <c r="X27" i="22"/>
  <c r="Y27" i="22"/>
  <c r="Z27" i="22"/>
  <c r="AA27" i="22"/>
  <c r="AB27" i="22"/>
  <c r="AC27" i="22"/>
  <c r="AD27" i="22"/>
  <c r="AE27" i="22"/>
  <c r="AF27" i="22"/>
  <c r="AG27" i="22"/>
  <c r="AH27" i="22"/>
  <c r="AI27" i="22"/>
  <c r="AJ27" i="22"/>
  <c r="AK27" i="22"/>
  <c r="AL27" i="22"/>
  <c r="AM27" i="22"/>
  <c r="AN27" i="22"/>
  <c r="AO27" i="22"/>
  <c r="AP27" i="22"/>
  <c r="AQ27" i="22"/>
  <c r="AR27" i="22"/>
  <c r="AS27" i="22"/>
  <c r="AT27" i="22"/>
  <c r="AU27" i="22"/>
  <c r="AV27" i="22"/>
  <c r="AW27" i="22"/>
  <c r="AX27" i="22"/>
  <c r="AY27" i="22"/>
  <c r="AZ27" i="22"/>
  <c r="BA27" i="22"/>
  <c r="BB27" i="22"/>
  <c r="BC27" i="22"/>
  <c r="BD27" i="22"/>
  <c r="BE27" i="22"/>
  <c r="BF27" i="22"/>
  <c r="BG27" i="22"/>
  <c r="BH27" i="22"/>
  <c r="BI27" i="22"/>
  <c r="BJ27" i="22"/>
  <c r="BK27" i="22"/>
  <c r="BL27" i="22"/>
  <c r="BM27" i="22"/>
  <c r="BN27" i="22"/>
  <c r="BO27" i="22"/>
  <c r="BP27" i="22"/>
  <c r="BQ27" i="22"/>
  <c r="BR27" i="22"/>
  <c r="BS27" i="22"/>
  <c r="BT27" i="22"/>
  <c r="BU27" i="22"/>
  <c r="BV27" i="22"/>
  <c r="BW27" i="22"/>
  <c r="BX27" i="22"/>
  <c r="BY27" i="22"/>
  <c r="BZ27" i="22"/>
  <c r="CA27" i="22"/>
  <c r="CB27" i="22"/>
  <c r="CC27" i="22"/>
  <c r="CD27" i="22"/>
  <c r="CE27" i="22"/>
  <c r="CF27" i="22"/>
  <c r="CG27" i="22"/>
  <c r="CH27" i="22"/>
  <c r="CI27" i="22"/>
  <c r="CJ27" i="22"/>
  <c r="CK27" i="22"/>
  <c r="CL27" i="22"/>
  <c r="CM27" i="22"/>
  <c r="CN27" i="22"/>
  <c r="CO27" i="22"/>
  <c r="CP27" i="22"/>
  <c r="CQ27" i="22"/>
  <c r="CR27" i="22"/>
  <c r="CS27" i="22"/>
  <c r="CT27" i="22"/>
  <c r="CU27" i="22"/>
  <c r="CV27" i="22"/>
  <c r="CW27" i="22"/>
  <c r="CX27" i="22"/>
  <c r="CY27" i="22"/>
  <c r="CZ27" i="22"/>
  <c r="DA27" i="22"/>
  <c r="DB27" i="22"/>
  <c r="DC27" i="22"/>
  <c r="DD27" i="22"/>
  <c r="DE27" i="22"/>
  <c r="DF27" i="22"/>
  <c r="DG27" i="22"/>
  <c r="DH27" i="22"/>
  <c r="DI27" i="22"/>
  <c r="DJ27" i="22"/>
  <c r="DK27" i="22"/>
  <c r="DL27" i="22"/>
  <c r="DM27" i="22"/>
  <c r="DN27" i="22"/>
  <c r="DO27" i="22"/>
  <c r="DP27" i="22"/>
  <c r="DQ27" i="22"/>
  <c r="DR27" i="22"/>
  <c r="DS27" i="22"/>
  <c r="DT27" i="22"/>
  <c r="DU27" i="22"/>
  <c r="DV27" i="22"/>
  <c r="DW27" i="22"/>
  <c r="DX27" i="22"/>
  <c r="DY27" i="22"/>
  <c r="DZ27" i="22"/>
  <c r="EA27" i="22"/>
  <c r="EB27" i="22"/>
  <c r="EC27" i="22"/>
  <c r="ED27" i="22"/>
  <c r="EE27" i="22"/>
  <c r="EF27" i="22"/>
  <c r="EG27" i="22"/>
  <c r="EH27" i="22"/>
  <c r="EI27" i="22"/>
  <c r="EJ27" i="22"/>
  <c r="EK27" i="22"/>
  <c r="EL27" i="22"/>
  <c r="EM27" i="22"/>
  <c r="EN27" i="22"/>
  <c r="EO27" i="22"/>
  <c r="EP27" i="22"/>
  <c r="EQ27" i="22"/>
  <c r="ER27" i="22"/>
  <c r="ES27" i="22"/>
  <c r="ET27" i="22"/>
  <c r="EU27" i="22"/>
  <c r="EV27" i="22"/>
  <c r="EW27" i="22"/>
  <c r="EX27" i="22"/>
  <c r="EY27" i="22"/>
  <c r="EZ27" i="22"/>
  <c r="FA27" i="22"/>
  <c r="FB27" i="22"/>
  <c r="FC27" i="22"/>
  <c r="FD27" i="22"/>
  <c r="FE27" i="22"/>
  <c r="FF27" i="22"/>
  <c r="FG27" i="22"/>
  <c r="FH27" i="22"/>
  <c r="FI27" i="22"/>
  <c r="FJ27" i="22"/>
  <c r="FK27" i="22"/>
  <c r="FL27" i="22"/>
  <c r="FM27" i="22"/>
  <c r="FN27" i="22"/>
  <c r="FO27" i="22"/>
  <c r="FP27" i="22"/>
  <c r="FQ27" i="22"/>
  <c r="FR27" i="22"/>
  <c r="FS27" i="22"/>
  <c r="FT27" i="22"/>
  <c r="FU27" i="22"/>
  <c r="FV27" i="22"/>
  <c r="FW27" i="22"/>
  <c r="FX27" i="22"/>
  <c r="FY27" i="22"/>
  <c r="FZ27" i="22"/>
  <c r="GA27" i="22"/>
  <c r="GB27" i="22"/>
  <c r="GC27" i="22"/>
  <c r="GD27" i="22"/>
  <c r="GE27" i="22"/>
  <c r="GF27" i="22"/>
  <c r="GG27" i="22"/>
  <c r="GH27" i="22"/>
  <c r="GI27" i="22"/>
  <c r="GJ27" i="22"/>
  <c r="GK27" i="22"/>
  <c r="GL27" i="22"/>
  <c r="GM27" i="22"/>
  <c r="GN27" i="22"/>
  <c r="GO27" i="22"/>
  <c r="GP27" i="22"/>
  <c r="GQ27" i="22"/>
  <c r="GR27" i="22"/>
  <c r="GS27" i="22"/>
  <c r="GT27" i="22"/>
  <c r="GU27" i="22"/>
  <c r="GV27" i="22"/>
  <c r="GW27" i="22"/>
  <c r="GX27" i="22"/>
  <c r="GY27" i="22"/>
  <c r="HB27" i="22"/>
  <c r="HE27" i="22"/>
  <c r="HF27" i="22"/>
  <c r="HH27" i="22"/>
  <c r="HI27" i="22"/>
  <c r="HJ27" i="22"/>
  <c r="HK27" i="22"/>
  <c r="HL27" i="22"/>
  <c r="HM27" i="22"/>
  <c r="HN27" i="22"/>
  <c r="HO27" i="22"/>
  <c r="HP27" i="22"/>
  <c r="HQ27" i="22"/>
  <c r="HR27" i="22"/>
  <c r="HS27" i="22"/>
  <c r="HT27" i="22"/>
  <c r="HU27" i="22"/>
  <c r="HV27" i="22"/>
  <c r="HW27" i="22"/>
  <c r="HX27" i="22"/>
  <c r="HY27" i="22"/>
  <c r="HZ27" i="22"/>
  <c r="IA27" i="22"/>
  <c r="IB27" i="22"/>
  <c r="IC27" i="22"/>
  <c r="ID27" i="22"/>
  <c r="IE27" i="22"/>
  <c r="IF27" i="22"/>
  <c r="IG27" i="22"/>
  <c r="IH27" i="22"/>
  <c r="II27" i="22"/>
  <c r="IJ27" i="22"/>
  <c r="IK27" i="22"/>
  <c r="IL27" i="22"/>
  <c r="IM27" i="22"/>
  <c r="IN27" i="22"/>
  <c r="IO27" i="22"/>
  <c r="IP27" i="22"/>
  <c r="IQ27" i="22"/>
  <c r="IR27" i="22"/>
  <c r="IS27" i="22"/>
  <c r="IT27" i="22"/>
  <c r="IU27" i="22"/>
  <c r="IV27" i="22"/>
  <c r="IW27" i="22"/>
  <c r="IX27" i="22"/>
  <c r="IY27" i="22"/>
  <c r="IZ27" i="22"/>
  <c r="JA27" i="22"/>
  <c r="JB27" i="22"/>
  <c r="JC27" i="22"/>
  <c r="JD27" i="22"/>
  <c r="JE27" i="22"/>
  <c r="JF27" i="22"/>
  <c r="JG27" i="22"/>
  <c r="JH27" i="22"/>
  <c r="JI27" i="22"/>
  <c r="JJ27" i="22"/>
  <c r="JK27" i="22"/>
  <c r="JL27" i="22"/>
  <c r="JM27" i="22"/>
  <c r="JN27" i="22"/>
  <c r="JO27" i="22"/>
  <c r="JP27" i="22"/>
  <c r="JQ27" i="22"/>
  <c r="JR27" i="22"/>
  <c r="JS27" i="22"/>
  <c r="JT27" i="22"/>
  <c r="JU27" i="22"/>
  <c r="JV27" i="22"/>
  <c r="JW27" i="22"/>
  <c r="JX27" i="22"/>
  <c r="JY27" i="22"/>
  <c r="JZ27" i="22"/>
  <c r="KA27" i="22"/>
  <c r="KB27" i="22"/>
  <c r="KC27" i="22"/>
  <c r="KD27" i="22"/>
  <c r="KE27" i="22"/>
  <c r="KF27" i="22"/>
  <c r="KG27" i="22"/>
  <c r="KH27" i="22"/>
  <c r="KI27" i="22"/>
  <c r="KJ27" i="22"/>
  <c r="KK27" i="22"/>
  <c r="KL27" i="22"/>
  <c r="KM27" i="22"/>
  <c r="KN27" i="22"/>
  <c r="KO27" i="22"/>
  <c r="KP27" i="22"/>
  <c r="KQ27" i="22"/>
  <c r="KR27" i="22"/>
  <c r="KS27" i="22"/>
  <c r="KT27" i="22"/>
  <c r="KU27" i="22"/>
  <c r="KV27" i="22"/>
  <c r="KW27" i="22"/>
  <c r="KX27" i="22"/>
  <c r="KY27" i="22"/>
  <c r="KZ27" i="22"/>
  <c r="LA27" i="22"/>
  <c r="LB27" i="22"/>
  <c r="LC27" i="22"/>
  <c r="LD27" i="22"/>
  <c r="LE27" i="22"/>
  <c r="LF27" i="22"/>
  <c r="LG27" i="22"/>
  <c r="LH27" i="22"/>
  <c r="LI27" i="22"/>
  <c r="LJ27" i="22"/>
  <c r="LK27" i="22"/>
  <c r="LL27" i="22"/>
  <c r="LM27" i="22"/>
  <c r="LN27" i="22"/>
  <c r="LO27" i="22"/>
  <c r="LP27" i="22"/>
  <c r="LQ27" i="22"/>
  <c r="D28" i="22"/>
  <c r="E28" i="22"/>
  <c r="F28" i="22"/>
  <c r="G28" i="22"/>
  <c r="H28" i="22"/>
  <c r="I28" i="22"/>
  <c r="J28" i="22"/>
  <c r="K28" i="22"/>
  <c r="L28" i="22"/>
  <c r="M28" i="22"/>
  <c r="N28" i="22"/>
  <c r="O28" i="22"/>
  <c r="P28" i="22"/>
  <c r="Q28" i="22"/>
  <c r="R28" i="22"/>
  <c r="S28" i="22"/>
  <c r="T28" i="22"/>
  <c r="U28" i="22"/>
  <c r="V28" i="22"/>
  <c r="W28" i="22"/>
  <c r="X28" i="22"/>
  <c r="Y28" i="22"/>
  <c r="Z28" i="22"/>
  <c r="AA28" i="22"/>
  <c r="AB28" i="22"/>
  <c r="AC28" i="22"/>
  <c r="AD28" i="22"/>
  <c r="AE28" i="22"/>
  <c r="AF28" i="22"/>
  <c r="AG28" i="22"/>
  <c r="AH28" i="22"/>
  <c r="AI28" i="22"/>
  <c r="AJ28" i="22"/>
  <c r="AK28" i="22"/>
  <c r="AL28" i="22"/>
  <c r="AM28" i="22"/>
  <c r="AN28" i="22"/>
  <c r="AO28" i="22"/>
  <c r="AP28" i="22"/>
  <c r="AQ28" i="22"/>
  <c r="AR28" i="22"/>
  <c r="AS28" i="22"/>
  <c r="AT28" i="22"/>
  <c r="AU28" i="22"/>
  <c r="AV28" i="22"/>
  <c r="AW28" i="22"/>
  <c r="AX28" i="22"/>
  <c r="AY28" i="22"/>
  <c r="AZ28" i="22"/>
  <c r="BA28" i="22"/>
  <c r="BB28" i="22"/>
  <c r="BC28" i="22"/>
  <c r="BD28" i="22"/>
  <c r="BE28" i="22"/>
  <c r="BF28" i="22"/>
  <c r="BG28" i="22"/>
  <c r="BH28" i="22"/>
  <c r="BI28" i="22"/>
  <c r="BJ28" i="22"/>
  <c r="BK28" i="22"/>
  <c r="BL28" i="22"/>
  <c r="BM28" i="22"/>
  <c r="BN28" i="22"/>
  <c r="BO28" i="22"/>
  <c r="BP28" i="22"/>
  <c r="BQ28" i="22"/>
  <c r="BR28" i="22"/>
  <c r="BS28" i="22"/>
  <c r="BT28" i="22"/>
  <c r="BU28" i="22"/>
  <c r="BV28" i="22"/>
  <c r="BW28" i="22"/>
  <c r="BX28" i="22"/>
  <c r="BY28" i="22"/>
  <c r="BZ28" i="22"/>
  <c r="CA28" i="22"/>
  <c r="CB28" i="22"/>
  <c r="CC28" i="22"/>
  <c r="CD28" i="22"/>
  <c r="CE28" i="22"/>
  <c r="CF28" i="22"/>
  <c r="CG28" i="22"/>
  <c r="CH28" i="22"/>
  <c r="CI28" i="22"/>
  <c r="CJ28" i="22"/>
  <c r="CK28" i="22"/>
  <c r="CL28" i="22"/>
  <c r="CM28" i="22"/>
  <c r="CN28" i="22"/>
  <c r="CO28" i="22"/>
  <c r="CP28" i="22"/>
  <c r="CQ28" i="22"/>
  <c r="CR28" i="22"/>
  <c r="CS28" i="22"/>
  <c r="CT28" i="22"/>
  <c r="CU28" i="22"/>
  <c r="CV28" i="22"/>
  <c r="CW28" i="22"/>
  <c r="CX28" i="22"/>
  <c r="CY28" i="22"/>
  <c r="CZ28" i="22"/>
  <c r="DA28" i="22"/>
  <c r="DB28" i="22"/>
  <c r="DC28" i="22"/>
  <c r="DD28" i="22"/>
  <c r="DE28" i="22"/>
  <c r="DF28" i="22"/>
  <c r="DG28" i="22"/>
  <c r="DH28" i="22"/>
  <c r="DI28" i="22"/>
  <c r="DJ28" i="22"/>
  <c r="DK28" i="22"/>
  <c r="DL28" i="22"/>
  <c r="DM28" i="22"/>
  <c r="DN28" i="22"/>
  <c r="DO28" i="22"/>
  <c r="DP28" i="22"/>
  <c r="DQ28" i="22"/>
  <c r="DR28" i="22"/>
  <c r="DS28" i="22"/>
  <c r="DT28" i="22"/>
  <c r="DU28" i="22"/>
  <c r="DV28" i="22"/>
  <c r="DW28" i="22"/>
  <c r="DX28" i="22"/>
  <c r="DY28" i="22"/>
  <c r="DZ28" i="22"/>
  <c r="EA28" i="22"/>
  <c r="EB28" i="22"/>
  <c r="EC28" i="22"/>
  <c r="ED28" i="22"/>
  <c r="EE28" i="22"/>
  <c r="EF28" i="22"/>
  <c r="EG28" i="22"/>
  <c r="EH28" i="22"/>
  <c r="EI28" i="22"/>
  <c r="EJ28" i="22"/>
  <c r="EK28" i="22"/>
  <c r="EL28" i="22"/>
  <c r="EM28" i="22"/>
  <c r="EN28" i="22"/>
  <c r="EO28" i="22"/>
  <c r="EP28" i="22"/>
  <c r="EQ28" i="22"/>
  <c r="ER28" i="22"/>
  <c r="ES28" i="22"/>
  <c r="ET28" i="22"/>
  <c r="EU28" i="22"/>
  <c r="EV28" i="22"/>
  <c r="EW28" i="22"/>
  <c r="EX28" i="22"/>
  <c r="EY28" i="22"/>
  <c r="EZ28" i="22"/>
  <c r="FA28" i="22"/>
  <c r="FB28" i="22"/>
  <c r="FC28" i="22"/>
  <c r="FD28" i="22"/>
  <c r="FE28" i="22"/>
  <c r="FF28" i="22"/>
  <c r="FG28" i="22"/>
  <c r="FH28" i="22"/>
  <c r="FI28" i="22"/>
  <c r="FJ28" i="22"/>
  <c r="FK28" i="22"/>
  <c r="FL28" i="22"/>
  <c r="FM28" i="22"/>
  <c r="FN28" i="22"/>
  <c r="FO28" i="22"/>
  <c r="FP28" i="22"/>
  <c r="FQ28" i="22"/>
  <c r="FR28" i="22"/>
  <c r="FS28" i="22"/>
  <c r="FT28" i="22"/>
  <c r="FU28" i="22"/>
  <c r="FV28" i="22"/>
  <c r="FW28" i="22"/>
  <c r="FX28" i="22"/>
  <c r="FY28" i="22"/>
  <c r="FZ28" i="22"/>
  <c r="GA28" i="22"/>
  <c r="GB28" i="22"/>
  <c r="GC28" i="22"/>
  <c r="GD28" i="22"/>
  <c r="GE28" i="22"/>
  <c r="GF28" i="22"/>
  <c r="GG28" i="22"/>
  <c r="GH28" i="22"/>
  <c r="GI28" i="22"/>
  <c r="GJ28" i="22"/>
  <c r="GK28" i="22"/>
  <c r="GL28" i="22"/>
  <c r="GM28" i="22"/>
  <c r="GN28" i="22"/>
  <c r="GO28" i="22"/>
  <c r="GP28" i="22"/>
  <c r="GQ28" i="22"/>
  <c r="GR28" i="22"/>
  <c r="GS28" i="22"/>
  <c r="GT28" i="22"/>
  <c r="GU28" i="22"/>
  <c r="GV28" i="22"/>
  <c r="GW28" i="22"/>
  <c r="GX28" i="22"/>
  <c r="GY28" i="22"/>
  <c r="HB28" i="22"/>
  <c r="HE28" i="22"/>
  <c r="HF28" i="22"/>
  <c r="HH28" i="22"/>
  <c r="HI28" i="22"/>
  <c r="HJ28" i="22"/>
  <c r="HK28" i="22"/>
  <c r="HL28" i="22"/>
  <c r="HM28" i="22"/>
  <c r="HN28" i="22"/>
  <c r="HO28" i="22"/>
  <c r="HP28" i="22"/>
  <c r="HQ28" i="22"/>
  <c r="HR28" i="22"/>
  <c r="HS28" i="22"/>
  <c r="HT28" i="22"/>
  <c r="HU28" i="22"/>
  <c r="HV28" i="22"/>
  <c r="HW28" i="22"/>
  <c r="HX28" i="22"/>
  <c r="HY28" i="22"/>
  <c r="HZ28" i="22"/>
  <c r="IA28" i="22"/>
  <c r="IB28" i="22"/>
  <c r="IC28" i="22"/>
  <c r="ID28" i="22"/>
  <c r="IE28" i="22"/>
  <c r="IF28" i="22"/>
  <c r="IG28" i="22"/>
  <c r="IH28" i="22"/>
  <c r="II28" i="22"/>
  <c r="IJ28" i="22"/>
  <c r="IK28" i="22"/>
  <c r="IL28" i="22"/>
  <c r="IM28" i="22"/>
  <c r="IN28" i="22"/>
  <c r="IO28" i="22"/>
  <c r="IP28" i="22"/>
  <c r="IQ28" i="22"/>
  <c r="IR28" i="22"/>
  <c r="IS28" i="22"/>
  <c r="IT28" i="22"/>
  <c r="IU28" i="22"/>
  <c r="IV28" i="22"/>
  <c r="IW28" i="22"/>
  <c r="IX28" i="22"/>
  <c r="IY28" i="22"/>
  <c r="IZ28" i="22"/>
  <c r="JA28" i="22"/>
  <c r="JB28" i="22"/>
  <c r="JC28" i="22"/>
  <c r="JD28" i="22"/>
  <c r="JE28" i="22"/>
  <c r="JF28" i="22"/>
  <c r="JG28" i="22"/>
  <c r="JH28" i="22"/>
  <c r="JI28" i="22"/>
  <c r="JJ28" i="22"/>
  <c r="JK28" i="22"/>
  <c r="JL28" i="22"/>
  <c r="JM28" i="22"/>
  <c r="JN28" i="22"/>
  <c r="JO28" i="22"/>
  <c r="JP28" i="22"/>
  <c r="JQ28" i="22"/>
  <c r="JR28" i="22"/>
  <c r="JS28" i="22"/>
  <c r="JT28" i="22"/>
  <c r="JU28" i="22"/>
  <c r="JV28" i="22"/>
  <c r="JW28" i="22"/>
  <c r="JX28" i="22"/>
  <c r="JY28" i="22"/>
  <c r="JZ28" i="22"/>
  <c r="KA28" i="22"/>
  <c r="KB28" i="22"/>
  <c r="KC28" i="22"/>
  <c r="KD28" i="22"/>
  <c r="KE28" i="22"/>
  <c r="KF28" i="22"/>
  <c r="KG28" i="22"/>
  <c r="KH28" i="22"/>
  <c r="KI28" i="22"/>
  <c r="KJ28" i="22"/>
  <c r="KK28" i="22"/>
  <c r="KL28" i="22"/>
  <c r="KM28" i="22"/>
  <c r="KN28" i="22"/>
  <c r="KO28" i="22"/>
  <c r="KP28" i="22"/>
  <c r="KQ28" i="22"/>
  <c r="KR28" i="22"/>
  <c r="KS28" i="22"/>
  <c r="KT28" i="22"/>
  <c r="KU28" i="22"/>
  <c r="KV28" i="22"/>
  <c r="KW28" i="22"/>
  <c r="KX28" i="22"/>
  <c r="KY28" i="22"/>
  <c r="KZ28" i="22"/>
  <c r="LA28" i="22"/>
  <c r="LB28" i="22"/>
  <c r="LC28" i="22"/>
  <c r="LD28" i="22"/>
  <c r="LE28" i="22"/>
  <c r="LF28" i="22"/>
  <c r="LG28" i="22"/>
  <c r="LH28" i="22"/>
  <c r="LI28" i="22"/>
  <c r="LJ28" i="22"/>
  <c r="LK28" i="22"/>
  <c r="LL28" i="22"/>
  <c r="LM28" i="22"/>
  <c r="LN28" i="22"/>
  <c r="LO28" i="22"/>
  <c r="LP28" i="22"/>
  <c r="LQ28" i="22"/>
  <c r="D29" i="22"/>
  <c r="E29" i="22"/>
  <c r="F29" i="22"/>
  <c r="G29" i="22"/>
  <c r="H29" i="22"/>
  <c r="I29" i="22"/>
  <c r="J29" i="22"/>
  <c r="K29" i="22"/>
  <c r="L29" i="22"/>
  <c r="M29" i="22"/>
  <c r="N29" i="22"/>
  <c r="O29" i="22"/>
  <c r="P29" i="22"/>
  <c r="Q29" i="22"/>
  <c r="R29" i="22"/>
  <c r="S29" i="22"/>
  <c r="T29" i="22"/>
  <c r="U29" i="22"/>
  <c r="V29" i="22"/>
  <c r="W29" i="22"/>
  <c r="X29" i="22"/>
  <c r="Y29" i="22"/>
  <c r="Z29" i="22"/>
  <c r="AA29" i="22"/>
  <c r="AB29" i="22"/>
  <c r="AC29" i="22"/>
  <c r="AD29" i="22"/>
  <c r="AE29" i="22"/>
  <c r="AF29" i="22"/>
  <c r="AG29" i="22"/>
  <c r="AH29" i="22"/>
  <c r="AI29" i="22"/>
  <c r="AJ29" i="22"/>
  <c r="AK29" i="22"/>
  <c r="AL29" i="22"/>
  <c r="AM29" i="22"/>
  <c r="AN29" i="22"/>
  <c r="AO29" i="22"/>
  <c r="AP29" i="22"/>
  <c r="AQ29" i="22"/>
  <c r="AR29" i="22"/>
  <c r="AS29" i="22"/>
  <c r="AT29" i="22"/>
  <c r="AU29" i="22"/>
  <c r="AV29" i="22"/>
  <c r="AW29" i="22"/>
  <c r="AX29" i="22"/>
  <c r="AY29" i="22"/>
  <c r="AZ29" i="22"/>
  <c r="BA29" i="22"/>
  <c r="BB29" i="22"/>
  <c r="BC29" i="22"/>
  <c r="BD29" i="22"/>
  <c r="BE29" i="22"/>
  <c r="BF29" i="22"/>
  <c r="BG29" i="22"/>
  <c r="BH29" i="22"/>
  <c r="BI29" i="22"/>
  <c r="BJ29" i="22"/>
  <c r="BK29" i="22"/>
  <c r="BL29" i="22"/>
  <c r="BM29" i="22"/>
  <c r="BN29" i="22"/>
  <c r="BO29" i="22"/>
  <c r="BP29" i="22"/>
  <c r="BQ29" i="22"/>
  <c r="BR29" i="22"/>
  <c r="BS29" i="22"/>
  <c r="BT29" i="22"/>
  <c r="BU29" i="22"/>
  <c r="BV29" i="22"/>
  <c r="BW29" i="22"/>
  <c r="BX29" i="22"/>
  <c r="BY29" i="22"/>
  <c r="BZ29" i="22"/>
  <c r="CA29" i="22"/>
  <c r="CB29" i="22"/>
  <c r="CC29" i="22"/>
  <c r="CD29" i="22"/>
  <c r="CE29" i="22"/>
  <c r="CF29" i="22"/>
  <c r="CG29" i="22"/>
  <c r="CH29" i="22"/>
  <c r="CI29" i="22"/>
  <c r="CJ29" i="22"/>
  <c r="CK29" i="22"/>
  <c r="CL29" i="22"/>
  <c r="CM29" i="22"/>
  <c r="CN29" i="22"/>
  <c r="CO29" i="22"/>
  <c r="CP29" i="22"/>
  <c r="CQ29" i="22"/>
  <c r="CR29" i="22"/>
  <c r="CS29" i="22"/>
  <c r="CT29" i="22"/>
  <c r="CU29" i="22"/>
  <c r="CV29" i="22"/>
  <c r="CW29" i="22"/>
  <c r="CX29" i="22"/>
  <c r="CY29" i="22"/>
  <c r="CZ29" i="22"/>
  <c r="DA29" i="22"/>
  <c r="DB29" i="22"/>
  <c r="DC29" i="22"/>
  <c r="DD29" i="22"/>
  <c r="DE29" i="22"/>
  <c r="DF29" i="22"/>
  <c r="DG29" i="22"/>
  <c r="DH29" i="22"/>
  <c r="DI29" i="22"/>
  <c r="DJ29" i="22"/>
  <c r="DK29" i="22"/>
  <c r="DL29" i="22"/>
  <c r="DM29" i="22"/>
  <c r="DN29" i="22"/>
  <c r="DO29" i="22"/>
  <c r="DP29" i="22"/>
  <c r="DQ29" i="22"/>
  <c r="DR29" i="22"/>
  <c r="DS29" i="22"/>
  <c r="DT29" i="22"/>
  <c r="DU29" i="22"/>
  <c r="DV29" i="22"/>
  <c r="DW29" i="22"/>
  <c r="DX29" i="22"/>
  <c r="DY29" i="22"/>
  <c r="DZ29" i="22"/>
  <c r="EA29" i="22"/>
  <c r="EB29" i="22"/>
  <c r="EC29" i="22"/>
  <c r="ED29" i="22"/>
  <c r="EE29" i="22"/>
  <c r="EF29" i="22"/>
  <c r="EG29" i="22"/>
  <c r="EH29" i="22"/>
  <c r="EI29" i="22"/>
  <c r="EJ29" i="22"/>
  <c r="EK29" i="22"/>
  <c r="EL29" i="22"/>
  <c r="EM29" i="22"/>
  <c r="EN29" i="22"/>
  <c r="EO29" i="22"/>
  <c r="EP29" i="22"/>
  <c r="EQ29" i="22"/>
  <c r="ER29" i="22"/>
  <c r="ES29" i="22"/>
  <c r="ET29" i="22"/>
  <c r="EU29" i="22"/>
  <c r="EV29" i="22"/>
  <c r="EW29" i="22"/>
  <c r="EX29" i="22"/>
  <c r="EY29" i="22"/>
  <c r="EZ29" i="22"/>
  <c r="FA29" i="22"/>
  <c r="FB29" i="22"/>
  <c r="FC29" i="22"/>
  <c r="FD29" i="22"/>
  <c r="FE29" i="22"/>
  <c r="FF29" i="22"/>
  <c r="FG29" i="22"/>
  <c r="FH29" i="22"/>
  <c r="FI29" i="22"/>
  <c r="FJ29" i="22"/>
  <c r="FK29" i="22"/>
  <c r="FL29" i="22"/>
  <c r="FM29" i="22"/>
  <c r="FN29" i="22"/>
  <c r="FO29" i="22"/>
  <c r="FP29" i="22"/>
  <c r="FQ29" i="22"/>
  <c r="FR29" i="22"/>
  <c r="FS29" i="22"/>
  <c r="FT29" i="22"/>
  <c r="FU29" i="22"/>
  <c r="FV29" i="22"/>
  <c r="FW29" i="22"/>
  <c r="FX29" i="22"/>
  <c r="FY29" i="22"/>
  <c r="FZ29" i="22"/>
  <c r="GA29" i="22"/>
  <c r="GB29" i="22"/>
  <c r="GC29" i="22"/>
  <c r="GD29" i="22"/>
  <c r="GE29" i="22"/>
  <c r="GF29" i="22"/>
  <c r="GG29" i="22"/>
  <c r="GH29" i="22"/>
  <c r="GI29" i="22"/>
  <c r="GJ29" i="22"/>
  <c r="GK29" i="22"/>
  <c r="GL29" i="22"/>
  <c r="GM29" i="22"/>
  <c r="GN29" i="22"/>
  <c r="GO29" i="22"/>
  <c r="GP29" i="22"/>
  <c r="GQ29" i="22"/>
  <c r="GR29" i="22"/>
  <c r="GS29" i="22"/>
  <c r="GT29" i="22"/>
  <c r="GU29" i="22"/>
  <c r="GV29" i="22"/>
  <c r="GW29" i="22"/>
  <c r="GX29" i="22"/>
  <c r="GY29" i="22"/>
  <c r="HB29" i="22"/>
  <c r="HE29" i="22"/>
  <c r="HF29" i="22"/>
  <c r="HH29" i="22"/>
  <c r="HI29" i="22"/>
  <c r="HJ29" i="22"/>
  <c r="HK29" i="22"/>
  <c r="HL29" i="22"/>
  <c r="HM29" i="22"/>
  <c r="HN29" i="22"/>
  <c r="HO29" i="22"/>
  <c r="HP29" i="22"/>
  <c r="HQ29" i="22"/>
  <c r="HR29" i="22"/>
  <c r="HS29" i="22"/>
  <c r="HT29" i="22"/>
  <c r="HU29" i="22"/>
  <c r="HV29" i="22"/>
  <c r="HW29" i="22"/>
  <c r="HX29" i="22"/>
  <c r="HY29" i="22"/>
  <c r="HZ29" i="22"/>
  <c r="IA29" i="22"/>
  <c r="IB29" i="22"/>
  <c r="IC29" i="22"/>
  <c r="ID29" i="22"/>
  <c r="IE29" i="22"/>
  <c r="IF29" i="22"/>
  <c r="IG29" i="22"/>
  <c r="IH29" i="22"/>
  <c r="II29" i="22"/>
  <c r="IJ29" i="22"/>
  <c r="IK29" i="22"/>
  <c r="IL29" i="22"/>
  <c r="IM29" i="22"/>
  <c r="IN29" i="22"/>
  <c r="IO29" i="22"/>
  <c r="IP29" i="22"/>
  <c r="IQ29" i="22"/>
  <c r="IR29" i="22"/>
  <c r="IS29" i="22"/>
  <c r="IT29" i="22"/>
  <c r="IU29" i="22"/>
  <c r="IV29" i="22"/>
  <c r="IW29" i="22"/>
  <c r="IX29" i="22"/>
  <c r="IY29" i="22"/>
  <c r="IZ29" i="22"/>
  <c r="JA29" i="22"/>
  <c r="JB29" i="22"/>
  <c r="JC29" i="22"/>
  <c r="JD29" i="22"/>
  <c r="JE29" i="22"/>
  <c r="JF29" i="22"/>
  <c r="JG29" i="22"/>
  <c r="JH29" i="22"/>
  <c r="JI29" i="22"/>
  <c r="JJ29" i="22"/>
  <c r="JK29" i="22"/>
  <c r="JL29" i="22"/>
  <c r="JM29" i="22"/>
  <c r="JN29" i="22"/>
  <c r="JO29" i="22"/>
  <c r="JP29" i="22"/>
  <c r="JQ29" i="22"/>
  <c r="JR29" i="22"/>
  <c r="JS29" i="22"/>
  <c r="JT29" i="22"/>
  <c r="JU29" i="22"/>
  <c r="JV29" i="22"/>
  <c r="JW29" i="22"/>
  <c r="JX29" i="22"/>
  <c r="JY29" i="22"/>
  <c r="JZ29" i="22"/>
  <c r="KA29" i="22"/>
  <c r="KB29" i="22"/>
  <c r="KC29" i="22"/>
  <c r="KD29" i="22"/>
  <c r="KE29" i="22"/>
  <c r="KF29" i="22"/>
  <c r="KG29" i="22"/>
  <c r="KH29" i="22"/>
  <c r="KI29" i="22"/>
  <c r="KJ29" i="22"/>
  <c r="KK29" i="22"/>
  <c r="KL29" i="22"/>
  <c r="KM29" i="22"/>
  <c r="KN29" i="22"/>
  <c r="KO29" i="22"/>
  <c r="KP29" i="22"/>
  <c r="KQ29" i="22"/>
  <c r="KR29" i="22"/>
  <c r="KS29" i="22"/>
  <c r="KT29" i="22"/>
  <c r="KU29" i="22"/>
  <c r="KV29" i="22"/>
  <c r="KW29" i="22"/>
  <c r="KX29" i="22"/>
  <c r="KY29" i="22"/>
  <c r="KZ29" i="22"/>
  <c r="LA29" i="22"/>
  <c r="LB29" i="22"/>
  <c r="LC29" i="22"/>
  <c r="LD29" i="22"/>
  <c r="LE29" i="22"/>
  <c r="LF29" i="22"/>
  <c r="LG29" i="22"/>
  <c r="LH29" i="22"/>
  <c r="LI29" i="22"/>
  <c r="LJ29" i="22"/>
  <c r="LK29" i="22"/>
  <c r="LL29" i="22"/>
  <c r="LM29" i="22"/>
  <c r="LN29" i="22"/>
  <c r="LO29" i="22"/>
  <c r="LP29" i="22"/>
  <c r="LQ29" i="22"/>
  <c r="BX30" i="22"/>
  <c r="GV30" i="22"/>
  <c r="GW30" i="22"/>
  <c r="LK30" i="22"/>
  <c r="LL30" i="22"/>
  <c r="LM30" i="22"/>
  <c r="LN30" i="22"/>
  <c r="LO30" i="22"/>
  <c r="LP30" i="22"/>
  <c r="LQ30" i="22"/>
  <c r="U31" i="22"/>
  <c r="V31" i="22"/>
  <c r="W31" i="22"/>
  <c r="Y31" i="22"/>
  <c r="Z31" i="22"/>
  <c r="AA31" i="22"/>
  <c r="AB31" i="22"/>
  <c r="AD31" i="22"/>
  <c r="AE31" i="22"/>
  <c r="AF31" i="22"/>
  <c r="AG31" i="22"/>
  <c r="AI31" i="22"/>
  <c r="AJ31" i="22"/>
  <c r="AK31" i="22"/>
  <c r="AL31" i="22"/>
  <c r="AM31" i="22"/>
  <c r="AN31" i="22"/>
  <c r="AR31" i="22"/>
  <c r="AS31" i="22"/>
  <c r="AT31" i="22"/>
  <c r="AU31" i="22"/>
  <c r="AV31" i="22"/>
  <c r="AW31" i="22"/>
  <c r="AX31" i="22"/>
  <c r="BB31" i="22"/>
  <c r="BD31" i="22"/>
  <c r="BF31" i="22"/>
  <c r="BH31" i="22"/>
  <c r="BI31" i="22"/>
  <c r="BJ31" i="22"/>
  <c r="BV31" i="22"/>
  <c r="BX31" i="22"/>
  <c r="BY31" i="22"/>
  <c r="CA31" i="22"/>
  <c r="CB31" i="22"/>
  <c r="CD31" i="22"/>
  <c r="CS31" i="22"/>
  <c r="GX31" i="22"/>
  <c r="GY31" i="22"/>
  <c r="GZ31" i="22"/>
  <c r="HA31" i="22"/>
  <c r="HB31" i="22"/>
  <c r="HC31" i="22"/>
  <c r="HD31" i="22"/>
  <c r="HI31" i="22"/>
  <c r="HJ31" i="22"/>
  <c r="HT31" i="22"/>
  <c r="HU31" i="22"/>
  <c r="IK31" i="22"/>
  <c r="IL31" i="22"/>
  <c r="IM31" i="22"/>
  <c r="IN31" i="22"/>
  <c r="IO31" i="22"/>
  <c r="IP31" i="22"/>
  <c r="IQ31" i="22"/>
  <c r="IR31" i="22"/>
  <c r="IS31" i="22"/>
  <c r="IT31" i="22"/>
  <c r="IU31" i="22"/>
  <c r="IV31" i="22"/>
  <c r="IW31" i="22"/>
  <c r="IX31" i="22"/>
  <c r="IY31" i="22"/>
  <c r="IZ31" i="22"/>
  <c r="JA31" i="22"/>
  <c r="JB31" i="22"/>
  <c r="JC31" i="22"/>
  <c r="JD31" i="22"/>
  <c r="JE31" i="22"/>
  <c r="JF31" i="22"/>
  <c r="JG31" i="22"/>
  <c r="JM31" i="22"/>
  <c r="JN31" i="22"/>
  <c r="JO31" i="22"/>
  <c r="JP31" i="22"/>
  <c r="JQ31" i="22"/>
  <c r="JR31" i="22"/>
  <c r="JS31" i="22"/>
  <c r="JW31" i="22"/>
  <c r="JX31" i="22"/>
  <c r="JY31" i="22"/>
  <c r="JZ31" i="22"/>
  <c r="KA31" i="22"/>
  <c r="KB31" i="22"/>
  <c r="KC31" i="22"/>
  <c r="KG31" i="22"/>
  <c r="KH31" i="22"/>
  <c r="KI31" i="22"/>
  <c r="KJ31" i="22"/>
  <c r="KK31" i="22"/>
  <c r="KL31" i="22"/>
  <c r="KM31" i="22"/>
  <c r="KP31" i="22"/>
  <c r="KQ31" i="22"/>
  <c r="KR31" i="22"/>
  <c r="KS31" i="22"/>
  <c r="KT31" i="22"/>
  <c r="KU31" i="22"/>
  <c r="KV31" i="22"/>
  <c r="KW31" i="22"/>
  <c r="KX31" i="22"/>
  <c r="KY31" i="22"/>
  <c r="KZ31" i="22"/>
  <c r="LA31" i="22"/>
  <c r="LB31" i="22"/>
  <c r="LC31" i="22"/>
  <c r="LD31" i="22"/>
  <c r="LE31" i="22"/>
  <c r="LF31" i="22"/>
  <c r="LG31" i="22"/>
  <c r="LH31" i="22"/>
  <c r="LI31" i="22"/>
  <c r="LJ31" i="22"/>
  <c r="D32" i="22"/>
  <c r="F32" i="22"/>
  <c r="G32" i="22"/>
  <c r="H32" i="22"/>
  <c r="J32" i="22"/>
  <c r="K32" i="22"/>
  <c r="L32" i="22"/>
  <c r="M32" i="22"/>
  <c r="N32" i="22"/>
  <c r="O32" i="22"/>
  <c r="P32" i="22"/>
  <c r="Q32" i="22"/>
  <c r="R32" i="22"/>
  <c r="S32" i="22"/>
  <c r="T32" i="22"/>
  <c r="U32" i="22"/>
  <c r="V32" i="22"/>
  <c r="W32" i="22"/>
  <c r="X32" i="22"/>
  <c r="Y32" i="22"/>
  <c r="Z32" i="22"/>
  <c r="AA32" i="22"/>
  <c r="AB32" i="22"/>
  <c r="AC32" i="22"/>
  <c r="AD32" i="22"/>
  <c r="AE32" i="22"/>
  <c r="AF32" i="22"/>
  <c r="AG32" i="22"/>
  <c r="AH32" i="22"/>
  <c r="AI32" i="22"/>
  <c r="AJ32" i="22"/>
  <c r="AK32" i="22"/>
  <c r="AL32" i="22"/>
  <c r="AM32" i="22"/>
  <c r="AN32" i="22"/>
  <c r="AO32" i="22"/>
  <c r="AP32" i="22"/>
  <c r="AQ32" i="22"/>
  <c r="AR32" i="22"/>
  <c r="AS32" i="22"/>
  <c r="AT32" i="22"/>
  <c r="AU32" i="22"/>
  <c r="AV32" i="22"/>
  <c r="AW32" i="22"/>
  <c r="AX32" i="22"/>
  <c r="BI32" i="22"/>
  <c r="BW32" i="22"/>
  <c r="BX32" i="22"/>
  <c r="BY32" i="22"/>
  <c r="BZ32" i="22"/>
  <c r="CA32" i="22"/>
  <c r="CB32" i="22"/>
  <c r="CC32" i="22"/>
  <c r="CD32" i="22"/>
  <c r="CJ32" i="22"/>
  <c r="CK32" i="22"/>
  <c r="CL32" i="22"/>
  <c r="CM32" i="22"/>
  <c r="CN32" i="22"/>
  <c r="CO32" i="22"/>
  <c r="CP32" i="22"/>
  <c r="CQ32" i="22"/>
  <c r="CR32" i="22"/>
  <c r="CT32" i="22"/>
  <c r="DJ32" i="22"/>
  <c r="DK32" i="22"/>
  <c r="DL32" i="22"/>
  <c r="DM32" i="22"/>
  <c r="EN32" i="22"/>
  <c r="EO32" i="22"/>
  <c r="EP32" i="22"/>
  <c r="EQ32" i="22"/>
  <c r="ER32" i="22"/>
  <c r="ES32" i="22"/>
  <c r="ET32" i="22"/>
  <c r="EU32" i="22"/>
  <c r="EV32" i="22"/>
  <c r="EW32" i="22"/>
  <c r="EX32" i="22"/>
  <c r="EY32" i="22"/>
  <c r="EZ32" i="22"/>
  <c r="FA32" i="22"/>
  <c r="FB32" i="22"/>
  <c r="FC32" i="22"/>
  <c r="FD32" i="22"/>
  <c r="FE32" i="22"/>
  <c r="FF32" i="22"/>
  <c r="FG32" i="22"/>
  <c r="FH32" i="22"/>
  <c r="FI32" i="22"/>
  <c r="FJ32" i="22"/>
  <c r="FK32" i="22"/>
  <c r="FL32" i="22"/>
  <c r="FM32" i="22"/>
  <c r="FN32" i="22"/>
  <c r="FO32" i="22"/>
  <c r="FP32" i="22"/>
  <c r="FQ32" i="22"/>
  <c r="FR32" i="22"/>
  <c r="FU32" i="22"/>
  <c r="FV32" i="22"/>
  <c r="FW32" i="22"/>
  <c r="FX32" i="22"/>
  <c r="FY32" i="22"/>
  <c r="FZ32" i="22"/>
  <c r="GA32" i="22"/>
  <c r="GC32" i="22"/>
  <c r="GD32" i="22"/>
  <c r="GE32" i="22"/>
  <c r="GF32" i="22"/>
  <c r="GG32" i="22"/>
  <c r="GH32" i="22"/>
  <c r="GI32" i="22"/>
  <c r="GJ32" i="22"/>
  <c r="GK32" i="22"/>
  <c r="GT32" i="22"/>
  <c r="GU32" i="22"/>
  <c r="GV32" i="22"/>
  <c r="GW32" i="22"/>
  <c r="GY32" i="22"/>
  <c r="GZ32" i="22"/>
  <c r="HA32" i="22"/>
  <c r="HB32" i="22"/>
  <c r="HC32" i="22"/>
  <c r="HD32" i="22"/>
  <c r="HE32" i="22"/>
  <c r="HF32" i="22"/>
  <c r="HG32" i="22"/>
  <c r="HI32" i="22"/>
  <c r="HJ32" i="22"/>
  <c r="HO32" i="22"/>
  <c r="HP32" i="22"/>
  <c r="HQ32" i="22"/>
  <c r="HR32" i="22"/>
  <c r="HS32" i="22"/>
  <c r="HT32" i="22"/>
  <c r="HU32" i="22"/>
  <c r="HV32" i="22"/>
  <c r="HX32" i="22"/>
  <c r="HY32" i="22"/>
  <c r="HZ32" i="22"/>
  <c r="IC32" i="22"/>
  <c r="IE32" i="22"/>
  <c r="IF32" i="22"/>
  <c r="IG32" i="22"/>
  <c r="IH32" i="22"/>
  <c r="II32" i="22"/>
  <c r="IJ32" i="22"/>
  <c r="IK32" i="22"/>
  <c r="IL32" i="22"/>
  <c r="IM32" i="22"/>
  <c r="IN32" i="22"/>
  <c r="IO32" i="22"/>
  <c r="IP32" i="22"/>
  <c r="IQ32" i="22"/>
  <c r="IR32" i="22"/>
  <c r="IS32" i="22"/>
  <c r="IT32" i="22"/>
  <c r="IU32" i="22"/>
  <c r="IV32" i="22"/>
  <c r="IW32" i="22"/>
  <c r="IX32" i="22"/>
  <c r="IY32" i="22"/>
  <c r="IZ32" i="22"/>
  <c r="JA32" i="22"/>
  <c r="JB32" i="22"/>
  <c r="JC32" i="22"/>
  <c r="JD32" i="22"/>
  <c r="JE32" i="22"/>
  <c r="JF32" i="22"/>
  <c r="JG32" i="22"/>
  <c r="JH32" i="22"/>
  <c r="JI32" i="22"/>
  <c r="JJ32" i="22"/>
  <c r="JK32" i="22"/>
  <c r="JL32" i="22"/>
  <c r="JM32" i="22"/>
  <c r="JN32" i="22"/>
  <c r="JO32" i="22"/>
  <c r="JP32" i="22"/>
  <c r="JQ32" i="22"/>
  <c r="JR32" i="22"/>
  <c r="JS32" i="22"/>
  <c r="JT32" i="22"/>
  <c r="JU32" i="22"/>
  <c r="JV32" i="22"/>
  <c r="JW32" i="22"/>
  <c r="JX32" i="22"/>
  <c r="JY32" i="22"/>
  <c r="JZ32" i="22"/>
  <c r="KA32" i="22"/>
  <c r="KB32" i="22"/>
  <c r="KC32" i="22"/>
  <c r="KD32" i="22"/>
  <c r="KE32" i="22"/>
  <c r="KF32" i="22"/>
  <c r="KG32" i="22"/>
  <c r="KH32" i="22"/>
  <c r="KI32" i="22"/>
  <c r="KJ32" i="22"/>
  <c r="KK32" i="22"/>
  <c r="KL32" i="22"/>
  <c r="KM32" i="22"/>
  <c r="KN32" i="22"/>
  <c r="KO32" i="22"/>
  <c r="KP32" i="22"/>
  <c r="KQ32" i="22"/>
  <c r="KR32" i="22"/>
  <c r="KS32" i="22"/>
  <c r="KT32" i="22"/>
  <c r="KU32" i="22"/>
  <c r="KV32" i="22"/>
  <c r="KW32" i="22"/>
  <c r="KX32" i="22"/>
  <c r="KY32" i="22"/>
  <c r="KZ32" i="22"/>
  <c r="LA32" i="22"/>
  <c r="LB32" i="22"/>
  <c r="LC32" i="22"/>
  <c r="LD32" i="22"/>
  <c r="LE32" i="22"/>
  <c r="LF32" i="22"/>
  <c r="LG32" i="22"/>
  <c r="LH32" i="22"/>
  <c r="LI32" i="22"/>
  <c r="LJ32" i="22"/>
  <c r="LM32" i="22"/>
  <c r="LN32" i="22"/>
  <c r="LO32" i="22"/>
  <c r="LP32" i="22"/>
  <c r="LQ32" i="22"/>
  <c r="D33" i="22"/>
  <c r="E33" i="22"/>
  <c r="F33" i="22"/>
  <c r="G33" i="22"/>
  <c r="H33" i="22"/>
  <c r="I33" i="22"/>
  <c r="J33" i="22"/>
  <c r="K33" i="22"/>
  <c r="L33" i="22"/>
  <c r="M33" i="22"/>
  <c r="N33" i="22"/>
  <c r="O33" i="22"/>
  <c r="P33" i="22"/>
  <c r="Q33" i="22"/>
  <c r="R33" i="22"/>
  <c r="S33" i="22"/>
  <c r="T33" i="22"/>
  <c r="U33" i="22"/>
  <c r="V33" i="22"/>
  <c r="W33" i="22"/>
  <c r="X33" i="22"/>
  <c r="Y33" i="22"/>
  <c r="AA33" i="22"/>
  <c r="AB33" i="22"/>
  <c r="AC33" i="22"/>
  <c r="AD33" i="22"/>
  <c r="AE33" i="22"/>
  <c r="AF33" i="22"/>
  <c r="AG33" i="22"/>
  <c r="AH33" i="22"/>
  <c r="AI33" i="22"/>
  <c r="AJ33" i="22"/>
  <c r="AK33" i="22"/>
  <c r="AL33" i="22"/>
  <c r="AM33" i="22"/>
  <c r="AN33" i="22"/>
  <c r="AO33" i="22"/>
  <c r="AP33" i="22"/>
  <c r="AQ33" i="22"/>
  <c r="AR33" i="22"/>
  <c r="AS33" i="22"/>
  <c r="AT33" i="22"/>
  <c r="AU33" i="22"/>
  <c r="AV33" i="22"/>
  <c r="AW33" i="22"/>
  <c r="AX33" i="22"/>
  <c r="BI33" i="22"/>
  <c r="BJ33" i="22"/>
  <c r="BO33" i="22"/>
  <c r="BW33" i="22"/>
  <c r="BX33" i="22"/>
  <c r="BY33" i="22"/>
  <c r="BZ33" i="22"/>
  <c r="CA33" i="22"/>
  <c r="CB33" i="22"/>
  <c r="CC33" i="22"/>
  <c r="CJ33" i="22"/>
  <c r="CK33" i="22"/>
  <c r="CL33" i="22"/>
  <c r="CM33" i="22"/>
  <c r="CN33" i="22"/>
  <c r="CO33" i="22"/>
  <c r="CP33" i="22"/>
  <c r="CQ33" i="22"/>
  <c r="CR33" i="22"/>
  <c r="CT33" i="22"/>
  <c r="CU33" i="22"/>
  <c r="DJ33" i="22"/>
  <c r="DK33" i="22"/>
  <c r="DL33" i="22"/>
  <c r="DM33" i="22"/>
  <c r="EN33" i="22"/>
  <c r="FY33" i="22"/>
  <c r="FZ33" i="22"/>
  <c r="GA33" i="22"/>
  <c r="GC33" i="22"/>
  <c r="GD33" i="22"/>
  <c r="GE33" i="22"/>
  <c r="GF33" i="22"/>
  <c r="GG33" i="22"/>
  <c r="GH33" i="22"/>
  <c r="GT33" i="22"/>
  <c r="GU33" i="22"/>
  <c r="GV33" i="22"/>
  <c r="GW33" i="22"/>
  <c r="GY33" i="22"/>
  <c r="GZ33" i="22"/>
  <c r="HA33" i="22"/>
  <c r="HB33" i="22"/>
  <c r="HC33" i="22"/>
  <c r="HD33" i="22"/>
  <c r="HE33" i="22"/>
  <c r="HF33" i="22"/>
  <c r="HG33" i="22"/>
  <c r="HH33" i="22"/>
  <c r="HI33" i="22"/>
  <c r="HJ33" i="22"/>
  <c r="HO33" i="22"/>
  <c r="HP33" i="22"/>
  <c r="HQ33" i="22"/>
  <c r="HR33" i="22"/>
  <c r="HS33" i="22"/>
  <c r="HT33" i="22"/>
  <c r="HU33" i="22"/>
  <c r="HV33" i="22"/>
  <c r="HX33" i="22"/>
  <c r="HY33" i="22"/>
  <c r="HZ33" i="22"/>
  <c r="IC33" i="22"/>
  <c r="IE33" i="22"/>
  <c r="IF33" i="22"/>
  <c r="IG33" i="22"/>
  <c r="IH33" i="22"/>
  <c r="II33" i="22"/>
  <c r="IJ33" i="22"/>
  <c r="IK33" i="22"/>
  <c r="IL33" i="22"/>
  <c r="IM33" i="22"/>
  <c r="IN33" i="22"/>
  <c r="IO33" i="22"/>
  <c r="IP33" i="22"/>
  <c r="IQ33" i="22"/>
  <c r="IR33" i="22"/>
  <c r="IS33" i="22"/>
  <c r="IT33" i="22"/>
  <c r="IU33" i="22"/>
  <c r="IV33" i="22"/>
  <c r="IW33" i="22"/>
  <c r="IX33" i="22"/>
  <c r="IY33" i="22"/>
  <c r="IZ33" i="22"/>
  <c r="JA33" i="22"/>
  <c r="JB33" i="22"/>
  <c r="JC33" i="22"/>
  <c r="JD33" i="22"/>
  <c r="JE33" i="22"/>
  <c r="JF33" i="22"/>
  <c r="JG33" i="22"/>
  <c r="JH33" i="22"/>
  <c r="JI33" i="22"/>
  <c r="JJ33" i="22"/>
  <c r="JK33" i="22"/>
  <c r="JL33" i="22"/>
  <c r="JM33" i="22"/>
  <c r="JN33" i="22"/>
  <c r="JO33" i="22"/>
  <c r="JP33" i="22"/>
  <c r="JQ33" i="22"/>
  <c r="JR33" i="22"/>
  <c r="JS33" i="22"/>
  <c r="JT33" i="22"/>
  <c r="JU33" i="22"/>
  <c r="JV33" i="22"/>
  <c r="JW33" i="22"/>
  <c r="JX33" i="22"/>
  <c r="JY33" i="22"/>
  <c r="JZ33" i="22"/>
  <c r="KA33" i="22"/>
  <c r="KB33" i="22"/>
  <c r="KC33" i="22"/>
  <c r="KD33" i="22"/>
  <c r="KE33" i="22"/>
  <c r="KF33" i="22"/>
  <c r="KG33" i="22"/>
  <c r="KH33" i="22"/>
  <c r="KI33" i="22"/>
  <c r="KJ33" i="22"/>
  <c r="KK33" i="22"/>
  <c r="KL33" i="22"/>
  <c r="KM33" i="22"/>
  <c r="KN33" i="22"/>
  <c r="KO33" i="22"/>
  <c r="KP33" i="22"/>
  <c r="KQ33" i="22"/>
  <c r="KR33" i="22"/>
  <c r="KS33" i="22"/>
  <c r="KT33" i="22"/>
  <c r="KU33" i="22"/>
  <c r="KV33" i="22"/>
  <c r="KW33" i="22"/>
  <c r="KX33" i="22"/>
  <c r="KY33" i="22"/>
  <c r="KZ33" i="22"/>
  <c r="LA33" i="22"/>
  <c r="LB33" i="22"/>
  <c r="LC33" i="22"/>
  <c r="LD33" i="22"/>
  <c r="LE33" i="22"/>
  <c r="LF33" i="22"/>
  <c r="LG33" i="22"/>
  <c r="LH33" i="22"/>
  <c r="LI33" i="22"/>
  <c r="LJ33" i="22"/>
  <c r="LM33" i="22"/>
  <c r="LN33" i="22"/>
  <c r="LO33" i="22"/>
  <c r="LP33" i="22"/>
  <c r="LQ33" i="22"/>
  <c r="IA34" i="22"/>
  <c r="IB34" i="22"/>
  <c r="D35" i="22"/>
  <c r="DN35" i="22"/>
  <c r="DO35" i="22"/>
  <c r="DP35" i="22"/>
  <c r="DQ35" i="22"/>
  <c r="DR35" i="22"/>
  <c r="DS35" i="22"/>
  <c r="DT35" i="22"/>
  <c r="DU35" i="22"/>
  <c r="DW35" i="22"/>
  <c r="DX35" i="22"/>
  <c r="DY35" i="22"/>
  <c r="DZ35" i="22"/>
  <c r="EN35" i="22"/>
  <c r="EP35" i="22"/>
  <c r="EQ35" i="22"/>
  <c r="ER35" i="22"/>
  <c r="ES35" i="22"/>
  <c r="EU35" i="22"/>
  <c r="EV35" i="22"/>
  <c r="EW35" i="22"/>
  <c r="EX35" i="22"/>
  <c r="EZ35" i="22"/>
  <c r="FA35" i="22"/>
  <c r="FB35" i="22"/>
  <c r="FC35" i="22"/>
  <c r="FE35" i="22"/>
  <c r="FF35" i="22"/>
  <c r="FG35" i="22"/>
  <c r="FH35" i="22"/>
  <c r="FJ35" i="22"/>
  <c r="FK35" i="22"/>
  <c r="FL35" i="22"/>
  <c r="FM35" i="22"/>
  <c r="FO35" i="22"/>
  <c r="FP35" i="22"/>
  <c r="FQ35" i="22"/>
  <c r="FR35" i="22"/>
  <c r="FS35" i="22"/>
  <c r="GI35" i="22"/>
  <c r="GJ35" i="22"/>
  <c r="GK35" i="22"/>
  <c r="HY35" i="22"/>
  <c r="HZ35" i="22"/>
  <c r="IA35" i="22"/>
  <c r="IB35" i="22"/>
  <c r="IE35" i="22"/>
  <c r="II35" i="22"/>
  <c r="IK35" i="22"/>
  <c r="JF35" i="22"/>
  <c r="JH35" i="22"/>
  <c r="JM35" i="22"/>
  <c r="JR35" i="22"/>
  <c r="JT35" i="22"/>
  <c r="JW35" i="22"/>
  <c r="KB35" i="22"/>
  <c r="KD35" i="22"/>
  <c r="KU35" i="22"/>
  <c r="LI35" i="22"/>
  <c r="LJ35" i="22"/>
  <c r="LK35" i="22"/>
  <c r="LL35" i="22"/>
  <c r="AR36" i="22"/>
  <c r="AS36" i="22"/>
  <c r="AT36" i="22"/>
  <c r="AU36" i="22"/>
  <c r="AV36" i="22"/>
  <c r="AW36" i="22"/>
  <c r="AX36" i="22"/>
  <c r="AZ36" i="22"/>
  <c r="BW36" i="22"/>
  <c r="FU36" i="22"/>
  <c r="FV36" i="22"/>
  <c r="FW36" i="22"/>
  <c r="FX36" i="22"/>
  <c r="GT36" i="22"/>
  <c r="GU36" i="22"/>
  <c r="GV36" i="22"/>
  <c r="GW36" i="22"/>
  <c r="HE36" i="22"/>
  <c r="II36" i="22"/>
  <c r="AN37" i="22"/>
  <c r="BA37" i="22"/>
  <c r="BB37" i="22"/>
  <c r="BC37" i="22"/>
  <c r="BD37" i="22"/>
  <c r="BI37" i="22"/>
  <c r="BJ37" i="22"/>
  <c r="BK37" i="22"/>
  <c r="BL37" i="22"/>
  <c r="BM37" i="22"/>
  <c r="BP37" i="22"/>
  <c r="BQ37" i="22"/>
  <c r="BR37" i="22"/>
  <c r="BS37" i="22"/>
  <c r="BT37" i="22"/>
  <c r="BU37" i="22"/>
  <c r="CJ37" i="22"/>
  <c r="CK37" i="22"/>
  <c r="CL37" i="22"/>
  <c r="CM37" i="22"/>
  <c r="CN37" i="22"/>
  <c r="CO37" i="22"/>
  <c r="CY37" i="22"/>
  <c r="CZ37" i="22"/>
  <c r="DA37" i="22"/>
  <c r="DB37" i="22"/>
  <c r="DC37" i="22"/>
  <c r="DD37" i="22"/>
  <c r="DE37" i="22"/>
  <c r="DF37" i="22"/>
  <c r="DG37" i="22"/>
  <c r="DH37" i="22"/>
  <c r="DI37" i="22"/>
  <c r="DN37" i="22"/>
  <c r="DO37" i="22"/>
  <c r="DP37" i="22"/>
  <c r="DQ37" i="22"/>
  <c r="DR37" i="22"/>
  <c r="DS37" i="22"/>
  <c r="DT37" i="22"/>
  <c r="DU37" i="22"/>
  <c r="DV37" i="22"/>
  <c r="DW37" i="22"/>
  <c r="DX37" i="22"/>
  <c r="DY37" i="22"/>
  <c r="DZ37" i="22"/>
  <c r="EA37" i="22"/>
  <c r="EN37" i="22"/>
  <c r="FS37" i="22"/>
  <c r="FT37" i="22"/>
  <c r="GI37" i="22"/>
  <c r="GJ37" i="22"/>
  <c r="GK37" i="22"/>
  <c r="GV37" i="22"/>
  <c r="GW37" i="22"/>
  <c r="GX37" i="22"/>
  <c r="IA37" i="22"/>
  <c r="IB37" i="22"/>
  <c r="IC37" i="22"/>
  <c r="II37" i="22"/>
  <c r="IJ37" i="22"/>
  <c r="LM37" i="22"/>
  <c r="LN37" i="22"/>
  <c r="LO37" i="22"/>
  <c r="LP37" i="22"/>
  <c r="LQ37" i="22"/>
  <c r="D38" i="22"/>
  <c r="E38" i="22"/>
  <c r="F38" i="22"/>
  <c r="G38" i="22"/>
  <c r="H38" i="22"/>
  <c r="I38" i="22"/>
  <c r="J38" i="22"/>
  <c r="K38" i="22"/>
  <c r="L38" i="22"/>
  <c r="M38" i="22"/>
  <c r="N38" i="22"/>
  <c r="O38" i="22"/>
  <c r="P38" i="22"/>
  <c r="Q38" i="22"/>
  <c r="R38" i="22"/>
  <c r="S38" i="22"/>
  <c r="T38" i="22"/>
  <c r="U38" i="22"/>
  <c r="V38" i="22"/>
  <c r="W38" i="22"/>
  <c r="X38" i="22"/>
  <c r="Y38" i="22"/>
  <c r="Z38" i="22"/>
  <c r="AA38" i="22"/>
  <c r="AB38" i="22"/>
  <c r="AC38" i="22"/>
  <c r="AD38" i="22"/>
  <c r="AE38" i="22"/>
  <c r="AF38" i="22"/>
  <c r="AG38" i="22"/>
  <c r="AH38" i="22"/>
  <c r="AI38" i="22"/>
  <c r="AJ38" i="22"/>
  <c r="AK38" i="22"/>
  <c r="AL38" i="22"/>
  <c r="AM38" i="22"/>
  <c r="AN38" i="22"/>
  <c r="AO38" i="22"/>
  <c r="AP38" i="22"/>
  <c r="AQ38" i="22"/>
  <c r="AR38" i="22"/>
  <c r="AS38" i="22"/>
  <c r="AT38" i="22"/>
  <c r="AU38" i="22"/>
  <c r="AV38" i="22"/>
  <c r="AW38" i="22"/>
  <c r="AX38" i="22"/>
  <c r="AY38" i="22"/>
  <c r="AZ38" i="22"/>
  <c r="BX38" i="22"/>
  <c r="BY38" i="22"/>
  <c r="BZ38" i="22"/>
  <c r="CA38" i="22"/>
  <c r="CB38" i="22"/>
  <c r="CC38" i="22"/>
  <c r="CT38" i="22"/>
  <c r="DJ38" i="22"/>
  <c r="DK38" i="22"/>
  <c r="DL38" i="22"/>
  <c r="DM38" i="22"/>
  <c r="EO38" i="22"/>
  <c r="EP38" i="22"/>
  <c r="EQ38" i="22"/>
  <c r="ER38" i="22"/>
  <c r="ES38" i="22"/>
  <c r="ET38" i="22"/>
  <c r="EU38" i="22"/>
  <c r="EV38" i="22"/>
  <c r="EW38" i="22"/>
  <c r="EX38" i="22"/>
  <c r="EY38" i="22"/>
  <c r="EZ38" i="22"/>
  <c r="FA38" i="22"/>
  <c r="FB38" i="22"/>
  <c r="FC38" i="22"/>
  <c r="FD38" i="22"/>
  <c r="FE38" i="22"/>
  <c r="FF38" i="22"/>
  <c r="FG38" i="22"/>
  <c r="FH38" i="22"/>
  <c r="FI38" i="22"/>
  <c r="FJ38" i="22"/>
  <c r="FK38" i="22"/>
  <c r="FL38" i="22"/>
  <c r="FM38" i="22"/>
  <c r="FN38" i="22"/>
  <c r="FO38" i="22"/>
  <c r="FP38" i="22"/>
  <c r="FQ38" i="22"/>
  <c r="FR38" i="22"/>
  <c r="FU38" i="22"/>
  <c r="FV38" i="22"/>
  <c r="FW38" i="22"/>
  <c r="FX38" i="22"/>
  <c r="FY38" i="22"/>
  <c r="FZ38" i="22"/>
  <c r="GA38" i="22"/>
  <c r="GC38" i="22"/>
  <c r="GD38" i="22"/>
  <c r="GE38" i="22"/>
  <c r="GT38" i="22"/>
  <c r="GU38" i="22"/>
  <c r="GV38" i="22"/>
  <c r="GW38" i="22"/>
  <c r="GY38" i="22"/>
  <c r="GZ38" i="22"/>
  <c r="HA38" i="22"/>
  <c r="HB38" i="22"/>
  <c r="HC38" i="22"/>
  <c r="HD38" i="22"/>
  <c r="HE38" i="22"/>
  <c r="HF38" i="22"/>
  <c r="HG38" i="22"/>
  <c r="HH38" i="22"/>
  <c r="HI38" i="22"/>
  <c r="HJ38" i="22"/>
  <c r="HO38" i="22"/>
  <c r="HP38" i="22"/>
  <c r="HQ38" i="22"/>
  <c r="HR38" i="22"/>
  <c r="HS38" i="22"/>
  <c r="HT38" i="22"/>
  <c r="HU38" i="22"/>
  <c r="HV38" i="22"/>
  <c r="HW38" i="22"/>
  <c r="HX38" i="22"/>
  <c r="HY38" i="22"/>
  <c r="HZ38" i="22"/>
  <c r="IC38" i="22"/>
  <c r="ID38" i="22"/>
  <c r="IE38" i="22"/>
  <c r="IF38" i="22"/>
  <c r="IG38" i="22"/>
  <c r="IH38" i="22"/>
  <c r="II38" i="22"/>
  <c r="IJ38" i="22"/>
  <c r="IK38" i="22"/>
  <c r="IL38" i="22"/>
  <c r="IM38" i="22"/>
  <c r="IN38" i="22"/>
  <c r="IO38" i="22"/>
  <c r="IP38" i="22"/>
  <c r="IQ38" i="22"/>
  <c r="IR38" i="22"/>
  <c r="IS38" i="22"/>
  <c r="IT38" i="22"/>
  <c r="IU38" i="22"/>
  <c r="IV38" i="22"/>
  <c r="IW38" i="22"/>
  <c r="IX38" i="22"/>
  <c r="IY38" i="22"/>
  <c r="IZ38" i="22"/>
  <c r="JA38" i="22"/>
  <c r="JB38" i="22"/>
  <c r="JC38" i="22"/>
  <c r="JD38" i="22"/>
  <c r="JE38" i="22"/>
  <c r="JF38" i="22"/>
  <c r="JG38" i="22"/>
  <c r="JH38" i="22"/>
  <c r="JI38" i="22"/>
  <c r="JJ38" i="22"/>
  <c r="JK38" i="22"/>
  <c r="JL38" i="22"/>
  <c r="JM38" i="22"/>
  <c r="JN38" i="22"/>
  <c r="JO38" i="22"/>
  <c r="JP38" i="22"/>
  <c r="JQ38" i="22"/>
  <c r="JR38" i="22"/>
  <c r="JS38" i="22"/>
  <c r="JT38" i="22"/>
  <c r="JU38" i="22"/>
  <c r="JV38" i="22"/>
  <c r="JW38" i="22"/>
  <c r="JX38" i="22"/>
  <c r="JY38" i="22"/>
  <c r="JZ38" i="22"/>
  <c r="KA38" i="22"/>
  <c r="KB38" i="22"/>
  <c r="KC38" i="22"/>
  <c r="KD38" i="22"/>
  <c r="KE38" i="22"/>
  <c r="KF38" i="22"/>
  <c r="KG38" i="22"/>
  <c r="KH38" i="22"/>
  <c r="KI38" i="22"/>
  <c r="KJ38" i="22"/>
  <c r="KK38" i="22"/>
  <c r="KL38" i="22"/>
  <c r="KM38" i="22"/>
  <c r="KN38" i="22"/>
  <c r="KO38" i="22"/>
  <c r="KP38" i="22"/>
  <c r="KQ38" i="22"/>
  <c r="KR38" i="22"/>
  <c r="KS38" i="22"/>
  <c r="KT38" i="22"/>
  <c r="KU38" i="22"/>
  <c r="KV38" i="22"/>
  <c r="KW38" i="22"/>
  <c r="KX38" i="22"/>
  <c r="KY38" i="22"/>
  <c r="KZ38" i="22"/>
  <c r="LA38" i="22"/>
  <c r="LB38" i="22"/>
  <c r="LC38" i="22"/>
  <c r="LD38" i="22"/>
  <c r="LE38" i="22"/>
  <c r="LF38" i="22"/>
  <c r="LG38" i="22"/>
  <c r="LH38" i="22"/>
  <c r="LI38" i="22"/>
  <c r="LJ38" i="22"/>
  <c r="LK38" i="22"/>
  <c r="LL38" i="22"/>
  <c r="LC1" i="1" l="1"/>
  <c r="LG1" i="22" s="1"/>
  <c r="LD1" i="1"/>
  <c r="LH1" i="22" s="1"/>
  <c r="LC4" i="1"/>
  <c r="LD4" i="1"/>
  <c r="LD98" i="1"/>
  <c r="LC98" i="1"/>
  <c r="LD70" i="1"/>
  <c r="LC70" i="1"/>
  <c r="LD64" i="1"/>
  <c r="LH30" i="22" s="1"/>
  <c r="LC64" i="1"/>
  <c r="LG30" i="22" s="1"/>
  <c r="LD41" i="1"/>
  <c r="LH17" i="22" s="1"/>
  <c r="LC41" i="1"/>
  <c r="LG17" i="22" s="1"/>
  <c r="KY1" i="1"/>
  <c r="LC1" i="22" s="1"/>
  <c r="KZ1" i="1"/>
  <c r="LD1" i="22" s="1"/>
  <c r="KY4" i="1"/>
  <c r="KZ4" i="1"/>
  <c r="KZ98" i="1"/>
  <c r="KY98" i="1"/>
  <c r="KZ70" i="1"/>
  <c r="KY70" i="1"/>
  <c r="KZ64" i="1"/>
  <c r="LD30" i="22" s="1"/>
  <c r="KY64" i="1"/>
  <c r="LC30" i="22" s="1"/>
  <c r="KZ41" i="1"/>
  <c r="LD17" i="22" s="1"/>
  <c r="KY41" i="1"/>
  <c r="LC17" i="22" s="1"/>
  <c r="IY1" i="1"/>
  <c r="JC1" i="22" s="1"/>
  <c r="IY4" i="1"/>
  <c r="IY98" i="1"/>
  <c r="JC36" i="22" s="1"/>
  <c r="IY70" i="1"/>
  <c r="IY64" i="1"/>
  <c r="JC30" i="22" s="1"/>
  <c r="IY41" i="1"/>
  <c r="JC17" i="22" s="1"/>
  <c r="IX1" i="1"/>
  <c r="JB1" i="22" s="1"/>
  <c r="IX4" i="1"/>
  <c r="IX98" i="1"/>
  <c r="IX70" i="1"/>
  <c r="IX64" i="1"/>
  <c r="JB30" i="22" s="1"/>
  <c r="IX41" i="1"/>
  <c r="JB17" i="22" s="1"/>
  <c r="IW98" i="1"/>
  <c r="JA36" i="22" s="1"/>
  <c r="KY103" i="1" l="1"/>
  <c r="LC34" i="22"/>
  <c r="KZ71" i="1"/>
  <c r="LD35" i="22" s="1"/>
  <c r="LD34" i="22"/>
  <c r="IY71" i="1"/>
  <c r="JC35" i="22" s="1"/>
  <c r="JC34" i="22"/>
  <c r="KY99" i="1"/>
  <c r="KY126" i="1" s="1"/>
  <c r="LC36" i="22"/>
  <c r="LC71" i="1"/>
  <c r="LG35" i="22" s="1"/>
  <c r="LG34" i="22"/>
  <c r="LD71" i="1"/>
  <c r="LH35" i="22" s="1"/>
  <c r="LH34" i="22"/>
  <c r="LC103" i="1"/>
  <c r="LG36" i="22"/>
  <c r="KZ99" i="1"/>
  <c r="LD36" i="22"/>
  <c r="LD103" i="1"/>
  <c r="LH36" i="22"/>
  <c r="IX103" i="1"/>
  <c r="JB34" i="22"/>
  <c r="IX99" i="1"/>
  <c r="JB36" i="22"/>
  <c r="LC99" i="1"/>
  <c r="LC126" i="1" s="1"/>
  <c r="LD99" i="1"/>
  <c r="LD126" i="1" s="1"/>
  <c r="KZ103" i="1"/>
  <c r="KY71" i="1"/>
  <c r="LC35" i="22" s="1"/>
  <c r="IY103" i="1"/>
  <c r="IY99" i="1"/>
  <c r="IY126" i="1" s="1"/>
  <c r="IX71" i="1"/>
  <c r="JB35" i="22" s="1"/>
  <c r="IW70" i="1"/>
  <c r="IW64" i="1"/>
  <c r="JA30" i="22" s="1"/>
  <c r="IW41" i="1"/>
  <c r="JA17" i="22" s="1"/>
  <c r="IW4" i="1"/>
  <c r="IW1" i="1"/>
  <c r="JA1" i="22" s="1"/>
  <c r="LD37" i="22" l="1"/>
  <c r="KZ126" i="1"/>
  <c r="JB37" i="22"/>
  <c r="IX126" i="1"/>
  <c r="IX102" i="1"/>
  <c r="KZ102" i="1"/>
  <c r="LC102" i="1"/>
  <c r="LG37" i="22"/>
  <c r="KY102" i="1"/>
  <c r="LC37" i="22"/>
  <c r="LD102" i="1"/>
  <c r="LH37" i="22"/>
  <c r="IW71" i="1"/>
  <c r="JA35" i="22" s="1"/>
  <c r="JA34" i="22"/>
  <c r="IY102" i="1"/>
  <c r="JC37" i="22"/>
  <c r="IW103" i="1"/>
  <c r="IW99" i="1"/>
  <c r="IW126" i="1" s="1"/>
  <c r="MU1" i="1"/>
  <c r="MU142" i="1" s="1"/>
  <c r="YO1" i="1"/>
  <c r="LR1" i="22" s="1"/>
  <c r="YN1" i="1"/>
  <c r="YM1" i="1"/>
  <c r="YL1" i="1"/>
  <c r="LJ1" i="1"/>
  <c r="LI1" i="1"/>
  <c r="LO1" i="22" l="1"/>
  <c r="LP1" i="22"/>
  <c r="IW102" i="1"/>
  <c r="JA37" i="22"/>
  <c r="LQ1" i="22"/>
  <c r="LM1" i="22"/>
  <c r="LN1" i="22"/>
  <c r="LB98" i="1"/>
  <c r="LF36" i="22" s="1"/>
  <c r="LB70" i="1"/>
  <c r="LB64" i="1"/>
  <c r="LB41" i="1"/>
  <c r="LF17" i="22" s="1"/>
  <c r="LB4" i="1"/>
  <c r="LB1" i="1"/>
  <c r="LA98" i="1"/>
  <c r="LE36" i="22" s="1"/>
  <c r="LA70" i="1"/>
  <c r="LA64" i="1"/>
  <c r="LA41" i="1"/>
  <c r="LE17" i="22" s="1"/>
  <c r="LA4" i="1"/>
  <c r="LA1" i="1"/>
  <c r="KX98" i="1"/>
  <c r="LB36" i="22" s="1"/>
  <c r="KX70" i="1"/>
  <c r="KX64" i="1"/>
  <c r="KX41" i="1"/>
  <c r="LB17" i="22" s="1"/>
  <c r="KX4" i="1"/>
  <c r="KX1" i="1"/>
  <c r="KW98" i="1"/>
  <c r="LA36" i="22" s="1"/>
  <c r="KW70" i="1"/>
  <c r="KW64" i="1"/>
  <c r="KW41" i="1"/>
  <c r="LA17" i="22" s="1"/>
  <c r="KW4" i="1"/>
  <c r="KW1" i="1"/>
  <c r="KV98" i="1"/>
  <c r="KZ36" i="22" s="1"/>
  <c r="KV70" i="1"/>
  <c r="KV64" i="1"/>
  <c r="KV41" i="1"/>
  <c r="KZ17" i="22" s="1"/>
  <c r="KV4" i="1"/>
  <c r="KV1" i="1"/>
  <c r="KU98" i="1"/>
  <c r="KY36" i="22" s="1"/>
  <c r="KU70" i="1"/>
  <c r="KU64" i="1"/>
  <c r="KU41" i="1"/>
  <c r="KY17" i="22" s="1"/>
  <c r="KU4" i="1"/>
  <c r="KU1" i="1"/>
  <c r="KT98" i="1"/>
  <c r="KX36" i="22" s="1"/>
  <c r="KT70" i="1"/>
  <c r="KT64" i="1"/>
  <c r="KT41" i="1"/>
  <c r="KX17" i="22" s="1"/>
  <c r="KT4" i="1"/>
  <c r="KT1" i="1"/>
  <c r="KS98" i="1"/>
  <c r="KW36" i="22" s="1"/>
  <c r="KS70" i="1"/>
  <c r="KS64" i="1"/>
  <c r="KS41" i="1"/>
  <c r="KW17" i="22" s="1"/>
  <c r="KS4" i="1"/>
  <c r="KS1" i="1"/>
  <c r="KR98" i="1"/>
  <c r="KV36" i="22" s="1"/>
  <c r="KR70" i="1"/>
  <c r="KR64" i="1"/>
  <c r="KR41" i="1"/>
  <c r="KV17" i="22" s="1"/>
  <c r="KR4" i="1"/>
  <c r="KR1" i="1"/>
  <c r="KQ98" i="1"/>
  <c r="KU36" i="22" s="1"/>
  <c r="KQ70" i="1"/>
  <c r="KU34" i="22" s="1"/>
  <c r="KQ64" i="1"/>
  <c r="KQ41" i="1"/>
  <c r="KU17" i="22" s="1"/>
  <c r="KQ4" i="1"/>
  <c r="KQ1" i="1"/>
  <c r="KP98" i="1"/>
  <c r="KT36" i="22" s="1"/>
  <c r="KP70" i="1"/>
  <c r="KP64" i="1"/>
  <c r="KP41" i="1"/>
  <c r="KT17" i="22" s="1"/>
  <c r="KP4" i="1"/>
  <c r="KP1" i="1"/>
  <c r="KO98" i="1"/>
  <c r="KO70" i="1"/>
  <c r="KS34" i="22" s="1"/>
  <c r="KO64" i="1"/>
  <c r="KO41" i="1"/>
  <c r="KS17" i="22" s="1"/>
  <c r="KO4" i="1"/>
  <c r="KO1" i="1"/>
  <c r="KN98" i="1"/>
  <c r="KN70" i="1"/>
  <c r="KR34" i="22" s="1"/>
  <c r="KN64" i="1"/>
  <c r="KN41" i="1"/>
  <c r="KR17" i="22" s="1"/>
  <c r="KN4" i="1"/>
  <c r="KN1" i="1"/>
  <c r="KM98" i="1"/>
  <c r="KQ36" i="22" s="1"/>
  <c r="KM70" i="1"/>
  <c r="KM64" i="1"/>
  <c r="KM41" i="1"/>
  <c r="KQ17" i="22" s="1"/>
  <c r="KM4" i="1"/>
  <c r="KM1" i="1"/>
  <c r="KL98" i="1"/>
  <c r="KL70" i="1"/>
  <c r="KP34" i="22" s="1"/>
  <c r="KL64" i="1"/>
  <c r="KL41" i="1"/>
  <c r="KP17" i="22" s="1"/>
  <c r="KL4" i="1"/>
  <c r="KL1" i="1"/>
  <c r="JA98" i="1"/>
  <c r="JA70" i="1"/>
  <c r="JE34" i="22" s="1"/>
  <c r="JA64" i="1"/>
  <c r="JA41" i="1"/>
  <c r="JE17" i="22" s="1"/>
  <c r="JA4" i="1"/>
  <c r="JA1" i="1"/>
  <c r="IZ98" i="1"/>
  <c r="JD36" i="22" s="1"/>
  <c r="IZ70" i="1"/>
  <c r="JD34" i="22" s="1"/>
  <c r="IZ64" i="1"/>
  <c r="IZ41" i="1"/>
  <c r="JD17" i="22" s="1"/>
  <c r="IZ4" i="1"/>
  <c r="IZ1" i="1"/>
  <c r="IV98" i="1"/>
  <c r="IZ36" i="22" s="1"/>
  <c r="IV70" i="1"/>
  <c r="IV64" i="1"/>
  <c r="IV41" i="1"/>
  <c r="IZ17" i="22" s="1"/>
  <c r="IV4" i="1"/>
  <c r="IV1" i="1"/>
  <c r="IU98" i="1"/>
  <c r="IY36" i="22" s="1"/>
  <c r="IU70" i="1"/>
  <c r="IU64" i="1"/>
  <c r="IU41" i="1"/>
  <c r="IY17" i="22" s="1"/>
  <c r="IU4" i="1"/>
  <c r="IU1" i="1"/>
  <c r="IT98" i="1"/>
  <c r="IX36" i="22" s="1"/>
  <c r="IT70" i="1"/>
  <c r="IT64" i="1"/>
  <c r="IT41" i="1"/>
  <c r="IX17" i="22" s="1"/>
  <c r="IT4" i="1"/>
  <c r="IT1" i="1"/>
  <c r="IS98" i="1"/>
  <c r="IS70" i="1"/>
  <c r="IS64" i="1"/>
  <c r="IS41" i="1"/>
  <c r="IW17" i="22" s="1"/>
  <c r="IS4" i="1"/>
  <c r="IS1" i="1"/>
  <c r="IR98" i="1"/>
  <c r="IV36" i="22" s="1"/>
  <c r="IR70" i="1"/>
  <c r="IR64" i="1"/>
  <c r="IR41" i="1"/>
  <c r="IV17" i="22" s="1"/>
  <c r="IR4" i="1"/>
  <c r="IR1" i="1"/>
  <c r="IQ98" i="1"/>
  <c r="IU36" i="22" s="1"/>
  <c r="IQ70" i="1"/>
  <c r="IQ64" i="1"/>
  <c r="IQ41" i="1"/>
  <c r="IU17" i="22" s="1"/>
  <c r="IQ4" i="1"/>
  <c r="IQ1" i="1"/>
  <c r="IP98" i="1"/>
  <c r="IT36" i="22" s="1"/>
  <c r="IP70" i="1"/>
  <c r="IP64" i="1"/>
  <c r="IP41" i="1"/>
  <c r="IT17" i="22" s="1"/>
  <c r="IP4" i="1"/>
  <c r="IP1" i="1"/>
  <c r="IO98" i="1"/>
  <c r="IO70" i="1"/>
  <c r="IO64" i="1"/>
  <c r="IO41" i="1"/>
  <c r="IS17" i="22" s="1"/>
  <c r="IO4" i="1"/>
  <c r="IO1" i="1"/>
  <c r="IN98" i="1"/>
  <c r="IR36" i="22" s="1"/>
  <c r="IN70" i="1"/>
  <c r="IN64" i="1"/>
  <c r="IN41" i="1"/>
  <c r="IR17" i="22" s="1"/>
  <c r="IN4" i="1"/>
  <c r="IN1" i="1"/>
  <c r="IM98" i="1"/>
  <c r="IQ36" i="22" s="1"/>
  <c r="IM70" i="1"/>
  <c r="IM64" i="1"/>
  <c r="IM41" i="1"/>
  <c r="IQ17" i="22" s="1"/>
  <c r="IM4" i="1"/>
  <c r="IM1" i="1"/>
  <c r="IL98" i="1"/>
  <c r="IL70" i="1"/>
  <c r="IP34" i="22" s="1"/>
  <c r="IL64" i="1"/>
  <c r="IL41" i="1"/>
  <c r="IP17" i="22" s="1"/>
  <c r="IL4" i="1"/>
  <c r="IL1" i="1"/>
  <c r="IP1" i="22" l="1"/>
  <c r="IR1" i="22"/>
  <c r="IP30" i="22"/>
  <c r="IR30" i="22"/>
  <c r="IT30" i="22"/>
  <c r="IV30" i="22"/>
  <c r="IX30" i="22"/>
  <c r="IZ30" i="22"/>
  <c r="JE30" i="22"/>
  <c r="KQ30" i="22"/>
  <c r="KS30" i="22"/>
  <c r="KU30" i="22"/>
  <c r="KW30" i="22"/>
  <c r="KY30" i="22"/>
  <c r="LA30" i="22"/>
  <c r="LE30" i="22"/>
  <c r="IN71" i="1"/>
  <c r="IR35" i="22" s="1"/>
  <c r="IR34" i="22"/>
  <c r="IP71" i="1"/>
  <c r="IT35" i="22" s="1"/>
  <c r="IT34" i="22"/>
  <c r="IR71" i="1"/>
  <c r="IV35" i="22" s="1"/>
  <c r="IV34" i="22"/>
  <c r="IT71" i="1"/>
  <c r="IX35" i="22" s="1"/>
  <c r="IX34" i="22"/>
  <c r="IV71" i="1"/>
  <c r="IZ35" i="22" s="1"/>
  <c r="IZ34" i="22"/>
  <c r="KM71" i="1"/>
  <c r="KQ35" i="22" s="1"/>
  <c r="KQ34" i="22"/>
  <c r="KS71" i="1"/>
  <c r="KW35" i="22" s="1"/>
  <c r="KW34" i="22"/>
  <c r="KU71" i="1"/>
  <c r="KY35" i="22" s="1"/>
  <c r="KY34" i="22"/>
  <c r="KW71" i="1"/>
  <c r="LA35" i="22" s="1"/>
  <c r="LA34" i="22"/>
  <c r="LA71" i="1"/>
  <c r="LE35" i="22" s="1"/>
  <c r="LE34" i="22"/>
  <c r="IQ1" i="22"/>
  <c r="IL99" i="1"/>
  <c r="IL102" i="1" s="1"/>
  <c r="IP36" i="22"/>
  <c r="JA99" i="1"/>
  <c r="JE36" i="22"/>
  <c r="KO99" i="1"/>
  <c r="KS36" i="22"/>
  <c r="JD1" i="22"/>
  <c r="KR1" i="22"/>
  <c r="KT1" i="22"/>
  <c r="KV1" i="22"/>
  <c r="KX1" i="22"/>
  <c r="KZ1" i="22"/>
  <c r="LB1" i="22"/>
  <c r="LF1" i="22"/>
  <c r="IY1" i="22"/>
  <c r="IU1" i="22"/>
  <c r="IS1" i="22"/>
  <c r="IS30" i="22"/>
  <c r="IU30" i="22"/>
  <c r="IW30" i="22"/>
  <c r="IY30" i="22"/>
  <c r="JD30" i="22"/>
  <c r="KP30" i="22"/>
  <c r="KR30" i="22"/>
  <c r="KT30" i="22"/>
  <c r="KV30" i="22"/>
  <c r="KX30" i="22"/>
  <c r="KZ30" i="22"/>
  <c r="LB30" i="22"/>
  <c r="LF30" i="22"/>
  <c r="KP1" i="22"/>
  <c r="IQ30" i="22"/>
  <c r="IM71" i="1"/>
  <c r="IQ35" i="22" s="1"/>
  <c r="IQ34" i="22"/>
  <c r="IO71" i="1"/>
  <c r="IS35" i="22" s="1"/>
  <c r="IS34" i="22"/>
  <c r="IQ71" i="1"/>
  <c r="IU35" i="22" s="1"/>
  <c r="IU34" i="22"/>
  <c r="IS71" i="1"/>
  <c r="IW35" i="22" s="1"/>
  <c r="IW34" i="22"/>
  <c r="IU71" i="1"/>
  <c r="IY35" i="22" s="1"/>
  <c r="IY34" i="22"/>
  <c r="KP71" i="1"/>
  <c r="KT35" i="22" s="1"/>
  <c r="KT34" i="22"/>
  <c r="KR71" i="1"/>
  <c r="KV35" i="22" s="1"/>
  <c r="KV34" i="22"/>
  <c r="KT71" i="1"/>
  <c r="KX35" i="22" s="1"/>
  <c r="KX34" i="22"/>
  <c r="KV71" i="1"/>
  <c r="KZ35" i="22" s="1"/>
  <c r="KZ34" i="22"/>
  <c r="KX71" i="1"/>
  <c r="LB35" i="22" s="1"/>
  <c r="LB34" i="22"/>
  <c r="LB71" i="1"/>
  <c r="LF35" i="22" s="1"/>
  <c r="LF34" i="22"/>
  <c r="IW1" i="22"/>
  <c r="IO99" i="1"/>
  <c r="IS36" i="22"/>
  <c r="IS99" i="1"/>
  <c r="IW36" i="22"/>
  <c r="KL99" i="1"/>
  <c r="KP36" i="22"/>
  <c r="KN99" i="1"/>
  <c r="KN102" i="1" s="1"/>
  <c r="KR36" i="22"/>
  <c r="IT1" i="22"/>
  <c r="IV1" i="22"/>
  <c r="IX1" i="22"/>
  <c r="IZ1" i="22"/>
  <c r="JE1" i="22"/>
  <c r="KQ1" i="22"/>
  <c r="KS1" i="22"/>
  <c r="KU1" i="22"/>
  <c r="KW1" i="22"/>
  <c r="KY1" i="22"/>
  <c r="LA1" i="22"/>
  <c r="LE1" i="22"/>
  <c r="LA103" i="1"/>
  <c r="KN103" i="1"/>
  <c r="LB103" i="1"/>
  <c r="JA103" i="1"/>
  <c r="LB99" i="1"/>
  <c r="LB126" i="1" s="1"/>
  <c r="LA99" i="1"/>
  <c r="LA126" i="1" s="1"/>
  <c r="KT103" i="1"/>
  <c r="KX103" i="1"/>
  <c r="KX99" i="1"/>
  <c r="KX126" i="1" s="1"/>
  <c r="KW103" i="1"/>
  <c r="KW99" i="1"/>
  <c r="KW126" i="1" s="1"/>
  <c r="KV103" i="1"/>
  <c r="KV99" i="1"/>
  <c r="KV126" i="1" s="1"/>
  <c r="KU103" i="1"/>
  <c r="KU99" i="1"/>
  <c r="KU126" i="1" s="1"/>
  <c r="KT99" i="1"/>
  <c r="KT126" i="1" s="1"/>
  <c r="KS103" i="1"/>
  <c r="KS99" i="1"/>
  <c r="KS126" i="1" s="1"/>
  <c r="KR103" i="1"/>
  <c r="KR99" i="1"/>
  <c r="KR126" i="1" s="1"/>
  <c r="KQ103" i="1"/>
  <c r="KQ99" i="1"/>
  <c r="KQ126" i="1" s="1"/>
  <c r="KO103" i="1"/>
  <c r="IZ103" i="1"/>
  <c r="KP103" i="1"/>
  <c r="KP99" i="1"/>
  <c r="KP126" i="1" s="1"/>
  <c r="KO102" i="1"/>
  <c r="KO71" i="1"/>
  <c r="KS35" i="22" s="1"/>
  <c r="KN71" i="1"/>
  <c r="KR35" i="22" s="1"/>
  <c r="KM103" i="1"/>
  <c r="KM99" i="1"/>
  <c r="KM126" i="1" s="1"/>
  <c r="KL103" i="1"/>
  <c r="KL71" i="1"/>
  <c r="KP35" i="22" s="1"/>
  <c r="KL102" i="1"/>
  <c r="IZ71" i="1"/>
  <c r="JD35" i="22" s="1"/>
  <c r="JA102" i="1"/>
  <c r="JA71" i="1"/>
  <c r="JE35" i="22" s="1"/>
  <c r="IZ99" i="1"/>
  <c r="IZ126" i="1" s="1"/>
  <c r="IV103" i="1"/>
  <c r="IV99" i="1"/>
  <c r="IV126" i="1" s="1"/>
  <c r="IU103" i="1"/>
  <c r="IU99" i="1"/>
  <c r="IU126" i="1" s="1"/>
  <c r="IT103" i="1"/>
  <c r="IT99" i="1"/>
  <c r="IT126" i="1" s="1"/>
  <c r="IS103" i="1"/>
  <c r="IR103" i="1"/>
  <c r="IR99" i="1"/>
  <c r="IR126" i="1" s="1"/>
  <c r="IQ103" i="1"/>
  <c r="IQ99" i="1"/>
  <c r="IQ126" i="1" s="1"/>
  <c r="IP103" i="1"/>
  <c r="IP99" i="1"/>
  <c r="IP126" i="1" s="1"/>
  <c r="IO103" i="1"/>
  <c r="IO102" i="1"/>
  <c r="IN103" i="1"/>
  <c r="IN99" i="1"/>
  <c r="IN126" i="1" s="1"/>
  <c r="IM103" i="1"/>
  <c r="IM99" i="1"/>
  <c r="IM126" i="1" s="1"/>
  <c r="IL103" i="1"/>
  <c r="IL71" i="1"/>
  <c r="IP35" i="22" s="1"/>
  <c r="JB64" i="1"/>
  <c r="KP37" i="22" l="1"/>
  <c r="KL126" i="1"/>
  <c r="IW37" i="22"/>
  <c r="IS126" i="1"/>
  <c r="IS37" i="22"/>
  <c r="IO126" i="1"/>
  <c r="KS37" i="22"/>
  <c r="KO126" i="1"/>
  <c r="JE37" i="22"/>
  <c r="JA126" i="1"/>
  <c r="KR37" i="22"/>
  <c r="KN126" i="1"/>
  <c r="IP37" i="22"/>
  <c r="IL126" i="1"/>
  <c r="IS102" i="1"/>
  <c r="KR102" i="1"/>
  <c r="KV37" i="22"/>
  <c r="IM102" i="1"/>
  <c r="IQ37" i="22"/>
  <c r="KW102" i="1"/>
  <c r="LA37" i="22"/>
  <c r="IN102" i="1"/>
  <c r="IR37" i="22"/>
  <c r="IT102" i="1"/>
  <c r="IX37" i="22"/>
  <c r="KX102" i="1"/>
  <c r="LB37" i="22"/>
  <c r="IU102" i="1"/>
  <c r="IY37" i="22"/>
  <c r="KS102" i="1"/>
  <c r="KW37" i="22"/>
  <c r="LA102" i="1"/>
  <c r="LE37" i="22"/>
  <c r="IP102" i="1"/>
  <c r="IT37" i="22"/>
  <c r="IV102" i="1"/>
  <c r="IZ37" i="22"/>
  <c r="LB102" i="1"/>
  <c r="LF37" i="22"/>
  <c r="KT102" i="1"/>
  <c r="KX37" i="22"/>
  <c r="KM102" i="1"/>
  <c r="KQ37" i="22"/>
  <c r="JF30" i="22"/>
  <c r="IQ102" i="1"/>
  <c r="IU37" i="22"/>
  <c r="IZ102" i="1"/>
  <c r="JD37" i="22"/>
  <c r="KU102" i="1"/>
  <c r="KY37" i="22"/>
  <c r="KQ102" i="1"/>
  <c r="KU37" i="22"/>
  <c r="KP102" i="1"/>
  <c r="KT37" i="22"/>
  <c r="IR102" i="1"/>
  <c r="IV37" i="22"/>
  <c r="KV102" i="1"/>
  <c r="KZ37" i="22"/>
  <c r="EK21" i="1" l="1"/>
  <c r="EJ21" i="1"/>
  <c r="EN2" i="22" l="1"/>
  <c r="EO2" i="22"/>
  <c r="C32" i="22"/>
  <c r="C33" i="22"/>
  <c r="C35" i="22"/>
  <c r="C38" i="22"/>
  <c r="T70" i="1"/>
  <c r="T34" i="22" s="1"/>
  <c r="S70" i="1"/>
  <c r="S34" i="22" s="1"/>
  <c r="R70" i="1"/>
  <c r="R34" i="22" s="1"/>
  <c r="Q70" i="1"/>
  <c r="Q34" i="22" s="1"/>
  <c r="P70" i="1"/>
  <c r="P34" i="22" s="1"/>
  <c r="O70" i="1"/>
  <c r="O34" i="22" s="1"/>
  <c r="N70" i="1"/>
  <c r="N34" i="22" s="1"/>
  <c r="M70" i="1"/>
  <c r="M34" i="22" s="1"/>
  <c r="L70" i="1"/>
  <c r="L34" i="22" s="1"/>
  <c r="K70" i="1"/>
  <c r="K34" i="22" s="1"/>
  <c r="J70" i="1"/>
  <c r="J34" i="22" s="1"/>
  <c r="H70" i="1"/>
  <c r="H34" i="22" s="1"/>
  <c r="G70" i="1"/>
  <c r="G34" i="22" s="1"/>
  <c r="YO65" i="1"/>
  <c r="LR31" i="22" s="1"/>
  <c r="YN65" i="1"/>
  <c r="LQ31" i="22" s="1"/>
  <c r="YM65" i="1"/>
  <c r="LP31" i="22" s="1"/>
  <c r="YL65" i="1"/>
  <c r="LO31" i="22" s="1"/>
  <c r="LJ65" i="1"/>
  <c r="LN31" i="22" s="1"/>
  <c r="LI65" i="1"/>
  <c r="LM31" i="22" s="1"/>
  <c r="LH65" i="1"/>
  <c r="LL31" i="22" s="1"/>
  <c r="LG65" i="1"/>
  <c r="LK31" i="22" s="1"/>
  <c r="GS65" i="1"/>
  <c r="GW31" i="22" s="1"/>
  <c r="GR65" i="1"/>
  <c r="GV31" i="22" s="1"/>
  <c r="BR99" i="1" l="1"/>
  <c r="BV37" i="22" s="1"/>
  <c r="BR100" i="1"/>
  <c r="BV38" i="22" s="1"/>
  <c r="BR64" i="1"/>
  <c r="BV30" i="22" s="1"/>
  <c r="BR41" i="1"/>
  <c r="BV17" i="22" s="1"/>
  <c r="BR4" i="1"/>
  <c r="BR1" i="1"/>
  <c r="BV1" i="22" s="1"/>
  <c r="U64" i="1"/>
  <c r="U30" i="22" s="1"/>
  <c r="BR98" i="1" l="1"/>
  <c r="BV36" i="22" s="1"/>
  <c r="BF100" i="1"/>
  <c r="BJ38" i="22" s="1"/>
  <c r="MU21" i="1" l="1"/>
  <c r="LI21" i="1"/>
  <c r="LM2" i="22" s="1"/>
  <c r="LJ22" i="1"/>
  <c r="LN3" i="22" s="1"/>
  <c r="YO100" i="1"/>
  <c r="LR38" i="22" s="1"/>
  <c r="YN100" i="1"/>
  <c r="LQ38" i="22" s="1"/>
  <c r="YM100" i="1"/>
  <c r="LP38" i="22" s="1"/>
  <c r="YL100" i="1"/>
  <c r="LO38" i="22" s="1"/>
  <c r="LJ100" i="1"/>
  <c r="LN38" i="22" s="1"/>
  <c r="LI100" i="1"/>
  <c r="LM38" i="22" s="1"/>
  <c r="YO70" i="1"/>
  <c r="LR34" i="22" s="1"/>
  <c r="YO4" i="1"/>
  <c r="YN70" i="1"/>
  <c r="LQ34" i="22" s="1"/>
  <c r="YM70" i="1"/>
  <c r="LP34" i="22" s="1"/>
  <c r="YL70" i="1"/>
  <c r="LO34" i="22" s="1"/>
  <c r="LJ70" i="1"/>
  <c r="LN34" i="22" s="1"/>
  <c r="YN4" i="1"/>
  <c r="YM4" i="1"/>
  <c r="YL4" i="1"/>
  <c r="LJ4" i="1"/>
  <c r="YM71" i="1" l="1"/>
  <c r="LP35" i="22" s="1"/>
  <c r="LJ98" i="1"/>
  <c r="LN36" i="22" s="1"/>
  <c r="YO98" i="1"/>
  <c r="LR36" i="22" s="1"/>
  <c r="YM98" i="1"/>
  <c r="LP36" i="22" s="1"/>
  <c r="YL71" i="1"/>
  <c r="LO35" i="22" s="1"/>
  <c r="YL98" i="1"/>
  <c r="LO36" i="22" s="1"/>
  <c r="YO71" i="1"/>
  <c r="LR35" i="22" s="1"/>
  <c r="YL22" i="1"/>
  <c r="LO3" i="22" s="1"/>
  <c r="YN71" i="1"/>
  <c r="LQ35" i="22" s="1"/>
  <c r="LJ71" i="1"/>
  <c r="LN35" i="22" s="1"/>
  <c r="LI98" i="1"/>
  <c r="LM36" i="22" s="1"/>
  <c r="YN98" i="1"/>
  <c r="LQ36" i="22" s="1"/>
  <c r="LJ102" i="1"/>
  <c r="YO102" i="1"/>
  <c r="LJ3" i="1"/>
  <c r="LJ21" i="1"/>
  <c r="LN2" i="22" s="1"/>
  <c r="YN102" i="1"/>
  <c r="YL102" i="1"/>
  <c r="YM102" i="1"/>
  <c r="LF70" i="1"/>
  <c r="LJ34" i="22" s="1"/>
  <c r="ID98" i="1"/>
  <c r="IH36" i="22" s="1"/>
  <c r="IC98" i="1"/>
  <c r="IG36" i="22" s="1"/>
  <c r="IB98" i="1"/>
  <c r="IF36" i="22" s="1"/>
  <c r="IA98" i="1"/>
  <c r="IE36" i="22" s="1"/>
  <c r="LJ142" i="1" l="1"/>
  <c r="YL3" i="1"/>
  <c r="YN103" i="1"/>
  <c r="YM103" i="1"/>
  <c r="LJ103" i="1"/>
  <c r="YO103" i="1"/>
  <c r="YL21" i="1"/>
  <c r="LO2" i="22" s="1"/>
  <c r="IA99" i="1"/>
  <c r="IE37" i="22" s="1"/>
  <c r="IB99" i="1"/>
  <c r="IF37" i="22" s="1"/>
  <c r="YM22" i="1"/>
  <c r="LP3" i="22" s="1"/>
  <c r="YL103" i="1"/>
  <c r="HY4" i="1"/>
  <c r="HK98" i="1"/>
  <c r="HO36" i="22" s="1"/>
  <c r="HG71" i="1"/>
  <c r="HK35" i="22" s="1"/>
  <c r="HC98" i="1"/>
  <c r="HG36" i="22" s="1"/>
  <c r="HF4" i="1"/>
  <c r="HE4" i="1"/>
  <c r="HD4" i="1"/>
  <c r="HC4" i="1"/>
  <c r="HB4" i="1"/>
  <c r="HA4" i="1"/>
  <c r="GP4" i="1"/>
  <c r="GO99" i="1"/>
  <c r="GS37" i="22" s="1"/>
  <c r="GN99" i="1"/>
  <c r="GR37" i="22" s="1"/>
  <c r="GM99" i="1"/>
  <c r="GQ37" i="22" s="1"/>
  <c r="GL99" i="1"/>
  <c r="GP37" i="22" s="1"/>
  <c r="GO125" i="1"/>
  <c r="GN125" i="1"/>
  <c r="GM125" i="1"/>
  <c r="GL125" i="1"/>
  <c r="GO106" i="1"/>
  <c r="GN106" i="1"/>
  <c r="GM106" i="1"/>
  <c r="GL106" i="1"/>
  <c r="GO100" i="1"/>
  <c r="GS38" i="22" s="1"/>
  <c r="GN100" i="1"/>
  <c r="GR38" i="22" s="1"/>
  <c r="GM100" i="1"/>
  <c r="GQ38" i="22" s="1"/>
  <c r="GL100" i="1"/>
  <c r="GP38" i="22" s="1"/>
  <c r="GO64" i="1"/>
  <c r="GN64" i="1"/>
  <c r="GM64" i="1"/>
  <c r="GL64" i="1"/>
  <c r="GO41" i="1"/>
  <c r="GS17" i="22" s="1"/>
  <c r="GN41" i="1"/>
  <c r="GR17" i="22" s="1"/>
  <c r="GM41" i="1"/>
  <c r="GQ17" i="22" s="1"/>
  <c r="GL41" i="1"/>
  <c r="GP17" i="22" s="1"/>
  <c r="GO4" i="1"/>
  <c r="GN4" i="1"/>
  <c r="GM4" i="1"/>
  <c r="GL4" i="1"/>
  <c r="GO1" i="1"/>
  <c r="GS1" i="22" s="1"/>
  <c r="GN1" i="1"/>
  <c r="GR1" i="22" s="1"/>
  <c r="GM1" i="1"/>
  <c r="GQ1" i="22" s="1"/>
  <c r="GL1" i="1"/>
  <c r="GP1" i="22" s="1"/>
  <c r="GK99" i="1"/>
  <c r="GO37" i="22" s="1"/>
  <c r="GJ99" i="1"/>
  <c r="GN37" i="22" s="1"/>
  <c r="GI99" i="1"/>
  <c r="GM37" i="22" s="1"/>
  <c r="GH99" i="1"/>
  <c r="GL37" i="22" s="1"/>
  <c r="GI22" i="1"/>
  <c r="GM3" i="22" s="1"/>
  <c r="GK125" i="1"/>
  <c r="GJ125" i="1"/>
  <c r="GK106" i="1"/>
  <c r="GJ106" i="1"/>
  <c r="GK100" i="1"/>
  <c r="GO38" i="22" s="1"/>
  <c r="GJ100" i="1"/>
  <c r="GN38" i="22" s="1"/>
  <c r="GK64" i="1"/>
  <c r="GJ64" i="1"/>
  <c r="GK41" i="1"/>
  <c r="GO17" i="22" s="1"/>
  <c r="GJ41" i="1"/>
  <c r="GN17" i="22" s="1"/>
  <c r="GK4" i="1"/>
  <c r="GJ4" i="1"/>
  <c r="GK1" i="1"/>
  <c r="GO1" i="22" s="1"/>
  <c r="GJ1" i="1"/>
  <c r="GN1" i="22" s="1"/>
  <c r="GI4" i="1"/>
  <c r="GH4" i="1"/>
  <c r="GF4" i="1"/>
  <c r="GG4" i="1"/>
  <c r="GE4" i="1"/>
  <c r="FP4" i="1"/>
  <c r="FO4" i="1"/>
  <c r="FN98" i="1"/>
  <c r="FR36" i="22" s="1"/>
  <c r="FM98" i="1"/>
  <c r="FQ36" i="22" s="1"/>
  <c r="FL98" i="1"/>
  <c r="FP36" i="22" s="1"/>
  <c r="FK98" i="1"/>
  <c r="FO36" i="22" s="1"/>
  <c r="FJ98" i="1"/>
  <c r="FN36" i="22" s="1"/>
  <c r="FI98" i="1"/>
  <c r="FM36" i="22" s="1"/>
  <c r="FH98" i="1"/>
  <c r="FL36" i="22" s="1"/>
  <c r="FG98" i="1"/>
  <c r="FK36" i="22" s="1"/>
  <c r="FF98" i="1"/>
  <c r="FJ36" i="22" s="1"/>
  <c r="FE98" i="1"/>
  <c r="FI36" i="22" s="1"/>
  <c r="FJ71" i="1"/>
  <c r="FN35" i="22" s="1"/>
  <c r="FE71" i="1"/>
  <c r="FI35" i="22" s="1"/>
  <c r="FN69" i="1"/>
  <c r="FR33" i="22" s="1"/>
  <c r="FM69" i="1"/>
  <c r="FQ33" i="22" s="1"/>
  <c r="FL69" i="1"/>
  <c r="FP33" i="22" s="1"/>
  <c r="FK69" i="1"/>
  <c r="FO33" i="22" s="1"/>
  <c r="FI69" i="1"/>
  <c r="FM33" i="22" s="1"/>
  <c r="FH69" i="1"/>
  <c r="FL33" i="22" s="1"/>
  <c r="FG69" i="1"/>
  <c r="FK33" i="22" s="1"/>
  <c r="FF69" i="1"/>
  <c r="FJ33" i="22" s="1"/>
  <c r="FN64" i="1"/>
  <c r="FM64" i="1"/>
  <c r="FL64" i="1"/>
  <c r="FK64" i="1"/>
  <c r="FJ64" i="1"/>
  <c r="FI64" i="1"/>
  <c r="FH64" i="1"/>
  <c r="FG64" i="1"/>
  <c r="FF64" i="1"/>
  <c r="FE64" i="1"/>
  <c r="FN41" i="1"/>
  <c r="FR17" i="22" s="1"/>
  <c r="FM41" i="1"/>
  <c r="FQ17" i="22" s="1"/>
  <c r="FL41" i="1"/>
  <c r="FP17" i="22" s="1"/>
  <c r="FK41" i="1"/>
  <c r="FO17" i="22" s="1"/>
  <c r="FJ41" i="1"/>
  <c r="FN17" i="22" s="1"/>
  <c r="FI41" i="1"/>
  <c r="FM17" i="22" s="1"/>
  <c r="FH41" i="1"/>
  <c r="FL17" i="22" s="1"/>
  <c r="FG41" i="1"/>
  <c r="FK17" i="22" s="1"/>
  <c r="FF41" i="1"/>
  <c r="FJ17" i="22" s="1"/>
  <c r="FE41" i="1"/>
  <c r="FI17" i="22" s="1"/>
  <c r="FN4" i="1"/>
  <c r="FM4" i="1"/>
  <c r="FL4" i="1"/>
  <c r="FK4" i="1"/>
  <c r="FJ4" i="1"/>
  <c r="FI4" i="1"/>
  <c r="FH4" i="1"/>
  <c r="FG4" i="1"/>
  <c r="FF4" i="1"/>
  <c r="FE4" i="1"/>
  <c r="FN1" i="1"/>
  <c r="FR1" i="22" s="1"/>
  <c r="FM1" i="1"/>
  <c r="FQ1" i="22" s="1"/>
  <c r="FL1" i="1"/>
  <c r="FP1" i="22" s="1"/>
  <c r="FK1" i="1"/>
  <c r="FO1" i="22" s="1"/>
  <c r="FJ1" i="1"/>
  <c r="FN1" i="22" s="1"/>
  <c r="FI1" i="1"/>
  <c r="FM1" i="22" s="1"/>
  <c r="FH1" i="1"/>
  <c r="FL1" i="22" s="1"/>
  <c r="FG1" i="1"/>
  <c r="FK1" i="22" s="1"/>
  <c r="FF1" i="1"/>
  <c r="FJ1" i="22" s="1"/>
  <c r="FE1" i="1"/>
  <c r="FI1" i="22" s="1"/>
  <c r="FD98" i="1"/>
  <c r="FH36" i="22" s="1"/>
  <c r="FC98" i="1"/>
  <c r="FG36" i="22" s="1"/>
  <c r="FB98" i="1"/>
  <c r="FF36" i="22" s="1"/>
  <c r="FA98" i="1"/>
  <c r="FE36" i="22" s="1"/>
  <c r="EZ98" i="1"/>
  <c r="FD36" i="22" s="1"/>
  <c r="EY98" i="1"/>
  <c r="FC36" i="22" s="1"/>
  <c r="EX98" i="1"/>
  <c r="FB36" i="22" s="1"/>
  <c r="EW98" i="1"/>
  <c r="FA36" i="22" s="1"/>
  <c r="EV98" i="1"/>
  <c r="EZ36" i="22" s="1"/>
  <c r="EU98" i="1"/>
  <c r="EY36" i="22" s="1"/>
  <c r="EZ71" i="1"/>
  <c r="FD35" i="22" s="1"/>
  <c r="EU71" i="1"/>
  <c r="EY35" i="22" s="1"/>
  <c r="FD69" i="1"/>
  <c r="FH33" i="22" s="1"/>
  <c r="FC69" i="1"/>
  <c r="FG33" i="22" s="1"/>
  <c r="FB69" i="1"/>
  <c r="FF33" i="22" s="1"/>
  <c r="FA69" i="1"/>
  <c r="FE33" i="22" s="1"/>
  <c r="EY69" i="1"/>
  <c r="FC33" i="22" s="1"/>
  <c r="EX69" i="1"/>
  <c r="FB33" i="22" s="1"/>
  <c r="EW69" i="1"/>
  <c r="FA33" i="22" s="1"/>
  <c r="EV69" i="1"/>
  <c r="EZ33" i="22" s="1"/>
  <c r="FD64" i="1"/>
  <c r="FC64" i="1"/>
  <c r="FB64" i="1"/>
  <c r="FA64" i="1"/>
  <c r="EZ64" i="1"/>
  <c r="EY64" i="1"/>
  <c r="EX64" i="1"/>
  <c r="EW64" i="1"/>
  <c r="EV64" i="1"/>
  <c r="EU64" i="1"/>
  <c r="FD41" i="1"/>
  <c r="FH17" i="22" s="1"/>
  <c r="FC41" i="1"/>
  <c r="FG17" i="22" s="1"/>
  <c r="FB41" i="1"/>
  <c r="FF17" i="22" s="1"/>
  <c r="FA41" i="1"/>
  <c r="FE17" i="22" s="1"/>
  <c r="EZ41" i="1"/>
  <c r="FD17" i="22" s="1"/>
  <c r="EY41" i="1"/>
  <c r="FC17" i="22" s="1"/>
  <c r="EX41" i="1"/>
  <c r="FB17" i="22" s="1"/>
  <c r="EW41" i="1"/>
  <c r="FA17" i="22" s="1"/>
  <c r="EV41" i="1"/>
  <c r="EZ17" i="22" s="1"/>
  <c r="EU41" i="1"/>
  <c r="EY17" i="22" s="1"/>
  <c r="FD4" i="1"/>
  <c r="FC4" i="1"/>
  <c r="FB4" i="1"/>
  <c r="FA4" i="1"/>
  <c r="EZ4" i="1"/>
  <c r="EY4" i="1"/>
  <c r="EX4" i="1"/>
  <c r="EW4" i="1"/>
  <c r="EV4" i="1"/>
  <c r="EU4" i="1"/>
  <c r="FD1" i="1"/>
  <c r="FH1" i="22" s="1"/>
  <c r="FC1" i="1"/>
  <c r="FG1" i="22" s="1"/>
  <c r="FB1" i="1"/>
  <c r="FF1" i="22" s="1"/>
  <c r="FA1" i="1"/>
  <c r="FE1" i="22" s="1"/>
  <c r="EZ1" i="1"/>
  <c r="FD1" i="22" s="1"/>
  <c r="EY1" i="1"/>
  <c r="FC1" i="22" s="1"/>
  <c r="EX1" i="1"/>
  <c r="FB1" i="22" s="1"/>
  <c r="EW1" i="1"/>
  <c r="FA1" i="22" s="1"/>
  <c r="EV1" i="1"/>
  <c r="EZ1" i="22" s="1"/>
  <c r="EU1" i="1"/>
  <c r="EY1" i="22" s="1"/>
  <c r="ET98" i="1"/>
  <c r="EX36" i="22" s="1"/>
  <c r="ES98" i="1"/>
  <c r="EW36" i="22" s="1"/>
  <c r="ER98" i="1"/>
  <c r="EV36" i="22" s="1"/>
  <c r="EQ98" i="1"/>
  <c r="EU36" i="22" s="1"/>
  <c r="EP98" i="1"/>
  <c r="ET36" i="22" s="1"/>
  <c r="EP71" i="1"/>
  <c r="ET35" i="22" s="1"/>
  <c r="ET69" i="1"/>
  <c r="EX33" i="22" s="1"/>
  <c r="ES69" i="1"/>
  <c r="EW33" i="22" s="1"/>
  <c r="ER69" i="1"/>
  <c r="EV33" i="22" s="1"/>
  <c r="EQ69" i="1"/>
  <c r="EU33" i="22" s="1"/>
  <c r="ET64" i="1"/>
  <c r="ES64" i="1"/>
  <c r="ER64" i="1"/>
  <c r="EQ64" i="1"/>
  <c r="EP64" i="1"/>
  <c r="ET41" i="1"/>
  <c r="EX17" i="22" s="1"/>
  <c r="ES41" i="1"/>
  <c r="EW17" i="22" s="1"/>
  <c r="ER41" i="1"/>
  <c r="EV17" i="22" s="1"/>
  <c r="EQ41" i="1"/>
  <c r="EU17" i="22" s="1"/>
  <c r="EP41" i="1"/>
  <c r="ET17" i="22" s="1"/>
  <c r="ET4" i="1"/>
  <c r="ES4" i="1"/>
  <c r="ER4" i="1"/>
  <c r="EQ4" i="1"/>
  <c r="EP4" i="1"/>
  <c r="ET1" i="1"/>
  <c r="EX1" i="22" s="1"/>
  <c r="ES1" i="1"/>
  <c r="EW1" i="22" s="1"/>
  <c r="ER1" i="1"/>
  <c r="EV1" i="22" s="1"/>
  <c r="EQ1" i="1"/>
  <c r="EU1" i="22" s="1"/>
  <c r="EP1" i="1"/>
  <c r="ET1" i="22" s="1"/>
  <c r="EL4" i="1"/>
  <c r="EM4" i="1"/>
  <c r="EN4" i="1"/>
  <c r="EO4" i="1"/>
  <c r="EK4" i="1"/>
  <c r="EO98" i="1"/>
  <c r="ES36" i="22" s="1"/>
  <c r="EN98" i="1"/>
  <c r="ER36" i="22" s="1"/>
  <c r="EM98" i="1"/>
  <c r="EQ36" i="22" s="1"/>
  <c r="EL98" i="1"/>
  <c r="EP36" i="22" s="1"/>
  <c r="EK98" i="1"/>
  <c r="EO36" i="22" s="1"/>
  <c r="EO69" i="1"/>
  <c r="ES33" i="22" s="1"/>
  <c r="EO64" i="1"/>
  <c r="EO41" i="1"/>
  <c r="ES17" i="22" s="1"/>
  <c r="EO1" i="1"/>
  <c r="ES1" i="22" s="1"/>
  <c r="EL69" i="1"/>
  <c r="EP33" i="22" s="1"/>
  <c r="EN69" i="1"/>
  <c r="ER33" i="22" s="1"/>
  <c r="EM69" i="1"/>
  <c r="EQ33" i="22" s="1"/>
  <c r="EK71" i="1"/>
  <c r="EO35" i="22" s="1"/>
  <c r="EL22" i="1"/>
  <c r="EP3" i="22" s="1"/>
  <c r="EN64" i="1"/>
  <c r="EM64" i="1"/>
  <c r="EL64" i="1"/>
  <c r="EK64" i="1"/>
  <c r="EN41" i="1"/>
  <c r="ER17" i="22" s="1"/>
  <c r="EM41" i="1"/>
  <c r="EQ17" i="22" s="1"/>
  <c r="EL41" i="1"/>
  <c r="EP17" i="22" s="1"/>
  <c r="EK41" i="1"/>
  <c r="EO17" i="22" s="1"/>
  <c r="EK3" i="1"/>
  <c r="EN1" i="1"/>
  <c r="ER1" i="22" s="1"/>
  <c r="EM1" i="1"/>
  <c r="EQ1" i="22" s="1"/>
  <c r="EL1" i="1"/>
  <c r="EP1" i="22" s="1"/>
  <c r="EK1" i="1"/>
  <c r="EO1" i="22" s="1"/>
  <c r="DW100" i="1"/>
  <c r="EA38" i="22" s="1"/>
  <c r="DV100" i="1"/>
  <c r="DZ38" i="22" s="1"/>
  <c r="DU100" i="1"/>
  <c r="DY38" i="22" s="1"/>
  <c r="DT100" i="1"/>
  <c r="DX38" i="22" s="1"/>
  <c r="DS100" i="1"/>
  <c r="DW38" i="22" s="1"/>
  <c r="DR100" i="1"/>
  <c r="DV38" i="22" s="1"/>
  <c r="DQ100" i="1"/>
  <c r="DU38" i="22" s="1"/>
  <c r="DP100" i="1"/>
  <c r="DT38" i="22" s="1"/>
  <c r="DO100" i="1"/>
  <c r="DS38" i="22" s="1"/>
  <c r="DN100" i="1"/>
  <c r="DR38" i="22" s="1"/>
  <c r="DM100" i="1"/>
  <c r="DQ38" i="22" s="1"/>
  <c r="DL100" i="1"/>
  <c r="DP38" i="22" s="1"/>
  <c r="DK100" i="1"/>
  <c r="DO38" i="22" s="1"/>
  <c r="DJ100" i="1"/>
  <c r="DN38" i="22" s="1"/>
  <c r="CL4" i="1"/>
  <c r="CM4" i="1"/>
  <c r="CN4" i="1"/>
  <c r="BF4" i="1"/>
  <c r="BE4" i="1"/>
  <c r="AV1" i="1"/>
  <c r="AV1" i="22" s="1"/>
  <c r="AW1" i="1"/>
  <c r="AW1" i="22" s="1"/>
  <c r="AX1" i="1"/>
  <c r="AX1" i="22" s="1"/>
  <c r="AY1" i="1"/>
  <c r="AY1" i="22" s="1"/>
  <c r="AZ1" i="1"/>
  <c r="AZ1" i="22" s="1"/>
  <c r="BA1" i="22"/>
  <c r="BB1" i="22"/>
  <c r="BC1" i="22"/>
  <c r="BD1" i="22"/>
  <c r="BA1" i="1"/>
  <c r="BE1" i="22" s="1"/>
  <c r="BB1" i="1"/>
  <c r="BF1" i="22" s="1"/>
  <c r="BC1" i="1"/>
  <c r="BG1" i="22" s="1"/>
  <c r="BD1" i="1"/>
  <c r="BH1" i="22" s="1"/>
  <c r="BE1" i="1"/>
  <c r="BI1" i="22" s="1"/>
  <c r="BF1" i="1"/>
  <c r="BJ1" i="22" s="1"/>
  <c r="BG1" i="1"/>
  <c r="BK1" i="22" s="1"/>
  <c r="BH1" i="1"/>
  <c r="BL1" i="22" s="1"/>
  <c r="BI1" i="1"/>
  <c r="BM1" i="22" s="1"/>
  <c r="BJ1" i="1"/>
  <c r="BN1" i="22" s="1"/>
  <c r="BK1" i="1"/>
  <c r="BO1" i="22" s="1"/>
  <c r="BL1" i="1"/>
  <c r="BP1" i="22" s="1"/>
  <c r="BM1" i="1"/>
  <c r="BQ1" i="22" s="1"/>
  <c r="BN1" i="1"/>
  <c r="BR1" i="22" s="1"/>
  <c r="BO1" i="1"/>
  <c r="BS1" i="22" s="1"/>
  <c r="BP1" i="1"/>
  <c r="BT1" i="22" s="1"/>
  <c r="BQ1" i="1"/>
  <c r="BU1" i="22" s="1"/>
  <c r="BS1" i="1"/>
  <c r="BW1" i="22" s="1"/>
  <c r="BT1" i="1"/>
  <c r="BX1" i="22" s="1"/>
  <c r="BU1" i="1"/>
  <c r="BY1" i="22" s="1"/>
  <c r="BV1" i="1"/>
  <c r="BZ1" i="22" s="1"/>
  <c r="BW1" i="1"/>
  <c r="CA1" i="22" s="1"/>
  <c r="BX1" i="1"/>
  <c r="CB1" i="22" s="1"/>
  <c r="BY1" i="1"/>
  <c r="CC1" i="22" s="1"/>
  <c r="BZ1" i="1"/>
  <c r="CD1" i="22" s="1"/>
  <c r="CA1" i="1"/>
  <c r="CE1" i="22" s="1"/>
  <c r="CB1" i="1"/>
  <c r="CF1" i="22" s="1"/>
  <c r="CC1" i="1"/>
  <c r="CG1" i="22" s="1"/>
  <c r="CD1" i="1"/>
  <c r="CH1" i="22" s="1"/>
  <c r="CE1" i="1"/>
  <c r="CI1" i="22" s="1"/>
  <c r="CF1" i="1"/>
  <c r="CJ1" i="22" s="1"/>
  <c r="CG1" i="1"/>
  <c r="CK1" i="22" s="1"/>
  <c r="CH1" i="1"/>
  <c r="CL1" i="22" s="1"/>
  <c r="CI1" i="1"/>
  <c r="CM1" i="22" s="1"/>
  <c r="CJ1" i="1"/>
  <c r="CN1" i="22" s="1"/>
  <c r="CK1" i="1"/>
  <c r="CO1" i="22" s="1"/>
  <c r="CL1" i="1"/>
  <c r="CP1" i="22" s="1"/>
  <c r="CM1" i="1"/>
  <c r="CQ1" i="22" s="1"/>
  <c r="CN1" i="1"/>
  <c r="CR1" i="22" s="1"/>
  <c r="CO1" i="1"/>
  <c r="CS1" i="22" s="1"/>
  <c r="CP1" i="1"/>
  <c r="CT1" i="22" s="1"/>
  <c r="CQ1" i="1"/>
  <c r="CU1" i="22" s="1"/>
  <c r="CR1" i="1"/>
  <c r="CV1" i="22" s="1"/>
  <c r="CS1" i="1"/>
  <c r="CW1" i="22" s="1"/>
  <c r="CT1" i="1"/>
  <c r="CX1" i="22" s="1"/>
  <c r="CU1" i="1"/>
  <c r="CY1" i="22" s="1"/>
  <c r="CV1" i="1"/>
  <c r="CZ1" i="22" s="1"/>
  <c r="CW1" i="1"/>
  <c r="DA1" i="22" s="1"/>
  <c r="CX1" i="1"/>
  <c r="DB1" i="22" s="1"/>
  <c r="CY1" i="1"/>
  <c r="DC1" i="22" s="1"/>
  <c r="CZ1" i="1"/>
  <c r="DD1" i="22" s="1"/>
  <c r="DA1" i="1"/>
  <c r="DE1" i="22" s="1"/>
  <c r="DB1" i="1"/>
  <c r="DF1" i="22" s="1"/>
  <c r="DC1" i="1"/>
  <c r="DG1" i="22" s="1"/>
  <c r="DD1" i="1"/>
  <c r="DH1" i="22" s="1"/>
  <c r="DE1" i="1"/>
  <c r="DI1" i="22" s="1"/>
  <c r="DF1" i="1"/>
  <c r="DJ1" i="22" s="1"/>
  <c r="DG1" i="1"/>
  <c r="DK1" i="22" s="1"/>
  <c r="DH1" i="1"/>
  <c r="DL1" i="22" s="1"/>
  <c r="DI1" i="1"/>
  <c r="DM1" i="22" s="1"/>
  <c r="DJ1" i="1"/>
  <c r="DN1" i="22" s="1"/>
  <c r="DK1" i="1"/>
  <c r="DO1" i="22" s="1"/>
  <c r="DL1" i="1"/>
  <c r="DP1" i="22" s="1"/>
  <c r="DM1" i="1"/>
  <c r="DQ1" i="22" s="1"/>
  <c r="DN1" i="1"/>
  <c r="DR1" i="22" s="1"/>
  <c r="DO1" i="1"/>
  <c r="DS1" i="22" s="1"/>
  <c r="DP1" i="1"/>
  <c r="DT1" i="22" s="1"/>
  <c r="DQ1" i="1"/>
  <c r="DU1" i="22" s="1"/>
  <c r="DR1" i="1"/>
  <c r="DV1" i="22" s="1"/>
  <c r="DS1" i="1"/>
  <c r="DW1" i="22" s="1"/>
  <c r="DT1" i="1"/>
  <c r="DX1" i="22" s="1"/>
  <c r="DU1" i="1"/>
  <c r="DY1" i="22" s="1"/>
  <c r="DV1" i="1"/>
  <c r="DZ1" i="22" s="1"/>
  <c r="DW1" i="1"/>
  <c r="EA1" i="22" s="1"/>
  <c r="DX1" i="1"/>
  <c r="EB1" i="22" s="1"/>
  <c r="DY1" i="1"/>
  <c r="EC1" i="22" s="1"/>
  <c r="DZ1" i="1"/>
  <c r="ED1" i="22" s="1"/>
  <c r="EA1" i="1"/>
  <c r="EE1" i="22" s="1"/>
  <c r="EB1" i="1"/>
  <c r="EF1" i="22" s="1"/>
  <c r="EC1" i="1"/>
  <c r="EG1" i="22" s="1"/>
  <c r="ED1" i="1"/>
  <c r="EH1" i="22" s="1"/>
  <c r="EE1" i="1"/>
  <c r="EI1" i="22" s="1"/>
  <c r="EF1" i="1"/>
  <c r="EJ1" i="22" s="1"/>
  <c r="EG1" i="1"/>
  <c r="EK1" i="22" s="1"/>
  <c r="EH1" i="1"/>
  <c r="EL1" i="22" s="1"/>
  <c r="EI1" i="1"/>
  <c r="EM1" i="22" s="1"/>
  <c r="EJ1" i="1"/>
  <c r="EN1" i="22" s="1"/>
  <c r="FO1" i="1"/>
  <c r="FS1" i="22" s="1"/>
  <c r="FP1" i="1"/>
  <c r="FT1" i="22" s="1"/>
  <c r="FQ1" i="1"/>
  <c r="FU1" i="22" s="1"/>
  <c r="FR1" i="1"/>
  <c r="FV1" i="22" s="1"/>
  <c r="FS1" i="1"/>
  <c r="FW1" i="22" s="1"/>
  <c r="FT1" i="1"/>
  <c r="FX1" i="22" s="1"/>
  <c r="FU1" i="1"/>
  <c r="FY1" i="22" s="1"/>
  <c r="FV1" i="1"/>
  <c r="FZ1" i="22" s="1"/>
  <c r="FW1" i="1"/>
  <c r="GA1" i="22" s="1"/>
  <c r="FX1" i="1"/>
  <c r="GB1" i="22" s="1"/>
  <c r="FY1" i="1"/>
  <c r="GC1" i="22" s="1"/>
  <c r="FZ1" i="1"/>
  <c r="GD1" i="22" s="1"/>
  <c r="GA1" i="1"/>
  <c r="GE1" i="22" s="1"/>
  <c r="GB1" i="1"/>
  <c r="GF1" i="22" s="1"/>
  <c r="GC1" i="1"/>
  <c r="GG1" i="22" s="1"/>
  <c r="GD1" i="1"/>
  <c r="GH1" i="22" s="1"/>
  <c r="GE1" i="1"/>
  <c r="GI1" i="22" s="1"/>
  <c r="GF1" i="1"/>
  <c r="GJ1" i="22" s="1"/>
  <c r="GG1" i="1"/>
  <c r="GK1" i="22" s="1"/>
  <c r="GH1" i="1"/>
  <c r="GL1" i="22" s="1"/>
  <c r="GI1" i="1"/>
  <c r="GM1" i="22" s="1"/>
  <c r="GP1" i="1"/>
  <c r="GT1" i="22" s="1"/>
  <c r="GQ1" i="1"/>
  <c r="GU1" i="22" s="1"/>
  <c r="GR1" i="1"/>
  <c r="GV1" i="22" s="1"/>
  <c r="GS1" i="1"/>
  <c r="GW1" i="22" s="1"/>
  <c r="GT1" i="1"/>
  <c r="GX1" i="22" s="1"/>
  <c r="GU1" i="1"/>
  <c r="GY1" i="22" s="1"/>
  <c r="GX1" i="1"/>
  <c r="HB1" i="22" s="1"/>
  <c r="HA1" i="1"/>
  <c r="HE1" i="22" s="1"/>
  <c r="HB1" i="1"/>
  <c r="HF1" i="22" s="1"/>
  <c r="HD1" i="1"/>
  <c r="HH1" i="22" s="1"/>
  <c r="HE1" i="1"/>
  <c r="HI1" i="22" s="1"/>
  <c r="HF1" i="1"/>
  <c r="HJ1" i="22" s="1"/>
  <c r="HG1" i="1"/>
  <c r="HK1" i="22" s="1"/>
  <c r="HH1" i="1"/>
  <c r="HL1" i="22" s="1"/>
  <c r="HI1" i="1"/>
  <c r="HM1" i="22" s="1"/>
  <c r="HJ1" i="1"/>
  <c r="HN1" i="22" s="1"/>
  <c r="HK1" i="1"/>
  <c r="HO1" i="22" s="1"/>
  <c r="HL1" i="1"/>
  <c r="HP1" i="22" s="1"/>
  <c r="HM1" i="1"/>
  <c r="HQ1" i="22" s="1"/>
  <c r="HN1" i="1"/>
  <c r="HR1" i="22" s="1"/>
  <c r="HO1" i="1"/>
  <c r="HS1" i="22" s="1"/>
  <c r="HP1" i="1"/>
  <c r="HT1" i="22" s="1"/>
  <c r="HQ1" i="1"/>
  <c r="HU1" i="22" s="1"/>
  <c r="HR1" i="1"/>
  <c r="HV1" i="22" s="1"/>
  <c r="HS1" i="1"/>
  <c r="HW1" i="22" s="1"/>
  <c r="HT1" i="1"/>
  <c r="HX1" i="22" s="1"/>
  <c r="HU1" i="1"/>
  <c r="HY1" i="22" s="1"/>
  <c r="HV1" i="1"/>
  <c r="HZ1" i="22" s="1"/>
  <c r="HW1" i="1"/>
  <c r="IA1" i="22" s="1"/>
  <c r="HX1" i="1"/>
  <c r="IB1" i="22" s="1"/>
  <c r="HY1" i="1"/>
  <c r="IC1" i="22" s="1"/>
  <c r="HZ1" i="1"/>
  <c r="ID1" i="22" s="1"/>
  <c r="IA1" i="1"/>
  <c r="IE1" i="22" s="1"/>
  <c r="IB1" i="1"/>
  <c r="IF1" i="22" s="1"/>
  <c r="IC1" i="1"/>
  <c r="IG1" i="22" s="1"/>
  <c r="ID1" i="1"/>
  <c r="IH1" i="22" s="1"/>
  <c r="IE1" i="1"/>
  <c r="II1" i="22" s="1"/>
  <c r="IF1" i="1"/>
  <c r="IJ1" i="22" s="1"/>
  <c r="IG1" i="1"/>
  <c r="IK1" i="22" s="1"/>
  <c r="IH1" i="1"/>
  <c r="IL1" i="22" s="1"/>
  <c r="II1" i="1"/>
  <c r="IM1" i="22" s="1"/>
  <c r="IJ1" i="1"/>
  <c r="IN1" i="22" s="1"/>
  <c r="IK1" i="1"/>
  <c r="IO1" i="22" s="1"/>
  <c r="JB1" i="1"/>
  <c r="JF1" i="22" s="1"/>
  <c r="JC1" i="1"/>
  <c r="JG1" i="22" s="1"/>
  <c r="JD1" i="1"/>
  <c r="JH1" i="22" s="1"/>
  <c r="JE1" i="1"/>
  <c r="JI1" i="22" s="1"/>
  <c r="JF1" i="1"/>
  <c r="JJ1" i="22" s="1"/>
  <c r="JG1" i="1"/>
  <c r="JK1" i="22" s="1"/>
  <c r="JH1" i="1"/>
  <c r="JL1" i="22" s="1"/>
  <c r="JI1" i="1"/>
  <c r="JM1" i="22" s="1"/>
  <c r="JJ1" i="1"/>
  <c r="JN1" i="22" s="1"/>
  <c r="JK1" i="1"/>
  <c r="JO1" i="22" s="1"/>
  <c r="JL1" i="1"/>
  <c r="JP1" i="22" s="1"/>
  <c r="JM1" i="1"/>
  <c r="JQ1" i="22" s="1"/>
  <c r="JN1" i="1"/>
  <c r="JR1" i="22" s="1"/>
  <c r="JO1" i="1"/>
  <c r="JS1" i="22" s="1"/>
  <c r="JP1" i="1"/>
  <c r="JT1" i="22" s="1"/>
  <c r="JQ1" i="1"/>
  <c r="JU1" i="22" s="1"/>
  <c r="JR1" i="1"/>
  <c r="JV1" i="22" s="1"/>
  <c r="JS1" i="1"/>
  <c r="JW1" i="22" s="1"/>
  <c r="JT1" i="1"/>
  <c r="JX1" i="22" s="1"/>
  <c r="JU1" i="1"/>
  <c r="JY1" i="22" s="1"/>
  <c r="JV1" i="1"/>
  <c r="JZ1" i="22" s="1"/>
  <c r="JW1" i="1"/>
  <c r="KA1" i="22" s="1"/>
  <c r="JX1" i="1"/>
  <c r="KB1" i="22" s="1"/>
  <c r="JY1" i="1"/>
  <c r="KC1" i="22" s="1"/>
  <c r="JZ1" i="1"/>
  <c r="KD1" i="22" s="1"/>
  <c r="KA1" i="1"/>
  <c r="KE1" i="22" s="1"/>
  <c r="KB1" i="1"/>
  <c r="KF1" i="22" s="1"/>
  <c r="KC1" i="1"/>
  <c r="KG1" i="22" s="1"/>
  <c r="KD1" i="1"/>
  <c r="KH1" i="22" s="1"/>
  <c r="KE1" i="1"/>
  <c r="KI1" i="22" s="1"/>
  <c r="KF1" i="1"/>
  <c r="KJ1" i="22" s="1"/>
  <c r="KG1" i="1"/>
  <c r="KK1" i="22" s="1"/>
  <c r="KH1" i="1"/>
  <c r="KL1" i="22" s="1"/>
  <c r="KI1" i="1"/>
  <c r="KM1" i="22" s="1"/>
  <c r="KJ1" i="1"/>
  <c r="KN1" i="22" s="1"/>
  <c r="KK1" i="1"/>
  <c r="KO1" i="22" s="1"/>
  <c r="LE1" i="1"/>
  <c r="LI1" i="22" s="1"/>
  <c r="LF1" i="1"/>
  <c r="LJ1" i="22" s="1"/>
  <c r="LG1" i="1"/>
  <c r="LK1" i="22" s="1"/>
  <c r="LH1" i="1"/>
  <c r="LL1" i="22" s="1"/>
  <c r="F1" i="1"/>
  <c r="F1" i="22" s="1"/>
  <c r="G1" i="1"/>
  <c r="G1" i="22" s="1"/>
  <c r="H1" i="1"/>
  <c r="H1" i="22" s="1"/>
  <c r="I1" i="1"/>
  <c r="I1" i="22" s="1"/>
  <c r="J1" i="1"/>
  <c r="J1" i="22" s="1"/>
  <c r="K1" i="1"/>
  <c r="K1" i="22" s="1"/>
  <c r="L1" i="1"/>
  <c r="L1" i="22" s="1"/>
  <c r="M1" i="1"/>
  <c r="M1" i="22" s="1"/>
  <c r="N1" i="1"/>
  <c r="N1" i="22" s="1"/>
  <c r="O1" i="1"/>
  <c r="O1" i="22" s="1"/>
  <c r="P1" i="1"/>
  <c r="P1" i="22" s="1"/>
  <c r="Q1" i="1"/>
  <c r="Q1" i="22" s="1"/>
  <c r="R1" i="1"/>
  <c r="R1" i="22" s="1"/>
  <c r="S1" i="1"/>
  <c r="S1" i="22" s="1"/>
  <c r="T1" i="1"/>
  <c r="T1" i="22" s="1"/>
  <c r="U1" i="1"/>
  <c r="U1" i="22" s="1"/>
  <c r="V1" i="1"/>
  <c r="V1" i="22" s="1"/>
  <c r="W1" i="1"/>
  <c r="W1" i="22" s="1"/>
  <c r="X1" i="1"/>
  <c r="X1" i="22" s="1"/>
  <c r="Y1" i="1"/>
  <c r="Y1" i="22" s="1"/>
  <c r="Z1" i="1"/>
  <c r="Z1" i="22" s="1"/>
  <c r="AA1" i="1"/>
  <c r="AA1" i="22" s="1"/>
  <c r="AB1" i="1"/>
  <c r="AB1" i="22" s="1"/>
  <c r="AC1" i="1"/>
  <c r="AC1" i="22" s="1"/>
  <c r="AD1" i="1"/>
  <c r="AD1" i="22" s="1"/>
  <c r="AE1" i="1"/>
  <c r="AE1" i="22" s="1"/>
  <c r="AF1" i="1"/>
  <c r="AF1" i="22" s="1"/>
  <c r="AG1" i="1"/>
  <c r="AG1" i="22" s="1"/>
  <c r="AH1" i="1"/>
  <c r="AH1" i="22" s="1"/>
  <c r="AI1" i="1"/>
  <c r="AI1" i="22" s="1"/>
  <c r="AJ1" i="1"/>
  <c r="AJ1" i="22" s="1"/>
  <c r="AK1" i="1"/>
  <c r="AK1" i="22" s="1"/>
  <c r="AL1" i="1"/>
  <c r="AL1" i="22" s="1"/>
  <c r="AM1" i="1"/>
  <c r="AM1" i="22" s="1"/>
  <c r="AN1" i="1"/>
  <c r="AN1" i="22" s="1"/>
  <c r="AO1" i="1"/>
  <c r="AO1" i="22" s="1"/>
  <c r="AP1" i="1"/>
  <c r="AP1" i="22" s="1"/>
  <c r="AQ1" i="1"/>
  <c r="AQ1" i="22" s="1"/>
  <c r="AR1" i="1"/>
  <c r="AR1" i="22" s="1"/>
  <c r="AS1" i="1"/>
  <c r="AS1" i="22" s="1"/>
  <c r="AT1" i="1"/>
  <c r="AT1" i="22" s="1"/>
  <c r="AU1" i="1"/>
  <c r="AU1" i="22" s="1"/>
  <c r="E1" i="1"/>
  <c r="E1" i="22" s="1"/>
  <c r="D1" i="1"/>
  <c r="D1" i="22" s="1"/>
  <c r="C1" i="1"/>
  <c r="AS4" i="1"/>
  <c r="AT4" i="1"/>
  <c r="AU4" i="1"/>
  <c r="AV4" i="1"/>
  <c r="AW4" i="1"/>
  <c r="AX4" i="1"/>
  <c r="AR4" i="1"/>
  <c r="AP22" i="1"/>
  <c r="AP3" i="22" s="1"/>
  <c r="LH98" i="1"/>
  <c r="LL36" i="22" s="1"/>
  <c r="LG98" i="1"/>
  <c r="LG4" i="1"/>
  <c r="EK142" i="1" l="1"/>
  <c r="YL142" i="1"/>
  <c r="ER30" i="22"/>
  <c r="EU30" i="22"/>
  <c r="FC30" i="22"/>
  <c r="FM30" i="22"/>
  <c r="EV30" i="22"/>
  <c r="FD30" i="22"/>
  <c r="FN30" i="22"/>
  <c r="EW30" i="22"/>
  <c r="FE30" i="22"/>
  <c r="FO30" i="22"/>
  <c r="EX30" i="22"/>
  <c r="FF30" i="22"/>
  <c r="FP30" i="22"/>
  <c r="GN30" i="22"/>
  <c r="FG30" i="22"/>
  <c r="FQ30" i="22"/>
  <c r="GO30" i="22"/>
  <c r="GP30" i="22"/>
  <c r="LG104" i="1"/>
  <c r="LK36" i="22"/>
  <c r="FH30" i="22"/>
  <c r="FR30" i="22"/>
  <c r="GQ30" i="22"/>
  <c r="GR30" i="22"/>
  <c r="GS30" i="22"/>
  <c r="ES30" i="22"/>
  <c r="EY30" i="22"/>
  <c r="FI30" i="22"/>
  <c r="EO30" i="22"/>
  <c r="EZ30" i="22"/>
  <c r="FJ30" i="22"/>
  <c r="EP30" i="22"/>
  <c r="FA30" i="22"/>
  <c r="FK30" i="22"/>
  <c r="EQ30" i="22"/>
  <c r="ET30" i="22"/>
  <c r="FB30" i="22"/>
  <c r="FL30" i="22"/>
  <c r="ES99" i="1"/>
  <c r="EW37" i="22" s="1"/>
  <c r="EL21" i="1"/>
  <c r="EP2" i="22" s="1"/>
  <c r="ER99" i="1"/>
  <c r="EV37" i="22" s="1"/>
  <c r="EQ99" i="1"/>
  <c r="EU37" i="22" s="1"/>
  <c r="FN65" i="1"/>
  <c r="FR31" i="22" s="1"/>
  <c r="ET65" i="1"/>
  <c r="EX31" i="22" s="1"/>
  <c r="FA65" i="1"/>
  <c r="FE31" i="22" s="1"/>
  <c r="FG65" i="1"/>
  <c r="FK31" i="22" s="1"/>
  <c r="FI65" i="1"/>
  <c r="FM31" i="22" s="1"/>
  <c r="GK65" i="1"/>
  <c r="GO31" i="22" s="1"/>
  <c r="GL65" i="1"/>
  <c r="GP31" i="22" s="1"/>
  <c r="EP65" i="1"/>
  <c r="ET31" i="22" s="1"/>
  <c r="EV65" i="1"/>
  <c r="EZ31" i="22" s="1"/>
  <c r="FD65" i="1"/>
  <c r="FH31" i="22" s="1"/>
  <c r="FJ65" i="1"/>
  <c r="FN31" i="22" s="1"/>
  <c r="GM65" i="1"/>
  <c r="GQ31" i="22" s="1"/>
  <c r="EM65" i="1"/>
  <c r="EQ31" i="22" s="1"/>
  <c r="FF65" i="1"/>
  <c r="FJ31" i="22" s="1"/>
  <c r="DV98" i="1"/>
  <c r="DZ36" i="22" s="1"/>
  <c r="EQ65" i="1"/>
  <c r="EU31" i="22" s="1"/>
  <c r="EW65" i="1"/>
  <c r="FA31" i="22" s="1"/>
  <c r="FK65" i="1"/>
  <c r="FO31" i="22" s="1"/>
  <c r="GN65" i="1"/>
  <c r="GR31" i="22" s="1"/>
  <c r="EN65" i="1"/>
  <c r="ER31" i="22" s="1"/>
  <c r="EO65" i="1"/>
  <c r="ES31" i="22" s="1"/>
  <c r="FH65" i="1"/>
  <c r="FL31" i="22" s="1"/>
  <c r="GJ65" i="1"/>
  <c r="GN31" i="22" s="1"/>
  <c r="GO98" i="1"/>
  <c r="GS36" i="22" s="1"/>
  <c r="EU65" i="1"/>
  <c r="EY31" i="22" s="1"/>
  <c r="EK65" i="1"/>
  <c r="EO31" i="22" s="1"/>
  <c r="ER65" i="1"/>
  <c r="EV31" i="22" s="1"/>
  <c r="EX65" i="1"/>
  <c r="FB31" i="22" s="1"/>
  <c r="FL65" i="1"/>
  <c r="FP31" i="22" s="1"/>
  <c r="GO65" i="1"/>
  <c r="GS31" i="22" s="1"/>
  <c r="EZ65" i="1"/>
  <c r="FD31" i="22" s="1"/>
  <c r="FB65" i="1"/>
  <c r="FF31" i="22" s="1"/>
  <c r="FC65" i="1"/>
  <c r="FG31" i="22" s="1"/>
  <c r="EL65" i="1"/>
  <c r="EP31" i="22" s="1"/>
  <c r="ES65" i="1"/>
  <c r="EW31" i="22" s="1"/>
  <c r="EY65" i="1"/>
  <c r="FC31" i="22" s="1"/>
  <c r="FE65" i="1"/>
  <c r="FI31" i="22" s="1"/>
  <c r="FM65" i="1"/>
  <c r="FQ31" i="22" s="1"/>
  <c r="FH99" i="1"/>
  <c r="FL37" i="22" s="1"/>
  <c r="DK98" i="1"/>
  <c r="DO36" i="22" s="1"/>
  <c r="DO98" i="1"/>
  <c r="DS36" i="22" s="1"/>
  <c r="EL3" i="1"/>
  <c r="EL70" i="1"/>
  <c r="EP34" i="22" s="1"/>
  <c r="EO70" i="1"/>
  <c r="ES34" i="22" s="1"/>
  <c r="ER70" i="1"/>
  <c r="EV34" i="22" s="1"/>
  <c r="EV70" i="1"/>
  <c r="EZ34" i="22" s="1"/>
  <c r="FA70" i="1"/>
  <c r="FE34" i="22" s="1"/>
  <c r="EU69" i="1"/>
  <c r="EY33" i="22" s="1"/>
  <c r="EW99" i="1"/>
  <c r="FA37" i="22" s="1"/>
  <c r="FA99" i="1"/>
  <c r="FE37" i="22" s="1"/>
  <c r="FF70" i="1"/>
  <c r="FJ34" i="22" s="1"/>
  <c r="FK70" i="1"/>
  <c r="FO34" i="22" s="1"/>
  <c r="FE69" i="1"/>
  <c r="FI33" i="22" s="1"/>
  <c r="GJ126" i="1"/>
  <c r="GL107" i="1"/>
  <c r="GL126" i="1"/>
  <c r="DS98" i="1"/>
  <c r="DW36" i="22" s="1"/>
  <c r="FB70" i="1"/>
  <c r="FF34" i="22" s="1"/>
  <c r="FG70" i="1"/>
  <c r="FK34" i="22" s="1"/>
  <c r="FJ69" i="1"/>
  <c r="FN33" i="22" s="1"/>
  <c r="GM126" i="1"/>
  <c r="YN22" i="1"/>
  <c r="LQ3" i="22" s="1"/>
  <c r="DM98" i="1"/>
  <c r="DQ36" i="22" s="1"/>
  <c r="DQ98" i="1"/>
  <c r="DU36" i="22" s="1"/>
  <c r="DT98" i="1"/>
  <c r="DX36" i="22" s="1"/>
  <c r="EM70" i="1"/>
  <c r="EQ34" i="22" s="1"/>
  <c r="ET70" i="1"/>
  <c r="EX34" i="22" s="1"/>
  <c r="EX70" i="1"/>
  <c r="FB34" i="22" s="1"/>
  <c r="FC70" i="1"/>
  <c r="FG34" i="22" s="1"/>
  <c r="FH70" i="1"/>
  <c r="FM70" i="1"/>
  <c r="FQ34" i="22" s="1"/>
  <c r="FL99" i="1"/>
  <c r="FP37" i="22" s="1"/>
  <c r="GJ107" i="1"/>
  <c r="GJ22" i="1"/>
  <c r="GN3" i="22" s="1"/>
  <c r="GN98" i="1"/>
  <c r="GR36" i="22" s="1"/>
  <c r="GN107" i="1"/>
  <c r="GN126" i="1"/>
  <c r="YM3" i="1"/>
  <c r="LG99" i="1"/>
  <c r="LK37" i="22" s="1"/>
  <c r="LH99" i="1"/>
  <c r="LL37" i="22" s="1"/>
  <c r="DL98" i="1"/>
  <c r="DP36" i="22" s="1"/>
  <c r="DP98" i="1"/>
  <c r="DT36" i="22" s="1"/>
  <c r="DW98" i="1"/>
  <c r="EA36" i="22" s="1"/>
  <c r="EK99" i="1"/>
  <c r="EO37" i="22" s="1"/>
  <c r="ES70" i="1"/>
  <c r="EW34" i="22" s="1"/>
  <c r="EW70" i="1"/>
  <c r="FA34" i="22" s="1"/>
  <c r="EZ69" i="1"/>
  <c r="FD33" i="22" s="1"/>
  <c r="FL70" i="1"/>
  <c r="FP34" i="22" s="1"/>
  <c r="GK126" i="1"/>
  <c r="GM107" i="1"/>
  <c r="AQ22" i="1"/>
  <c r="AQ3" i="22" s="1"/>
  <c r="DJ98" i="1"/>
  <c r="DN36" i="22" s="1"/>
  <c r="DN98" i="1"/>
  <c r="DR36" i="22" s="1"/>
  <c r="DR98" i="1"/>
  <c r="DV36" i="22" s="1"/>
  <c r="DU98" i="1"/>
  <c r="DY36" i="22" s="1"/>
  <c r="EN70" i="1"/>
  <c r="ER34" i="22" s="1"/>
  <c r="EQ70" i="1"/>
  <c r="EU34" i="22" s="1"/>
  <c r="EP69" i="1"/>
  <c r="ET33" i="22" s="1"/>
  <c r="EY70" i="1"/>
  <c r="FC34" i="22" s="1"/>
  <c r="FD70" i="1"/>
  <c r="FH34" i="22" s="1"/>
  <c r="FI70" i="1"/>
  <c r="FM34" i="22" s="1"/>
  <c r="FN70" i="1"/>
  <c r="FR34" i="22" s="1"/>
  <c r="GK107" i="1"/>
  <c r="GO107" i="1"/>
  <c r="GO126" i="1"/>
  <c r="HC99" i="1"/>
  <c r="HG37" i="22" s="1"/>
  <c r="YM21" i="1"/>
  <c r="LP2" i="22" s="1"/>
  <c r="GM98" i="1"/>
  <c r="GQ36" i="22" s="1"/>
  <c r="EM22" i="1"/>
  <c r="EQ3" i="22" s="1"/>
  <c r="GL98" i="1"/>
  <c r="GP36" i="22" s="1"/>
  <c r="FG99" i="1"/>
  <c r="FK37" i="22" s="1"/>
  <c r="FK99" i="1"/>
  <c r="FO37" i="22" s="1"/>
  <c r="FE99" i="1"/>
  <c r="FI37" i="22" s="1"/>
  <c r="FI99" i="1"/>
  <c r="FM37" i="22" s="1"/>
  <c r="FM99" i="1"/>
  <c r="FQ37" i="22" s="1"/>
  <c r="FF99" i="1"/>
  <c r="FJ37" i="22" s="1"/>
  <c r="FJ99" i="1"/>
  <c r="FN37" i="22" s="1"/>
  <c r="FN99" i="1"/>
  <c r="FR37" i="22" s="1"/>
  <c r="EX99" i="1"/>
  <c r="FB37" i="22" s="1"/>
  <c r="FB99" i="1"/>
  <c r="FF37" i="22" s="1"/>
  <c r="EU99" i="1"/>
  <c r="EY37" i="22" s="1"/>
  <c r="EY99" i="1"/>
  <c r="FC37" i="22" s="1"/>
  <c r="FC99" i="1"/>
  <c r="FG37" i="22" s="1"/>
  <c r="EV99" i="1"/>
  <c r="EZ37" i="22" s="1"/>
  <c r="EZ99" i="1"/>
  <c r="FD37" i="22" s="1"/>
  <c r="FD99" i="1"/>
  <c r="FH37" i="22" s="1"/>
  <c r="ET99" i="1"/>
  <c r="EX37" i="22" s="1"/>
  <c r="EP99" i="1"/>
  <c r="ET37" i="22" s="1"/>
  <c r="EO99" i="1"/>
  <c r="ES37" i="22" s="1"/>
  <c r="EM103" i="1"/>
  <c r="EL99" i="1"/>
  <c r="EP37" i="22" s="1"/>
  <c r="EM99" i="1"/>
  <c r="EQ37" i="22" s="1"/>
  <c r="EN99" i="1"/>
  <c r="ER37" i="22" s="1"/>
  <c r="HE21" i="1"/>
  <c r="HI2" i="22" s="1"/>
  <c r="YM142" i="1" l="1"/>
  <c r="EL142" i="1"/>
  <c r="FH103" i="1"/>
  <c r="FL34" i="22"/>
  <c r="EX103" i="1"/>
  <c r="EQ102" i="1"/>
  <c r="ES102" i="1"/>
  <c r="FA102" i="1"/>
  <c r="FB103" i="1"/>
  <c r="EL103" i="1"/>
  <c r="GK22" i="1"/>
  <c r="GO3" i="22" s="1"/>
  <c r="FA103" i="1"/>
  <c r="EO103" i="1"/>
  <c r="EQ103" i="1"/>
  <c r="FG103" i="1"/>
  <c r="ET103" i="1"/>
  <c r="EM21" i="1"/>
  <c r="FH102" i="1"/>
  <c r="FM103" i="1"/>
  <c r="EV103" i="1"/>
  <c r="FI103" i="1"/>
  <c r="FL103" i="1"/>
  <c r="FK103" i="1"/>
  <c r="GJ3" i="1"/>
  <c r="EY103" i="1"/>
  <c r="ER102" i="1"/>
  <c r="FF103" i="1"/>
  <c r="EN103" i="1"/>
  <c r="EW102" i="1"/>
  <c r="ES103" i="1"/>
  <c r="EN102" i="1"/>
  <c r="ET102" i="1"/>
  <c r="EY102" i="1"/>
  <c r="FI102" i="1"/>
  <c r="EN22" i="1"/>
  <c r="ER3" i="22" s="1"/>
  <c r="HF21" i="1"/>
  <c r="HJ2" i="22" s="1"/>
  <c r="EL102" i="1"/>
  <c r="EO102" i="1"/>
  <c r="EV102" i="1"/>
  <c r="FB102" i="1"/>
  <c r="EW103" i="1"/>
  <c r="FD103" i="1"/>
  <c r="FF102" i="1"/>
  <c r="FK102" i="1"/>
  <c r="YN21" i="1"/>
  <c r="LQ2" i="22" s="1"/>
  <c r="EZ70" i="1"/>
  <c r="FD34" i="22" s="1"/>
  <c r="FD102" i="1"/>
  <c r="FC102" i="1"/>
  <c r="EX102" i="1"/>
  <c r="FM102" i="1"/>
  <c r="FG102" i="1"/>
  <c r="FL102" i="1"/>
  <c r="FN103" i="1"/>
  <c r="FE70" i="1"/>
  <c r="FI34" i="22" s="1"/>
  <c r="ER103" i="1"/>
  <c r="FN102" i="1"/>
  <c r="EP70" i="1"/>
  <c r="ET34" i="22" s="1"/>
  <c r="EM102" i="1"/>
  <c r="FC103" i="1"/>
  <c r="YO22" i="1"/>
  <c r="LR3" i="22" s="1"/>
  <c r="YN3" i="1"/>
  <c r="FJ70" i="1"/>
  <c r="FN34" i="22" s="1"/>
  <c r="EU70" i="1"/>
  <c r="EY34" i="22" s="1"/>
  <c r="EM3" i="1"/>
  <c r="EM142" i="1" l="1"/>
  <c r="YN142" i="1"/>
  <c r="GJ142" i="1"/>
  <c r="EQ2" i="22"/>
  <c r="EU102" i="1"/>
  <c r="GK3" i="1"/>
  <c r="GL22" i="1"/>
  <c r="GP3" i="22" s="1"/>
  <c r="EO22" i="1"/>
  <c r="ES3" i="22" s="1"/>
  <c r="EN21" i="1"/>
  <c r="FE102" i="1"/>
  <c r="FJ103" i="1"/>
  <c r="FE103" i="1"/>
  <c r="EZ103" i="1"/>
  <c r="EU103" i="1"/>
  <c r="YO3" i="1"/>
  <c r="YO21" i="1"/>
  <c r="LR2" i="22" s="1"/>
  <c r="FJ102" i="1"/>
  <c r="EZ102" i="1"/>
  <c r="EP103" i="1"/>
  <c r="EP102" i="1"/>
  <c r="EN3" i="1"/>
  <c r="LE21" i="1"/>
  <c r="LI2" i="22" s="1"/>
  <c r="IG21" i="1"/>
  <c r="IK2" i="22" s="1"/>
  <c r="IF21" i="1"/>
  <c r="IJ2" i="22" s="1"/>
  <c r="IE21" i="1"/>
  <c r="II2" i="22" s="1"/>
  <c r="IA21" i="1"/>
  <c r="IE2" i="22" s="1"/>
  <c r="HY21" i="1"/>
  <c r="IC2" i="22" s="1"/>
  <c r="HW21" i="1"/>
  <c r="IA2" i="22" s="1"/>
  <c r="HU21" i="1"/>
  <c r="HY2" i="22" s="1"/>
  <c r="HT21" i="1"/>
  <c r="HX2" i="22" s="1"/>
  <c r="HS21" i="1"/>
  <c r="HW2" i="22" s="1"/>
  <c r="HY41" i="1"/>
  <c r="IC17" i="22" s="1"/>
  <c r="HZ25" i="1"/>
  <c r="ID5" i="22" s="1"/>
  <c r="HZ125" i="1"/>
  <c r="HZ98" i="1"/>
  <c r="ID36" i="22" s="1"/>
  <c r="HZ69" i="1"/>
  <c r="ID33" i="22" s="1"/>
  <c r="HZ68" i="1"/>
  <c r="ID32" i="22" s="1"/>
  <c r="HZ64" i="1"/>
  <c r="HZ41" i="1"/>
  <c r="ID17" i="22" s="1"/>
  <c r="HZ6" i="1"/>
  <c r="HZ3" i="1"/>
  <c r="HO21" i="1"/>
  <c r="HS2" i="22" s="1"/>
  <c r="HK21" i="1"/>
  <c r="HO2" i="22" s="1"/>
  <c r="HG21" i="1"/>
  <c r="HK2" i="22" s="1"/>
  <c r="HD21" i="1"/>
  <c r="HH2" i="22" s="1"/>
  <c r="HB21" i="1"/>
  <c r="HF2" i="22" s="1"/>
  <c r="HA21" i="1"/>
  <c r="HE2" i="22" s="1"/>
  <c r="GU21" i="1"/>
  <c r="GY2" i="22" s="1"/>
  <c r="GT21" i="1"/>
  <c r="GX2" i="22" s="1"/>
  <c r="GR21" i="1"/>
  <c r="GV2" i="22" s="1"/>
  <c r="GP21" i="1"/>
  <c r="GT2" i="22" s="1"/>
  <c r="GH21" i="1"/>
  <c r="GL2" i="22" s="1"/>
  <c r="GE21" i="1"/>
  <c r="GI2" i="22" s="1"/>
  <c r="FY21" i="1"/>
  <c r="GC2" i="22" s="1"/>
  <c r="FX21" i="1"/>
  <c r="GB2" i="22" s="1"/>
  <c r="FU21" i="1"/>
  <c r="FY2" i="22" s="1"/>
  <c r="FQ21" i="1"/>
  <c r="FU2" i="22" s="1"/>
  <c r="FP21" i="1"/>
  <c r="FT2" i="22" s="1"/>
  <c r="FO21" i="1"/>
  <c r="FS2" i="22" s="1"/>
  <c r="DZ21" i="1"/>
  <c r="ED2" i="22" s="1"/>
  <c r="DX21" i="1"/>
  <c r="EB2" i="22" s="1"/>
  <c r="DJ21" i="1"/>
  <c r="DN2" i="22" s="1"/>
  <c r="DF21" i="1"/>
  <c r="DJ2" i="22" s="1"/>
  <c r="DB21" i="1"/>
  <c r="DF2" i="22" s="1"/>
  <c r="CT21" i="1"/>
  <c r="CX2" i="22" s="1"/>
  <c r="CQ21" i="1"/>
  <c r="CU2" i="22" s="1"/>
  <c r="CP21" i="1"/>
  <c r="CT2" i="22" s="1"/>
  <c r="CO21" i="1"/>
  <c r="CS2" i="22" s="1"/>
  <c r="CL21" i="1"/>
  <c r="CP2" i="22" s="1"/>
  <c r="CF21" i="1"/>
  <c r="CJ2" i="22" s="1"/>
  <c r="CB21" i="1"/>
  <c r="CF2" i="22" s="1"/>
  <c r="CA21" i="1"/>
  <c r="CE2" i="22" s="1"/>
  <c r="BZ21" i="1"/>
  <c r="CD2" i="22" s="1"/>
  <c r="BT21" i="1"/>
  <c r="BX2" i="22" s="1"/>
  <c r="BS21" i="1"/>
  <c r="BW2" i="22" s="1"/>
  <c r="BL21" i="1"/>
  <c r="BP2" i="22" s="1"/>
  <c r="BJ21" i="1"/>
  <c r="BN2" i="22" s="1"/>
  <c r="BG21" i="1"/>
  <c r="BK2" i="22" s="1"/>
  <c r="BE21" i="1"/>
  <c r="BI2" i="22" s="1"/>
  <c r="BE2" i="22"/>
  <c r="BA2" i="22"/>
  <c r="AY21" i="1"/>
  <c r="AY2" i="22" s="1"/>
  <c r="AR21" i="1"/>
  <c r="AR2" i="22" s="1"/>
  <c r="AO21" i="1"/>
  <c r="AO2" i="22" s="1"/>
  <c r="AJ21" i="1"/>
  <c r="AJ2" i="22" s="1"/>
  <c r="U21" i="1"/>
  <c r="U2" i="22" s="1"/>
  <c r="E21" i="1"/>
  <c r="E2" i="22" s="1"/>
  <c r="GK142" i="1" l="1"/>
  <c r="HZ142" i="1"/>
  <c r="EN142" i="1"/>
  <c r="YO142" i="1"/>
  <c r="YO143" i="1"/>
  <c r="ID30" i="22"/>
  <c r="ER2" i="22"/>
  <c r="GL3" i="1"/>
  <c r="EO21" i="1"/>
  <c r="ES2" i="22" s="1"/>
  <c r="GM22" i="1"/>
  <c r="GQ3" i="22" s="1"/>
  <c r="EP22" i="1"/>
  <c r="ET3" i="22" s="1"/>
  <c r="HZ65" i="1"/>
  <c r="ID31" i="22" s="1"/>
  <c r="EO3" i="1"/>
  <c r="HZ21" i="1"/>
  <c r="ID2" i="22" s="1"/>
  <c r="AP21" i="1"/>
  <c r="AP2" i="22" s="1"/>
  <c r="GF21" i="1"/>
  <c r="GJ2" i="22" s="1"/>
  <c r="BF21" i="1"/>
  <c r="BJ2" i="22" s="1"/>
  <c r="DG21" i="1"/>
  <c r="DK2" i="22" s="1"/>
  <c r="GI21" i="1"/>
  <c r="GM2" i="22" s="1"/>
  <c r="HZ4" i="1"/>
  <c r="AZ21" i="1"/>
  <c r="AZ2" i="22" s="1"/>
  <c r="BH21" i="1"/>
  <c r="BL2" i="22" s="1"/>
  <c r="GQ21" i="1"/>
  <c r="GU2" i="22" s="1"/>
  <c r="HV21" i="1"/>
  <c r="HZ2" i="22" s="1"/>
  <c r="F21" i="1"/>
  <c r="F2" i="22" s="1"/>
  <c r="CC21" i="1"/>
  <c r="CG2" i="22" s="1"/>
  <c r="FV21" i="1"/>
  <c r="FZ2" i="22" s="1"/>
  <c r="GV21" i="1"/>
  <c r="GZ2" i="22" s="1"/>
  <c r="HH21" i="1"/>
  <c r="HL2" i="22" s="1"/>
  <c r="HX21" i="1"/>
  <c r="IB2" i="22" s="1"/>
  <c r="BB2" i="22"/>
  <c r="BK21" i="1"/>
  <c r="BO2" i="22" s="1"/>
  <c r="CM21" i="1"/>
  <c r="CQ2" i="22" s="1"/>
  <c r="DY21" i="1"/>
  <c r="EC2" i="22" s="1"/>
  <c r="GS21" i="1"/>
  <c r="GW2" i="22" s="1"/>
  <c r="HC21" i="1"/>
  <c r="HG2" i="22" s="1"/>
  <c r="IB21" i="1"/>
  <c r="IF2" i="22" s="1"/>
  <c r="LF21" i="1"/>
  <c r="LJ2" i="22" s="1"/>
  <c r="HZ99" i="1"/>
  <c r="ID37" i="22" s="1"/>
  <c r="HZ70" i="1"/>
  <c r="ID34" i="22" s="1"/>
  <c r="HX125" i="1"/>
  <c r="HW125" i="1"/>
  <c r="HX100" i="1"/>
  <c r="IB38" i="22" s="1"/>
  <c r="HX102" i="1"/>
  <c r="HX68" i="1"/>
  <c r="IB32" i="22" s="1"/>
  <c r="HX64" i="1"/>
  <c r="HX41" i="1"/>
  <c r="IB17" i="22" s="1"/>
  <c r="HX6" i="1"/>
  <c r="HX3" i="1"/>
  <c r="HW68" i="1"/>
  <c r="IA32" i="22" s="1"/>
  <c r="YN143" i="1" l="1"/>
  <c r="YM143" i="1" s="1"/>
  <c r="YL143" i="1" s="1"/>
  <c r="LJ143" i="1" s="1"/>
  <c r="LI143" i="1" s="1"/>
  <c r="GL142" i="1"/>
  <c r="HX142" i="1"/>
  <c r="EO142" i="1"/>
  <c r="IB30" i="22"/>
  <c r="GN22" i="1"/>
  <c r="GR3" i="22" s="1"/>
  <c r="GM3" i="1"/>
  <c r="EQ22" i="1"/>
  <c r="EU3" i="22" s="1"/>
  <c r="EP3" i="1"/>
  <c r="EP21" i="1"/>
  <c r="ET2" i="22" s="1"/>
  <c r="HX65" i="1"/>
  <c r="IB31" i="22" s="1"/>
  <c r="GJ21" i="1"/>
  <c r="GN2" i="22" s="1"/>
  <c r="HZ71" i="1"/>
  <c r="ID35" i="22" s="1"/>
  <c r="HX98" i="1"/>
  <c r="IB36" i="22" s="1"/>
  <c r="BC2" i="22"/>
  <c r="BI21" i="1"/>
  <c r="BM2" i="22" s="1"/>
  <c r="GG21" i="1"/>
  <c r="GK2" i="22" s="1"/>
  <c r="HW69" i="1"/>
  <c r="IA33" i="22" s="1"/>
  <c r="IC21" i="1"/>
  <c r="IG2" i="22" s="1"/>
  <c r="CN21" i="1"/>
  <c r="CR2" i="22" s="1"/>
  <c r="HI21" i="1"/>
  <c r="HM2" i="22" s="1"/>
  <c r="FW21" i="1"/>
  <c r="GA2" i="22" s="1"/>
  <c r="HX69" i="1"/>
  <c r="IB33" i="22" s="1"/>
  <c r="GW21" i="1"/>
  <c r="HA2" i="22" s="1"/>
  <c r="CD21" i="1"/>
  <c r="CH2" i="22" s="1"/>
  <c r="DH21" i="1"/>
  <c r="DL2" i="22" s="1"/>
  <c r="AQ21" i="1"/>
  <c r="AQ2" i="22" s="1"/>
  <c r="HZ103" i="1"/>
  <c r="HZ102" i="1"/>
  <c r="LF41" i="1"/>
  <c r="LJ17" i="22" s="1"/>
  <c r="LE41" i="1"/>
  <c r="LI17" i="22" s="1"/>
  <c r="KK41" i="1"/>
  <c r="KO17" i="22" s="1"/>
  <c r="KJ41" i="1"/>
  <c r="KN17" i="22" s="1"/>
  <c r="KI41" i="1"/>
  <c r="KM17" i="22" s="1"/>
  <c r="KH41" i="1"/>
  <c r="KL17" i="22" s="1"/>
  <c r="KG41" i="1"/>
  <c r="KK17" i="22" s="1"/>
  <c r="KF41" i="1"/>
  <c r="KJ17" i="22" s="1"/>
  <c r="KE41" i="1"/>
  <c r="KI17" i="22" s="1"/>
  <c r="KD41" i="1"/>
  <c r="KH17" i="22" s="1"/>
  <c r="KC41" i="1"/>
  <c r="KG17" i="22" s="1"/>
  <c r="KB41" i="1"/>
  <c r="KF17" i="22" s="1"/>
  <c r="KA41" i="1"/>
  <c r="KE17" i="22" s="1"/>
  <c r="JZ41" i="1"/>
  <c r="KD17" i="22" s="1"/>
  <c r="JY41" i="1"/>
  <c r="KC17" i="22" s="1"/>
  <c r="JX41" i="1"/>
  <c r="KB17" i="22" s="1"/>
  <c r="JW41" i="1"/>
  <c r="KA17" i="22" s="1"/>
  <c r="JV41" i="1"/>
  <c r="JZ17" i="22" s="1"/>
  <c r="JU41" i="1"/>
  <c r="JY17" i="22" s="1"/>
  <c r="JT41" i="1"/>
  <c r="JX17" i="22" s="1"/>
  <c r="JS41" i="1"/>
  <c r="JW17" i="22" s="1"/>
  <c r="JR41" i="1"/>
  <c r="JV17" i="22" s="1"/>
  <c r="JQ41" i="1"/>
  <c r="JU17" i="22" s="1"/>
  <c r="JP41" i="1"/>
  <c r="JT17" i="22" s="1"/>
  <c r="JO41" i="1"/>
  <c r="JS17" i="22" s="1"/>
  <c r="JN41" i="1"/>
  <c r="JR17" i="22" s="1"/>
  <c r="JM41" i="1"/>
  <c r="JQ17" i="22" s="1"/>
  <c r="JL41" i="1"/>
  <c r="JP17" i="22" s="1"/>
  <c r="JK41" i="1"/>
  <c r="JO17" i="22" s="1"/>
  <c r="JJ41" i="1"/>
  <c r="JN17" i="22" s="1"/>
  <c r="JI41" i="1"/>
  <c r="JM17" i="22" s="1"/>
  <c r="JH41" i="1"/>
  <c r="JL17" i="22" s="1"/>
  <c r="JG41" i="1"/>
  <c r="JK17" i="22" s="1"/>
  <c r="JF41" i="1"/>
  <c r="JJ17" i="22" s="1"/>
  <c r="JE41" i="1"/>
  <c r="JI17" i="22" s="1"/>
  <c r="JD41" i="1"/>
  <c r="JH17" i="22" s="1"/>
  <c r="JC41" i="1"/>
  <c r="JG17" i="22" s="1"/>
  <c r="JB41" i="1"/>
  <c r="JF17" i="22" s="1"/>
  <c r="IK41" i="1"/>
  <c r="IO17" i="22" s="1"/>
  <c r="IJ41" i="1"/>
  <c r="IN17" i="22" s="1"/>
  <c r="II41" i="1"/>
  <c r="IM17" i="22" s="1"/>
  <c r="IH41" i="1"/>
  <c r="IL17" i="22" s="1"/>
  <c r="IG41" i="1"/>
  <c r="IK17" i="22" s="1"/>
  <c r="IF41" i="1"/>
  <c r="IJ17" i="22" s="1"/>
  <c r="IE41" i="1"/>
  <c r="II17" i="22" s="1"/>
  <c r="ID41" i="1"/>
  <c r="IH17" i="22" s="1"/>
  <c r="IC41" i="1"/>
  <c r="IG17" i="22" s="1"/>
  <c r="IB41" i="1"/>
  <c r="IF17" i="22" s="1"/>
  <c r="IA41" i="1"/>
  <c r="IE17" i="22" s="1"/>
  <c r="HW41" i="1"/>
  <c r="IA17" i="22" s="1"/>
  <c r="HT41" i="1"/>
  <c r="HX17" i="22" s="1"/>
  <c r="HR41" i="1"/>
  <c r="HV17" i="22" s="1"/>
  <c r="HQ41" i="1"/>
  <c r="HU17" i="22" s="1"/>
  <c r="HP41" i="1"/>
  <c r="HT17" i="22" s="1"/>
  <c r="HO41" i="1"/>
  <c r="HS17" i="22" s="1"/>
  <c r="HN41" i="1"/>
  <c r="HR17" i="22" s="1"/>
  <c r="HM41" i="1"/>
  <c r="HQ17" i="22" s="1"/>
  <c r="HL41" i="1"/>
  <c r="HP17" i="22" s="1"/>
  <c r="HK41" i="1"/>
  <c r="HO17" i="22" s="1"/>
  <c r="HJ41" i="1"/>
  <c r="HN17" i="22" s="1"/>
  <c r="HI41" i="1"/>
  <c r="HM17" i="22" s="1"/>
  <c r="HH41" i="1"/>
  <c r="HL17" i="22" s="1"/>
  <c r="HG41" i="1"/>
  <c r="HK17" i="22" s="1"/>
  <c r="HF41" i="1"/>
  <c r="HJ17" i="22" s="1"/>
  <c r="HE41" i="1"/>
  <c r="HI17" i="22" s="1"/>
  <c r="HD41" i="1"/>
  <c r="HH17" i="22" s="1"/>
  <c r="GT41" i="1"/>
  <c r="GX17" i="22" s="1"/>
  <c r="GQ41" i="1"/>
  <c r="GU17" i="22" s="1"/>
  <c r="GP41" i="1"/>
  <c r="GT17" i="22" s="1"/>
  <c r="EP142" i="1" l="1"/>
  <c r="GM142" i="1"/>
  <c r="GO22" i="1"/>
  <c r="GS3" i="22" s="1"/>
  <c r="GN3" i="1"/>
  <c r="EQ21" i="1"/>
  <c r="ER22" i="1"/>
  <c r="EV3" i="22" s="1"/>
  <c r="EQ3" i="1"/>
  <c r="GK21" i="1"/>
  <c r="GO2" i="22" s="1"/>
  <c r="DI21" i="1"/>
  <c r="DM2" i="22" s="1"/>
  <c r="HJ21" i="1"/>
  <c r="HN2" i="22" s="1"/>
  <c r="ID21" i="1"/>
  <c r="IH2" i="22" s="1"/>
  <c r="BD2" i="22"/>
  <c r="HX103" i="1"/>
  <c r="CE21" i="1"/>
  <c r="CI2" i="22" s="1"/>
  <c r="GT70" i="1"/>
  <c r="GX34" i="22" s="1"/>
  <c r="GT68" i="1"/>
  <c r="GX32" i="22" s="1"/>
  <c r="GS70" i="1"/>
  <c r="GW34" i="22" s="1"/>
  <c r="GR70" i="1"/>
  <c r="GV34" i="22" s="1"/>
  <c r="EQ142" i="1" l="1"/>
  <c r="GN142" i="1"/>
  <c r="EU2" i="22"/>
  <c r="GO3" i="1"/>
  <c r="GO142" i="1" s="1"/>
  <c r="ER3" i="1"/>
  <c r="ES22" i="1"/>
  <c r="EW3" i="22" s="1"/>
  <c r="ER21" i="1"/>
  <c r="GL21" i="1"/>
  <c r="GP2" i="22" s="1"/>
  <c r="GT102" i="1"/>
  <c r="GS71" i="1"/>
  <c r="GW35" i="22" s="1"/>
  <c r="GS103" i="1"/>
  <c r="GR71" i="1"/>
  <c r="GV35" i="22" s="1"/>
  <c r="GR103" i="1"/>
  <c r="GT71" i="1"/>
  <c r="GX35" i="22" s="1"/>
  <c r="GT69" i="1"/>
  <c r="GX33" i="22" s="1"/>
  <c r="C145" i="1"/>
  <c r="TK21" i="1"/>
  <c r="SS21" i="1"/>
  <c r="SB21" i="1"/>
  <c r="NA21" i="1"/>
  <c r="DC33" i="1"/>
  <c r="CU33" i="1"/>
  <c r="CU32" i="1"/>
  <c r="CY10" i="22" s="1"/>
  <c r="CU56" i="1"/>
  <c r="CU55" i="1"/>
  <c r="CY25" i="22" s="1"/>
  <c r="CR56" i="1"/>
  <c r="CR55" i="1"/>
  <c r="CV25" i="22" s="1"/>
  <c r="CR33" i="1"/>
  <c r="ER142" i="1" l="1"/>
  <c r="EV2" i="22"/>
  <c r="ET22" i="1"/>
  <c r="EX3" i="22" s="1"/>
  <c r="ES21" i="1"/>
  <c r="ES3" i="1"/>
  <c r="GM21" i="1"/>
  <c r="GQ2" i="22" s="1"/>
  <c r="CS55" i="1"/>
  <c r="CW25" i="22" s="1"/>
  <c r="CS56" i="1"/>
  <c r="CV33" i="1"/>
  <c r="CV55" i="1"/>
  <c r="CZ25" i="22" s="1"/>
  <c r="DD33" i="1"/>
  <c r="CS33" i="1"/>
  <c r="CV56" i="1"/>
  <c r="CV32" i="1"/>
  <c r="CZ10" i="22" s="1"/>
  <c r="CG63" i="1"/>
  <c r="CG56" i="1"/>
  <c r="CG55" i="1"/>
  <c r="CK25" i="22" s="1"/>
  <c r="CG33" i="1"/>
  <c r="CG32" i="1"/>
  <c r="CK10" i="22" s="1"/>
  <c r="CC56" i="1"/>
  <c r="CC55" i="1"/>
  <c r="CG25" i="22" s="1"/>
  <c r="CC33" i="1"/>
  <c r="CA99" i="1"/>
  <c r="CE37" i="22" s="1"/>
  <c r="BY125" i="1"/>
  <c r="BU32" i="1"/>
  <c r="BY10" i="22" s="1"/>
  <c r="GS102" i="1"/>
  <c r="GR102" i="1"/>
  <c r="BF68" i="1"/>
  <c r="BJ32" i="22" s="1"/>
  <c r="BE25" i="1"/>
  <c r="BI5" i="22" s="1"/>
  <c r="BF64" i="1"/>
  <c r="BF41" i="1"/>
  <c r="BJ17" i="22" s="1"/>
  <c r="ES142" i="1" l="1"/>
  <c r="BJ30" i="22"/>
  <c r="EW2" i="22"/>
  <c r="ET3" i="1"/>
  <c r="ET21" i="1"/>
  <c r="EX2" i="22" s="1"/>
  <c r="EU22" i="1"/>
  <c r="EY3" i="22" s="1"/>
  <c r="GN21" i="1"/>
  <c r="GR2" i="22" s="1"/>
  <c r="BF70" i="1"/>
  <c r="BJ34" i="22" s="1"/>
  <c r="CD55" i="1"/>
  <c r="CH25" i="22" s="1"/>
  <c r="CH55" i="1"/>
  <c r="CL25" i="22" s="1"/>
  <c r="CD56" i="1"/>
  <c r="CH63" i="1"/>
  <c r="BF98" i="1"/>
  <c r="BJ36" i="22" s="1"/>
  <c r="CH56" i="1"/>
  <c r="CW55" i="1"/>
  <c r="DA25" i="22" s="1"/>
  <c r="CD33" i="1"/>
  <c r="CH33" i="1"/>
  <c r="CW56" i="1"/>
  <c r="DE33" i="1"/>
  <c r="CW33" i="1"/>
  <c r="CH32" i="1"/>
  <c r="CL10" i="22" s="1"/>
  <c r="BV32" i="1"/>
  <c r="BZ10" i="22" s="1"/>
  <c r="CW32" i="1"/>
  <c r="DA10" i="22" s="1"/>
  <c r="D106" i="1"/>
  <c r="C106" i="1"/>
  <c r="D99" i="1"/>
  <c r="D37" i="22" s="1"/>
  <c r="C99" i="1"/>
  <c r="C37" i="22" s="1"/>
  <c r="ET142" i="1" l="1"/>
  <c r="EU3" i="1"/>
  <c r="EV22" i="1"/>
  <c r="EZ3" i="22" s="1"/>
  <c r="EU21" i="1"/>
  <c r="EY2" i="22" s="1"/>
  <c r="GO21" i="1"/>
  <c r="GS2" i="22" s="1"/>
  <c r="BF71" i="1"/>
  <c r="BJ35" i="22" s="1"/>
  <c r="BF102" i="1"/>
  <c r="BF103" i="1"/>
  <c r="CE33" i="1"/>
  <c r="EW22" i="1"/>
  <c r="FA3" i="22" s="1"/>
  <c r="CI56" i="1"/>
  <c r="CE56" i="1"/>
  <c r="CE55" i="1"/>
  <c r="CI25" i="22" s="1"/>
  <c r="CX33" i="1"/>
  <c r="CX56" i="1"/>
  <c r="CI33" i="1"/>
  <c r="CX55" i="1"/>
  <c r="DB25" i="22" s="1"/>
  <c r="CI63" i="1"/>
  <c r="CI55" i="1"/>
  <c r="CM25" i="22" s="1"/>
  <c r="BW32" i="1"/>
  <c r="CA10" i="22" s="1"/>
  <c r="CX32" i="1"/>
  <c r="DB10" i="22" s="1"/>
  <c r="CI32" i="1"/>
  <c r="CM10" i="22" s="1"/>
  <c r="EU142" i="1" l="1"/>
  <c r="EV3" i="1"/>
  <c r="EV21" i="1"/>
  <c r="EZ2" i="22" s="1"/>
  <c r="CY56" i="1"/>
  <c r="CJ55" i="1"/>
  <c r="CN25" i="22" s="1"/>
  <c r="CJ33" i="1"/>
  <c r="CY33" i="1"/>
  <c r="CJ56" i="1"/>
  <c r="CY55" i="1"/>
  <c r="DC25" i="22" s="1"/>
  <c r="CJ63" i="1"/>
  <c r="EX22" i="1"/>
  <c r="FB3" i="22" s="1"/>
  <c r="EW3" i="1"/>
  <c r="CJ32" i="1"/>
  <c r="CN10" i="22" s="1"/>
  <c r="CY32" i="1"/>
  <c r="DC10" i="22" s="1"/>
  <c r="BX32" i="1"/>
  <c r="CB10" i="22" s="1"/>
  <c r="EV142" i="1" l="1"/>
  <c r="EW142" i="1"/>
  <c r="EW21" i="1"/>
  <c r="CK63" i="1"/>
  <c r="CK56" i="1"/>
  <c r="CK33" i="1"/>
  <c r="CZ55" i="1"/>
  <c r="DD25" i="22" s="1"/>
  <c r="CZ33" i="1"/>
  <c r="CK55" i="1"/>
  <c r="CO25" i="22" s="1"/>
  <c r="CZ56" i="1"/>
  <c r="EY22" i="1"/>
  <c r="FC3" i="22" s="1"/>
  <c r="EX3" i="1"/>
  <c r="BY32" i="1"/>
  <c r="CC10" i="22" s="1"/>
  <c r="CK32" i="1"/>
  <c r="CO10" i="22" s="1"/>
  <c r="CZ32" i="1"/>
  <c r="DD10" i="22" s="1"/>
  <c r="HU98" i="1"/>
  <c r="HY36" i="22" s="1"/>
  <c r="HV70" i="1"/>
  <c r="HZ34" i="22" s="1"/>
  <c r="HU70" i="1"/>
  <c r="HY34" i="22" s="1"/>
  <c r="HU4" i="1"/>
  <c r="HU125" i="1"/>
  <c r="HU64" i="1"/>
  <c r="HU36" i="1"/>
  <c r="HY12" i="22" s="1"/>
  <c r="HU3" i="1"/>
  <c r="HV98" i="1"/>
  <c r="HZ36" i="22" s="1"/>
  <c r="HV4" i="1"/>
  <c r="HV125" i="1"/>
  <c r="HV64" i="1"/>
  <c r="HV36" i="1"/>
  <c r="HZ12" i="22" s="1"/>
  <c r="HV3" i="1"/>
  <c r="HP22" i="1"/>
  <c r="HT3" i="22" s="1"/>
  <c r="HL22" i="1"/>
  <c r="HP3" i="22" s="1"/>
  <c r="HV142" i="1" l="1"/>
  <c r="EX142" i="1"/>
  <c r="HU142" i="1"/>
  <c r="FA2" i="22"/>
  <c r="HY30" i="22"/>
  <c r="HZ30" i="22"/>
  <c r="EX21" i="1"/>
  <c r="EY21" i="1" s="1"/>
  <c r="FC2" i="22" s="1"/>
  <c r="HU65" i="1"/>
  <c r="HY31" i="22" s="1"/>
  <c r="HV65" i="1"/>
  <c r="HZ31" i="22" s="1"/>
  <c r="DA55" i="1"/>
  <c r="DE25" i="22" s="1"/>
  <c r="HL21" i="1"/>
  <c r="HP2" i="22" s="1"/>
  <c r="DA56" i="1"/>
  <c r="DA33" i="1"/>
  <c r="EZ22" i="1"/>
  <c r="FD3" i="22" s="1"/>
  <c r="EY3" i="1"/>
  <c r="HU103" i="1"/>
  <c r="DA32" i="1"/>
  <c r="DE10" i="22" s="1"/>
  <c r="HV103" i="1"/>
  <c r="HV41" i="1"/>
  <c r="HZ17" i="22" s="1"/>
  <c r="HU41" i="1"/>
  <c r="HY17" i="22" s="1"/>
  <c r="HP21" i="1"/>
  <c r="HT2" i="22" s="1"/>
  <c r="HV99" i="1"/>
  <c r="HZ37" i="22" s="1"/>
  <c r="HM22" i="1"/>
  <c r="HQ3" i="22" s="1"/>
  <c r="HU99" i="1"/>
  <c r="HY37" i="22" s="1"/>
  <c r="FQ70" i="1"/>
  <c r="FU34" i="22" s="1"/>
  <c r="DI4" i="1"/>
  <c r="DI98" i="1"/>
  <c r="DM36" i="22" s="1"/>
  <c r="DI70" i="1"/>
  <c r="DM34" i="22" s="1"/>
  <c r="DI64" i="1"/>
  <c r="DI41" i="1"/>
  <c r="DM17" i="22" s="1"/>
  <c r="DI25" i="1"/>
  <c r="DM5" i="22" s="1"/>
  <c r="DI3" i="1"/>
  <c r="CU100" i="1"/>
  <c r="CY38" i="22" s="1"/>
  <c r="CV100" i="1"/>
  <c r="CZ38" i="22" s="1"/>
  <c r="CW100" i="1"/>
  <c r="DA38" i="22" s="1"/>
  <c r="CX100" i="1"/>
  <c r="DB38" i="22" s="1"/>
  <c r="CY100" i="1"/>
  <c r="DC38" i="22" s="1"/>
  <c r="CZ100" i="1"/>
  <c r="DD38" i="22" s="1"/>
  <c r="DA100" i="1"/>
  <c r="DE38" i="22" s="1"/>
  <c r="DI142" i="1" l="1"/>
  <c r="EY142" i="1"/>
  <c r="FB2" i="22"/>
  <c r="DM30" i="22"/>
  <c r="DI65" i="1"/>
  <c r="DM31" i="22" s="1"/>
  <c r="EZ21" i="1"/>
  <c r="FD2" i="22" s="1"/>
  <c r="HM21" i="1"/>
  <c r="HQ2" i="22" s="1"/>
  <c r="EZ3" i="1"/>
  <c r="FA22" i="1"/>
  <c r="FE3" i="22" s="1"/>
  <c r="HV102" i="1"/>
  <c r="FQ103" i="1"/>
  <c r="DI103" i="1"/>
  <c r="DI71" i="1"/>
  <c r="DM35" i="22" s="1"/>
  <c r="HN22" i="1"/>
  <c r="HR3" i="22" s="1"/>
  <c r="DI99" i="1"/>
  <c r="DM37" i="22" s="1"/>
  <c r="HU102" i="1"/>
  <c r="BT98" i="1"/>
  <c r="BX36" i="22" s="1"/>
  <c r="BT4" i="1"/>
  <c r="BD30" i="22"/>
  <c r="BD14" i="22"/>
  <c r="BB30" i="22"/>
  <c r="BB14" i="22"/>
  <c r="AQ98" i="1"/>
  <c r="AQ36" i="22" s="1"/>
  <c r="AQ4" i="1"/>
  <c r="AQ107" i="1"/>
  <c r="AQ70" i="1"/>
  <c r="AQ34" i="22" s="1"/>
  <c r="AQ64" i="1"/>
  <c r="AQ41" i="1"/>
  <c r="AQ17" i="22" s="1"/>
  <c r="AQ3" i="1"/>
  <c r="LF64" i="1"/>
  <c r="LJ30" i="22" s="1"/>
  <c r="LE64" i="1"/>
  <c r="LI30" i="22" s="1"/>
  <c r="KK64" i="1"/>
  <c r="KJ64" i="1"/>
  <c r="KI64" i="1"/>
  <c r="KM30" i="22" s="1"/>
  <c r="KH64" i="1"/>
  <c r="KL30" i="22" s="1"/>
  <c r="KG64" i="1"/>
  <c r="KK30" i="22" s="1"/>
  <c r="KF64" i="1"/>
  <c r="KJ30" i="22" s="1"/>
  <c r="KE64" i="1"/>
  <c r="KI30" i="22" s="1"/>
  <c r="KD64" i="1"/>
  <c r="KH30" i="22" s="1"/>
  <c r="KC64" i="1"/>
  <c r="KG30" i="22" s="1"/>
  <c r="KB64" i="1"/>
  <c r="KA64" i="1"/>
  <c r="JZ64" i="1"/>
  <c r="JY64" i="1"/>
  <c r="KC30" i="22" s="1"/>
  <c r="JX64" i="1"/>
  <c r="KB30" i="22" s="1"/>
  <c r="JW64" i="1"/>
  <c r="KA30" i="22" s="1"/>
  <c r="JV64" i="1"/>
  <c r="JZ30" i="22" s="1"/>
  <c r="JU64" i="1"/>
  <c r="JY30" i="22" s="1"/>
  <c r="JT64" i="1"/>
  <c r="JX30" i="22" s="1"/>
  <c r="JS64" i="1"/>
  <c r="JW30" i="22" s="1"/>
  <c r="JR64" i="1"/>
  <c r="JQ64" i="1"/>
  <c r="JP64" i="1"/>
  <c r="JO64" i="1"/>
  <c r="JS30" i="22" s="1"/>
  <c r="JN64" i="1"/>
  <c r="JR30" i="22" s="1"/>
  <c r="JM64" i="1"/>
  <c r="JQ30" i="22" s="1"/>
  <c r="JL64" i="1"/>
  <c r="JP30" i="22" s="1"/>
  <c r="JK64" i="1"/>
  <c r="JO30" i="22" s="1"/>
  <c r="JJ64" i="1"/>
  <c r="JN30" i="22" s="1"/>
  <c r="JI64" i="1"/>
  <c r="JM30" i="22" s="1"/>
  <c r="JH64" i="1"/>
  <c r="JG64" i="1"/>
  <c r="JF64" i="1"/>
  <c r="JE64" i="1"/>
  <c r="JD64" i="1"/>
  <c r="JC64" i="1"/>
  <c r="JG30" i="22" s="1"/>
  <c r="IK64" i="1"/>
  <c r="IO30" i="22" s="1"/>
  <c r="IJ64" i="1"/>
  <c r="IN30" i="22" s="1"/>
  <c r="II64" i="1"/>
  <c r="IM30" i="22" s="1"/>
  <c r="IH64" i="1"/>
  <c r="IL30" i="22" s="1"/>
  <c r="IG64" i="1"/>
  <c r="IK30" i="22" s="1"/>
  <c r="IF64" i="1"/>
  <c r="IE64" i="1"/>
  <c r="ID64" i="1"/>
  <c r="IC64" i="1"/>
  <c r="IB64" i="1"/>
  <c r="IA64" i="1"/>
  <c r="HY64" i="1"/>
  <c r="HW64" i="1"/>
  <c r="HT64" i="1"/>
  <c r="HS64" i="1"/>
  <c r="HR64" i="1"/>
  <c r="HQ64" i="1"/>
  <c r="HU30" i="22" s="1"/>
  <c r="HP64" i="1"/>
  <c r="HT30" i="22" s="1"/>
  <c r="HO64" i="1"/>
  <c r="HN64" i="1"/>
  <c r="HM64" i="1"/>
  <c r="HL64" i="1"/>
  <c r="HK64" i="1"/>
  <c r="HJ64" i="1"/>
  <c r="HI64" i="1"/>
  <c r="HH64" i="1"/>
  <c r="HG64" i="1"/>
  <c r="HF64" i="1"/>
  <c r="HJ30" i="22" s="1"/>
  <c r="HE64" i="1"/>
  <c r="HI30" i="22" s="1"/>
  <c r="HD64" i="1"/>
  <c r="HB64" i="1"/>
  <c r="HA64" i="1"/>
  <c r="GX64" i="1"/>
  <c r="HB30" i="22" s="1"/>
  <c r="GU64" i="1"/>
  <c r="GY30" i="22" s="1"/>
  <c r="GT64" i="1"/>
  <c r="GX30" i="22" s="1"/>
  <c r="GQ64" i="1"/>
  <c r="GP64" i="1"/>
  <c r="GI64" i="1"/>
  <c r="GH64" i="1"/>
  <c r="GG64" i="1"/>
  <c r="GF64" i="1"/>
  <c r="GE64" i="1"/>
  <c r="GD64" i="1"/>
  <c r="GC64" i="1"/>
  <c r="GB64" i="1"/>
  <c r="GA64" i="1"/>
  <c r="FZ64" i="1"/>
  <c r="FY64" i="1"/>
  <c r="FX64" i="1"/>
  <c r="FW64" i="1"/>
  <c r="FV64" i="1"/>
  <c r="FU64" i="1"/>
  <c r="FT64" i="1"/>
  <c r="FS64" i="1"/>
  <c r="FR64" i="1"/>
  <c r="FQ64" i="1"/>
  <c r="FP64" i="1"/>
  <c r="FO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CD30" i="22" s="1"/>
  <c r="BY64" i="1"/>
  <c r="BX64" i="1"/>
  <c r="CB30" i="22" s="1"/>
  <c r="BW64" i="1"/>
  <c r="CA30" i="22" s="1"/>
  <c r="BV64" i="1"/>
  <c r="BU64" i="1"/>
  <c r="BY30" i="22" s="1"/>
  <c r="BS64" i="1"/>
  <c r="BQ64" i="1"/>
  <c r="BP64" i="1"/>
  <c r="BO64" i="1"/>
  <c r="BN64" i="1"/>
  <c r="BM64" i="1"/>
  <c r="BL64" i="1"/>
  <c r="BK64" i="1"/>
  <c r="BJ64" i="1"/>
  <c r="BI64" i="1"/>
  <c r="BH64" i="1"/>
  <c r="BG64" i="1"/>
  <c r="BE64" i="1"/>
  <c r="BD64" i="1"/>
  <c r="BH30" i="22" s="1"/>
  <c r="BC64" i="1"/>
  <c r="BB64" i="1"/>
  <c r="BF30" i="22" s="1"/>
  <c r="BA64" i="1"/>
  <c r="AZ64" i="1"/>
  <c r="AY64" i="1"/>
  <c r="AX64" i="1"/>
  <c r="AX30" i="22" s="1"/>
  <c r="AW64" i="1"/>
  <c r="AW30" i="22" s="1"/>
  <c r="AV64" i="1"/>
  <c r="AV30" i="22" s="1"/>
  <c r="AU64" i="1"/>
  <c r="AU30" i="22" s="1"/>
  <c r="AT64" i="1"/>
  <c r="AT30" i="22" s="1"/>
  <c r="AS64" i="1"/>
  <c r="AS30" i="22" s="1"/>
  <c r="AR64" i="1"/>
  <c r="AR30" i="22" s="1"/>
  <c r="AP64" i="1"/>
  <c r="AO64" i="1"/>
  <c r="AN64" i="1"/>
  <c r="AN30" i="22" s="1"/>
  <c r="AM64" i="1"/>
  <c r="AM30" i="22" s="1"/>
  <c r="AL64" i="1"/>
  <c r="AL30" i="22" s="1"/>
  <c r="AK64" i="1"/>
  <c r="AK30" i="22" s="1"/>
  <c r="AJ64" i="1"/>
  <c r="AJ30" i="22" s="1"/>
  <c r="AI64" i="1"/>
  <c r="AI30" i="22" s="1"/>
  <c r="AH64" i="1"/>
  <c r="AG64" i="1"/>
  <c r="AG30" i="22" s="1"/>
  <c r="AF64" i="1"/>
  <c r="AF30" i="22" s="1"/>
  <c r="AE64" i="1"/>
  <c r="AE30" i="22" s="1"/>
  <c r="AD64" i="1"/>
  <c r="AD30" i="22" s="1"/>
  <c r="AC64" i="1"/>
  <c r="AB64" i="1"/>
  <c r="AB30" i="22" s="1"/>
  <c r="AA64" i="1"/>
  <c r="AA30" i="22" s="1"/>
  <c r="Z64" i="1"/>
  <c r="Z30" i="22" s="1"/>
  <c r="Y64" i="1"/>
  <c r="Y30" i="22" s="1"/>
  <c r="X64" i="1"/>
  <c r="W64" i="1"/>
  <c r="W30" i="22" s="1"/>
  <c r="V64" i="1"/>
  <c r="V30" i="22" s="1"/>
  <c r="T64" i="1"/>
  <c r="S64" i="1"/>
  <c r="R64" i="1"/>
  <c r="Q64" i="1"/>
  <c r="P64" i="1"/>
  <c r="O64" i="1"/>
  <c r="N64" i="1"/>
  <c r="M64" i="1"/>
  <c r="L64" i="1"/>
  <c r="K64" i="1"/>
  <c r="J64" i="1"/>
  <c r="I64" i="1"/>
  <c r="H64" i="1"/>
  <c r="G64" i="1"/>
  <c r="F64" i="1"/>
  <c r="E64" i="1"/>
  <c r="D64" i="1"/>
  <c r="C64" i="1"/>
  <c r="T98" i="1"/>
  <c r="T36" i="22" s="1"/>
  <c r="S98" i="1"/>
  <c r="S36" i="22" s="1"/>
  <c r="R98" i="1"/>
  <c r="R36" i="22" s="1"/>
  <c r="Q98" i="1"/>
  <c r="Q36" i="22" s="1"/>
  <c r="P98" i="1"/>
  <c r="P36" i="22" s="1"/>
  <c r="O98" i="1"/>
  <c r="O36" i="22" s="1"/>
  <c r="N98" i="1"/>
  <c r="N36" i="22" s="1"/>
  <c r="M98" i="1"/>
  <c r="M36" i="22" s="1"/>
  <c r="T52" i="1"/>
  <c r="T23" i="22" s="1"/>
  <c r="S52" i="1"/>
  <c r="S23" i="22" s="1"/>
  <c r="R52" i="1"/>
  <c r="R23" i="22" s="1"/>
  <c r="Q52" i="1"/>
  <c r="Q23" i="22" s="1"/>
  <c r="P52" i="1"/>
  <c r="P23" i="22" s="1"/>
  <c r="O52" i="1"/>
  <c r="O23" i="22" s="1"/>
  <c r="N52" i="1"/>
  <c r="N23" i="22" s="1"/>
  <c r="M52" i="1"/>
  <c r="M23" i="22" s="1"/>
  <c r="L52" i="1"/>
  <c r="L23" i="22" s="1"/>
  <c r="K52" i="1"/>
  <c r="K23" i="22" s="1"/>
  <c r="J52" i="1"/>
  <c r="J23" i="22" s="1"/>
  <c r="I52" i="1"/>
  <c r="I23" i="22" s="1"/>
  <c r="M4" i="1"/>
  <c r="M41" i="1"/>
  <c r="M17" i="22" s="1"/>
  <c r="L98" i="1"/>
  <c r="L36" i="22" s="1"/>
  <c r="K98" i="1"/>
  <c r="K36" i="22" s="1"/>
  <c r="J98" i="1"/>
  <c r="J36" i="22" s="1"/>
  <c r="I98" i="1"/>
  <c r="I36" i="22" s="1"/>
  <c r="H98" i="1"/>
  <c r="H36" i="22" s="1"/>
  <c r="G98" i="1"/>
  <c r="G36" i="22" s="1"/>
  <c r="I68" i="1"/>
  <c r="I32" i="22" s="1"/>
  <c r="F98" i="1"/>
  <c r="F36" i="22" s="1"/>
  <c r="F52" i="1"/>
  <c r="F23" i="22" s="1"/>
  <c r="E98" i="1"/>
  <c r="E36" i="22" s="1"/>
  <c r="E52" i="1"/>
  <c r="E23" i="22" s="1"/>
  <c r="E4" i="1"/>
  <c r="E68" i="1"/>
  <c r="E32" i="22" s="1"/>
  <c r="E41" i="1"/>
  <c r="E17" i="22" s="1"/>
  <c r="E3" i="1"/>
  <c r="E142" i="1" l="1"/>
  <c r="AQ142" i="1"/>
  <c r="EZ142" i="1"/>
  <c r="J30" i="22"/>
  <c r="D30" i="22"/>
  <c r="P30" i="22"/>
  <c r="AC30" i="22"/>
  <c r="AO30" i="22"/>
  <c r="BC30" i="22"/>
  <c r="BQ30" i="22"/>
  <c r="CE30" i="22"/>
  <c r="CQ30" i="22"/>
  <c r="DC30" i="22"/>
  <c r="DP30" i="22"/>
  <c r="EB30" i="22"/>
  <c r="EN30" i="22"/>
  <c r="GD30" i="22"/>
  <c r="HO30" i="22"/>
  <c r="IE30" i="22"/>
  <c r="JH30" i="22"/>
  <c r="JT30" i="22"/>
  <c r="KF30" i="22"/>
  <c r="E30" i="22"/>
  <c r="Q30" i="22"/>
  <c r="AP30" i="22"/>
  <c r="BE30" i="22"/>
  <c r="BR30" i="22"/>
  <c r="CF30" i="22"/>
  <c r="CR30" i="22"/>
  <c r="DD30" i="22"/>
  <c r="DQ30" i="22"/>
  <c r="EC30" i="22"/>
  <c r="FS30" i="22"/>
  <c r="GE30" i="22"/>
  <c r="HP30" i="22"/>
  <c r="IF30" i="22"/>
  <c r="JI30" i="22"/>
  <c r="JU30" i="22"/>
  <c r="F30" i="22"/>
  <c r="R30" i="22"/>
  <c r="BS30" i="22"/>
  <c r="CG30" i="22"/>
  <c r="CS30" i="22"/>
  <c r="DE30" i="22"/>
  <c r="DR30" i="22"/>
  <c r="ED30" i="22"/>
  <c r="FT30" i="22"/>
  <c r="GF30" i="22"/>
  <c r="HQ30" i="22"/>
  <c r="IG30" i="22"/>
  <c r="JJ30" i="22"/>
  <c r="JV30" i="22"/>
  <c r="AQ30" i="22"/>
  <c r="G30" i="22"/>
  <c r="S30" i="22"/>
  <c r="BG30" i="22"/>
  <c r="BT30" i="22"/>
  <c r="CH30" i="22"/>
  <c r="CT30" i="22"/>
  <c r="DF30" i="22"/>
  <c r="DS30" i="22"/>
  <c r="EE30" i="22"/>
  <c r="FU30" i="22"/>
  <c r="GG30" i="22"/>
  <c r="HE30" i="22"/>
  <c r="HR30" i="22"/>
  <c r="IH30" i="22"/>
  <c r="JK30" i="22"/>
  <c r="H30" i="22"/>
  <c r="T30" i="22"/>
  <c r="BU30" i="22"/>
  <c r="CI30" i="22"/>
  <c r="CU30" i="22"/>
  <c r="DG30" i="22"/>
  <c r="DT30" i="22"/>
  <c r="EF30" i="22"/>
  <c r="FV30" i="22"/>
  <c r="GH30" i="22"/>
  <c r="HF30" i="22"/>
  <c r="HS30" i="22"/>
  <c r="II30" i="22"/>
  <c r="JL30" i="22"/>
  <c r="I30" i="22"/>
  <c r="AH30" i="22"/>
  <c r="BI30" i="22"/>
  <c r="BW30" i="22"/>
  <c r="CJ30" i="22"/>
  <c r="CV30" i="22"/>
  <c r="DH30" i="22"/>
  <c r="DU30" i="22"/>
  <c r="EG30" i="22"/>
  <c r="FW30" i="22"/>
  <c r="GI30" i="22"/>
  <c r="HH30" i="22"/>
  <c r="IJ30" i="22"/>
  <c r="BK30" i="22"/>
  <c r="CK30" i="22"/>
  <c r="CW30" i="22"/>
  <c r="DI30" i="22"/>
  <c r="DV30" i="22"/>
  <c r="EH30" i="22"/>
  <c r="FX30" i="22"/>
  <c r="GJ30" i="22"/>
  <c r="K30" i="22"/>
  <c r="X30" i="22"/>
  <c r="BL30" i="22"/>
  <c r="BZ30" i="22"/>
  <c r="CL30" i="22"/>
  <c r="CX30" i="22"/>
  <c r="DJ30" i="22"/>
  <c r="DW30" i="22"/>
  <c r="EI30" i="22"/>
  <c r="FY30" i="22"/>
  <c r="GK30" i="22"/>
  <c r="HV30" i="22"/>
  <c r="BM30" i="22"/>
  <c r="CM30" i="22"/>
  <c r="CY30" i="22"/>
  <c r="DK30" i="22"/>
  <c r="DX30" i="22"/>
  <c r="EJ30" i="22"/>
  <c r="FZ30" i="22"/>
  <c r="GL30" i="22"/>
  <c r="HK30" i="22"/>
  <c r="HW30" i="22"/>
  <c r="KN30" i="22"/>
  <c r="M30" i="22"/>
  <c r="AY30" i="22"/>
  <c r="BN30" i="22"/>
  <c r="CN30" i="22"/>
  <c r="CZ30" i="22"/>
  <c r="DL30" i="22"/>
  <c r="DY30" i="22"/>
  <c r="EK30" i="22"/>
  <c r="GA30" i="22"/>
  <c r="GM30" i="22"/>
  <c r="HL30" i="22"/>
  <c r="HX30" i="22"/>
  <c r="KO30" i="22"/>
  <c r="L30" i="22"/>
  <c r="N30" i="22"/>
  <c r="AZ30" i="22"/>
  <c r="BO30" i="22"/>
  <c r="CC30" i="22"/>
  <c r="CO30" i="22"/>
  <c r="DA30" i="22"/>
  <c r="DN30" i="22"/>
  <c r="DZ30" i="22"/>
  <c r="EL30" i="22"/>
  <c r="GB30" i="22"/>
  <c r="GT30" i="22"/>
  <c r="HM30" i="22"/>
  <c r="IA30" i="22"/>
  <c r="KD30" i="22"/>
  <c r="O30" i="22"/>
  <c r="BA30" i="22"/>
  <c r="BP30" i="22"/>
  <c r="CP30" i="22"/>
  <c r="DB30" i="22"/>
  <c r="DO30" i="22"/>
  <c r="EA30" i="22"/>
  <c r="EM30" i="22"/>
  <c r="GC30" i="22"/>
  <c r="GU30" i="22"/>
  <c r="HN30" i="22"/>
  <c r="IC30" i="22"/>
  <c r="KE30" i="22"/>
  <c r="KB65" i="1"/>
  <c r="KF31" i="22" s="1"/>
  <c r="C65" i="1"/>
  <c r="KJ65" i="1"/>
  <c r="KN31" i="22" s="1"/>
  <c r="JZ65" i="1"/>
  <c r="KD31" i="22" s="1"/>
  <c r="KK65" i="1"/>
  <c r="KO31" i="22" s="1"/>
  <c r="AQ65" i="1"/>
  <c r="AQ31" i="22" s="1"/>
  <c r="I70" i="1"/>
  <c r="I34" i="22" s="1"/>
  <c r="KA65" i="1"/>
  <c r="KE31" i="22" s="1"/>
  <c r="FA21" i="1"/>
  <c r="M65" i="1"/>
  <c r="M31" i="22" s="1"/>
  <c r="BS65" i="1"/>
  <c r="BW31" i="22" s="1"/>
  <c r="CZ65" i="1"/>
  <c r="DD31" i="22" s="1"/>
  <c r="DY65" i="1"/>
  <c r="EC31" i="22" s="1"/>
  <c r="GI65" i="1"/>
  <c r="GM31" i="22" s="1"/>
  <c r="HL65" i="1"/>
  <c r="HP31" i="22" s="1"/>
  <c r="IF65" i="1"/>
  <c r="IJ31" i="22" s="1"/>
  <c r="F65" i="1"/>
  <c r="F31" i="22" s="1"/>
  <c r="N65" i="1"/>
  <c r="N31" i="22" s="1"/>
  <c r="BK65" i="1"/>
  <c r="BO31" i="22" s="1"/>
  <c r="CC65" i="1"/>
  <c r="CG31" i="22" s="1"/>
  <c r="CK65" i="1"/>
  <c r="CO31" i="22" s="1"/>
  <c r="CS65" i="1"/>
  <c r="CW31" i="22" s="1"/>
  <c r="DA65" i="1"/>
  <c r="DE31" i="22" s="1"/>
  <c r="DJ65" i="1"/>
  <c r="DN31" i="22" s="1"/>
  <c r="DR65" i="1"/>
  <c r="DV31" i="22" s="1"/>
  <c r="DZ65" i="1"/>
  <c r="ED31" i="22" s="1"/>
  <c r="EH65" i="1"/>
  <c r="EL31" i="22" s="1"/>
  <c r="FT65" i="1"/>
  <c r="FX31" i="22" s="1"/>
  <c r="GB65" i="1"/>
  <c r="GF31" i="22" s="1"/>
  <c r="GP65" i="1"/>
  <c r="GT31" i="22" s="1"/>
  <c r="HM65" i="1"/>
  <c r="HQ31" i="22" s="1"/>
  <c r="HW65" i="1"/>
  <c r="IA31" i="22" s="1"/>
  <c r="JP65" i="1"/>
  <c r="JT31" i="22" s="1"/>
  <c r="G65" i="1"/>
  <c r="G31" i="22" s="1"/>
  <c r="O65" i="1"/>
  <c r="O31" i="22" s="1"/>
  <c r="X65" i="1"/>
  <c r="X31" i="22" s="1"/>
  <c r="BC65" i="1"/>
  <c r="BG31" i="22" s="1"/>
  <c r="BL65" i="1"/>
  <c r="BP31" i="22" s="1"/>
  <c r="BV65" i="1"/>
  <c r="BZ31" i="22" s="1"/>
  <c r="CD65" i="1"/>
  <c r="CH31" i="22" s="1"/>
  <c r="CL65" i="1"/>
  <c r="CP31" i="22" s="1"/>
  <c r="CT65" i="1"/>
  <c r="CX31" i="22" s="1"/>
  <c r="DB65" i="1"/>
  <c r="DF31" i="22" s="1"/>
  <c r="DK65" i="1"/>
  <c r="DO31" i="22" s="1"/>
  <c r="DS65" i="1"/>
  <c r="DW31" i="22" s="1"/>
  <c r="EA65" i="1"/>
  <c r="EE31" i="22" s="1"/>
  <c r="EI65" i="1"/>
  <c r="EM31" i="22" s="1"/>
  <c r="FU65" i="1"/>
  <c r="FY31" i="22" s="1"/>
  <c r="GC65" i="1"/>
  <c r="GG31" i="22" s="1"/>
  <c r="GQ65" i="1"/>
  <c r="GU31" i="22" s="1"/>
  <c r="HN65" i="1"/>
  <c r="HR31" i="22" s="1"/>
  <c r="HY65" i="1"/>
  <c r="IC31" i="22" s="1"/>
  <c r="JD65" i="1"/>
  <c r="JH31" i="22" s="1"/>
  <c r="JQ65" i="1"/>
  <c r="JU31" i="22" s="1"/>
  <c r="BJ65" i="1"/>
  <c r="BN31" i="22" s="1"/>
  <c r="CR65" i="1"/>
  <c r="CV31" i="22" s="1"/>
  <c r="DQ65" i="1"/>
  <c r="DU31" i="22" s="1"/>
  <c r="FS65" i="1"/>
  <c r="FW31" i="22" s="1"/>
  <c r="HD65" i="1"/>
  <c r="HH31" i="22" s="1"/>
  <c r="HT65" i="1"/>
  <c r="HX31" i="22" s="1"/>
  <c r="P65" i="1"/>
  <c r="P31" i="22" s="1"/>
  <c r="BM65" i="1"/>
  <c r="BQ31" i="22" s="1"/>
  <c r="CE65" i="1"/>
  <c r="CI31" i="22" s="1"/>
  <c r="DC65" i="1"/>
  <c r="DG31" i="22" s="1"/>
  <c r="EJ65" i="1"/>
  <c r="EN31" i="22" s="1"/>
  <c r="GD65" i="1"/>
  <c r="GH31" i="22" s="1"/>
  <c r="IA65" i="1"/>
  <c r="IE31" i="22" s="1"/>
  <c r="CV65" i="1"/>
  <c r="CZ31" i="22" s="1"/>
  <c r="DU65" i="1"/>
  <c r="DY31" i="22" s="1"/>
  <c r="HH65" i="1"/>
  <c r="HL31" i="22" s="1"/>
  <c r="IB65" i="1"/>
  <c r="IF31" i="22" s="1"/>
  <c r="J65" i="1"/>
  <c r="J31" i="22" s="1"/>
  <c r="AZ65" i="1"/>
  <c r="AZ31" i="22" s="1"/>
  <c r="BO65" i="1"/>
  <c r="BS31" i="22" s="1"/>
  <c r="DE65" i="1"/>
  <c r="DI31" i="22" s="1"/>
  <c r="DV65" i="1"/>
  <c r="DZ31" i="22" s="1"/>
  <c r="FP65" i="1"/>
  <c r="FT31" i="22" s="1"/>
  <c r="GF65" i="1"/>
  <c r="GJ31" i="22" s="1"/>
  <c r="E65" i="1"/>
  <c r="E31" i="22" s="1"/>
  <c r="CB65" i="1"/>
  <c r="CF31" i="22" s="1"/>
  <c r="DH65" i="1"/>
  <c r="DL31" i="22" s="1"/>
  <c r="GA65" i="1"/>
  <c r="GE31" i="22" s="1"/>
  <c r="H65" i="1"/>
  <c r="H31" i="22" s="1"/>
  <c r="CM65" i="1"/>
  <c r="CQ31" i="22" s="1"/>
  <c r="DL65" i="1"/>
  <c r="DP31" i="22" s="1"/>
  <c r="EB65" i="1"/>
  <c r="EF31" i="22" s="1"/>
  <c r="FV65" i="1"/>
  <c r="FZ31" i="22" s="1"/>
  <c r="HG65" i="1"/>
  <c r="HK31" i="22" s="1"/>
  <c r="JE65" i="1"/>
  <c r="JI31" i="22" s="1"/>
  <c r="JR65" i="1"/>
  <c r="JV31" i="22" s="1"/>
  <c r="I65" i="1"/>
  <c r="I31" i="22" s="1"/>
  <c r="AH65" i="1"/>
  <c r="AH31" i="22" s="1"/>
  <c r="AY65" i="1"/>
  <c r="AY31" i="22" s="1"/>
  <c r="BN65" i="1"/>
  <c r="BR31" i="22" s="1"/>
  <c r="CN65" i="1"/>
  <c r="CR31" i="22" s="1"/>
  <c r="DD65" i="1"/>
  <c r="DH31" i="22" s="1"/>
  <c r="EC65" i="1"/>
  <c r="EG31" i="22" s="1"/>
  <c r="FO65" i="1"/>
  <c r="FS31" i="22" s="1"/>
  <c r="GE65" i="1"/>
  <c r="GI31" i="22" s="1"/>
  <c r="JF65" i="1"/>
  <c r="JJ31" i="22" s="1"/>
  <c r="BG65" i="1"/>
  <c r="BK31" i="22" s="1"/>
  <c r="BY65" i="1"/>
  <c r="CC31" i="22" s="1"/>
  <c r="CG65" i="1"/>
  <c r="CK31" i="22" s="1"/>
  <c r="CW65" i="1"/>
  <c r="DA31" i="22" s="1"/>
  <c r="DN65" i="1"/>
  <c r="DR31" i="22" s="1"/>
  <c r="ED65" i="1"/>
  <c r="EH31" i="22" s="1"/>
  <c r="FX65" i="1"/>
  <c r="GB31" i="22" s="1"/>
  <c r="HI65" i="1"/>
  <c r="HM31" i="22" s="1"/>
  <c r="IC65" i="1"/>
  <c r="IG31" i="22" s="1"/>
  <c r="JG65" i="1"/>
  <c r="JK31" i="22" s="1"/>
  <c r="K65" i="1"/>
  <c r="K31" i="22" s="1"/>
  <c r="S65" i="1"/>
  <c r="S31" i="22" s="1"/>
  <c r="BA31" i="22"/>
  <c r="BH65" i="1"/>
  <c r="BL31" i="22" s="1"/>
  <c r="BP65" i="1"/>
  <c r="BT31" i="22" s="1"/>
  <c r="CH65" i="1"/>
  <c r="CL31" i="22" s="1"/>
  <c r="CP65" i="1"/>
  <c r="CT31" i="22" s="1"/>
  <c r="CX65" i="1"/>
  <c r="DB31" i="22" s="1"/>
  <c r="DF65" i="1"/>
  <c r="DJ31" i="22" s="1"/>
  <c r="DO65" i="1"/>
  <c r="DS31" i="22" s="1"/>
  <c r="DW65" i="1"/>
  <c r="EA31" i="22" s="1"/>
  <c r="EE65" i="1"/>
  <c r="EI31" i="22" s="1"/>
  <c r="FQ65" i="1"/>
  <c r="FU31" i="22" s="1"/>
  <c r="FY65" i="1"/>
  <c r="GC31" i="22" s="1"/>
  <c r="GG65" i="1"/>
  <c r="GK31" i="22" s="1"/>
  <c r="HA65" i="1"/>
  <c r="HE31" i="22" s="1"/>
  <c r="HJ65" i="1"/>
  <c r="HN31" i="22" s="1"/>
  <c r="HR65" i="1"/>
  <c r="HV31" i="22" s="1"/>
  <c r="ID65" i="1"/>
  <c r="IH31" i="22" s="1"/>
  <c r="JH65" i="1"/>
  <c r="JL31" i="22" s="1"/>
  <c r="BA65" i="1"/>
  <c r="BE31" i="22" s="1"/>
  <c r="CJ65" i="1"/>
  <c r="CN31" i="22" s="1"/>
  <c r="EG65" i="1"/>
  <c r="EK31" i="22" s="1"/>
  <c r="AO65" i="1"/>
  <c r="AO31" i="22" s="1"/>
  <c r="CU65" i="1"/>
  <c r="CY31" i="22" s="1"/>
  <c r="DT65" i="1"/>
  <c r="DX31" i="22" s="1"/>
  <c r="HO65" i="1"/>
  <c r="HS31" i="22" s="1"/>
  <c r="Q65" i="1"/>
  <c r="Q31" i="22" s="1"/>
  <c r="AP65" i="1"/>
  <c r="AP31" i="22" s="1"/>
  <c r="CF65" i="1"/>
  <c r="CJ31" i="22" s="1"/>
  <c r="DM65" i="1"/>
  <c r="DQ31" i="22" s="1"/>
  <c r="FW65" i="1"/>
  <c r="GA31" i="22" s="1"/>
  <c r="R65" i="1"/>
  <c r="R31" i="22" s="1"/>
  <c r="D65" i="1"/>
  <c r="L65" i="1"/>
  <c r="L31" i="22" s="1"/>
  <c r="T65" i="1"/>
  <c r="T31" i="22" s="1"/>
  <c r="AC65" i="1"/>
  <c r="AC31" i="22" s="1"/>
  <c r="BC31" i="22"/>
  <c r="BI65" i="1"/>
  <c r="BM31" i="22" s="1"/>
  <c r="BQ65" i="1"/>
  <c r="BU31" i="22" s="1"/>
  <c r="CA65" i="1"/>
  <c r="CE31" i="22" s="1"/>
  <c r="CI65" i="1"/>
  <c r="CM31" i="22" s="1"/>
  <c r="CQ65" i="1"/>
  <c r="CU31" i="22" s="1"/>
  <c r="CY65" i="1"/>
  <c r="DC31" i="22" s="1"/>
  <c r="DG65" i="1"/>
  <c r="DK31" i="22" s="1"/>
  <c r="DP65" i="1"/>
  <c r="DT31" i="22" s="1"/>
  <c r="DX65" i="1"/>
  <c r="EB31" i="22" s="1"/>
  <c r="EF65" i="1"/>
  <c r="EJ31" i="22" s="1"/>
  <c r="FR65" i="1"/>
  <c r="FV31" i="22" s="1"/>
  <c r="FZ65" i="1"/>
  <c r="GD31" i="22" s="1"/>
  <c r="GH65" i="1"/>
  <c r="GL31" i="22" s="1"/>
  <c r="HB65" i="1"/>
  <c r="HF31" i="22" s="1"/>
  <c r="HK65" i="1"/>
  <c r="HO31" i="22" s="1"/>
  <c r="HS65" i="1"/>
  <c r="HW31" i="22" s="1"/>
  <c r="IE65" i="1"/>
  <c r="II31" i="22" s="1"/>
  <c r="FA3" i="1"/>
  <c r="FB22" i="1"/>
  <c r="FF3" i="22" s="1"/>
  <c r="M103" i="1"/>
  <c r="AQ103" i="1"/>
  <c r="HN21" i="1"/>
  <c r="HR2" i="22" s="1"/>
  <c r="AQ99" i="1"/>
  <c r="AQ37" i="22" s="1"/>
  <c r="M71" i="1"/>
  <c r="M35" i="22" s="1"/>
  <c r="M99" i="1"/>
  <c r="M37" i="22" s="1"/>
  <c r="E99" i="1"/>
  <c r="E37" i="22" s="1"/>
  <c r="DI102" i="1"/>
  <c r="E70" i="1"/>
  <c r="E34" i="22" s="1"/>
  <c r="BB17" i="22"/>
  <c r="BD17" i="22"/>
  <c r="AQ71" i="1"/>
  <c r="AQ35" i="22" s="1"/>
  <c r="FA142" i="1" l="1"/>
  <c r="FE2" i="22"/>
  <c r="D31" i="22"/>
  <c r="C31" i="22"/>
  <c r="FB21" i="1"/>
  <c r="FF2" i="22" s="1"/>
  <c r="E103" i="1"/>
  <c r="FC22" i="1"/>
  <c r="FG3" i="22" s="1"/>
  <c r="FB3" i="1"/>
  <c r="AQ102" i="1"/>
  <c r="E71" i="1"/>
  <c r="E35" i="22" s="1"/>
  <c r="E102" i="1"/>
  <c r="M102" i="1"/>
  <c r="BC14" i="22"/>
  <c r="BA14" i="22"/>
  <c r="FB142" i="1" l="1"/>
  <c r="FC21" i="1"/>
  <c r="FC3" i="1"/>
  <c r="FD22" i="1"/>
  <c r="FH3" i="22" s="1"/>
  <c r="BA17" i="22"/>
  <c r="BC17" i="22"/>
  <c r="FC142" i="1" l="1"/>
  <c r="FG2" i="22"/>
  <c r="FD21" i="1"/>
  <c r="FH2" i="22" s="1"/>
  <c r="FE22" i="1"/>
  <c r="FI3" i="22" s="1"/>
  <c r="FD3" i="1"/>
  <c r="IF6" i="1"/>
  <c r="IE6" i="1"/>
  <c r="HW6" i="1"/>
  <c r="HT6" i="1"/>
  <c r="HS6" i="1"/>
  <c r="HA6" i="1"/>
  <c r="GT6" i="1"/>
  <c r="FW6" i="1"/>
  <c r="FV6" i="1"/>
  <c r="FU6" i="1"/>
  <c r="FT6" i="1"/>
  <c r="FS6" i="1"/>
  <c r="FR6" i="1"/>
  <c r="FQ6" i="1"/>
  <c r="EJ6" i="1"/>
  <c r="DY6" i="1"/>
  <c r="DX6" i="1"/>
  <c r="CP6" i="1"/>
  <c r="CO6" i="1"/>
  <c r="CA6" i="1"/>
  <c r="BZ6" i="1"/>
  <c r="BS6" i="1"/>
  <c r="AZ6" i="1"/>
  <c r="AY6" i="1"/>
  <c r="D6" i="1"/>
  <c r="C6" i="1"/>
  <c r="FD142" i="1" l="1"/>
  <c r="FE21" i="1"/>
  <c r="FI2" i="22" s="1"/>
  <c r="FF22" i="1"/>
  <c r="FJ3" i="22" s="1"/>
  <c r="FE3" i="1"/>
  <c r="FE142" i="1" l="1"/>
  <c r="FF21" i="1"/>
  <c r="FF3" i="1"/>
  <c r="FG22" i="1"/>
  <c r="FK3" i="22" s="1"/>
  <c r="LI70" i="1"/>
  <c r="LM34" i="22" s="1"/>
  <c r="LI4" i="1"/>
  <c r="LI3" i="1"/>
  <c r="LI142" i="1" l="1"/>
  <c r="FF142" i="1"/>
  <c r="FJ2" i="22"/>
  <c r="FG21" i="1"/>
  <c r="FH22" i="1"/>
  <c r="FL3" i="22" s="1"/>
  <c r="FG3" i="1"/>
  <c r="LI71" i="1"/>
  <c r="LM35" i="22" s="1"/>
  <c r="LI102" i="1"/>
  <c r="LI103" i="1"/>
  <c r="Q99" i="1"/>
  <c r="Q37" i="22" s="1"/>
  <c r="N99" i="1"/>
  <c r="N37" i="22" s="1"/>
  <c r="T41" i="1"/>
  <c r="T17" i="22" s="1"/>
  <c r="S41" i="1"/>
  <c r="S17" i="22" s="1"/>
  <c r="R41" i="1"/>
  <c r="R17" i="22" s="1"/>
  <c r="Q41" i="1"/>
  <c r="Q17" i="22" s="1"/>
  <c r="P41" i="1"/>
  <c r="P17" i="22" s="1"/>
  <c r="O41" i="1"/>
  <c r="O17" i="22" s="1"/>
  <c r="N41" i="1"/>
  <c r="N17" i="22" s="1"/>
  <c r="T4" i="1"/>
  <c r="S4" i="1"/>
  <c r="R4" i="1"/>
  <c r="Q4" i="1"/>
  <c r="P4" i="1"/>
  <c r="O4" i="1"/>
  <c r="N4" i="1"/>
  <c r="L99" i="1"/>
  <c r="L37" i="22" s="1"/>
  <c r="L41" i="1"/>
  <c r="L17" i="22" s="1"/>
  <c r="L4" i="1"/>
  <c r="K99" i="1"/>
  <c r="K37" i="22" s="1"/>
  <c r="J99" i="1"/>
  <c r="J37" i="22" s="1"/>
  <c r="K41" i="1"/>
  <c r="K17" i="22" s="1"/>
  <c r="J41" i="1"/>
  <c r="J17" i="22" s="1"/>
  <c r="I41" i="1"/>
  <c r="I17" i="22" s="1"/>
  <c r="K4" i="1"/>
  <c r="J4" i="1"/>
  <c r="I4" i="1"/>
  <c r="G22" i="1"/>
  <c r="G3" i="22" s="1"/>
  <c r="H4" i="1"/>
  <c r="G4" i="1"/>
  <c r="F4" i="1"/>
  <c r="F3" i="1"/>
  <c r="HR98" i="1"/>
  <c r="HV36" i="22" s="1"/>
  <c r="HQ98" i="1"/>
  <c r="HU36" i="22" s="1"/>
  <c r="HP98" i="1"/>
  <c r="HT36" i="22" s="1"/>
  <c r="HO98" i="1"/>
  <c r="HS36" i="22" s="1"/>
  <c r="HR4" i="1"/>
  <c r="HQ4" i="1"/>
  <c r="HP4" i="1"/>
  <c r="HO4" i="1"/>
  <c r="HR70" i="1"/>
  <c r="HV34" i="22" s="1"/>
  <c r="HQ70" i="1"/>
  <c r="HU34" i="22" s="1"/>
  <c r="HP70" i="1"/>
  <c r="HT34" i="22" s="1"/>
  <c r="HR25" i="1"/>
  <c r="HV5" i="22" s="1"/>
  <c r="HQ25" i="1"/>
  <c r="HU5" i="22" s="1"/>
  <c r="HP25" i="1"/>
  <c r="HT5" i="22" s="1"/>
  <c r="HN98" i="1"/>
  <c r="HR36" i="22" s="1"/>
  <c r="HM98" i="1"/>
  <c r="HQ36" i="22" s="1"/>
  <c r="HL98" i="1"/>
  <c r="HP36" i="22" s="1"/>
  <c r="HM70" i="1"/>
  <c r="HQ34" i="22" s="1"/>
  <c r="HM4" i="1"/>
  <c r="HN4" i="1"/>
  <c r="HL4" i="1"/>
  <c r="HK4" i="1"/>
  <c r="HN70" i="1"/>
  <c r="HR34" i="22" s="1"/>
  <c r="HL70" i="1"/>
  <c r="HP34" i="22" s="1"/>
  <c r="GY98" i="1"/>
  <c r="HC36" i="22" s="1"/>
  <c r="GZ98" i="1"/>
  <c r="HD36" i="22" s="1"/>
  <c r="GX98" i="1"/>
  <c r="HB36" i="22" s="1"/>
  <c r="GW98" i="1"/>
  <c r="HA36" i="22" s="1"/>
  <c r="GV98" i="1"/>
  <c r="GZ36" i="22" s="1"/>
  <c r="GU98" i="1"/>
  <c r="GY36" i="22" s="1"/>
  <c r="GZ52" i="1"/>
  <c r="HD23" i="22" s="1"/>
  <c r="GY52" i="1"/>
  <c r="HC23" i="22" s="1"/>
  <c r="GX52" i="1"/>
  <c r="HB23" i="22" s="1"/>
  <c r="GW52" i="1"/>
  <c r="HA23" i="22" s="1"/>
  <c r="GV52" i="1"/>
  <c r="GZ23" i="22" s="1"/>
  <c r="GZ4" i="1"/>
  <c r="GY4" i="1"/>
  <c r="GX4" i="1"/>
  <c r="GW4" i="1"/>
  <c r="GV4" i="1"/>
  <c r="GX22" i="1"/>
  <c r="HB3" i="22" s="1"/>
  <c r="GU4" i="1"/>
  <c r="GU131" i="1"/>
  <c r="GU126" i="1"/>
  <c r="GU125" i="1"/>
  <c r="GV96" i="1"/>
  <c r="GV87" i="1"/>
  <c r="GV84" i="1"/>
  <c r="GV81" i="1"/>
  <c r="GV72" i="1"/>
  <c r="GW70" i="1"/>
  <c r="HA34" i="22" s="1"/>
  <c r="GV70" i="1"/>
  <c r="GZ34" i="22" s="1"/>
  <c r="GU70" i="1"/>
  <c r="GY34" i="22" s="1"/>
  <c r="GV63" i="1"/>
  <c r="GV62" i="1"/>
  <c r="GZ29" i="22" s="1"/>
  <c r="GV61" i="1"/>
  <c r="GZ28" i="22" s="1"/>
  <c r="GV60" i="1"/>
  <c r="GZ27" i="22" s="1"/>
  <c r="GV59" i="1"/>
  <c r="GZ26" i="22" s="1"/>
  <c r="GV54" i="1"/>
  <c r="GV53" i="1"/>
  <c r="GZ24" i="22" s="1"/>
  <c r="GU52" i="1"/>
  <c r="GY23" i="22" s="1"/>
  <c r="GV51" i="1"/>
  <c r="GZ22" i="22" s="1"/>
  <c r="GV50" i="1"/>
  <c r="GZ21" i="22" s="1"/>
  <c r="GV49" i="1"/>
  <c r="GV48" i="1"/>
  <c r="GZ20" i="22" s="1"/>
  <c r="GV45" i="1"/>
  <c r="GZ19" i="22" s="1"/>
  <c r="GV44" i="1"/>
  <c r="GZ18" i="22" s="1"/>
  <c r="GV40" i="1"/>
  <c r="GZ16" i="22" s="1"/>
  <c r="GU39" i="1"/>
  <c r="GY15" i="22" s="1"/>
  <c r="GU38" i="1"/>
  <c r="GY14" i="22" s="1"/>
  <c r="GU37" i="1"/>
  <c r="GY13" i="22" s="1"/>
  <c r="GV36" i="1"/>
  <c r="GZ12" i="22" s="1"/>
  <c r="GV31" i="1"/>
  <c r="GZ9" i="22" s="1"/>
  <c r="GV30" i="1"/>
  <c r="GZ8" i="22" s="1"/>
  <c r="GV29" i="1"/>
  <c r="GV28" i="1"/>
  <c r="GZ7" i="22" s="1"/>
  <c r="GV27" i="1"/>
  <c r="GZ6" i="22" s="1"/>
  <c r="GV25" i="1"/>
  <c r="GZ5" i="22" s="1"/>
  <c r="GV24" i="1"/>
  <c r="GZ4" i="22" s="1"/>
  <c r="GV19" i="1"/>
  <c r="GV18" i="1"/>
  <c r="GV17" i="1"/>
  <c r="GW3" i="1"/>
  <c r="GV3" i="1"/>
  <c r="GU3" i="1"/>
  <c r="GA98" i="1"/>
  <c r="GE36" i="22" s="1"/>
  <c r="FZ98" i="1"/>
  <c r="GD36" i="22" s="1"/>
  <c r="FY98" i="1"/>
  <c r="GC36" i="22" s="1"/>
  <c r="FY70" i="1"/>
  <c r="GC34" i="22" s="1"/>
  <c r="GD4" i="1"/>
  <c r="GC4" i="1"/>
  <c r="GB4" i="1"/>
  <c r="GA4" i="1"/>
  <c r="FZ4" i="1"/>
  <c r="FY4" i="1"/>
  <c r="FZ22" i="1"/>
  <c r="GD3" i="22" s="1"/>
  <c r="GD133" i="1"/>
  <c r="GC133" i="1"/>
  <c r="GB133" i="1"/>
  <c r="GA133" i="1"/>
  <c r="FZ133" i="1"/>
  <c r="GD100" i="1"/>
  <c r="GH38" i="22" s="1"/>
  <c r="GC100" i="1"/>
  <c r="GG38" i="22" s="1"/>
  <c r="GB100" i="1"/>
  <c r="GF38" i="22" s="1"/>
  <c r="GC70" i="1"/>
  <c r="GG34" i="22" s="1"/>
  <c r="GD70" i="1"/>
  <c r="GH34" i="22" s="1"/>
  <c r="GB70" i="1"/>
  <c r="GF34" i="22" s="1"/>
  <c r="GA70" i="1"/>
  <c r="GE34" i="22" s="1"/>
  <c r="FZ70" i="1"/>
  <c r="GD34" i="22" s="1"/>
  <c r="GD41" i="1"/>
  <c r="GH17" i="22" s="1"/>
  <c r="GC41" i="1"/>
  <c r="GG17" i="22" s="1"/>
  <c r="GB41" i="1"/>
  <c r="GF17" i="22" s="1"/>
  <c r="GA41" i="1"/>
  <c r="GE17" i="22" s="1"/>
  <c r="FZ41" i="1"/>
  <c r="GD17" i="22" s="1"/>
  <c r="FT70" i="1"/>
  <c r="FX34" i="22" s="1"/>
  <c r="FS70" i="1"/>
  <c r="FW34" i="22" s="1"/>
  <c r="FR70" i="1"/>
  <c r="FV34" i="22" s="1"/>
  <c r="FQ71" i="1"/>
  <c r="FU35" i="22" s="1"/>
  <c r="FQ3" i="1"/>
  <c r="FQ4" i="1"/>
  <c r="FQ41" i="1"/>
  <c r="FU17" i="22" s="1"/>
  <c r="FQ99" i="1"/>
  <c r="FU37" i="22" s="1"/>
  <c r="FR22" i="1"/>
  <c r="FV3" i="22" s="1"/>
  <c r="FT4" i="1"/>
  <c r="FR4" i="1"/>
  <c r="FS4" i="1"/>
  <c r="FR99" i="1"/>
  <c r="FV37" i="22" s="1"/>
  <c r="FT99" i="1"/>
  <c r="FX37" i="22" s="1"/>
  <c r="FS99" i="1"/>
  <c r="FW37" i="22" s="1"/>
  <c r="FT41" i="1"/>
  <c r="FX17" i="22" s="1"/>
  <c r="FS41" i="1"/>
  <c r="FW17" i="22" s="1"/>
  <c r="FR41" i="1"/>
  <c r="FV17" i="22" s="1"/>
  <c r="FP100" i="1"/>
  <c r="FT38" i="22" s="1"/>
  <c r="FP69" i="1"/>
  <c r="FT33" i="22" s="1"/>
  <c r="FP68" i="1"/>
  <c r="FT32" i="22" s="1"/>
  <c r="FP41" i="1"/>
  <c r="FT17" i="22" s="1"/>
  <c r="FP3" i="1"/>
  <c r="EI100" i="1"/>
  <c r="EM38" i="22" s="1"/>
  <c r="EH100" i="1"/>
  <c r="EL38" i="22" s="1"/>
  <c r="EG100" i="1"/>
  <c r="EK38" i="22" s="1"/>
  <c r="EF100" i="1"/>
  <c r="EJ38" i="22" s="1"/>
  <c r="EE100" i="1"/>
  <c r="EI38" i="22" s="1"/>
  <c r="EI41" i="1"/>
  <c r="EM17" i="22" s="1"/>
  <c r="EH41" i="1"/>
  <c r="EL17" i="22" s="1"/>
  <c r="EG41" i="1"/>
  <c r="EK17" i="22" s="1"/>
  <c r="EF41" i="1"/>
  <c r="EJ17" i="22" s="1"/>
  <c r="EE41" i="1"/>
  <c r="EI17" i="22" s="1"/>
  <c r="EI4" i="1"/>
  <c r="EH4" i="1"/>
  <c r="EG4" i="1"/>
  <c r="EF4" i="1"/>
  <c r="EE4" i="1"/>
  <c r="EA22" i="1"/>
  <c r="EE3" i="22" s="1"/>
  <c r="ED100" i="1"/>
  <c r="EH38" i="22" s="1"/>
  <c r="EC100" i="1"/>
  <c r="EG38" i="22" s="1"/>
  <c r="EB100" i="1"/>
  <c r="EF38" i="22" s="1"/>
  <c r="EA100" i="1"/>
  <c r="EE38" i="22" s="1"/>
  <c r="ED41" i="1"/>
  <c r="EH17" i="22" s="1"/>
  <c r="EC41" i="1"/>
  <c r="EG17" i="22" s="1"/>
  <c r="EB41" i="1"/>
  <c r="EF17" i="22" s="1"/>
  <c r="EA41" i="1"/>
  <c r="EE17" i="22" s="1"/>
  <c r="ED4" i="1"/>
  <c r="EC4" i="1"/>
  <c r="EB4" i="1"/>
  <c r="EA4" i="1"/>
  <c r="DZ4" i="1"/>
  <c r="DY4" i="1"/>
  <c r="DX4" i="1"/>
  <c r="DY83" i="1"/>
  <c r="DY41" i="1"/>
  <c r="EC17" i="22" s="1"/>
  <c r="DY3" i="1"/>
  <c r="DC22" i="1"/>
  <c r="DG3" i="22" s="1"/>
  <c r="DE83" i="1"/>
  <c r="DD83" i="1"/>
  <c r="DC83" i="1"/>
  <c r="DE41" i="1"/>
  <c r="DI17" i="22" s="1"/>
  <c r="DD41" i="1"/>
  <c r="DH17" i="22" s="1"/>
  <c r="DC41" i="1"/>
  <c r="DG17" i="22" s="1"/>
  <c r="DE4" i="1"/>
  <c r="DD4" i="1"/>
  <c r="DC4" i="1"/>
  <c r="DB4" i="1"/>
  <c r="CG22" i="1"/>
  <c r="CK3" i="22" s="1"/>
  <c r="CE41" i="1"/>
  <c r="CI17" i="22" s="1"/>
  <c r="CD41" i="1"/>
  <c r="CH17" i="22" s="1"/>
  <c r="CC41" i="1"/>
  <c r="CG17" i="22" s="1"/>
  <c r="CE25" i="1"/>
  <c r="CI5" i="22" s="1"/>
  <c r="CD25" i="1"/>
  <c r="CH5" i="22" s="1"/>
  <c r="CC25" i="1"/>
  <c r="CG5" i="22" s="1"/>
  <c r="CE4" i="1"/>
  <c r="CD4" i="1"/>
  <c r="CC4" i="1"/>
  <c r="CE3" i="1"/>
  <c r="CD3" i="1"/>
  <c r="CC3" i="1"/>
  <c r="CB4" i="1"/>
  <c r="BK4" i="1"/>
  <c r="BJ4" i="1"/>
  <c r="BK41" i="1"/>
  <c r="BO17" i="22" s="1"/>
  <c r="BK3" i="1"/>
  <c r="BI69" i="1"/>
  <c r="BM33" i="22" s="1"/>
  <c r="BH69" i="1"/>
  <c r="BL33" i="22" s="1"/>
  <c r="BG69" i="1"/>
  <c r="BK33" i="22" s="1"/>
  <c r="BI68" i="1"/>
  <c r="BM32" i="22" s="1"/>
  <c r="BH68" i="1"/>
  <c r="BL32" i="22" s="1"/>
  <c r="BG68" i="1"/>
  <c r="BK32" i="22" s="1"/>
  <c r="BI25" i="1"/>
  <c r="BM5" i="22" s="1"/>
  <c r="BH25" i="1"/>
  <c r="BL5" i="22" s="1"/>
  <c r="BG25" i="1"/>
  <c r="BK5" i="22" s="1"/>
  <c r="BH4" i="1"/>
  <c r="BI4" i="1"/>
  <c r="BG4" i="1"/>
  <c r="BI100" i="1"/>
  <c r="BM38" i="22" s="1"/>
  <c r="BH100" i="1"/>
  <c r="BL38" i="22" s="1"/>
  <c r="BI83" i="1"/>
  <c r="BH83" i="1"/>
  <c r="BI80" i="1"/>
  <c r="BH80" i="1"/>
  <c r="BI41" i="1"/>
  <c r="BM17" i="22" s="1"/>
  <c r="BH41" i="1"/>
  <c r="BL17" i="22" s="1"/>
  <c r="BI3" i="1"/>
  <c r="BH3" i="1"/>
  <c r="AX99" i="1"/>
  <c r="AX37" i="22" s="1"/>
  <c r="AW99" i="1"/>
  <c r="AW37" i="22" s="1"/>
  <c r="AV99" i="1"/>
  <c r="AV37" i="22" s="1"/>
  <c r="AU99" i="1"/>
  <c r="AU37" i="22" s="1"/>
  <c r="AT99" i="1"/>
  <c r="AT37" i="22" s="1"/>
  <c r="AS99" i="1"/>
  <c r="AS37" i="22" s="1"/>
  <c r="AR99" i="1"/>
  <c r="AR37" i="22" s="1"/>
  <c r="AX70" i="1"/>
  <c r="AX34" i="22" s="1"/>
  <c r="AW70" i="1"/>
  <c r="AW34" i="22" s="1"/>
  <c r="AX41" i="1"/>
  <c r="AX17" i="22" s="1"/>
  <c r="AW41" i="1"/>
  <c r="AW17" i="22" s="1"/>
  <c r="AS22" i="1"/>
  <c r="AS3" i="22" s="1"/>
  <c r="AV70" i="1"/>
  <c r="AV34" i="22" s="1"/>
  <c r="AU70" i="1"/>
  <c r="AU34" i="22" s="1"/>
  <c r="AT70" i="1"/>
  <c r="AT34" i="22" s="1"/>
  <c r="AS70" i="1"/>
  <c r="AS34" i="22" s="1"/>
  <c r="AV41" i="1"/>
  <c r="AV17" i="22" s="1"/>
  <c r="AU41" i="1"/>
  <c r="AU17" i="22" s="1"/>
  <c r="AT41" i="1"/>
  <c r="AT17" i="22" s="1"/>
  <c r="AS41" i="1"/>
  <c r="AS17" i="22" s="1"/>
  <c r="CD142" i="1" l="1"/>
  <c r="CE142" i="1"/>
  <c r="GU142" i="1"/>
  <c r="FG142" i="1"/>
  <c r="GV142" i="1"/>
  <c r="F142" i="1"/>
  <c r="CC142" i="1"/>
  <c r="FQ142" i="1"/>
  <c r="FP143" i="1" s="1"/>
  <c r="GW142" i="1"/>
  <c r="DY142" i="1"/>
  <c r="BK142" i="1"/>
  <c r="BI142" i="1"/>
  <c r="FP142" i="1"/>
  <c r="BH142" i="1"/>
  <c r="FK2" i="22"/>
  <c r="FH21" i="1"/>
  <c r="AW103" i="1"/>
  <c r="DC21" i="1"/>
  <c r="DG2" i="22" s="1"/>
  <c r="FS103" i="1"/>
  <c r="GX21" i="1"/>
  <c r="HB2" i="22" s="1"/>
  <c r="I103" i="1"/>
  <c r="N103" i="1"/>
  <c r="FH3" i="1"/>
  <c r="FI22" i="1"/>
  <c r="FM3" i="22" s="1"/>
  <c r="AS21" i="1"/>
  <c r="AS2" i="22" s="1"/>
  <c r="FT103" i="1"/>
  <c r="O103" i="1"/>
  <c r="AT103" i="1"/>
  <c r="EA21" i="1"/>
  <c r="EE2" i="22" s="1"/>
  <c r="K103" i="1"/>
  <c r="T103" i="1"/>
  <c r="AS103" i="1"/>
  <c r="AX103" i="1"/>
  <c r="FR21" i="1"/>
  <c r="FV2" i="22" s="1"/>
  <c r="G21" i="1"/>
  <c r="G2" i="22" s="1"/>
  <c r="AU103" i="1"/>
  <c r="FR103" i="1"/>
  <c r="L103" i="1"/>
  <c r="P103" i="1"/>
  <c r="GU103" i="1"/>
  <c r="GV1" i="1"/>
  <c r="GZ1" i="22" s="1"/>
  <c r="AV103" i="1"/>
  <c r="FZ103" i="1"/>
  <c r="GW103" i="1"/>
  <c r="HN103" i="1"/>
  <c r="S103" i="1"/>
  <c r="GA103" i="1"/>
  <c r="HP103" i="1"/>
  <c r="HL103" i="1"/>
  <c r="HQ103" i="1"/>
  <c r="J103" i="1"/>
  <c r="Q103" i="1"/>
  <c r="FY103" i="1"/>
  <c r="GV103" i="1"/>
  <c r="HM103" i="1"/>
  <c r="HR103" i="1"/>
  <c r="R103" i="1"/>
  <c r="GU41" i="1"/>
  <c r="GY17" i="22" s="1"/>
  <c r="CG21" i="1"/>
  <c r="CK2" i="22" s="1"/>
  <c r="FZ21" i="1"/>
  <c r="GD2" i="22" s="1"/>
  <c r="AT102" i="1"/>
  <c r="FS22" i="1"/>
  <c r="FW3" i="22" s="1"/>
  <c r="GD71" i="1"/>
  <c r="GH35" i="22" s="1"/>
  <c r="GW28" i="1"/>
  <c r="HA7" i="22" s="1"/>
  <c r="GW60" i="1"/>
  <c r="HA27" i="22" s="1"/>
  <c r="AS102" i="1"/>
  <c r="AW102" i="1"/>
  <c r="FT102" i="1"/>
  <c r="GW27" i="1"/>
  <c r="HA6" i="22" s="1"/>
  <c r="GW31" i="1"/>
  <c r="HA9" i="22" s="1"/>
  <c r="GV38" i="1"/>
  <c r="GZ14" i="22" s="1"/>
  <c r="GW45" i="1"/>
  <c r="HA19" i="22" s="1"/>
  <c r="GW51" i="1"/>
  <c r="HA22" i="22" s="1"/>
  <c r="GW63" i="1"/>
  <c r="GW72" i="1"/>
  <c r="HQ71" i="1"/>
  <c r="HU35" i="22" s="1"/>
  <c r="HP99" i="1"/>
  <c r="HT37" i="22" s="1"/>
  <c r="I71" i="1"/>
  <c r="I35" i="22" s="1"/>
  <c r="K102" i="1"/>
  <c r="L71" i="1"/>
  <c r="L35" i="22" s="1"/>
  <c r="N71" i="1"/>
  <c r="N35" i="22" s="1"/>
  <c r="Q102" i="1"/>
  <c r="AS3" i="1"/>
  <c r="GD98" i="1"/>
  <c r="GH36" i="22" s="1"/>
  <c r="GV39" i="1"/>
  <c r="GZ15" i="22" s="1"/>
  <c r="GY22" i="1"/>
  <c r="HC3" i="22" s="1"/>
  <c r="O71" i="1"/>
  <c r="O35" i="22" s="1"/>
  <c r="EB22" i="1"/>
  <c r="EF3" i="22" s="1"/>
  <c r="FQ102" i="1"/>
  <c r="FS71" i="1"/>
  <c r="FW35" i="22" s="1"/>
  <c r="FZ71" i="1"/>
  <c r="GD35" i="22" s="1"/>
  <c r="GC71" i="1"/>
  <c r="GG35" i="22" s="1"/>
  <c r="GW24" i="1"/>
  <c r="HA4" i="22" s="1"/>
  <c r="GW29" i="1"/>
  <c r="GW53" i="1"/>
  <c r="HA24" i="22" s="1"/>
  <c r="GV71" i="1"/>
  <c r="GZ35" i="22" s="1"/>
  <c r="GY99" i="1"/>
  <c r="HC37" i="22" s="1"/>
  <c r="HN71" i="1"/>
  <c r="HR35" i="22" s="1"/>
  <c r="H22" i="1"/>
  <c r="H3" i="22" s="1"/>
  <c r="K71" i="1"/>
  <c r="K35" i="22" s="1"/>
  <c r="T71" i="1"/>
  <c r="T35" i="22" s="1"/>
  <c r="AX102" i="1"/>
  <c r="FR102" i="1"/>
  <c r="FR71" i="1"/>
  <c r="FV35" i="22" s="1"/>
  <c r="GW48" i="1"/>
  <c r="HA20" i="22" s="1"/>
  <c r="GU99" i="1"/>
  <c r="GY37" i="22" s="1"/>
  <c r="HL71" i="1"/>
  <c r="HP35" i="22" s="1"/>
  <c r="HR71" i="1"/>
  <c r="HV35" i="22" s="1"/>
  <c r="L102" i="1"/>
  <c r="AU102" i="1"/>
  <c r="AV102" i="1"/>
  <c r="DD22" i="1"/>
  <c r="DH3" i="22" s="1"/>
  <c r="FS102" i="1"/>
  <c r="FT71" i="1"/>
  <c r="FX35" i="22" s="1"/>
  <c r="GB98" i="1"/>
  <c r="GF36" i="22" s="1"/>
  <c r="FY71" i="1"/>
  <c r="GC35" i="22" s="1"/>
  <c r="GW25" i="1"/>
  <c r="HA5" i="22" s="1"/>
  <c r="GW30" i="1"/>
  <c r="HA8" i="22" s="1"/>
  <c r="GV37" i="1"/>
  <c r="GZ13" i="22" s="1"/>
  <c r="GW44" i="1"/>
  <c r="HA18" i="22" s="1"/>
  <c r="GW50" i="1"/>
  <c r="HA21" i="22" s="1"/>
  <c r="GW54" i="1"/>
  <c r="GW62" i="1"/>
  <c r="HA29" i="22" s="1"/>
  <c r="GW71" i="1"/>
  <c r="HA35" i="22" s="1"/>
  <c r="HP71" i="1"/>
  <c r="HT35" i="22" s="1"/>
  <c r="J102" i="1"/>
  <c r="P71" i="1"/>
  <c r="P35" i="22" s="1"/>
  <c r="N102" i="1"/>
  <c r="GW18" i="1"/>
  <c r="AS71" i="1"/>
  <c r="AS35" i="22" s="1"/>
  <c r="GW19" i="1"/>
  <c r="AW71" i="1"/>
  <c r="AW35" i="22" s="1"/>
  <c r="BH98" i="1"/>
  <c r="BL36" i="22" s="1"/>
  <c r="AT71" i="1"/>
  <c r="AT35" i="22" s="1"/>
  <c r="AU71" i="1"/>
  <c r="AU35" i="22" s="1"/>
  <c r="AX71" i="1"/>
  <c r="AX35" i="22" s="1"/>
  <c r="BI98" i="1"/>
  <c r="BM36" i="22" s="1"/>
  <c r="GW17" i="1"/>
  <c r="HM99" i="1"/>
  <c r="HQ37" i="22" s="1"/>
  <c r="GV64" i="1"/>
  <c r="GZ30" i="22" s="1"/>
  <c r="R99" i="1"/>
  <c r="R37" i="22" s="1"/>
  <c r="S71" i="1"/>
  <c r="S35" i="22" s="1"/>
  <c r="Q71" i="1"/>
  <c r="Q35" i="22" s="1"/>
  <c r="S99" i="1"/>
  <c r="S37" i="22" s="1"/>
  <c r="GA99" i="1"/>
  <c r="GE37" i="22" s="1"/>
  <c r="GW40" i="1"/>
  <c r="HA16" i="22" s="1"/>
  <c r="GZ99" i="1"/>
  <c r="HD37" i="22" s="1"/>
  <c r="GW36" i="1"/>
  <c r="HA12" i="22" s="1"/>
  <c r="GW84" i="1"/>
  <c r="HL99" i="1"/>
  <c r="HP37" i="22" s="1"/>
  <c r="HN99" i="1"/>
  <c r="HR37" i="22" s="1"/>
  <c r="GW87" i="1"/>
  <c r="GV99" i="1"/>
  <c r="GZ37" i="22" s="1"/>
  <c r="GB71" i="1"/>
  <c r="GF35" i="22" s="1"/>
  <c r="GW59" i="1"/>
  <c r="HA26" i="22" s="1"/>
  <c r="GW96" i="1"/>
  <c r="GW49" i="1"/>
  <c r="GW61" i="1"/>
  <c r="HA28" i="22" s="1"/>
  <c r="R71" i="1"/>
  <c r="R35" i="22" s="1"/>
  <c r="CH22" i="1"/>
  <c r="CL3" i="22" s="1"/>
  <c r="GC98" i="1"/>
  <c r="GG36" i="22" s="1"/>
  <c r="FY99" i="1"/>
  <c r="GC37" i="22" s="1"/>
  <c r="GW99" i="1"/>
  <c r="HA37" i="22" s="1"/>
  <c r="HQ99" i="1"/>
  <c r="HU37" i="22" s="1"/>
  <c r="O99" i="1"/>
  <c r="O37" i="22" s="1"/>
  <c r="T99" i="1"/>
  <c r="T37" i="22" s="1"/>
  <c r="P99" i="1"/>
  <c r="P37" i="22" s="1"/>
  <c r="FZ99" i="1"/>
  <c r="GD37" i="22" s="1"/>
  <c r="GW81" i="1"/>
  <c r="GX99" i="1"/>
  <c r="HB37" i="22" s="1"/>
  <c r="HR99" i="1"/>
  <c r="HV37" i="22" s="1"/>
  <c r="I99" i="1"/>
  <c r="I37" i="22" s="1"/>
  <c r="GA71" i="1"/>
  <c r="GE35" i="22" s="1"/>
  <c r="HM71" i="1"/>
  <c r="HQ35" i="22" s="1"/>
  <c r="FP98" i="1"/>
  <c r="FT36" i="22" s="1"/>
  <c r="GU71" i="1"/>
  <c r="GY35" i="22" s="1"/>
  <c r="J71" i="1"/>
  <c r="J35" i="22" s="1"/>
  <c r="AV71" i="1"/>
  <c r="AV35" i="22" s="1"/>
  <c r="G3" i="1"/>
  <c r="FQ69" i="1"/>
  <c r="FU33" i="22" s="1"/>
  <c r="FR3" i="1"/>
  <c r="FZ3" i="1"/>
  <c r="GA22" i="1"/>
  <c r="GE3" i="22" s="1"/>
  <c r="FR69" i="1"/>
  <c r="FV33" i="22" s="1"/>
  <c r="FS69" i="1"/>
  <c r="FW33" i="22" s="1"/>
  <c r="FT69" i="1"/>
  <c r="FX33" i="22" s="1"/>
  <c r="BH70" i="1"/>
  <c r="BL34" i="22" s="1"/>
  <c r="FP70" i="1"/>
  <c r="FT34" i="22" s="1"/>
  <c r="DC3" i="1"/>
  <c r="EA3" i="1"/>
  <c r="AT22" i="1"/>
  <c r="AT3" i="22" s="1"/>
  <c r="BI70" i="1"/>
  <c r="BM34" i="22" s="1"/>
  <c r="AP98" i="1"/>
  <c r="AP36" i="22" s="1"/>
  <c r="AO98" i="1"/>
  <c r="AO36" i="22" s="1"/>
  <c r="AP70" i="1"/>
  <c r="AP34" i="22" s="1"/>
  <c r="AP4" i="1"/>
  <c r="AO4" i="1"/>
  <c r="AO70" i="1"/>
  <c r="AO34" i="22" s="1"/>
  <c r="AO41" i="1"/>
  <c r="AO17" i="22" s="1"/>
  <c r="AO3" i="1"/>
  <c r="AK98" i="1"/>
  <c r="AK36" i="22" s="1"/>
  <c r="AL98" i="1"/>
  <c r="AL36" i="22" s="1"/>
  <c r="AM98" i="1"/>
  <c r="AM36" i="22" s="1"/>
  <c r="AN98" i="1"/>
  <c r="AN36" i="22" s="1"/>
  <c r="AJ98" i="1"/>
  <c r="AJ36" i="22" s="1"/>
  <c r="AM70" i="1"/>
  <c r="AM34" i="22" s="1"/>
  <c r="AN4" i="1"/>
  <c r="AK4" i="1"/>
  <c r="AL4" i="1"/>
  <c r="AM4" i="1"/>
  <c r="AJ4" i="1"/>
  <c r="AK22" i="1"/>
  <c r="AK3" i="22" s="1"/>
  <c r="AN70" i="1"/>
  <c r="AN34" i="22" s="1"/>
  <c r="AL70" i="1"/>
  <c r="AL34" i="22" s="1"/>
  <c r="AK70" i="1"/>
  <c r="AK34" i="22" s="1"/>
  <c r="AN41" i="1"/>
  <c r="AN17" i="22" s="1"/>
  <c r="AM41" i="1"/>
  <c r="AM17" i="22" s="1"/>
  <c r="AL41" i="1"/>
  <c r="AL17" i="22" s="1"/>
  <c r="AK41" i="1"/>
  <c r="AK17" i="22" s="1"/>
  <c r="AI98" i="1"/>
  <c r="AI36" i="22" s="1"/>
  <c r="AH98" i="1"/>
  <c r="AH36" i="22" s="1"/>
  <c r="AG98" i="1"/>
  <c r="AG36" i="22" s="1"/>
  <c r="AF98" i="1"/>
  <c r="AF36" i="22" s="1"/>
  <c r="AE98" i="1"/>
  <c r="AE36" i="22" s="1"/>
  <c r="AI125" i="1"/>
  <c r="AI70" i="1"/>
  <c r="AI34" i="22" s="1"/>
  <c r="AH70" i="1"/>
  <c r="AH34" i="22" s="1"/>
  <c r="AG70" i="1"/>
  <c r="AG34" i="22" s="1"/>
  <c r="AF70" i="1"/>
  <c r="AF34" i="22" s="1"/>
  <c r="AE70" i="1"/>
  <c r="AE34" i="22" s="1"/>
  <c r="AI41" i="1"/>
  <c r="AI17" i="22" s="1"/>
  <c r="AH41" i="1"/>
  <c r="AH17" i="22" s="1"/>
  <c r="AG41" i="1"/>
  <c r="AG17" i="22" s="1"/>
  <c r="AF41" i="1"/>
  <c r="AF17" i="22" s="1"/>
  <c r="AE41" i="1"/>
  <c r="AE17" i="22" s="1"/>
  <c r="AI4" i="1"/>
  <c r="AH4" i="1"/>
  <c r="AG4" i="1"/>
  <c r="AF4" i="1"/>
  <c r="AE4" i="1"/>
  <c r="AD98" i="1"/>
  <c r="AD36" i="22" s="1"/>
  <c r="AC98" i="1"/>
  <c r="AC36" i="22" s="1"/>
  <c r="AB98" i="1"/>
  <c r="AB36" i="22" s="1"/>
  <c r="AA98" i="1"/>
  <c r="AA36" i="22" s="1"/>
  <c r="Z98" i="1"/>
  <c r="Z36" i="22" s="1"/>
  <c r="Z69" i="1"/>
  <c r="Z33" i="22" s="1"/>
  <c r="AD70" i="1"/>
  <c r="AD34" i="22" s="1"/>
  <c r="AC70" i="1"/>
  <c r="AC34" i="22" s="1"/>
  <c r="AB70" i="1"/>
  <c r="AB34" i="22" s="1"/>
  <c r="AA70" i="1"/>
  <c r="AA34" i="22" s="1"/>
  <c r="AD41" i="1"/>
  <c r="AD17" i="22" s="1"/>
  <c r="AC41" i="1"/>
  <c r="AC17" i="22" s="1"/>
  <c r="AB41" i="1"/>
  <c r="AB17" i="22" s="1"/>
  <c r="AA41" i="1"/>
  <c r="AA17" i="22" s="1"/>
  <c r="Z41" i="1"/>
  <c r="Z17" i="22" s="1"/>
  <c r="AD4" i="1"/>
  <c r="AC4" i="1"/>
  <c r="AB4" i="1"/>
  <c r="AA4" i="1"/>
  <c r="Z4" i="1"/>
  <c r="Y98" i="1"/>
  <c r="Y36" i="22" s="1"/>
  <c r="X98" i="1"/>
  <c r="X36" i="22" s="1"/>
  <c r="W98" i="1"/>
  <c r="W36" i="22" s="1"/>
  <c r="V98" i="1"/>
  <c r="V36" i="22" s="1"/>
  <c r="U98" i="1"/>
  <c r="U36" i="22" s="1"/>
  <c r="V22" i="1"/>
  <c r="V3" i="22" s="1"/>
  <c r="Y4" i="1"/>
  <c r="X4" i="1"/>
  <c r="W4" i="1"/>
  <c r="V4" i="1"/>
  <c r="Y70" i="1"/>
  <c r="Y34" i="22" s="1"/>
  <c r="X70" i="1"/>
  <c r="X34" i="22" s="1"/>
  <c r="Y41" i="1"/>
  <c r="Y17" i="22" s="1"/>
  <c r="X41" i="1"/>
  <c r="X17" i="22" s="1"/>
  <c r="V41" i="1"/>
  <c r="V17" i="22" s="1"/>
  <c r="W41" i="1"/>
  <c r="W17" i="22" s="1"/>
  <c r="V70" i="1"/>
  <c r="V34" i="22" s="1"/>
  <c r="W70" i="1"/>
  <c r="W34" i="22" s="1"/>
  <c r="U4" i="1"/>
  <c r="H52" i="1"/>
  <c r="H23" i="22" s="1"/>
  <c r="G52" i="1"/>
  <c r="G23" i="22" s="1"/>
  <c r="H41" i="1"/>
  <c r="H17" i="22" s="1"/>
  <c r="G41" i="1"/>
  <c r="G17" i="22" s="1"/>
  <c r="F41" i="1"/>
  <c r="F17" i="22" s="1"/>
  <c r="DC142" i="1" l="1"/>
  <c r="AO142" i="1"/>
  <c r="FZ142" i="1"/>
  <c r="FR142" i="1"/>
  <c r="AS142" i="1"/>
  <c r="FH142" i="1"/>
  <c r="G142" i="1"/>
  <c r="EA142" i="1"/>
  <c r="FL2" i="22"/>
  <c r="AK3" i="1"/>
  <c r="FI21" i="1"/>
  <c r="FM2" i="22" s="1"/>
  <c r="GY21" i="1"/>
  <c r="HC2" i="22" s="1"/>
  <c r="Y99" i="1"/>
  <c r="Y37" i="22" s="1"/>
  <c r="I22" i="1"/>
  <c r="I3" i="22" s="1"/>
  <c r="FJ22" i="1"/>
  <c r="FN3" i="22" s="1"/>
  <c r="FI3" i="1"/>
  <c r="GW1" i="1"/>
  <c r="HA1" i="22" s="1"/>
  <c r="W103" i="1"/>
  <c r="AH103" i="1"/>
  <c r="AM103" i="1"/>
  <c r="AP103" i="1"/>
  <c r="GC103" i="1"/>
  <c r="GD103" i="1"/>
  <c r="AB103" i="1"/>
  <c r="AE103" i="1"/>
  <c r="AI103" i="1"/>
  <c r="AL103" i="1"/>
  <c r="Y103" i="1"/>
  <c r="AC103" i="1"/>
  <c r="AF103" i="1"/>
  <c r="AK103" i="1"/>
  <c r="AA103" i="1"/>
  <c r="X103" i="1"/>
  <c r="GB103" i="1"/>
  <c r="V103" i="1"/>
  <c r="AD103" i="1"/>
  <c r="AG103" i="1"/>
  <c r="AN103" i="1"/>
  <c r="AO103" i="1"/>
  <c r="BH103" i="1"/>
  <c r="BI103" i="1"/>
  <c r="FP103" i="1"/>
  <c r="GV41" i="1"/>
  <c r="GZ17" i="22" s="1"/>
  <c r="CH21" i="1"/>
  <c r="CL2" i="22" s="1"/>
  <c r="GB99" i="1"/>
  <c r="GF37" i="22" s="1"/>
  <c r="AK21" i="1"/>
  <c r="AK2" i="22" s="1"/>
  <c r="V21" i="1"/>
  <c r="V2" i="22" s="1"/>
  <c r="H21" i="1"/>
  <c r="H2" i="22" s="1"/>
  <c r="AT21" i="1"/>
  <c r="AT2" i="22" s="1"/>
  <c r="EB21" i="1"/>
  <c r="EF2" i="22" s="1"/>
  <c r="GA21" i="1"/>
  <c r="GE2" i="22" s="1"/>
  <c r="FS3" i="1"/>
  <c r="FS21" i="1"/>
  <c r="FW2" i="22" s="1"/>
  <c r="DD21" i="1"/>
  <c r="DH2" i="22" s="1"/>
  <c r="EC22" i="1"/>
  <c r="EG3" i="22" s="1"/>
  <c r="DD3" i="1"/>
  <c r="GD99" i="1"/>
  <c r="GH37" i="22" s="1"/>
  <c r="EB3" i="1"/>
  <c r="DE22" i="1"/>
  <c r="DI3" i="22" s="1"/>
  <c r="T102" i="1"/>
  <c r="I102" i="1"/>
  <c r="FZ102" i="1"/>
  <c r="O102" i="1"/>
  <c r="HL102" i="1"/>
  <c r="HM102" i="1"/>
  <c r="GW37" i="1"/>
  <c r="HA13" i="22" s="1"/>
  <c r="H3" i="1"/>
  <c r="GZ22" i="1"/>
  <c r="HD3" i="22" s="1"/>
  <c r="GW38" i="1"/>
  <c r="HA14" i="22" s="1"/>
  <c r="FY102" i="1"/>
  <c r="HN102" i="1"/>
  <c r="S102" i="1"/>
  <c r="FP102" i="1"/>
  <c r="HR102" i="1"/>
  <c r="HQ102" i="1"/>
  <c r="CI22" i="1"/>
  <c r="CM3" i="22" s="1"/>
  <c r="GV102" i="1"/>
  <c r="GA102" i="1"/>
  <c r="AN102" i="1"/>
  <c r="BI102" i="1"/>
  <c r="BH102" i="1"/>
  <c r="P102" i="1"/>
  <c r="GW102" i="1"/>
  <c r="R102" i="1"/>
  <c r="GU102" i="1"/>
  <c r="GW39" i="1"/>
  <c r="HA15" i="22" s="1"/>
  <c r="HP102" i="1"/>
  <c r="FT22" i="1"/>
  <c r="FX3" i="22" s="1"/>
  <c r="GW64" i="1"/>
  <c r="HA30" i="22" s="1"/>
  <c r="AK99" i="1"/>
  <c r="AK37" i="22" s="1"/>
  <c r="F99" i="1"/>
  <c r="F37" i="22" s="1"/>
  <c r="Z70" i="1"/>
  <c r="Z34" i="22" s="1"/>
  <c r="AC99" i="1"/>
  <c r="AC37" i="22" s="1"/>
  <c r="F70" i="1"/>
  <c r="F34" i="22" s="1"/>
  <c r="G99" i="1"/>
  <c r="G37" i="22" s="1"/>
  <c r="W22" i="1"/>
  <c r="W3" i="22" s="1"/>
  <c r="V99" i="1"/>
  <c r="V37" i="22" s="1"/>
  <c r="Z99" i="1"/>
  <c r="Z37" i="22" s="1"/>
  <c r="AD99" i="1"/>
  <c r="AD37" i="22" s="1"/>
  <c r="AE99" i="1"/>
  <c r="AE37" i="22" s="1"/>
  <c r="AI99" i="1"/>
  <c r="AI37" i="22" s="1"/>
  <c r="AL99" i="1"/>
  <c r="AL37" i="22" s="1"/>
  <c r="AF99" i="1"/>
  <c r="AF37" i="22" s="1"/>
  <c r="X99" i="1"/>
  <c r="X37" i="22" s="1"/>
  <c r="AB99" i="1"/>
  <c r="AB37" i="22" s="1"/>
  <c r="AG99" i="1"/>
  <c r="AG37" i="22" s="1"/>
  <c r="AO99" i="1"/>
  <c r="AO37" i="22" s="1"/>
  <c r="W99" i="1"/>
  <c r="W37" i="22" s="1"/>
  <c r="AA99" i="1"/>
  <c r="AA37" i="22" s="1"/>
  <c r="AL22" i="1"/>
  <c r="AL3" i="22" s="1"/>
  <c r="AJ99" i="1"/>
  <c r="AJ37" i="22" s="1"/>
  <c r="AH99" i="1"/>
  <c r="AH37" i="22" s="1"/>
  <c r="AM99" i="1"/>
  <c r="AM37" i="22" s="1"/>
  <c r="GC99" i="1"/>
  <c r="GG37" i="22" s="1"/>
  <c r="V71" i="1"/>
  <c r="V35" i="22" s="1"/>
  <c r="AE71" i="1"/>
  <c r="AE35" i="22" s="1"/>
  <c r="AI71" i="1"/>
  <c r="AI35" i="22" s="1"/>
  <c r="AM71" i="1"/>
  <c r="AM35" i="22" s="1"/>
  <c r="BI71" i="1"/>
  <c r="BM35" i="22" s="1"/>
  <c r="X71" i="1"/>
  <c r="X35" i="22" s="1"/>
  <c r="Y71" i="1"/>
  <c r="Y35" i="22" s="1"/>
  <c r="AG71" i="1"/>
  <c r="AG35" i="22" s="1"/>
  <c r="AK71" i="1"/>
  <c r="AK35" i="22" s="1"/>
  <c r="W71" i="1"/>
  <c r="W35" i="22" s="1"/>
  <c r="AA71" i="1"/>
  <c r="AA35" i="22" s="1"/>
  <c r="AH71" i="1"/>
  <c r="AH35" i="22" s="1"/>
  <c r="AL71" i="1"/>
  <c r="AL35" i="22" s="1"/>
  <c r="FP71" i="1"/>
  <c r="FT35" i="22" s="1"/>
  <c r="AN71" i="1"/>
  <c r="AN35" i="22" s="1"/>
  <c r="AC71" i="1"/>
  <c r="AC35" i="22" s="1"/>
  <c r="AF71" i="1"/>
  <c r="AF35" i="22" s="1"/>
  <c r="AO71" i="1"/>
  <c r="AO35" i="22" s="1"/>
  <c r="AP71" i="1"/>
  <c r="AP35" i="22" s="1"/>
  <c r="HL3" i="1"/>
  <c r="AB71" i="1"/>
  <c r="AB35" i="22" s="1"/>
  <c r="BH71" i="1"/>
  <c r="BL35" i="22" s="1"/>
  <c r="AD71" i="1"/>
  <c r="AD35" i="22" s="1"/>
  <c r="HQ22" i="1"/>
  <c r="HU3" i="22" s="1"/>
  <c r="HP3" i="1"/>
  <c r="GA3" i="1"/>
  <c r="GB22" i="1"/>
  <c r="GF3" i="22" s="1"/>
  <c r="AU22" i="1"/>
  <c r="AU3" i="22" s="1"/>
  <c r="AT3" i="1"/>
  <c r="H99" i="1"/>
  <c r="H37" i="22" s="1"/>
  <c r="C25" i="22"/>
  <c r="C30" i="22"/>
  <c r="FS142" i="1" l="1"/>
  <c r="FI142" i="1"/>
  <c r="EB142" i="1"/>
  <c r="AK142" i="1"/>
  <c r="HL142" i="1"/>
  <c r="AT142" i="1"/>
  <c r="GA142" i="1"/>
  <c r="DD142" i="1"/>
  <c r="HP142" i="1"/>
  <c r="H142" i="1"/>
  <c r="I3" i="1"/>
  <c r="Y102" i="1"/>
  <c r="FJ21" i="1"/>
  <c r="FN2" i="22" s="1"/>
  <c r="J22" i="1"/>
  <c r="J3" i="22" s="1"/>
  <c r="GB102" i="1"/>
  <c r="EC3" i="1"/>
  <c r="I21" i="1"/>
  <c r="I2" i="22" s="1"/>
  <c r="FK22" i="1"/>
  <c r="FO3" i="22" s="1"/>
  <c r="FJ3" i="1"/>
  <c r="HQ21" i="1"/>
  <c r="HU2" i="22" s="1"/>
  <c r="H103" i="1"/>
  <c r="Z103" i="1"/>
  <c r="G103" i="1"/>
  <c r="F103" i="1"/>
  <c r="CI21" i="1"/>
  <c r="CM2" i="22" s="1"/>
  <c r="W21" i="1"/>
  <c r="W2" i="22" s="1"/>
  <c r="GD102" i="1"/>
  <c r="ED22" i="1"/>
  <c r="EH3" i="22" s="1"/>
  <c r="GW41" i="1"/>
  <c r="HA17" i="22" s="1"/>
  <c r="EC21" i="1"/>
  <c r="EG2" i="22" s="1"/>
  <c r="GB21" i="1"/>
  <c r="GF2" i="22" s="1"/>
  <c r="AU21" i="1"/>
  <c r="AU2" i="22" s="1"/>
  <c r="AL21" i="1"/>
  <c r="AL2" i="22" s="1"/>
  <c r="DE21" i="1"/>
  <c r="DI2" i="22" s="1"/>
  <c r="GZ21" i="1"/>
  <c r="HD2" i="22" s="1"/>
  <c r="FT21" i="1"/>
  <c r="FX2" i="22" s="1"/>
  <c r="DE3" i="1"/>
  <c r="AM102" i="1"/>
  <c r="AG102" i="1"/>
  <c r="AF102" i="1"/>
  <c r="AD102" i="1"/>
  <c r="G102" i="1"/>
  <c r="F102" i="1"/>
  <c r="FT3" i="1"/>
  <c r="AA102" i="1"/>
  <c r="Z102" i="1"/>
  <c r="AH102" i="1"/>
  <c r="W102" i="1"/>
  <c r="X102" i="1"/>
  <c r="AI102" i="1"/>
  <c r="V102" i="1"/>
  <c r="AC102" i="1"/>
  <c r="CJ22" i="1"/>
  <c r="CN3" i="22" s="1"/>
  <c r="H102" i="1"/>
  <c r="AB102" i="1"/>
  <c r="AL102" i="1"/>
  <c r="AK102" i="1"/>
  <c r="GC102" i="1"/>
  <c r="AO102" i="1"/>
  <c r="H71" i="1"/>
  <c r="H35" i="22" s="1"/>
  <c r="AE102" i="1"/>
  <c r="X22" i="1"/>
  <c r="X3" i="22" s="1"/>
  <c r="Z71" i="1"/>
  <c r="Z35" i="22" s="1"/>
  <c r="AL3" i="1"/>
  <c r="AM22" i="1"/>
  <c r="AM3" i="22" s="1"/>
  <c r="F71" i="1"/>
  <c r="F35" i="22" s="1"/>
  <c r="G71" i="1"/>
  <c r="G35" i="22" s="1"/>
  <c r="HQ3" i="1"/>
  <c r="HR22" i="1"/>
  <c r="HV3" i="22" s="1"/>
  <c r="GC22" i="1"/>
  <c r="GG3" i="22" s="1"/>
  <c r="GB3" i="1"/>
  <c r="AV22" i="1"/>
  <c r="AV3" i="22" s="1"/>
  <c r="AU3" i="1"/>
  <c r="CR22" i="1"/>
  <c r="CV3" i="22" s="1"/>
  <c r="CS4" i="1"/>
  <c r="CR4" i="1"/>
  <c r="CS41" i="1"/>
  <c r="CW17" i="22" s="1"/>
  <c r="CR41" i="1"/>
  <c r="CV17" i="22" s="1"/>
  <c r="CQ4" i="1"/>
  <c r="LF3" i="1"/>
  <c r="LE70" i="1"/>
  <c r="LI34" i="22" s="1"/>
  <c r="LF98" i="1"/>
  <c r="LJ36" i="22" s="1"/>
  <c r="LE98" i="1"/>
  <c r="LI36" i="22" s="1"/>
  <c r="LF4" i="1"/>
  <c r="LE4" i="1"/>
  <c r="MV21" i="1"/>
  <c r="C21" i="1"/>
  <c r="TU147" i="1"/>
  <c r="VL125" i="1"/>
  <c r="VK125" i="1"/>
  <c r="NH114" i="1"/>
  <c r="RH109" i="1"/>
  <c r="TZ108" i="1"/>
  <c r="RY108" i="1"/>
  <c r="RX108" i="1"/>
  <c r="OJ108" i="1"/>
  <c r="RH107" i="1"/>
  <c r="WY106" i="1"/>
  <c r="VL106" i="1"/>
  <c r="VK106" i="1"/>
  <c r="TZ106" i="1"/>
  <c r="SN106" i="1"/>
  <c r="RH106" i="1"/>
  <c r="PP106" i="1"/>
  <c r="PE106" i="1"/>
  <c r="OO106" i="1"/>
  <c r="NM85" i="1"/>
  <c r="TR83" i="1"/>
  <c r="OT83" i="1"/>
  <c r="NZ83" i="1"/>
  <c r="NY83" i="1"/>
  <c r="NX83" i="1"/>
  <c r="NM83" i="1"/>
  <c r="NL83" i="1"/>
  <c r="NK83" i="1"/>
  <c r="NB83" i="1"/>
  <c r="NA83" i="1"/>
  <c r="TZ80" i="1"/>
  <c r="TR80" i="1"/>
  <c r="NZ80" i="1"/>
  <c r="NY80" i="1"/>
  <c r="NX80" i="1"/>
  <c r="NL80" i="1"/>
  <c r="NK80" i="1"/>
  <c r="UE71" i="1"/>
  <c r="TA71" i="1"/>
  <c r="SS71" i="1"/>
  <c r="TA70" i="1"/>
  <c r="SS70" i="1"/>
  <c r="SQ70" i="1"/>
  <c r="SP70" i="1"/>
  <c r="SO70" i="1"/>
  <c r="SN70" i="1"/>
  <c r="SM70" i="1"/>
  <c r="SL70" i="1"/>
  <c r="SK70" i="1"/>
  <c r="SJ70" i="1"/>
  <c r="SI70" i="1"/>
  <c r="SH70" i="1"/>
  <c r="SG70" i="1"/>
  <c r="SF70" i="1"/>
  <c r="SE70" i="1"/>
  <c r="SD70" i="1"/>
  <c r="SC70" i="1"/>
  <c r="SB70" i="1"/>
  <c r="SA70" i="1"/>
  <c r="RZ70" i="1"/>
  <c r="RY70" i="1"/>
  <c r="RX70" i="1"/>
  <c r="RW70" i="1"/>
  <c r="RV70" i="1"/>
  <c r="RS70" i="1"/>
  <c r="RR70" i="1"/>
  <c r="RQ70" i="1"/>
  <c r="RP70" i="1"/>
  <c r="RO70" i="1"/>
  <c r="RN70" i="1"/>
  <c r="RL70" i="1"/>
  <c r="RK70" i="1"/>
  <c r="RJ70" i="1"/>
  <c r="RI70" i="1"/>
  <c r="RH70" i="1"/>
  <c r="RG70" i="1"/>
  <c r="RF70" i="1"/>
  <c r="RE70" i="1"/>
  <c r="RC70" i="1"/>
  <c r="RB70" i="1"/>
  <c r="RA70" i="1"/>
  <c r="QZ70" i="1"/>
  <c r="QY70" i="1"/>
  <c r="QX70" i="1"/>
  <c r="QW70" i="1"/>
  <c r="QV70" i="1"/>
  <c r="QU70" i="1"/>
  <c r="QT70" i="1"/>
  <c r="QS70" i="1"/>
  <c r="QQ70" i="1"/>
  <c r="QP70" i="1"/>
  <c r="QO70" i="1"/>
  <c r="QL70" i="1"/>
  <c r="QK70" i="1"/>
  <c r="QJ70" i="1"/>
  <c r="QI70" i="1"/>
  <c r="QH70" i="1"/>
  <c r="QG70" i="1"/>
  <c r="QF70" i="1"/>
  <c r="QE70" i="1"/>
  <c r="QD70" i="1"/>
  <c r="QC70" i="1"/>
  <c r="QB70" i="1"/>
  <c r="QA70" i="1"/>
  <c r="PZ70" i="1"/>
  <c r="PY70" i="1"/>
  <c r="PX70" i="1"/>
  <c r="PW70" i="1"/>
  <c r="PV70" i="1"/>
  <c r="PT70" i="1"/>
  <c r="PS70" i="1"/>
  <c r="PR70" i="1"/>
  <c r="PQ70" i="1"/>
  <c r="PP70" i="1"/>
  <c r="PO70" i="1"/>
  <c r="PN70" i="1"/>
  <c r="PM70" i="1"/>
  <c r="PL70" i="1"/>
  <c r="PJ70" i="1"/>
  <c r="PI70" i="1"/>
  <c r="PH70" i="1"/>
  <c r="PG70" i="1"/>
  <c r="PF70" i="1"/>
  <c r="PE70" i="1"/>
  <c r="PD70" i="1"/>
  <c r="PC70" i="1"/>
  <c r="PB70" i="1"/>
  <c r="PA70" i="1"/>
  <c r="OZ70" i="1"/>
  <c r="OY70" i="1"/>
  <c r="OW70" i="1"/>
  <c r="OV70" i="1"/>
  <c r="OU70" i="1"/>
  <c r="OS70" i="1"/>
  <c r="OM70" i="1"/>
  <c r="OL70" i="1"/>
  <c r="OK70" i="1"/>
  <c r="OJ70" i="1"/>
  <c r="OI70" i="1"/>
  <c r="OH70" i="1"/>
  <c r="OF70" i="1"/>
  <c r="OE70" i="1"/>
  <c r="OD70" i="1"/>
  <c r="OC70" i="1"/>
  <c r="NW70" i="1"/>
  <c r="NV70" i="1"/>
  <c r="NU70" i="1"/>
  <c r="NT70" i="1"/>
  <c r="NS70" i="1"/>
  <c r="NR70" i="1"/>
  <c r="NQ70" i="1"/>
  <c r="NP70" i="1"/>
  <c r="NO70" i="1"/>
  <c r="NN70" i="1"/>
  <c r="NM70" i="1"/>
  <c r="NL70" i="1"/>
  <c r="NK70" i="1"/>
  <c r="NJ70" i="1"/>
  <c r="NI70" i="1"/>
  <c r="NH70" i="1"/>
  <c r="NG70" i="1"/>
  <c r="NF70" i="1"/>
  <c r="ND70" i="1"/>
  <c r="NB70" i="1"/>
  <c r="NA70" i="1"/>
  <c r="LH69" i="1"/>
  <c r="LL33" i="22" s="1"/>
  <c r="LG69" i="1"/>
  <c r="LK33" i="22" s="1"/>
  <c r="TR69" i="1"/>
  <c r="RU69" i="1"/>
  <c r="RU68" i="1" s="1"/>
  <c r="RM69" i="1"/>
  <c r="PK69" i="1"/>
  <c r="OP69" i="1"/>
  <c r="OO69" i="1"/>
  <c r="NZ69" i="1"/>
  <c r="NY69" i="1"/>
  <c r="NX69" i="1"/>
  <c r="NC69" i="1"/>
  <c r="XD68" i="1"/>
  <c r="WW68" i="1"/>
  <c r="LH68" i="1"/>
  <c r="LL32" i="22" s="1"/>
  <c r="LG68" i="1"/>
  <c r="LK32" i="22" s="1"/>
  <c r="TR68" i="1"/>
  <c r="TK68" i="1"/>
  <c r="RT68" i="1"/>
  <c r="RD68" i="1"/>
  <c r="PU68" i="1"/>
  <c r="PK68" i="1"/>
  <c r="OP68" i="1"/>
  <c r="OO68" i="1"/>
  <c r="OB68" i="1"/>
  <c r="OA68" i="1"/>
  <c r="NE68" i="1"/>
  <c r="NC68" i="1"/>
  <c r="SD41" i="1"/>
  <c r="SC41" i="1"/>
  <c r="RU41" i="1"/>
  <c r="RT41" i="1"/>
  <c r="RM41" i="1"/>
  <c r="RD41" i="1"/>
  <c r="QN41" i="1"/>
  <c r="QM41" i="1"/>
  <c r="PW41" i="1"/>
  <c r="PU41" i="1"/>
  <c r="PJ41" i="1"/>
  <c r="OX41" i="1"/>
  <c r="OT41" i="1"/>
  <c r="OR41" i="1"/>
  <c r="OQ41" i="1"/>
  <c r="OP41" i="1"/>
  <c r="OO41" i="1"/>
  <c r="ON41" i="1"/>
  <c r="NZ41" i="1"/>
  <c r="NY41" i="1"/>
  <c r="NX41" i="1"/>
  <c r="NM41" i="1"/>
  <c r="NL41" i="1"/>
  <c r="NB41" i="1"/>
  <c r="NA41" i="1"/>
  <c r="SS39" i="1"/>
  <c r="SS38" i="1"/>
  <c r="NK38" i="1"/>
  <c r="SS37" i="1"/>
  <c r="SS36" i="1"/>
  <c r="SH25" i="1"/>
  <c r="SG25" i="1"/>
  <c r="SF25" i="1"/>
  <c r="RX25" i="1"/>
  <c r="RI25" i="1"/>
  <c r="PP25" i="1"/>
  <c r="PK25" i="1"/>
  <c r="OO25" i="1"/>
  <c r="OE25" i="1"/>
  <c r="OD25" i="1"/>
  <c r="NT25" i="1"/>
  <c r="NF25" i="1"/>
  <c r="NC25" i="1"/>
  <c r="YK21" i="1"/>
  <c r="YJ21" i="1"/>
  <c r="YI21" i="1"/>
  <c r="YH21" i="1"/>
  <c r="YG21" i="1"/>
  <c r="YF21" i="1"/>
  <c r="YE21" i="1"/>
  <c r="YD21" i="1"/>
  <c r="YC21" i="1"/>
  <c r="YB21" i="1"/>
  <c r="YA21" i="1"/>
  <c r="XZ21" i="1"/>
  <c r="XY21" i="1"/>
  <c r="XX21" i="1"/>
  <c r="XW21" i="1"/>
  <c r="XV21" i="1"/>
  <c r="XU21" i="1"/>
  <c r="XT21" i="1"/>
  <c r="XS21" i="1"/>
  <c r="XR21" i="1"/>
  <c r="XQ21" i="1"/>
  <c r="XP21" i="1"/>
  <c r="XO21" i="1"/>
  <c r="XN21" i="1"/>
  <c r="XM21" i="1"/>
  <c r="XL21" i="1"/>
  <c r="XK21" i="1"/>
  <c r="XJ21" i="1"/>
  <c r="XI21" i="1"/>
  <c r="XH21" i="1"/>
  <c r="XG21" i="1"/>
  <c r="XF21" i="1"/>
  <c r="XE21" i="1"/>
  <c r="XD21" i="1"/>
  <c r="XC21" i="1"/>
  <c r="XB21" i="1"/>
  <c r="XA21" i="1"/>
  <c r="WZ21" i="1"/>
  <c r="WY21" i="1"/>
  <c r="WX21" i="1"/>
  <c r="WW21" i="1"/>
  <c r="WV21" i="1"/>
  <c r="WU21" i="1"/>
  <c r="WT21" i="1"/>
  <c r="WS21" i="1"/>
  <c r="WR21" i="1"/>
  <c r="WQ21" i="1"/>
  <c r="WP21" i="1"/>
  <c r="WO21" i="1"/>
  <c r="WN21" i="1"/>
  <c r="WM21" i="1"/>
  <c r="WL21" i="1"/>
  <c r="WK21" i="1"/>
  <c r="WJ21" i="1"/>
  <c r="WI21" i="1"/>
  <c r="WH21" i="1"/>
  <c r="WG21" i="1"/>
  <c r="WF21" i="1"/>
  <c r="WE21" i="1"/>
  <c r="WD21" i="1"/>
  <c r="WC21" i="1"/>
  <c r="WB21" i="1"/>
  <c r="WA21" i="1"/>
  <c r="VZ21" i="1"/>
  <c r="VY21" i="1"/>
  <c r="VX21" i="1"/>
  <c r="VW21" i="1"/>
  <c r="VV21" i="1"/>
  <c r="VU21" i="1"/>
  <c r="VT21" i="1"/>
  <c r="VS21" i="1"/>
  <c r="VR21" i="1"/>
  <c r="VQ21" i="1"/>
  <c r="VP21" i="1"/>
  <c r="LG21" i="1"/>
  <c r="LK2" i="22" s="1"/>
  <c r="VO21" i="1"/>
  <c r="VN21" i="1"/>
  <c r="VM21" i="1"/>
  <c r="VL21" i="1"/>
  <c r="VK21" i="1"/>
  <c r="VJ21" i="1"/>
  <c r="VI21" i="1"/>
  <c r="VH21" i="1"/>
  <c r="VG21" i="1"/>
  <c r="VF21" i="1"/>
  <c r="VE21" i="1"/>
  <c r="VD21" i="1"/>
  <c r="VC21" i="1"/>
  <c r="VB21" i="1"/>
  <c r="VA21" i="1"/>
  <c r="UZ21" i="1"/>
  <c r="UY21" i="1"/>
  <c r="UX21" i="1"/>
  <c r="UW21" i="1"/>
  <c r="UV21" i="1"/>
  <c r="UU21" i="1"/>
  <c r="UT21" i="1"/>
  <c r="US21" i="1"/>
  <c r="UR21" i="1"/>
  <c r="UQ21" i="1"/>
  <c r="UP21" i="1"/>
  <c r="UO21" i="1"/>
  <c r="UN21" i="1"/>
  <c r="UM21" i="1"/>
  <c r="UL21" i="1"/>
  <c r="UK21" i="1"/>
  <c r="UJ21" i="1"/>
  <c r="UI21" i="1"/>
  <c r="UH21" i="1"/>
  <c r="UG21" i="1"/>
  <c r="UF21" i="1"/>
  <c r="UE21" i="1"/>
  <c r="UD21" i="1"/>
  <c r="UC21" i="1"/>
  <c r="UB21" i="1"/>
  <c r="UA21" i="1"/>
  <c r="TZ21" i="1"/>
  <c r="TY21" i="1"/>
  <c r="TX21" i="1"/>
  <c r="TW21" i="1"/>
  <c r="TV21" i="1"/>
  <c r="TU21" i="1"/>
  <c r="TT21" i="1"/>
  <c r="TS21" i="1"/>
  <c r="TR21" i="1"/>
  <c r="TQ21" i="1"/>
  <c r="TP21" i="1"/>
  <c r="TO21" i="1"/>
  <c r="TN21" i="1"/>
  <c r="TM21" i="1"/>
  <c r="TL21" i="1"/>
  <c r="TJ21" i="1"/>
  <c r="TI21" i="1"/>
  <c r="TH21" i="1"/>
  <c r="TG21" i="1"/>
  <c r="TF21" i="1"/>
  <c r="TE21" i="1"/>
  <c r="TD21" i="1"/>
  <c r="TC21" i="1"/>
  <c r="TB21" i="1"/>
  <c r="TA21" i="1"/>
  <c r="SZ21" i="1"/>
  <c r="SY21" i="1"/>
  <c r="SX21" i="1"/>
  <c r="SW21" i="1"/>
  <c r="SV21" i="1"/>
  <c r="SU21" i="1"/>
  <c r="ST21" i="1"/>
  <c r="SR21" i="1"/>
  <c r="SQ21" i="1"/>
  <c r="SP21" i="1"/>
  <c r="SO21" i="1"/>
  <c r="SN21" i="1"/>
  <c r="SM21" i="1"/>
  <c r="SL21" i="1"/>
  <c r="SK21" i="1"/>
  <c r="SJ21" i="1"/>
  <c r="SI21" i="1"/>
  <c r="SH21" i="1"/>
  <c r="SG21" i="1"/>
  <c r="SF21" i="1"/>
  <c r="SE21" i="1"/>
  <c r="SC21" i="1"/>
  <c r="SA21" i="1"/>
  <c r="RZ21" i="1"/>
  <c r="RY21" i="1"/>
  <c r="RX21" i="1"/>
  <c r="RW21" i="1"/>
  <c r="RV21" i="1"/>
  <c r="RT21" i="1"/>
  <c r="RS21" i="1"/>
  <c r="RR21" i="1"/>
  <c r="RQ21" i="1"/>
  <c r="RP21" i="1"/>
  <c r="RO21" i="1"/>
  <c r="RN21" i="1"/>
  <c r="RM21" i="1"/>
  <c r="RL21" i="1"/>
  <c r="RK21" i="1"/>
  <c r="RJ21" i="1"/>
  <c r="RI21" i="1"/>
  <c r="RH21" i="1"/>
  <c r="RG21" i="1"/>
  <c r="RF21" i="1"/>
  <c r="RE21" i="1"/>
  <c r="RD21" i="1"/>
  <c r="QZ21" i="1"/>
  <c r="QY21" i="1"/>
  <c r="QX21" i="1"/>
  <c r="QW21" i="1"/>
  <c r="QV21" i="1"/>
  <c r="QU21" i="1"/>
  <c r="QT21" i="1"/>
  <c r="QS21" i="1"/>
  <c r="QR21" i="1"/>
  <c r="QQ21" i="1"/>
  <c r="QP21" i="1"/>
  <c r="QO21" i="1"/>
  <c r="QM21" i="1"/>
  <c r="QL21" i="1"/>
  <c r="QK21" i="1"/>
  <c r="QH21" i="1"/>
  <c r="QG21" i="1"/>
  <c r="QE21" i="1"/>
  <c r="QC21" i="1"/>
  <c r="QB21" i="1"/>
  <c r="QA21" i="1"/>
  <c r="PZ21" i="1"/>
  <c r="PY21" i="1"/>
  <c r="PX21" i="1"/>
  <c r="PW21" i="1"/>
  <c r="PV21" i="1"/>
  <c r="PU21" i="1"/>
  <c r="PT21" i="1"/>
  <c r="PS21" i="1"/>
  <c r="PR21" i="1"/>
  <c r="PQ21" i="1"/>
  <c r="PP21" i="1"/>
  <c r="PO21" i="1"/>
  <c r="PN21" i="1"/>
  <c r="PM21" i="1"/>
  <c r="PL21" i="1"/>
  <c r="PK21" i="1"/>
  <c r="PJ21" i="1"/>
  <c r="PI21" i="1"/>
  <c r="PH21" i="1"/>
  <c r="PG21" i="1"/>
  <c r="PF21" i="1"/>
  <c r="PC21" i="1"/>
  <c r="PB21" i="1"/>
  <c r="PA21" i="1"/>
  <c r="OZ21" i="1"/>
  <c r="OY21" i="1"/>
  <c r="OX21" i="1"/>
  <c r="OW21" i="1"/>
  <c r="OV21" i="1"/>
  <c r="OU21" i="1"/>
  <c r="OT21" i="1"/>
  <c r="OS21" i="1"/>
  <c r="OP21" i="1"/>
  <c r="OO21" i="1"/>
  <c r="ON21" i="1"/>
  <c r="OM21" i="1"/>
  <c r="OL21" i="1"/>
  <c r="OK21" i="1"/>
  <c r="OJ21" i="1"/>
  <c r="OI21" i="1"/>
  <c r="OH21" i="1"/>
  <c r="OG21" i="1"/>
  <c r="OF21" i="1"/>
  <c r="OE21" i="1"/>
  <c r="OD21" i="1"/>
  <c r="OC21" i="1"/>
  <c r="OA21" i="1"/>
  <c r="NX21" i="1"/>
  <c r="NW21" i="1"/>
  <c r="NV21" i="1"/>
  <c r="NU21" i="1"/>
  <c r="NT21" i="1"/>
  <c r="NS21" i="1"/>
  <c r="NR21" i="1"/>
  <c r="NQ21" i="1"/>
  <c r="NO21" i="1"/>
  <c r="NN21" i="1"/>
  <c r="NM21" i="1"/>
  <c r="NL21" i="1"/>
  <c r="NK21" i="1"/>
  <c r="NJ21" i="1"/>
  <c r="NI21" i="1"/>
  <c r="NH21" i="1"/>
  <c r="NG21" i="1"/>
  <c r="NF21" i="1"/>
  <c r="NE21" i="1"/>
  <c r="ND21" i="1"/>
  <c r="NC21" i="1"/>
  <c r="MZ21" i="1"/>
  <c r="MY21" i="1"/>
  <c r="TB8" i="1"/>
  <c r="YK3" i="1"/>
  <c r="YK142" i="1" s="1"/>
  <c r="YJ143" i="1" s="1"/>
  <c r="YJ3" i="1"/>
  <c r="YJ142" i="1" s="1"/>
  <c r="YI3" i="1"/>
  <c r="YI142" i="1" s="1"/>
  <c r="YH3" i="1"/>
  <c r="YH142" i="1" s="1"/>
  <c r="YG143" i="1" s="1"/>
  <c r="YG3" i="1"/>
  <c r="YG142" i="1" s="1"/>
  <c r="YF3" i="1"/>
  <c r="YF142" i="1" s="1"/>
  <c r="YE3" i="1"/>
  <c r="YE142" i="1" s="1"/>
  <c r="YD3" i="1"/>
  <c r="YD142" i="1" s="1"/>
  <c r="YC3" i="1"/>
  <c r="YC142" i="1" s="1"/>
  <c r="YB3" i="1"/>
  <c r="YB142" i="1" s="1"/>
  <c r="YA3" i="1"/>
  <c r="YA142" i="1" s="1"/>
  <c r="XZ3" i="1"/>
  <c r="XZ142" i="1" s="1"/>
  <c r="XY3" i="1"/>
  <c r="XY142" i="1" s="1"/>
  <c r="XX143" i="1" s="1"/>
  <c r="XX3" i="1"/>
  <c r="XX142" i="1" s="1"/>
  <c r="XW3" i="1"/>
  <c r="XW142" i="1" s="1"/>
  <c r="XV3" i="1"/>
  <c r="XV142" i="1" s="1"/>
  <c r="XU143" i="1" s="1"/>
  <c r="XU3" i="1"/>
  <c r="XU142" i="1" s="1"/>
  <c r="XT3" i="1"/>
  <c r="XT142" i="1" s="1"/>
  <c r="XS3" i="1"/>
  <c r="XS142" i="1" s="1"/>
  <c r="XR3" i="1"/>
  <c r="XR142" i="1" s="1"/>
  <c r="XQ3" i="1"/>
  <c r="XQ142" i="1" s="1"/>
  <c r="XP3" i="1"/>
  <c r="XP142" i="1" s="1"/>
  <c r="XO3" i="1"/>
  <c r="XO142" i="1" s="1"/>
  <c r="XN3" i="1"/>
  <c r="XN142" i="1" s="1"/>
  <c r="XM3" i="1"/>
  <c r="XM142" i="1" s="1"/>
  <c r="XL143" i="1" s="1"/>
  <c r="XL3" i="1"/>
  <c r="XL142" i="1" s="1"/>
  <c r="XK3" i="1"/>
  <c r="XK142" i="1" s="1"/>
  <c r="XJ3" i="1"/>
  <c r="XJ142" i="1" s="1"/>
  <c r="XI143" i="1" s="1"/>
  <c r="XI3" i="1"/>
  <c r="XI142" i="1" s="1"/>
  <c r="XH3" i="1"/>
  <c r="XH142" i="1" s="1"/>
  <c r="XG3" i="1"/>
  <c r="XG142" i="1" s="1"/>
  <c r="XF3" i="1"/>
  <c r="XF142" i="1" s="1"/>
  <c r="XE3" i="1"/>
  <c r="XE142" i="1" s="1"/>
  <c r="XD3" i="1"/>
  <c r="XD142" i="1" s="1"/>
  <c r="XC3" i="1"/>
  <c r="XC142" i="1" s="1"/>
  <c r="XB3" i="1"/>
  <c r="XB142" i="1" s="1"/>
  <c r="XA3" i="1"/>
  <c r="XA142" i="1" s="1"/>
  <c r="WZ143" i="1" s="1"/>
  <c r="WZ3" i="1"/>
  <c r="WZ142" i="1" s="1"/>
  <c r="WY3" i="1"/>
  <c r="WY142" i="1" s="1"/>
  <c r="WX3" i="1"/>
  <c r="WX142" i="1" s="1"/>
  <c r="WW143" i="1" s="1"/>
  <c r="WW3" i="1"/>
  <c r="WW142" i="1" s="1"/>
  <c r="WV3" i="1"/>
  <c r="WV142" i="1" s="1"/>
  <c r="WU3" i="1"/>
  <c r="WU142" i="1" s="1"/>
  <c r="WT3" i="1"/>
  <c r="WT142" i="1" s="1"/>
  <c r="WS3" i="1"/>
  <c r="WS142" i="1" s="1"/>
  <c r="WR3" i="1"/>
  <c r="WR142" i="1" s="1"/>
  <c r="WQ3" i="1"/>
  <c r="WQ142" i="1" s="1"/>
  <c r="WP3" i="1"/>
  <c r="WP142" i="1" s="1"/>
  <c r="WO3" i="1"/>
  <c r="WO142" i="1" s="1"/>
  <c r="WN143" i="1" s="1"/>
  <c r="WN3" i="1"/>
  <c r="WN142" i="1" s="1"/>
  <c r="WM3" i="1"/>
  <c r="WM142" i="1" s="1"/>
  <c r="WL3" i="1"/>
  <c r="WL142" i="1" s="1"/>
  <c r="WK143" i="1" s="1"/>
  <c r="WK3" i="1"/>
  <c r="WK142" i="1" s="1"/>
  <c r="WJ3" i="1"/>
  <c r="WJ142" i="1" s="1"/>
  <c r="WI3" i="1"/>
  <c r="WI142" i="1" s="1"/>
  <c r="WH3" i="1"/>
  <c r="WH142" i="1" s="1"/>
  <c r="WG3" i="1"/>
  <c r="WG142" i="1" s="1"/>
  <c r="WF3" i="1"/>
  <c r="WF142" i="1" s="1"/>
  <c r="WE3" i="1"/>
  <c r="WE142" i="1" s="1"/>
  <c r="WD3" i="1"/>
  <c r="WD142" i="1" s="1"/>
  <c r="WC3" i="1"/>
  <c r="WC142" i="1" s="1"/>
  <c r="WB143" i="1" s="1"/>
  <c r="WB3" i="1"/>
  <c r="WB142" i="1" s="1"/>
  <c r="WA3" i="1"/>
  <c r="WA142" i="1" s="1"/>
  <c r="VZ3" i="1"/>
  <c r="VZ142" i="1" s="1"/>
  <c r="VY143" i="1" s="1"/>
  <c r="VY3" i="1"/>
  <c r="VY142" i="1" s="1"/>
  <c r="VX3" i="1"/>
  <c r="VX142" i="1" s="1"/>
  <c r="VW3" i="1"/>
  <c r="VW142" i="1" s="1"/>
  <c r="VV3" i="1"/>
  <c r="VV142" i="1" s="1"/>
  <c r="VU3" i="1"/>
  <c r="VU142" i="1" s="1"/>
  <c r="VT3" i="1"/>
  <c r="VT142" i="1" s="1"/>
  <c r="VS3" i="1"/>
  <c r="VS142" i="1" s="1"/>
  <c r="VR3" i="1"/>
  <c r="VR142" i="1" s="1"/>
  <c r="VQ3" i="1"/>
  <c r="VQ142" i="1" s="1"/>
  <c r="VP143" i="1" s="1"/>
  <c r="VP3" i="1"/>
  <c r="VP142" i="1" s="1"/>
  <c r="LH3" i="1"/>
  <c r="LG3" i="1"/>
  <c r="VO3" i="1"/>
  <c r="VO142" i="1" s="1"/>
  <c r="VN3" i="1"/>
  <c r="VN142" i="1" s="1"/>
  <c r="VM3" i="1"/>
  <c r="VM142" i="1" s="1"/>
  <c r="VL3" i="1"/>
  <c r="VL142" i="1" s="1"/>
  <c r="VK3" i="1"/>
  <c r="VK142" i="1" s="1"/>
  <c r="VJ3" i="1"/>
  <c r="VJ142" i="1" s="1"/>
  <c r="VI3" i="1"/>
  <c r="VI142" i="1" s="1"/>
  <c r="VH3" i="1"/>
  <c r="VH142" i="1" s="1"/>
  <c r="VG3" i="1"/>
  <c r="VG142" i="1" s="1"/>
  <c r="VF143" i="1" s="1"/>
  <c r="VF3" i="1"/>
  <c r="VF142" i="1" s="1"/>
  <c r="VE3" i="1"/>
  <c r="VE142" i="1" s="1"/>
  <c r="VD3" i="1"/>
  <c r="VD142" i="1" s="1"/>
  <c r="VC143" i="1" s="1"/>
  <c r="VC3" i="1"/>
  <c r="VC142" i="1" s="1"/>
  <c r="VB3" i="1"/>
  <c r="VB142" i="1" s="1"/>
  <c r="VA3" i="1"/>
  <c r="VA142" i="1" s="1"/>
  <c r="UZ3" i="1"/>
  <c r="UZ142" i="1" s="1"/>
  <c r="UY3" i="1"/>
  <c r="UY142" i="1" s="1"/>
  <c r="UX3" i="1"/>
  <c r="UX142" i="1" s="1"/>
  <c r="UW3" i="1"/>
  <c r="UW142" i="1" s="1"/>
  <c r="UV3" i="1"/>
  <c r="UV142" i="1" s="1"/>
  <c r="UU3" i="1"/>
  <c r="UU142" i="1" s="1"/>
  <c r="UT3" i="1"/>
  <c r="UT142" i="1" s="1"/>
  <c r="US3" i="1"/>
  <c r="US142" i="1" s="1"/>
  <c r="UR3" i="1"/>
  <c r="UR142" i="1" s="1"/>
  <c r="UQ143" i="1" s="1"/>
  <c r="UQ3" i="1"/>
  <c r="UQ142" i="1" s="1"/>
  <c r="UP3" i="1"/>
  <c r="UP142" i="1" s="1"/>
  <c r="UO3" i="1"/>
  <c r="UO142" i="1" s="1"/>
  <c r="UN3" i="1"/>
  <c r="UN142" i="1" s="1"/>
  <c r="UM3" i="1"/>
  <c r="UM142" i="1" s="1"/>
  <c r="UL3" i="1"/>
  <c r="UL142" i="1" s="1"/>
  <c r="UK3" i="1"/>
  <c r="UK142" i="1" s="1"/>
  <c r="UJ3" i="1"/>
  <c r="UJ142" i="1" s="1"/>
  <c r="UI3" i="1"/>
  <c r="UI142" i="1" s="1"/>
  <c r="UH143" i="1" s="1"/>
  <c r="UH3" i="1"/>
  <c r="UH142" i="1" s="1"/>
  <c r="UG3" i="1"/>
  <c r="UG142" i="1" s="1"/>
  <c r="UF3" i="1"/>
  <c r="UF142" i="1" s="1"/>
  <c r="UE143" i="1" s="1"/>
  <c r="UE3" i="1"/>
  <c r="UE142" i="1" s="1"/>
  <c r="UD3" i="1"/>
  <c r="UD142" i="1" s="1"/>
  <c r="UC3" i="1"/>
  <c r="UC142" i="1" s="1"/>
  <c r="UB3" i="1"/>
  <c r="UB142" i="1" s="1"/>
  <c r="UA3" i="1"/>
  <c r="UA142" i="1" s="1"/>
  <c r="TZ3" i="1"/>
  <c r="TZ142" i="1" s="1"/>
  <c r="TY3" i="1"/>
  <c r="TY142" i="1" s="1"/>
  <c r="TX3" i="1"/>
  <c r="TX142" i="1" s="1"/>
  <c r="TW3" i="1"/>
  <c r="TW142" i="1" s="1"/>
  <c r="TV143" i="1" s="1"/>
  <c r="TV3" i="1"/>
  <c r="TV142" i="1" s="1"/>
  <c r="TU3" i="1"/>
  <c r="TU142" i="1" s="1"/>
  <c r="TT3" i="1"/>
  <c r="TT142" i="1" s="1"/>
  <c r="TS143" i="1" s="1"/>
  <c r="TS3" i="1"/>
  <c r="TS142" i="1" s="1"/>
  <c r="TR3" i="1"/>
  <c r="TR142" i="1" s="1"/>
  <c r="TQ3" i="1"/>
  <c r="TQ142" i="1" s="1"/>
  <c r="TP3" i="1"/>
  <c r="TP142" i="1" s="1"/>
  <c r="TO3" i="1"/>
  <c r="TO142" i="1" s="1"/>
  <c r="TN3" i="1"/>
  <c r="TN142" i="1" s="1"/>
  <c r="TM3" i="1"/>
  <c r="TM142" i="1" s="1"/>
  <c r="TL3" i="1"/>
  <c r="TL142" i="1" s="1"/>
  <c r="TK3" i="1"/>
  <c r="TK142" i="1" s="1"/>
  <c r="TJ143" i="1" s="1"/>
  <c r="TJ3" i="1"/>
  <c r="TJ142" i="1" s="1"/>
  <c r="TI3" i="1"/>
  <c r="TI142" i="1" s="1"/>
  <c r="TH3" i="1"/>
  <c r="TH142" i="1" s="1"/>
  <c r="TG143" i="1" s="1"/>
  <c r="TG3" i="1"/>
  <c r="TG142" i="1" s="1"/>
  <c r="TF3" i="1"/>
  <c r="TF142" i="1" s="1"/>
  <c r="TE3" i="1"/>
  <c r="TE142" i="1" s="1"/>
  <c r="TD3" i="1"/>
  <c r="TD142" i="1" s="1"/>
  <c r="TC3" i="1"/>
  <c r="TC142" i="1" s="1"/>
  <c r="TB3" i="1"/>
  <c r="TB142" i="1" s="1"/>
  <c r="TA3" i="1"/>
  <c r="TA142" i="1" s="1"/>
  <c r="SZ3" i="1"/>
  <c r="SZ142" i="1" s="1"/>
  <c r="SY3" i="1"/>
  <c r="SY142" i="1" s="1"/>
  <c r="SX143" i="1" s="1"/>
  <c r="SX3" i="1"/>
  <c r="SX142" i="1" s="1"/>
  <c r="SW3" i="1"/>
  <c r="SW142" i="1" s="1"/>
  <c r="SV3" i="1"/>
  <c r="SV142" i="1" s="1"/>
  <c r="SU143" i="1" s="1"/>
  <c r="SU3" i="1"/>
  <c r="SU142" i="1" s="1"/>
  <c r="ST3" i="1"/>
  <c r="ST142" i="1" s="1"/>
  <c r="SS3" i="1"/>
  <c r="SS142" i="1" s="1"/>
  <c r="SR3" i="1"/>
  <c r="SR142" i="1" s="1"/>
  <c r="SQ3" i="1"/>
  <c r="SQ142" i="1" s="1"/>
  <c r="SP3" i="1"/>
  <c r="SP142" i="1" s="1"/>
  <c r="SO3" i="1"/>
  <c r="SO142" i="1" s="1"/>
  <c r="SN3" i="1"/>
  <c r="SN142" i="1" s="1"/>
  <c r="SM3" i="1"/>
  <c r="SM142" i="1" s="1"/>
  <c r="SL143" i="1" s="1"/>
  <c r="SL3" i="1"/>
  <c r="SL142" i="1" s="1"/>
  <c r="SK3" i="1"/>
  <c r="SK142" i="1" s="1"/>
  <c r="SJ3" i="1"/>
  <c r="SJ142" i="1" s="1"/>
  <c r="SI143" i="1" s="1"/>
  <c r="SI3" i="1"/>
  <c r="SI142" i="1" s="1"/>
  <c r="SH3" i="1"/>
  <c r="SH142" i="1" s="1"/>
  <c r="SG3" i="1"/>
  <c r="SG142" i="1" s="1"/>
  <c r="SF3" i="1"/>
  <c r="SF142" i="1" s="1"/>
  <c r="SE3" i="1"/>
  <c r="SE142" i="1" s="1"/>
  <c r="SD3" i="1"/>
  <c r="SD142" i="1" s="1"/>
  <c r="SC3" i="1"/>
  <c r="SC142" i="1" s="1"/>
  <c r="SB3" i="1"/>
  <c r="SB142" i="1" s="1"/>
  <c r="SA3" i="1"/>
  <c r="SA142" i="1" s="1"/>
  <c r="RZ3" i="1"/>
  <c r="RZ142" i="1" s="1"/>
  <c r="RY3" i="1"/>
  <c r="RY142" i="1" s="1"/>
  <c r="RX3" i="1"/>
  <c r="RX142" i="1" s="1"/>
  <c r="RW143" i="1" s="1"/>
  <c r="RW3" i="1"/>
  <c r="RW142" i="1" s="1"/>
  <c r="RV3" i="1"/>
  <c r="RV142" i="1" s="1"/>
  <c r="RU3" i="1"/>
  <c r="RU142" i="1" s="1"/>
  <c r="RT3" i="1"/>
  <c r="RT142" i="1" s="1"/>
  <c r="RS3" i="1"/>
  <c r="RS142" i="1" s="1"/>
  <c r="RR3" i="1"/>
  <c r="RR142" i="1" s="1"/>
  <c r="RQ3" i="1"/>
  <c r="RQ142" i="1" s="1"/>
  <c r="RP3" i="1"/>
  <c r="RP142" i="1" s="1"/>
  <c r="RO3" i="1"/>
  <c r="RO142" i="1" s="1"/>
  <c r="RN3" i="1"/>
  <c r="RN142" i="1" s="1"/>
  <c r="RM3" i="1"/>
  <c r="RM142" i="1" s="1"/>
  <c r="RL3" i="1"/>
  <c r="RL142" i="1" s="1"/>
  <c r="RK143" i="1" s="1"/>
  <c r="RK3" i="1"/>
  <c r="RK142" i="1" s="1"/>
  <c r="RJ3" i="1"/>
  <c r="RJ142" i="1" s="1"/>
  <c r="RI3" i="1"/>
  <c r="RI142" i="1" s="1"/>
  <c r="RH3" i="1"/>
  <c r="RH142" i="1" s="1"/>
  <c r="RG3" i="1"/>
  <c r="RG142" i="1" s="1"/>
  <c r="RF3" i="1"/>
  <c r="RF142" i="1" s="1"/>
  <c r="RE3" i="1"/>
  <c r="RE142" i="1" s="1"/>
  <c r="RD3" i="1"/>
  <c r="RD142" i="1" s="1"/>
  <c r="RC3" i="1"/>
  <c r="RC142" i="1" s="1"/>
  <c r="RB3" i="1"/>
  <c r="RB142" i="1" s="1"/>
  <c r="RA3" i="1"/>
  <c r="RA142" i="1" s="1"/>
  <c r="QZ3" i="1"/>
  <c r="QZ142" i="1" s="1"/>
  <c r="QY143" i="1" s="1"/>
  <c r="QY3" i="1"/>
  <c r="QY142" i="1" s="1"/>
  <c r="QX3" i="1"/>
  <c r="QX142" i="1" s="1"/>
  <c r="QW3" i="1"/>
  <c r="QW142" i="1" s="1"/>
  <c r="QV3" i="1"/>
  <c r="QV142" i="1" s="1"/>
  <c r="QU3" i="1"/>
  <c r="QU142" i="1" s="1"/>
  <c r="QT3" i="1"/>
  <c r="QT142" i="1" s="1"/>
  <c r="QS3" i="1"/>
  <c r="QS142" i="1" s="1"/>
  <c r="QR3" i="1"/>
  <c r="QR142" i="1" s="1"/>
  <c r="QQ3" i="1"/>
  <c r="QQ142" i="1" s="1"/>
  <c r="QP3" i="1"/>
  <c r="QP142" i="1" s="1"/>
  <c r="QO3" i="1"/>
  <c r="QO142" i="1" s="1"/>
  <c r="QN3" i="1"/>
  <c r="QN142" i="1" s="1"/>
  <c r="QM3" i="1"/>
  <c r="QM142" i="1" s="1"/>
  <c r="QL3" i="1"/>
  <c r="QL142" i="1" s="1"/>
  <c r="QK3" i="1"/>
  <c r="QK142" i="1" s="1"/>
  <c r="QJ3" i="1"/>
  <c r="QJ142" i="1" s="1"/>
  <c r="QI3" i="1"/>
  <c r="QI142" i="1" s="1"/>
  <c r="QH3" i="1"/>
  <c r="QH142" i="1" s="1"/>
  <c r="QG3" i="1"/>
  <c r="QG142" i="1" s="1"/>
  <c r="QF3" i="1"/>
  <c r="QF142" i="1" s="1"/>
  <c r="QE3" i="1"/>
  <c r="QE142" i="1" s="1"/>
  <c r="QD3" i="1"/>
  <c r="QD142" i="1" s="1"/>
  <c r="QC3" i="1"/>
  <c r="QC142" i="1" s="1"/>
  <c r="QB3" i="1"/>
  <c r="QB142" i="1" s="1"/>
  <c r="QA143" i="1" s="1"/>
  <c r="QA3" i="1"/>
  <c r="QA142" i="1" s="1"/>
  <c r="PZ3" i="1"/>
  <c r="PZ142" i="1" s="1"/>
  <c r="PY3" i="1"/>
  <c r="PY142" i="1" s="1"/>
  <c r="PX3" i="1"/>
  <c r="PX142" i="1" s="1"/>
  <c r="PW3" i="1"/>
  <c r="PW142" i="1" s="1"/>
  <c r="PV3" i="1"/>
  <c r="PV142" i="1" s="1"/>
  <c r="PU3" i="1"/>
  <c r="PU142" i="1" s="1"/>
  <c r="PT3" i="1"/>
  <c r="PT142" i="1" s="1"/>
  <c r="PS3" i="1"/>
  <c r="PS142" i="1" s="1"/>
  <c r="PR3" i="1"/>
  <c r="PR142" i="1" s="1"/>
  <c r="PQ3" i="1"/>
  <c r="PQ142" i="1" s="1"/>
  <c r="PP3" i="1"/>
  <c r="PP142" i="1" s="1"/>
  <c r="PO143" i="1" s="1"/>
  <c r="PO3" i="1"/>
  <c r="PO142" i="1" s="1"/>
  <c r="PN3" i="1"/>
  <c r="PN142" i="1" s="1"/>
  <c r="PM3" i="1"/>
  <c r="PM142" i="1" s="1"/>
  <c r="PL3" i="1"/>
  <c r="PL142" i="1" s="1"/>
  <c r="PK3" i="1"/>
  <c r="PK142" i="1" s="1"/>
  <c r="PJ3" i="1"/>
  <c r="PJ142" i="1" s="1"/>
  <c r="PI3" i="1"/>
  <c r="PI142" i="1" s="1"/>
  <c r="PH3" i="1"/>
  <c r="PH142" i="1" s="1"/>
  <c r="PG3" i="1"/>
  <c r="PG142" i="1" s="1"/>
  <c r="PF3" i="1"/>
  <c r="PF142" i="1" s="1"/>
  <c r="PE3" i="1"/>
  <c r="PE142" i="1" s="1"/>
  <c r="PD3" i="1"/>
  <c r="PD142" i="1" s="1"/>
  <c r="PC143" i="1" s="1"/>
  <c r="PC3" i="1"/>
  <c r="PC142" i="1" s="1"/>
  <c r="PB3" i="1"/>
  <c r="PB142" i="1" s="1"/>
  <c r="PA3" i="1"/>
  <c r="PA142" i="1" s="1"/>
  <c r="OZ3" i="1"/>
  <c r="OZ142" i="1" s="1"/>
  <c r="OY3" i="1"/>
  <c r="OY142" i="1" s="1"/>
  <c r="OX3" i="1"/>
  <c r="OX142" i="1" s="1"/>
  <c r="OW3" i="1"/>
  <c r="OW142" i="1" s="1"/>
  <c r="OV3" i="1"/>
  <c r="OV142" i="1" s="1"/>
  <c r="OU3" i="1"/>
  <c r="OU142" i="1" s="1"/>
  <c r="OT3" i="1"/>
  <c r="OT142" i="1" s="1"/>
  <c r="OS3" i="1"/>
  <c r="OS142" i="1" s="1"/>
  <c r="OR3" i="1"/>
  <c r="OR142" i="1" s="1"/>
  <c r="OQ3" i="1"/>
  <c r="OQ142" i="1" s="1"/>
  <c r="OP3" i="1"/>
  <c r="OP142" i="1" s="1"/>
  <c r="OO3" i="1"/>
  <c r="OO142" i="1" s="1"/>
  <c r="ON3" i="1"/>
  <c r="ON142" i="1" s="1"/>
  <c r="OM3" i="1"/>
  <c r="OM142" i="1" s="1"/>
  <c r="OL3" i="1"/>
  <c r="OL142" i="1" s="1"/>
  <c r="OK3" i="1"/>
  <c r="OK142" i="1" s="1"/>
  <c r="OJ3" i="1"/>
  <c r="OJ142" i="1" s="1"/>
  <c r="LE3" i="1"/>
  <c r="OI3" i="1"/>
  <c r="OI142" i="1" s="1"/>
  <c r="OH3" i="1"/>
  <c r="OH142" i="1" s="1"/>
  <c r="OG3" i="1"/>
  <c r="OG142" i="1" s="1"/>
  <c r="OF143" i="1" s="1"/>
  <c r="OF3" i="1"/>
  <c r="OF142" i="1" s="1"/>
  <c r="OE3" i="1"/>
  <c r="OE142" i="1" s="1"/>
  <c r="OD3" i="1"/>
  <c r="OD142" i="1" s="1"/>
  <c r="OC3" i="1"/>
  <c r="OC142" i="1" s="1"/>
  <c r="OB3" i="1"/>
  <c r="OB142" i="1" s="1"/>
  <c r="OA3" i="1"/>
  <c r="OA142" i="1" s="1"/>
  <c r="NZ3" i="1"/>
  <c r="NZ142" i="1" s="1"/>
  <c r="NY3" i="1"/>
  <c r="NY142" i="1" s="1"/>
  <c r="NX3" i="1"/>
  <c r="NX142" i="1" s="1"/>
  <c r="NW3" i="1"/>
  <c r="NW142" i="1" s="1"/>
  <c r="NV3" i="1"/>
  <c r="NV142" i="1" s="1"/>
  <c r="NU3" i="1"/>
  <c r="NU142" i="1" s="1"/>
  <c r="NT143" i="1" s="1"/>
  <c r="NT3" i="1"/>
  <c r="NT142" i="1" s="1"/>
  <c r="NS3" i="1"/>
  <c r="NS142" i="1" s="1"/>
  <c r="NR3" i="1"/>
  <c r="NR142" i="1" s="1"/>
  <c r="NQ3" i="1"/>
  <c r="NQ142" i="1" s="1"/>
  <c r="NP3" i="1"/>
  <c r="NP142" i="1" s="1"/>
  <c r="NO3" i="1"/>
  <c r="NO142" i="1" s="1"/>
  <c r="NN3" i="1"/>
  <c r="NN142" i="1" s="1"/>
  <c r="NM3" i="1"/>
  <c r="NM142" i="1" s="1"/>
  <c r="NL3" i="1"/>
  <c r="NL142" i="1" s="1"/>
  <c r="NK3" i="1"/>
  <c r="NK142" i="1" s="1"/>
  <c r="NJ3" i="1"/>
  <c r="NJ142" i="1" s="1"/>
  <c r="NI3" i="1"/>
  <c r="NI142" i="1" s="1"/>
  <c r="NH143" i="1" s="1"/>
  <c r="NH3" i="1"/>
  <c r="NH142" i="1" s="1"/>
  <c r="NG3" i="1"/>
  <c r="NG142" i="1" s="1"/>
  <c r="NF3" i="1"/>
  <c r="NF142" i="1" s="1"/>
  <c r="NE3" i="1"/>
  <c r="NE142" i="1" s="1"/>
  <c r="ND3" i="1"/>
  <c r="ND142" i="1" s="1"/>
  <c r="NC3" i="1"/>
  <c r="NC142" i="1" s="1"/>
  <c r="NB3" i="1"/>
  <c r="NB142" i="1" s="1"/>
  <c r="NA3" i="1"/>
  <c r="NA142" i="1" s="1"/>
  <c r="MZ3" i="1"/>
  <c r="MZ142" i="1" s="1"/>
  <c r="MY3" i="1"/>
  <c r="MY142" i="1" s="1"/>
  <c r="YK1" i="1"/>
  <c r="YJ1" i="1"/>
  <c r="YI1" i="1"/>
  <c r="YH1" i="1"/>
  <c r="YG1" i="1"/>
  <c r="YF1" i="1"/>
  <c r="YE1" i="1"/>
  <c r="YD1" i="1"/>
  <c r="YC1" i="1"/>
  <c r="YB1" i="1"/>
  <c r="YA1" i="1"/>
  <c r="XZ1" i="1"/>
  <c r="XY1" i="1"/>
  <c r="XX1" i="1"/>
  <c r="XW1" i="1"/>
  <c r="XV1" i="1"/>
  <c r="XU1" i="1"/>
  <c r="XT1" i="1"/>
  <c r="XS1" i="1"/>
  <c r="XR1" i="1"/>
  <c r="XQ1" i="1"/>
  <c r="XP1" i="1"/>
  <c r="XO1" i="1"/>
  <c r="XN1" i="1"/>
  <c r="XM1" i="1"/>
  <c r="XL1" i="1"/>
  <c r="XK1" i="1"/>
  <c r="XJ1" i="1"/>
  <c r="XI1" i="1"/>
  <c r="XH1" i="1"/>
  <c r="XG1" i="1"/>
  <c r="XF1" i="1"/>
  <c r="XE1" i="1"/>
  <c r="XD1" i="1"/>
  <c r="XC1" i="1"/>
  <c r="XB1" i="1"/>
  <c r="XA1" i="1"/>
  <c r="WZ1" i="1"/>
  <c r="WY1" i="1"/>
  <c r="WX1" i="1"/>
  <c r="WW1" i="1"/>
  <c r="WV1" i="1"/>
  <c r="WU1" i="1"/>
  <c r="WT1" i="1"/>
  <c r="WS1" i="1"/>
  <c r="WR1" i="1"/>
  <c r="WQ1" i="1"/>
  <c r="WP1" i="1"/>
  <c r="WO1" i="1"/>
  <c r="WN1" i="1"/>
  <c r="WM1" i="1"/>
  <c r="WL1" i="1"/>
  <c r="WK1" i="1"/>
  <c r="WJ1" i="1"/>
  <c r="WI1" i="1"/>
  <c r="WH1" i="1"/>
  <c r="WG1" i="1"/>
  <c r="WF1" i="1"/>
  <c r="WE1" i="1"/>
  <c r="WD1" i="1"/>
  <c r="WC1" i="1"/>
  <c r="WB1" i="1"/>
  <c r="WA1" i="1"/>
  <c r="VZ1" i="1"/>
  <c r="VY1" i="1"/>
  <c r="VX1" i="1"/>
  <c r="VW1" i="1"/>
  <c r="VV1" i="1"/>
  <c r="VU1" i="1"/>
  <c r="VT1" i="1"/>
  <c r="VS1" i="1"/>
  <c r="VR1" i="1"/>
  <c r="VQ1" i="1"/>
  <c r="VP1" i="1"/>
  <c r="VO1" i="1"/>
  <c r="VN1" i="1"/>
  <c r="VM1" i="1"/>
  <c r="VL1" i="1"/>
  <c r="VK1" i="1"/>
  <c r="VJ1" i="1"/>
  <c r="VI1" i="1"/>
  <c r="VH1" i="1"/>
  <c r="VG1" i="1"/>
  <c r="VF1" i="1"/>
  <c r="VE1" i="1"/>
  <c r="VD1" i="1"/>
  <c r="VC1" i="1"/>
  <c r="VB1" i="1"/>
  <c r="VA1" i="1"/>
  <c r="UZ1" i="1"/>
  <c r="UY1" i="1"/>
  <c r="UX1" i="1"/>
  <c r="UW1" i="1"/>
  <c r="UV1" i="1"/>
  <c r="UU1" i="1"/>
  <c r="UT1" i="1"/>
  <c r="US1" i="1"/>
  <c r="UR1" i="1"/>
  <c r="UQ1" i="1"/>
  <c r="UP1" i="1"/>
  <c r="UO1" i="1"/>
  <c r="UN1" i="1"/>
  <c r="UM1" i="1"/>
  <c r="UL1" i="1"/>
  <c r="UK1" i="1"/>
  <c r="UJ1" i="1"/>
  <c r="UI1" i="1"/>
  <c r="UH1" i="1"/>
  <c r="UG1" i="1"/>
  <c r="UF1" i="1"/>
  <c r="UE1" i="1"/>
  <c r="UD1" i="1"/>
  <c r="UC1" i="1"/>
  <c r="UB1" i="1"/>
  <c r="UA1" i="1"/>
  <c r="TZ1" i="1"/>
  <c r="TY1" i="1"/>
  <c r="TX1" i="1"/>
  <c r="TW1" i="1"/>
  <c r="TV1" i="1"/>
  <c r="TU1" i="1"/>
  <c r="TT1" i="1"/>
  <c r="TS1" i="1"/>
  <c r="TR1" i="1"/>
  <c r="TQ1" i="1"/>
  <c r="TP1" i="1"/>
  <c r="TO1" i="1"/>
  <c r="TN1" i="1"/>
  <c r="TM1" i="1"/>
  <c r="TL1" i="1"/>
  <c r="TK1" i="1"/>
  <c r="TJ1" i="1"/>
  <c r="TI1" i="1"/>
  <c r="TH1" i="1"/>
  <c r="TG1" i="1"/>
  <c r="TF1" i="1"/>
  <c r="TE1" i="1"/>
  <c r="TD1" i="1"/>
  <c r="TC1" i="1"/>
  <c r="TB1" i="1"/>
  <c r="TA1" i="1"/>
  <c r="SZ1" i="1"/>
  <c r="SY1" i="1"/>
  <c r="SX1" i="1"/>
  <c r="SW1" i="1"/>
  <c r="SV1" i="1"/>
  <c r="SU1" i="1"/>
  <c r="ST1" i="1"/>
  <c r="SS1" i="1"/>
  <c r="SR1" i="1"/>
  <c r="SQ1" i="1"/>
  <c r="SP1" i="1"/>
  <c r="SO1" i="1"/>
  <c r="SN1" i="1"/>
  <c r="SM1" i="1"/>
  <c r="SL1" i="1"/>
  <c r="SK1" i="1"/>
  <c r="SJ1" i="1"/>
  <c r="SI1" i="1"/>
  <c r="SE1" i="1"/>
  <c r="SD1" i="1"/>
  <c r="SC1" i="1"/>
  <c r="SB1" i="1"/>
  <c r="SA1" i="1"/>
  <c r="RZ1" i="1"/>
  <c r="RY1" i="1"/>
  <c r="RW1" i="1"/>
  <c r="RV1" i="1"/>
  <c r="RU1" i="1"/>
  <c r="RT1" i="1"/>
  <c r="RS1" i="1"/>
  <c r="RR1" i="1"/>
  <c r="RQ1" i="1"/>
  <c r="RP1" i="1"/>
  <c r="RO1" i="1"/>
  <c r="RN1" i="1"/>
  <c r="RM1" i="1"/>
  <c r="RL1" i="1"/>
  <c r="RK1" i="1"/>
  <c r="RJ1" i="1"/>
  <c r="RH1" i="1"/>
  <c r="RG1" i="1"/>
  <c r="RF1" i="1"/>
  <c r="RE1" i="1"/>
  <c r="RD1" i="1"/>
  <c r="RC1" i="1"/>
  <c r="RB1" i="1"/>
  <c r="RA1" i="1"/>
  <c r="QZ1" i="1"/>
  <c r="QY1" i="1"/>
  <c r="QX1" i="1"/>
  <c r="QW1" i="1"/>
  <c r="QV1" i="1"/>
  <c r="QU1" i="1"/>
  <c r="QT1" i="1"/>
  <c r="QS1" i="1"/>
  <c r="QR1" i="1"/>
  <c r="QQ1" i="1"/>
  <c r="QP1" i="1"/>
  <c r="QO1" i="1"/>
  <c r="QN1" i="1"/>
  <c r="QM1" i="1"/>
  <c r="QL1" i="1"/>
  <c r="QK1" i="1"/>
  <c r="QJ1" i="1"/>
  <c r="QI1" i="1"/>
  <c r="QH1" i="1"/>
  <c r="QG1" i="1"/>
  <c r="QF1" i="1"/>
  <c r="QE1" i="1"/>
  <c r="QD1" i="1"/>
  <c r="QC1" i="1"/>
  <c r="QB1" i="1"/>
  <c r="QA1" i="1"/>
  <c r="PZ1" i="1"/>
  <c r="PY1" i="1"/>
  <c r="PX1" i="1"/>
  <c r="PW1" i="1"/>
  <c r="PV1" i="1"/>
  <c r="PU1" i="1"/>
  <c r="PT1" i="1"/>
  <c r="PS1" i="1"/>
  <c r="PR1" i="1"/>
  <c r="PQ1" i="1"/>
  <c r="PO1" i="1"/>
  <c r="PN1" i="1"/>
  <c r="PM1" i="1"/>
  <c r="PL1" i="1"/>
  <c r="PJ1" i="1"/>
  <c r="PI1" i="1"/>
  <c r="PH1" i="1"/>
  <c r="PG1" i="1"/>
  <c r="PF1" i="1"/>
  <c r="PE1" i="1"/>
  <c r="PD1" i="1"/>
  <c r="PC1" i="1"/>
  <c r="PB1" i="1"/>
  <c r="PA1" i="1"/>
  <c r="OZ1" i="1"/>
  <c r="OY1" i="1"/>
  <c r="OX1" i="1"/>
  <c r="OW1" i="1"/>
  <c r="OV1" i="1"/>
  <c r="OU1" i="1"/>
  <c r="OT1" i="1"/>
  <c r="OS1" i="1"/>
  <c r="OR1" i="1"/>
  <c r="OQ1" i="1"/>
  <c r="OP1" i="1"/>
  <c r="ON1" i="1"/>
  <c r="OM1" i="1"/>
  <c r="OL1" i="1"/>
  <c r="OK1" i="1"/>
  <c r="OJ1" i="1"/>
  <c r="OI1" i="1"/>
  <c r="OH1" i="1"/>
  <c r="OG1" i="1"/>
  <c r="OF1" i="1"/>
  <c r="OC1" i="1"/>
  <c r="OB1" i="1"/>
  <c r="OA1" i="1"/>
  <c r="NZ1" i="1"/>
  <c r="NY1" i="1"/>
  <c r="NX1" i="1"/>
  <c r="NW1" i="1"/>
  <c r="NV1" i="1"/>
  <c r="NU1" i="1"/>
  <c r="NS1" i="1"/>
  <c r="NR1" i="1"/>
  <c r="NQ1" i="1"/>
  <c r="NP1" i="1"/>
  <c r="NO1" i="1"/>
  <c r="NN1" i="1"/>
  <c r="NM1" i="1"/>
  <c r="NL1" i="1"/>
  <c r="NK1" i="1"/>
  <c r="NJ1" i="1"/>
  <c r="NI1" i="1"/>
  <c r="NH1" i="1"/>
  <c r="NG1" i="1"/>
  <c r="NE1" i="1"/>
  <c r="ND1" i="1"/>
  <c r="NB1" i="1"/>
  <c r="NA1" i="1"/>
  <c r="MZ1" i="1"/>
  <c r="MY1" i="1"/>
  <c r="AJ3" i="1"/>
  <c r="AJ41" i="1"/>
  <c r="AJ17" i="22" s="1"/>
  <c r="DZ100" i="1"/>
  <c r="ED38" i="22" s="1"/>
  <c r="CO100" i="1"/>
  <c r="CS38" i="22" s="1"/>
  <c r="KK98" i="1"/>
  <c r="KO36" i="22" s="1"/>
  <c r="KJ98" i="1"/>
  <c r="KN36" i="22" s="1"/>
  <c r="KI98" i="1"/>
  <c r="KM36" i="22" s="1"/>
  <c r="KH98" i="1"/>
  <c r="KL36" i="22" s="1"/>
  <c r="KG98" i="1"/>
  <c r="KK36" i="22" s="1"/>
  <c r="KF98" i="1"/>
  <c r="KJ36" i="22" s="1"/>
  <c r="KE98" i="1"/>
  <c r="KI36" i="22" s="1"/>
  <c r="KD98" i="1"/>
  <c r="KH36" i="22" s="1"/>
  <c r="KC98" i="1"/>
  <c r="KG36" i="22" s="1"/>
  <c r="KB98" i="1"/>
  <c r="KF36" i="22" s="1"/>
  <c r="KA98" i="1"/>
  <c r="KE36" i="22" s="1"/>
  <c r="JZ98" i="1"/>
  <c r="KD36" i="22" s="1"/>
  <c r="JY98" i="1"/>
  <c r="KC36" i="22" s="1"/>
  <c r="JX98" i="1"/>
  <c r="KB36" i="22" s="1"/>
  <c r="JW98" i="1"/>
  <c r="KA36" i="22" s="1"/>
  <c r="JV98" i="1"/>
  <c r="JZ36" i="22" s="1"/>
  <c r="JU98" i="1"/>
  <c r="JY36" i="22" s="1"/>
  <c r="JT98" i="1"/>
  <c r="JX36" i="22" s="1"/>
  <c r="JS98" i="1"/>
  <c r="JW36" i="22" s="1"/>
  <c r="JR98" i="1"/>
  <c r="JV36" i="22" s="1"/>
  <c r="JQ98" i="1"/>
  <c r="JU36" i="22" s="1"/>
  <c r="JP98" i="1"/>
  <c r="JT36" i="22" s="1"/>
  <c r="JO98" i="1"/>
  <c r="JS36" i="22" s="1"/>
  <c r="JN98" i="1"/>
  <c r="JR36" i="22" s="1"/>
  <c r="JM98" i="1"/>
  <c r="JQ36" i="22" s="1"/>
  <c r="JL98" i="1"/>
  <c r="JP36" i="22" s="1"/>
  <c r="JK98" i="1"/>
  <c r="JO36" i="22" s="1"/>
  <c r="JJ98" i="1"/>
  <c r="JN36" i="22" s="1"/>
  <c r="JI98" i="1"/>
  <c r="JM36" i="22" s="1"/>
  <c r="JH98" i="1"/>
  <c r="JL36" i="22" s="1"/>
  <c r="JG98" i="1"/>
  <c r="JK36" i="22" s="1"/>
  <c r="JF98" i="1"/>
  <c r="JJ36" i="22" s="1"/>
  <c r="JE98" i="1"/>
  <c r="JI36" i="22" s="1"/>
  <c r="JD98" i="1"/>
  <c r="JH36" i="22" s="1"/>
  <c r="JC98" i="1"/>
  <c r="JG36" i="22" s="1"/>
  <c r="JB98" i="1"/>
  <c r="JF36" i="22" s="1"/>
  <c r="IK98" i="1"/>
  <c r="IO36" i="22" s="1"/>
  <c r="IJ98" i="1"/>
  <c r="IN36" i="22" s="1"/>
  <c r="II98" i="1"/>
  <c r="IM36" i="22" s="1"/>
  <c r="IH98" i="1"/>
  <c r="IL36" i="22" s="1"/>
  <c r="IG98" i="1"/>
  <c r="IK36" i="22" s="1"/>
  <c r="KK70" i="1"/>
  <c r="KO34" i="22" s="1"/>
  <c r="KJ70" i="1"/>
  <c r="KN34" i="22" s="1"/>
  <c r="KI70" i="1"/>
  <c r="KM34" i="22" s="1"/>
  <c r="KH70" i="1"/>
  <c r="KL34" i="22" s="1"/>
  <c r="KG70" i="1"/>
  <c r="KK34" i="22" s="1"/>
  <c r="KF70" i="1"/>
  <c r="KJ34" i="22" s="1"/>
  <c r="KE70" i="1"/>
  <c r="KI34" i="22" s="1"/>
  <c r="KD70" i="1"/>
  <c r="KH34" i="22" s="1"/>
  <c r="KC70" i="1"/>
  <c r="KG34" i="22" s="1"/>
  <c r="KB70" i="1"/>
  <c r="KF34" i="22" s="1"/>
  <c r="KA70" i="1"/>
  <c r="KE34" i="22" s="1"/>
  <c r="JZ70" i="1"/>
  <c r="KD34" i="22" s="1"/>
  <c r="JY70" i="1"/>
  <c r="KC34" i="22" s="1"/>
  <c r="JX70" i="1"/>
  <c r="KB34" i="22" s="1"/>
  <c r="JW70" i="1"/>
  <c r="KA34" i="22" s="1"/>
  <c r="JV70" i="1"/>
  <c r="JZ34" i="22" s="1"/>
  <c r="JU70" i="1"/>
  <c r="JY34" i="22" s="1"/>
  <c r="JT70" i="1"/>
  <c r="JX34" i="22" s="1"/>
  <c r="JS70" i="1"/>
  <c r="JW34" i="22" s="1"/>
  <c r="KK4" i="1"/>
  <c r="KJ4" i="1"/>
  <c r="KI4" i="1"/>
  <c r="KH4" i="1"/>
  <c r="KG4" i="1"/>
  <c r="KF4" i="1"/>
  <c r="KE4" i="1"/>
  <c r="KD4" i="1"/>
  <c r="KC4" i="1"/>
  <c r="KB4" i="1"/>
  <c r="KA4" i="1"/>
  <c r="JZ4" i="1"/>
  <c r="JY4" i="1"/>
  <c r="JX4" i="1"/>
  <c r="JW4" i="1"/>
  <c r="JV4" i="1"/>
  <c r="JU4" i="1"/>
  <c r="JT4" i="1"/>
  <c r="JS4" i="1"/>
  <c r="JR70" i="1"/>
  <c r="JV34" i="22" s="1"/>
  <c r="JQ70" i="1"/>
  <c r="JU34" i="22" s="1"/>
  <c r="JP70" i="1"/>
  <c r="JT34" i="22" s="1"/>
  <c r="JO70" i="1"/>
  <c r="JS34" i="22" s="1"/>
  <c r="JN70" i="1"/>
  <c r="JR34" i="22" s="1"/>
  <c r="JM70" i="1"/>
  <c r="JQ34" i="22" s="1"/>
  <c r="JL70" i="1"/>
  <c r="JP34" i="22" s="1"/>
  <c r="JK70" i="1"/>
  <c r="JO34" i="22" s="1"/>
  <c r="JJ70" i="1"/>
  <c r="JN34" i="22" s="1"/>
  <c r="JI70" i="1"/>
  <c r="JM34" i="22" s="1"/>
  <c r="JR4" i="1"/>
  <c r="JQ4" i="1"/>
  <c r="JP4" i="1"/>
  <c r="JO4" i="1"/>
  <c r="JN4" i="1"/>
  <c r="JM4" i="1"/>
  <c r="JL4" i="1"/>
  <c r="JK4" i="1"/>
  <c r="JJ4" i="1"/>
  <c r="JI4" i="1"/>
  <c r="NJ143" i="1" l="1"/>
  <c r="NV143" i="1"/>
  <c r="OH143" i="1"/>
  <c r="OS143" i="1"/>
  <c r="PE143" i="1"/>
  <c r="PQ143" i="1"/>
  <c r="QC143" i="1"/>
  <c r="QO143" i="1"/>
  <c r="RA143" i="1"/>
  <c r="RM143" i="1"/>
  <c r="NB143" i="1"/>
  <c r="NN143" i="1"/>
  <c r="NZ143" i="1"/>
  <c r="OK143" i="1"/>
  <c r="OW143" i="1"/>
  <c r="PI143" i="1"/>
  <c r="PU143" i="1"/>
  <c r="QG143" i="1"/>
  <c r="QS143" i="1"/>
  <c r="RE143" i="1"/>
  <c r="RQ143" i="1"/>
  <c r="SO143" i="1"/>
  <c r="TA143" i="1"/>
  <c r="TM143" i="1"/>
  <c r="TY143" i="1"/>
  <c r="UK143" i="1"/>
  <c r="UW143" i="1"/>
  <c r="VI143" i="1"/>
  <c r="VS143" i="1"/>
  <c r="WE143" i="1"/>
  <c r="WQ143" i="1"/>
  <c r="XC143" i="1"/>
  <c r="XO143" i="1"/>
  <c r="YA143" i="1"/>
  <c r="NF143" i="1"/>
  <c r="NR143" i="1"/>
  <c r="OD143" i="1"/>
  <c r="OO143" i="1"/>
  <c r="PA143" i="1"/>
  <c r="PM143" i="1"/>
  <c r="PY143" i="1"/>
  <c r="QK143" i="1"/>
  <c r="QW143" i="1"/>
  <c r="RI143" i="1"/>
  <c r="RU143" i="1"/>
  <c r="RT143" i="1" s="1"/>
  <c r="SG143" i="1"/>
  <c r="SS143" i="1"/>
  <c r="TE143" i="1"/>
  <c r="TQ143" i="1"/>
  <c r="UC143" i="1"/>
  <c r="UO143" i="1"/>
  <c r="VA143" i="1"/>
  <c r="VM143" i="1"/>
  <c r="VW143" i="1"/>
  <c r="WI143" i="1"/>
  <c r="WU143" i="1"/>
  <c r="XG143" i="1"/>
  <c r="XS143" i="1"/>
  <c r="YE143" i="1"/>
  <c r="NG143" i="1"/>
  <c r="NS143" i="1"/>
  <c r="OE143" i="1"/>
  <c r="PB143" i="1"/>
  <c r="PN143" i="1"/>
  <c r="PZ143" i="1"/>
  <c r="QL143" i="1"/>
  <c r="QX143" i="1"/>
  <c r="RJ143" i="1"/>
  <c r="OQ143" i="1"/>
  <c r="OP143" i="1" s="1"/>
  <c r="OR143" i="1"/>
  <c r="RY143" i="1"/>
  <c r="TI143" i="1"/>
  <c r="TU143" i="1"/>
  <c r="UG143" i="1"/>
  <c r="US143" i="1"/>
  <c r="VE143" i="1"/>
  <c r="GB142" i="1"/>
  <c r="RF143" i="1"/>
  <c r="NC143" i="1"/>
  <c r="SP143" i="1"/>
  <c r="XP143" i="1"/>
  <c r="PW143" i="1"/>
  <c r="UY143" i="1"/>
  <c r="NE143" i="1"/>
  <c r="NQ143" i="1"/>
  <c r="OC143" i="1"/>
  <c r="ON143" i="1"/>
  <c r="OZ143" i="1"/>
  <c r="PL143" i="1"/>
  <c r="PX143" i="1"/>
  <c r="QJ143" i="1"/>
  <c r="QV143" i="1"/>
  <c r="RH143" i="1"/>
  <c r="SF143" i="1"/>
  <c r="SR143" i="1"/>
  <c r="TD143" i="1"/>
  <c r="TP143" i="1"/>
  <c r="UB143" i="1"/>
  <c r="UN143" i="1"/>
  <c r="UZ143" i="1"/>
  <c r="VL143" i="1"/>
  <c r="VV143" i="1"/>
  <c r="WH143" i="1"/>
  <c r="WT143" i="1"/>
  <c r="XF143" i="1"/>
  <c r="XR143" i="1"/>
  <c r="YD143" i="1"/>
  <c r="LF142" i="1"/>
  <c r="HQ142" i="1"/>
  <c r="FT142" i="1"/>
  <c r="FJ142" i="1"/>
  <c r="PV143" i="1"/>
  <c r="UX143" i="1"/>
  <c r="NP143" i="1"/>
  <c r="RS143" i="1"/>
  <c r="WG143" i="1"/>
  <c r="RV143" i="1"/>
  <c r="SH143" i="1"/>
  <c r="ST143" i="1"/>
  <c r="TF143" i="1"/>
  <c r="TR143" i="1"/>
  <c r="UD143" i="1"/>
  <c r="UP143" i="1"/>
  <c r="VB143" i="1"/>
  <c r="VN143" i="1"/>
  <c r="VX143" i="1"/>
  <c r="WJ143" i="1"/>
  <c r="WV143" i="1"/>
  <c r="XH143" i="1"/>
  <c r="XT143" i="1"/>
  <c r="YF143" i="1"/>
  <c r="OL143" i="1"/>
  <c r="TZ143" i="1"/>
  <c r="QU143" i="1"/>
  <c r="VK143" i="1"/>
  <c r="LG142" i="1"/>
  <c r="LF143" i="1" s="1"/>
  <c r="OX143" i="1"/>
  <c r="TB143" i="1"/>
  <c r="WR143" i="1"/>
  <c r="OM143" i="1"/>
  <c r="SQ143" i="1"/>
  <c r="XQ143" i="1"/>
  <c r="NI143" i="1"/>
  <c r="NU143" i="1"/>
  <c r="OG143" i="1"/>
  <c r="PD143" i="1"/>
  <c r="PP143" i="1"/>
  <c r="QB143" i="1"/>
  <c r="QN143" i="1"/>
  <c r="QM143" i="1" s="1"/>
  <c r="QZ143" i="1"/>
  <c r="RL143" i="1"/>
  <c r="RX143" i="1"/>
  <c r="SJ143" i="1"/>
  <c r="SV143" i="1"/>
  <c r="TH143" i="1"/>
  <c r="TT143" i="1"/>
  <c r="UF143" i="1"/>
  <c r="UR143" i="1"/>
  <c r="VD143" i="1"/>
  <c r="LH142" i="1"/>
  <c r="LH143" i="1"/>
  <c r="VZ143" i="1"/>
  <c r="WL143" i="1"/>
  <c r="WX143" i="1"/>
  <c r="XJ143" i="1"/>
  <c r="XV143" i="1"/>
  <c r="YH143" i="1"/>
  <c r="AL142" i="1"/>
  <c r="EC142" i="1"/>
  <c r="NO143" i="1"/>
  <c r="RR143" i="1"/>
  <c r="VT143" i="1"/>
  <c r="ND143" i="1"/>
  <c r="QI143" i="1"/>
  <c r="UM143" i="1"/>
  <c r="SK143" i="1"/>
  <c r="SW143" i="1"/>
  <c r="VO143" i="1"/>
  <c r="WA143" i="1"/>
  <c r="WM143" i="1"/>
  <c r="WY143" i="1"/>
  <c r="XK143" i="1"/>
  <c r="XW143" i="1"/>
  <c r="YI143" i="1"/>
  <c r="I142" i="1"/>
  <c r="QT143" i="1"/>
  <c r="VJ143" i="1"/>
  <c r="OB143" i="1"/>
  <c r="TC143" i="1"/>
  <c r="XE143" i="1"/>
  <c r="AJ142" i="1"/>
  <c r="MY143" i="1"/>
  <c r="NK143" i="1"/>
  <c r="NW143" i="1"/>
  <c r="LE142" i="1"/>
  <c r="OT143" i="1"/>
  <c r="PF143" i="1"/>
  <c r="PR143" i="1"/>
  <c r="QD143" i="1"/>
  <c r="QP143" i="1"/>
  <c r="RB143" i="1"/>
  <c r="RN143" i="1"/>
  <c r="RZ143" i="1"/>
  <c r="UT143" i="1"/>
  <c r="PJ143" i="1"/>
  <c r="TN143" i="1"/>
  <c r="XD143" i="1"/>
  <c r="PK143" i="1"/>
  <c r="TO143" i="1"/>
  <c r="YC143" i="1"/>
  <c r="MZ143" i="1"/>
  <c r="NL143" i="1"/>
  <c r="OI143" i="1"/>
  <c r="OU143" i="1"/>
  <c r="PG143" i="1"/>
  <c r="PS143" i="1"/>
  <c r="QE143" i="1"/>
  <c r="QQ143" i="1"/>
  <c r="RC143" i="1"/>
  <c r="RO143" i="1"/>
  <c r="SA143" i="1"/>
  <c r="SM143" i="1"/>
  <c r="SY143" i="1"/>
  <c r="TK143" i="1"/>
  <c r="TW143" i="1"/>
  <c r="UI143" i="1"/>
  <c r="UU143" i="1"/>
  <c r="VG143" i="1"/>
  <c r="VQ143" i="1"/>
  <c r="WC143" i="1"/>
  <c r="WO143" i="1"/>
  <c r="XA143" i="1"/>
  <c r="XM143" i="1"/>
  <c r="XY143" i="1"/>
  <c r="AU142" i="1"/>
  <c r="DE142" i="1"/>
  <c r="OA143" i="1"/>
  <c r="QH143" i="1"/>
  <c r="SD143" i="1"/>
  <c r="SC143" i="1" s="1"/>
  <c r="UL143" i="1"/>
  <c r="WF143" i="1"/>
  <c r="YB143" i="1"/>
  <c r="OY143" i="1"/>
  <c r="RG143" i="1"/>
  <c r="SE143" i="1"/>
  <c r="UA143" i="1"/>
  <c r="VU143" i="1"/>
  <c r="WS143" i="1"/>
  <c r="NA143" i="1"/>
  <c r="NM143" i="1"/>
  <c r="NY143" i="1"/>
  <c r="NX143" i="1" s="1"/>
  <c r="OJ143" i="1"/>
  <c r="OV143" i="1"/>
  <c r="PH143" i="1"/>
  <c r="PT143" i="1"/>
  <c r="QF143" i="1"/>
  <c r="QR143" i="1"/>
  <c r="RD143" i="1"/>
  <c r="RP143" i="1"/>
  <c r="SB143" i="1"/>
  <c r="SN143" i="1"/>
  <c r="SZ143" i="1"/>
  <c r="TL143" i="1"/>
  <c r="TX143" i="1"/>
  <c r="UJ143" i="1"/>
  <c r="UV143" i="1"/>
  <c r="VH143" i="1"/>
  <c r="VR143" i="1"/>
  <c r="WD143" i="1"/>
  <c r="WP143" i="1"/>
  <c r="XB143" i="1"/>
  <c r="XN143" i="1"/>
  <c r="XZ143" i="1"/>
  <c r="J3" i="1"/>
  <c r="FK21" i="1"/>
  <c r="K22" i="1"/>
  <c r="K3" i="22" s="1"/>
  <c r="CJ21" i="1"/>
  <c r="CN2" i="22" s="1"/>
  <c r="J21" i="1"/>
  <c r="J2" i="22" s="1"/>
  <c r="LH21" i="1"/>
  <c r="LL2" i="22" s="1"/>
  <c r="FL22" i="1"/>
  <c r="FP3" i="22" s="1"/>
  <c r="FK3" i="1"/>
  <c r="ED3" i="1"/>
  <c r="JJ103" i="1"/>
  <c r="JN103" i="1"/>
  <c r="JQ103" i="1"/>
  <c r="JU103" i="1"/>
  <c r="JY103" i="1"/>
  <c r="KB103" i="1"/>
  <c r="KE103" i="1"/>
  <c r="KI103" i="1"/>
  <c r="LE103" i="1"/>
  <c r="JL103" i="1"/>
  <c r="JS103" i="1"/>
  <c r="JW103" i="1"/>
  <c r="JZ103" i="1"/>
  <c r="KC103" i="1"/>
  <c r="KG103" i="1"/>
  <c r="KJ103" i="1"/>
  <c r="LF103" i="1"/>
  <c r="ED21" i="1"/>
  <c r="EH2" i="22" s="1"/>
  <c r="JK103" i="1"/>
  <c r="JO103" i="1"/>
  <c r="JR103" i="1"/>
  <c r="JV103" i="1"/>
  <c r="KF103" i="1"/>
  <c r="JI103" i="1"/>
  <c r="JM103" i="1"/>
  <c r="JP103" i="1"/>
  <c r="JT103" i="1"/>
  <c r="JX103" i="1"/>
  <c r="KA103" i="1"/>
  <c r="KD103" i="1"/>
  <c r="KH103" i="1"/>
  <c r="KK103" i="1"/>
  <c r="EE22" i="1"/>
  <c r="EI3" i="22" s="1"/>
  <c r="HR21" i="1"/>
  <c r="HV2" i="22" s="1"/>
  <c r="CR21" i="1"/>
  <c r="CV2" i="22" s="1"/>
  <c r="AM21" i="1"/>
  <c r="AM2" i="22" s="1"/>
  <c r="X21" i="1"/>
  <c r="X2" i="22" s="1"/>
  <c r="GC21" i="1"/>
  <c r="GG2" i="22" s="1"/>
  <c r="AV21" i="1"/>
  <c r="AV2" i="22" s="1"/>
  <c r="CK22" i="1"/>
  <c r="CO3" i="22" s="1"/>
  <c r="X3" i="1"/>
  <c r="Y22" i="1"/>
  <c r="Y3" i="22" s="1"/>
  <c r="AM3" i="1"/>
  <c r="AN22" i="1"/>
  <c r="AN3" i="22" s="1"/>
  <c r="HM3" i="1"/>
  <c r="GD22" i="1"/>
  <c r="GH3" i="22" s="1"/>
  <c r="GC3" i="1"/>
  <c r="HR3" i="1"/>
  <c r="AW22" i="1"/>
  <c r="AW3" i="22" s="1"/>
  <c r="AV3" i="1"/>
  <c r="NC1" i="1"/>
  <c r="CR3" i="1"/>
  <c r="LE99" i="1"/>
  <c r="LI37" i="22" s="1"/>
  <c r="CS22" i="1"/>
  <c r="CW3" i="22" s="1"/>
  <c r="KJ71" i="1"/>
  <c r="KN35" i="22" s="1"/>
  <c r="JE99" i="1"/>
  <c r="OE1" i="1"/>
  <c r="RI1" i="1"/>
  <c r="SH1" i="1"/>
  <c r="RT70" i="1"/>
  <c r="NY70" i="1"/>
  <c r="RM70" i="1"/>
  <c r="PC71" i="1"/>
  <c r="QC71" i="1"/>
  <c r="QZ71" i="1"/>
  <c r="RE71" i="1"/>
  <c r="JM71" i="1"/>
  <c r="JQ35" i="22" s="1"/>
  <c r="JR71" i="1"/>
  <c r="JV35" i="22" s="1"/>
  <c r="JT71" i="1"/>
  <c r="JX35" i="22" s="1"/>
  <c r="KE71" i="1"/>
  <c r="KI35" i="22" s="1"/>
  <c r="JU71" i="1"/>
  <c r="JY35" i="22" s="1"/>
  <c r="JY71" i="1"/>
  <c r="KC35" i="22" s="1"/>
  <c r="IG99" i="1"/>
  <c r="II99" i="1"/>
  <c r="JJ99" i="1"/>
  <c r="JY99" i="1"/>
  <c r="NF1" i="1"/>
  <c r="OO1" i="1"/>
  <c r="RX1" i="1"/>
  <c r="PU70" i="1"/>
  <c r="NZ70" i="1"/>
  <c r="NA71" i="1"/>
  <c r="NK71" i="1"/>
  <c r="PD71" i="1"/>
  <c r="QD71" i="1"/>
  <c r="QH71" i="1"/>
  <c r="RA71" i="1"/>
  <c r="SC71" i="1"/>
  <c r="JK71" i="1"/>
  <c r="JO35" i="22" s="1"/>
  <c r="JO71" i="1"/>
  <c r="JS35" i="22" s="1"/>
  <c r="JV71" i="1"/>
  <c r="JZ35" i="22" s="1"/>
  <c r="KA71" i="1"/>
  <c r="KE35" i="22" s="1"/>
  <c r="KC71" i="1"/>
  <c r="KG35" i="22" s="1"/>
  <c r="KG71" i="1"/>
  <c r="KK35" i="22" s="1"/>
  <c r="IH99" i="1"/>
  <c r="IJ99" i="1"/>
  <c r="JG99" i="1"/>
  <c r="JK99" i="1"/>
  <c r="JO99" i="1"/>
  <c r="JR99" i="1"/>
  <c r="JV99" i="1"/>
  <c r="KF99" i="1"/>
  <c r="NT1" i="1"/>
  <c r="PK1" i="1"/>
  <c r="SF1" i="1"/>
  <c r="TK70" i="1"/>
  <c r="NB71" i="1"/>
  <c r="NL71" i="1"/>
  <c r="PE71" i="1"/>
  <c r="QI71" i="1"/>
  <c r="RB71" i="1"/>
  <c r="SD71" i="1"/>
  <c r="LF99" i="1"/>
  <c r="LJ37" i="22" s="1"/>
  <c r="KI71" i="1"/>
  <c r="KM35" i="22" s="1"/>
  <c r="JB99" i="1"/>
  <c r="JI99" i="1"/>
  <c r="JM99" i="1"/>
  <c r="JP99" i="1"/>
  <c r="JT99" i="1"/>
  <c r="JX99" i="1"/>
  <c r="KA99" i="1"/>
  <c r="KD99" i="1"/>
  <c r="KH99" i="1"/>
  <c r="KK99" i="1"/>
  <c r="JJ71" i="1"/>
  <c r="JN35" i="22" s="1"/>
  <c r="KF71" i="1"/>
  <c r="KJ35" i="22" s="1"/>
  <c r="KK71" i="1"/>
  <c r="KO35" i="22" s="1"/>
  <c r="JC99" i="1"/>
  <c r="JF99" i="1"/>
  <c r="JN99" i="1"/>
  <c r="JQ99" i="1"/>
  <c r="JU99" i="1"/>
  <c r="KB99" i="1"/>
  <c r="KE99" i="1"/>
  <c r="KI99" i="1"/>
  <c r="JL71" i="1"/>
  <c r="JP35" i="22" s="1"/>
  <c r="JQ71" i="1"/>
  <c r="JU35" i="22" s="1"/>
  <c r="JW71" i="1"/>
  <c r="KA35" i="22" s="1"/>
  <c r="KB71" i="1"/>
  <c r="KF35" i="22" s="1"/>
  <c r="KD71" i="1"/>
  <c r="KH35" i="22" s="1"/>
  <c r="KH71" i="1"/>
  <c r="KL35" i="22" s="1"/>
  <c r="IK99" i="1"/>
  <c r="JD99" i="1"/>
  <c r="JH99" i="1"/>
  <c r="JL99" i="1"/>
  <c r="JS99" i="1"/>
  <c r="JW99" i="1"/>
  <c r="JZ99" i="1"/>
  <c r="KC99" i="1"/>
  <c r="KG99" i="1"/>
  <c r="KJ99" i="1"/>
  <c r="OD1" i="1"/>
  <c r="PP1" i="1"/>
  <c r="SG1" i="1"/>
  <c r="NK41" i="1"/>
  <c r="RD70" i="1"/>
  <c r="NX70" i="1"/>
  <c r="NM71" i="1"/>
  <c r="OI71" i="1"/>
  <c r="OM71" i="1"/>
  <c r="PJ71" i="1"/>
  <c r="QJ71" i="1"/>
  <c r="RC71" i="1"/>
  <c r="SI71" i="1"/>
  <c r="SM71" i="1"/>
  <c r="OB21" i="1"/>
  <c r="QI21" i="1"/>
  <c r="RU21" i="1"/>
  <c r="OB69" i="1"/>
  <c r="OQ68" i="1"/>
  <c r="WW70" i="1"/>
  <c r="PD21" i="1"/>
  <c r="QD21" i="1"/>
  <c r="XD70" i="1"/>
  <c r="D21" i="1"/>
  <c r="D2" i="22" s="1"/>
  <c r="OQ21" i="1"/>
  <c r="QF21" i="1"/>
  <c r="TC8" i="1"/>
  <c r="NP21" i="1"/>
  <c r="NY21" i="1"/>
  <c r="QN21" i="1"/>
  <c r="RA21" i="1"/>
  <c r="OA69" i="1"/>
  <c r="SD21" i="1"/>
  <c r="NB21" i="1"/>
  <c r="LG70" i="1"/>
  <c r="LK34" i="22" s="1"/>
  <c r="OO70" i="1"/>
  <c r="LH70" i="1"/>
  <c r="LL34" i="22" s="1"/>
  <c r="PK70" i="1"/>
  <c r="OP70" i="1"/>
  <c r="OQ69" i="1"/>
  <c r="NC70" i="1"/>
  <c r="RU70" i="1"/>
  <c r="TR70" i="1"/>
  <c r="AJ70" i="1"/>
  <c r="AJ34" i="22" s="1"/>
  <c r="JH70" i="1"/>
  <c r="JL34" i="22" s="1"/>
  <c r="JG70" i="1"/>
  <c r="JK34" i="22" s="1"/>
  <c r="JF70" i="1"/>
  <c r="JJ34" i="22" s="1"/>
  <c r="JE70" i="1"/>
  <c r="JI34" i="22" s="1"/>
  <c r="JD70" i="1"/>
  <c r="JH34" i="22" s="1"/>
  <c r="JH4" i="1"/>
  <c r="JG4" i="1"/>
  <c r="JF4" i="1"/>
  <c r="JE4" i="1"/>
  <c r="JD4" i="1"/>
  <c r="JC70" i="1"/>
  <c r="JG34" i="22" s="1"/>
  <c r="JB70" i="1"/>
  <c r="JF34" i="22" s="1"/>
  <c r="JC4" i="1"/>
  <c r="JB4" i="1"/>
  <c r="IK70" i="1"/>
  <c r="IO34" i="22" s="1"/>
  <c r="IJ70" i="1"/>
  <c r="IN34" i="22" s="1"/>
  <c r="II70" i="1"/>
  <c r="IM34" i="22" s="1"/>
  <c r="IH4" i="1"/>
  <c r="II4" i="1"/>
  <c r="IJ4" i="1"/>
  <c r="IK4" i="1"/>
  <c r="IH70" i="1"/>
  <c r="IL34" i="22" s="1"/>
  <c r="IG70" i="1"/>
  <c r="IK34" i="22" s="1"/>
  <c r="IH22" i="1"/>
  <c r="IL3" i="22" s="1"/>
  <c r="IG4" i="1"/>
  <c r="IG3" i="1"/>
  <c r="DH98" i="1"/>
  <c r="DL36" i="22" s="1"/>
  <c r="DG98" i="1"/>
  <c r="DK36" i="22" s="1"/>
  <c r="DF98" i="1"/>
  <c r="DJ36" i="22" s="1"/>
  <c r="DG70" i="1"/>
  <c r="DK34" i="22" s="1"/>
  <c r="DH70" i="1"/>
  <c r="DL34" i="22" s="1"/>
  <c r="DH41" i="1"/>
  <c r="DL17" i="22" s="1"/>
  <c r="DG41" i="1"/>
  <c r="DK17" i="22" s="1"/>
  <c r="DH25" i="1"/>
  <c r="DL5" i="22" s="1"/>
  <c r="DG25" i="1"/>
  <c r="DK5" i="22" s="1"/>
  <c r="DH4" i="1"/>
  <c r="DG4" i="1"/>
  <c r="DH3" i="1"/>
  <c r="DG3" i="1"/>
  <c r="DF4" i="1"/>
  <c r="DW69" i="1"/>
  <c r="EA33" i="22" s="1"/>
  <c r="DW68" i="1"/>
  <c r="EA32" i="22" s="1"/>
  <c r="DV68" i="1"/>
  <c r="DZ32" i="22" s="1"/>
  <c r="DU68" i="1"/>
  <c r="DY32" i="22" s="1"/>
  <c r="DT68" i="1"/>
  <c r="DX32" i="22" s="1"/>
  <c r="DS68" i="1"/>
  <c r="DW32" i="22" s="1"/>
  <c r="DR69" i="1"/>
  <c r="DV33" i="22" s="1"/>
  <c r="DR68" i="1"/>
  <c r="DV32" i="22" s="1"/>
  <c r="DQ68" i="1"/>
  <c r="DU32" i="22" s="1"/>
  <c r="DP68" i="1"/>
  <c r="DT32" i="22" s="1"/>
  <c r="DO68" i="1"/>
  <c r="DS32" i="22" s="1"/>
  <c r="DN68" i="1"/>
  <c r="DR32" i="22" s="1"/>
  <c r="DW83" i="1"/>
  <c r="DV83" i="1"/>
  <c r="DU83" i="1"/>
  <c r="DT83" i="1"/>
  <c r="DS83" i="1"/>
  <c r="DW41" i="1"/>
  <c r="EA17" i="22" s="1"/>
  <c r="DV41" i="1"/>
  <c r="DZ17" i="22" s="1"/>
  <c r="DU41" i="1"/>
  <c r="DY17" i="22" s="1"/>
  <c r="DT41" i="1"/>
  <c r="DX17" i="22" s="1"/>
  <c r="DS41" i="1"/>
  <c r="DW17" i="22" s="1"/>
  <c r="DW4" i="1"/>
  <c r="DV4" i="1"/>
  <c r="DU4" i="1"/>
  <c r="DT4" i="1"/>
  <c r="DS4" i="1"/>
  <c r="DR4" i="1"/>
  <c r="DQ4" i="1"/>
  <c r="DP4" i="1"/>
  <c r="DO4" i="1"/>
  <c r="DN4" i="1"/>
  <c r="DM4" i="1"/>
  <c r="DL4" i="1"/>
  <c r="DK4" i="1"/>
  <c r="DJ4" i="1"/>
  <c r="DM68" i="1"/>
  <c r="DQ32" i="22" s="1"/>
  <c r="DL68" i="1"/>
  <c r="DP32" i="22" s="1"/>
  <c r="DK68" i="1"/>
  <c r="DO32" i="22" s="1"/>
  <c r="DJ68" i="1"/>
  <c r="DN32" i="22" s="1"/>
  <c r="DK22" i="1"/>
  <c r="DO3" i="22" s="1"/>
  <c r="DO83" i="1"/>
  <c r="DN83" i="1"/>
  <c r="DM83" i="1"/>
  <c r="DL83" i="1"/>
  <c r="DK83" i="1"/>
  <c r="DO41" i="1"/>
  <c r="DS17" i="22" s="1"/>
  <c r="DN41" i="1"/>
  <c r="DR17" i="22" s="1"/>
  <c r="DM41" i="1"/>
  <c r="DQ17" i="22" s="1"/>
  <c r="DL41" i="1"/>
  <c r="DP17" i="22" s="1"/>
  <c r="DK41" i="1"/>
  <c r="DO17" i="22" s="1"/>
  <c r="DJ83" i="1"/>
  <c r="DJ41" i="1"/>
  <c r="DN17" i="22" s="1"/>
  <c r="DJ3" i="1"/>
  <c r="CT99" i="1"/>
  <c r="CX37" i="22" s="1"/>
  <c r="CT100" i="1"/>
  <c r="CX38" i="22" s="1"/>
  <c r="DA4" i="1"/>
  <c r="CZ4" i="1"/>
  <c r="CY4" i="1"/>
  <c r="CX4" i="1"/>
  <c r="CW4" i="1"/>
  <c r="CV4" i="1"/>
  <c r="CU4" i="1"/>
  <c r="CT4" i="1"/>
  <c r="CU22" i="1"/>
  <c r="CY3" i="22" s="1"/>
  <c r="CW41" i="1"/>
  <c r="DA17" i="22" s="1"/>
  <c r="CV41" i="1"/>
  <c r="CZ17" i="22" s="1"/>
  <c r="CU41" i="1"/>
  <c r="CY17" i="22" s="1"/>
  <c r="CT41" i="1"/>
  <c r="CX17" i="22" s="1"/>
  <c r="CT3" i="1"/>
  <c r="LE143" i="1" l="1"/>
  <c r="JM37" i="22"/>
  <c r="JI126" i="1"/>
  <c r="JI37" i="22"/>
  <c r="JE126" i="1"/>
  <c r="KN37" i="22"/>
  <c r="KJ126" i="1"/>
  <c r="JF37" i="22"/>
  <c r="JB126" i="1"/>
  <c r="AM142" i="1"/>
  <c r="LG143" i="1"/>
  <c r="KK37" i="22"/>
  <c r="KG126" i="1"/>
  <c r="KJ37" i="22"/>
  <c r="KF126" i="1"/>
  <c r="JG37" i="22"/>
  <c r="JC126" i="1"/>
  <c r="KG37" i="22"/>
  <c r="KC126" i="1"/>
  <c r="JZ37" i="22"/>
  <c r="JV126" i="1"/>
  <c r="X142" i="1"/>
  <c r="DG142" i="1"/>
  <c r="CT142" i="1"/>
  <c r="KD37" i="22"/>
  <c r="JZ126" i="1"/>
  <c r="KO37" i="22"/>
  <c r="KK126" i="1"/>
  <c r="JV37" i="22"/>
  <c r="JR126" i="1"/>
  <c r="KC37" i="22"/>
  <c r="JY126" i="1"/>
  <c r="CR142" i="1"/>
  <c r="J142" i="1"/>
  <c r="IG142" i="1"/>
  <c r="KA37" i="22"/>
  <c r="JW126" i="1"/>
  <c r="KM37" i="22"/>
  <c r="KI126" i="1"/>
  <c r="KL37" i="22"/>
  <c r="KH126" i="1"/>
  <c r="JS37" i="22"/>
  <c r="JO126" i="1"/>
  <c r="JN37" i="22"/>
  <c r="JJ126" i="1"/>
  <c r="JQ37" i="22"/>
  <c r="JM126" i="1"/>
  <c r="HM142" i="1"/>
  <c r="DH142" i="1"/>
  <c r="JW37" i="22"/>
  <c r="JS126" i="1"/>
  <c r="KI37" i="22"/>
  <c r="KE126" i="1"/>
  <c r="KH37" i="22"/>
  <c r="KD126" i="1"/>
  <c r="JO37" i="22"/>
  <c r="JK126" i="1"/>
  <c r="IM37" i="22"/>
  <c r="II126" i="1"/>
  <c r="AV142" i="1"/>
  <c r="JP37" i="22"/>
  <c r="JL126" i="1"/>
  <c r="KF37" i="22"/>
  <c r="KB126" i="1"/>
  <c r="KE37" i="22"/>
  <c r="KA126" i="1"/>
  <c r="JK37" i="22"/>
  <c r="JG126" i="1"/>
  <c r="IK37" i="22"/>
  <c r="IG126" i="1"/>
  <c r="JJ37" i="22"/>
  <c r="JF126" i="1"/>
  <c r="JL37" i="22"/>
  <c r="JH126" i="1"/>
  <c r="JY37" i="22"/>
  <c r="JU126" i="1"/>
  <c r="KB37" i="22"/>
  <c r="JX126" i="1"/>
  <c r="IN37" i="22"/>
  <c r="IJ126" i="1"/>
  <c r="HR142" i="1"/>
  <c r="ED142" i="1"/>
  <c r="IO37" i="22"/>
  <c r="IK126" i="1"/>
  <c r="JR37" i="22"/>
  <c r="JN126" i="1"/>
  <c r="JT37" i="22"/>
  <c r="JP126" i="1"/>
  <c r="DJ142" i="1"/>
  <c r="DI143" i="1" s="1"/>
  <c r="DH143" i="1" s="1"/>
  <c r="JH37" i="22"/>
  <c r="JD126" i="1"/>
  <c r="JU37" i="22"/>
  <c r="JQ126" i="1"/>
  <c r="JX37" i="22"/>
  <c r="JT126" i="1"/>
  <c r="IL37" i="22"/>
  <c r="IH126" i="1"/>
  <c r="GC142" i="1"/>
  <c r="FK142" i="1"/>
  <c r="FO2" i="22"/>
  <c r="II22" i="1"/>
  <c r="K3" i="1"/>
  <c r="FL21" i="1"/>
  <c r="L22" i="1"/>
  <c r="L3" i="22" s="1"/>
  <c r="K21" i="1"/>
  <c r="AJ103" i="1"/>
  <c r="IH21" i="1"/>
  <c r="IL2" i="22" s="1"/>
  <c r="FM22" i="1"/>
  <c r="FQ3" i="22" s="1"/>
  <c r="FL3" i="1"/>
  <c r="JH103" i="1"/>
  <c r="IJ103" i="1"/>
  <c r="JB103" i="1"/>
  <c r="IG103" i="1"/>
  <c r="LG103" i="1"/>
  <c r="LG102" i="1"/>
  <c r="LH103" i="1"/>
  <c r="LH102" i="1"/>
  <c r="EE21" i="1"/>
  <c r="EI2" i="22" s="1"/>
  <c r="IK103" i="1"/>
  <c r="JC103" i="1"/>
  <c r="JG103" i="1"/>
  <c r="EE3" i="1"/>
  <c r="JF103" i="1"/>
  <c r="II103" i="1"/>
  <c r="DG103" i="1"/>
  <c r="DH103" i="1"/>
  <c r="EF22" i="1"/>
  <c r="EJ3" i="22" s="1"/>
  <c r="JE103" i="1"/>
  <c r="IH103" i="1"/>
  <c r="JD103" i="1"/>
  <c r="CS21" i="1"/>
  <c r="CW2" i="22" s="1"/>
  <c r="AN21" i="1"/>
  <c r="AN2" i="22" s="1"/>
  <c r="DK21" i="1"/>
  <c r="DO2" i="22" s="1"/>
  <c r="GD21" i="1"/>
  <c r="GH2" i="22" s="1"/>
  <c r="CU21" i="1"/>
  <c r="CY2" i="22" s="1"/>
  <c r="AW21" i="1"/>
  <c r="AW2" i="22" s="1"/>
  <c r="Y21" i="1"/>
  <c r="Y2" i="22" s="1"/>
  <c r="CK21" i="1"/>
  <c r="CO2" i="22" s="1"/>
  <c r="Z22" i="1"/>
  <c r="Z3" i="22" s="1"/>
  <c r="Y3" i="1"/>
  <c r="KC102" i="1"/>
  <c r="JN102" i="1"/>
  <c r="KK102" i="1"/>
  <c r="JG102" i="1"/>
  <c r="JJ102" i="1"/>
  <c r="LE102" i="1"/>
  <c r="JZ102" i="1"/>
  <c r="JL102" i="1"/>
  <c r="KB102" i="1"/>
  <c r="JF102" i="1"/>
  <c r="KH102" i="1"/>
  <c r="JT102" i="1"/>
  <c r="JB102" i="1"/>
  <c r="KF102" i="1"/>
  <c r="JR102" i="1"/>
  <c r="II102" i="1"/>
  <c r="IK102" i="1"/>
  <c r="JX102" i="1"/>
  <c r="JI102" i="1"/>
  <c r="JV102" i="1"/>
  <c r="JE102" i="1"/>
  <c r="KJ102" i="1"/>
  <c r="JW102" i="1"/>
  <c r="JH102" i="1"/>
  <c r="JU102" i="1"/>
  <c r="JC102" i="1"/>
  <c r="KD102" i="1"/>
  <c r="JP102" i="1"/>
  <c r="JO102" i="1"/>
  <c r="IJ102" i="1"/>
  <c r="IG102" i="1"/>
  <c r="KE102" i="1"/>
  <c r="CU3" i="1"/>
  <c r="AJ102" i="1"/>
  <c r="KG102" i="1"/>
  <c r="JS102" i="1"/>
  <c r="JD102" i="1"/>
  <c r="KI102" i="1"/>
  <c r="JQ102" i="1"/>
  <c r="KA102" i="1"/>
  <c r="JM102" i="1"/>
  <c r="LF102" i="1"/>
  <c r="JK102" i="1"/>
  <c r="IH102" i="1"/>
  <c r="JY102" i="1"/>
  <c r="AN3" i="1"/>
  <c r="HN3" i="1"/>
  <c r="GD3" i="1"/>
  <c r="AW3" i="1"/>
  <c r="AX22" i="1"/>
  <c r="AX3" i="22" s="1"/>
  <c r="RT71" i="1"/>
  <c r="RT83" i="1"/>
  <c r="CS3" i="1"/>
  <c r="RU83" i="1"/>
  <c r="DL22" i="1"/>
  <c r="DP3" i="22" s="1"/>
  <c r="DM69" i="1"/>
  <c r="DQ33" i="22" s="1"/>
  <c r="DH71" i="1"/>
  <c r="DL35" i="22" s="1"/>
  <c r="IH71" i="1"/>
  <c r="IL35" i="22" s="1"/>
  <c r="JG71" i="1"/>
  <c r="JK35" i="22" s="1"/>
  <c r="TK71" i="1"/>
  <c r="DJ69" i="1"/>
  <c r="DN33" i="22" s="1"/>
  <c r="DP69" i="1"/>
  <c r="DT33" i="22" s="1"/>
  <c r="II71" i="1"/>
  <c r="IM35" i="22" s="1"/>
  <c r="TR71" i="1"/>
  <c r="PU71" i="1"/>
  <c r="CV22" i="1"/>
  <c r="CZ3" i="22" s="1"/>
  <c r="DK69" i="1"/>
  <c r="DO33" i="22" s="1"/>
  <c r="DQ69" i="1"/>
  <c r="DU33" i="22" s="1"/>
  <c r="DT69" i="1"/>
  <c r="DX33" i="22" s="1"/>
  <c r="DH99" i="1"/>
  <c r="DL37" i="22" s="1"/>
  <c r="IJ71" i="1"/>
  <c r="IN35" i="22" s="1"/>
  <c r="JE71" i="1"/>
  <c r="JI35" i="22" s="1"/>
  <c r="RU71" i="1"/>
  <c r="OO71" i="1"/>
  <c r="RD71" i="1"/>
  <c r="RM71" i="1"/>
  <c r="DG71" i="1"/>
  <c r="DK35" i="22" s="1"/>
  <c r="DG99" i="1"/>
  <c r="DK37" i="22" s="1"/>
  <c r="JH71" i="1"/>
  <c r="JL35" i="22" s="1"/>
  <c r="DL69" i="1"/>
  <c r="DP33" i="22" s="1"/>
  <c r="DN69" i="1"/>
  <c r="DR33" i="22" s="1"/>
  <c r="IK71" i="1"/>
  <c r="IO35" i="22" s="1"/>
  <c r="JC71" i="1"/>
  <c r="JG35" i="22" s="1"/>
  <c r="JF71" i="1"/>
  <c r="JJ35" i="22" s="1"/>
  <c r="OP71" i="1"/>
  <c r="CV98" i="1"/>
  <c r="CZ36" i="22" s="1"/>
  <c r="OQ70" i="1"/>
  <c r="RB21" i="1"/>
  <c r="NZ21" i="1"/>
  <c r="TD8" i="1"/>
  <c r="CW98" i="1"/>
  <c r="DA36" i="22" s="1"/>
  <c r="AJ71" i="1"/>
  <c r="AJ35" i="22" s="1"/>
  <c r="OA70" i="1"/>
  <c r="OR21" i="1"/>
  <c r="PE21" i="1"/>
  <c r="OR68" i="1"/>
  <c r="CU98" i="1"/>
  <c r="CY36" i="22" s="1"/>
  <c r="NC71" i="1"/>
  <c r="PK71" i="1"/>
  <c r="OB70" i="1"/>
  <c r="QJ21" i="1"/>
  <c r="OR69" i="1"/>
  <c r="DW70" i="1"/>
  <c r="EA34" i="22" s="1"/>
  <c r="IH3" i="1"/>
  <c r="DK3" i="1"/>
  <c r="DR70" i="1"/>
  <c r="DV34" i="22" s="1"/>
  <c r="DS69" i="1"/>
  <c r="DW33" i="22" s="1"/>
  <c r="DU69" i="1"/>
  <c r="DY33" i="22" s="1"/>
  <c r="DO69" i="1"/>
  <c r="DS33" i="22" s="1"/>
  <c r="DV69" i="1"/>
  <c r="DZ33" i="22" s="1"/>
  <c r="CK4" i="1"/>
  <c r="CJ4" i="1"/>
  <c r="CI4" i="1"/>
  <c r="CH4" i="1"/>
  <c r="CG4" i="1"/>
  <c r="CK3" i="1"/>
  <c r="CJ3" i="1"/>
  <c r="CI3" i="1"/>
  <c r="CH3" i="1"/>
  <c r="CG3" i="1"/>
  <c r="CK100" i="1"/>
  <c r="CO38" i="22" s="1"/>
  <c r="CJ100" i="1"/>
  <c r="CN38" i="22" s="1"/>
  <c r="CI100" i="1"/>
  <c r="CM38" i="22" s="1"/>
  <c r="CH100" i="1"/>
  <c r="CL38" i="22" s="1"/>
  <c r="CK70" i="1"/>
  <c r="CO34" i="22" s="1"/>
  <c r="CJ70" i="1"/>
  <c r="CN34" i="22" s="1"/>
  <c r="CI70" i="1"/>
  <c r="CM34" i="22" s="1"/>
  <c r="CH70" i="1"/>
  <c r="CL34" i="22" s="1"/>
  <c r="CK41" i="1"/>
  <c r="CO17" i="22" s="1"/>
  <c r="CJ41" i="1"/>
  <c r="CN17" i="22" s="1"/>
  <c r="CI41" i="1"/>
  <c r="CM17" i="22" s="1"/>
  <c r="CH41" i="1"/>
  <c r="CL17" i="22" s="1"/>
  <c r="CF4" i="1"/>
  <c r="BU22" i="1"/>
  <c r="BY3" i="22" s="1"/>
  <c r="BY4" i="1"/>
  <c r="BX4" i="1"/>
  <c r="BW4" i="1"/>
  <c r="BV4" i="1"/>
  <c r="BU4" i="1"/>
  <c r="BY70" i="1"/>
  <c r="CC34" i="22" s="1"/>
  <c r="BX70" i="1"/>
  <c r="CB34" i="22" s="1"/>
  <c r="BW70" i="1"/>
  <c r="CA34" i="22" s="1"/>
  <c r="BV70" i="1"/>
  <c r="BZ34" i="22" s="1"/>
  <c r="BU70" i="1"/>
  <c r="BY34" i="22" s="1"/>
  <c r="BY41" i="1"/>
  <c r="CC17" i="22" s="1"/>
  <c r="BX41" i="1"/>
  <c r="CB17" i="22" s="1"/>
  <c r="BW41" i="1"/>
  <c r="CA17" i="22" s="1"/>
  <c r="BV41" i="1"/>
  <c r="BZ17" i="22" s="1"/>
  <c r="BU41" i="1"/>
  <c r="BY17" i="22" s="1"/>
  <c r="BY98" i="1"/>
  <c r="CC36" i="22" s="1"/>
  <c r="BX98" i="1"/>
  <c r="CB36" i="22" s="1"/>
  <c r="BW98" i="1"/>
  <c r="CA36" i="22" s="1"/>
  <c r="BV98" i="1"/>
  <c r="BZ36" i="22" s="1"/>
  <c r="BU98" i="1"/>
  <c r="BY36" i="22" s="1"/>
  <c r="BQ100" i="1"/>
  <c r="BU38" i="22" s="1"/>
  <c r="BP100" i="1"/>
  <c r="BT38" i="22" s="1"/>
  <c r="BO100" i="1"/>
  <c r="BS38" i="22" s="1"/>
  <c r="BN100" i="1"/>
  <c r="BR38" i="22" s="1"/>
  <c r="BM100" i="1"/>
  <c r="BQ38" i="22" s="1"/>
  <c r="BQ4" i="1"/>
  <c r="BP4" i="1"/>
  <c r="BO4" i="1"/>
  <c r="BN4" i="1"/>
  <c r="BM4" i="1"/>
  <c r="BL4" i="1"/>
  <c r="BQ41" i="1"/>
  <c r="BU17" i="22" s="1"/>
  <c r="BP41" i="1"/>
  <c r="BT17" i="22" s="1"/>
  <c r="BO41" i="1"/>
  <c r="BS17" i="22" s="1"/>
  <c r="BM22" i="1"/>
  <c r="BQ3" i="22" s="1"/>
  <c r="BN41" i="1"/>
  <c r="BR17" i="22" s="1"/>
  <c r="BM41" i="1"/>
  <c r="BQ17" i="22" s="1"/>
  <c r="DG143" i="1" l="1"/>
  <c r="EE142" i="1"/>
  <c r="CS142" i="1"/>
  <c r="AW142" i="1"/>
  <c r="GD142" i="1"/>
  <c r="Y142" i="1"/>
  <c r="CG142" i="1"/>
  <c r="CH142" i="1"/>
  <c r="HN142" i="1"/>
  <c r="AN142" i="1"/>
  <c r="AN143" i="1"/>
  <c r="K142" i="1"/>
  <c r="CS143" i="1"/>
  <c r="CJ142" i="1"/>
  <c r="DK142" i="1"/>
  <c r="CU142" i="1"/>
  <c r="FL142" i="1"/>
  <c r="IH142" i="1"/>
  <c r="DF143" i="1"/>
  <c r="CI142" i="1"/>
  <c r="CK142" i="1"/>
  <c r="FP2" i="22"/>
  <c r="IJ22" i="1"/>
  <c r="IM3" i="22"/>
  <c r="K2" i="22"/>
  <c r="M22" i="1"/>
  <c r="M3" i="22" s="1"/>
  <c r="L3" i="1"/>
  <c r="L21" i="1"/>
  <c r="L2" i="22" s="1"/>
  <c r="FM21" i="1"/>
  <c r="DW103" i="1"/>
  <c r="FN22" i="1"/>
  <c r="FR3" i="22" s="1"/>
  <c r="FM3" i="1"/>
  <c r="EF3" i="1"/>
  <c r="II21" i="1"/>
  <c r="IM2" i="22" s="1"/>
  <c r="BW103" i="1"/>
  <c r="EF21" i="1"/>
  <c r="EJ2" i="22" s="1"/>
  <c r="BX103" i="1"/>
  <c r="BU103" i="1"/>
  <c r="BY103" i="1"/>
  <c r="BV103" i="1"/>
  <c r="EG22" i="1"/>
  <c r="EK3" i="22" s="1"/>
  <c r="BU21" i="1"/>
  <c r="BY2" i="22" s="1"/>
  <c r="BM21" i="1"/>
  <c r="BQ2" i="22" s="1"/>
  <c r="Z21" i="1"/>
  <c r="Z2" i="22" s="1"/>
  <c r="AX21" i="1"/>
  <c r="AX2" i="22" s="1"/>
  <c r="CV21" i="1"/>
  <c r="CZ2" i="22" s="1"/>
  <c r="DL21" i="1"/>
  <c r="DP2" i="22" s="1"/>
  <c r="Z3" i="1"/>
  <c r="AA22" i="1"/>
  <c r="AA3" i="22" s="1"/>
  <c r="DW102" i="1"/>
  <c r="CH102" i="1"/>
  <c r="DR102" i="1"/>
  <c r="CI102" i="1"/>
  <c r="DG102" i="1"/>
  <c r="CK102" i="1"/>
  <c r="CJ102" i="1"/>
  <c r="DH102" i="1"/>
  <c r="AX3" i="1"/>
  <c r="DL3" i="1"/>
  <c r="DM22" i="1"/>
  <c r="DQ3" i="22" s="1"/>
  <c r="DN70" i="1"/>
  <c r="DR34" i="22" s="1"/>
  <c r="DM70" i="1"/>
  <c r="DQ34" i="22" s="1"/>
  <c r="BX99" i="1"/>
  <c r="CB37" i="22" s="1"/>
  <c r="BV71" i="1"/>
  <c r="BZ35" i="22" s="1"/>
  <c r="CH71" i="1"/>
  <c r="CL35" i="22" s="1"/>
  <c r="DU70" i="1"/>
  <c r="DY34" i="22" s="1"/>
  <c r="CI71" i="1"/>
  <c r="CM35" i="22" s="1"/>
  <c r="DS70" i="1"/>
  <c r="DW34" i="22" s="1"/>
  <c r="DQ70" i="1"/>
  <c r="DU34" i="22" s="1"/>
  <c r="CW22" i="1"/>
  <c r="DA3" i="22" s="1"/>
  <c r="DJ70" i="1"/>
  <c r="DN34" i="22" s="1"/>
  <c r="BV99" i="1"/>
  <c r="BZ37" i="22" s="1"/>
  <c r="BX71" i="1"/>
  <c r="CB35" i="22" s="1"/>
  <c r="CJ71" i="1"/>
  <c r="CN35" i="22" s="1"/>
  <c r="DV70" i="1"/>
  <c r="DZ34" i="22" s="1"/>
  <c r="DR71" i="1"/>
  <c r="DV35" i="22" s="1"/>
  <c r="DW71" i="1"/>
  <c r="EA35" i="22" s="1"/>
  <c r="BU99" i="1"/>
  <c r="BY37" i="22" s="1"/>
  <c r="BY99" i="1"/>
  <c r="CC37" i="22" s="1"/>
  <c r="BW71" i="1"/>
  <c r="CA35" i="22" s="1"/>
  <c r="BW99" i="1"/>
  <c r="CA37" i="22" s="1"/>
  <c r="BU71" i="1"/>
  <c r="BY35" i="22" s="1"/>
  <c r="BY71" i="1"/>
  <c r="CC35" i="22" s="1"/>
  <c r="CK71" i="1"/>
  <c r="CO35" i="22" s="1"/>
  <c r="CV3" i="1"/>
  <c r="DO70" i="1"/>
  <c r="DS34" i="22" s="1"/>
  <c r="OR70" i="1"/>
  <c r="OR71" i="1" s="1"/>
  <c r="DL70" i="1"/>
  <c r="DP34" i="22" s="1"/>
  <c r="II3" i="1"/>
  <c r="DT70" i="1"/>
  <c r="DX34" i="22" s="1"/>
  <c r="DK70" i="1"/>
  <c r="DO34" i="22" s="1"/>
  <c r="DP70" i="1"/>
  <c r="DT34" i="22" s="1"/>
  <c r="CK98" i="1"/>
  <c r="CO36" i="22" s="1"/>
  <c r="OB71" i="1"/>
  <c r="OA71" i="1"/>
  <c r="OQ71" i="1"/>
  <c r="BM98" i="1"/>
  <c r="BQ36" i="22" s="1"/>
  <c r="BQ98" i="1"/>
  <c r="BU36" i="22" s="1"/>
  <c r="CJ98" i="1"/>
  <c r="CN36" i="22" s="1"/>
  <c r="BN98" i="1"/>
  <c r="BR36" i="22" s="1"/>
  <c r="BO98" i="1"/>
  <c r="BS36" i="22" s="1"/>
  <c r="CH98" i="1"/>
  <c r="CL36" i="22" s="1"/>
  <c r="TE8" i="1"/>
  <c r="RC21" i="1"/>
  <c r="BP98" i="1"/>
  <c r="BT36" i="22" s="1"/>
  <c r="CI98" i="1"/>
  <c r="CM36" i="22" s="1"/>
  <c r="BN22" i="1"/>
  <c r="BR3" i="22" s="1"/>
  <c r="BV22" i="1"/>
  <c r="BZ3" i="22" s="1"/>
  <c r="BM3" i="1"/>
  <c r="BU3" i="1"/>
  <c r="BA4" i="1"/>
  <c r="BB4" i="1"/>
  <c r="BC4" i="1"/>
  <c r="BD4" i="1"/>
  <c r="AM143" i="1" l="1"/>
  <c r="AL143" i="1" s="1"/>
  <c r="AK143" i="1" s="1"/>
  <c r="AJ143" i="1" s="1"/>
  <c r="CR143" i="1"/>
  <c r="CQ143" i="1" s="1"/>
  <c r="Z142" i="1"/>
  <c r="N22" i="1"/>
  <c r="N3" i="22" s="1"/>
  <c r="M3" i="1"/>
  <c r="EF142" i="1"/>
  <c r="FM142" i="1"/>
  <c r="AX142" i="1"/>
  <c r="II142" i="1"/>
  <c r="DL142" i="1"/>
  <c r="BU142" i="1"/>
  <c r="BM142" i="1"/>
  <c r="CV142" i="1"/>
  <c r="L142" i="1"/>
  <c r="FQ2" i="22"/>
  <c r="IK22" i="1"/>
  <c r="IN3" i="22"/>
  <c r="IJ3" i="1"/>
  <c r="M21" i="1"/>
  <c r="M2" i="22" s="1"/>
  <c r="FN21" i="1"/>
  <c r="DL103" i="1"/>
  <c r="DK103" i="1"/>
  <c r="DV103" i="1"/>
  <c r="DT103" i="1"/>
  <c r="DO103" i="1"/>
  <c r="DJ103" i="1"/>
  <c r="DN103" i="1"/>
  <c r="DM103" i="1"/>
  <c r="DS103" i="1"/>
  <c r="FN3" i="1"/>
  <c r="DU103" i="1"/>
  <c r="EH22" i="1"/>
  <c r="EL3" i="22" s="1"/>
  <c r="EG3" i="1"/>
  <c r="EG21" i="1"/>
  <c r="EK2" i="22" s="1"/>
  <c r="IJ21" i="1"/>
  <c r="IN2" i="22" s="1"/>
  <c r="CI103" i="1"/>
  <c r="CK103" i="1"/>
  <c r="CH103" i="1"/>
  <c r="CJ103" i="1"/>
  <c r="BV21" i="1"/>
  <c r="BZ2" i="22" s="1"/>
  <c r="BN21" i="1"/>
  <c r="BR2" i="22" s="1"/>
  <c r="DM21" i="1"/>
  <c r="DQ2" i="22" s="1"/>
  <c r="CW21" i="1"/>
  <c r="DA2" i="22" s="1"/>
  <c r="AA21" i="1"/>
  <c r="AA2" i="22" s="1"/>
  <c r="AB22" i="1"/>
  <c r="AB3" i="22" s="1"/>
  <c r="AA3" i="1"/>
  <c r="DN102" i="1"/>
  <c r="DK102" i="1"/>
  <c r="BY102" i="1"/>
  <c r="DV102" i="1"/>
  <c r="BV102" i="1"/>
  <c r="DM102" i="1"/>
  <c r="BW102" i="1"/>
  <c r="BX102" i="1"/>
  <c r="DT102" i="1"/>
  <c r="DO102" i="1"/>
  <c r="BU102" i="1"/>
  <c r="DJ102" i="1"/>
  <c r="DS102" i="1"/>
  <c r="DP102" i="1"/>
  <c r="DL102" i="1"/>
  <c r="DQ102" i="1"/>
  <c r="DU102" i="1"/>
  <c r="BN3" i="1"/>
  <c r="BW22" i="1"/>
  <c r="CA3" i="22" s="1"/>
  <c r="DM3" i="1"/>
  <c r="DN22" i="1"/>
  <c r="DR3" i="22" s="1"/>
  <c r="BV3" i="1"/>
  <c r="BO22" i="1"/>
  <c r="BS3" i="22" s="1"/>
  <c r="CW3" i="1"/>
  <c r="CX22" i="1"/>
  <c r="DB3" i="22" s="1"/>
  <c r="N3" i="1" l="1"/>
  <c r="O22" i="1"/>
  <c r="O3" i="22" s="1"/>
  <c r="CW142" i="1"/>
  <c r="IJ142" i="1"/>
  <c r="AA142" i="1"/>
  <c r="EG142" i="1"/>
  <c r="BN142" i="1"/>
  <c r="M142" i="1"/>
  <c r="FN142" i="1"/>
  <c r="DM142" i="1"/>
  <c r="BV142" i="1"/>
  <c r="FR2" i="22"/>
  <c r="IL22" i="1"/>
  <c r="IL3" i="1" s="1"/>
  <c r="IO3" i="22"/>
  <c r="IK3" i="1"/>
  <c r="N21" i="1"/>
  <c r="N2" i="22" s="1"/>
  <c r="EH21" i="1"/>
  <c r="EL2" i="22" s="1"/>
  <c r="EH3" i="1"/>
  <c r="EI22" i="1"/>
  <c r="EM3" i="22" s="1"/>
  <c r="IK21" i="1"/>
  <c r="IO2" i="22" s="1"/>
  <c r="AC22" i="1"/>
  <c r="AC3" i="22" s="1"/>
  <c r="AB21" i="1"/>
  <c r="AB2" i="22" s="1"/>
  <c r="BO21" i="1"/>
  <c r="BS2" i="22" s="1"/>
  <c r="AB3" i="1"/>
  <c r="BW21" i="1"/>
  <c r="CA2" i="22" s="1"/>
  <c r="DN21" i="1"/>
  <c r="DR2" i="22" s="1"/>
  <c r="CX21" i="1"/>
  <c r="DB2" i="22" s="1"/>
  <c r="O3" i="1"/>
  <c r="P22" i="1"/>
  <c r="P3" i="22" s="1"/>
  <c r="BX22" i="1"/>
  <c r="CB3" i="22" s="1"/>
  <c r="BW3" i="1"/>
  <c r="DN3" i="1"/>
  <c r="DO22" i="1"/>
  <c r="DS3" i="22" s="1"/>
  <c r="CY22" i="1"/>
  <c r="DC3" i="22" s="1"/>
  <c r="BP22" i="1"/>
  <c r="BT3" i="22" s="1"/>
  <c r="BO3" i="1"/>
  <c r="HD25" i="1"/>
  <c r="HH5" i="22" s="1"/>
  <c r="N142" i="1" l="1"/>
  <c r="IL142" i="1"/>
  <c r="BO142" i="1"/>
  <c r="O142" i="1"/>
  <c r="AB142" i="1"/>
  <c r="DN142" i="1"/>
  <c r="BW142" i="1"/>
  <c r="EH142" i="1"/>
  <c r="IK142" i="1"/>
  <c r="IM22" i="1"/>
  <c r="IM3" i="1" s="1"/>
  <c r="IP3" i="22"/>
  <c r="O21" i="1"/>
  <c r="O2" i="22" s="1"/>
  <c r="IL21" i="1"/>
  <c r="EI21" i="1"/>
  <c r="EM2" i="22" s="1"/>
  <c r="AD22" i="1"/>
  <c r="AD3" i="22" s="1"/>
  <c r="AC3" i="1"/>
  <c r="EI3" i="1"/>
  <c r="AC21" i="1"/>
  <c r="AC2" i="22" s="1"/>
  <c r="BX21" i="1"/>
  <c r="CB2" i="22" s="1"/>
  <c r="BP21" i="1"/>
  <c r="BT2" i="22" s="1"/>
  <c r="DO21" i="1"/>
  <c r="DS2" i="22" s="1"/>
  <c r="CY21" i="1"/>
  <c r="DC2" i="22" s="1"/>
  <c r="BY22" i="1"/>
  <c r="CC3" i="22" s="1"/>
  <c r="BX3" i="1"/>
  <c r="P3" i="1"/>
  <c r="Q22" i="1"/>
  <c r="Q3" i="22" s="1"/>
  <c r="DP22" i="1"/>
  <c r="DT3" i="22" s="1"/>
  <c r="DO3" i="1"/>
  <c r="BQ22" i="1"/>
  <c r="BU3" i="22" s="1"/>
  <c r="BP3" i="1"/>
  <c r="CZ22" i="1"/>
  <c r="DD3" i="22" s="1"/>
  <c r="HY25" i="1"/>
  <c r="IC5" i="22" s="1"/>
  <c r="BS100" i="1"/>
  <c r="BW38" i="22" s="1"/>
  <c r="IM142" i="1" l="1"/>
  <c r="AC142" i="1"/>
  <c r="DO142" i="1"/>
  <c r="BP142" i="1"/>
  <c r="EI142" i="1"/>
  <c r="P142" i="1"/>
  <c r="BX142" i="1"/>
  <c r="IP2" i="22"/>
  <c r="IN22" i="1"/>
  <c r="IQ3" i="22"/>
  <c r="P21" i="1"/>
  <c r="P2" i="22" s="1"/>
  <c r="IM21" i="1"/>
  <c r="BR22" i="1"/>
  <c r="BV3" i="22" s="1"/>
  <c r="AE22" i="1"/>
  <c r="AE3" i="22" s="1"/>
  <c r="AD21" i="1"/>
  <c r="AD2" i="22" s="1"/>
  <c r="AD3" i="1"/>
  <c r="BQ21" i="1"/>
  <c r="BU2" i="22" s="1"/>
  <c r="BY21" i="1"/>
  <c r="CC2" i="22" s="1"/>
  <c r="CZ21" i="1"/>
  <c r="DD2" i="22" s="1"/>
  <c r="DP21" i="1"/>
  <c r="DT2" i="22" s="1"/>
  <c r="BY3" i="1"/>
  <c r="R22" i="1"/>
  <c r="R3" i="22" s="1"/>
  <c r="Q3" i="1"/>
  <c r="DQ22" i="1"/>
  <c r="DU3" i="22" s="1"/>
  <c r="BQ3" i="1"/>
  <c r="DA22" i="1"/>
  <c r="DE3" i="22" s="1"/>
  <c r="BS99" i="1"/>
  <c r="BW37" i="22" s="1"/>
  <c r="GI125" i="1"/>
  <c r="GH125" i="1"/>
  <c r="GI106" i="1"/>
  <c r="GH106" i="1"/>
  <c r="GQ99" i="1"/>
  <c r="GU37" i="22" s="1"/>
  <c r="GP99" i="1"/>
  <c r="GT37" i="22" s="1"/>
  <c r="BQ142" i="1" l="1"/>
  <c r="AD142" i="1"/>
  <c r="Q142" i="1"/>
  <c r="BY142" i="1"/>
  <c r="IQ2" i="22"/>
  <c r="IO22" i="1"/>
  <c r="IO3" i="1" s="1"/>
  <c r="IR3" i="22"/>
  <c r="Q21" i="1"/>
  <c r="Q2" i="22" s="1"/>
  <c r="IN3" i="1"/>
  <c r="IN21" i="1"/>
  <c r="IR2" i="22" s="1"/>
  <c r="AF22" i="1"/>
  <c r="AF3" i="22" s="1"/>
  <c r="AE3" i="1"/>
  <c r="BR3" i="1"/>
  <c r="BR21" i="1"/>
  <c r="BV2" i="22" s="1"/>
  <c r="AE21" i="1"/>
  <c r="AE2" i="22" s="1"/>
  <c r="DQ21" i="1"/>
  <c r="DU2" i="22" s="1"/>
  <c r="DA21" i="1"/>
  <c r="DE2" i="22" s="1"/>
  <c r="S22" i="1"/>
  <c r="S3" i="22" s="1"/>
  <c r="R3" i="1"/>
  <c r="DR22" i="1"/>
  <c r="DV3" i="22" s="1"/>
  <c r="GI107" i="1"/>
  <c r="GH126" i="1"/>
  <c r="GH107" i="1"/>
  <c r="GI126" i="1"/>
  <c r="IO142" i="1" l="1"/>
  <c r="AE142" i="1"/>
  <c r="IN142" i="1"/>
  <c r="BR142" i="1"/>
  <c r="R142" i="1"/>
  <c r="IP22" i="1"/>
  <c r="IP3" i="1" s="1"/>
  <c r="IS3" i="22"/>
  <c r="IO21" i="1"/>
  <c r="R21" i="1"/>
  <c r="R2" i="22" s="1"/>
  <c r="AG22" i="1"/>
  <c r="AG3" i="22" s="1"/>
  <c r="AF3" i="1"/>
  <c r="AF21" i="1"/>
  <c r="AF2" i="22" s="1"/>
  <c r="DR21" i="1"/>
  <c r="DV2" i="22" s="1"/>
  <c r="S3" i="1"/>
  <c r="T22" i="1"/>
  <c r="T3" i="22" s="1"/>
  <c r="DS22" i="1"/>
  <c r="DW3" i="22" s="1"/>
  <c r="MV1" i="1"/>
  <c r="MX1" i="1"/>
  <c r="C1" i="21"/>
  <c r="C1" i="22" s="1"/>
  <c r="IP142" i="1" l="1"/>
  <c r="AF142" i="1"/>
  <c r="S142" i="1"/>
  <c r="IS2" i="22"/>
  <c r="IQ22" i="1"/>
  <c r="IQ3" i="1" s="1"/>
  <c r="IT3" i="22"/>
  <c r="IP21" i="1"/>
  <c r="S21" i="1"/>
  <c r="S2" i="22" s="1"/>
  <c r="AH22" i="1"/>
  <c r="AH3" i="22" s="1"/>
  <c r="AG3" i="1"/>
  <c r="AG21" i="1"/>
  <c r="DS21" i="1"/>
  <c r="DW2" i="22" s="1"/>
  <c r="T3" i="1"/>
  <c r="DS3" i="1"/>
  <c r="DT22" i="1"/>
  <c r="DX3" i="22" s="1"/>
  <c r="BA3" i="1"/>
  <c r="BB22" i="1"/>
  <c r="HH68" i="1"/>
  <c r="HL32" i="22" s="1"/>
  <c r="HI68" i="1"/>
  <c r="HM32" i="22" s="1"/>
  <c r="HJ68" i="1"/>
  <c r="HN32" i="22" s="1"/>
  <c r="HG68" i="1"/>
  <c r="HK32" i="22" s="1"/>
  <c r="HJ71" i="1"/>
  <c r="HN35" i="22" s="1"/>
  <c r="HI71" i="1"/>
  <c r="HM35" i="22" s="1"/>
  <c r="HH71" i="1"/>
  <c r="HL35" i="22" s="1"/>
  <c r="DS142" i="1" l="1"/>
  <c r="IQ142" i="1"/>
  <c r="BA142" i="1"/>
  <c r="T142" i="1"/>
  <c r="AG142" i="1"/>
  <c r="BF3" i="22"/>
  <c r="BB21" i="1"/>
  <c r="BF2" i="22" s="1"/>
  <c r="AG2" i="22"/>
  <c r="IQ21" i="1"/>
  <c r="IU2" i="22" s="1"/>
  <c r="IT2" i="22"/>
  <c r="IU3" i="22"/>
  <c r="IR22" i="1"/>
  <c r="IR21" i="1" s="1"/>
  <c r="IV2" i="22" s="1"/>
  <c r="T21" i="1"/>
  <c r="T2" i="22" s="1"/>
  <c r="AH3" i="1"/>
  <c r="AI22" i="1"/>
  <c r="AI3" i="22" s="1"/>
  <c r="AH21" i="1"/>
  <c r="AH2" i="22" s="1"/>
  <c r="DT21" i="1"/>
  <c r="DX2" i="22" s="1"/>
  <c r="DU22" i="1"/>
  <c r="DY3" i="22" s="1"/>
  <c r="DT3" i="1"/>
  <c r="HG70" i="1"/>
  <c r="HK34" i="22" s="1"/>
  <c r="BC22" i="1"/>
  <c r="BB3" i="1"/>
  <c r="HH70" i="1"/>
  <c r="HL34" i="22" s="1"/>
  <c r="HJ70" i="1"/>
  <c r="HN34" i="22" s="1"/>
  <c r="HI70" i="1"/>
  <c r="HM34" i="22" s="1"/>
  <c r="AP107" i="1"/>
  <c r="AJ126" i="1"/>
  <c r="AZ99" i="1"/>
  <c r="AZ37" i="22" s="1"/>
  <c r="HE126" i="1"/>
  <c r="MV126" i="1"/>
  <c r="HD126" i="1"/>
  <c r="HE107" i="1"/>
  <c r="MV107" i="1"/>
  <c r="HD107" i="1"/>
  <c r="HG99" i="1"/>
  <c r="HK37" i="22" s="1"/>
  <c r="HI99" i="1"/>
  <c r="HM37" i="22" s="1"/>
  <c r="HJ99" i="1"/>
  <c r="HN37" i="22" s="1"/>
  <c r="HH99" i="1"/>
  <c r="HL37" i="22" s="1"/>
  <c r="HJ100" i="1"/>
  <c r="HN38" i="22" s="1"/>
  <c r="HI100" i="1"/>
  <c r="HM38" i="22" s="1"/>
  <c r="HH100" i="1"/>
  <c r="HL38" i="22" s="1"/>
  <c r="HG100" i="1"/>
  <c r="HK38" i="22" s="1"/>
  <c r="GI100" i="1"/>
  <c r="GM38" i="22" s="1"/>
  <c r="GH100" i="1"/>
  <c r="GL38" i="22" s="1"/>
  <c r="EJ100" i="1"/>
  <c r="EN38" i="22" s="1"/>
  <c r="CN100" i="1"/>
  <c r="CR38" i="22" s="1"/>
  <c r="CN99" i="1"/>
  <c r="CR37" i="22" s="1"/>
  <c r="CM100" i="1"/>
  <c r="CQ38" i="22" s="1"/>
  <c r="CM99" i="1"/>
  <c r="CQ37" i="22" s="1"/>
  <c r="CL100" i="1"/>
  <c r="CP38" i="22" s="1"/>
  <c r="CL99" i="1"/>
  <c r="CP37" i="22" s="1"/>
  <c r="CG100" i="1"/>
  <c r="CK38" i="22" s="1"/>
  <c r="CF100" i="1"/>
  <c r="CJ38" i="22" s="1"/>
  <c r="CA100" i="1"/>
  <c r="CE38" i="22" s="1"/>
  <c r="BZ99" i="1"/>
  <c r="CD37" i="22" s="1"/>
  <c r="AH142" i="1" l="1"/>
  <c r="BB142" i="1"/>
  <c r="BG3" i="22"/>
  <c r="BC21" i="1"/>
  <c r="DT142" i="1"/>
  <c r="IS22" i="1"/>
  <c r="IS21" i="1" s="1"/>
  <c r="IW2" i="22" s="1"/>
  <c r="IV3" i="22"/>
  <c r="IR3" i="1"/>
  <c r="IR142" i="1" s="1"/>
  <c r="AI3" i="1"/>
  <c r="AI21" i="1"/>
  <c r="AI2" i="22" s="1"/>
  <c r="HJ69" i="1"/>
  <c r="HN33" i="22" s="1"/>
  <c r="HH69" i="1"/>
  <c r="HL33" i="22" s="1"/>
  <c r="HG69" i="1"/>
  <c r="HK33" i="22" s="1"/>
  <c r="HI69" i="1"/>
  <c r="HM33" i="22" s="1"/>
  <c r="GH98" i="1"/>
  <c r="GL36" i="22" s="1"/>
  <c r="EJ98" i="1"/>
  <c r="EN36" i="22" s="1"/>
  <c r="BG2" i="22"/>
  <c r="DU21" i="1"/>
  <c r="DY2" i="22" s="1"/>
  <c r="HJ102" i="1"/>
  <c r="HH102" i="1"/>
  <c r="HI102" i="1"/>
  <c r="HG102" i="1"/>
  <c r="DU3" i="1"/>
  <c r="DV22" i="1"/>
  <c r="DZ3" i="22" s="1"/>
  <c r="HD106" i="1"/>
  <c r="MV106" i="1"/>
  <c r="HE106" i="1"/>
  <c r="BC3" i="1"/>
  <c r="BD22" i="1"/>
  <c r="CG98" i="1"/>
  <c r="CK36" i="22" s="1"/>
  <c r="CF98" i="1"/>
  <c r="CJ36" i="22" s="1"/>
  <c r="DA98" i="1"/>
  <c r="DE36" i="22" s="1"/>
  <c r="HI98" i="1"/>
  <c r="HM36" i="22" s="1"/>
  <c r="CX98" i="1"/>
  <c r="DB36" i="22" s="1"/>
  <c r="CY98" i="1"/>
  <c r="DC36" i="22" s="1"/>
  <c r="CZ98" i="1"/>
  <c r="DD36" i="22" s="1"/>
  <c r="HJ98" i="1"/>
  <c r="HN36" i="22" s="1"/>
  <c r="HG98" i="1"/>
  <c r="HK36" i="22" s="1"/>
  <c r="HH98" i="1"/>
  <c r="HL36" i="22" s="1"/>
  <c r="IF3" i="1"/>
  <c r="IE3" i="1"/>
  <c r="ID3" i="1"/>
  <c r="IC3" i="1"/>
  <c r="IB3" i="1"/>
  <c r="IA3" i="1"/>
  <c r="HY3" i="1"/>
  <c r="HW3" i="1"/>
  <c r="HT3" i="1"/>
  <c r="HS3" i="1"/>
  <c r="HO3" i="1"/>
  <c r="HK3" i="1"/>
  <c r="HJ3" i="1"/>
  <c r="HI3" i="1"/>
  <c r="HH3" i="1"/>
  <c r="HG3" i="1"/>
  <c r="HF3" i="1"/>
  <c r="HE3" i="1"/>
  <c r="MV3" i="1"/>
  <c r="MV142" i="1" s="1"/>
  <c r="HD3" i="1"/>
  <c r="HC3" i="1"/>
  <c r="HB3" i="1"/>
  <c r="HA3" i="1"/>
  <c r="GZ3" i="1"/>
  <c r="GY3" i="1"/>
  <c r="GX3" i="1"/>
  <c r="GT3" i="1"/>
  <c r="GS3" i="1"/>
  <c r="GR3" i="1"/>
  <c r="GQ3" i="1"/>
  <c r="GP3" i="1"/>
  <c r="MU3" i="1"/>
  <c r="GI3" i="1"/>
  <c r="GH3" i="1"/>
  <c r="GG3" i="1"/>
  <c r="GF3" i="1"/>
  <c r="GE3" i="1"/>
  <c r="FY3" i="1"/>
  <c r="FX3" i="1"/>
  <c r="FW3" i="1"/>
  <c r="FV3" i="1"/>
  <c r="FU3" i="1"/>
  <c r="FO3" i="1"/>
  <c r="EJ3" i="1"/>
  <c r="DZ3" i="1"/>
  <c r="DX3" i="1"/>
  <c r="DR3" i="1"/>
  <c r="DQ3" i="1"/>
  <c r="DP3" i="1"/>
  <c r="DF3" i="1"/>
  <c r="DB3" i="1"/>
  <c r="DA3" i="1"/>
  <c r="CZ3" i="1"/>
  <c r="CY3" i="1"/>
  <c r="CX3" i="1"/>
  <c r="CQ3" i="1"/>
  <c r="CP3" i="1"/>
  <c r="CO3" i="1"/>
  <c r="CN3" i="1"/>
  <c r="CM3" i="1"/>
  <c r="CL3" i="1"/>
  <c r="CF3" i="1"/>
  <c r="MX3" i="1"/>
  <c r="MW3" i="1"/>
  <c r="MW142" i="1" s="1"/>
  <c r="CB3" i="1"/>
  <c r="CA3" i="1"/>
  <c r="BZ3" i="1"/>
  <c r="BT3" i="1"/>
  <c r="BS3" i="1"/>
  <c r="BL3" i="1"/>
  <c r="BJ3" i="1"/>
  <c r="BG3" i="1"/>
  <c r="AZ3" i="1"/>
  <c r="AZ143" i="1" s="1"/>
  <c r="AY3" i="1"/>
  <c r="AR3" i="1"/>
  <c r="AP3" i="1"/>
  <c r="W3" i="1"/>
  <c r="V3" i="1"/>
  <c r="U3" i="1"/>
  <c r="D3" i="1"/>
  <c r="C3" i="1"/>
  <c r="HH142" i="1" l="1"/>
  <c r="CM142" i="1"/>
  <c r="HK142" i="1"/>
  <c r="HJ143" i="1" s="1"/>
  <c r="DB142" i="1"/>
  <c r="DA143" i="1" s="1"/>
  <c r="CF142" i="1"/>
  <c r="CE143" i="1" s="1"/>
  <c r="CD143" i="1" s="1"/>
  <c r="CC143" i="1" s="1"/>
  <c r="CB143" i="1" s="1"/>
  <c r="HA142" i="1"/>
  <c r="GZ143" i="1" s="1"/>
  <c r="HO142" i="1"/>
  <c r="HN143" i="1" s="1"/>
  <c r="HM143" i="1" s="1"/>
  <c r="HL143" i="1" s="1"/>
  <c r="HK143" i="1" s="1"/>
  <c r="GT142" i="1"/>
  <c r="GS143" i="1" s="1"/>
  <c r="GT143" i="1"/>
  <c r="DF142" i="1"/>
  <c r="DE143" i="1" s="1"/>
  <c r="DD143" i="1" s="1"/>
  <c r="DC143" i="1" s="1"/>
  <c r="DB143" i="1" s="1"/>
  <c r="HB142" i="1"/>
  <c r="HA143" i="1" s="1"/>
  <c r="BH3" i="22"/>
  <c r="BD21" i="1"/>
  <c r="DP142" i="1"/>
  <c r="GF142" i="1"/>
  <c r="MX142" i="1"/>
  <c r="MW143" i="1" s="1"/>
  <c r="MX143" i="1"/>
  <c r="HJ142" i="1"/>
  <c r="HI143" i="1" s="1"/>
  <c r="CN142" i="1"/>
  <c r="DX142" i="1"/>
  <c r="CP142" i="1"/>
  <c r="CO143" i="1" s="1"/>
  <c r="BT142" i="1"/>
  <c r="BS143" i="1" s="1"/>
  <c r="HD142" i="1"/>
  <c r="HC143" i="1" s="1"/>
  <c r="HW142" i="1"/>
  <c r="HV143" i="1" s="1"/>
  <c r="HU143" i="1" s="1"/>
  <c r="DU142" i="1"/>
  <c r="HI142" i="1"/>
  <c r="CL142" i="1"/>
  <c r="CK143" i="1" s="1"/>
  <c r="CJ143" i="1" s="1"/>
  <c r="CI143" i="1" s="1"/>
  <c r="CH143" i="1" s="1"/>
  <c r="CG143" i="1" s="1"/>
  <c r="CF143" i="1" s="1"/>
  <c r="GY142" i="1"/>
  <c r="BG142" i="1"/>
  <c r="BF143" i="1" s="1"/>
  <c r="BE143" i="1" s="1"/>
  <c r="GG142" i="1"/>
  <c r="CO142" i="1"/>
  <c r="CN143" i="1" s="1"/>
  <c r="CM143" i="1" s="1"/>
  <c r="HT142" i="1"/>
  <c r="HS143" i="1" s="1"/>
  <c r="HT143" i="1"/>
  <c r="U142" i="1"/>
  <c r="T143" i="1" s="1"/>
  <c r="S143" i="1" s="1"/>
  <c r="R143" i="1" s="1"/>
  <c r="Q143" i="1" s="1"/>
  <c r="P143" i="1" s="1"/>
  <c r="O143" i="1" s="1"/>
  <c r="N143" i="1" s="1"/>
  <c r="M143" i="1" s="1"/>
  <c r="L143" i="1" s="1"/>
  <c r="K143" i="1" s="1"/>
  <c r="J143" i="1" s="1"/>
  <c r="I143" i="1" s="1"/>
  <c r="H143" i="1" s="1"/>
  <c r="G143" i="1" s="1"/>
  <c r="F143" i="1" s="1"/>
  <c r="E143" i="1" s="1"/>
  <c r="HY142" i="1"/>
  <c r="HX143" i="1" s="1"/>
  <c r="HW143" i="1" s="1"/>
  <c r="AR142" i="1"/>
  <c r="AQ143" i="1" s="1"/>
  <c r="AP143" i="1" s="1"/>
  <c r="ID142" i="1"/>
  <c r="GX142" i="1"/>
  <c r="BC142" i="1"/>
  <c r="BJ142" i="1"/>
  <c r="BI143" i="1" s="1"/>
  <c r="BH143" i="1" s="1"/>
  <c r="BG143" i="1" s="1"/>
  <c r="BL142" i="1"/>
  <c r="BK143" i="1" s="1"/>
  <c r="BJ143" i="1" s="1"/>
  <c r="BS142" i="1"/>
  <c r="BR143" i="1" s="1"/>
  <c r="BQ143" i="1" s="1"/>
  <c r="BP143" i="1" s="1"/>
  <c r="BO143" i="1" s="1"/>
  <c r="BN143" i="1" s="1"/>
  <c r="BM143" i="1" s="1"/>
  <c r="BL143" i="1" s="1"/>
  <c r="HC142" i="1"/>
  <c r="CQ142" i="1"/>
  <c r="CP143" i="1" s="1"/>
  <c r="FO142" i="1"/>
  <c r="FN143" i="1" s="1"/>
  <c r="FM143" i="1" s="1"/>
  <c r="FL143" i="1" s="1"/>
  <c r="FK143" i="1" s="1"/>
  <c r="FJ143" i="1" s="1"/>
  <c r="FI143" i="1" s="1"/>
  <c r="FH143" i="1" s="1"/>
  <c r="FG143" i="1" s="1"/>
  <c r="FF143" i="1" s="1"/>
  <c r="FE143" i="1" s="1"/>
  <c r="FD143" i="1" s="1"/>
  <c r="FC143" i="1" s="1"/>
  <c r="FB143" i="1" s="1"/>
  <c r="FA143" i="1" s="1"/>
  <c r="EZ143" i="1" s="1"/>
  <c r="EY143" i="1" s="1"/>
  <c r="EX143" i="1" s="1"/>
  <c r="EW143" i="1" s="1"/>
  <c r="EV143" i="1" s="1"/>
  <c r="EU143" i="1" s="1"/>
  <c r="ET143" i="1" s="1"/>
  <c r="ES143" i="1" s="1"/>
  <c r="ER143" i="1" s="1"/>
  <c r="EQ143" i="1" s="1"/>
  <c r="EP143" i="1" s="1"/>
  <c r="EO143" i="1" s="1"/>
  <c r="EN143" i="1" s="1"/>
  <c r="EM143" i="1" s="1"/>
  <c r="EL143" i="1" s="1"/>
  <c r="EK143" i="1" s="1"/>
  <c r="FO143" i="1"/>
  <c r="CA142" i="1"/>
  <c r="BZ143" i="1" s="1"/>
  <c r="FU142" i="1"/>
  <c r="FT143" i="1" s="1"/>
  <c r="FS143" i="1" s="1"/>
  <c r="FR143" i="1" s="1"/>
  <c r="FQ143" i="1" s="1"/>
  <c r="HE142" i="1"/>
  <c r="HD143" i="1" s="1"/>
  <c r="IA142" i="1"/>
  <c r="HZ143" i="1" s="1"/>
  <c r="HY143" i="1" s="1"/>
  <c r="AI142" i="1"/>
  <c r="AI143" i="1"/>
  <c r="FX142" i="1"/>
  <c r="FW143" i="1" s="1"/>
  <c r="AY142" i="1"/>
  <c r="AX143" i="1" s="1"/>
  <c r="AW143" i="1" s="1"/>
  <c r="AV143" i="1" s="1"/>
  <c r="AU143" i="1" s="1"/>
  <c r="AT143" i="1" s="1"/>
  <c r="AS143" i="1" s="1"/>
  <c r="AR143" i="1" s="1"/>
  <c r="IE142" i="1"/>
  <c r="ID143" i="1" s="1"/>
  <c r="AZ142" i="1"/>
  <c r="AY143" i="1" s="1"/>
  <c r="GE142" i="1"/>
  <c r="GD143" i="1" s="1"/>
  <c r="GC143" i="1" s="1"/>
  <c r="GB143" i="1" s="1"/>
  <c r="GA143" i="1" s="1"/>
  <c r="FZ143" i="1" s="1"/>
  <c r="FY143" i="1" s="1"/>
  <c r="GZ142" i="1"/>
  <c r="HS142" i="1"/>
  <c r="HR143" i="1" s="1"/>
  <c r="HQ143" i="1" s="1"/>
  <c r="HP143" i="1" s="1"/>
  <c r="HO143" i="1" s="1"/>
  <c r="EJ142" i="1"/>
  <c r="EI143" i="1" s="1"/>
  <c r="EH143" i="1" s="1"/>
  <c r="EG143" i="1" s="1"/>
  <c r="EF143" i="1" s="1"/>
  <c r="EE143" i="1" s="1"/>
  <c r="ED143" i="1" s="1"/>
  <c r="EC143" i="1" s="1"/>
  <c r="EB143" i="1" s="1"/>
  <c r="EA143" i="1" s="1"/>
  <c r="DZ143" i="1" s="1"/>
  <c r="EJ143" i="1"/>
  <c r="BZ142" i="1"/>
  <c r="BY143" i="1" s="1"/>
  <c r="BX143" i="1" s="1"/>
  <c r="BW143" i="1" s="1"/>
  <c r="BV143" i="1" s="1"/>
  <c r="BU143" i="1" s="1"/>
  <c r="BT143" i="1" s="1"/>
  <c r="CB142" i="1"/>
  <c r="CA143" i="1" s="1"/>
  <c r="FY142" i="1"/>
  <c r="FX143" i="1" s="1"/>
  <c r="IF142" i="1"/>
  <c r="IE143" i="1" s="1"/>
  <c r="IF143" i="1"/>
  <c r="DQ142" i="1"/>
  <c r="DR142" i="1"/>
  <c r="GH142" i="1"/>
  <c r="GG143" i="1" s="1"/>
  <c r="DZ142" i="1"/>
  <c r="DY143" i="1" s="1"/>
  <c r="DX143" i="1" s="1"/>
  <c r="GI142" i="1"/>
  <c r="CX142" i="1"/>
  <c r="GP142" i="1"/>
  <c r="GO143" i="1" s="1"/>
  <c r="GN143" i="1" s="1"/>
  <c r="GM143" i="1" s="1"/>
  <c r="GL143" i="1" s="1"/>
  <c r="GK143" i="1" s="1"/>
  <c r="GJ143" i="1" s="1"/>
  <c r="GI143" i="1" s="1"/>
  <c r="V142" i="1"/>
  <c r="CY142" i="1"/>
  <c r="GQ142" i="1"/>
  <c r="W142" i="1"/>
  <c r="CZ142" i="1"/>
  <c r="FV142" i="1"/>
  <c r="GR142" i="1"/>
  <c r="GQ143" i="1" s="1"/>
  <c r="HF142" i="1"/>
  <c r="IB142" i="1"/>
  <c r="AP142" i="1"/>
  <c r="MV143" i="1"/>
  <c r="DA142" i="1"/>
  <c r="FW142" i="1"/>
  <c r="FV143" i="1" s="1"/>
  <c r="GS142" i="1"/>
  <c r="GR143" i="1" s="1"/>
  <c r="HG142" i="1"/>
  <c r="HF143" i="1" s="1"/>
  <c r="IC142" i="1"/>
  <c r="IT22" i="1"/>
  <c r="IW3" i="22"/>
  <c r="IS3" i="1"/>
  <c r="IS142" i="1" s="1"/>
  <c r="IT21" i="1"/>
  <c r="IX2" i="22" s="1"/>
  <c r="IT3" i="1"/>
  <c r="HJ103" i="1"/>
  <c r="HH103" i="1"/>
  <c r="HG103" i="1"/>
  <c r="HI103" i="1"/>
  <c r="BH2" i="22"/>
  <c r="DV21" i="1"/>
  <c r="DZ2" i="22" s="1"/>
  <c r="D143" i="1"/>
  <c r="DW22" i="1"/>
  <c r="EA3" i="22" s="1"/>
  <c r="DV3" i="1"/>
  <c r="BD3" i="1"/>
  <c r="HF25" i="1"/>
  <c r="HJ5" i="22" s="1"/>
  <c r="HE25" i="1"/>
  <c r="HI5" i="22" s="1"/>
  <c r="HH143" i="1" l="1"/>
  <c r="HE143" i="1"/>
  <c r="IC143" i="1"/>
  <c r="IB143" i="1" s="1"/>
  <c r="IA143" i="1" s="1"/>
  <c r="GH143" i="1"/>
  <c r="CZ143" i="1"/>
  <c r="CY143" i="1" s="1"/>
  <c r="AO143" i="1"/>
  <c r="GF143" i="1"/>
  <c r="GE143" i="1" s="1"/>
  <c r="HB143" i="1"/>
  <c r="CX143" i="1"/>
  <c r="CW143" i="1" s="1"/>
  <c r="CV143" i="1" s="1"/>
  <c r="CU143" i="1" s="1"/>
  <c r="CT143" i="1" s="1"/>
  <c r="CL143" i="1"/>
  <c r="IT142" i="1"/>
  <c r="FU143" i="1"/>
  <c r="HG143" i="1"/>
  <c r="BD142" i="1"/>
  <c r="BD143" i="1"/>
  <c r="BC143" i="1" s="1"/>
  <c r="BB143" i="1" s="1"/>
  <c r="BA143" i="1" s="1"/>
  <c r="DV142" i="1"/>
  <c r="GY143" i="1"/>
  <c r="GX143" i="1" s="1"/>
  <c r="GW143" i="1" s="1"/>
  <c r="GV143" i="1" s="1"/>
  <c r="GU143" i="1" s="1"/>
  <c r="GP143" i="1"/>
  <c r="AH143" i="1"/>
  <c r="AG143" i="1" s="1"/>
  <c r="AF143" i="1" s="1"/>
  <c r="AE143" i="1" s="1"/>
  <c r="AD143" i="1" s="1"/>
  <c r="AC143" i="1" s="1"/>
  <c r="AB143" i="1" s="1"/>
  <c r="AA143" i="1" s="1"/>
  <c r="Z143" i="1" s="1"/>
  <c r="Y143" i="1" s="1"/>
  <c r="X143" i="1" s="1"/>
  <c r="W143" i="1" s="1"/>
  <c r="V143" i="1" s="1"/>
  <c r="U143" i="1" s="1"/>
  <c r="IU22" i="1"/>
  <c r="IU21" i="1" s="1"/>
  <c r="IY2" i="22" s="1"/>
  <c r="IX3" i="22"/>
  <c r="DW21" i="1"/>
  <c r="EA2" i="22" s="1"/>
  <c r="DW3" i="1"/>
  <c r="DW143" i="1" s="1"/>
  <c r="C3" i="22"/>
  <c r="C4" i="22"/>
  <c r="C5" i="22"/>
  <c r="C6" i="22"/>
  <c r="C7" i="22"/>
  <c r="C8" i="22"/>
  <c r="C9" i="22"/>
  <c r="C10" i="22"/>
  <c r="C11" i="22"/>
  <c r="C12" i="22"/>
  <c r="C13" i="22"/>
  <c r="C14" i="22"/>
  <c r="C15" i="22"/>
  <c r="C16" i="22"/>
  <c r="C18" i="22"/>
  <c r="C19" i="22"/>
  <c r="C20" i="22"/>
  <c r="C21" i="22"/>
  <c r="C22" i="22"/>
  <c r="C23" i="22"/>
  <c r="C24" i="22"/>
  <c r="C26" i="22"/>
  <c r="C27" i="22"/>
  <c r="C28" i="22"/>
  <c r="C29" i="22"/>
  <c r="DW142" i="1" l="1"/>
  <c r="DV143" i="1" s="1"/>
  <c r="DU143" i="1" s="1"/>
  <c r="DT143" i="1" s="1"/>
  <c r="DS143" i="1" s="1"/>
  <c r="DR143" i="1" s="1"/>
  <c r="DQ143" i="1" s="1"/>
  <c r="DP143" i="1" s="1"/>
  <c r="DO143" i="1" s="1"/>
  <c r="DN143" i="1" s="1"/>
  <c r="DM143" i="1" s="1"/>
  <c r="DL143" i="1" s="1"/>
  <c r="DK143" i="1" s="1"/>
  <c r="DJ143" i="1" s="1"/>
  <c r="IV22" i="1"/>
  <c r="IY3" i="22"/>
  <c r="IU3" i="1"/>
  <c r="IU142" i="1" s="1"/>
  <c r="IV21" i="1"/>
  <c r="C2" i="22"/>
  <c r="IZ2" i="22" l="1"/>
  <c r="IZ3" i="22"/>
  <c r="IW22" i="1"/>
  <c r="IV3" i="1"/>
  <c r="IV142" i="1" s="1"/>
  <c r="HW100" i="1"/>
  <c r="IA38" i="22" s="1"/>
  <c r="IB126" i="1"/>
  <c r="IB107" i="1"/>
  <c r="IF98" i="1"/>
  <c r="IJ36" i="22" s="1"/>
  <c r="HY98" i="1"/>
  <c r="IC36" i="22" s="1"/>
  <c r="ID71" i="1"/>
  <c r="IH35" i="22" s="1"/>
  <c r="IC71" i="1"/>
  <c r="IG35" i="22" s="1"/>
  <c r="IF70" i="1"/>
  <c r="IJ34" i="22" s="1"/>
  <c r="IE70" i="1"/>
  <c r="II34" i="22" s="1"/>
  <c r="ID70" i="1"/>
  <c r="IH34" i="22" s="1"/>
  <c r="HY70" i="1"/>
  <c r="IC34" i="22" s="1"/>
  <c r="IE25" i="1"/>
  <c r="II5" i="22" s="1"/>
  <c r="HD68" i="1"/>
  <c r="HH32" i="22" s="1"/>
  <c r="GX135" i="1"/>
  <c r="GQ135" i="1"/>
  <c r="GX131" i="1"/>
  <c r="GX127" i="1"/>
  <c r="GQ127" i="1"/>
  <c r="HC126" i="1"/>
  <c r="GX126" i="1"/>
  <c r="GT126" i="1"/>
  <c r="GR126" i="1"/>
  <c r="GQ126" i="1"/>
  <c r="GP126" i="1"/>
  <c r="HJ125" i="1"/>
  <c r="GX125" i="1"/>
  <c r="GT125" i="1"/>
  <c r="GR125" i="1"/>
  <c r="GQ125" i="1"/>
  <c r="GP125" i="1"/>
  <c r="GX122" i="1"/>
  <c r="GQ122" i="1"/>
  <c r="HH120" i="1"/>
  <c r="GX116" i="1"/>
  <c r="GQ116" i="1"/>
  <c r="HH112" i="1"/>
  <c r="GX110" i="1"/>
  <c r="GQ110" i="1"/>
  <c r="HC107" i="1"/>
  <c r="HJ106" i="1"/>
  <c r="MV99" i="1"/>
  <c r="HD99" i="1"/>
  <c r="HH37" i="22" s="1"/>
  <c r="HA99" i="1"/>
  <c r="HE37" i="22" s="1"/>
  <c r="HT98" i="1"/>
  <c r="HX36" i="22" s="1"/>
  <c r="HS98" i="1"/>
  <c r="HW36" i="22" s="1"/>
  <c r="HF98" i="1"/>
  <c r="HJ36" i="22" s="1"/>
  <c r="HE98" i="1"/>
  <c r="HI36" i="22" s="1"/>
  <c r="HD98" i="1"/>
  <c r="HH36" i="22" s="1"/>
  <c r="HB98" i="1"/>
  <c r="HF36" i="22" s="1"/>
  <c r="GY96" i="1"/>
  <c r="GY87" i="1"/>
  <c r="GY84" i="1"/>
  <c r="GY81" i="1"/>
  <c r="HC72" i="1"/>
  <c r="GY72" i="1"/>
  <c r="HC71" i="1"/>
  <c r="HG35" i="22" s="1"/>
  <c r="HB71" i="1"/>
  <c r="HF35" i="22" s="1"/>
  <c r="HA71" i="1"/>
  <c r="HE35" i="22" s="1"/>
  <c r="GZ71" i="1"/>
  <c r="HD35" i="22" s="1"/>
  <c r="GY71" i="1"/>
  <c r="HC35" i="22" s="1"/>
  <c r="GX71" i="1"/>
  <c r="HB35" i="22" s="1"/>
  <c r="HT70" i="1"/>
  <c r="HX34" i="22" s="1"/>
  <c r="HO70" i="1"/>
  <c r="HS34" i="22" s="1"/>
  <c r="HK70" i="1"/>
  <c r="HO34" i="22" s="1"/>
  <c r="HF70" i="1"/>
  <c r="HJ34" i="22" s="1"/>
  <c r="HE70" i="1"/>
  <c r="HI34" i="22" s="1"/>
  <c r="HC70" i="1"/>
  <c r="HG34" i="22" s="1"/>
  <c r="HB70" i="1"/>
  <c r="HF34" i="22" s="1"/>
  <c r="HA70" i="1"/>
  <c r="HE34" i="22" s="1"/>
  <c r="GZ70" i="1"/>
  <c r="HD34" i="22" s="1"/>
  <c r="GY70" i="1"/>
  <c r="HC34" i="22" s="1"/>
  <c r="GX70" i="1"/>
  <c r="HB34" i="22" s="1"/>
  <c r="HC63" i="1"/>
  <c r="GY63" i="1"/>
  <c r="HC62" i="1"/>
  <c r="HG29" i="22" s="1"/>
  <c r="GY62" i="1"/>
  <c r="HC29" i="22" s="1"/>
  <c r="HC61" i="1"/>
  <c r="HG28" i="22" s="1"/>
  <c r="GY61" i="1"/>
  <c r="HC28" i="22" s="1"/>
  <c r="HC60" i="1"/>
  <c r="HG27" i="22" s="1"/>
  <c r="GY60" i="1"/>
  <c r="HC27" i="22" s="1"/>
  <c r="HC59" i="1"/>
  <c r="HG26" i="22" s="1"/>
  <c r="HC54" i="1"/>
  <c r="GY54" i="1"/>
  <c r="HC53" i="1"/>
  <c r="HG24" i="22" s="1"/>
  <c r="GY53" i="1"/>
  <c r="HC24" i="22" s="1"/>
  <c r="HC51" i="1"/>
  <c r="HG22" i="22" s="1"/>
  <c r="GY51" i="1"/>
  <c r="HC22" i="22" s="1"/>
  <c r="HC50" i="1"/>
  <c r="HG21" i="22" s="1"/>
  <c r="GY50" i="1"/>
  <c r="HC21" i="22" s="1"/>
  <c r="HC49" i="1"/>
  <c r="GY49" i="1"/>
  <c r="HC48" i="1"/>
  <c r="HG20" i="22" s="1"/>
  <c r="GY48" i="1"/>
  <c r="HC20" i="22" s="1"/>
  <c r="HC45" i="1"/>
  <c r="HG19" i="22" s="1"/>
  <c r="GY45" i="1"/>
  <c r="HC19" i="22" s="1"/>
  <c r="HC44" i="1"/>
  <c r="HG18" i="22" s="1"/>
  <c r="GY44" i="1"/>
  <c r="HC18" i="22" s="1"/>
  <c r="HC40" i="1"/>
  <c r="HG16" i="22" s="1"/>
  <c r="GY40" i="1"/>
  <c r="HC16" i="22" s="1"/>
  <c r="HC39" i="1"/>
  <c r="HG15" i="22" s="1"/>
  <c r="GX39" i="1"/>
  <c r="HB15" i="22" s="1"/>
  <c r="HS38" i="1"/>
  <c r="HW14" i="22" s="1"/>
  <c r="HC38" i="1"/>
  <c r="HG14" i="22" s="1"/>
  <c r="HA38" i="1"/>
  <c r="HE14" i="22" s="1"/>
  <c r="GX38" i="1"/>
  <c r="HB14" i="22" s="1"/>
  <c r="MV37" i="1"/>
  <c r="HB37" i="1"/>
  <c r="HF13" i="22" s="1"/>
  <c r="GX37" i="1"/>
  <c r="HB13" i="22" s="1"/>
  <c r="HC36" i="1"/>
  <c r="HG12" i="22" s="1"/>
  <c r="GY36" i="1"/>
  <c r="HC12" i="22" s="1"/>
  <c r="HC33" i="1"/>
  <c r="HC31" i="1"/>
  <c r="HG9" i="22" s="1"/>
  <c r="GY31" i="1"/>
  <c r="HC9" i="22" s="1"/>
  <c r="HC30" i="1"/>
  <c r="HG8" i="22" s="1"/>
  <c r="GY30" i="1"/>
  <c r="HC8" i="22" s="1"/>
  <c r="HC29" i="1"/>
  <c r="GY29" i="1"/>
  <c r="HC28" i="1"/>
  <c r="HG7" i="22" s="1"/>
  <c r="GY28" i="1"/>
  <c r="HC7" i="22" s="1"/>
  <c r="HC27" i="1"/>
  <c r="HG6" i="22" s="1"/>
  <c r="GY27" i="1"/>
  <c r="HC6" i="22" s="1"/>
  <c r="HO25" i="1"/>
  <c r="HS5" i="22" s="1"/>
  <c r="GY25" i="1"/>
  <c r="HC5" i="22" s="1"/>
  <c r="HC24" i="1"/>
  <c r="HG4" i="22" s="1"/>
  <c r="GY24" i="1"/>
  <c r="HC4" i="22" s="1"/>
  <c r="GY19" i="1"/>
  <c r="HC18" i="1"/>
  <c r="GY18" i="1"/>
  <c r="HC17" i="1"/>
  <c r="GY17" i="1"/>
  <c r="HC8" i="1"/>
  <c r="JA3" i="22" l="1"/>
  <c r="IX22" i="1"/>
  <c r="IW3" i="1"/>
  <c r="IW21" i="1"/>
  <c r="HB99" i="1"/>
  <c r="HF37" i="22" s="1"/>
  <c r="IE103" i="1"/>
  <c r="GY103" i="1"/>
  <c r="GX103" i="1"/>
  <c r="IF71" i="1"/>
  <c r="IJ35" i="22" s="1"/>
  <c r="GZ103" i="1"/>
  <c r="HC1" i="1"/>
  <c r="HG1" i="22" s="1"/>
  <c r="GY1" i="1"/>
  <c r="HC1" i="22" s="1"/>
  <c r="HA103" i="1"/>
  <c r="HB103" i="1"/>
  <c r="HF103" i="1"/>
  <c r="HC103" i="1"/>
  <c r="HK103" i="1"/>
  <c r="IF103" i="1"/>
  <c r="HE103" i="1"/>
  <c r="HT103" i="1"/>
  <c r="HY103" i="1"/>
  <c r="HO103" i="1"/>
  <c r="GX41" i="1"/>
  <c r="HB17" i="22" s="1"/>
  <c r="HA41" i="1"/>
  <c r="HE17" i="22" s="1"/>
  <c r="HB41" i="1"/>
  <c r="HF17" i="22" s="1"/>
  <c r="HS41" i="1"/>
  <c r="HW17" i="22" s="1"/>
  <c r="IF102" i="1"/>
  <c r="GY102" i="1"/>
  <c r="HC102" i="1"/>
  <c r="HW102" i="1"/>
  <c r="HA102" i="1"/>
  <c r="GZ102" i="1"/>
  <c r="IE102" i="1"/>
  <c r="GX102" i="1"/>
  <c r="HY102" i="1"/>
  <c r="HC64" i="1"/>
  <c r="GY64" i="1"/>
  <c r="HC30" i="22" s="1"/>
  <c r="GU122" i="1"/>
  <c r="GU116" i="1"/>
  <c r="GR135" i="1"/>
  <c r="GU135" i="1"/>
  <c r="GU110" i="1"/>
  <c r="GU127" i="1"/>
  <c r="HK99" i="1"/>
  <c r="HO37" i="22" s="1"/>
  <c r="HO71" i="1"/>
  <c r="HS35" i="22" s="1"/>
  <c r="HO99" i="1"/>
  <c r="HS37" i="22" s="1"/>
  <c r="HT99" i="1"/>
  <c r="HX37" i="22" s="1"/>
  <c r="HC106" i="1"/>
  <c r="HK71" i="1"/>
  <c r="HO35" i="22" s="1"/>
  <c r="HT71" i="1"/>
  <c r="HX35" i="22" s="1"/>
  <c r="HS99" i="1"/>
  <c r="HW37" i="22" s="1"/>
  <c r="HY71" i="1"/>
  <c r="IC35" i="22" s="1"/>
  <c r="HE99" i="1"/>
  <c r="HI37" i="22" s="1"/>
  <c r="GZ50" i="1"/>
  <c r="HD21" i="22" s="1"/>
  <c r="GZ96" i="1"/>
  <c r="GR127" i="1"/>
  <c r="HD8" i="1"/>
  <c r="GY39" i="1"/>
  <c r="HC15" i="22" s="1"/>
  <c r="GZ49" i="1"/>
  <c r="GZ51" i="1"/>
  <c r="HD22" i="22" s="1"/>
  <c r="GZ54" i="1"/>
  <c r="GZ60" i="1"/>
  <c r="HD27" i="22" s="1"/>
  <c r="GZ62" i="1"/>
  <c r="HD29" i="22" s="1"/>
  <c r="GZ84" i="1"/>
  <c r="GZ53" i="1"/>
  <c r="HD24" i="22" s="1"/>
  <c r="GZ63" i="1"/>
  <c r="GZ72" i="1"/>
  <c r="GZ24" i="1"/>
  <c r="HD4" i="22" s="1"/>
  <c r="GZ29" i="1"/>
  <c r="GZ36" i="1"/>
  <c r="HD12" i="22" s="1"/>
  <c r="GZ40" i="1"/>
  <c r="HD16" i="22" s="1"/>
  <c r="GZ45" i="1"/>
  <c r="HD19" i="22" s="1"/>
  <c r="GZ17" i="1"/>
  <c r="GZ25" i="1"/>
  <c r="HD5" i="22" s="1"/>
  <c r="GZ28" i="1"/>
  <c r="HD7" i="22" s="1"/>
  <c r="GZ30" i="1"/>
  <c r="HD8" i="22" s="1"/>
  <c r="HC37" i="1"/>
  <c r="HG13" i="22" s="1"/>
  <c r="GZ44" i="1"/>
  <c r="HD18" i="22" s="1"/>
  <c r="GZ48" i="1"/>
  <c r="HD20" i="22" s="1"/>
  <c r="HE71" i="1"/>
  <c r="HI35" i="22" s="1"/>
  <c r="GZ87" i="1"/>
  <c r="HF99" i="1"/>
  <c r="HJ37" i="22" s="1"/>
  <c r="HH114" i="1"/>
  <c r="IB106" i="1"/>
  <c r="GZ61" i="1"/>
  <c r="HD28" i="22" s="1"/>
  <c r="HF71" i="1"/>
  <c r="HJ35" i="22" s="1"/>
  <c r="GZ81" i="1"/>
  <c r="GZ27" i="1"/>
  <c r="HD6" i="22" s="1"/>
  <c r="GZ31" i="1"/>
  <c r="HD9" i="22" s="1"/>
  <c r="GY37" i="1"/>
  <c r="HC13" i="22" s="1"/>
  <c r="GY38" i="1"/>
  <c r="HC14" i="22" s="1"/>
  <c r="GR116" i="1"/>
  <c r="GR122" i="1"/>
  <c r="GZ18" i="1"/>
  <c r="GZ19" i="1"/>
  <c r="HD71" i="1"/>
  <c r="HH35" i="22" s="1"/>
  <c r="HW98" i="1"/>
  <c r="IA36" i="22" s="1"/>
  <c r="IA70" i="1"/>
  <c r="IE34" i="22" s="1"/>
  <c r="HD70" i="1"/>
  <c r="HH34" i="22" s="1"/>
  <c r="GT100" i="1"/>
  <c r="GX38" i="22" s="1"/>
  <c r="MU106" i="1"/>
  <c r="GT25" i="1"/>
  <c r="GX5" i="22" s="1"/>
  <c r="IW142" i="1" l="1"/>
  <c r="HG30" i="22"/>
  <c r="IX21" i="1"/>
  <c r="JA2" i="22"/>
  <c r="JB3" i="22"/>
  <c r="IY22" i="1"/>
  <c r="IX3" i="1"/>
  <c r="HB102" i="1"/>
  <c r="HC65" i="1"/>
  <c r="IA103" i="1"/>
  <c r="GZ1" i="1"/>
  <c r="HD1" i="22" s="1"/>
  <c r="HW103" i="1"/>
  <c r="HD103" i="1"/>
  <c r="HC41" i="1"/>
  <c r="HG17" i="22" s="1"/>
  <c r="GY41" i="1"/>
  <c r="HC17" i="22" s="1"/>
  <c r="HE102" i="1"/>
  <c r="HK102" i="1"/>
  <c r="HF102" i="1"/>
  <c r="HT102" i="1"/>
  <c r="HD102" i="1"/>
  <c r="IA102" i="1"/>
  <c r="HO102" i="1"/>
  <c r="GZ64" i="1"/>
  <c r="HD30" i="22" s="1"/>
  <c r="GZ37" i="1"/>
  <c r="HD13" i="22" s="1"/>
  <c r="IB70" i="1"/>
  <c r="IF34" i="22" s="1"/>
  <c r="IC70" i="1"/>
  <c r="IG34" i="22" s="1"/>
  <c r="GZ38" i="1"/>
  <c r="HD14" i="22" s="1"/>
  <c r="GZ39" i="1"/>
  <c r="HD15" i="22" s="1"/>
  <c r="GT98" i="1"/>
  <c r="GX36" i="22" s="1"/>
  <c r="GS38" i="1"/>
  <c r="GW14" i="22" s="1"/>
  <c r="GR38" i="1"/>
  <c r="GV14" i="22" s="1"/>
  <c r="GQ25" i="1"/>
  <c r="GU5" i="22" s="1"/>
  <c r="GP25" i="1"/>
  <c r="GT5" i="22" s="1"/>
  <c r="GQ70" i="1"/>
  <c r="GU34" i="22" s="1"/>
  <c r="GP70" i="1"/>
  <c r="GT34" i="22" s="1"/>
  <c r="IX142" i="1" l="1"/>
  <c r="HG31" i="22"/>
  <c r="JC3" i="22"/>
  <c r="IZ22" i="1"/>
  <c r="IY3" i="1"/>
  <c r="IY21" i="1"/>
  <c r="JC2" i="22" s="1"/>
  <c r="JB2" i="22"/>
  <c r="IZ3" i="1"/>
  <c r="MT65" i="1"/>
  <c r="IB103" i="1"/>
  <c r="GP103" i="1"/>
  <c r="GQ103" i="1"/>
  <c r="GT103" i="1"/>
  <c r="GR41" i="1"/>
  <c r="GV17" i="22" s="1"/>
  <c r="GS41" i="1"/>
  <c r="GW17" i="22" s="1"/>
  <c r="GZ41" i="1"/>
  <c r="HD17" i="22" s="1"/>
  <c r="GQ102" i="1"/>
  <c r="IB102" i="1"/>
  <c r="GP102" i="1"/>
  <c r="MT64" i="1"/>
  <c r="IB71" i="1"/>
  <c r="IF35" i="22" s="1"/>
  <c r="GQ71" i="1"/>
  <c r="GU35" i="22" s="1"/>
  <c r="GP71" i="1"/>
  <c r="GT35" i="22" s="1"/>
  <c r="D138" i="4"/>
  <c r="D138" i="5"/>
  <c r="C138" i="4"/>
  <c r="C138" i="5"/>
  <c r="D136" i="4"/>
  <c r="D136" i="5"/>
  <c r="E136" i="4"/>
  <c r="M138" i="4" s="1"/>
  <c r="E136" i="5"/>
  <c r="K138" i="5" s="1"/>
  <c r="AT137" i="4"/>
  <c r="AT137" i="5"/>
  <c r="AU139" i="4"/>
  <c r="AU139" i="5"/>
  <c r="AV21" i="4"/>
  <c r="AV21" i="5"/>
  <c r="AU21" i="4"/>
  <c r="AU21" i="5"/>
  <c r="AT21" i="4"/>
  <c r="AT21" i="5"/>
  <c r="IY142" i="1" l="1"/>
  <c r="IZ142" i="1"/>
  <c r="N138" i="5"/>
  <c r="G138" i="5"/>
  <c r="JA22" i="1"/>
  <c r="JD3" i="22"/>
  <c r="IZ21" i="1"/>
  <c r="I138" i="4"/>
  <c r="JA3" i="1"/>
  <c r="HP138" i="4"/>
  <c r="HH138" i="4"/>
  <c r="GZ138" i="4"/>
  <c r="GR138" i="4"/>
  <c r="GJ138" i="4"/>
  <c r="GB138" i="4"/>
  <c r="FT138" i="4"/>
  <c r="FL138" i="4"/>
  <c r="FD138" i="4"/>
  <c r="EV138" i="4"/>
  <c r="EN138" i="4"/>
  <c r="EF138" i="4"/>
  <c r="DX138" i="4"/>
  <c r="DP138" i="4"/>
  <c r="DH138" i="4"/>
  <c r="CZ138" i="4"/>
  <c r="CR138" i="4"/>
  <c r="CJ138" i="4"/>
  <c r="CB138" i="4"/>
  <c r="BT138" i="4"/>
  <c r="BL138" i="4"/>
  <c r="BD138" i="4"/>
  <c r="AV138" i="4"/>
  <c r="AN138" i="4"/>
  <c r="AF138" i="4"/>
  <c r="X138" i="4"/>
  <c r="P138" i="4"/>
  <c r="H138" i="4"/>
  <c r="M138" i="5"/>
  <c r="HO138" i="4"/>
  <c r="HG138" i="4"/>
  <c r="GY138" i="4"/>
  <c r="GQ138" i="4"/>
  <c r="GI138" i="4"/>
  <c r="GA138" i="4"/>
  <c r="FS138" i="4"/>
  <c r="FK138" i="4"/>
  <c r="FC138" i="4"/>
  <c r="EU138" i="4"/>
  <c r="EM138" i="4"/>
  <c r="EE138" i="4"/>
  <c r="DW138" i="4"/>
  <c r="DO138" i="4"/>
  <c r="DG138" i="4"/>
  <c r="CY138" i="4"/>
  <c r="CQ138" i="4"/>
  <c r="CI138" i="4"/>
  <c r="CA138" i="4"/>
  <c r="BS138" i="4"/>
  <c r="BK138" i="4"/>
  <c r="BC138" i="4"/>
  <c r="AU138" i="4"/>
  <c r="AM138" i="4"/>
  <c r="AE138" i="4"/>
  <c r="W138" i="4"/>
  <c r="O138" i="4"/>
  <c r="G138" i="4"/>
  <c r="E138" i="5"/>
  <c r="L138" i="5"/>
  <c r="HN138" i="4"/>
  <c r="HF138" i="4"/>
  <c r="GX138" i="4"/>
  <c r="GP138" i="4"/>
  <c r="GH138" i="4"/>
  <c r="FZ138" i="4"/>
  <c r="FR138" i="4"/>
  <c r="FJ138" i="4"/>
  <c r="FB138" i="4"/>
  <c r="ET138" i="4"/>
  <c r="EL138" i="4"/>
  <c r="ED138" i="4"/>
  <c r="DV138" i="4"/>
  <c r="DN138" i="4"/>
  <c r="DF138" i="4"/>
  <c r="CX138" i="4"/>
  <c r="CP138" i="4"/>
  <c r="CH138" i="4"/>
  <c r="BZ138" i="4"/>
  <c r="BR138" i="4"/>
  <c r="BJ138" i="4"/>
  <c r="BB138" i="4"/>
  <c r="AT138" i="4"/>
  <c r="AL138" i="4"/>
  <c r="AD138" i="4"/>
  <c r="V138" i="4"/>
  <c r="N138" i="4"/>
  <c r="HM138" i="4"/>
  <c r="FY138" i="4"/>
  <c r="ES138" i="4"/>
  <c r="DM138" i="4"/>
  <c r="CO138" i="4"/>
  <c r="BQ138" i="4"/>
  <c r="AK138" i="4"/>
  <c r="HQ138" i="4"/>
  <c r="F138" i="5"/>
  <c r="J138" i="5"/>
  <c r="HD138" i="4"/>
  <c r="GN138" i="4"/>
  <c r="FX138" i="4"/>
  <c r="FH138" i="4"/>
  <c r="ER138" i="4"/>
  <c r="EB138" i="4"/>
  <c r="DL138" i="4"/>
  <c r="CV138" i="4"/>
  <c r="CF138" i="4"/>
  <c r="BP138" i="4"/>
  <c r="AZ138" i="4"/>
  <c r="AJ138" i="4"/>
  <c r="T138" i="4"/>
  <c r="I138" i="5"/>
  <c r="HK138" i="4"/>
  <c r="HC138" i="4"/>
  <c r="GU138" i="4"/>
  <c r="GM138" i="4"/>
  <c r="GE138" i="4"/>
  <c r="FW138" i="4"/>
  <c r="FO138" i="4"/>
  <c r="FG138" i="4"/>
  <c r="EY138" i="4"/>
  <c r="EQ138" i="4"/>
  <c r="EI138" i="4"/>
  <c r="EA138" i="4"/>
  <c r="DS138" i="4"/>
  <c r="DK138" i="4"/>
  <c r="DC138" i="4"/>
  <c r="CU138" i="4"/>
  <c r="CM138" i="4"/>
  <c r="CE138" i="4"/>
  <c r="BW138" i="4"/>
  <c r="BO138" i="4"/>
  <c r="BG138" i="4"/>
  <c r="AY138" i="4"/>
  <c r="AQ138" i="4"/>
  <c r="AI138" i="4"/>
  <c r="AA138" i="4"/>
  <c r="S138" i="4"/>
  <c r="K138" i="4"/>
  <c r="HE138" i="4"/>
  <c r="GG138" i="4"/>
  <c r="FA138" i="4"/>
  <c r="DU138" i="4"/>
  <c r="CW138" i="4"/>
  <c r="BI138" i="4"/>
  <c r="HL138" i="4"/>
  <c r="GV138" i="4"/>
  <c r="GF138" i="4"/>
  <c r="FP138" i="4"/>
  <c r="EZ138" i="4"/>
  <c r="EJ138" i="4"/>
  <c r="DT138" i="4"/>
  <c r="DD138" i="4"/>
  <c r="CN138" i="4"/>
  <c r="BX138" i="4"/>
  <c r="BH138" i="4"/>
  <c r="AR138" i="4"/>
  <c r="AB138" i="4"/>
  <c r="L138" i="4"/>
  <c r="F138" i="4"/>
  <c r="H138" i="5"/>
  <c r="HJ138" i="4"/>
  <c r="HB138" i="4"/>
  <c r="GT138" i="4"/>
  <c r="GL138" i="4"/>
  <c r="GD138" i="4"/>
  <c r="FV138" i="4"/>
  <c r="FN138" i="4"/>
  <c r="FF138" i="4"/>
  <c r="EX138" i="4"/>
  <c r="EP138" i="4"/>
  <c r="EH138" i="4"/>
  <c r="DZ138" i="4"/>
  <c r="DR138" i="4"/>
  <c r="DJ138" i="4"/>
  <c r="DB138" i="4"/>
  <c r="CT138" i="4"/>
  <c r="CL138" i="4"/>
  <c r="CD138" i="4"/>
  <c r="BV138" i="4"/>
  <c r="BN138" i="4"/>
  <c r="BF138" i="4"/>
  <c r="AX138" i="4"/>
  <c r="AP138" i="4"/>
  <c r="AH138" i="4"/>
  <c r="Z138" i="4"/>
  <c r="R138" i="4"/>
  <c r="J138" i="4"/>
  <c r="E138" i="4"/>
  <c r="GW138" i="4"/>
  <c r="GO138" i="4"/>
  <c r="FQ138" i="4"/>
  <c r="FI138" i="4"/>
  <c r="EK138" i="4"/>
  <c r="EC138" i="4"/>
  <c r="DE138" i="4"/>
  <c r="CG138" i="4"/>
  <c r="BY138" i="4"/>
  <c r="BA138" i="4"/>
  <c r="AS138" i="4"/>
  <c r="AC138" i="4"/>
  <c r="U138" i="4"/>
  <c r="HI138" i="4"/>
  <c r="HA138" i="4"/>
  <c r="GS138" i="4"/>
  <c r="GK138" i="4"/>
  <c r="GC138" i="4"/>
  <c r="FU138" i="4"/>
  <c r="FM138" i="4"/>
  <c r="FE138" i="4"/>
  <c r="EW138" i="4"/>
  <c r="EO138" i="4"/>
  <c r="EG138" i="4"/>
  <c r="DY138" i="4"/>
  <c r="DQ138" i="4"/>
  <c r="DI138" i="4"/>
  <c r="DA138" i="4"/>
  <c r="CS138" i="4"/>
  <c r="CK138" i="4"/>
  <c r="CC138" i="4"/>
  <c r="BU138" i="4"/>
  <c r="BM138" i="4"/>
  <c r="BE138" i="4"/>
  <c r="AW138" i="4"/>
  <c r="AO138" i="4"/>
  <c r="AG138" i="4"/>
  <c r="Y138" i="4"/>
  <c r="Q138" i="4"/>
  <c r="JA142" i="1" l="1"/>
  <c r="JD2" i="22"/>
  <c r="JB22" i="1"/>
  <c r="JE3" i="22"/>
  <c r="JA21" i="1"/>
  <c r="D145" i="1"/>
  <c r="E145" i="1" s="1"/>
  <c r="F145" i="1" s="1"/>
  <c r="G145" i="1" s="1"/>
  <c r="H145" i="1" s="1"/>
  <c r="I145" i="1" s="1"/>
  <c r="J145" i="1" s="1"/>
  <c r="K145" i="1" s="1"/>
  <c r="L145" i="1" s="1"/>
  <c r="M145" i="1" s="1"/>
  <c r="N145" i="1" s="1"/>
  <c r="O145" i="1" s="1"/>
  <c r="P145" i="1" s="1"/>
  <c r="Q145" i="1" s="1"/>
  <c r="R145" i="1" s="1"/>
  <c r="S145" i="1" s="1"/>
  <c r="T145" i="1" s="1"/>
  <c r="U145" i="1" s="1"/>
  <c r="V145" i="1" s="1"/>
  <c r="W145" i="1" s="1"/>
  <c r="X145" i="1" s="1"/>
  <c r="Y145" i="1" s="1"/>
  <c r="Z145" i="1" s="1"/>
  <c r="AA145" i="1" s="1"/>
  <c r="AB145" i="1" s="1"/>
  <c r="AC145" i="1" s="1"/>
  <c r="AD145" i="1" s="1"/>
  <c r="AE145" i="1" s="1"/>
  <c r="AF145" i="1" s="1"/>
  <c r="AG145" i="1" s="1"/>
  <c r="AH145" i="1" s="1"/>
  <c r="AI145" i="1" s="1"/>
  <c r="AJ145" i="1" s="1"/>
  <c r="AK145" i="1" s="1"/>
  <c r="AL145" i="1" s="1"/>
  <c r="AM145" i="1" s="1"/>
  <c r="AN145" i="1" s="1"/>
  <c r="AO145" i="1" s="1"/>
  <c r="AP145" i="1" s="1"/>
  <c r="AQ145" i="1" s="1"/>
  <c r="AR145" i="1" s="1"/>
  <c r="AS145" i="1" s="1"/>
  <c r="AT145" i="1" s="1"/>
  <c r="AU145" i="1" s="1"/>
  <c r="AV145" i="1" s="1"/>
  <c r="AW145" i="1" s="1"/>
  <c r="AX145" i="1" s="1"/>
  <c r="AY145" i="1" s="1"/>
  <c r="AZ145" i="1" s="1"/>
  <c r="BA145" i="1" s="1"/>
  <c r="BB145" i="1" s="1"/>
  <c r="BC145" i="1" s="1"/>
  <c r="BD145" i="1" s="1"/>
  <c r="BE145" i="1" s="1"/>
  <c r="BF145" i="1" s="1"/>
  <c r="BG145" i="1" s="1"/>
  <c r="BH145" i="1" s="1"/>
  <c r="BI145" i="1" s="1"/>
  <c r="BJ145" i="1" s="1"/>
  <c r="BK145" i="1" s="1"/>
  <c r="BL145" i="1" s="1"/>
  <c r="BM145" i="1" s="1"/>
  <c r="BN145" i="1" s="1"/>
  <c r="BO145" i="1" s="1"/>
  <c r="BP145" i="1" s="1"/>
  <c r="BQ145" i="1" s="1"/>
  <c r="BR145" i="1" s="1"/>
  <c r="BS145" i="1" s="1"/>
  <c r="BT145" i="1" s="1"/>
  <c r="BU145" i="1" s="1"/>
  <c r="BV145" i="1" s="1"/>
  <c r="BW145" i="1" s="1"/>
  <c r="BX145" i="1" s="1"/>
  <c r="BY145" i="1" s="1"/>
  <c r="BZ145" i="1" s="1"/>
  <c r="CA145" i="1" s="1"/>
  <c r="CB145" i="1" s="1"/>
  <c r="CC145" i="1" s="1"/>
  <c r="CD145" i="1" s="1"/>
  <c r="CE145" i="1" s="1"/>
  <c r="CF145" i="1" s="1"/>
  <c r="CG145" i="1" s="1"/>
  <c r="CH145" i="1" s="1"/>
  <c r="CI145" i="1" s="1"/>
  <c r="CJ145" i="1" s="1"/>
  <c r="CK145" i="1" s="1"/>
  <c r="CL145" i="1" s="1"/>
  <c r="CM145" i="1" s="1"/>
  <c r="CN145" i="1" s="1"/>
  <c r="CO145" i="1" s="1"/>
  <c r="CP145" i="1" s="1"/>
  <c r="CQ145" i="1" s="1"/>
  <c r="CR145" i="1" s="1"/>
  <c r="CS145" i="1" s="1"/>
  <c r="CT145" i="1" s="1"/>
  <c r="CU145" i="1" s="1"/>
  <c r="CV145" i="1" s="1"/>
  <c r="CW145" i="1" s="1"/>
  <c r="CX145" i="1" s="1"/>
  <c r="CY145" i="1" s="1"/>
  <c r="CZ145" i="1" s="1"/>
  <c r="DA145" i="1" s="1"/>
  <c r="DB145" i="1" s="1"/>
  <c r="DC145" i="1" s="1"/>
  <c r="DD145" i="1" s="1"/>
  <c r="DE145" i="1" s="1"/>
  <c r="DF145" i="1" s="1"/>
  <c r="DG145" i="1" s="1"/>
  <c r="DH145" i="1" s="1"/>
  <c r="DI145" i="1" s="1"/>
  <c r="DJ145" i="1" s="1"/>
  <c r="DK145" i="1" s="1"/>
  <c r="DL145" i="1" s="1"/>
  <c r="DM145" i="1" s="1"/>
  <c r="DN145" i="1" s="1"/>
  <c r="DO145" i="1" s="1"/>
  <c r="DP145" i="1" s="1"/>
  <c r="DQ145" i="1" s="1"/>
  <c r="DR145" i="1" s="1"/>
  <c r="DS145" i="1" s="1"/>
  <c r="DT145" i="1" s="1"/>
  <c r="DU145" i="1" s="1"/>
  <c r="DV145" i="1" s="1"/>
  <c r="DW145" i="1" s="1"/>
  <c r="DX145" i="1" s="1"/>
  <c r="DY145" i="1" s="1"/>
  <c r="DZ145" i="1" s="1"/>
  <c r="EA145" i="1" s="1"/>
  <c r="EB145" i="1" s="1"/>
  <c r="EC145" i="1" s="1"/>
  <c r="ED145" i="1" s="1"/>
  <c r="EE145" i="1" s="1"/>
  <c r="EF145" i="1" s="1"/>
  <c r="EG145" i="1" s="1"/>
  <c r="EH145" i="1" s="1"/>
  <c r="EI145" i="1" s="1"/>
  <c r="EJ145" i="1" s="1"/>
  <c r="EK145" i="1" s="1"/>
  <c r="EL145" i="1" s="1"/>
  <c r="EM145" i="1" s="1"/>
  <c r="EN145" i="1" s="1"/>
  <c r="EO145" i="1" s="1"/>
  <c r="EP145" i="1" s="1"/>
  <c r="EQ145" i="1" s="1"/>
  <c r="ER145" i="1" s="1"/>
  <c r="ES145" i="1" s="1"/>
  <c r="ET145" i="1" s="1"/>
  <c r="EU145" i="1" s="1"/>
  <c r="EV145" i="1" s="1"/>
  <c r="EW145" i="1" s="1"/>
  <c r="EX145" i="1" s="1"/>
  <c r="EY145" i="1" s="1"/>
  <c r="EZ145" i="1" s="1"/>
  <c r="FA145" i="1" s="1"/>
  <c r="FB145" i="1" s="1"/>
  <c r="FC145" i="1" s="1"/>
  <c r="FD145" i="1" s="1"/>
  <c r="FE145" i="1" s="1"/>
  <c r="FF145" i="1" s="1"/>
  <c r="FG145" i="1" s="1"/>
  <c r="FH145" i="1" s="1"/>
  <c r="FI145" i="1" s="1"/>
  <c r="FJ145" i="1" s="1"/>
  <c r="FK145" i="1" s="1"/>
  <c r="FL145" i="1" s="1"/>
  <c r="FM145" i="1" s="1"/>
  <c r="FN145" i="1" s="1"/>
  <c r="FO145" i="1" s="1"/>
  <c r="FP145" i="1" s="1"/>
  <c r="FQ145" i="1" s="1"/>
  <c r="FR145" i="1" s="1"/>
  <c r="FS145" i="1" s="1"/>
  <c r="FT145" i="1" s="1"/>
  <c r="FU145" i="1" s="1"/>
  <c r="FV145" i="1" s="1"/>
  <c r="FW145" i="1" s="1"/>
  <c r="FX145" i="1" s="1"/>
  <c r="FY145" i="1" s="1"/>
  <c r="FZ145" i="1" s="1"/>
  <c r="GA145" i="1" s="1"/>
  <c r="GB145" i="1" s="1"/>
  <c r="GC145" i="1" s="1"/>
  <c r="GD145" i="1" s="1"/>
  <c r="GE145" i="1" s="1"/>
  <c r="GF145" i="1" s="1"/>
  <c r="GG145" i="1" s="1"/>
  <c r="GH145" i="1" s="1"/>
  <c r="GI145" i="1" s="1"/>
  <c r="GJ145" i="1" s="1"/>
  <c r="GK145" i="1" s="1"/>
  <c r="GL145" i="1" s="1"/>
  <c r="GM145" i="1" s="1"/>
  <c r="GN145" i="1" s="1"/>
  <c r="GO145" i="1" s="1"/>
  <c r="GP145" i="1" s="1"/>
  <c r="GQ145" i="1" s="1"/>
  <c r="GR145" i="1" s="1"/>
  <c r="GS145" i="1" s="1"/>
  <c r="GT145" i="1" s="1"/>
  <c r="GU145" i="1" s="1"/>
  <c r="GV145" i="1" s="1"/>
  <c r="GW145" i="1" s="1"/>
  <c r="GX145" i="1" s="1"/>
  <c r="GY145" i="1" s="1"/>
  <c r="GZ145" i="1" s="1"/>
  <c r="HA145" i="1" s="1"/>
  <c r="HB145" i="1" s="1"/>
  <c r="HC145" i="1" s="1"/>
  <c r="HD145" i="1" s="1"/>
  <c r="HE145" i="1" s="1"/>
  <c r="HF145" i="1" s="1"/>
  <c r="HG145" i="1" s="1"/>
  <c r="HH145" i="1" s="1"/>
  <c r="HI145" i="1" s="1"/>
  <c r="HJ145" i="1" s="1"/>
  <c r="HK145" i="1" s="1"/>
  <c r="HL145" i="1" s="1"/>
  <c r="HM145" i="1" s="1"/>
  <c r="HN145" i="1" s="1"/>
  <c r="HO145" i="1" s="1"/>
  <c r="HP145" i="1" s="1"/>
  <c r="HQ145" i="1" s="1"/>
  <c r="HR145" i="1" s="1"/>
  <c r="HS145" i="1" s="1"/>
  <c r="HT145" i="1" s="1"/>
  <c r="HU145" i="1" s="1"/>
  <c r="HV145" i="1" s="1"/>
  <c r="HW145" i="1" s="1"/>
  <c r="HX145" i="1" s="1"/>
  <c r="HY145" i="1" s="1"/>
  <c r="HZ145" i="1" s="1"/>
  <c r="IA145" i="1" s="1"/>
  <c r="IB145" i="1" s="1"/>
  <c r="IC145" i="1" s="1"/>
  <c r="ID145" i="1" s="1"/>
  <c r="IE145" i="1" s="1"/>
  <c r="IF145" i="1" s="1"/>
  <c r="IG145" i="1" s="1"/>
  <c r="IH145" i="1" s="1"/>
  <c r="II145" i="1" s="1"/>
  <c r="IJ145" i="1" s="1"/>
  <c r="IK145" i="1" s="1"/>
  <c r="IL145" i="1" s="1"/>
  <c r="IM145" i="1" s="1"/>
  <c r="IN145" i="1" s="1"/>
  <c r="IO145" i="1" s="1"/>
  <c r="IP145" i="1" s="1"/>
  <c r="IQ145" i="1" s="1"/>
  <c r="IR145" i="1" s="1"/>
  <c r="IS145" i="1" s="1"/>
  <c r="IT145" i="1" s="1"/>
  <c r="IU145" i="1" s="1"/>
  <c r="IV145" i="1" s="1"/>
  <c r="IW145" i="1" s="1"/>
  <c r="IX145" i="1" s="1"/>
  <c r="IY145" i="1" s="1"/>
  <c r="IZ145" i="1" s="1"/>
  <c r="JA145" i="1" s="1"/>
  <c r="JB145" i="1" s="1"/>
  <c r="JC145" i="1" s="1"/>
  <c r="JD145" i="1" s="1"/>
  <c r="JE145" i="1" s="1"/>
  <c r="JF145" i="1" s="1"/>
  <c r="JG145" i="1" s="1"/>
  <c r="JH145" i="1" s="1"/>
  <c r="JI145" i="1" s="1"/>
  <c r="JJ145" i="1" s="1"/>
  <c r="JK145" i="1" s="1"/>
  <c r="JL145" i="1" s="1"/>
  <c r="JM145" i="1" s="1"/>
  <c r="JN145" i="1" s="1"/>
  <c r="JO145" i="1" s="1"/>
  <c r="JP145" i="1" s="1"/>
  <c r="JQ145" i="1" s="1"/>
  <c r="JR145" i="1" s="1"/>
  <c r="JS145" i="1" s="1"/>
  <c r="JT145" i="1" s="1"/>
  <c r="JU145" i="1" s="1"/>
  <c r="JV145" i="1" s="1"/>
  <c r="JW145" i="1" s="1"/>
  <c r="JX145" i="1" s="1"/>
  <c r="JY145" i="1" s="1"/>
  <c r="JZ145" i="1" s="1"/>
  <c r="KA145" i="1" s="1"/>
  <c r="KB145" i="1" s="1"/>
  <c r="KC145" i="1" s="1"/>
  <c r="KD145" i="1" s="1"/>
  <c r="KE145" i="1" s="1"/>
  <c r="KF145" i="1" s="1"/>
  <c r="KG145" i="1" s="1"/>
  <c r="KH145" i="1" s="1"/>
  <c r="KI145" i="1" s="1"/>
  <c r="KJ145" i="1" s="1"/>
  <c r="KK145" i="1" s="1"/>
  <c r="KL145" i="1" s="1"/>
  <c r="KM145" i="1" s="1"/>
  <c r="KN145" i="1" s="1"/>
  <c r="KO145" i="1" s="1"/>
  <c r="KP145" i="1" s="1"/>
  <c r="KQ145" i="1" s="1"/>
  <c r="KR145" i="1" s="1"/>
  <c r="KS145" i="1" s="1"/>
  <c r="KT145" i="1" s="1"/>
  <c r="KU145" i="1" s="1"/>
  <c r="KV145" i="1" s="1"/>
  <c r="KW145" i="1" s="1"/>
  <c r="KX145" i="1" s="1"/>
  <c r="KY145" i="1" s="1"/>
  <c r="KZ145" i="1" s="1"/>
  <c r="LA145" i="1" s="1"/>
  <c r="LB145" i="1" s="1"/>
  <c r="LC145" i="1" s="1"/>
  <c r="LD145" i="1" s="1"/>
  <c r="LE145" i="1" s="1"/>
  <c r="LF145" i="1" s="1"/>
  <c r="LG145" i="1" s="1"/>
  <c r="LH145" i="1" s="1"/>
  <c r="LI145" i="1" s="1"/>
  <c r="LJ145" i="1" s="1"/>
  <c r="YL145" i="1" s="1"/>
  <c r="YM145" i="1" s="1"/>
  <c r="YN145" i="1" s="1"/>
  <c r="YO145" i="1" s="1"/>
  <c r="LK145" i="1" s="1"/>
  <c r="LL145" i="1" s="1"/>
  <c r="LM145" i="1" s="1"/>
  <c r="LN145" i="1" s="1"/>
  <c r="LO145" i="1" s="1"/>
  <c r="LP145" i="1" s="1"/>
  <c r="LQ145" i="1" s="1"/>
  <c r="LR145" i="1" s="1"/>
  <c r="LS145" i="1" s="1"/>
  <c r="LT145" i="1" s="1"/>
  <c r="LU145" i="1" s="1"/>
  <c r="LV145" i="1" s="1"/>
  <c r="LW145" i="1" s="1"/>
  <c r="LX145" i="1" s="1"/>
  <c r="LY145" i="1" s="1"/>
  <c r="LZ145" i="1" s="1"/>
  <c r="MA145" i="1" s="1"/>
  <c r="MB145" i="1" s="1"/>
  <c r="MC145" i="1" s="1"/>
  <c r="MD145" i="1" s="1"/>
  <c r="ME145" i="1" s="1"/>
  <c r="MF145" i="1" s="1"/>
  <c r="MG145" i="1" s="1"/>
  <c r="MH145" i="1" s="1"/>
  <c r="MI145" i="1" s="1"/>
  <c r="MJ145" i="1" s="1"/>
  <c r="MK145" i="1" s="1"/>
  <c r="ML145" i="1" s="1"/>
  <c r="YP145" i="1" s="1"/>
  <c r="YQ145" i="1" s="1"/>
  <c r="MM145" i="1" s="1"/>
  <c r="MN145" i="1" s="1"/>
  <c r="MO145" i="1" s="1"/>
  <c r="MP145" i="1" s="1"/>
  <c r="MQ145" i="1" s="1"/>
  <c r="MR145" i="1" s="1"/>
  <c r="MU145" i="1" s="1"/>
  <c r="MV145" i="1" s="1"/>
  <c r="MW145" i="1" s="1"/>
  <c r="MX145" i="1" s="1"/>
  <c r="MY145" i="1" s="1"/>
  <c r="MZ145" i="1" s="1"/>
  <c r="NA145" i="1" s="1"/>
  <c r="NB145" i="1" s="1"/>
  <c r="NC145" i="1" s="1"/>
  <c r="ND145" i="1" s="1"/>
  <c r="NE145" i="1" s="1"/>
  <c r="NF145" i="1" s="1"/>
  <c r="NG145" i="1" s="1"/>
  <c r="NH145" i="1" s="1"/>
  <c r="NI145" i="1" s="1"/>
  <c r="NJ145" i="1" s="1"/>
  <c r="NK145" i="1" s="1"/>
  <c r="NL145" i="1" s="1"/>
  <c r="NM145" i="1" s="1"/>
  <c r="NN145" i="1" s="1"/>
  <c r="NO145" i="1" s="1"/>
  <c r="NP145" i="1" s="1"/>
  <c r="NQ145" i="1" s="1"/>
  <c r="NR145" i="1" s="1"/>
  <c r="NS145" i="1" s="1"/>
  <c r="NT145" i="1" s="1"/>
  <c r="NU145" i="1" s="1"/>
  <c r="NV145" i="1" s="1"/>
  <c r="NW145" i="1" s="1"/>
  <c r="NX145" i="1" s="1"/>
  <c r="NY145" i="1" s="1"/>
  <c r="NZ145" i="1" s="1"/>
  <c r="OA145" i="1" s="1"/>
  <c r="OB145" i="1" s="1"/>
  <c r="OC145" i="1" s="1"/>
  <c r="OD145" i="1" s="1"/>
  <c r="OE145" i="1" s="1"/>
  <c r="OF145" i="1" s="1"/>
  <c r="OG145" i="1" s="1"/>
  <c r="OH145" i="1" s="1"/>
  <c r="OI145" i="1" s="1"/>
  <c r="OJ145" i="1" s="1"/>
  <c r="OK145" i="1" s="1"/>
  <c r="OL145" i="1" s="1"/>
  <c r="OM145" i="1" s="1"/>
  <c r="ON145" i="1" s="1"/>
  <c r="OO145" i="1" s="1"/>
  <c r="OP145" i="1" s="1"/>
  <c r="OQ145" i="1" s="1"/>
  <c r="OR145" i="1" s="1"/>
  <c r="OS145" i="1" s="1"/>
  <c r="OT145" i="1" s="1"/>
  <c r="OU145" i="1" s="1"/>
  <c r="OV145" i="1" s="1"/>
  <c r="OW145" i="1" s="1"/>
  <c r="OX145" i="1" s="1"/>
  <c r="OY145" i="1" s="1"/>
  <c r="OZ145" i="1" s="1"/>
  <c r="PA145" i="1" s="1"/>
  <c r="PB145" i="1" s="1"/>
  <c r="PC145" i="1" s="1"/>
  <c r="PD145" i="1" s="1"/>
  <c r="PE145" i="1" s="1"/>
  <c r="PF145" i="1" s="1"/>
  <c r="PG145" i="1" s="1"/>
  <c r="PH145" i="1" s="1"/>
  <c r="PI145" i="1" s="1"/>
  <c r="PJ145" i="1" s="1"/>
  <c r="PK145" i="1" s="1"/>
  <c r="PL145" i="1" s="1"/>
  <c r="PM145" i="1" s="1"/>
  <c r="PN145" i="1" s="1"/>
  <c r="PO145" i="1" s="1"/>
  <c r="PP145" i="1" s="1"/>
  <c r="PQ145" i="1" s="1"/>
  <c r="PR145" i="1" s="1"/>
  <c r="PS145" i="1" s="1"/>
  <c r="PT145" i="1" s="1"/>
  <c r="PU145" i="1" s="1"/>
  <c r="PV145" i="1" s="1"/>
  <c r="PW145" i="1" s="1"/>
  <c r="PX145" i="1" s="1"/>
  <c r="PY145" i="1" s="1"/>
  <c r="PZ145" i="1" s="1"/>
  <c r="QA145" i="1" s="1"/>
  <c r="QB145" i="1" s="1"/>
  <c r="QC145" i="1" s="1"/>
  <c r="QD145" i="1" s="1"/>
  <c r="QE145" i="1" s="1"/>
  <c r="QF145" i="1" s="1"/>
  <c r="QG145" i="1" s="1"/>
  <c r="QH145" i="1" s="1"/>
  <c r="QI145" i="1" s="1"/>
  <c r="QJ145" i="1" s="1"/>
  <c r="QK145" i="1" s="1"/>
  <c r="QL145" i="1" s="1"/>
  <c r="QM145" i="1" s="1"/>
  <c r="QN145" i="1" s="1"/>
  <c r="QO145" i="1" s="1"/>
  <c r="QP145" i="1" s="1"/>
  <c r="QQ145" i="1" s="1"/>
  <c r="QR145" i="1" s="1"/>
  <c r="QS145" i="1" s="1"/>
  <c r="QT145" i="1" s="1"/>
  <c r="QU145" i="1" s="1"/>
  <c r="QV145" i="1" s="1"/>
  <c r="QW145" i="1" s="1"/>
  <c r="QX145" i="1" s="1"/>
  <c r="QY145" i="1" s="1"/>
  <c r="QZ145" i="1" s="1"/>
  <c r="RA145" i="1" s="1"/>
  <c r="RB145" i="1" s="1"/>
  <c r="RC145" i="1" s="1"/>
  <c r="RD145" i="1" s="1"/>
  <c r="RE145" i="1" s="1"/>
  <c r="RF145" i="1" s="1"/>
  <c r="RG145" i="1" s="1"/>
  <c r="RH145" i="1" s="1"/>
  <c r="RI145" i="1" s="1"/>
  <c r="RJ145" i="1" s="1"/>
  <c r="RK145" i="1" s="1"/>
  <c r="RL145" i="1" s="1"/>
  <c r="RM145" i="1" s="1"/>
  <c r="RN145" i="1" s="1"/>
  <c r="RO145" i="1" s="1"/>
  <c r="RP145" i="1" s="1"/>
  <c r="RQ145" i="1" s="1"/>
  <c r="RR145" i="1" s="1"/>
  <c r="RS145" i="1" s="1"/>
  <c r="RT145" i="1" s="1"/>
  <c r="RU145" i="1" s="1"/>
  <c r="RV145" i="1" s="1"/>
  <c r="RW145" i="1" s="1"/>
  <c r="RX145" i="1" s="1"/>
  <c r="RY145" i="1" s="1"/>
  <c r="RZ145" i="1" s="1"/>
  <c r="SA145" i="1" s="1"/>
  <c r="SB145" i="1" s="1"/>
  <c r="SC145" i="1" s="1"/>
  <c r="SD145" i="1" s="1"/>
  <c r="SE145" i="1" s="1"/>
  <c r="SF145" i="1" s="1"/>
  <c r="SG145" i="1" s="1"/>
  <c r="SH145" i="1" s="1"/>
  <c r="SI145" i="1" s="1"/>
  <c r="SJ145" i="1" s="1"/>
  <c r="SK145" i="1" s="1"/>
  <c r="SL145" i="1" s="1"/>
  <c r="SM145" i="1" s="1"/>
  <c r="SN145" i="1" s="1"/>
  <c r="SO145" i="1" s="1"/>
  <c r="SP145" i="1" s="1"/>
  <c r="SQ145" i="1" s="1"/>
  <c r="SR145" i="1" s="1"/>
  <c r="SS145" i="1" s="1"/>
  <c r="ST145" i="1" s="1"/>
  <c r="SU145" i="1" s="1"/>
  <c r="SV145" i="1" s="1"/>
  <c r="SW145" i="1" s="1"/>
  <c r="SX145" i="1" s="1"/>
  <c r="SY145" i="1" s="1"/>
  <c r="SZ145" i="1" s="1"/>
  <c r="TA145" i="1" s="1"/>
  <c r="TB145" i="1" s="1"/>
  <c r="TC145" i="1" s="1"/>
  <c r="TD145" i="1" s="1"/>
  <c r="TE145" i="1" s="1"/>
  <c r="TF145" i="1" s="1"/>
  <c r="TG145" i="1" s="1"/>
  <c r="TH145" i="1" s="1"/>
  <c r="TI145" i="1" s="1"/>
  <c r="TJ145" i="1" s="1"/>
  <c r="TK145" i="1" s="1"/>
  <c r="TL145" i="1" s="1"/>
  <c r="TM145" i="1" s="1"/>
  <c r="TN145" i="1" s="1"/>
  <c r="TO145" i="1" s="1"/>
  <c r="TP145" i="1" s="1"/>
  <c r="TQ145" i="1" s="1"/>
  <c r="TR145" i="1" s="1"/>
  <c r="TS145" i="1" s="1"/>
  <c r="TT145" i="1" s="1"/>
  <c r="TU145" i="1" s="1"/>
  <c r="TV145" i="1" s="1"/>
  <c r="TW145" i="1" s="1"/>
  <c r="TX145" i="1" s="1"/>
  <c r="TY145" i="1" s="1"/>
  <c r="TZ145" i="1" s="1"/>
  <c r="UA145" i="1" s="1"/>
  <c r="UB145" i="1" s="1"/>
  <c r="UC145" i="1" s="1"/>
  <c r="UD145" i="1" s="1"/>
  <c r="UE145" i="1" s="1"/>
  <c r="UF145" i="1" s="1"/>
  <c r="UG145" i="1" s="1"/>
  <c r="UH145" i="1" s="1"/>
  <c r="UI145" i="1" s="1"/>
  <c r="UJ145" i="1" s="1"/>
  <c r="UK145" i="1" s="1"/>
  <c r="UL145" i="1" s="1"/>
  <c r="UM145" i="1" s="1"/>
  <c r="UN145" i="1" s="1"/>
  <c r="UO145" i="1" s="1"/>
  <c r="UP145" i="1" s="1"/>
  <c r="UQ145" i="1" s="1"/>
  <c r="UR145" i="1" s="1"/>
  <c r="US145" i="1" s="1"/>
  <c r="UT145" i="1" s="1"/>
  <c r="UU145" i="1" s="1"/>
  <c r="UV145" i="1" s="1"/>
  <c r="UW145" i="1" s="1"/>
  <c r="UX145" i="1" s="1"/>
  <c r="UY145" i="1" s="1"/>
  <c r="UZ145" i="1" s="1"/>
  <c r="VA145" i="1" s="1"/>
  <c r="VB145" i="1" s="1"/>
  <c r="VC145" i="1" s="1"/>
  <c r="VD145" i="1" s="1"/>
  <c r="VE145" i="1" s="1"/>
  <c r="VF145" i="1" s="1"/>
  <c r="VG145" i="1" s="1"/>
  <c r="VH145" i="1" s="1"/>
  <c r="VI145" i="1" s="1"/>
  <c r="VJ145" i="1" s="1"/>
  <c r="VK145" i="1" s="1"/>
  <c r="VL145" i="1" s="1"/>
  <c r="VM145" i="1" s="1"/>
  <c r="VN145" i="1" s="1"/>
  <c r="VO145" i="1" s="1"/>
  <c r="VP145" i="1" s="1"/>
  <c r="VQ145" i="1" s="1"/>
  <c r="VR145" i="1" s="1"/>
  <c r="VS145" i="1" s="1"/>
  <c r="VT145" i="1" s="1"/>
  <c r="VU145" i="1" s="1"/>
  <c r="VV145" i="1" s="1"/>
  <c r="VW145" i="1" s="1"/>
  <c r="VX145" i="1" s="1"/>
  <c r="VY145" i="1" s="1"/>
  <c r="VZ145" i="1" s="1"/>
  <c r="WA145" i="1" s="1"/>
  <c r="WB145" i="1" s="1"/>
  <c r="WC145" i="1" s="1"/>
  <c r="WD145" i="1" s="1"/>
  <c r="WE145" i="1" s="1"/>
  <c r="WF145" i="1" s="1"/>
  <c r="WG145" i="1" s="1"/>
  <c r="WH145" i="1" s="1"/>
  <c r="WI145" i="1" s="1"/>
  <c r="WJ145" i="1" s="1"/>
  <c r="WK145" i="1" s="1"/>
  <c r="WL145" i="1" s="1"/>
  <c r="WM145" i="1" s="1"/>
  <c r="WN145" i="1" s="1"/>
  <c r="WO145" i="1" s="1"/>
  <c r="WP145" i="1" s="1"/>
  <c r="WQ145" i="1" s="1"/>
  <c r="WR145" i="1" s="1"/>
  <c r="WS145" i="1" s="1"/>
  <c r="WT145" i="1" s="1"/>
  <c r="WU145" i="1" s="1"/>
  <c r="WV145" i="1" s="1"/>
  <c r="WW145" i="1" s="1"/>
  <c r="WX145" i="1" s="1"/>
  <c r="WY145" i="1" s="1"/>
  <c r="WZ145" i="1" s="1"/>
  <c r="XA145" i="1" s="1"/>
  <c r="XB145" i="1" s="1"/>
  <c r="XC145" i="1" s="1"/>
  <c r="XD145" i="1" s="1"/>
  <c r="XE145" i="1" s="1"/>
  <c r="XF145" i="1" s="1"/>
  <c r="XG145" i="1" s="1"/>
  <c r="XH145" i="1" s="1"/>
  <c r="XI145" i="1" s="1"/>
  <c r="XJ145" i="1" s="1"/>
  <c r="XK145" i="1" s="1"/>
  <c r="XL145" i="1" s="1"/>
  <c r="XM145" i="1" s="1"/>
  <c r="XN145" i="1" s="1"/>
  <c r="XO145" i="1" s="1"/>
  <c r="XP145" i="1" s="1"/>
  <c r="XQ145" i="1" s="1"/>
  <c r="XR145" i="1" s="1"/>
  <c r="XS145" i="1" s="1"/>
  <c r="XT145" i="1" s="1"/>
  <c r="XU145" i="1" s="1"/>
  <c r="XV145" i="1" s="1"/>
  <c r="XW145" i="1" s="1"/>
  <c r="XX145" i="1" s="1"/>
  <c r="XY145" i="1" s="1"/>
  <c r="XZ145" i="1" s="1"/>
  <c r="YA145" i="1" s="1"/>
  <c r="YB145" i="1" s="1"/>
  <c r="YC145" i="1" s="1"/>
  <c r="YD145" i="1" s="1"/>
  <c r="YE145" i="1" s="1"/>
  <c r="YF145" i="1" s="1"/>
  <c r="YG145" i="1" s="1"/>
  <c r="YH145" i="1" s="1"/>
  <c r="YI145" i="1" s="1"/>
  <c r="YJ145" i="1" s="1"/>
  <c r="YK145" i="1" s="1"/>
  <c r="MX21" i="1"/>
  <c r="MW21" i="1"/>
  <c r="JE2" i="22" l="1"/>
  <c r="JC22" i="1"/>
  <c r="JF3" i="22"/>
  <c r="JB3" i="1"/>
  <c r="JB142" i="1" s="1"/>
  <c r="JB21" i="1"/>
  <c r="DZ41" i="1"/>
  <c r="ED17" i="22" s="1"/>
  <c r="JF2" i="22" l="1"/>
  <c r="JD22" i="1"/>
  <c r="JG3" i="22"/>
  <c r="JC3" i="1"/>
  <c r="JC142" i="1" s="1"/>
  <c r="JC21" i="1"/>
  <c r="JG2" i="22" l="1"/>
  <c r="JE22" i="1"/>
  <c r="JH3" i="22"/>
  <c r="JD3" i="1"/>
  <c r="JD142" i="1" s="1"/>
  <c r="JD21" i="1"/>
  <c r="JH2" i="22" l="1"/>
  <c r="JF22" i="1"/>
  <c r="JI3" i="22"/>
  <c r="JE3" i="1"/>
  <c r="JE142" i="1" s="1"/>
  <c r="JE21" i="1"/>
  <c r="JI2" i="22" l="1"/>
  <c r="JG22" i="1"/>
  <c r="JJ3" i="22"/>
  <c r="JF3" i="1"/>
  <c r="JF142" i="1" s="1"/>
  <c r="JF21" i="1"/>
  <c r="BZ41" i="1"/>
  <c r="CD17" i="22" s="1"/>
  <c r="JH22" i="1" l="1"/>
  <c r="JK3" i="22"/>
  <c r="JG3" i="1"/>
  <c r="JG142" i="1" s="1"/>
  <c r="JG21" i="1"/>
  <c r="JJ2" i="22"/>
  <c r="GG106" i="1"/>
  <c r="MU98" i="1"/>
  <c r="MU41" i="1"/>
  <c r="GI41" i="1"/>
  <c r="GM17" i="22" s="1"/>
  <c r="GH41" i="1"/>
  <c r="GL17" i="22" s="1"/>
  <c r="GG41" i="1"/>
  <c r="GK17" i="22" s="1"/>
  <c r="GF41" i="1"/>
  <c r="GJ17" i="22" s="1"/>
  <c r="GE41" i="1"/>
  <c r="GI17" i="22" s="1"/>
  <c r="FY41" i="1"/>
  <c r="GC17" i="22" s="1"/>
  <c r="FX41" i="1"/>
  <c r="GB17" i="22" s="1"/>
  <c r="FW41" i="1"/>
  <c r="GA17" i="22" s="1"/>
  <c r="FV41" i="1"/>
  <c r="FZ17" i="22" s="1"/>
  <c r="FU41" i="1"/>
  <c r="FY17" i="22" s="1"/>
  <c r="JK2" i="22" l="1"/>
  <c r="JI22" i="1"/>
  <c r="JL3" i="22"/>
  <c r="JH3" i="1"/>
  <c r="JH142" i="1" s="1"/>
  <c r="JH21" i="1"/>
  <c r="MU99" i="1"/>
  <c r="FO41" i="1"/>
  <c r="FS17" i="22" s="1"/>
  <c r="EJ41" i="1"/>
  <c r="EN17" i="22" s="1"/>
  <c r="JL2" i="22" l="1"/>
  <c r="JJ22" i="1"/>
  <c r="JM3" i="22"/>
  <c r="JI3" i="1"/>
  <c r="JI142" i="1" s="1"/>
  <c r="JI21" i="1"/>
  <c r="DX83" i="1"/>
  <c r="DX41" i="1"/>
  <c r="EB17" i="22" s="1"/>
  <c r="DQ41" i="1"/>
  <c r="DU17" i="22" s="1"/>
  <c r="DR41" i="1"/>
  <c r="DV17" i="22" s="1"/>
  <c r="DR83" i="1"/>
  <c r="DQ83" i="1"/>
  <c r="DP83" i="1"/>
  <c r="DP41" i="1"/>
  <c r="DT17" i="22" s="1"/>
  <c r="JK22" i="1" l="1"/>
  <c r="JN3" i="22"/>
  <c r="JJ3" i="1"/>
  <c r="JJ142" i="1" s="1"/>
  <c r="JJ21" i="1"/>
  <c r="JM2" i="22"/>
  <c r="DF41" i="1"/>
  <c r="DJ17" i="22" s="1"/>
  <c r="DB83" i="1"/>
  <c r="DB41" i="1"/>
  <c r="DF17" i="22" s="1"/>
  <c r="JN2" i="22" l="1"/>
  <c r="JL22" i="1"/>
  <c r="JO3" i="22"/>
  <c r="JK3" i="1"/>
  <c r="JK142" i="1" s="1"/>
  <c r="JK21" i="1"/>
  <c r="DA41" i="1"/>
  <c r="DE17" i="22" s="1"/>
  <c r="CZ41" i="1"/>
  <c r="DD17" i="22" s="1"/>
  <c r="CY41" i="1"/>
  <c r="DC17" i="22" s="1"/>
  <c r="CX41" i="1"/>
  <c r="DB17" i="22" s="1"/>
  <c r="CQ83" i="1"/>
  <c r="CQ41" i="1"/>
  <c r="CU17" i="22" s="1"/>
  <c r="JO2" i="22" l="1"/>
  <c r="JM22" i="1"/>
  <c r="JP3" i="22"/>
  <c r="JL3" i="1"/>
  <c r="JL142" i="1" s="1"/>
  <c r="JL21" i="1"/>
  <c r="CP41" i="1"/>
  <c r="CT17" i="22" s="1"/>
  <c r="CO41" i="1"/>
  <c r="CS17" i="22" s="1"/>
  <c r="JP2" i="22" l="1"/>
  <c r="JN22" i="1"/>
  <c r="JQ3" i="22"/>
  <c r="JM3" i="1"/>
  <c r="JM142" i="1" s="1"/>
  <c r="JM21" i="1"/>
  <c r="CN41" i="1"/>
  <c r="CR17" i="22" s="1"/>
  <c r="CM41" i="1"/>
  <c r="CQ17" i="22" s="1"/>
  <c r="CL41" i="1"/>
  <c r="CP17" i="22" s="1"/>
  <c r="CG41" i="1"/>
  <c r="CK17" i="22" s="1"/>
  <c r="CF41" i="1"/>
  <c r="CJ17" i="22" s="1"/>
  <c r="CB25" i="1"/>
  <c r="CF5" i="22" s="1"/>
  <c r="CB41" i="1"/>
  <c r="CF17" i="22" s="1"/>
  <c r="CA41" i="1"/>
  <c r="CE17" i="22" s="1"/>
  <c r="JQ2" i="22" l="1"/>
  <c r="JO22" i="1"/>
  <c r="JR3" i="22"/>
  <c r="JN3" i="1"/>
  <c r="JN142" i="1" s="1"/>
  <c r="JN21" i="1"/>
  <c r="JR2" i="22" l="1"/>
  <c r="JP22" i="1"/>
  <c r="JS3" i="22"/>
  <c r="JO3" i="1"/>
  <c r="JO142" i="1" s="1"/>
  <c r="JO21" i="1"/>
  <c r="BT41" i="1"/>
  <c r="BX17" i="22" s="1"/>
  <c r="BT83" i="1"/>
  <c r="BL41" i="1"/>
  <c r="BP17" i="22" s="1"/>
  <c r="BJ41" i="1"/>
  <c r="BN17" i="22" s="1"/>
  <c r="D142" i="1"/>
  <c r="C142" i="1"/>
  <c r="BG83" i="1"/>
  <c r="BG80" i="1"/>
  <c r="BG41" i="1"/>
  <c r="BK17" i="22" s="1"/>
  <c r="F144" i="1" l="1"/>
  <c r="G144" i="1"/>
  <c r="H144" i="1"/>
  <c r="DE144" i="1"/>
  <c r="GZ144" i="1"/>
  <c r="CY144" i="1"/>
  <c r="CL144" i="1"/>
  <c r="JG144" i="1"/>
  <c r="DB144" i="1"/>
  <c r="FV144" i="1"/>
  <c r="EV144" i="1"/>
  <c r="EI144" i="1"/>
  <c r="DV144" i="1"/>
  <c r="BD144" i="1"/>
  <c r="EL144" i="1"/>
  <c r="CW144" i="1"/>
  <c r="EY144" i="1"/>
  <c r="K144" i="1"/>
  <c r="JB144" i="1"/>
  <c r="DA144" i="1"/>
  <c r="AS144" i="1"/>
  <c r="HI144" i="1"/>
  <c r="IN144" i="1"/>
  <c r="IO144" i="1"/>
  <c r="BH144" i="1"/>
  <c r="HW144" i="1"/>
  <c r="BV144" i="1"/>
  <c r="HC144" i="1"/>
  <c r="HF144" i="1"/>
  <c r="EK144" i="1"/>
  <c r="GO144" i="1"/>
  <c r="AW144" i="1"/>
  <c r="DR144" i="1"/>
  <c r="CD144" i="1"/>
  <c r="IH144" i="1"/>
  <c r="CH144" i="1"/>
  <c r="AR144" i="1"/>
  <c r="EG144" i="1"/>
  <c r="DS144" i="1"/>
  <c r="DM144" i="1"/>
  <c r="CZ144" i="1"/>
  <c r="DQ144" i="1"/>
  <c r="U144" i="1"/>
  <c r="GK144" i="1"/>
  <c r="FJ144" i="1"/>
  <c r="EW144" i="1"/>
  <c r="EJ144" i="1"/>
  <c r="EZ144" i="1"/>
  <c r="FA144" i="1"/>
  <c r="DK144" i="1"/>
  <c r="EM144" i="1"/>
  <c r="CN144" i="1"/>
  <c r="IS144" i="1"/>
  <c r="AM144" i="1"/>
  <c r="AQ144" i="1"/>
  <c r="IE144" i="1"/>
  <c r="AN144" i="1"/>
  <c r="FX144" i="1"/>
  <c r="BG144" i="1"/>
  <c r="GL144" i="1"/>
  <c r="AY144" i="1"/>
  <c r="M144" i="1"/>
  <c r="EC144" i="1"/>
  <c r="DP144" i="1"/>
  <c r="EE144" i="1"/>
  <c r="AJ144" i="1"/>
  <c r="GY144" i="1"/>
  <c r="I144" i="1"/>
  <c r="FY144" i="1"/>
  <c r="FL144" i="1"/>
  <c r="EX144" i="1"/>
  <c r="FP144" i="1"/>
  <c r="DY144" i="1"/>
  <c r="JO144" i="1"/>
  <c r="EA144" i="1"/>
  <c r="JM144" i="1"/>
  <c r="IB144" i="1"/>
  <c r="CA144" i="1"/>
  <c r="IL144" i="1"/>
  <c r="CP144" i="1"/>
  <c r="II144" i="1"/>
  <c r="FF144" i="1"/>
  <c r="BZ144" i="1"/>
  <c r="HP144" i="1"/>
  <c r="GP144" i="1"/>
  <c r="HE144" i="1"/>
  <c r="CQ144" i="1"/>
  <c r="DL144" i="1"/>
  <c r="JK144" i="1"/>
  <c r="HH144" i="1"/>
  <c r="FD144" i="1"/>
  <c r="BM144" i="1"/>
  <c r="EU144" i="1"/>
  <c r="CG144" i="1"/>
  <c r="EQ144" i="1"/>
  <c r="ED144" i="1"/>
  <c r="ES144" i="1"/>
  <c r="AX144" i="1"/>
  <c r="HM144" i="1"/>
  <c r="X144" i="1"/>
  <c r="GM144" i="1"/>
  <c r="J144" i="1"/>
  <c r="FZ144" i="1"/>
  <c r="FM144" i="1"/>
  <c r="O144" i="1"/>
  <c r="GD144" i="1"/>
  <c r="AP144" i="1"/>
  <c r="EN144" i="1"/>
  <c r="JC144" i="1"/>
  <c r="DO144" i="1"/>
  <c r="IZ144" i="1"/>
  <c r="HO144" i="1"/>
  <c r="BN144" i="1"/>
  <c r="CJ144" i="1"/>
  <c r="JE144" i="1"/>
  <c r="CX144" i="1"/>
  <c r="FS144" i="1"/>
  <c r="FU144" i="1"/>
  <c r="AZ144" i="1"/>
  <c r="Z144" i="1"/>
  <c r="FQ144" i="1"/>
  <c r="CR144" i="1"/>
  <c r="IY144" i="1"/>
  <c r="ID144" i="1"/>
  <c r="GC144" i="1"/>
  <c r="FE144" i="1"/>
  <c r="ER144" i="1"/>
  <c r="FG144" i="1"/>
  <c r="BL144" i="1"/>
  <c r="IC144" i="1"/>
  <c r="AL144" i="1"/>
  <c r="HA144" i="1"/>
  <c r="Y144" i="1"/>
  <c r="GN144" i="1"/>
  <c r="L144" i="1"/>
  <c r="GA144" i="1"/>
  <c r="AB144" i="1"/>
  <c r="AC144" i="1"/>
  <c r="GR144" i="1"/>
  <c r="DW144" i="1"/>
  <c r="FC144" i="1"/>
  <c r="BR144" i="1"/>
  <c r="IQ144" i="1"/>
  <c r="DC144" i="1"/>
  <c r="IM144" i="1"/>
  <c r="HB144" i="1"/>
  <c r="BA144" i="1"/>
  <c r="IT144" i="1"/>
  <c r="R144" i="1"/>
  <c r="GG144" i="1"/>
  <c r="E144" i="1"/>
  <c r="FT144" i="1"/>
  <c r="T144" i="1"/>
  <c r="GJ144" i="1"/>
  <c r="CO144" i="1"/>
  <c r="JI144" i="1"/>
  <c r="BO144" i="1"/>
  <c r="IF144" i="1"/>
  <c r="BB144" i="1"/>
  <c r="HQ144" i="1"/>
  <c r="AO144" i="1"/>
  <c r="HD144" i="1"/>
  <c r="GQ144" i="1"/>
  <c r="BE144" i="1"/>
  <c r="HU144" i="1"/>
  <c r="P144" i="1"/>
  <c r="GE144" i="1"/>
  <c r="HT144" i="1"/>
  <c r="HS144" i="1"/>
  <c r="CE144" i="1"/>
  <c r="JA144" i="1"/>
  <c r="GB144" i="1"/>
  <c r="AA144" i="1"/>
  <c r="DZ144" i="1"/>
  <c r="N144" i="1"/>
  <c r="AT144" i="1"/>
  <c r="AG144" i="1"/>
  <c r="BQ144" i="1"/>
  <c r="FB144" i="1"/>
  <c r="CB144" i="1"/>
  <c r="JJ144" i="1"/>
  <c r="AF144" i="1"/>
  <c r="GV144" i="1"/>
  <c r="S144" i="1"/>
  <c r="GH144" i="1"/>
  <c r="AH144" i="1"/>
  <c r="GX144" i="1"/>
  <c r="DD144" i="1"/>
  <c r="CC144" i="1"/>
  <c r="IU144" i="1"/>
  <c r="BP144" i="1"/>
  <c r="IG144" i="1"/>
  <c r="BC144" i="1"/>
  <c r="HR144" i="1"/>
  <c r="BT144" i="1"/>
  <c r="IJ144" i="1"/>
  <c r="AD144" i="1"/>
  <c r="GS144" i="1"/>
  <c r="HG144" i="1"/>
  <c r="BS144" i="1"/>
  <c r="IA144" i="1"/>
  <c r="FO144" i="1"/>
  <c r="EP144" i="1"/>
  <c r="HJ144" i="1"/>
  <c r="GW144" i="1"/>
  <c r="HL144" i="1"/>
  <c r="IV144" i="1"/>
  <c r="GU144" i="1"/>
  <c r="HN144" i="1"/>
  <c r="AK144" i="1"/>
  <c r="CK144" i="1"/>
  <c r="BX144" i="1"/>
  <c r="IP144" i="1"/>
  <c r="CM144" i="1"/>
  <c r="JH144" i="1"/>
  <c r="FH144" i="1"/>
  <c r="EH144" i="1"/>
  <c r="DU144" i="1"/>
  <c r="DH144" i="1"/>
  <c r="DX144" i="1"/>
  <c r="CI144" i="1"/>
  <c r="JD144" i="1"/>
  <c r="FK144" i="1"/>
  <c r="W144" i="1"/>
  <c r="DN144" i="1"/>
  <c r="AE144" i="1"/>
  <c r="GT144" i="1"/>
  <c r="DI144" i="1"/>
  <c r="BJ144" i="1"/>
  <c r="Q144" i="1"/>
  <c r="CV144" i="1"/>
  <c r="AU144" i="1"/>
  <c r="IR144" i="1"/>
  <c r="BF144" i="1"/>
  <c r="EO144" i="1"/>
  <c r="CT144" i="1"/>
  <c r="V144" i="1"/>
  <c r="HK144" i="1"/>
  <c r="DF144" i="1"/>
  <c r="GI144" i="1"/>
  <c r="FR144" i="1"/>
  <c r="CU144" i="1"/>
  <c r="HZ144" i="1"/>
  <c r="JF144" i="1"/>
  <c r="FI144" i="1"/>
  <c r="HY144" i="1"/>
  <c r="DT144" i="1"/>
  <c r="FW144" i="1"/>
  <c r="GF144" i="1"/>
  <c r="BK144" i="1"/>
  <c r="DG144" i="1"/>
  <c r="HX144" i="1"/>
  <c r="BY144" i="1"/>
  <c r="DJ144" i="1"/>
  <c r="AI144" i="1"/>
  <c r="FN144" i="1"/>
  <c r="CS144" i="1"/>
  <c r="JL144" i="1"/>
  <c r="BU144" i="1"/>
  <c r="CF144" i="1"/>
  <c r="IK144" i="1"/>
  <c r="BI144" i="1"/>
  <c r="HV144" i="1"/>
  <c r="ET144" i="1"/>
  <c r="BW144" i="1"/>
  <c r="EF144" i="1"/>
  <c r="EB144" i="1"/>
  <c r="AV144" i="1"/>
  <c r="IW144" i="1"/>
  <c r="JN144" i="1"/>
  <c r="IX144" i="1"/>
  <c r="JS2" i="22"/>
  <c r="JQ22" i="1"/>
  <c r="JT3" i="22"/>
  <c r="JP3" i="1"/>
  <c r="JP142" i="1" s="1"/>
  <c r="JP144" i="1" s="1"/>
  <c r="JP21" i="1"/>
  <c r="BE41" i="1"/>
  <c r="BI17" i="22" s="1"/>
  <c r="AZ41" i="1"/>
  <c r="AZ17" i="22" s="1"/>
  <c r="AY41" i="1"/>
  <c r="AY17" i="22" s="1"/>
  <c r="AR41" i="1"/>
  <c r="AR17" i="22" s="1"/>
  <c r="AP41" i="1"/>
  <c r="AP17" i="22" s="1"/>
  <c r="JT2" i="22" l="1"/>
  <c r="JR22" i="1"/>
  <c r="JU3" i="22"/>
  <c r="JQ3" i="1"/>
  <c r="JQ142" i="1" s="1"/>
  <c r="JQ21" i="1"/>
  <c r="U41" i="1"/>
  <c r="U17" i="22" s="1"/>
  <c r="MU70" i="1"/>
  <c r="FW70" i="1"/>
  <c r="GA34" i="22" s="1"/>
  <c r="FV70" i="1"/>
  <c r="FZ34" i="22" s="1"/>
  <c r="FU70" i="1"/>
  <c r="FY34" i="22" s="1"/>
  <c r="EJ70" i="1"/>
  <c r="EN34" i="22" s="1"/>
  <c r="CP70" i="1"/>
  <c r="CT34" i="22" s="1"/>
  <c r="CN70" i="1"/>
  <c r="CR34" i="22" s="1"/>
  <c r="CM70" i="1"/>
  <c r="CQ34" i="22" s="1"/>
  <c r="CL70" i="1"/>
  <c r="CP34" i="22" s="1"/>
  <c r="CG70" i="1"/>
  <c r="CK34" i="22" s="1"/>
  <c r="CF70" i="1"/>
  <c r="CJ34" i="22" s="1"/>
  <c r="MW70" i="1"/>
  <c r="BS70" i="1"/>
  <c r="BW34" i="22" s="1"/>
  <c r="BE70" i="1"/>
  <c r="BI34" i="22" s="1"/>
  <c r="AR70" i="1"/>
  <c r="AR34" i="22" s="1"/>
  <c r="U70" i="1"/>
  <c r="U34" i="22" s="1"/>
  <c r="D70" i="1"/>
  <c r="D34" i="22" s="1"/>
  <c r="D41" i="1"/>
  <c r="D17" i="22" s="1"/>
  <c r="C70" i="1"/>
  <c r="C34" i="22" s="1"/>
  <c r="C41" i="1"/>
  <c r="CA25" i="1"/>
  <c r="CE5" i="22" s="1"/>
  <c r="MW25" i="1"/>
  <c r="CO25" i="1"/>
  <c r="CS5" i="22" s="1"/>
  <c r="DF25" i="1"/>
  <c r="DJ5" i="22" s="1"/>
  <c r="JQ144" i="1" l="1"/>
  <c r="JS22" i="1"/>
  <c r="JV3" i="22"/>
  <c r="JR3" i="1"/>
  <c r="JR142" i="1" s="1"/>
  <c r="JR144" i="1" s="1"/>
  <c r="JR21" i="1"/>
  <c r="JU2" i="22"/>
  <c r="C17" i="22"/>
  <c r="BS103" i="1"/>
  <c r="CG103" i="1"/>
  <c r="AR103" i="1"/>
  <c r="CF103" i="1"/>
  <c r="U103" i="1"/>
  <c r="AR102" i="1"/>
  <c r="BE102" i="1"/>
  <c r="CG102" i="1"/>
  <c r="D102" i="1"/>
  <c r="BS102" i="1"/>
  <c r="CL102" i="1"/>
  <c r="CM102" i="1"/>
  <c r="C102" i="1"/>
  <c r="CF102" i="1"/>
  <c r="CN102" i="1"/>
  <c r="CG71" i="1"/>
  <c r="CK35" i="22" s="1"/>
  <c r="CP71" i="1"/>
  <c r="CT35" i="22" s="1"/>
  <c r="MW1" i="1"/>
  <c r="BE71" i="1"/>
  <c r="BI35" i="22" s="1"/>
  <c r="BS71" i="1"/>
  <c r="BW35" i="22" s="1"/>
  <c r="CL71" i="1"/>
  <c r="CP35" i="22" s="1"/>
  <c r="FU71" i="1"/>
  <c r="FY35" i="22" s="1"/>
  <c r="U71" i="1"/>
  <c r="U35" i="22" s="1"/>
  <c r="CM71" i="1"/>
  <c r="CQ35" i="22" s="1"/>
  <c r="FV71" i="1"/>
  <c r="FZ35" i="22" s="1"/>
  <c r="AR71" i="1"/>
  <c r="AR35" i="22" s="1"/>
  <c r="CF71" i="1"/>
  <c r="CJ35" i="22" s="1"/>
  <c r="CN71" i="1"/>
  <c r="CR35" i="22" s="1"/>
  <c r="FW71" i="1"/>
  <c r="GA35" i="22" s="1"/>
  <c r="MU71" i="1"/>
  <c r="C144" i="1"/>
  <c r="D144" i="1"/>
  <c r="FX133" i="1"/>
  <c r="FY133" i="1"/>
  <c r="GE133" i="1"/>
  <c r="GF133" i="1"/>
  <c r="GG100" i="1"/>
  <c r="GK38" i="22" s="1"/>
  <c r="GG98" i="1"/>
  <c r="GK36" i="22" s="1"/>
  <c r="GF100" i="1"/>
  <c r="GJ38" i="22" s="1"/>
  <c r="GF98" i="1"/>
  <c r="GJ36" i="22" s="1"/>
  <c r="GE100" i="1"/>
  <c r="GI38" i="22" s="1"/>
  <c r="GE98" i="1"/>
  <c r="GI36" i="22" s="1"/>
  <c r="FW98" i="1"/>
  <c r="GA36" i="22" s="1"/>
  <c r="FV98" i="1"/>
  <c r="FZ36" i="22" s="1"/>
  <c r="FU98" i="1"/>
  <c r="FY36" i="22" s="1"/>
  <c r="FO100" i="1"/>
  <c r="FS38" i="22" s="1"/>
  <c r="DV120" i="1"/>
  <c r="JV2" i="22" l="1"/>
  <c r="JT22" i="1"/>
  <c r="JW3" i="22"/>
  <c r="JS3" i="1"/>
  <c r="JS142" i="1" s="1"/>
  <c r="JS21" i="1"/>
  <c r="FV103" i="1"/>
  <c r="FW103" i="1"/>
  <c r="FU103" i="1"/>
  <c r="EJ103" i="1"/>
  <c r="FO98" i="1"/>
  <c r="FS36" i="22" s="1"/>
  <c r="FU99" i="1"/>
  <c r="FY37" i="22" s="1"/>
  <c r="FW99" i="1"/>
  <c r="GA37" i="22" s="1"/>
  <c r="FV99" i="1"/>
  <c r="FZ37" i="22" s="1"/>
  <c r="DU106" i="1"/>
  <c r="DT106" i="1"/>
  <c r="JS144" i="1" l="1"/>
  <c r="JW2" i="22"/>
  <c r="JU22" i="1"/>
  <c r="JX3" i="22"/>
  <c r="JT3" i="1"/>
  <c r="JT142" i="1" s="1"/>
  <c r="JT21" i="1"/>
  <c r="MU143" i="1"/>
  <c r="FU102" i="1"/>
  <c r="FW102" i="1"/>
  <c r="FV102" i="1"/>
  <c r="EJ102" i="1"/>
  <c r="CP98" i="1"/>
  <c r="CT36" i="22" s="1"/>
  <c r="CO98" i="1"/>
  <c r="CS36" i="22" s="1"/>
  <c r="CN98" i="1"/>
  <c r="CR36" i="22" s="1"/>
  <c r="CM98" i="1"/>
  <c r="CQ36" i="22" s="1"/>
  <c r="CL98" i="1"/>
  <c r="CP36" i="22" s="1"/>
  <c r="CI106" i="1"/>
  <c r="CH106" i="1"/>
  <c r="CG106" i="1"/>
  <c r="CI133" i="1"/>
  <c r="CH133" i="1"/>
  <c r="CG133" i="1"/>
  <c r="CA98" i="1"/>
  <c r="CE36" i="22" s="1"/>
  <c r="BZ100" i="1"/>
  <c r="CD38" i="22" s="1"/>
  <c r="BZ98" i="1"/>
  <c r="CD36" i="22" s="1"/>
  <c r="BN125" i="1"/>
  <c r="BL100" i="1"/>
  <c r="BP38" i="22" s="1"/>
  <c r="BG100" i="1"/>
  <c r="BK38" i="22" s="1"/>
  <c r="BA108" i="1"/>
  <c r="BA106" i="1"/>
  <c r="BE100" i="1"/>
  <c r="BI38" i="22" s="1"/>
  <c r="BE98" i="1"/>
  <c r="BI36" i="22" s="1"/>
  <c r="AD125" i="1"/>
  <c r="AJ106" i="1"/>
  <c r="GG69" i="1"/>
  <c r="GK33" i="22" s="1"/>
  <c r="GF69" i="1"/>
  <c r="GJ33" i="22" s="1"/>
  <c r="GE69" i="1"/>
  <c r="GI33" i="22" s="1"/>
  <c r="CO69" i="1"/>
  <c r="CS33" i="22" s="1"/>
  <c r="BZ69" i="1"/>
  <c r="CD33" i="22" s="1"/>
  <c r="AZ69" i="1"/>
  <c r="AZ33" i="22" s="1"/>
  <c r="AY69" i="1"/>
  <c r="AY33" i="22" s="1"/>
  <c r="FO68" i="1"/>
  <c r="FS32" i="22" s="1"/>
  <c r="MX68" i="1"/>
  <c r="CA68" i="1"/>
  <c r="CE32" i="22" s="1"/>
  <c r="AZ68" i="1"/>
  <c r="AZ32" i="22" s="1"/>
  <c r="AY68" i="1"/>
  <c r="AY32" i="22" s="1"/>
  <c r="AY98" i="1"/>
  <c r="AY36" i="22" s="1"/>
  <c r="JT144" i="1" l="1"/>
  <c r="JX2" i="22"/>
  <c r="JV22" i="1"/>
  <c r="JY3" i="22"/>
  <c r="JU3" i="1"/>
  <c r="JU142" i="1" s="1"/>
  <c r="JU21" i="1"/>
  <c r="CP103" i="1"/>
  <c r="BE103" i="1"/>
  <c r="DQ103" i="1"/>
  <c r="CL103" i="1"/>
  <c r="DR103" i="1"/>
  <c r="CM103" i="1"/>
  <c r="CN103" i="1"/>
  <c r="DP103" i="1"/>
  <c r="BG98" i="1"/>
  <c r="BK36" i="22" s="1"/>
  <c r="FO69" i="1"/>
  <c r="FS33" i="22" s="1"/>
  <c r="BL98" i="1"/>
  <c r="BP36" i="22" s="1"/>
  <c r="AY99" i="1"/>
  <c r="AY37" i="22" s="1"/>
  <c r="AJ107" i="1"/>
  <c r="BA109" i="1"/>
  <c r="BA107" i="1"/>
  <c r="BT99" i="1"/>
  <c r="BX37" i="22" s="1"/>
  <c r="CO99" i="1"/>
  <c r="CS37" i="22" s="1"/>
  <c r="AP99" i="1"/>
  <c r="AP37" i="22" s="1"/>
  <c r="DF99" i="1"/>
  <c r="DJ37" i="22" s="1"/>
  <c r="CP99" i="1"/>
  <c r="CT37" i="22" s="1"/>
  <c r="CA69" i="1"/>
  <c r="CE33" i="22" s="1"/>
  <c r="MX69" i="1"/>
  <c r="AZ70" i="1"/>
  <c r="AZ34" i="22" s="1"/>
  <c r="AY70" i="1"/>
  <c r="AY34" i="22" s="1"/>
  <c r="BZ70" i="1"/>
  <c r="CD34" i="22" s="1"/>
  <c r="DF70" i="1"/>
  <c r="DJ34" i="22" s="1"/>
  <c r="GE70" i="1"/>
  <c r="GI34" i="22" s="1"/>
  <c r="GF70" i="1"/>
  <c r="GJ34" i="22" s="1"/>
  <c r="BG70" i="1"/>
  <c r="BK34" i="22" s="1"/>
  <c r="BT70" i="1"/>
  <c r="BX34" i="22" s="1"/>
  <c r="GG70" i="1"/>
  <c r="GK34" i="22" s="1"/>
  <c r="CO68" i="1"/>
  <c r="CS32" i="22" s="1"/>
  <c r="JU144" i="1" l="1"/>
  <c r="JY2" i="22"/>
  <c r="JW22" i="1"/>
  <c r="JZ3" i="22"/>
  <c r="JV3" i="1"/>
  <c r="JV142" i="1" s="1"/>
  <c r="JV21" i="1"/>
  <c r="GF103" i="1"/>
  <c r="AZ103" i="1"/>
  <c r="BZ103" i="1"/>
  <c r="GG103" i="1"/>
  <c r="AY103" i="1"/>
  <c r="BT103" i="1"/>
  <c r="DF103" i="1"/>
  <c r="GE102" i="1"/>
  <c r="GE103" i="1"/>
  <c r="BG103" i="1"/>
  <c r="DF102" i="1"/>
  <c r="AP102" i="1"/>
  <c r="BG102" i="1"/>
  <c r="CP102" i="1"/>
  <c r="GF102" i="1"/>
  <c r="GG102" i="1"/>
  <c r="BZ102" i="1"/>
  <c r="AZ102" i="1"/>
  <c r="BT102" i="1"/>
  <c r="AY102" i="1"/>
  <c r="FO70" i="1"/>
  <c r="FS34" i="22" s="1"/>
  <c r="AZ71" i="1"/>
  <c r="AZ35" i="22" s="1"/>
  <c r="BZ71" i="1"/>
  <c r="CD35" i="22" s="1"/>
  <c r="AY71" i="1"/>
  <c r="AY35" i="22" s="1"/>
  <c r="BT71" i="1"/>
  <c r="BX35" i="22" s="1"/>
  <c r="BG71" i="1"/>
  <c r="BK35" i="22" s="1"/>
  <c r="DF71" i="1"/>
  <c r="DJ35" i="22" s="1"/>
  <c r="CA70" i="1"/>
  <c r="CE34" i="22" s="1"/>
  <c r="MX70" i="1"/>
  <c r="CO70" i="1"/>
  <c r="CS34" i="22" s="1"/>
  <c r="D98" i="1"/>
  <c r="D36" i="22" s="1"/>
  <c r="C98" i="1"/>
  <c r="C36" i="22" s="1"/>
  <c r="JV144" i="1" l="1"/>
  <c r="JZ2" i="22"/>
  <c r="JX22" i="1"/>
  <c r="KA3" i="22"/>
  <c r="JW3" i="1"/>
  <c r="JW142" i="1" s="1"/>
  <c r="JW144" i="1" s="1"/>
  <c r="JW21" i="1"/>
  <c r="FO103" i="1"/>
  <c r="CA103" i="1"/>
  <c r="D103" i="1"/>
  <c r="C103" i="1"/>
  <c r="CO103" i="1"/>
  <c r="CO102" i="1"/>
  <c r="CA102" i="1"/>
  <c r="FO102" i="1"/>
  <c r="CA71" i="1"/>
  <c r="CE35" i="22" s="1"/>
  <c r="U99" i="1"/>
  <c r="U37" i="22" s="1"/>
  <c r="CO71" i="1"/>
  <c r="CS35" i="22" s="1"/>
  <c r="MX71" i="1"/>
  <c r="JY22" i="1" l="1"/>
  <c r="KB3" i="22"/>
  <c r="JX3" i="1"/>
  <c r="JX142" i="1" s="1"/>
  <c r="JX144" i="1" s="1"/>
  <c r="JX21" i="1"/>
  <c r="KA2" i="22"/>
  <c r="U102" i="1"/>
  <c r="S69" i="5"/>
  <c r="R69" i="5"/>
  <c r="Q69" i="5"/>
  <c r="P69" i="5"/>
  <c r="O69" i="5"/>
  <c r="N69" i="5"/>
  <c r="M69" i="5"/>
  <c r="L69" i="5"/>
  <c r="K69" i="5"/>
  <c r="J69" i="5"/>
  <c r="I69" i="5"/>
  <c r="H69" i="5"/>
  <c r="S68" i="5"/>
  <c r="R68" i="5"/>
  <c r="Q68" i="5"/>
  <c r="P68" i="5"/>
  <c r="O68" i="5"/>
  <c r="N68" i="5"/>
  <c r="M68" i="5"/>
  <c r="L68" i="5"/>
  <c r="K68" i="5"/>
  <c r="J68" i="5"/>
  <c r="I68" i="5"/>
  <c r="H68" i="5"/>
  <c r="S67" i="5"/>
  <c r="R67" i="5"/>
  <c r="Q67" i="5"/>
  <c r="P67" i="5"/>
  <c r="O67" i="5"/>
  <c r="N67" i="5"/>
  <c r="M67" i="5"/>
  <c r="L67" i="5"/>
  <c r="K67" i="5"/>
  <c r="J67" i="5"/>
  <c r="I67" i="5"/>
  <c r="H67" i="5"/>
  <c r="S66" i="5"/>
  <c r="R66" i="5"/>
  <c r="Q66" i="5"/>
  <c r="P66" i="5"/>
  <c r="O66" i="5"/>
  <c r="N66" i="5"/>
  <c r="M66" i="5"/>
  <c r="L66" i="5"/>
  <c r="K66" i="5"/>
  <c r="J66" i="5"/>
  <c r="I66" i="5"/>
  <c r="H66" i="5"/>
  <c r="G69" i="5"/>
  <c r="G68" i="5"/>
  <c r="G67" i="5"/>
  <c r="G66" i="5"/>
  <c r="F69" i="5"/>
  <c r="F68" i="5"/>
  <c r="F67" i="5"/>
  <c r="F66" i="5"/>
  <c r="T63" i="5"/>
  <c r="U63" i="5" s="1"/>
  <c r="V63" i="5" s="1"/>
  <c r="W63" i="5" s="1"/>
  <c r="X63" i="5" s="1"/>
  <c r="Y63" i="5" s="1"/>
  <c r="Z63" i="5" s="1"/>
  <c r="AA63" i="5" s="1"/>
  <c r="AB63" i="5" s="1"/>
  <c r="AC63" i="5" s="1"/>
  <c r="AD63" i="5" s="1"/>
  <c r="T62" i="5"/>
  <c r="U62" i="5" s="1"/>
  <c r="V62" i="5" s="1"/>
  <c r="W62" i="5" s="1"/>
  <c r="X62" i="5" s="1"/>
  <c r="Y62" i="5" s="1"/>
  <c r="Z62" i="5" s="1"/>
  <c r="AA62" i="5" s="1"/>
  <c r="AB62" i="5" s="1"/>
  <c r="AC62" i="5" s="1"/>
  <c r="AD62" i="5" s="1"/>
  <c r="T61" i="5"/>
  <c r="U61" i="5" s="1"/>
  <c r="V61" i="5" s="1"/>
  <c r="W61" i="5" s="1"/>
  <c r="X61" i="5" s="1"/>
  <c r="Y61" i="5" s="1"/>
  <c r="Z61" i="5" s="1"/>
  <c r="AA61" i="5" s="1"/>
  <c r="AB61" i="5" s="1"/>
  <c r="AC61" i="5" s="1"/>
  <c r="AD61" i="5" s="1"/>
  <c r="T60" i="5"/>
  <c r="U60" i="5" s="1"/>
  <c r="V60" i="5" s="1"/>
  <c r="W60" i="5" s="1"/>
  <c r="X60" i="5" s="1"/>
  <c r="Y60" i="5" s="1"/>
  <c r="Z60" i="5" s="1"/>
  <c r="RH108" i="1" s="1"/>
  <c r="T75" i="5"/>
  <c r="U75" i="5" s="1"/>
  <c r="V75" i="5" s="1"/>
  <c r="W75" i="5" s="1"/>
  <c r="X75" i="5" s="1"/>
  <c r="Y75" i="5" s="1"/>
  <c r="Z75" i="5" s="1"/>
  <c r="AA75" i="5" s="1"/>
  <c r="AB75" i="5" s="1"/>
  <c r="AC75" i="5" s="1"/>
  <c r="AD75" i="5" s="1"/>
  <c r="T74" i="5"/>
  <c r="U74" i="5" s="1"/>
  <c r="V74" i="5" s="1"/>
  <c r="W74" i="5" s="1"/>
  <c r="X74" i="5" s="1"/>
  <c r="Y74" i="5" s="1"/>
  <c r="Z74" i="5" s="1"/>
  <c r="AA74" i="5" s="1"/>
  <c r="AB74" i="5" s="1"/>
  <c r="AC74" i="5" s="1"/>
  <c r="AD74" i="5" s="1"/>
  <c r="T73" i="5"/>
  <c r="U73" i="5" s="1"/>
  <c r="V73" i="5" s="1"/>
  <c r="W73" i="5" s="1"/>
  <c r="X73" i="5" s="1"/>
  <c r="Y73" i="5" s="1"/>
  <c r="Z73" i="5" s="1"/>
  <c r="AA73" i="5" s="1"/>
  <c r="AB73" i="5" s="1"/>
  <c r="AC73" i="5" s="1"/>
  <c r="AD73" i="5" s="1"/>
  <c r="T72" i="5"/>
  <c r="U72" i="5" s="1"/>
  <c r="V72" i="5" s="1"/>
  <c r="W72" i="5" s="1"/>
  <c r="X72" i="5" s="1"/>
  <c r="Y72" i="5" s="1"/>
  <c r="Z72" i="5" s="1"/>
  <c r="RH120" i="1" s="1"/>
  <c r="KB2" i="22" l="1"/>
  <c r="JZ22" i="1"/>
  <c r="KC3" i="22"/>
  <c r="JY3" i="1"/>
  <c r="JY142" i="1" s="1"/>
  <c r="JY144" i="1" s="1"/>
  <c r="JY21" i="1"/>
  <c r="RH114" i="1"/>
  <c r="AA72" i="5"/>
  <c r="AB72" i="5" s="1"/>
  <c r="AC72" i="5" s="1"/>
  <c r="AD72" i="5" s="1"/>
  <c r="T66" i="5"/>
  <c r="U66" i="5" s="1"/>
  <c r="V66" i="5" s="1"/>
  <c r="W66" i="5" s="1"/>
  <c r="X66" i="5" s="1"/>
  <c r="Y66" i="5" s="1"/>
  <c r="Z66" i="5" s="1"/>
  <c r="AA66" i="5" s="1"/>
  <c r="AB66" i="5" s="1"/>
  <c r="AC66" i="5" s="1"/>
  <c r="AD66" i="5" s="1"/>
  <c r="T67" i="5"/>
  <c r="U67" i="5" s="1"/>
  <c r="V67" i="5" s="1"/>
  <c r="W67" i="5" s="1"/>
  <c r="X67" i="5" s="1"/>
  <c r="Y67" i="5" s="1"/>
  <c r="Z67" i="5" s="1"/>
  <c r="AA67" i="5" s="1"/>
  <c r="AB67" i="5" s="1"/>
  <c r="AC67" i="5" s="1"/>
  <c r="AD67" i="5" s="1"/>
  <c r="T68" i="5"/>
  <c r="U68" i="5" s="1"/>
  <c r="V68" i="5" s="1"/>
  <c r="W68" i="5" s="1"/>
  <c r="X68" i="5" s="1"/>
  <c r="Y68" i="5" s="1"/>
  <c r="Z68" i="5" s="1"/>
  <c r="AA68" i="5" s="1"/>
  <c r="AB68" i="5" s="1"/>
  <c r="AC68" i="5" s="1"/>
  <c r="AD68" i="5" s="1"/>
  <c r="AA60" i="5"/>
  <c r="AB60" i="5" s="1"/>
  <c r="AC60" i="5" s="1"/>
  <c r="AD60" i="5" s="1"/>
  <c r="T69" i="5"/>
  <c r="U69" i="5" s="1"/>
  <c r="V69" i="5" s="1"/>
  <c r="W69" i="5" s="1"/>
  <c r="X69" i="5" s="1"/>
  <c r="Y69" i="5" s="1"/>
  <c r="Z69" i="5" s="1"/>
  <c r="AA69" i="5" s="1"/>
  <c r="AB69" i="5" s="1"/>
  <c r="AC69" i="5" s="1"/>
  <c r="AD69" i="5" s="1"/>
  <c r="KA22" i="1" l="1"/>
  <c r="KD3" i="22"/>
  <c r="JZ3" i="1"/>
  <c r="JZ142" i="1" s="1"/>
  <c r="JZ144" i="1" s="1"/>
  <c r="JZ21" i="1"/>
  <c r="KC2" i="22"/>
  <c r="KB22" i="1" l="1"/>
  <c r="KE3" i="22"/>
  <c r="KA3" i="1"/>
  <c r="KA142" i="1" s="1"/>
  <c r="KA144" i="1" s="1"/>
  <c r="KA21" i="1"/>
  <c r="KD2" i="22"/>
  <c r="KC22" i="1" l="1"/>
  <c r="KF3" i="22"/>
  <c r="KB3" i="1"/>
  <c r="KB142" i="1" s="1"/>
  <c r="KB144" i="1" s="1"/>
  <c r="KB21" i="1"/>
  <c r="KE2" i="22"/>
  <c r="KF2" i="22" l="1"/>
  <c r="KD22" i="1"/>
  <c r="KG3" i="22"/>
  <c r="KC3" i="1"/>
  <c r="KC142" i="1" s="1"/>
  <c r="KC144" i="1" s="1"/>
  <c r="KC21" i="1"/>
  <c r="KG2" i="22" l="1"/>
  <c r="KE22" i="1"/>
  <c r="KH3" i="22"/>
  <c r="KD3" i="1"/>
  <c r="KD142" i="1" s="1"/>
  <c r="KD144" i="1" s="1"/>
  <c r="KD21" i="1"/>
  <c r="KH2" i="22" l="1"/>
  <c r="KF22" i="1"/>
  <c r="KI3" i="22"/>
  <c r="KE3" i="1"/>
  <c r="KE142" i="1" s="1"/>
  <c r="KE144" i="1" s="1"/>
  <c r="KE21" i="1"/>
  <c r="KI2" i="22" l="1"/>
  <c r="KG22" i="1"/>
  <c r="KJ3" i="22"/>
  <c r="KF3" i="1"/>
  <c r="KF142" i="1" s="1"/>
  <c r="KF144" i="1" s="1"/>
  <c r="KF21" i="1"/>
  <c r="KJ2" i="22" l="1"/>
  <c r="KH22" i="1"/>
  <c r="KK3" i="22"/>
  <c r="KG3" i="1"/>
  <c r="KG142" i="1" s="1"/>
  <c r="KG144" i="1" s="1"/>
  <c r="KG21" i="1"/>
  <c r="KK2" i="22" l="1"/>
  <c r="KI22" i="1"/>
  <c r="KL3" i="22"/>
  <c r="KH3" i="1"/>
  <c r="KH142" i="1" s="1"/>
  <c r="KH144" i="1" s="1"/>
  <c r="KH21" i="1"/>
  <c r="KJ22" i="1" l="1"/>
  <c r="KM3" i="22"/>
  <c r="KI3" i="1"/>
  <c r="KI142" i="1" s="1"/>
  <c r="KI144" i="1" s="1"/>
  <c r="KI21" i="1"/>
  <c r="KL2" i="22"/>
  <c r="KK22" i="1" l="1"/>
  <c r="KN3" i="22"/>
  <c r="KJ21" i="1"/>
  <c r="KJ3" i="1"/>
  <c r="KJ142" i="1" s="1"/>
  <c r="KJ144" i="1" s="1"/>
  <c r="KM2" i="22"/>
  <c r="KN2" i="22" l="1"/>
  <c r="KL22" i="1"/>
  <c r="KO3" i="22"/>
  <c r="KK21" i="1"/>
  <c r="KK3" i="1"/>
  <c r="KK142" i="1" s="1"/>
  <c r="KK144" i="1" s="1"/>
  <c r="KM22" i="1" l="1"/>
  <c r="KP3" i="22"/>
  <c r="KL21" i="1"/>
  <c r="KO2" i="22"/>
  <c r="C143" i="1"/>
  <c r="C95" i="4"/>
  <c r="KP2" i="22" l="1"/>
  <c r="KN22" i="1"/>
  <c r="KQ3" i="22"/>
  <c r="KM21" i="1"/>
  <c r="KL3" i="1"/>
  <c r="KL142" i="1" l="1"/>
  <c r="KL144" i="1" s="1"/>
  <c r="KQ2" i="22"/>
  <c r="KO22" i="1"/>
  <c r="KR3" i="22"/>
  <c r="KN21" i="1"/>
  <c r="KM3" i="1"/>
  <c r="F166" i="5"/>
  <c r="AE169" i="5"/>
  <c r="AD169" i="5"/>
  <c r="AC169" i="5"/>
  <c r="AB169" i="5"/>
  <c r="AA169" i="5"/>
  <c r="Z169" i="5"/>
  <c r="Y169" i="5"/>
  <c r="X169" i="5"/>
  <c r="W169" i="5"/>
  <c r="V169" i="5"/>
  <c r="U169" i="5"/>
  <c r="T169" i="5"/>
  <c r="S169" i="5"/>
  <c r="R169" i="5"/>
  <c r="Q169" i="5"/>
  <c r="P169" i="5"/>
  <c r="O169" i="5"/>
  <c r="N169" i="5"/>
  <c r="M169" i="5"/>
  <c r="L169" i="5"/>
  <c r="K169" i="5"/>
  <c r="J169" i="5"/>
  <c r="I169" i="5"/>
  <c r="H169" i="5"/>
  <c r="G169" i="5"/>
  <c r="F169" i="5"/>
  <c r="AE157" i="5"/>
  <c r="AD157" i="5"/>
  <c r="AC157" i="5"/>
  <c r="AB157" i="5"/>
  <c r="AA157" i="5"/>
  <c r="Z157" i="5"/>
  <c r="Y157" i="5"/>
  <c r="X157" i="5"/>
  <c r="W157" i="5"/>
  <c r="V157" i="5"/>
  <c r="U157" i="5"/>
  <c r="T157" i="5"/>
  <c r="S157" i="5"/>
  <c r="R157" i="5"/>
  <c r="Q157" i="5"/>
  <c r="P157" i="5"/>
  <c r="O157" i="5"/>
  <c r="N157" i="5"/>
  <c r="M157" i="5"/>
  <c r="L157" i="5"/>
  <c r="K157" i="5"/>
  <c r="J157" i="5"/>
  <c r="I157" i="5"/>
  <c r="H157" i="5"/>
  <c r="G157" i="5"/>
  <c r="F157" i="5"/>
  <c r="KM142" i="1" l="1"/>
  <c r="KM144" i="1" s="1"/>
  <c r="KR2" i="22"/>
  <c r="KP22" i="1"/>
  <c r="KS3" i="22"/>
  <c r="KO21" i="1"/>
  <c r="KN3" i="1"/>
  <c r="KN142" i="1" l="1"/>
  <c r="KN144" i="1" s="1"/>
  <c r="KS2" i="22"/>
  <c r="KQ22" i="1"/>
  <c r="KT3" i="22"/>
  <c r="KP21" i="1"/>
  <c r="AE168" i="5"/>
  <c r="AD168" i="5"/>
  <c r="AC168" i="5"/>
  <c r="AB168" i="5"/>
  <c r="AA168" i="5"/>
  <c r="Z168" i="5"/>
  <c r="Y168" i="5"/>
  <c r="X168" i="5"/>
  <c r="W168" i="5"/>
  <c r="V168" i="5"/>
  <c r="U168" i="5"/>
  <c r="T168" i="5"/>
  <c r="S168" i="5"/>
  <c r="R168" i="5"/>
  <c r="Q168" i="5"/>
  <c r="P168" i="5"/>
  <c r="O168" i="5"/>
  <c r="N168" i="5"/>
  <c r="M168" i="5"/>
  <c r="L168" i="5"/>
  <c r="K168" i="5"/>
  <c r="J168" i="5"/>
  <c r="I168" i="5"/>
  <c r="H168" i="5"/>
  <c r="G168" i="5"/>
  <c r="F168" i="5"/>
  <c r="AE167" i="5"/>
  <c r="AD167" i="5"/>
  <c r="AC167" i="5"/>
  <c r="AB167" i="5"/>
  <c r="AA167" i="5"/>
  <c r="Z167" i="5"/>
  <c r="Y167" i="5"/>
  <c r="X167" i="5"/>
  <c r="W167" i="5"/>
  <c r="V167" i="5"/>
  <c r="U167" i="5"/>
  <c r="T167" i="5"/>
  <c r="S167" i="5"/>
  <c r="R167" i="5"/>
  <c r="Q167" i="5"/>
  <c r="P167" i="5"/>
  <c r="O167" i="5"/>
  <c r="N167" i="5"/>
  <c r="M167" i="5"/>
  <c r="L167" i="5"/>
  <c r="K167" i="5"/>
  <c r="J167" i="5"/>
  <c r="I167" i="5"/>
  <c r="H167" i="5"/>
  <c r="G167" i="5"/>
  <c r="F167" i="5"/>
  <c r="AE166" i="5"/>
  <c r="AD166" i="5"/>
  <c r="AC166" i="5"/>
  <c r="AB166" i="5"/>
  <c r="AA166" i="5"/>
  <c r="Z166" i="5"/>
  <c r="Y166" i="5"/>
  <c r="X166" i="5"/>
  <c r="W166" i="5"/>
  <c r="V166" i="5"/>
  <c r="U166" i="5"/>
  <c r="T166" i="5"/>
  <c r="S166" i="5"/>
  <c r="R166" i="5"/>
  <c r="Q166" i="5"/>
  <c r="P166" i="5"/>
  <c r="O166" i="5"/>
  <c r="N166" i="5"/>
  <c r="M166" i="5"/>
  <c r="L166" i="5"/>
  <c r="K166" i="5"/>
  <c r="J166" i="5"/>
  <c r="I166" i="5"/>
  <c r="H166" i="5"/>
  <c r="G166" i="5"/>
  <c r="F154" i="5"/>
  <c r="AE156" i="5"/>
  <c r="AD156" i="5"/>
  <c r="AC156" i="5"/>
  <c r="AB156" i="5"/>
  <c r="AA156" i="5"/>
  <c r="Z156" i="5"/>
  <c r="Y156" i="5"/>
  <c r="X156" i="5"/>
  <c r="W156" i="5"/>
  <c r="V156" i="5"/>
  <c r="U156" i="5"/>
  <c r="T156" i="5"/>
  <c r="S156" i="5"/>
  <c r="R156" i="5"/>
  <c r="Q156" i="5"/>
  <c r="P156" i="5"/>
  <c r="O156" i="5"/>
  <c r="N156" i="5"/>
  <c r="M156" i="5"/>
  <c r="L156" i="5"/>
  <c r="K156" i="5"/>
  <c r="J156" i="5"/>
  <c r="I156" i="5"/>
  <c r="H156" i="5"/>
  <c r="G156" i="5"/>
  <c r="F156" i="5"/>
  <c r="AE155" i="5"/>
  <c r="AD155" i="5"/>
  <c r="AC155" i="5"/>
  <c r="AB155" i="5"/>
  <c r="AA155" i="5"/>
  <c r="Z155" i="5"/>
  <c r="Y155" i="5"/>
  <c r="X155" i="5"/>
  <c r="W155" i="5"/>
  <c r="V155" i="5"/>
  <c r="U155" i="5"/>
  <c r="T155" i="5"/>
  <c r="S155" i="5"/>
  <c r="R155" i="5"/>
  <c r="Q155" i="5"/>
  <c r="P155" i="5"/>
  <c r="O155" i="5"/>
  <c r="N155" i="5"/>
  <c r="M155" i="5"/>
  <c r="L155" i="5"/>
  <c r="K155" i="5"/>
  <c r="J155" i="5"/>
  <c r="I155" i="5"/>
  <c r="H155" i="5"/>
  <c r="G155" i="5"/>
  <c r="F155" i="5"/>
  <c r="AE154" i="5"/>
  <c r="AD154" i="5"/>
  <c r="AC154" i="5"/>
  <c r="AB154" i="5"/>
  <c r="AA154" i="5"/>
  <c r="Z154" i="5"/>
  <c r="Y154" i="5"/>
  <c r="X154" i="5"/>
  <c r="W154" i="5"/>
  <c r="V154" i="5"/>
  <c r="U154" i="5"/>
  <c r="T154" i="5"/>
  <c r="S154" i="5"/>
  <c r="R154" i="5"/>
  <c r="Q154" i="5"/>
  <c r="P154" i="5"/>
  <c r="O154" i="5"/>
  <c r="N154" i="5"/>
  <c r="M154" i="5"/>
  <c r="L154" i="5"/>
  <c r="K154" i="5"/>
  <c r="J154" i="5"/>
  <c r="I154" i="5"/>
  <c r="H154" i="5"/>
  <c r="G154" i="5"/>
  <c r="KT2" i="22" l="1"/>
  <c r="KR22" i="1"/>
  <c r="KU3" i="22"/>
  <c r="KQ21" i="1"/>
  <c r="KO3" i="1"/>
  <c r="R136" i="5"/>
  <c r="R137" i="5" s="1"/>
  <c r="Q136" i="5"/>
  <c r="Q137" i="5" s="1"/>
  <c r="P136" i="5"/>
  <c r="P137" i="5" s="1"/>
  <c r="O136" i="5"/>
  <c r="KO142" i="1" l="1"/>
  <c r="KO144" i="1" s="1"/>
  <c r="KU2" i="22"/>
  <c r="KS22" i="1"/>
  <c r="KV3" i="22"/>
  <c r="KR21" i="1"/>
  <c r="KP3" i="1"/>
  <c r="S138" i="5"/>
  <c r="AQ138" i="5"/>
  <c r="AY138" i="5"/>
  <c r="BW138" i="5"/>
  <c r="CE138" i="5"/>
  <c r="DC138" i="5"/>
  <c r="DK138" i="5"/>
  <c r="EI138" i="5"/>
  <c r="FG138" i="5"/>
  <c r="FO138" i="5"/>
  <c r="GM138" i="5"/>
  <c r="GU138" i="5"/>
  <c r="DN138" i="5"/>
  <c r="ET138" i="5"/>
  <c r="FZ138" i="5"/>
  <c r="GP138" i="5"/>
  <c r="AA138" i="5"/>
  <c r="BO138" i="5"/>
  <c r="CU138" i="5"/>
  <c r="DS138" i="5"/>
  <c r="EQ138" i="5"/>
  <c r="FW138" i="5"/>
  <c r="HC138" i="5"/>
  <c r="FB138" i="5"/>
  <c r="GX138" i="5"/>
  <c r="AI138" i="5"/>
  <c r="BG138" i="5"/>
  <c r="CM138" i="5"/>
  <c r="EA138" i="5"/>
  <c r="EY138" i="5"/>
  <c r="GE138" i="5"/>
  <c r="HK138" i="5"/>
  <c r="FR138" i="5"/>
  <c r="HF138" i="5"/>
  <c r="V138" i="5"/>
  <c r="AD138" i="5"/>
  <c r="AL138" i="5"/>
  <c r="AT138" i="5"/>
  <c r="BB138" i="5"/>
  <c r="BJ138" i="5"/>
  <c r="BR138" i="5"/>
  <c r="BZ138" i="5"/>
  <c r="CH138" i="5"/>
  <c r="CP138" i="5"/>
  <c r="CX138" i="5"/>
  <c r="DF138" i="5"/>
  <c r="DV138" i="5"/>
  <c r="ED138" i="5"/>
  <c r="EL138" i="5"/>
  <c r="FJ138" i="5"/>
  <c r="GH138" i="5"/>
  <c r="HN138" i="5"/>
  <c r="GW138" i="5"/>
  <c r="EK138" i="5"/>
  <c r="BY138" i="5"/>
  <c r="GV138" i="5"/>
  <c r="EJ138" i="5"/>
  <c r="BX138" i="5"/>
  <c r="FN138" i="5"/>
  <c r="AP138" i="5"/>
  <c r="HI138" i="5"/>
  <c r="EO138" i="5"/>
  <c r="CC138" i="5"/>
  <c r="Q138" i="5"/>
  <c r="GL138" i="5"/>
  <c r="BN138" i="5"/>
  <c r="GB138" i="5"/>
  <c r="CJ138" i="5"/>
  <c r="X138" i="5"/>
  <c r="GT138" i="5"/>
  <c r="HO138" i="5"/>
  <c r="FC138" i="5"/>
  <c r="CQ138" i="5"/>
  <c r="AE138" i="5"/>
  <c r="HH138" i="5"/>
  <c r="EU138" i="5"/>
  <c r="CI138" i="5"/>
  <c r="DM138" i="5"/>
  <c r="AZ138" i="5"/>
  <c r="DQ138" i="5"/>
  <c r="BE138" i="5"/>
  <c r="EP138" i="5"/>
  <c r="DX138" i="5"/>
  <c r="GJ138" i="5"/>
  <c r="BS138" i="5"/>
  <c r="DE138" i="5"/>
  <c r="AS138" i="5"/>
  <c r="DD138" i="5"/>
  <c r="AR138" i="5"/>
  <c r="HQ138" i="5"/>
  <c r="FU138" i="5"/>
  <c r="AW138" i="5"/>
  <c r="DP138" i="5"/>
  <c r="BD138" i="5"/>
  <c r="FT138" i="5"/>
  <c r="DW138" i="5"/>
  <c r="GO138" i="5"/>
  <c r="EC138" i="5"/>
  <c r="BQ138" i="5"/>
  <c r="GN138" i="5"/>
  <c r="EB138" i="5"/>
  <c r="BP138" i="5"/>
  <c r="EX138" i="5"/>
  <c r="Z138" i="5"/>
  <c r="GS138" i="5"/>
  <c r="EG138" i="5"/>
  <c r="BU138" i="5"/>
  <c r="FV138" i="5"/>
  <c r="AX138" i="5"/>
  <c r="FD138" i="5"/>
  <c r="CB138" i="5"/>
  <c r="P138" i="5"/>
  <c r="HG138" i="5"/>
  <c r="W138" i="5"/>
  <c r="BA138" i="5"/>
  <c r="FX138" i="5"/>
  <c r="DR138" i="5"/>
  <c r="GC138" i="5"/>
  <c r="R138" i="5"/>
  <c r="EE138" i="5"/>
  <c r="FQ138" i="5"/>
  <c r="FP138" i="5"/>
  <c r="DB138" i="5"/>
  <c r="GI138" i="5"/>
  <c r="GG138" i="5"/>
  <c r="DU138" i="5"/>
  <c r="BI138" i="5"/>
  <c r="GF138" i="5"/>
  <c r="DT138" i="5"/>
  <c r="BH138" i="5"/>
  <c r="EH138" i="5"/>
  <c r="GK138" i="5"/>
  <c r="DY138" i="5"/>
  <c r="BM138" i="5"/>
  <c r="FF138" i="5"/>
  <c r="AH138" i="5"/>
  <c r="EN138" i="5"/>
  <c r="BT138" i="5"/>
  <c r="GR138" i="5"/>
  <c r="GY138" i="5"/>
  <c r="EM138" i="5"/>
  <c r="CA138" i="5"/>
  <c r="O138" i="5"/>
  <c r="FY138" i="5"/>
  <c r="DL138" i="5"/>
  <c r="BL138" i="5"/>
  <c r="GQ138" i="5"/>
  <c r="DI138" i="5"/>
  <c r="DZ138" i="5"/>
  <c r="BK138" i="5"/>
  <c r="FI138" i="5"/>
  <c r="CW138" i="5"/>
  <c r="AK138" i="5"/>
  <c r="FH138" i="5"/>
  <c r="CV138" i="5"/>
  <c r="AJ138" i="5"/>
  <c r="CL138" i="5"/>
  <c r="FM138" i="5"/>
  <c r="DA138" i="5"/>
  <c r="AO138" i="5"/>
  <c r="DJ138" i="5"/>
  <c r="HA138" i="5"/>
  <c r="DH138" i="5"/>
  <c r="AV138" i="5"/>
  <c r="FL138" i="5"/>
  <c r="GA138" i="5"/>
  <c r="DO138" i="5"/>
  <c r="BC138" i="5"/>
  <c r="HM138" i="5"/>
  <c r="FA138" i="5"/>
  <c r="CO138" i="5"/>
  <c r="AC138" i="5"/>
  <c r="HL138" i="5"/>
  <c r="EZ138" i="5"/>
  <c r="CN138" i="5"/>
  <c r="AB138" i="5"/>
  <c r="HB138" i="5"/>
  <c r="BV138" i="5"/>
  <c r="FE138" i="5"/>
  <c r="CS138" i="5"/>
  <c r="AG138" i="5"/>
  <c r="CT138" i="5"/>
  <c r="HP138" i="5"/>
  <c r="CZ138" i="5"/>
  <c r="AN138" i="5"/>
  <c r="EV138" i="5"/>
  <c r="FS138" i="5"/>
  <c r="DG138" i="5"/>
  <c r="AU138" i="5"/>
  <c r="HE138" i="5"/>
  <c r="ES138" i="5"/>
  <c r="CG138" i="5"/>
  <c r="U138" i="5"/>
  <c r="HD138" i="5"/>
  <c r="ER138" i="5"/>
  <c r="CF138" i="5"/>
  <c r="T138" i="5"/>
  <c r="GD138" i="5"/>
  <c r="BF138" i="5"/>
  <c r="EW138" i="5"/>
  <c r="CK138" i="5"/>
  <c r="Y138" i="5"/>
  <c r="HJ138" i="5"/>
  <c r="CD138" i="5"/>
  <c r="GZ138" i="5"/>
  <c r="CR138" i="5"/>
  <c r="AF138" i="5"/>
  <c r="EF138" i="5"/>
  <c r="FK138" i="5"/>
  <c r="CY138" i="5"/>
  <c r="AM138" i="5"/>
  <c r="O137" i="5"/>
  <c r="KP142" i="1" l="1"/>
  <c r="KP144" i="1" s="1"/>
  <c r="KV2" i="22"/>
  <c r="KT22" i="1"/>
  <c r="KW3" i="22"/>
  <c r="KS21" i="1"/>
  <c r="KQ3" i="1"/>
  <c r="AD83" i="5"/>
  <c r="AC83" i="5"/>
  <c r="AB83" i="5"/>
  <c r="AA83" i="5"/>
  <c r="Z83" i="5"/>
  <c r="Y83" i="5"/>
  <c r="X83" i="5"/>
  <c r="W83" i="5"/>
  <c r="V83" i="5"/>
  <c r="U83" i="5"/>
  <c r="T83" i="5"/>
  <c r="S83" i="5"/>
  <c r="R83" i="5"/>
  <c r="BU125" i="1" s="1"/>
  <c r="Q83" i="5"/>
  <c r="P83" i="5"/>
  <c r="O83" i="5"/>
  <c r="N83" i="5"/>
  <c r="M83" i="5"/>
  <c r="L83" i="5"/>
  <c r="K83" i="5"/>
  <c r="J83" i="5"/>
  <c r="I83" i="5"/>
  <c r="H83" i="5"/>
  <c r="G83" i="5"/>
  <c r="F83" i="5"/>
  <c r="AD82" i="5"/>
  <c r="AC82" i="5"/>
  <c r="AB82" i="5"/>
  <c r="AA82" i="5"/>
  <c r="Z82" i="5"/>
  <c r="Y82" i="5"/>
  <c r="X82" i="5"/>
  <c r="W82" i="5"/>
  <c r="V82" i="5"/>
  <c r="U82" i="5"/>
  <c r="T82" i="5"/>
  <c r="S82" i="5"/>
  <c r="R82" i="5"/>
  <c r="Q82" i="5"/>
  <c r="P82" i="5"/>
  <c r="OJ125" i="1" s="1"/>
  <c r="O82" i="5"/>
  <c r="N82" i="5"/>
  <c r="M82" i="5"/>
  <c r="L82" i="5"/>
  <c r="SN125" i="1" s="1"/>
  <c r="K82" i="5"/>
  <c r="J82" i="5"/>
  <c r="I82" i="5"/>
  <c r="H82" i="5"/>
  <c r="G82" i="5"/>
  <c r="F82" i="5"/>
  <c r="KQ142" i="1" l="1"/>
  <c r="KQ144" i="1" s="1"/>
  <c r="KW2" i="22"/>
  <c r="KU22" i="1"/>
  <c r="KX3" i="22"/>
  <c r="KT21" i="1"/>
  <c r="WY125" i="1"/>
  <c r="IB125" i="1"/>
  <c r="KR3" i="1"/>
  <c r="HE125" i="1"/>
  <c r="HD125" i="1"/>
  <c r="MV125" i="1"/>
  <c r="HC125" i="1"/>
  <c r="GB125" i="1"/>
  <c r="GC125" i="1"/>
  <c r="GA125" i="1"/>
  <c r="FZ125" i="1"/>
  <c r="GD125" i="1"/>
  <c r="BZ125" i="1"/>
  <c r="CG125" i="1"/>
  <c r="CI125" i="1"/>
  <c r="CH125" i="1"/>
  <c r="EJ125" i="1"/>
  <c r="CV125" i="1"/>
  <c r="CU125" i="1"/>
  <c r="CT125" i="1"/>
  <c r="CS125" i="1"/>
  <c r="GE125" i="1"/>
  <c r="FY125" i="1"/>
  <c r="FX125" i="1"/>
  <c r="GF125" i="1"/>
  <c r="KR142" i="1" l="1"/>
  <c r="KR144" i="1" s="1"/>
  <c r="KX2" i="22"/>
  <c r="KV22" i="1"/>
  <c r="KY3" i="22"/>
  <c r="KU21" i="1"/>
  <c r="KS3" i="1"/>
  <c r="C341" i="4"/>
  <c r="C340" i="4"/>
  <c r="C342" i="4" s="1"/>
  <c r="D327" i="4"/>
  <c r="D315" i="4"/>
  <c r="D313" i="4"/>
  <c r="D299" i="4"/>
  <c r="D298" i="4"/>
  <c r="D297" i="4"/>
  <c r="D296" i="4"/>
  <c r="D292" i="4"/>
  <c r="D291" i="4"/>
  <c r="D290" i="4"/>
  <c r="D289" i="4"/>
  <c r="D249" i="4"/>
  <c r="D248" i="4"/>
  <c r="D244" i="4"/>
  <c r="D243" i="4"/>
  <c r="D215" i="4"/>
  <c r="C215" i="4"/>
  <c r="D214" i="4"/>
  <c r="C214" i="4"/>
  <c r="C165" i="4"/>
  <c r="D164" i="4"/>
  <c r="C164" i="4"/>
  <c r="D159" i="4"/>
  <c r="C159" i="4"/>
  <c r="D127" i="4"/>
  <c r="C107" i="4"/>
  <c r="D106" i="4"/>
  <c r="C106" i="4"/>
  <c r="D105" i="4"/>
  <c r="C105" i="4"/>
  <c r="D101" i="4"/>
  <c r="C101" i="4"/>
  <c r="E1" i="4"/>
  <c r="D1" i="4"/>
  <c r="C1" i="4"/>
  <c r="D50" i="2"/>
  <c r="D48" i="2"/>
  <c r="I47" i="2"/>
  <c r="A33" i="2"/>
  <c r="A32" i="2"/>
  <c r="A31" i="2"/>
  <c r="A23" i="2"/>
  <c r="A22" i="2"/>
  <c r="NE69" i="1" s="1"/>
  <c r="NE70" i="1" s="1"/>
  <c r="NE71" i="1" s="1"/>
  <c r="A21" i="2"/>
  <c r="A16" i="2"/>
  <c r="D258" i="4" s="1"/>
  <c r="A10" i="2"/>
  <c r="C10" i="2" s="1"/>
  <c r="C9" i="2"/>
  <c r="A9" i="2"/>
  <c r="A8" i="2"/>
  <c r="C8" i="2" s="1"/>
  <c r="A7" i="2"/>
  <c r="C7" i="2" s="1"/>
  <c r="A6" i="2"/>
  <c r="G1" i="5"/>
  <c r="H1" i="5" s="1"/>
  <c r="I1" i="5" s="1"/>
  <c r="J1" i="5" s="1"/>
  <c r="K1" i="5" s="1"/>
  <c r="L1" i="5" s="1"/>
  <c r="M1" i="5" s="1"/>
  <c r="N1" i="5" s="1"/>
  <c r="O1" i="5" s="1"/>
  <c r="P1" i="5" s="1"/>
  <c r="R1" i="5" s="1"/>
  <c r="S1" i="5" s="1"/>
  <c r="T1" i="5" s="1"/>
  <c r="U1" i="5" s="1"/>
  <c r="V1" i="5" s="1"/>
  <c r="W1" i="5" s="1"/>
  <c r="X1" i="5" s="1"/>
  <c r="Y1" i="5" s="1"/>
  <c r="Z1" i="5" s="1"/>
  <c r="AA1" i="5" s="1"/>
  <c r="AB1" i="5" s="1"/>
  <c r="AC1" i="5" s="1"/>
  <c r="AD1" i="5" s="1"/>
  <c r="AE1" i="5" s="1"/>
  <c r="KS142" i="1" l="1"/>
  <c r="KS144" i="1" s="1"/>
  <c r="KY2" i="22"/>
  <c r="KW22" i="1"/>
  <c r="KZ3" i="22"/>
  <c r="KV21" i="1"/>
  <c r="KT3" i="1"/>
  <c r="QN69" i="1"/>
  <c r="QN70" i="1" s="1"/>
  <c r="QM69" i="1"/>
  <c r="QM70" i="1" s="1"/>
  <c r="OT68" i="1"/>
  <c r="OT69" i="1"/>
  <c r="A35" i="2"/>
  <c r="D111" i="4"/>
  <c r="CC100" i="1"/>
  <c r="CG38" i="22" s="1"/>
  <c r="CB100" i="1"/>
  <c r="CF38" i="22" s="1"/>
  <c r="BD38" i="22"/>
  <c r="BD36" i="22"/>
  <c r="BB36" i="22"/>
  <c r="BC38" i="22"/>
  <c r="BB38" i="22"/>
  <c r="BA38" i="22"/>
  <c r="BC36" i="22"/>
  <c r="EI98" i="1"/>
  <c r="EM36" i="22" s="1"/>
  <c r="BK98" i="1"/>
  <c r="BO36" i="22" s="1"/>
  <c r="DB100" i="1"/>
  <c r="DF38" i="22" s="1"/>
  <c r="EH98" i="1"/>
  <c r="EL36" i="22" s="1"/>
  <c r="ED98" i="1"/>
  <c r="EH36" i="22" s="1"/>
  <c r="DX98" i="1"/>
  <c r="EB36" i="22" s="1"/>
  <c r="EB98" i="1"/>
  <c r="EF36" i="22" s="1"/>
  <c r="EE98" i="1"/>
  <c r="EI36" i="22" s="1"/>
  <c r="FP125" i="1"/>
  <c r="EG98" i="1"/>
  <c r="EK36" i="22" s="1"/>
  <c r="EC98" i="1"/>
  <c r="EG36" i="22" s="1"/>
  <c r="BK100" i="1"/>
  <c r="BO38" i="22" s="1"/>
  <c r="DY98" i="1"/>
  <c r="EC36" i="22" s="1"/>
  <c r="EF98" i="1"/>
  <c r="EJ36" i="22" s="1"/>
  <c r="DE100" i="1"/>
  <c r="DI38" i="22" s="1"/>
  <c r="EA98" i="1"/>
  <c r="EE36" i="22" s="1"/>
  <c r="DD100" i="1"/>
  <c r="DH38" i="22" s="1"/>
  <c r="DZ98" i="1"/>
  <c r="ED36" i="22" s="1"/>
  <c r="DY100" i="1"/>
  <c r="EC38" i="22" s="1"/>
  <c r="DC100" i="1"/>
  <c r="DG38" i="22" s="1"/>
  <c r="CE100" i="1"/>
  <c r="CI38" i="22" s="1"/>
  <c r="CD100" i="1"/>
  <c r="CH38" i="22" s="1"/>
  <c r="CR100" i="1"/>
  <c r="CV38" i="22" s="1"/>
  <c r="CS100" i="1"/>
  <c r="CW38" i="22" s="1"/>
  <c r="CS98" i="1"/>
  <c r="CW36" i="22" s="1"/>
  <c r="CR98" i="1"/>
  <c r="CV36" i="22" s="1"/>
  <c r="BA100" i="1"/>
  <c r="BE38" i="22" s="1"/>
  <c r="BB100" i="1"/>
  <c r="BF38" i="22" s="1"/>
  <c r="BC100" i="1"/>
  <c r="BG38" i="22" s="1"/>
  <c r="BD100" i="1"/>
  <c r="BH38" i="22" s="1"/>
  <c r="FX100" i="1"/>
  <c r="GB38" i="22" s="1"/>
  <c r="BJ100" i="1"/>
  <c r="BN38" i="22" s="1"/>
  <c r="CQ100" i="1"/>
  <c r="CU38" i="22" s="1"/>
  <c r="DX100" i="1"/>
  <c r="EB38" i="22" s="1"/>
  <c r="BB125" i="1"/>
  <c r="BJ98" i="1"/>
  <c r="BN36" i="22" s="1"/>
  <c r="FO125" i="1"/>
  <c r="GG125" i="1"/>
  <c r="FX98" i="1"/>
  <c r="GB36" i="22" s="1"/>
  <c r="CQ98" i="1"/>
  <c r="CU36" i="22" s="1"/>
  <c r="AJ125" i="1"/>
  <c r="C6" i="2"/>
  <c r="AQ106" i="1"/>
  <c r="OI108" i="1"/>
  <c r="OS106" i="1"/>
  <c r="RP120" i="1"/>
  <c r="RO108" i="1"/>
  <c r="RO120" i="1"/>
  <c r="OS108" i="1"/>
  <c r="RP114" i="1"/>
  <c r="RO114" i="1"/>
  <c r="OI114" i="1"/>
  <c r="RP108" i="1"/>
  <c r="DS106" i="1"/>
  <c r="DS108" i="1"/>
  <c r="AP106" i="1"/>
  <c r="A48" i="2"/>
  <c r="BR68" i="1"/>
  <c r="BV32" i="22" s="1"/>
  <c r="BR69" i="1"/>
  <c r="BV33" i="22" s="1"/>
  <c r="HS69" i="1"/>
  <c r="HW33" i="22" s="1"/>
  <c r="DZ70" i="1"/>
  <c r="ED34" i="22" s="1"/>
  <c r="BB33" i="22"/>
  <c r="BC33" i="22"/>
  <c r="BB32" i="22"/>
  <c r="BA33" i="22"/>
  <c r="BA32" i="22"/>
  <c r="BD33" i="22"/>
  <c r="BD32" i="22"/>
  <c r="BC32" i="22"/>
  <c r="EB68" i="1"/>
  <c r="EF32" i="22" s="1"/>
  <c r="DY68" i="1"/>
  <c r="EC32" i="22" s="1"/>
  <c r="DE69" i="1"/>
  <c r="DI33" i="22" s="1"/>
  <c r="DD68" i="1"/>
  <c r="DH32" i="22" s="1"/>
  <c r="CE68" i="1"/>
  <c r="CI32" i="22" s="1"/>
  <c r="EG68" i="1"/>
  <c r="EK32" i="22" s="1"/>
  <c r="CB69" i="1"/>
  <c r="CF33" i="22" s="1"/>
  <c r="BK68" i="1"/>
  <c r="BO32" i="22" s="1"/>
  <c r="EE68" i="1"/>
  <c r="EI32" i="22" s="1"/>
  <c r="DC69" i="1"/>
  <c r="DG33" i="22" s="1"/>
  <c r="EC68" i="1"/>
  <c r="EG32" i="22" s="1"/>
  <c r="DC68" i="1"/>
  <c r="DG32" i="22" s="1"/>
  <c r="CD68" i="1"/>
  <c r="CH32" i="22" s="1"/>
  <c r="CC69" i="1"/>
  <c r="CG33" i="22" s="1"/>
  <c r="EA68" i="1"/>
  <c r="EE32" i="22" s="1"/>
  <c r="DY69" i="1"/>
  <c r="EC33" i="22" s="1"/>
  <c r="DE68" i="1"/>
  <c r="DI32" i="22" s="1"/>
  <c r="EI68" i="1"/>
  <c r="EM32" i="22" s="1"/>
  <c r="ED68" i="1"/>
  <c r="EH32" i="22" s="1"/>
  <c r="DX69" i="1"/>
  <c r="EB33" i="22" s="1"/>
  <c r="CD69" i="1"/>
  <c r="CH33" i="22" s="1"/>
  <c r="CC68" i="1"/>
  <c r="CG32" i="22" s="1"/>
  <c r="DB69" i="1"/>
  <c r="DF33" i="22" s="1"/>
  <c r="CE69" i="1"/>
  <c r="CI33" i="22" s="1"/>
  <c r="EH68" i="1"/>
  <c r="EL32" i="22" s="1"/>
  <c r="EF68" i="1"/>
  <c r="EJ32" i="22" s="1"/>
  <c r="DD69" i="1"/>
  <c r="DH33" i="22" s="1"/>
  <c r="QR69" i="1"/>
  <c r="ON69" i="1"/>
  <c r="OG68" i="1"/>
  <c r="CR68" i="1"/>
  <c r="CV32" i="22" s="1"/>
  <c r="OX69" i="1"/>
  <c r="MZ69" i="1"/>
  <c r="MZ70" i="1" s="1"/>
  <c r="CS69" i="1"/>
  <c r="CW33" i="22" s="1"/>
  <c r="OG69" i="1"/>
  <c r="QR68" i="1"/>
  <c r="ON68" i="1"/>
  <c r="CR69" i="1"/>
  <c r="CV33" i="22" s="1"/>
  <c r="CS68" i="1"/>
  <c r="CW32" i="22" s="1"/>
  <c r="BP69" i="1"/>
  <c r="BT33" i="22" s="1"/>
  <c r="BQ68" i="1"/>
  <c r="BU32" i="22" s="1"/>
  <c r="BO69" i="1"/>
  <c r="BS33" i="22" s="1"/>
  <c r="BL69" i="1"/>
  <c r="BP33" i="22" s="1"/>
  <c r="BM69" i="1"/>
  <c r="BQ33" i="22" s="1"/>
  <c r="BO68" i="1"/>
  <c r="BS32" i="22" s="1"/>
  <c r="BP68" i="1"/>
  <c r="BT32" i="22" s="1"/>
  <c r="BN69" i="1"/>
  <c r="BR33" i="22" s="1"/>
  <c r="BL68" i="1"/>
  <c r="BP32" i="22" s="1"/>
  <c r="BM68" i="1"/>
  <c r="BQ32" i="22" s="1"/>
  <c r="BN68" i="1"/>
  <c r="BR32" i="22" s="1"/>
  <c r="BQ69" i="1"/>
  <c r="BU33" i="22" s="1"/>
  <c r="BD68" i="1"/>
  <c r="BH32" i="22" s="1"/>
  <c r="BA68" i="1"/>
  <c r="BE32" i="22" s="1"/>
  <c r="BC68" i="1"/>
  <c r="BG32" i="22" s="1"/>
  <c r="BB68" i="1"/>
  <c r="BF32" i="22" s="1"/>
  <c r="HS68" i="1"/>
  <c r="HW32" i="22" s="1"/>
  <c r="DZ68" i="1"/>
  <c r="ED32" i="22" s="1"/>
  <c r="BJ69" i="1"/>
  <c r="BN33" i="22" s="1"/>
  <c r="CQ68" i="1"/>
  <c r="CU32" i="22" s="1"/>
  <c r="BJ68" i="1"/>
  <c r="BN32" i="22" s="1"/>
  <c r="CB68" i="1"/>
  <c r="CF32" i="22" s="1"/>
  <c r="FX69" i="1"/>
  <c r="GB33" i="22" s="1"/>
  <c r="DX68" i="1"/>
  <c r="EB32" i="22" s="1"/>
  <c r="DB68" i="1"/>
  <c r="DF32" i="22" s="1"/>
  <c r="FX68" i="1"/>
  <c r="GB32" i="22" s="1"/>
  <c r="A50" i="2"/>
  <c r="A49" i="2"/>
  <c r="A47" i="2"/>
  <c r="A17" i="2"/>
  <c r="GO69" i="1"/>
  <c r="GS33" i="22" s="1"/>
  <c r="GN69" i="1"/>
  <c r="GR33" i="22" s="1"/>
  <c r="GL68" i="1"/>
  <c r="GP32" i="22" s="1"/>
  <c r="GM69" i="1"/>
  <c r="GQ33" i="22" s="1"/>
  <c r="GO68" i="1"/>
  <c r="GS32" i="22" s="1"/>
  <c r="GL69" i="1"/>
  <c r="GP33" i="22" s="1"/>
  <c r="GK69" i="1"/>
  <c r="GO33" i="22" s="1"/>
  <c r="GJ69" i="1"/>
  <c r="GN33" i="22" s="1"/>
  <c r="GN68" i="1"/>
  <c r="GR32" i="22" s="1"/>
  <c r="GK68" i="1"/>
  <c r="GO32" i="22" s="1"/>
  <c r="GM68" i="1"/>
  <c r="GQ32" i="22" s="1"/>
  <c r="GJ68" i="1"/>
  <c r="GN32" i="22" s="1"/>
  <c r="CZ68" i="1"/>
  <c r="DD32" i="22" s="1"/>
  <c r="CT68" i="1"/>
  <c r="CX32" i="22" s="1"/>
  <c r="CY68" i="1"/>
  <c r="DC32" i="22" s="1"/>
  <c r="DA68" i="1"/>
  <c r="DE32" i="22" s="1"/>
  <c r="CX68" i="1"/>
  <c r="DB32" i="22" s="1"/>
  <c r="CV68" i="1"/>
  <c r="CZ32" i="22" s="1"/>
  <c r="CU68" i="1"/>
  <c r="CY32" i="22" s="1"/>
  <c r="CW68" i="1"/>
  <c r="DA32" i="22" s="1"/>
  <c r="GI69" i="1"/>
  <c r="GM33" i="22" s="1"/>
  <c r="GH69" i="1"/>
  <c r="GL33" i="22" s="1"/>
  <c r="GI68" i="1"/>
  <c r="GM32" i="22" s="1"/>
  <c r="GH68" i="1"/>
  <c r="GL32" i="22" s="1"/>
  <c r="D174" i="4"/>
  <c r="CT98" i="1"/>
  <c r="CX36" i="22" s="1"/>
  <c r="KT142" i="1" l="1"/>
  <c r="KT144" i="1" s="1"/>
  <c r="KZ2" i="22"/>
  <c r="KX22" i="1"/>
  <c r="LA3" i="22"/>
  <c r="KW21" i="1"/>
  <c r="TF108" i="1"/>
  <c r="TF112" i="1"/>
  <c r="TF114" i="1"/>
  <c r="TF106" i="1"/>
  <c r="KU3" i="1"/>
  <c r="CD98" i="1"/>
  <c r="CH36" i="22" s="1"/>
  <c r="CE98" i="1"/>
  <c r="CI36" i="22" s="1"/>
  <c r="OT70" i="1"/>
  <c r="OT71" i="1" s="1"/>
  <c r="OG70" i="1"/>
  <c r="OG71" i="1" s="1"/>
  <c r="EI99" i="1"/>
  <c r="EM37" i="22" s="1"/>
  <c r="BL70" i="1"/>
  <c r="BP34" i="22" s="1"/>
  <c r="DE70" i="1"/>
  <c r="DI34" i="22" s="1"/>
  <c r="QR70" i="1"/>
  <c r="QR71" i="1" s="1"/>
  <c r="DX70" i="1"/>
  <c r="EB34" i="22" s="1"/>
  <c r="BA34" i="22"/>
  <c r="GH70" i="1"/>
  <c r="GL34" i="22" s="1"/>
  <c r="CT69" i="1"/>
  <c r="CX33" i="22" s="1"/>
  <c r="GL70" i="1"/>
  <c r="GP34" i="22" s="1"/>
  <c r="CQ70" i="1"/>
  <c r="CU34" i="22" s="1"/>
  <c r="BQ70" i="1"/>
  <c r="BU34" i="22" s="1"/>
  <c r="DD70" i="1"/>
  <c r="DH34" i="22" s="1"/>
  <c r="ED69" i="1"/>
  <c r="EH33" i="22" s="1"/>
  <c r="EC69" i="1"/>
  <c r="EG33" i="22" s="1"/>
  <c r="BJ99" i="1"/>
  <c r="BN37" i="22" s="1"/>
  <c r="EA99" i="1"/>
  <c r="EE37" i="22" s="1"/>
  <c r="EE99" i="1"/>
  <c r="EI37" i="22" s="1"/>
  <c r="GI70" i="1"/>
  <c r="GM34" i="22" s="1"/>
  <c r="CZ69" i="1"/>
  <c r="DD33" i="22" s="1"/>
  <c r="BJ70" i="1"/>
  <c r="BN34" i="22" s="1"/>
  <c r="BO70" i="1"/>
  <c r="BS34" i="22" s="1"/>
  <c r="CS70" i="1"/>
  <c r="CW34" i="22" s="1"/>
  <c r="EF69" i="1"/>
  <c r="EJ33" i="22" s="1"/>
  <c r="EI69" i="1"/>
  <c r="EM33" i="22" s="1"/>
  <c r="DC70" i="1"/>
  <c r="DG34" i="22" s="1"/>
  <c r="BC34" i="22"/>
  <c r="BB126" i="1"/>
  <c r="CC98" i="1"/>
  <c r="CG36" i="22" s="1"/>
  <c r="EB99" i="1"/>
  <c r="EF37" i="22" s="1"/>
  <c r="BA36" i="22"/>
  <c r="DI83" i="1"/>
  <c r="DG83" i="1"/>
  <c r="DH83" i="1"/>
  <c r="DF83" i="1"/>
  <c r="CW69" i="1"/>
  <c r="DA33" i="22" s="1"/>
  <c r="EH69" i="1"/>
  <c r="EL33" i="22" s="1"/>
  <c r="BB34" i="22"/>
  <c r="AD122" i="5"/>
  <c r="V122" i="5"/>
  <c r="N122" i="5"/>
  <c r="F122" i="5"/>
  <c r="W121" i="5"/>
  <c r="O121" i="5"/>
  <c r="G121" i="5"/>
  <c r="X117" i="5"/>
  <c r="P117" i="5"/>
  <c r="H117" i="5"/>
  <c r="Y116" i="5"/>
  <c r="Q116" i="5"/>
  <c r="I116" i="5"/>
  <c r="K122" i="5"/>
  <c r="AC117" i="5"/>
  <c r="AD116" i="5"/>
  <c r="N116" i="5"/>
  <c r="Z122" i="5"/>
  <c r="S121" i="5"/>
  <c r="T117" i="5"/>
  <c r="U116" i="5"/>
  <c r="W122" i="5"/>
  <c r="P121" i="5"/>
  <c r="I117" i="5"/>
  <c r="J116" i="5"/>
  <c r="AC122" i="5"/>
  <c r="U122" i="5"/>
  <c r="M122" i="5"/>
  <c r="AD121" i="5"/>
  <c r="V121" i="5"/>
  <c r="N121" i="5"/>
  <c r="F121" i="5"/>
  <c r="W117" i="5"/>
  <c r="O117" i="5"/>
  <c r="G117" i="5"/>
  <c r="X116" i="5"/>
  <c r="P116" i="5"/>
  <c r="H116" i="5"/>
  <c r="S122" i="5"/>
  <c r="T121" i="5"/>
  <c r="U117" i="5"/>
  <c r="F116" i="5"/>
  <c r="R122" i="5"/>
  <c r="AA121" i="5"/>
  <c r="AB117" i="5"/>
  <c r="AC116" i="5"/>
  <c r="M116" i="5"/>
  <c r="G122" i="5"/>
  <c r="H121" i="5"/>
  <c r="Z116" i="5"/>
  <c r="AB122" i="5"/>
  <c r="T122" i="5"/>
  <c r="L122" i="5"/>
  <c r="AC121" i="5"/>
  <c r="U121" i="5"/>
  <c r="M121" i="5"/>
  <c r="AD117" i="5"/>
  <c r="V117" i="5"/>
  <c r="N117" i="5"/>
  <c r="F117" i="5"/>
  <c r="W116" i="5"/>
  <c r="O116" i="5"/>
  <c r="G116" i="5"/>
  <c r="AA122" i="5"/>
  <c r="AB121" i="5"/>
  <c r="L121" i="5"/>
  <c r="M117" i="5"/>
  <c r="V116" i="5"/>
  <c r="J122" i="5"/>
  <c r="K121" i="5"/>
  <c r="L117" i="5"/>
  <c r="O122" i="5"/>
  <c r="Y117" i="5"/>
  <c r="Y122" i="5"/>
  <c r="Q122" i="5"/>
  <c r="I122" i="5"/>
  <c r="Z121" i="5"/>
  <c r="R121" i="5"/>
  <c r="J121" i="5"/>
  <c r="AA117" i="5"/>
  <c r="S117" i="5"/>
  <c r="K117" i="5"/>
  <c r="AB116" i="5"/>
  <c r="T116" i="5"/>
  <c r="L116" i="5"/>
  <c r="X122" i="5"/>
  <c r="P122" i="5"/>
  <c r="H122" i="5"/>
  <c r="Y121" i="5"/>
  <c r="Q121" i="5"/>
  <c r="I121" i="5"/>
  <c r="Z117" i="5"/>
  <c r="R117" i="5"/>
  <c r="J117" i="5"/>
  <c r="AA116" i="5"/>
  <c r="S116" i="5"/>
  <c r="K116" i="5"/>
  <c r="X121" i="5"/>
  <c r="Q117" i="5"/>
  <c r="R116" i="5"/>
  <c r="Y120" i="5"/>
  <c r="Q120" i="5"/>
  <c r="I120" i="5"/>
  <c r="Z119" i="5"/>
  <c r="R119" i="5"/>
  <c r="J119" i="5"/>
  <c r="AA115" i="5"/>
  <c r="S115" i="5"/>
  <c r="K115" i="5"/>
  <c r="AB114" i="5"/>
  <c r="T114" i="5"/>
  <c r="L114" i="5"/>
  <c r="H115" i="5"/>
  <c r="AC120" i="5"/>
  <c r="AD119" i="5"/>
  <c r="F119" i="5"/>
  <c r="O115" i="5"/>
  <c r="P114" i="5"/>
  <c r="T115" i="5"/>
  <c r="M114" i="5"/>
  <c r="X120" i="5"/>
  <c r="P120" i="5"/>
  <c r="H120" i="5"/>
  <c r="Y119" i="5"/>
  <c r="Q119" i="5"/>
  <c r="I119" i="5"/>
  <c r="Z115" i="5"/>
  <c r="R115" i="5"/>
  <c r="J115" i="5"/>
  <c r="AA114" i="5"/>
  <c r="S114" i="5"/>
  <c r="K114" i="5"/>
  <c r="AD120" i="5"/>
  <c r="N120" i="5"/>
  <c r="F120" i="5"/>
  <c r="W119" i="5"/>
  <c r="G119" i="5"/>
  <c r="P115" i="5"/>
  <c r="Y114" i="5"/>
  <c r="I114" i="5"/>
  <c r="M120" i="5"/>
  <c r="V119" i="5"/>
  <c r="W115" i="5"/>
  <c r="X114" i="5"/>
  <c r="H114" i="5"/>
  <c r="AC114" i="5"/>
  <c r="W120" i="5"/>
  <c r="O120" i="5"/>
  <c r="G120" i="5"/>
  <c r="X119" i="5"/>
  <c r="P119" i="5"/>
  <c r="H119" i="5"/>
  <c r="Y115" i="5"/>
  <c r="Q115" i="5"/>
  <c r="I115" i="5"/>
  <c r="Z114" i="5"/>
  <c r="R114" i="5"/>
  <c r="J114" i="5"/>
  <c r="V120" i="5"/>
  <c r="O119" i="5"/>
  <c r="X115" i="5"/>
  <c r="Q114" i="5"/>
  <c r="U120" i="5"/>
  <c r="N119" i="5"/>
  <c r="G115" i="5"/>
  <c r="AB120" i="5"/>
  <c r="T120" i="5"/>
  <c r="L120" i="5"/>
  <c r="AC119" i="5"/>
  <c r="U119" i="5"/>
  <c r="M119" i="5"/>
  <c r="AD115" i="5"/>
  <c r="V115" i="5"/>
  <c r="N115" i="5"/>
  <c r="F115" i="5"/>
  <c r="W114" i="5"/>
  <c r="O114" i="5"/>
  <c r="G114" i="5"/>
  <c r="AA120" i="5"/>
  <c r="S120" i="5"/>
  <c r="K120" i="5"/>
  <c r="AB119" i="5"/>
  <c r="T119" i="5"/>
  <c r="L119" i="5"/>
  <c r="AC115" i="5"/>
  <c r="U115" i="5"/>
  <c r="M115" i="5"/>
  <c r="AD114" i="5"/>
  <c r="V114" i="5"/>
  <c r="N114" i="5"/>
  <c r="F114" i="5"/>
  <c r="Z120" i="5"/>
  <c r="R120" i="5"/>
  <c r="J120" i="5"/>
  <c r="AA119" i="5"/>
  <c r="S119" i="5"/>
  <c r="K119" i="5"/>
  <c r="AB115" i="5"/>
  <c r="L115" i="5"/>
  <c r="U114" i="5"/>
  <c r="CB98" i="1"/>
  <c r="CF36" i="22" s="1"/>
  <c r="DX99" i="1"/>
  <c r="EB37" i="22" s="1"/>
  <c r="CV69" i="1"/>
  <c r="CZ33" i="22" s="1"/>
  <c r="GN70" i="1"/>
  <c r="GR34" i="22" s="1"/>
  <c r="DB70" i="1"/>
  <c r="DF34" i="22" s="1"/>
  <c r="EA69" i="1"/>
  <c r="EE33" i="22" s="1"/>
  <c r="CB70" i="1"/>
  <c r="CF34" i="22" s="1"/>
  <c r="HS70" i="1"/>
  <c r="HW34" i="22" s="1"/>
  <c r="OI120" i="1"/>
  <c r="CQ99" i="1"/>
  <c r="CU37" i="22" s="1"/>
  <c r="CS99" i="1"/>
  <c r="CW37" i="22" s="1"/>
  <c r="EH99" i="1"/>
  <c r="EL37" i="22" s="1"/>
  <c r="CY69" i="1"/>
  <c r="DC33" i="22" s="1"/>
  <c r="BD69" i="1"/>
  <c r="BH33" i="22" s="1"/>
  <c r="DZ69" i="1"/>
  <c r="ED33" i="22" s="1"/>
  <c r="EE69" i="1"/>
  <c r="EI33" i="22" s="1"/>
  <c r="EF99" i="1"/>
  <c r="EJ37" i="22" s="1"/>
  <c r="OX68" i="1"/>
  <c r="OX70" i="1" s="1"/>
  <c r="DY70" i="1"/>
  <c r="EC34" i="22" s="1"/>
  <c r="DZ71" i="1"/>
  <c r="ED35" i="22" s="1"/>
  <c r="DY99" i="1"/>
  <c r="EC37" i="22" s="1"/>
  <c r="ED99" i="1"/>
  <c r="EH37" i="22" s="1"/>
  <c r="BB69" i="1"/>
  <c r="BF33" i="22" s="1"/>
  <c r="BN70" i="1"/>
  <c r="BR34" i="22" s="1"/>
  <c r="CX69" i="1"/>
  <c r="DB33" i="22" s="1"/>
  <c r="GO70" i="1"/>
  <c r="GS34" i="22" s="1"/>
  <c r="FX70" i="1"/>
  <c r="GB34" i="22" s="1"/>
  <c r="BC69" i="1"/>
  <c r="BG33" i="22" s="1"/>
  <c r="CR70" i="1"/>
  <c r="CV34" i="22" s="1"/>
  <c r="CC70" i="1"/>
  <c r="CG34" i="22" s="1"/>
  <c r="EG69" i="1"/>
  <c r="EK33" i="22" s="1"/>
  <c r="BD34" i="22"/>
  <c r="BR70" i="1"/>
  <c r="BV34" i="22" s="1"/>
  <c r="FX99" i="1"/>
  <c r="GB37" i="22" s="1"/>
  <c r="EC99" i="1"/>
  <c r="EG37" i="22" s="1"/>
  <c r="DB98" i="1"/>
  <c r="DF36" i="22" s="1"/>
  <c r="GK70" i="1"/>
  <c r="GO34" i="22" s="1"/>
  <c r="BM70" i="1"/>
  <c r="BQ34" i="22" s="1"/>
  <c r="GM70" i="1"/>
  <c r="GQ34" i="22" s="1"/>
  <c r="EB69" i="1"/>
  <c r="EF33" i="22" s="1"/>
  <c r="CU69" i="1"/>
  <c r="CY33" i="22" s="1"/>
  <c r="BP70" i="1"/>
  <c r="BT34" i="22" s="1"/>
  <c r="CE70" i="1"/>
  <c r="CI34" i="22" s="1"/>
  <c r="BK70" i="1"/>
  <c r="BO34" i="22" s="1"/>
  <c r="CR99" i="1"/>
  <c r="CV37" i="22" s="1"/>
  <c r="DA69" i="1"/>
  <c r="DE33" i="22" s="1"/>
  <c r="GJ70" i="1"/>
  <c r="GN34" i="22" s="1"/>
  <c r="NF120" i="1"/>
  <c r="OK120" i="1"/>
  <c r="QY108" i="1"/>
  <c r="QY120" i="1"/>
  <c r="OM120" i="1"/>
  <c r="QY114" i="1"/>
  <c r="OL120" i="1"/>
  <c r="DP108" i="1"/>
  <c r="DP106" i="1"/>
  <c r="DQ108" i="1"/>
  <c r="DR106" i="1"/>
  <c r="DQ106" i="1"/>
  <c r="DR108" i="1"/>
  <c r="DM108" i="1"/>
  <c r="DM106" i="1"/>
  <c r="BB108" i="1"/>
  <c r="BB106" i="1"/>
  <c r="DL108" i="1"/>
  <c r="DL106" i="1"/>
  <c r="DK108" i="1"/>
  <c r="BC106" i="1"/>
  <c r="DK106" i="1"/>
  <c r="R130" i="5"/>
  <c r="J130" i="5"/>
  <c r="O128" i="5"/>
  <c r="G128" i="5"/>
  <c r="X56" i="5"/>
  <c r="X49" i="5" s="1"/>
  <c r="P56" i="5"/>
  <c r="P49" i="5" s="1"/>
  <c r="H56" i="5"/>
  <c r="H49" i="5" s="1"/>
  <c r="AB55" i="5"/>
  <c r="AB48" i="5" s="1"/>
  <c r="T55" i="5"/>
  <c r="T48" i="5" s="1"/>
  <c r="L55" i="5"/>
  <c r="L48" i="5" s="1"/>
  <c r="AC56" i="5"/>
  <c r="AC49" i="5" s="1"/>
  <c r="M56" i="5"/>
  <c r="M49" i="5" s="1"/>
  <c r="Q55" i="5"/>
  <c r="Q48" i="5" s="1"/>
  <c r="N130" i="5"/>
  <c r="AB56" i="5"/>
  <c r="AB49" i="5" s="1"/>
  <c r="L56" i="5"/>
  <c r="L49" i="5" s="1"/>
  <c r="X55" i="5"/>
  <c r="X48" i="5" s="1"/>
  <c r="P55" i="5"/>
  <c r="P48" i="5" s="1"/>
  <c r="H55" i="5"/>
  <c r="H48" i="5" s="1"/>
  <c r="M55" i="5"/>
  <c r="M48" i="5" s="1"/>
  <c r="Q130" i="5"/>
  <c r="I130" i="5"/>
  <c r="N128" i="5"/>
  <c r="F128" i="5"/>
  <c r="W56" i="5"/>
  <c r="W49" i="5" s="1"/>
  <c r="O56" i="5"/>
  <c r="O49" i="5" s="1"/>
  <c r="G56" i="5"/>
  <c r="G49" i="5" s="1"/>
  <c r="AA55" i="5"/>
  <c r="AA48" i="5" s="1"/>
  <c r="S55" i="5"/>
  <c r="S48" i="5" s="1"/>
  <c r="K55" i="5"/>
  <c r="K48" i="5" s="1"/>
  <c r="O130" i="5"/>
  <c r="O129" i="5" s="1"/>
  <c r="L128" i="5"/>
  <c r="U56" i="5"/>
  <c r="U49" i="5" s="1"/>
  <c r="Y55" i="5"/>
  <c r="Y48" i="5" s="1"/>
  <c r="I55" i="5"/>
  <c r="I48" i="5" s="1"/>
  <c r="F130" i="5"/>
  <c r="K128" i="5"/>
  <c r="T56" i="5"/>
  <c r="T49" i="5" s="1"/>
  <c r="P130" i="5"/>
  <c r="P129" i="5" s="1"/>
  <c r="H130" i="5"/>
  <c r="M128" i="5"/>
  <c r="AD56" i="5"/>
  <c r="AD49" i="5" s="1"/>
  <c r="V56" i="5"/>
  <c r="V49" i="5" s="1"/>
  <c r="N56" i="5"/>
  <c r="N49" i="5" s="1"/>
  <c r="F56" i="5"/>
  <c r="F49" i="5" s="1"/>
  <c r="Z55" i="5"/>
  <c r="Z48" i="5" s="1"/>
  <c r="R55" i="5"/>
  <c r="R48" i="5" s="1"/>
  <c r="J55" i="5"/>
  <c r="J48" i="5" s="1"/>
  <c r="G130" i="5"/>
  <c r="M130" i="5"/>
  <c r="R128" i="5"/>
  <c r="J128" i="5"/>
  <c r="AA56" i="5"/>
  <c r="AA49" i="5" s="1"/>
  <c r="S56" i="5"/>
  <c r="S49" i="5" s="1"/>
  <c r="K56" i="5"/>
  <c r="K49" i="5" s="1"/>
  <c r="F55" i="5"/>
  <c r="F48" i="5" s="1"/>
  <c r="W55" i="5"/>
  <c r="W48" i="5" s="1"/>
  <c r="O55" i="5"/>
  <c r="O48" i="5" s="1"/>
  <c r="G55" i="5"/>
  <c r="G48" i="5" s="1"/>
  <c r="L130" i="5"/>
  <c r="Q128" i="5"/>
  <c r="I128" i="5"/>
  <c r="Z56" i="5"/>
  <c r="Z49" i="5" s="1"/>
  <c r="R56" i="5"/>
  <c r="R49" i="5" s="1"/>
  <c r="J56" i="5"/>
  <c r="J49" i="5" s="1"/>
  <c r="AD55" i="5"/>
  <c r="AD48" i="5" s="1"/>
  <c r="V55" i="5"/>
  <c r="V48" i="5" s="1"/>
  <c r="N55" i="5"/>
  <c r="N48" i="5" s="1"/>
  <c r="K130" i="5"/>
  <c r="P128" i="5"/>
  <c r="H128" i="5"/>
  <c r="Y56" i="5"/>
  <c r="Y49" i="5" s="1"/>
  <c r="Q56" i="5"/>
  <c r="Q49" i="5" s="1"/>
  <c r="I56" i="5"/>
  <c r="I49" i="5" s="1"/>
  <c r="AC55" i="5"/>
  <c r="AC48" i="5" s="1"/>
  <c r="U55" i="5"/>
  <c r="U48" i="5" s="1"/>
  <c r="AB54" i="5"/>
  <c r="AB47" i="5" s="1"/>
  <c r="AB34" i="5" s="1"/>
  <c r="T54" i="5"/>
  <c r="T47" i="5" s="1"/>
  <c r="T34" i="5" s="1"/>
  <c r="L54" i="5"/>
  <c r="L47" i="5" s="1"/>
  <c r="L34" i="5" s="1"/>
  <c r="AC53" i="5"/>
  <c r="AC46" i="5" s="1"/>
  <c r="AC33" i="5" s="1"/>
  <c r="U53" i="5"/>
  <c r="U46" i="5" s="1"/>
  <c r="U33" i="5" s="1"/>
  <c r="M53" i="5"/>
  <c r="M46" i="5" s="1"/>
  <c r="M33" i="5" s="1"/>
  <c r="I54" i="5"/>
  <c r="I47" i="5" s="1"/>
  <c r="I34" i="5" s="1"/>
  <c r="P54" i="5"/>
  <c r="P47" i="5" s="1"/>
  <c r="P34" i="5" s="1"/>
  <c r="Y53" i="5"/>
  <c r="Y46" i="5" s="1"/>
  <c r="Y33" i="5" s="1"/>
  <c r="AD53" i="5"/>
  <c r="AD46" i="5" s="1"/>
  <c r="AD33" i="5" s="1"/>
  <c r="AA54" i="5"/>
  <c r="AA47" i="5" s="1"/>
  <c r="AA34" i="5" s="1"/>
  <c r="S54" i="5"/>
  <c r="S47" i="5" s="1"/>
  <c r="S34" i="5" s="1"/>
  <c r="K54" i="5"/>
  <c r="K47" i="5" s="1"/>
  <c r="K34" i="5" s="1"/>
  <c r="AB53" i="5"/>
  <c r="AB46" i="5" s="1"/>
  <c r="AB33" i="5" s="1"/>
  <c r="T53" i="5"/>
  <c r="T46" i="5" s="1"/>
  <c r="T33" i="5" s="1"/>
  <c r="L53" i="5"/>
  <c r="L46" i="5" s="1"/>
  <c r="L33" i="5" s="1"/>
  <c r="Z53" i="5"/>
  <c r="Z46" i="5" s="1"/>
  <c r="Z33" i="5" s="1"/>
  <c r="H54" i="5"/>
  <c r="H47" i="5" s="1"/>
  <c r="H34" i="5" s="1"/>
  <c r="I53" i="5"/>
  <c r="I46" i="5" s="1"/>
  <c r="I33" i="5" s="1"/>
  <c r="M54" i="5"/>
  <c r="M47" i="5" s="1"/>
  <c r="M34" i="5" s="1"/>
  <c r="F53" i="5"/>
  <c r="F46" i="5" s="1"/>
  <c r="F33" i="5" s="1"/>
  <c r="Z54" i="5"/>
  <c r="Z47" i="5" s="1"/>
  <c r="Z34" i="5" s="1"/>
  <c r="R54" i="5"/>
  <c r="R47" i="5" s="1"/>
  <c r="R34" i="5" s="1"/>
  <c r="J54" i="5"/>
  <c r="J47" i="5" s="1"/>
  <c r="J34" i="5" s="1"/>
  <c r="AA53" i="5"/>
  <c r="AA46" i="5" s="1"/>
  <c r="AA33" i="5" s="1"/>
  <c r="S53" i="5"/>
  <c r="S46" i="5" s="1"/>
  <c r="S33" i="5" s="1"/>
  <c r="K53" i="5"/>
  <c r="K46" i="5" s="1"/>
  <c r="K33" i="5" s="1"/>
  <c r="Y54" i="5"/>
  <c r="Y47" i="5" s="1"/>
  <c r="Y34" i="5" s="1"/>
  <c r="Q54" i="5"/>
  <c r="Q47" i="5" s="1"/>
  <c r="Q34" i="5" s="1"/>
  <c r="R53" i="5"/>
  <c r="R46" i="5" s="1"/>
  <c r="R33" i="5" s="1"/>
  <c r="J53" i="5"/>
  <c r="J46" i="5" s="1"/>
  <c r="J33" i="5" s="1"/>
  <c r="X54" i="5"/>
  <c r="X47" i="5" s="1"/>
  <c r="X34" i="5" s="1"/>
  <c r="Q53" i="5"/>
  <c r="Q46" i="5" s="1"/>
  <c r="Q33" i="5" s="1"/>
  <c r="AC54" i="5"/>
  <c r="AC47" i="5" s="1"/>
  <c r="AC34" i="5" s="1"/>
  <c r="V53" i="5"/>
  <c r="V46" i="5" s="1"/>
  <c r="V33" i="5" s="1"/>
  <c r="W54" i="5"/>
  <c r="W47" i="5" s="1"/>
  <c r="W34" i="5" s="1"/>
  <c r="O54" i="5"/>
  <c r="O47" i="5" s="1"/>
  <c r="O34" i="5" s="1"/>
  <c r="G54" i="5"/>
  <c r="G47" i="5" s="1"/>
  <c r="G34" i="5" s="1"/>
  <c r="X53" i="5"/>
  <c r="X46" i="5" s="1"/>
  <c r="X33" i="5" s="1"/>
  <c r="P53" i="5"/>
  <c r="P46" i="5" s="1"/>
  <c r="P33" i="5" s="1"/>
  <c r="H53" i="5"/>
  <c r="H46" i="5" s="1"/>
  <c r="H33" i="5" s="1"/>
  <c r="AD54" i="5"/>
  <c r="AD47" i="5" s="1"/>
  <c r="AD34" i="5" s="1"/>
  <c r="V54" i="5"/>
  <c r="V47" i="5" s="1"/>
  <c r="V34" i="5" s="1"/>
  <c r="N54" i="5"/>
  <c r="N47" i="5" s="1"/>
  <c r="N34" i="5" s="1"/>
  <c r="F54" i="5"/>
  <c r="F47" i="5" s="1"/>
  <c r="F34" i="5" s="1"/>
  <c r="W53" i="5"/>
  <c r="W46" i="5" s="1"/>
  <c r="W33" i="5" s="1"/>
  <c r="O53" i="5"/>
  <c r="O46" i="5" s="1"/>
  <c r="O33" i="5" s="1"/>
  <c r="G53" i="5"/>
  <c r="G46" i="5" s="1"/>
  <c r="G33" i="5" s="1"/>
  <c r="U54" i="5"/>
  <c r="U47" i="5" s="1"/>
  <c r="U34" i="5" s="1"/>
  <c r="N53" i="5"/>
  <c r="N46" i="5" s="1"/>
  <c r="N33" i="5" s="1"/>
  <c r="AC52" i="5"/>
  <c r="AC45" i="5" s="1"/>
  <c r="AC32" i="5" s="1"/>
  <c r="U52" i="5"/>
  <c r="U45" i="5" s="1"/>
  <c r="U32" i="5" s="1"/>
  <c r="M52" i="5"/>
  <c r="M45" i="5" s="1"/>
  <c r="M32" i="5" s="1"/>
  <c r="AD51" i="5"/>
  <c r="AD44" i="5" s="1"/>
  <c r="AD31" i="5" s="1"/>
  <c r="V51" i="5"/>
  <c r="V44" i="5" s="1"/>
  <c r="V31" i="5" s="1"/>
  <c r="N51" i="5"/>
  <c r="N44" i="5" s="1"/>
  <c r="N31" i="5" s="1"/>
  <c r="F51" i="5"/>
  <c r="F44" i="5" s="1"/>
  <c r="F31" i="5" s="1"/>
  <c r="Z52" i="5"/>
  <c r="AA51" i="5"/>
  <c r="AA44" i="5" s="1"/>
  <c r="AA31" i="5" s="1"/>
  <c r="Q52" i="5"/>
  <c r="Q45" i="5" s="1"/>
  <c r="Q32" i="5" s="1"/>
  <c r="R51" i="5"/>
  <c r="R44" i="5" s="1"/>
  <c r="R31" i="5" s="1"/>
  <c r="F52" i="5"/>
  <c r="F45" i="5" s="1"/>
  <c r="F32" i="5" s="1"/>
  <c r="AB52" i="5"/>
  <c r="AB45" i="5" s="1"/>
  <c r="AB32" i="5" s="1"/>
  <c r="T52" i="5"/>
  <c r="T45" i="5" s="1"/>
  <c r="T32" i="5" s="1"/>
  <c r="L52" i="5"/>
  <c r="L45" i="5" s="1"/>
  <c r="L32" i="5" s="1"/>
  <c r="AC51" i="5"/>
  <c r="AC44" i="5" s="1"/>
  <c r="AC31" i="5" s="1"/>
  <c r="U51" i="5"/>
  <c r="U44" i="5" s="1"/>
  <c r="U31" i="5" s="1"/>
  <c r="M51" i="5"/>
  <c r="M44" i="5" s="1"/>
  <c r="M31" i="5" s="1"/>
  <c r="T51" i="5"/>
  <c r="T44" i="5" s="1"/>
  <c r="T31" i="5" s="1"/>
  <c r="J52" i="5"/>
  <c r="J45" i="5" s="1"/>
  <c r="J32" i="5" s="1"/>
  <c r="K51" i="5"/>
  <c r="K44" i="5" s="1"/>
  <c r="K31" i="5" s="1"/>
  <c r="I52" i="5"/>
  <c r="I45" i="5" s="1"/>
  <c r="I32" i="5" s="1"/>
  <c r="J51" i="5"/>
  <c r="J44" i="5" s="1"/>
  <c r="J31" i="5" s="1"/>
  <c r="AD52" i="5"/>
  <c r="AD45" i="5" s="1"/>
  <c r="AD32" i="5" s="1"/>
  <c r="W51" i="5"/>
  <c r="W44" i="5" s="1"/>
  <c r="W31" i="5" s="1"/>
  <c r="AA52" i="5"/>
  <c r="AA45" i="5" s="1"/>
  <c r="AA32" i="5" s="1"/>
  <c r="S52" i="5"/>
  <c r="S45" i="5" s="1"/>
  <c r="S32" i="5" s="1"/>
  <c r="K52" i="5"/>
  <c r="K45" i="5" s="1"/>
  <c r="K32" i="5" s="1"/>
  <c r="AB51" i="5"/>
  <c r="AB44" i="5" s="1"/>
  <c r="AB31" i="5" s="1"/>
  <c r="L51" i="5"/>
  <c r="L44" i="5" s="1"/>
  <c r="L31" i="5" s="1"/>
  <c r="R52" i="5"/>
  <c r="R45" i="5" s="1"/>
  <c r="R32" i="5" s="1"/>
  <c r="S51" i="5"/>
  <c r="S44" i="5" s="1"/>
  <c r="S31" i="5" s="1"/>
  <c r="Y52" i="5"/>
  <c r="Y45" i="5" s="1"/>
  <c r="Y32" i="5" s="1"/>
  <c r="Z51" i="5"/>
  <c r="Z44" i="5" s="1"/>
  <c r="Z31" i="5" s="1"/>
  <c r="N52" i="5"/>
  <c r="N45" i="5" s="1"/>
  <c r="N32" i="5" s="1"/>
  <c r="G51" i="5"/>
  <c r="G44" i="5" s="1"/>
  <c r="G31" i="5" s="1"/>
  <c r="X52" i="5"/>
  <c r="X45" i="5" s="1"/>
  <c r="X32" i="5" s="1"/>
  <c r="P52" i="5"/>
  <c r="P45" i="5" s="1"/>
  <c r="P32" i="5" s="1"/>
  <c r="H52" i="5"/>
  <c r="H45" i="5" s="1"/>
  <c r="H32" i="5" s="1"/>
  <c r="Y51" i="5"/>
  <c r="Y44" i="5" s="1"/>
  <c r="Y31" i="5" s="1"/>
  <c r="Q51" i="5"/>
  <c r="Q44" i="5" s="1"/>
  <c r="Q31" i="5" s="1"/>
  <c r="I51" i="5"/>
  <c r="I44" i="5" s="1"/>
  <c r="I31" i="5" s="1"/>
  <c r="W52" i="5"/>
  <c r="W45" i="5" s="1"/>
  <c r="W32" i="5" s="1"/>
  <c r="O52" i="5"/>
  <c r="O45" i="5" s="1"/>
  <c r="O32" i="5" s="1"/>
  <c r="G52" i="5"/>
  <c r="G45" i="5" s="1"/>
  <c r="G32" i="5" s="1"/>
  <c r="X51" i="5"/>
  <c r="X44" i="5" s="1"/>
  <c r="X31" i="5" s="1"/>
  <c r="P51" i="5"/>
  <c r="P44" i="5" s="1"/>
  <c r="P31" i="5" s="1"/>
  <c r="H51" i="5"/>
  <c r="H44" i="5" s="1"/>
  <c r="H31" i="5" s="1"/>
  <c r="V52" i="5"/>
  <c r="V45" i="5" s="1"/>
  <c r="V32" i="5" s="1"/>
  <c r="O51" i="5"/>
  <c r="O44" i="5" s="1"/>
  <c r="O31" i="5" s="1"/>
  <c r="BA69" i="1"/>
  <c r="BE33" i="22" s="1"/>
  <c r="ON70" i="1"/>
  <c r="ON71" i="1" s="1"/>
  <c r="CD70" i="1"/>
  <c r="CH34" i="22" s="1"/>
  <c r="DZ103" i="1"/>
  <c r="DZ99" i="1"/>
  <c r="ED37" i="22" s="1"/>
  <c r="EG99" i="1"/>
  <c r="EK37" i="22" s="1"/>
  <c r="BK99" i="1"/>
  <c r="BO37" i="22" s="1"/>
  <c r="DC98" i="1"/>
  <c r="DG36" i="22" s="1"/>
  <c r="DD98" i="1"/>
  <c r="DH36" i="22" s="1"/>
  <c r="DE98" i="1"/>
  <c r="DI36" i="22" s="1"/>
  <c r="KU142" i="1" l="1"/>
  <c r="KU144" i="1" s="1"/>
  <c r="TF118" i="1"/>
  <c r="TF120" i="1"/>
  <c r="K129" i="5"/>
  <c r="H129" i="5"/>
  <c r="LA2" i="22"/>
  <c r="M129" i="5"/>
  <c r="KY22" i="1"/>
  <c r="LB3" i="22"/>
  <c r="KX21" i="1"/>
  <c r="KV3" i="1"/>
  <c r="CD99" i="1"/>
  <c r="CH37" i="22" s="1"/>
  <c r="CE99" i="1"/>
  <c r="CI37" i="22" s="1"/>
  <c r="CQ103" i="1"/>
  <c r="CS103" i="1"/>
  <c r="FX103" i="1"/>
  <c r="CE103" i="1"/>
  <c r="BJ103" i="1"/>
  <c r="DX103" i="1"/>
  <c r="BK103" i="1"/>
  <c r="CR103" i="1"/>
  <c r="CD103" i="1"/>
  <c r="DA70" i="1"/>
  <c r="DE34" i="22" s="1"/>
  <c r="BC70" i="1"/>
  <c r="BG34" i="22" s="1"/>
  <c r="BD35" i="22"/>
  <c r="DY102" i="1"/>
  <c r="CB99" i="1"/>
  <c r="CF37" i="22" s="1"/>
  <c r="CB103" i="1"/>
  <c r="CC99" i="1"/>
  <c r="CG37" i="22" s="1"/>
  <c r="CC103" i="1"/>
  <c r="DD71" i="1"/>
  <c r="DH35" i="22" s="1"/>
  <c r="DD102" i="1"/>
  <c r="CT70" i="1"/>
  <c r="CX34" i="22" s="1"/>
  <c r="DE102" i="1"/>
  <c r="DE71" i="1"/>
  <c r="DI35" i="22" s="1"/>
  <c r="RH118" i="1"/>
  <c r="RH112" i="1" s="1"/>
  <c r="Z45" i="5"/>
  <c r="Z32" i="5" s="1"/>
  <c r="I129" i="5"/>
  <c r="N129" i="5"/>
  <c r="BP102" i="1"/>
  <c r="BP71" i="1"/>
  <c r="BT35" i="22" s="1"/>
  <c r="BP103" i="1"/>
  <c r="BM103" i="1"/>
  <c r="BM102" i="1"/>
  <c r="BM71" i="1"/>
  <c r="BQ35" i="22" s="1"/>
  <c r="EG70" i="1"/>
  <c r="EK34" i="22" s="1"/>
  <c r="BB70" i="1"/>
  <c r="BF34" i="22" s="1"/>
  <c r="HS102" i="1"/>
  <c r="HS103" i="1"/>
  <c r="HS71" i="1"/>
  <c r="HW35" i="22" s="1"/>
  <c r="GN103" i="1"/>
  <c r="GN71" i="1"/>
  <c r="GR35" i="22" s="1"/>
  <c r="GN102" i="1"/>
  <c r="BB35" i="22"/>
  <c r="EF70" i="1"/>
  <c r="EJ34" i="22" s="1"/>
  <c r="CZ70" i="1"/>
  <c r="DD34" i="22" s="1"/>
  <c r="BQ71" i="1"/>
  <c r="BU35" i="22" s="1"/>
  <c r="BQ102" i="1"/>
  <c r="BQ103" i="1"/>
  <c r="EI70" i="1"/>
  <c r="EM34" i="22" s="1"/>
  <c r="CE102" i="1"/>
  <c r="CR102" i="1"/>
  <c r="L129" i="5"/>
  <c r="F129" i="5"/>
  <c r="CC71" i="1"/>
  <c r="CG35" i="22" s="1"/>
  <c r="GO103" i="1"/>
  <c r="GO102" i="1"/>
  <c r="GO71" i="1"/>
  <c r="GS35" i="22" s="1"/>
  <c r="DY71" i="1"/>
  <c r="EC35" i="22" s="1"/>
  <c r="EE70" i="1"/>
  <c r="EI34" i="22" s="1"/>
  <c r="CY70" i="1"/>
  <c r="DC34" i="22" s="1"/>
  <c r="CS102" i="1"/>
  <c r="CB71" i="1"/>
  <c r="CF35" i="22" s="1"/>
  <c r="CV70" i="1"/>
  <c r="CZ34" i="22" s="1"/>
  <c r="BC35" i="22"/>
  <c r="BA35" i="22"/>
  <c r="BJ71" i="1"/>
  <c r="BN35" i="22" s="1"/>
  <c r="BD70" i="1"/>
  <c r="BH34" i="22" s="1"/>
  <c r="GH71" i="1"/>
  <c r="GL35" i="22" s="1"/>
  <c r="GH103" i="1"/>
  <c r="GH102" i="1"/>
  <c r="BB107" i="1"/>
  <c r="EH70" i="1"/>
  <c r="EL34" i="22" s="1"/>
  <c r="CS71" i="1"/>
  <c r="CW35" i="22" s="1"/>
  <c r="GI71" i="1"/>
  <c r="GM35" i="22" s="1"/>
  <c r="EC70" i="1"/>
  <c r="EG34" i="22" s="1"/>
  <c r="CQ71" i="1"/>
  <c r="CU35" i="22" s="1"/>
  <c r="DZ102" i="1"/>
  <c r="GK71" i="1"/>
  <c r="GO35" i="22" s="1"/>
  <c r="BL103" i="1"/>
  <c r="BL102" i="1"/>
  <c r="BL71" i="1"/>
  <c r="BP35" i="22" s="1"/>
  <c r="BA70" i="1"/>
  <c r="BE34" i="22" s="1"/>
  <c r="J129" i="5"/>
  <c r="BB109" i="1"/>
  <c r="BK71" i="1"/>
  <c r="BO35" i="22" s="1"/>
  <c r="EB70" i="1"/>
  <c r="EF34" i="22" s="1"/>
  <c r="FX102" i="1"/>
  <c r="CX70" i="1"/>
  <c r="DB34" i="22" s="1"/>
  <c r="ED70" i="1"/>
  <c r="EH34" i="22" s="1"/>
  <c r="DX71" i="1"/>
  <c r="EB35" i="22" s="1"/>
  <c r="CE71" i="1"/>
  <c r="CI35" i="22" s="1"/>
  <c r="BN71" i="1"/>
  <c r="BR35" i="22" s="1"/>
  <c r="BN103" i="1"/>
  <c r="BN102" i="1"/>
  <c r="DB102" i="1"/>
  <c r="DB71" i="1"/>
  <c r="DF35" i="22" s="1"/>
  <c r="Q129" i="5"/>
  <c r="CU70" i="1"/>
  <c r="CY34" i="22" s="1"/>
  <c r="FX71" i="1"/>
  <c r="GB35" i="22" s="1"/>
  <c r="BJ102" i="1"/>
  <c r="BK102" i="1"/>
  <c r="CD71" i="1"/>
  <c r="CH35" i="22" s="1"/>
  <c r="G129" i="5"/>
  <c r="R129" i="5"/>
  <c r="GJ71" i="1"/>
  <c r="GN35" i="22" s="1"/>
  <c r="GM102" i="1"/>
  <c r="GM71" i="1"/>
  <c r="GQ35" i="22" s="1"/>
  <c r="GM103" i="1"/>
  <c r="DB103" i="1"/>
  <c r="BR71" i="1"/>
  <c r="BV35" i="22" s="1"/>
  <c r="BR102" i="1"/>
  <c r="BR103" i="1"/>
  <c r="CR71" i="1"/>
  <c r="CV35" i="22" s="1"/>
  <c r="DY103" i="1"/>
  <c r="CQ102" i="1"/>
  <c r="EA70" i="1"/>
  <c r="EE34" i="22" s="1"/>
  <c r="DX102" i="1"/>
  <c r="CW70" i="1"/>
  <c r="DA34" i="22" s="1"/>
  <c r="DC71" i="1"/>
  <c r="DG35" i="22" s="1"/>
  <c r="DC102" i="1"/>
  <c r="BO102" i="1"/>
  <c r="BO71" i="1"/>
  <c r="BS35" i="22" s="1"/>
  <c r="BO103" i="1"/>
  <c r="GL103" i="1"/>
  <c r="GL71" i="1"/>
  <c r="GP35" i="22" s="1"/>
  <c r="GL102" i="1"/>
  <c r="DE103" i="1"/>
  <c r="DD103" i="1"/>
  <c r="DC103" i="1"/>
  <c r="KV142" i="1" l="1"/>
  <c r="KV144" i="1" s="1"/>
  <c r="KY21" i="1"/>
  <c r="LB2" i="22"/>
  <c r="KZ22" i="1"/>
  <c r="LC3" i="22"/>
  <c r="KY3" i="1"/>
  <c r="CD102" i="1"/>
  <c r="KW3" i="1"/>
  <c r="EH102" i="1"/>
  <c r="EA102" i="1"/>
  <c r="EC102" i="1"/>
  <c r="ED102" i="1"/>
  <c r="EE102" i="1"/>
  <c r="EI102" i="1"/>
  <c r="EB102" i="1"/>
  <c r="EG71" i="1"/>
  <c r="EK35" i="22" s="1"/>
  <c r="EG103" i="1"/>
  <c r="CT102" i="1"/>
  <c r="CT71" i="1"/>
  <c r="CX35" i="22" s="1"/>
  <c r="CT103" i="1"/>
  <c r="CW103" i="1"/>
  <c r="CW71" i="1"/>
  <c r="DA35" i="22" s="1"/>
  <c r="CW102" i="1"/>
  <c r="EF71" i="1"/>
  <c r="EJ35" i="22" s="1"/>
  <c r="EF103" i="1"/>
  <c r="CB102" i="1"/>
  <c r="EH71" i="1"/>
  <c r="EL35" i="22" s="1"/>
  <c r="EH103" i="1"/>
  <c r="BC71" i="1"/>
  <c r="BG35" i="22" s="1"/>
  <c r="BC99" i="1"/>
  <c r="BG37" i="22" s="1"/>
  <c r="ED71" i="1"/>
  <c r="EH35" i="22" s="1"/>
  <c r="ED103" i="1"/>
  <c r="EB71" i="1"/>
  <c r="EF35" i="22" s="1"/>
  <c r="EB103" i="1"/>
  <c r="BD99" i="1"/>
  <c r="BH37" i="22" s="1"/>
  <c r="BD71" i="1"/>
  <c r="BH35" i="22" s="1"/>
  <c r="CY102" i="1"/>
  <c r="CY71" i="1"/>
  <c r="DC35" i="22" s="1"/>
  <c r="CY103" i="1"/>
  <c r="EF102" i="1"/>
  <c r="EG102" i="1"/>
  <c r="EA71" i="1"/>
  <c r="EE35" i="22" s="1"/>
  <c r="EA103" i="1"/>
  <c r="EI71" i="1"/>
  <c r="EM35" i="22" s="1"/>
  <c r="EI103" i="1"/>
  <c r="BB71" i="1"/>
  <c r="BF35" i="22" s="1"/>
  <c r="BB99" i="1"/>
  <c r="BF37" i="22" s="1"/>
  <c r="DA103" i="1"/>
  <c r="DA71" i="1"/>
  <c r="DE35" i="22" s="1"/>
  <c r="DA102" i="1"/>
  <c r="CX102" i="1"/>
  <c r="CX71" i="1"/>
  <c r="DB35" i="22" s="1"/>
  <c r="CX103" i="1"/>
  <c r="BA99" i="1"/>
  <c r="BE37" i="22" s="1"/>
  <c r="BA71" i="1"/>
  <c r="BE35" i="22" s="1"/>
  <c r="CU71" i="1"/>
  <c r="CY35" i="22" s="1"/>
  <c r="CU103" i="1"/>
  <c r="CU102" i="1"/>
  <c r="EC71" i="1"/>
  <c r="EG35" i="22" s="1"/>
  <c r="EC103" i="1"/>
  <c r="CV103" i="1"/>
  <c r="CV102" i="1"/>
  <c r="CV71" i="1"/>
  <c r="CZ35" i="22" s="1"/>
  <c r="EE71" i="1"/>
  <c r="EI35" i="22" s="1"/>
  <c r="EE103" i="1"/>
  <c r="CZ103" i="1"/>
  <c r="CZ71" i="1"/>
  <c r="DD35" i="22" s="1"/>
  <c r="CZ102" i="1"/>
  <c r="CC102" i="1"/>
  <c r="EK69" i="1"/>
  <c r="EO33" i="22" s="1"/>
  <c r="KY142" i="1" l="1"/>
  <c r="KW142" i="1"/>
  <c r="KW144" i="1" s="1"/>
  <c r="LA22" i="1"/>
  <c r="LD3" i="22"/>
  <c r="KZ3" i="1"/>
  <c r="KZ21" i="1"/>
  <c r="LD2" i="22" s="1"/>
  <c r="LC2" i="22"/>
  <c r="KX3" i="1"/>
  <c r="BA98" i="1"/>
  <c r="BE36" i="22" s="1"/>
  <c r="BA102" i="1"/>
  <c r="BB98" i="1"/>
  <c r="BF36" i="22" s="1"/>
  <c r="BB102" i="1"/>
  <c r="BC98" i="1"/>
  <c r="BG36" i="22" s="1"/>
  <c r="BC102" i="1"/>
  <c r="BD98" i="1"/>
  <c r="BH36" i="22" s="1"/>
  <c r="BD102" i="1"/>
  <c r="EK70" i="1"/>
  <c r="EO34" i="22" s="1"/>
  <c r="GI102" i="1"/>
  <c r="GI98" i="1"/>
  <c r="GM36" i="22" s="1"/>
  <c r="GJ102" i="1"/>
  <c r="GJ98" i="1"/>
  <c r="GN36" i="22" s="1"/>
  <c r="GK102" i="1"/>
  <c r="GK98" i="1"/>
  <c r="GO36" i="22" s="1"/>
  <c r="KX142" i="1" l="1"/>
  <c r="KX144" i="1" s="1"/>
  <c r="KZ142" i="1"/>
  <c r="KZ144" i="1" s="1"/>
  <c r="LB22" i="1"/>
  <c r="LE3" i="22"/>
  <c r="LA21" i="1"/>
  <c r="BC103" i="1"/>
  <c r="EK102" i="1"/>
  <c r="BB103" i="1"/>
  <c r="BD103" i="1"/>
  <c r="BA103" i="1"/>
  <c r="GJ103" i="1"/>
  <c r="GK103" i="1"/>
  <c r="GI103" i="1"/>
  <c r="EK103" i="1"/>
  <c r="IC103" i="1"/>
  <c r="IC99" i="1"/>
  <c r="IG37" i="22" s="1"/>
  <c r="ID103" i="1"/>
  <c r="ID99" i="1"/>
  <c r="IH37" i="22" s="1"/>
  <c r="KY144" i="1" l="1"/>
  <c r="LE2" i="22"/>
  <c r="LC22" i="1"/>
  <c r="LF3" i="22"/>
  <c r="LB21" i="1"/>
  <c r="IC102" i="1"/>
  <c r="ID102" i="1"/>
  <c r="LF2" i="22" l="1"/>
  <c r="LD22" i="1"/>
  <c r="LG3" i="22"/>
  <c r="LC3" i="1"/>
  <c r="LC21" i="1"/>
  <c r="LA3" i="1"/>
  <c r="LA142" i="1" l="1"/>
  <c r="LA144" i="1" s="1"/>
  <c r="LC142" i="1"/>
  <c r="LD21" i="1"/>
  <c r="LH2" i="22" s="1"/>
  <c r="LG2" i="22"/>
  <c r="LH3" i="22"/>
  <c r="LD3" i="1"/>
  <c r="LB3" i="1"/>
  <c r="LD142" i="1" l="1"/>
  <c r="LD143" i="1"/>
  <c r="LB142" i="1"/>
  <c r="LB144" i="1" s="1"/>
  <c r="MS142" i="1"/>
  <c r="LC144" i="1" l="1"/>
  <c r="LC143" i="1"/>
  <c r="LB143" i="1" s="1"/>
  <c r="LA143" i="1" s="1"/>
  <c r="KZ143" i="1" s="1"/>
  <c r="KY143" i="1" s="1"/>
  <c r="KX143" i="1" s="1"/>
  <c r="KW143" i="1" s="1"/>
  <c r="KV143" i="1" s="1"/>
  <c r="KU143" i="1" s="1"/>
  <c r="KT143" i="1" s="1"/>
  <c r="KS143" i="1" s="1"/>
  <c r="KR143" i="1" s="1"/>
  <c r="KQ143" i="1" s="1"/>
  <c r="KP143" i="1" s="1"/>
  <c r="KO143" i="1" s="1"/>
  <c r="KN143" i="1" s="1"/>
  <c r="KM143" i="1" s="1"/>
  <c r="KL143" i="1" s="1"/>
  <c r="KK143" i="1" s="1"/>
  <c r="KJ143" i="1" s="1"/>
  <c r="KI143" i="1" s="1"/>
  <c r="KH143" i="1" s="1"/>
  <c r="KG143" i="1" s="1"/>
  <c r="KF143" i="1" s="1"/>
  <c r="KE143" i="1" s="1"/>
  <c r="KD143" i="1" s="1"/>
  <c r="KC143" i="1" s="1"/>
  <c r="KB143" i="1" s="1"/>
  <c r="KA143" i="1" s="1"/>
  <c r="JZ143" i="1" s="1"/>
  <c r="JY143" i="1" s="1"/>
  <c r="JX143" i="1" s="1"/>
  <c r="JW143" i="1" s="1"/>
  <c r="JV143" i="1" s="1"/>
  <c r="JU143" i="1" s="1"/>
  <c r="JT143" i="1" s="1"/>
  <c r="JS143" i="1" s="1"/>
  <c r="JR143" i="1" s="1"/>
  <c r="JQ143" i="1" s="1"/>
  <c r="JP143" i="1" s="1"/>
  <c r="JO143" i="1" s="1"/>
  <c r="JN143" i="1" s="1"/>
  <c r="JM143" i="1" s="1"/>
  <c r="JL143" i="1" s="1"/>
  <c r="JK143" i="1" s="1"/>
  <c r="JJ143" i="1" s="1"/>
  <c r="JI143" i="1" s="1"/>
  <c r="JH143" i="1" s="1"/>
  <c r="JG143" i="1" s="1"/>
  <c r="JF143" i="1" s="1"/>
  <c r="JE143" i="1" s="1"/>
  <c r="JD143" i="1" s="1"/>
  <c r="JC143" i="1" s="1"/>
  <c r="JB143" i="1" s="1"/>
  <c r="JA143" i="1" s="1"/>
  <c r="IZ143" i="1" s="1"/>
  <c r="IY143" i="1" s="1"/>
  <c r="IX143" i="1" s="1"/>
  <c r="IW143" i="1" s="1"/>
  <c r="IV143" i="1" s="1"/>
  <c r="IU143" i="1" s="1"/>
  <c r="IT143" i="1" s="1"/>
  <c r="IS143" i="1" s="1"/>
  <c r="IR143" i="1" s="1"/>
  <c r="IQ143" i="1" s="1"/>
  <c r="IP143" i="1" s="1"/>
  <c r="IO143" i="1" s="1"/>
  <c r="IN143" i="1" s="1"/>
  <c r="IM143" i="1" s="1"/>
  <c r="IL143" i="1" s="1"/>
  <c r="IK143" i="1" s="1"/>
  <c r="IJ143" i="1" s="1"/>
  <c r="II143" i="1" s="1"/>
  <c r="IH143" i="1" s="1"/>
  <c r="IG143" i="1" s="1"/>
  <c r="MQ144" i="1"/>
  <c r="LQ144" i="1"/>
  <c r="LR144" i="1"/>
  <c r="MP144" i="1"/>
  <c r="ML144" i="1"/>
  <c r="LL144" i="1"/>
  <c r="MR144" i="1"/>
  <c r="MU144" i="1" s="1"/>
  <c r="MN144" i="1"/>
  <c r="LO144" i="1"/>
  <c r="MD144" i="1"/>
  <c r="MO144" i="1"/>
  <c r="LI144" i="1"/>
  <c r="LW144" i="1"/>
  <c r="LT144" i="1"/>
  <c r="LX144" i="1"/>
  <c r="LF144" i="1"/>
  <c r="MB144" i="1"/>
  <c r="YP144" i="1"/>
  <c r="YO144" i="1"/>
  <c r="ME144" i="1"/>
  <c r="LZ144" i="1"/>
  <c r="MH144" i="1"/>
  <c r="LH144" i="1"/>
  <c r="MC144" i="1"/>
  <c r="MA144" i="1"/>
  <c r="LP144" i="1"/>
  <c r="LE144" i="1"/>
  <c r="MM144" i="1"/>
  <c r="YM144" i="1"/>
  <c r="LK144" i="1"/>
  <c r="LN144" i="1"/>
  <c r="YQ144" i="1"/>
  <c r="MG144" i="1"/>
  <c r="LU144" i="1"/>
  <c r="MF144" i="1"/>
  <c r="LJ144" i="1"/>
  <c r="MJ144" i="1"/>
  <c r="LG144" i="1"/>
  <c r="LV144" i="1"/>
  <c r="MK144" i="1"/>
  <c r="LD144" i="1"/>
  <c r="LM144" i="1"/>
  <c r="MI144" i="1"/>
  <c r="LY144" i="1"/>
  <c r="YN144" i="1"/>
  <c r="LS144" i="1"/>
  <c r="YL144" i="1"/>
  <c r="MR143" i="1"/>
  <c r="MQ143" i="1" s="1"/>
  <c r="MP143" i="1" s="1"/>
  <c r="MO143" i="1" s="1"/>
  <c r="MN143" i="1" s="1"/>
  <c r="MM143" i="1" s="1"/>
  <c r="QM144" i="1"/>
  <c r="SO144" i="1"/>
  <c r="SD144" i="1"/>
  <c r="OE144" i="1"/>
  <c r="QC144" i="1"/>
  <c r="VS144" i="1"/>
  <c r="SH144" i="1"/>
  <c r="WC144" i="1"/>
  <c r="TU144" i="1"/>
  <c r="RT144" i="1"/>
  <c r="QW144" i="1"/>
  <c r="RC144" i="1"/>
  <c r="XP144" i="1"/>
  <c r="PQ144" i="1"/>
  <c r="XX144" i="1"/>
  <c r="QD144" i="1"/>
  <c r="PB144" i="1"/>
  <c r="OW144" i="1"/>
  <c r="VV144" i="1"/>
  <c r="XG144" i="1"/>
  <c r="YG144" i="1"/>
  <c r="TB144" i="1"/>
  <c r="WJ144" i="1"/>
  <c r="UV144" i="1"/>
  <c r="OU144" i="1"/>
  <c r="SL144" i="1"/>
  <c r="NK144" i="1"/>
  <c r="QE144" i="1"/>
  <c r="UR144" i="1"/>
  <c r="VJ144" i="1"/>
  <c r="UG144" i="1"/>
  <c r="TD144" i="1"/>
  <c r="RI144" i="1"/>
  <c r="OP144" i="1"/>
  <c r="XV144" i="1"/>
  <c r="PD144" i="1"/>
  <c r="WG144" i="1"/>
  <c r="UZ144" i="1"/>
  <c r="XF144" i="1"/>
  <c r="WH144" i="1"/>
  <c r="RN144" i="1"/>
  <c r="XQ144" i="1"/>
  <c r="RA144" i="1"/>
  <c r="RJ144" i="1"/>
  <c r="WA144" i="1"/>
  <c r="YE144" i="1"/>
  <c r="SQ144" i="1"/>
  <c r="PR144" i="1"/>
  <c r="WY144" i="1"/>
  <c r="XZ144" i="1"/>
  <c r="NG144" i="1"/>
  <c r="UF144" i="1"/>
  <c r="UT144" i="1"/>
  <c r="OG144" i="1"/>
  <c r="VG144" i="1"/>
  <c r="RE144" i="1"/>
  <c r="TJ144" i="1"/>
  <c r="PV144" i="1"/>
  <c r="OB144" i="1"/>
  <c r="XU144" i="1"/>
  <c r="QO144" i="1"/>
  <c r="TO144" i="1"/>
  <c r="QQ144" i="1"/>
  <c r="RS144" i="1"/>
  <c r="NL144" i="1"/>
  <c r="RM144" i="1"/>
  <c r="OV144" i="1"/>
  <c r="OC144" i="1"/>
  <c r="VE144" i="1"/>
  <c r="UL144" i="1"/>
  <c r="WR144" i="1"/>
  <c r="VP144" i="1"/>
  <c r="VD144" i="1"/>
  <c r="UO144" i="1"/>
  <c r="WM144" i="1"/>
  <c r="UA144" i="1"/>
  <c r="TQ144" i="1"/>
  <c r="WP144" i="1"/>
  <c r="QH144" i="1"/>
  <c r="RX144" i="1"/>
  <c r="OA144" i="1"/>
  <c r="MV144" i="1"/>
  <c r="UY144" i="1"/>
  <c r="PF144" i="1"/>
  <c r="PL144" i="1"/>
  <c r="WF144" i="1"/>
  <c r="MZ144" i="1"/>
  <c r="XJ144" i="1"/>
  <c r="TA144" i="1"/>
  <c r="OD144" i="1"/>
  <c r="OO144" i="1"/>
  <c r="UK144" i="1"/>
  <c r="PT144" i="1"/>
  <c r="PC144" i="1"/>
  <c r="QL144" i="1"/>
  <c r="NZ144" i="1"/>
  <c r="UE144" i="1"/>
  <c r="PM144" i="1"/>
  <c r="YI144" i="1"/>
  <c r="NX144" i="1"/>
  <c r="NU144" i="1"/>
  <c r="TW144" i="1"/>
  <c r="XR144" i="1"/>
  <c r="VI144" i="1"/>
  <c r="TF144" i="1"/>
  <c r="WN144" i="1"/>
  <c r="VC144" i="1"/>
  <c r="XC144" i="1"/>
  <c r="UQ144" i="1"/>
  <c r="SB144" i="1"/>
  <c r="TZ144" i="1"/>
  <c r="SG144" i="1"/>
  <c r="WS144" i="1"/>
  <c r="RF144" i="1"/>
  <c r="QJ144" i="1"/>
  <c r="QS144" i="1"/>
  <c r="TM144" i="1"/>
  <c r="VQ144" i="1"/>
  <c r="XS144" i="1"/>
  <c r="RQ144" i="1"/>
  <c r="UI144" i="1"/>
  <c r="RH144" i="1"/>
  <c r="SU144" i="1"/>
  <c r="PN144" i="1"/>
  <c r="PW144" i="1"/>
  <c r="QZ144" i="1"/>
  <c r="PI144" i="1"/>
  <c r="PJ144" i="1"/>
  <c r="MW144" i="1"/>
  <c r="UB144" i="1"/>
  <c r="ND144" i="1"/>
  <c r="VY144" i="1"/>
  <c r="WE144" i="1"/>
  <c r="QA144" i="1"/>
  <c r="TE144" i="1"/>
  <c r="QU144" i="1"/>
  <c r="XD144" i="1"/>
  <c r="RB144" i="1"/>
  <c r="YF144" i="1"/>
  <c r="SX144" i="1"/>
  <c r="SV144" i="1"/>
  <c r="XW144" i="1"/>
  <c r="SI144" i="1"/>
  <c r="NN144" i="1"/>
  <c r="PP144" i="1"/>
  <c r="RW144" i="1"/>
  <c r="OF144" i="1"/>
  <c r="WK144" i="1"/>
  <c r="VU144" i="1"/>
  <c r="RZ144" i="1"/>
  <c r="VK144" i="1"/>
  <c r="RY144" i="1"/>
  <c r="RR144" i="1"/>
  <c r="PZ144" i="1"/>
  <c r="OT144" i="1"/>
  <c r="PA144" i="1"/>
  <c r="YK144" i="1"/>
  <c r="YB144" i="1"/>
  <c r="PX144" i="1"/>
  <c r="UN144" i="1"/>
  <c r="VM144" i="1"/>
  <c r="MX144" i="1"/>
  <c r="WI144" i="1"/>
  <c r="RU144" i="1"/>
  <c r="OZ144" i="1"/>
  <c r="WO144" i="1"/>
  <c r="NE144" i="1"/>
  <c r="OK144" i="1"/>
  <c r="XI144" i="1"/>
  <c r="TP144" i="1"/>
  <c r="UW144" i="1"/>
  <c r="TK144" i="1"/>
  <c r="NY144" i="1"/>
  <c r="WW144" i="1"/>
  <c r="XK144" i="1"/>
  <c r="WV144" i="1"/>
  <c r="RK144" i="1"/>
  <c r="VT144" i="1"/>
  <c r="OS144" i="1"/>
  <c r="OL144" i="1"/>
  <c r="NS144" i="1"/>
  <c r="VZ144" i="1"/>
  <c r="WT144" i="1"/>
  <c r="RD144" i="1"/>
  <c r="TT144" i="1"/>
  <c r="WL144" i="1"/>
  <c r="PY144" i="1"/>
  <c r="NM144" i="1"/>
  <c r="SJ144" i="1"/>
  <c r="WU144" i="1"/>
  <c r="TV144" i="1"/>
  <c r="SZ144" i="1"/>
  <c r="VA144" i="1"/>
  <c r="UU144" i="1"/>
  <c r="RO144" i="1"/>
  <c r="XB144" i="1"/>
  <c r="PG144" i="1"/>
  <c r="RG144" i="1"/>
  <c r="SY144" i="1"/>
  <c r="NR144" i="1"/>
  <c r="NT144" i="1"/>
  <c r="QG144" i="1"/>
  <c r="QV144" i="1"/>
  <c r="TY144" i="1"/>
  <c r="NH144" i="1"/>
  <c r="RV144" i="1"/>
  <c r="PH144" i="1"/>
  <c r="TC144" i="1"/>
  <c r="UD144" i="1"/>
  <c r="QR144" i="1"/>
  <c r="QP144" i="1"/>
  <c r="RP144" i="1"/>
  <c r="OR144" i="1"/>
  <c r="XH144" i="1"/>
  <c r="SE144" i="1"/>
  <c r="YC144" i="1"/>
  <c r="OQ144" i="1"/>
  <c r="SR144" i="1"/>
  <c r="QX144" i="1"/>
  <c r="NC144" i="1"/>
  <c r="SA144" i="1"/>
  <c r="VH144" i="1"/>
  <c r="VB144" i="1"/>
  <c r="PU144" i="1"/>
  <c r="TR144" i="1"/>
  <c r="WZ144" i="1"/>
  <c r="UJ144" i="1"/>
  <c r="VX144" i="1"/>
  <c r="SK144" i="1"/>
  <c r="TG144" i="1"/>
  <c r="ON144" i="1"/>
  <c r="VF144" i="1"/>
  <c r="WX144" i="1"/>
  <c r="XE144" i="1"/>
  <c r="TS144" i="1"/>
  <c r="SW144" i="1"/>
  <c r="RL144" i="1"/>
  <c r="OY144" i="1"/>
  <c r="SS144" i="1"/>
  <c r="WB144" i="1"/>
  <c r="OM144" i="1"/>
  <c r="NF144" i="1"/>
  <c r="VN144" i="1"/>
  <c r="YH144" i="1"/>
  <c r="NB144" i="1"/>
  <c r="YJ144" i="1"/>
  <c r="OI144" i="1"/>
  <c r="UC144" i="1"/>
  <c r="OX144" i="1"/>
  <c r="QI144" i="1"/>
  <c r="TH144" i="1"/>
  <c r="NJ144" i="1"/>
  <c r="TN144" i="1"/>
  <c r="QF144" i="1"/>
  <c r="XT144" i="1"/>
  <c r="XO144" i="1"/>
  <c r="SC144" i="1"/>
  <c r="TX144" i="1"/>
  <c r="NP144" i="1"/>
  <c r="XN144" i="1"/>
  <c r="VL144" i="1"/>
  <c r="QK144" i="1"/>
  <c r="XA144" i="1"/>
  <c r="NI144" i="1"/>
  <c r="SF144" i="1"/>
  <c r="UP144" i="1"/>
  <c r="VR144" i="1"/>
  <c r="VW144" i="1"/>
  <c r="YA144" i="1"/>
  <c r="QN144" i="1"/>
  <c r="VO144" i="1"/>
  <c r="TL144" i="1"/>
  <c r="WQ144" i="1"/>
  <c r="NQ144" i="1"/>
  <c r="MY144" i="1"/>
  <c r="ST144" i="1"/>
  <c r="YD144" i="1"/>
  <c r="QB144" i="1"/>
  <c r="OH144" i="1"/>
  <c r="NA144" i="1"/>
  <c r="US144" i="1"/>
  <c r="QT144" i="1"/>
  <c r="UX144" i="1"/>
  <c r="PS144" i="1"/>
  <c r="SM144" i="1"/>
  <c r="NO144" i="1"/>
  <c r="WD144" i="1"/>
  <c r="XL144" i="1"/>
  <c r="PE144" i="1"/>
  <c r="SN144" i="1"/>
  <c r="UH144" i="1"/>
  <c r="SP144" i="1"/>
  <c r="UM144" i="1"/>
  <c r="PK144" i="1"/>
  <c r="QY144" i="1"/>
  <c r="XY144" i="1"/>
  <c r="OJ144" i="1"/>
  <c r="TI144" i="1"/>
  <c r="XM144" i="1"/>
  <c r="PO144" i="1"/>
  <c r="NW144" i="1"/>
  <c r="NV14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E65" authorId="0" shapeId="0" xr:uid="{00000000-0006-0000-0300-000001000000}">
      <text>
        <r>
          <rPr>
            <b/>
            <sz val="9"/>
            <color indexed="81"/>
            <rFont val="Tahoma"/>
            <family val="2"/>
          </rPr>
          <t>Author:</t>
        </r>
        <r>
          <rPr>
            <sz val="9"/>
            <color indexed="81"/>
            <rFont val="Tahoma"/>
            <family val="2"/>
          </rPr>
          <t xml:space="preserve">
this is not a siimulation model</t>
        </r>
      </text>
    </comment>
    <comment ref="CO65" authorId="0" shapeId="0" xr:uid="{00000000-0006-0000-0300-000002000000}">
      <text>
        <r>
          <rPr>
            <b/>
            <sz val="9"/>
            <color indexed="81"/>
            <rFont val="Tahoma"/>
            <family val="2"/>
          </rPr>
          <t>Author:</t>
        </r>
        <r>
          <rPr>
            <sz val="9"/>
            <color indexed="81"/>
            <rFont val="Tahoma"/>
            <family val="2"/>
          </rPr>
          <t xml:space="preserve">
not a simulation model
</t>
        </r>
      </text>
    </comment>
    <comment ref="PP106" authorId="0" shapeId="0" xr:uid="{00000000-0006-0000-0300-000004000000}">
      <text>
        <r>
          <rPr>
            <b/>
            <sz val="9"/>
            <color indexed="81"/>
            <rFont val="Tahoma"/>
            <family val="2"/>
          </rPr>
          <t>Author:</t>
        </r>
        <r>
          <rPr>
            <sz val="9"/>
            <color indexed="81"/>
            <rFont val="Tahoma"/>
            <family val="2"/>
          </rPr>
          <t xml:space="preserve">
different from original numbers
</t>
        </r>
      </text>
    </comment>
  </commentList>
</comments>
</file>

<file path=xl/sharedStrings.xml><?xml version="1.0" encoding="utf-8"?>
<sst xmlns="http://schemas.openxmlformats.org/spreadsheetml/2006/main" count="10998" uniqueCount="2795">
  <si>
    <t>Reference</t>
  </si>
  <si>
    <t>Publication information</t>
  </si>
  <si>
    <t>Year</t>
  </si>
  <si>
    <t>Overall (PE, GE, TS, etc)</t>
  </si>
  <si>
    <t>Findings of effects</t>
  </si>
  <si>
    <t>RFS representation</t>
  </si>
  <si>
    <t xml:space="preserve">  Cellulosic assumption</t>
  </si>
  <si>
    <t>Where or how published</t>
  </si>
  <si>
    <t>Method of economic analysis</t>
  </si>
  <si>
    <t xml:space="preserve">  Binding or non-binding status</t>
  </si>
  <si>
    <t>Data period of results</t>
  </si>
  <si>
    <t xml:space="preserve">   Notes</t>
  </si>
  <si>
    <t>d Pc / d Qe</t>
  </si>
  <si>
    <t>d A / d Pc</t>
  </si>
  <si>
    <t>d Y / d Pc</t>
  </si>
  <si>
    <t xml:space="preserve">   US yields</t>
  </si>
  <si>
    <t xml:space="preserve">     corn</t>
  </si>
  <si>
    <t xml:space="preserve">     soybeans</t>
  </si>
  <si>
    <t xml:space="preserve">     rice</t>
  </si>
  <si>
    <t xml:space="preserve">   ROW yields</t>
  </si>
  <si>
    <t xml:space="preserve">   US area </t>
  </si>
  <si>
    <t xml:space="preserve">   ROW area </t>
  </si>
  <si>
    <t xml:space="preserve">     forest (e.g. d forest &lt; 0 --&gt; deforestation)</t>
  </si>
  <si>
    <t>d QL / d Pc</t>
  </si>
  <si>
    <t xml:space="preserve">   US production</t>
  </si>
  <si>
    <t xml:space="preserve">     beef</t>
  </si>
  <si>
    <t xml:space="preserve">     milk</t>
  </si>
  <si>
    <t xml:space="preserve">     pork</t>
  </si>
  <si>
    <t xml:space="preserve">     poultry</t>
  </si>
  <si>
    <t xml:space="preserve">   ROW production</t>
  </si>
  <si>
    <t xml:space="preserve"> Notes</t>
  </si>
  <si>
    <t>d Qb / d Qe</t>
  </si>
  <si>
    <t>d Qf / d Qe</t>
  </si>
  <si>
    <t xml:space="preserve">     Other ethanol</t>
  </si>
  <si>
    <t xml:space="preserve">     Biodiesel</t>
  </si>
  <si>
    <t xml:space="preserve">  US biofuels</t>
  </si>
  <si>
    <t xml:space="preserve">  ROW biofuels</t>
  </si>
  <si>
    <t xml:space="preserve">  US petroleum products</t>
  </si>
  <si>
    <t xml:space="preserve">     Gasoline</t>
  </si>
  <si>
    <t xml:space="preserve">     Diesel</t>
  </si>
  <si>
    <t xml:space="preserve">  ROW petroleum products</t>
  </si>
  <si>
    <t>GHG calculations</t>
  </si>
  <si>
    <t xml:space="preserve">  Compliance costs of RFS</t>
  </si>
  <si>
    <t xml:space="preserve">  Nature of mandate: absolute (gallons) or blend (%)</t>
  </si>
  <si>
    <t xml:space="preserve">  Notes</t>
  </si>
  <si>
    <t xml:space="preserve">  Base for GHG calculations</t>
  </si>
  <si>
    <t xml:space="preserve"> Link from consumption to production</t>
  </si>
  <si>
    <t>US Ethanol market</t>
  </si>
  <si>
    <t xml:space="preserve">  US corn area</t>
  </si>
  <si>
    <t xml:space="preserve">  US forest area</t>
  </si>
  <si>
    <t xml:space="preserve">  Notes on US results</t>
  </si>
  <si>
    <t xml:space="preserve">  ROW corn area</t>
  </si>
  <si>
    <t xml:space="preserve">  ROW forest area</t>
  </si>
  <si>
    <t xml:space="preserve">  Notes on ROW results</t>
  </si>
  <si>
    <t>Biomass and Bioenergy</t>
  </si>
  <si>
    <r>
      <rPr>
        <sz val="11"/>
        <color theme="1"/>
        <rFont val="Times New Roman"/>
        <family val="1"/>
      </rPr>
      <t xml:space="preserve">  </t>
    </r>
    <r>
      <rPr>
        <b/>
        <u/>
        <sz val="11"/>
        <color theme="1"/>
        <rFont val="Times New Roman"/>
        <family val="1"/>
      </rPr>
      <t>BROAD measures</t>
    </r>
  </si>
  <si>
    <r>
      <t>d Qg / dQe</t>
    </r>
    <r>
      <rPr>
        <sz val="11"/>
        <color theme="1"/>
        <rFont val="Times New Roman"/>
        <family val="1"/>
      </rPr>
      <t xml:space="preserve">  :  GHG emission change per corn starch ethanol change</t>
    </r>
  </si>
  <si>
    <r>
      <t>d Pc / dR</t>
    </r>
    <r>
      <rPr>
        <sz val="11"/>
        <color theme="1"/>
        <rFont val="Times New Roman"/>
        <family val="1"/>
      </rPr>
      <t xml:space="preserve">  : change in corn price per change in RFS</t>
    </r>
  </si>
  <si>
    <r>
      <rPr>
        <sz val="11"/>
        <color theme="1"/>
        <rFont val="Times New Roman"/>
        <family val="1"/>
      </rPr>
      <t xml:space="preserve">  </t>
    </r>
    <r>
      <rPr>
        <b/>
        <u/>
        <sz val="11"/>
        <color theme="1"/>
        <rFont val="Times New Roman"/>
        <family val="1"/>
      </rPr>
      <t>Step-by-step measures</t>
    </r>
  </si>
  <si>
    <r>
      <t>d Qe / dR</t>
    </r>
    <r>
      <rPr>
        <sz val="11"/>
        <color theme="1"/>
        <rFont val="Times New Roman"/>
        <family val="1"/>
      </rPr>
      <t xml:space="preserve">  : change in corn starch ethanol production</t>
    </r>
  </si>
  <si>
    <t>Italics --&gt; should be numerical entries for that row</t>
  </si>
  <si>
    <t>Refereed (binary…. proceeding paper is "no" or 0)</t>
  </si>
  <si>
    <t>Journal (binary: 1=yes; 0=no)</t>
  </si>
  <si>
    <t xml:space="preserve">   PE (binary: 1=yes; 0=no)</t>
  </si>
  <si>
    <t xml:space="preserve">   GE (binary: 1=yes; 0=no)</t>
  </si>
  <si>
    <t xml:space="preserve">     Binding by assumption (binary: 1=yes; 0=no)</t>
  </si>
  <si>
    <t xml:space="preserve">     More than corn starch ethanol (binary: 1=yes; 0=no)</t>
  </si>
  <si>
    <t xml:space="preserve">  Submandates in representation</t>
  </si>
  <si>
    <t xml:space="preserve">    Cost affects consumers (binary: 1=yes; 0=no)</t>
  </si>
  <si>
    <t xml:space="preserve">    Absolute or volumetric (binary: 1=yes; 0=no)</t>
  </si>
  <si>
    <t xml:space="preserve">  Ethanol trade (binary: 1=yes; 0=no)</t>
  </si>
  <si>
    <t xml:space="preserve">  Blend wall (binary: 1=yes; 0=no)</t>
  </si>
  <si>
    <t xml:space="preserve">  Retail prices (binary: 1=yes; 0=no)</t>
  </si>
  <si>
    <t>Coproducts</t>
  </si>
  <si>
    <t xml:space="preserve">  DG (binary: 1=yes; 0=no)</t>
  </si>
  <si>
    <t xml:space="preserve">  Corn oil (binary: 1=yes; 0=no)</t>
  </si>
  <si>
    <t>d Qg / dR  : change in GHG emission per change in RFS</t>
  </si>
  <si>
    <t xml:space="preserve">  Relative absolute changes (1=yes; 0= relative % changes)</t>
  </si>
  <si>
    <t xml:space="preserve">     Notes on ROW results</t>
  </si>
  <si>
    <t xml:space="preserve">    Notes on US results</t>
  </si>
  <si>
    <t xml:space="preserve">     Notes on US results</t>
  </si>
  <si>
    <t xml:space="preserve">    Notes on ROW results</t>
  </si>
  <si>
    <t xml:space="preserve">     Cropland area</t>
  </si>
  <si>
    <t xml:space="preserve">   World area </t>
  </si>
  <si>
    <t xml:space="preserve">   World yields</t>
  </si>
  <si>
    <t>d A / dR  : change in land use per change in RFS</t>
  </si>
  <si>
    <t xml:space="preserve">  US cropland area</t>
  </si>
  <si>
    <t xml:space="preserve">  ROW cropland area</t>
  </si>
  <si>
    <t xml:space="preserve">  world corn area</t>
  </si>
  <si>
    <t xml:space="preserve">  world cropland area</t>
  </si>
  <si>
    <t xml:space="preserve">  world forest area</t>
  </si>
  <si>
    <t xml:space="preserve">  Notes on world results</t>
  </si>
  <si>
    <t xml:space="preserve">   world production</t>
  </si>
  <si>
    <t xml:space="preserve">    Notes on world results</t>
  </si>
  <si>
    <t xml:space="preserve">  Denominator is RFS change tied to corn starch (Binary)</t>
  </si>
  <si>
    <t>Linkages &amp; scope</t>
  </si>
  <si>
    <t xml:space="preserve">  Indirect land use change (binary: 1=yes; 0=no)</t>
  </si>
  <si>
    <t xml:space="preserve">  Indirect fuel market impacts (binary: 1=yes; 0=no)</t>
  </si>
  <si>
    <t xml:space="preserve">  Livestock markets (binary: 1=yes; 0=no)</t>
  </si>
  <si>
    <t>Notes</t>
  </si>
  <si>
    <t>Classification by relevance</t>
  </si>
  <si>
    <t>oce-l: literature review  (binary: 1=yes; 0=no)</t>
  </si>
  <si>
    <t>oce-c: corn ethanol  (binary: 1=yes; 0=no)</t>
  </si>
  <si>
    <t>oce-o: others  (binary: 1=yes; 0=no)</t>
  </si>
  <si>
    <t>oce-r: RFS, US biofuel more generally  (binary: 1=yes; 0=no)</t>
  </si>
  <si>
    <t xml:space="preserve">   Give preference to ratio of absolute changes, but use percents if no unit changes are available</t>
  </si>
  <si>
    <t>Liters per gallon</t>
  </si>
  <si>
    <t>acres per hectare</t>
  </si>
  <si>
    <t xml:space="preserve"> UNITS:   GHG in billion tons CO2-e; fuels in billion gallons (volume, not energy equivalent); corn price in $ / bu; quantities of crops and livestock in thousand metric tons; area in million acres; fuel prices in $/gallon (volume, not energy)</t>
  </si>
  <si>
    <t>Corn</t>
  </si>
  <si>
    <t>Oats</t>
  </si>
  <si>
    <t>Wheat</t>
  </si>
  <si>
    <t>Barley (not necessarily malting)</t>
  </si>
  <si>
    <t>$ per bu / bg</t>
  </si>
  <si>
    <t>bg / bg</t>
  </si>
  <si>
    <t>kt / $ per bu</t>
  </si>
  <si>
    <t>mt per a / $ per bu</t>
  </si>
  <si>
    <t>bt CO2-e/bg</t>
  </si>
  <si>
    <t>Soybeans</t>
  </si>
  <si>
    <t>Bushels to metric tons (e.g. 1 bushel * this number = tons)</t>
  </si>
  <si>
    <t>Diesel energy equivalence in terms of gallons of gasoline into gallons of diesel (based on ratio of btu)</t>
  </si>
  <si>
    <t>Ethanol energy equivalence in terms of gallons of gasoline into gallons of ethanol (based on ratio of btu)</t>
  </si>
  <si>
    <t>Biodiesel energy equivalence in terms of gallons of gasoline into gallons of biodiesel(based on ratio of btu)</t>
  </si>
  <si>
    <t>Fuel energy (energy equivalent units of whichever fuel * this number = volume of this fuel)</t>
  </si>
  <si>
    <t>Gasoline energy equivalence in terms of gallons of gasolien into gallons of gasoline</t>
  </si>
  <si>
    <t>Regarding the general nature of the results that drive ratios below</t>
  </si>
  <si>
    <t xml:space="preserve">  What is the alternative or end point of corn starch ethanol?</t>
  </si>
  <si>
    <t xml:space="preserve">  What is the starting value or baseline of corn starch ethanol?</t>
  </si>
  <si>
    <t>billion gallons</t>
  </si>
  <si>
    <t>units</t>
  </si>
  <si>
    <t>Babcock, Bruce A.</t>
  </si>
  <si>
    <t>Beach, Robert H.; McCarl, Bruce A.</t>
  </si>
  <si>
    <t>Beckman, Jayson; Hertel, Thomas W.; Taheripour, Farzad; Tyner,, Wallace E.</t>
  </si>
  <si>
    <t>Congressional Budget Office (CBO)</t>
  </si>
  <si>
    <t>de Gorter, H.; Just, D. R.</t>
  </si>
  <si>
    <t>Drabik, Dusan; de Gorter, Harry</t>
  </si>
  <si>
    <t>Du, Xiaodong; Hayes, Dermot</t>
  </si>
  <si>
    <t>Gecan, Ron; Johansson, Rob</t>
  </si>
  <si>
    <t>Gohin, Alexandre</t>
  </si>
  <si>
    <t>Hayes, Dermot James</t>
  </si>
  <si>
    <t>Knittel, Christopher; Smith, Aaron</t>
  </si>
  <si>
    <t>Meyer, Seth; Thompson, Wyatt</t>
  </si>
  <si>
    <t>Schnepf, Randy; Yacobucci, Brent D.</t>
  </si>
  <si>
    <t>Taheripour, Farzad; Hertel, Thomas W.; Tyner, Wallace E.; Beckman, Jayson F.; Birur, Dileep K.</t>
  </si>
  <si>
    <t>Thompson, Wyatt; Meyer, Seth; Westhoff, Patrick</t>
  </si>
  <si>
    <t>Thompson, Wyatt; Meyer, Seth</t>
  </si>
  <si>
    <t>Timilsina, Govinda R.; Beghin, John C.; van der Mensbrugghe, Dominique; Mevel, Simon</t>
  </si>
  <si>
    <t>Tyner,, Wallace E.; Ackerman, Lois; Taheripour, Farzad</t>
  </si>
  <si>
    <t>Wallander, Steve; Claassen, Roger; Nickerson, Cynthia</t>
  </si>
  <si>
    <t>Whistance, Jarrett; Meyer, Seth; Thompson, Wyatt</t>
  </si>
  <si>
    <t>Whistance, Jarrett; Thompson, Wyatt</t>
  </si>
  <si>
    <t>Yacobucci, Brent D.</t>
  </si>
  <si>
    <t>Ziolkowska, Jadwiga; Meyers, William H.; Meyer, Seth; Binfield, Julian</t>
  </si>
  <si>
    <t>Authors</t>
  </si>
  <si>
    <t>Title</t>
  </si>
  <si>
    <t>The Impact of US Biofuel Policies on Agricultural Price Levels and Volatility</t>
  </si>
  <si>
    <t>Updated assessment of the drought’s impacts on crop prices and biofuel production</t>
  </si>
  <si>
    <t>Ethanol without Subsidies: An Oxymoron or the New Reality?</t>
  </si>
  <si>
    <t>Costs and benefits to taxpayers, consumers, and producers from US ethanol policies</t>
  </si>
  <si>
    <t>US Agricultural and forestry impacts of the energy independence and security act: FASOM results and model description</t>
  </si>
  <si>
    <t>Structural change in the biofuels era</t>
  </si>
  <si>
    <t>The Renewable Fuel Standard: Issues for 2014 and Beyond</t>
  </si>
  <si>
    <t>The Social Costs and Benefits of Biofuels: The Intersection of Environmental, Energy and Agricultural Policy</t>
  </si>
  <si>
    <t>Biofuels and leakages in the fuel market</t>
  </si>
  <si>
    <t>The impact of ethanol production on US and regional gasoline markets: an update to May 2009</t>
  </si>
  <si>
    <t>The impact of ethanol production on US and regional gasoline markets: An update to 2012</t>
  </si>
  <si>
    <t>Using biofuel tax credits to achieve energy and environmental policy goals</t>
  </si>
  <si>
    <t>Assessing the Land Use Changes and Greenhouse Gas Emissions of Biofuels: Elucidating the Crop Yield Effects</t>
  </si>
  <si>
    <t>Response to" Ethanol Production and Gasoline Prices: a Spurious Correlation" by Knittel and Smith</t>
  </si>
  <si>
    <t>Ethanol production and gasoline prices: a spurious correlation</t>
  </si>
  <si>
    <t>How Do Biofuel Use Mandates Cause Uncertainty? United States Environmental Protection Agency Cellulosic Waiver Options</t>
  </si>
  <si>
    <t>Renewable Fuel Standard (RFS): Overview and Issues</t>
  </si>
  <si>
    <t>Biofuels and their by-products: Global economic and environmental implications</t>
  </si>
  <si>
    <t>The New Markets for Renewable Identification Numbers</t>
  </si>
  <si>
    <t>What to Conclude About Biofuel Mandates from Evolving Prices for Renewable Identification Numbers?</t>
  </si>
  <si>
    <t>EPA mandate waivers create new uncertainties in biodiesel markets</t>
  </si>
  <si>
    <t>Second generation biofuels and food crops: Co-products or competitors?</t>
  </si>
  <si>
    <t>The impacts of biofuels targets on land-use change and food supply:  A global CGE assessment</t>
  </si>
  <si>
    <t>Potential Impacts of a Partial Waiver of the Ethanol Blending Rules</t>
  </si>
  <si>
    <t>The Ethanol Decade: An Expansion of Us Corn Production, 2000-09</t>
  </si>
  <si>
    <t>Renewable Fuel Standard Waiver Options for 2014 and Beyond</t>
  </si>
  <si>
    <t>Ethanol Policy Effects on Petroleum and Petroleum Product Markets</t>
  </si>
  <si>
    <t>The role of CAFE standards and alternative-fuel vehicle production credits in U.S. biofuels markets</t>
  </si>
  <si>
    <t>A Critical Assessment of RIN Price Behavior and the Implications for Corn, Ethanol, and Gasoline Price Relationships</t>
  </si>
  <si>
    <t>Waiver Authority Under the Renewable Fuel Standard (RFS)</t>
  </si>
  <si>
    <t>Targets and mandates: Lessons learned from EU and US biofuels policy mechanisms</t>
  </si>
  <si>
    <t>American Journal of Agricultural Economics</t>
  </si>
  <si>
    <t>European Review of Agricultural Economics</t>
  </si>
  <si>
    <t>Land Economics</t>
  </si>
  <si>
    <t>Applied Economic Perspectives and Policy</t>
  </si>
  <si>
    <t>AgBioForum</t>
  </si>
  <si>
    <t>Agricultural Economics</t>
  </si>
  <si>
    <t>Energy Policy</t>
  </si>
  <si>
    <t>Choices</t>
  </si>
  <si>
    <t>Global Food Security</t>
  </si>
  <si>
    <t xml:space="preserve">Publication or journal title, if any </t>
  </si>
  <si>
    <t>CRS</t>
  </si>
  <si>
    <t xml:space="preserve">  Relative or absolute changes (1=absolute; 0= relative % changes)</t>
  </si>
  <si>
    <t>2011-2018 average</t>
  </si>
  <si>
    <t>References FAPRI-MU 04-09</t>
  </si>
  <si>
    <t>DG Price = 0.85 * corn price</t>
  </si>
  <si>
    <t>No explicit models for livestock; Projected area is constant (exogenous) p 9 !</t>
  </si>
  <si>
    <t>Really 2012/13 MY (p 3)</t>
  </si>
  <si>
    <t>Not stated</t>
  </si>
  <si>
    <t xml:space="preserve">References Babcock et al., 2010, so copy model information from there; BUT biodiesel markets &amp; SB, SM, SO markets clear p 2. &amp; show other RIN price results </t>
  </si>
  <si>
    <t xml:space="preserve">  Note: distinguishing characteristic of scenario</t>
  </si>
  <si>
    <t>CARD-FAPRI model; Not certain of content p.8</t>
  </si>
  <si>
    <t>Excess supply of corn for ethanol &amp; ethanol demand</t>
  </si>
  <si>
    <t>p 6</t>
  </si>
  <si>
    <t>DG price a function of corn price</t>
  </si>
  <si>
    <t xml:space="preserve">No explicit models for livestock; Projected area is constant (exogenous) </t>
  </si>
  <si>
    <t>FASOM</t>
  </si>
  <si>
    <t>p 1-23 - 1-24</t>
  </si>
  <si>
    <t>GTAP-BIO</t>
  </si>
  <si>
    <t>2001 base year data, partly updated to 2006, then projected</t>
  </si>
  <si>
    <t>Uses elasticities mostly p. 29-30</t>
  </si>
  <si>
    <t>repeal and 2014 scenarios compared to 2017 RFS p. 1</t>
  </si>
  <si>
    <t>No mention</t>
  </si>
  <si>
    <t>Literature review p. 21-27</t>
  </si>
  <si>
    <t xml:space="preserve">use only 2014 scenario as other RFS changes are smaller </t>
  </si>
  <si>
    <t>Discussion p. 28</t>
  </si>
  <si>
    <t>m. acre / bg</t>
  </si>
  <si>
    <t>m.acre / $ per bu</t>
  </si>
  <si>
    <t>ton*this number = bushel</t>
  </si>
  <si>
    <t>megajoules (MJ) per Liter of ethanol</t>
  </si>
  <si>
    <t xml:space="preserve">Volumes </t>
  </si>
  <si>
    <t>gallons per liter (liters * this number = gallons)</t>
  </si>
  <si>
    <t xml:space="preserve">Area </t>
  </si>
  <si>
    <t>hectares per acre (acres times this number equals hectares)</t>
  </si>
  <si>
    <t>Conference paper</t>
  </si>
  <si>
    <t>A calculated price</t>
  </si>
  <si>
    <t>Jan 2004 to Dec 2009</t>
  </si>
  <si>
    <t>Comparative statics</t>
  </si>
  <si>
    <t>p 15</t>
  </si>
  <si>
    <t>TS</t>
  </si>
  <si>
    <t>January 2000 to December 2011</t>
  </si>
  <si>
    <t>TS and PE</t>
  </si>
  <si>
    <t>January 2000 through December 2010</t>
  </si>
  <si>
    <t>Not in model</t>
  </si>
  <si>
    <t>GHG based on referenced work, p 12</t>
  </si>
  <si>
    <t>fixed emissions from petro products</t>
  </si>
  <si>
    <t>Comparisons to FAPRI-CARD results</t>
  </si>
  <si>
    <t>GTAP-BIO : so all included(?), but focus on land</t>
  </si>
  <si>
    <t>yield elasticity = 0</t>
  </si>
  <si>
    <t>yield elasticity = 0.2</t>
  </si>
  <si>
    <t>yield elasticity = 2</t>
  </si>
  <si>
    <t>Discussion of previous results</t>
  </si>
  <si>
    <t>FAPRI-MU</t>
  </si>
  <si>
    <t>EISA thresholds</t>
  </si>
  <si>
    <t>Emissions</t>
  </si>
  <si>
    <t>Source: EPA Draft Reg Analysis Changes to RFS Program 2009 (http://www.epa.gov/OMS/renewablefuels/420d09001.pdf) ; Petroleum Fuel Baseline Well-To-Tank GHG Emissions (table 2.4-10, p 313)</t>
  </si>
  <si>
    <t>Emissions per gallon of gasoline, including tailpipe emissions</t>
  </si>
  <si>
    <t>Emissions per gallon of diesel, including tailpipe emissions</t>
  </si>
  <si>
    <t xml:space="preserve">    Gasoline emissions, well-to-tank, excluding tailpipe emissions</t>
  </si>
  <si>
    <t xml:space="preserve">    Diesel emissions, well-to-tank, excluding tailpipe emissions</t>
  </si>
  <si>
    <t>Source: EPA Draft Reg Analysis Changes to RFS Program 2009 (http://www.epa.gov/OMS/renewablefuels/420d09001.pdf) ; Petroleum Fuel Baseline GHG Emissions (p 313)</t>
  </si>
  <si>
    <t xml:space="preserve">  in g/mmBtu of fuel</t>
  </si>
  <si>
    <t>EPA, p 146 and 465, etc</t>
  </si>
  <si>
    <t>EPA, p 455</t>
  </si>
  <si>
    <t>UNITS</t>
  </si>
  <si>
    <t>kg</t>
  </si>
  <si>
    <t>t</t>
  </si>
  <si>
    <t>bt</t>
  </si>
  <si>
    <t>btu content per gallon</t>
  </si>
  <si>
    <t>grams to</t>
  </si>
  <si>
    <t>Discussion</t>
  </si>
  <si>
    <t>2019 - 2021</t>
  </si>
  <si>
    <t>Biodiesel focus</t>
  </si>
  <si>
    <t>use earlier period, conventional mandate not binding</t>
  </si>
  <si>
    <t>Tax credits and tariff</t>
  </si>
  <si>
    <t>2000 - 2009</t>
  </si>
  <si>
    <t>no mandate; no markets</t>
  </si>
  <si>
    <t>none</t>
  </si>
  <si>
    <t>summary of area changes in ARMS data</t>
  </si>
  <si>
    <t>2014 - 2016</t>
  </si>
  <si>
    <t>Thompson, Wyatt; Meyer, Seth; Westhoff, Patrick; Binfield, Julian</t>
  </si>
  <si>
    <t>Renewable Fuel Standard Waiver Options during the Drought of 2012</t>
  </si>
  <si>
    <t>2009 to middle 2013</t>
  </si>
  <si>
    <t>no mandate or explicit markets</t>
  </si>
  <si>
    <t>2011-2025</t>
  </si>
  <si>
    <t>fuel market with biofuel supplies derived from FAPRI-MU</t>
  </si>
  <si>
    <t xml:space="preserve">   Notes on levels</t>
  </si>
  <si>
    <t>If no ratios below, state briefly why that is the case.</t>
  </si>
  <si>
    <t>Who am I?</t>
  </si>
  <si>
    <t>COUNTER CALCULATIONS</t>
  </si>
  <si>
    <t>New study? (1=yes; 0=no)</t>
  </si>
  <si>
    <t>Number of scenarios in this study</t>
  </si>
  <si>
    <t xml:space="preserve">Number of scenario </t>
  </si>
  <si>
    <t>Publication number</t>
  </si>
  <si>
    <t>Do data below relate to corn price and quantity (1=yes; 0=no)</t>
  </si>
  <si>
    <t xml:space="preserve">   No --&gt; relates to something close, like a coarse grain aggregate</t>
  </si>
  <si>
    <t>d A / d Qe</t>
  </si>
  <si>
    <t>m.acre / b.g.</t>
  </si>
  <si>
    <t>kt / b.g.</t>
  </si>
  <si>
    <t>d QL / d Qe</t>
  </si>
  <si>
    <t xml:space="preserve"> world petroleum products</t>
  </si>
  <si>
    <t xml:space="preserve">     Notes on world results</t>
  </si>
  <si>
    <t>m tons / b.g.</t>
  </si>
  <si>
    <t xml:space="preserve">   US region</t>
  </si>
  <si>
    <t xml:space="preserve">   ROW region</t>
  </si>
  <si>
    <t xml:space="preserve">   World region</t>
  </si>
  <si>
    <t>d Qc / d Qe: change in corn production quantity per change in ethanol</t>
  </si>
  <si>
    <t>By assumption for short-run analysis</t>
  </si>
  <si>
    <t>p. 22 "But we held corn acreage fixed across the scenarios to maximize the
estimated impacts of a policy change on U.S. corn prices"</t>
  </si>
  <si>
    <t>Table 2-1 sum of dry and wet mill production - note other changes</t>
  </si>
  <si>
    <t>Table 2-2, Table 2-1</t>
  </si>
  <si>
    <t>Table 2-2, Table 2-1; Note corn residue used for biofuel production Table 2-3</t>
  </si>
  <si>
    <t>Use GTAP working paper 58 as referenced version</t>
  </si>
  <si>
    <t>US fuel market p 18-19</t>
  </si>
  <si>
    <t>p 18</t>
  </si>
  <si>
    <t>EISA or LCA</t>
  </si>
  <si>
    <t>Mostly discussion relating to tax credits &amp; GHG reductions</t>
  </si>
  <si>
    <t>ethanol change p 580</t>
  </si>
  <si>
    <t>Farm Foundation paper</t>
  </si>
  <si>
    <t>p 7, but need references</t>
  </si>
  <si>
    <t>p 7, only SR</t>
  </si>
  <si>
    <t>p 9 no DGs, no mention of corn oil</t>
  </si>
  <si>
    <t>SR without land change; no fuel markets; p 9 no DGs, no feed</t>
  </si>
  <si>
    <t>EISA</t>
  </si>
  <si>
    <t>Strong drought</t>
  </si>
  <si>
    <t>Median drought</t>
  </si>
  <si>
    <t>Weak drought</t>
  </si>
  <si>
    <t>table 2</t>
  </si>
  <si>
    <t>first year</t>
  </si>
  <si>
    <t>Ando, Amy W.; Khanna, Madhu; Taheripour, Farzad</t>
  </si>
  <si>
    <t>Chen, Xiaoguang</t>
  </si>
  <si>
    <t>Chen, Xiaoguang; Huang, Haixiao; Khanna, Madhu; Önal, Hayri</t>
  </si>
  <si>
    <t>Devadoss, Stephen; Bayham, Jude</t>
  </si>
  <si>
    <t>Huang, Haixiao; Khanna, Madhu; Önal, Hayri; Chen, Xiaoguang</t>
  </si>
  <si>
    <t>Khanna, Madhu; Oliver, Anthony</t>
  </si>
  <si>
    <t>Landry, Joel; Bento, Antonio</t>
  </si>
  <si>
    <t>Mosnier, A.; Havlík, P.; Valin, H.; Baker, J.; Murray, B.; Feng, S.; Obersteiner, M.; McCarl, B. A.; Rose, S. K.; Schneider, U. A.</t>
  </si>
  <si>
    <t>NÚÑEZ, HÉCTOR M.; TRUJILLO-BARRERA, ANDRÉS</t>
  </si>
  <si>
    <t>Oladosu, Gbadebo</t>
  </si>
  <si>
    <t>Plevin, Richard J.; , Michael O’Hare; Jones, Andrew D.; Torn, Margaret S.; Gibbs, Holly K.</t>
  </si>
  <si>
    <t>Rajagopal, D.; Hochman, G.; Zilberman, D.</t>
  </si>
  <si>
    <t>Roberts, Michael J.; Tran, A. Nam</t>
  </si>
  <si>
    <t>Sarica, Kemal; Tyner, Wallace E.</t>
  </si>
  <si>
    <t>Tyner, Wallace E.; Taheripour, Farzad; Perkis, David</t>
  </si>
  <si>
    <t>Tyner, Wallace E.; Taheripour, Farzad; Zhuang, Qianlai; Birur, Dileep; Baldos, Uris</t>
  </si>
  <si>
    <t>Verma, Monika; Hertel, Thomas; Diffenbaugh, Noah</t>
  </si>
  <si>
    <t>Beckman, Jayson; Hertel, Thomas; Tyner, Wallace</t>
  </si>
  <si>
    <t>Broch, Amber; Hoekman, S. Kent; Unnasch, Stefan</t>
  </si>
  <si>
    <t>Carter, Colin; Rausser, Gordon; Smith, Aaron</t>
  </si>
  <si>
    <t>Chakravorty, Ujjayant; Hubert, Marie-Hélène</t>
  </si>
  <si>
    <t>Chakravorty, Ujjayant; Hubert, Marie-Hélène; Moreaux, Michel; Nostbakken, Linda; others</t>
  </si>
  <si>
    <t>Condon, Nicole; Klemick, Heather;Woverton, Ann</t>
  </si>
  <si>
    <t>de Gorter, Harry; Drabik, Dusan; Just, David R.</t>
  </si>
  <si>
    <t>Dumortier, Jerome; Hayes, Dermot J.; Carriquiry, Miguel; Dong, Fengxia; Du, Xiaodong; Elobeid, Amani; Fabiosa, Jacinto F.; Martin, Pamela A.; Mulik, Kranti</t>
  </si>
  <si>
    <t>Elliott, Joshua; Foster, Ian; Loudermilk, Margaret S.; Munson, Todd</t>
  </si>
  <si>
    <t>Ferris, John (Jake); Joshi, Satish</t>
  </si>
  <si>
    <t>Gohin, Alexandre; Tréguer, David</t>
  </si>
  <si>
    <t>Herreros, Óscar Peláez; Peña, Rafael Pérez; Sánchez, Jaime Enrique Salgado</t>
  </si>
  <si>
    <t>Hertel, Thomas W.; Beckman, Jayson</t>
  </si>
  <si>
    <t>Khanna, Madhu; Chen, Xiaoguang; Huang, Haixiao; Onal, Hayri</t>
  </si>
  <si>
    <t>Market and Social Welfare Effects of the Renewable Fuels Standard</t>
  </si>
  <si>
    <t>A dynamic analysis of US biofuels policy impact on land use, greenhouse gas emissions and social welfare</t>
  </si>
  <si>
    <t>Alternative transportation fuel standards: Welfare effects and climate benefits</t>
  </si>
  <si>
    <t>Meeting the Mandate for Biofuels: Implications for Land Use, Food and Fuel Prices</t>
  </si>
  <si>
    <t>Contributions of U.S. Crop Subsidies to Biofuel and Related Markets</t>
  </si>
  <si>
    <t>Stacking low carbon policies on the renewable fuels standard: Economic and greenhouse gas implications</t>
  </si>
  <si>
    <t>The Welfare Costs of GHG Reduction with Renewable Energy Policies in the US</t>
  </si>
  <si>
    <t>On the Trade-Offs of Regulating Multiple Unpriced Externalities with a Single Instrument: Evidence from Biofuel Policies</t>
  </si>
  <si>
    <t>Alternative U.S. biofuel mandates and global GHG emissions: The role of land use change, crop management and yield growth</t>
  </si>
  <si>
    <t>Impact of US Biofuel Policy in the Presence of Drastic Climate Conditions</t>
  </si>
  <si>
    <t>Estimates of the global indirect energy-use emission impacts of USA biofuel policy</t>
  </si>
  <si>
    <t>Greenhouse Gas Emissions from Biofuels’ Indirect Land Use Change Are Uncertain but May Be Much Greater than Previously Estimated</t>
  </si>
  <si>
    <t>Indirect fuel use change (IFUC) and the lifecycle environmental impact of biofuel policies</t>
  </si>
  <si>
    <t>Conditional Suspension of the US Ethanol Mandate using Threshold Price inside a Competitive Storage Model</t>
  </si>
  <si>
    <t>Analysis of US renewable fuels policies using a modified MARKAL model</t>
  </si>
  <si>
    <t>Comparison of fixed versus variable biofuels incentives</t>
  </si>
  <si>
    <t>Land use changes and consequent CO2 emissions due to US corn ethanol production: a comprehensive analysis</t>
  </si>
  <si>
    <t>Market-oriented ethanol and corn-trade policies can reduce climate-induced US corn price volatility</t>
  </si>
  <si>
    <t>Optimal Mix of Feedstock for Biofuels: Implications for Land Use and GHG Emissions</t>
  </si>
  <si>
    <t>Validating energy-oriented CGE models</t>
  </si>
  <si>
    <t>A review of variability in indirect land use change assessment and modeling in biofuel policy</t>
  </si>
  <si>
    <t>The effect of the US ethanol mandate on corn prices</t>
  </si>
  <si>
    <t>Global Impacts of the Biofuel Mandate under a Carbon Tax</t>
  </si>
  <si>
    <t>Will Biofuel Mandates Raise Food Prices?</t>
  </si>
  <si>
    <t>Impacts of ethanol policy on corn prices: A review and meta-analysis of recent evidence</t>
  </si>
  <si>
    <t>The Perverse Effects of Biofuel Public-Sector Policies</t>
  </si>
  <si>
    <t>The effects of potential changes in United States beef production on global grazing systems and greenhouse gas emissions</t>
  </si>
  <si>
    <t>Impact on US Gasoline Prices of Eliminating Biofuels Production: An Equilibrium Analysis</t>
  </si>
  <si>
    <t>Prospects for Ethanol and Biodiesel, 2008 to 2017 and Impacts on Agriculture and Food</t>
  </si>
  <si>
    <t>Effects of Increased Biofuels on the U.S. Economy in 2022</t>
  </si>
  <si>
    <t>On the (De)Stabilization Effects of Biofuels: Relative Contributions of Policy Instruments and Market Forces</t>
  </si>
  <si>
    <t>Economic Impact of the US EPA's 2013 Renewable Fuel Standard on International Corn Prices and Mexican Welfare.</t>
  </si>
  <si>
    <t>Commodity price volatility in the biofuel era: an examination of the linkage between energy and agricultural markets</t>
  </si>
  <si>
    <t>Land Use and Greenhouse Gas Mitigation Effects of Biofuel Policies</t>
  </si>
  <si>
    <t>Handbook of Bioenergy Economics and Policy</t>
  </si>
  <si>
    <t>Journal of Environmental Economics and Management</t>
  </si>
  <si>
    <t>NBER Working Paper</t>
  </si>
  <si>
    <t>Journal of Agricultural and Applied Economics</t>
  </si>
  <si>
    <t>Applied Energy</t>
  </si>
  <si>
    <t>Environmental Science &amp; Technology</t>
  </si>
  <si>
    <t>2013 Annual Meeting, Washington, DC, Agricultural and Applied Economics Association</t>
  </si>
  <si>
    <t>Renewable Energy</t>
  </si>
  <si>
    <t>Department of Agricultural Economics, Purdue University</t>
  </si>
  <si>
    <t>Environmental Research Letters</t>
  </si>
  <si>
    <t>Energy Economics</t>
  </si>
  <si>
    <t>Environmental Science &amp; Policy</t>
  </si>
  <si>
    <t>Unpublished manuscript</t>
  </si>
  <si>
    <t>Food Policy</t>
  </si>
  <si>
    <t>Annual Review of Resource Economics</t>
  </si>
  <si>
    <t>Report</t>
  </si>
  <si>
    <t>USDA report</t>
  </si>
  <si>
    <t>Journal of Agricultural and Resource Economics</t>
  </si>
  <si>
    <t>NBER Report</t>
  </si>
  <si>
    <t>University of Illinois Law Review</t>
  </si>
  <si>
    <t>BEPAM</t>
  </si>
  <si>
    <t>GLOBIOM</t>
  </si>
  <si>
    <t>GTAP-DEPS model</t>
  </si>
  <si>
    <t xml:space="preserve">Reduced form model </t>
  </si>
  <si>
    <t>MARKAL</t>
  </si>
  <si>
    <t>GTAP</t>
  </si>
  <si>
    <t>PE model, refer to Chakravorty et. Al. 2012</t>
  </si>
  <si>
    <t>model emissions using a constant stocking rate between the base year and 2023 in all countries,except Brazil, page 3</t>
  </si>
  <si>
    <t>CE-Bio model with major data sourced from GTAP</t>
  </si>
  <si>
    <t>AGMOD</t>
  </si>
  <si>
    <t>2025 and 2050</t>
  </si>
  <si>
    <t>Average for 2010–2017. Projection model with 3 scenarios on crude oil prices (sensitivity analysis), does not explicitly assess the impact of RFS</t>
  </si>
  <si>
    <t xml:space="preserve">No </t>
  </si>
  <si>
    <t>Not sure about corn oil</t>
  </si>
  <si>
    <t xml:space="preserve">not mentioned </t>
  </si>
  <si>
    <t>see text section 3.2.2 - RFS induced about 9.5 bil liters of corn ethanol during 2015-2020</t>
  </si>
  <si>
    <t xml:space="preserve">Gas Supply Elasticity = 0.25, no tax credit </t>
  </si>
  <si>
    <t>Gas Supply Elasticity = 10, no tax credit</t>
  </si>
  <si>
    <t>High elasticity case - see Table 1 for details of oil supply and demand elasticity assumptions</t>
  </si>
  <si>
    <t>Low elasticity case-see Table 1 for details of oil supply and demand elasticity assumptions</t>
  </si>
  <si>
    <t>DOE high, 148$/barrel</t>
  </si>
  <si>
    <t>Table 1</t>
  </si>
  <si>
    <t>Table 2</t>
  </si>
  <si>
    <t>Table 4</t>
  </si>
  <si>
    <t>Table 2, Global GHG reduced by -0.13 Gt CO2 (equivalent to -0.13 bt)</t>
  </si>
  <si>
    <t>Table 3</t>
  </si>
  <si>
    <t xml:space="preserve">Table 2, corn area =corn for food + corn for ethanol </t>
  </si>
  <si>
    <t>Table 2, absolute change was calculated based on % change</t>
  </si>
  <si>
    <t>RFS leads to an increase in total cropland by 6% (6.9 M ha), Land under corn in 2022
increases by 16% (about 4.7 M ha) compared to the land requirement in the absence of the RFS. page 25</t>
  </si>
  <si>
    <t>% change in corn price, table 4</t>
  </si>
  <si>
    <t>JW</t>
  </si>
  <si>
    <t>Adusumilli, Naveen; Leidner, Andrew</t>
  </si>
  <si>
    <t>Corts, Kenneth S.</t>
  </si>
  <si>
    <t>Cui, Jingbo; Lapan, Harvey; Moschini, GianCarlo; Cooper, Joseph</t>
  </si>
  <si>
    <t>Drabik, Dusan; de Gorter, Harry; Just, David R.; Timilsina, Govinda R.</t>
  </si>
  <si>
    <t>Fabiosa, Jacinto F.; Beghin, John C.; Dong, Fengxia; Elobeid, Amani; Tokgoz, Simla; Yu, Tun-Hsiang</t>
  </si>
  <si>
    <t>Hertel, Thomas W.; Golub, Alla A.; Jones, Andrew D.; O'Hare, Michael; Plevin, Richard J.; Kammen, Daniel M.</t>
  </si>
  <si>
    <t>Hertel, Thomas W.; Tyner, Wallace E.; Birur, Dileep K.</t>
  </si>
  <si>
    <t>Hertel, Thomas; Steinbuks, Jevgenijs; Baldos, Uris</t>
  </si>
  <si>
    <t>Irwin, Scott H.; Good, Darrel L.; Mallory, Mindy L.</t>
  </si>
  <si>
    <t>Khanna, Madhu; Önal, Hayri; Dhungana, Basanta; Wander, Michelle</t>
  </si>
  <si>
    <t>Mallory, Mindy L.; Irwin, Scott H.; Hayes, Dermot J.</t>
  </si>
  <si>
    <t>Mumm, Rita H; Goldsmith, Peter D; Rausch, Kent D; Stein, Hans H</t>
  </si>
  <si>
    <t>Nuñez, Hector M.; Önal, Hayri; Khanna, Madhu</t>
  </si>
  <si>
    <t>Oladosu, Gbadebo, and Keith Kline</t>
  </si>
  <si>
    <t>Oladosu, Gbadebo; Msangi, Siwa</t>
  </si>
  <si>
    <t>Plevin, Richard J.; Beckman, Jayson; Golub, Alla A.; Witcover, Julie; O’Hare, Michael</t>
  </si>
  <si>
    <t>Poudel, Biswo N.; Paudel, Krishna P.; Timilsina, Govinda; Zilberman, David</t>
  </si>
  <si>
    <t>Prieler, Sylvia; Fischer, Günther; van Velthuizen, Harrij</t>
  </si>
  <si>
    <t>Secchi, Silvia; Kurkalova, Lyubov; Gassman, Philip W.; Hart, Chad</t>
  </si>
  <si>
    <t>Swinton, Scott M.; Babcock, Bruce A.; James, Laura K.; Bandaru, Varaprasad</t>
  </si>
  <si>
    <t>Taheripour, Farzad; Hertel, Thomas W.; Tyner, Wallace E.</t>
  </si>
  <si>
    <t>Treesilvattanakul, Krissana; Taheripour, Farzad; Tyner, Wallace E.</t>
  </si>
  <si>
    <t>Trujillo-Barrera, Andres; Mallory, Mindy L.; Garcia, Philip</t>
  </si>
  <si>
    <t>Tyndall, John C.; Berg, Emily J.; Colletti, Joe P.</t>
  </si>
  <si>
    <t>Wadud, Zia; Graham, Daniel J.; Noland, Robert B.</t>
  </si>
  <si>
    <t>Wallington, T. J.; Anderson, J. E.; Mueller, S. A.; Kolinski Morris, E.; Winkler, S. L.; Ginder, J. M.; Nielsen, O. J.</t>
  </si>
  <si>
    <t>Wang, Michael Q.; Han, Jeongwoo; Haq, Zia; Tyner, Wallace E.; Wu, May; Elgowainy, Amgad</t>
  </si>
  <si>
    <t>Warner, Ethan; Zhang, Yimin; Inman, Daniel; Heath, Garvin</t>
  </si>
  <si>
    <t>Wise, Marshall; Dooley, James; Luckow, Patrick; Calvin, Katherine; Kyle, Page</t>
  </si>
  <si>
    <t>Wu, JunJie; Langpap, Christian</t>
  </si>
  <si>
    <t>Yang, Jun; Huang, Jikun; Msangi, Siwa; Rozelle, Scott; Weersink, Alfons; Danielle, Torres</t>
  </si>
  <si>
    <t>Zhang, Yimin; Joshi, Satish; MacLean, Heather L.</t>
  </si>
  <si>
    <t>Zhang, Zibin; Qiu, Cheng; Wetzstein, Michael</t>
  </si>
  <si>
    <t>Adusumilli, Naveen; Taylor, C. Robert; Lacewell, Ronald; Rister, M. Edward</t>
  </si>
  <si>
    <t>Alig, Ralph; Latta, Greg; Adams, Darius; McCarl, Bruce</t>
  </si>
  <si>
    <t>Bentivoglio, Deborah; Rasetti, Michele</t>
  </si>
  <si>
    <t>Blomendahl, Ben H.; Perrin, Richard K.; Johnson, Bruce B.</t>
  </si>
  <si>
    <t>Buongiorno, Joseph; Raunikar, Ronald; Zhu, Shushuai</t>
  </si>
  <si>
    <t>Chen, Xiaoguang; Khanna, Madhu</t>
  </si>
  <si>
    <t>Chum, Helena L.; Zhang, Yimin; Hill, Jason; Tiffany, Douglas G.; Morey, R. Vance; Goss Eng, Alison; Haq, Zia</t>
  </si>
  <si>
    <t>Dhoubhadel, Sunil P.; Azzam, Azzeddine M.; Stockton, Matthew C.</t>
  </si>
  <si>
    <t>Dunn, Jennifer B; Mueller, Steffen; Kwon, Ho-young; Wang, Michael Q</t>
  </si>
  <si>
    <t>Elliott, Joshua; Sharma, Bhavna; Best, Neil; Glotter, Michael; Dunn, Jennifer B.; Foster, Ian; Miguez, Fernando; Mueller, Steffen; Wang, Michael</t>
  </si>
  <si>
    <t>EPA</t>
  </si>
  <si>
    <t>Hiederer, Roland</t>
  </si>
  <si>
    <t>Holland, Stephen P.; Hughes, Jonathan E.; Knittel, Christopher R.; Parker, Nathan C.</t>
  </si>
  <si>
    <t>Huang, Jikun; Yang, Jun; Msangi, Siwa; Rozelle, Scott; Weersink, Alfons</t>
  </si>
  <si>
    <t>Kim, Seungdo; Dale, Bruce E.</t>
  </si>
  <si>
    <t>Klotz, Richard; Bento, Antonio; Landry, Joel</t>
  </si>
  <si>
    <t>Kwon, Ho-Young; Mueller, Steffen; Dunn, Jennifer B.; Wander, Michelle M.</t>
  </si>
  <si>
    <t>Menten, Fabio; Chèze, Benoît; Patouillard, Laure; Bouvart, Frédérique</t>
  </si>
  <si>
    <t>Miranowski, John; Rosburg, Alicia; Aukayanagul, Jittinan</t>
  </si>
  <si>
    <t>Miyake, Saori; Renouf, Marguerite; Peterson, Ann; McAlpine, Clive; Smith, Carl</t>
  </si>
  <si>
    <t>Ostwald, Madelene; Henders, Sabine</t>
  </si>
  <si>
    <t>Panichelli, Luis; Gnansounou, Edgard</t>
  </si>
  <si>
    <t>Popp, Alexander; Dietrich, Jan Philipp; Lotze-Campen, Hermann; Klein, David; Bauer, Nico; Krause, Michael; Beringer, Tim; Gerten, Dieter; Edenhofer, Ottmar</t>
  </si>
  <si>
    <t>Qin, Zhangcai; Dunn, Jennifer B.; Kwon, Hoyoung; Mueller, Steffen; Wander, Michelle M.</t>
  </si>
  <si>
    <t>Rosegrant, Mark W.; Msangi, Siwa</t>
  </si>
  <si>
    <t>Sanchez, S. T.; Woods, J.; Akhurst, M.; Brander, M.; O'Hare, M.; Dawson, T. P.; Edwards, R.; Liska, A. J.; Malpas, R.</t>
  </si>
  <si>
    <t>Serra, Teresa; Zilberman, David</t>
  </si>
  <si>
    <t>Thompson, Wyatt; Kalaitzandonakes, Nicholas; Kaufman, James; Meyer, Seth</t>
  </si>
  <si>
    <t>Timilsina, Govinda; Shrestha, Ashish</t>
  </si>
  <si>
    <t>Tokgoz, Simla; Laborde, David</t>
  </si>
  <si>
    <t>Warner, Ethan; Inman, Daniel; Kunstman, Benjamin; Bush, Brian; Vimmerstedt, Laura; Peterson, Steve; Jordan Macknick; Zhang, Yimin</t>
  </si>
  <si>
    <t>Zhang, Wei; Yu, Elaine A.; Rozelle, Scott; Yang, Jun; Msangi, Siwa</t>
  </si>
  <si>
    <t>Zilberman, David; Barrows, Geoff; Hochman, Gal; Rajagopal, Deepak</t>
  </si>
  <si>
    <t>The U.S. Biofuel Policy: Review of Economic and Environmental Implications</t>
  </si>
  <si>
    <t>Building out alternative fuel retail infrastructure: Government fleet spillovers in E85</t>
  </si>
  <si>
    <t>Welfare Impacts of Alternative Biofuel and Energy Policies</t>
  </si>
  <si>
    <t>The Economics of a Blender's Tax Credit versus a Tax Exemption: The Case of U.S. “Splash and Dash” Biodiesel Exports to the European Union</t>
  </si>
  <si>
    <t>Biofuel Policies and Carbon Leakage</t>
  </si>
  <si>
    <t>The Economics of Brazil’s Ethanol-Sugar Markets, Mandates, and Tax Exemptions</t>
  </si>
  <si>
    <t>Land Allocation Effects of the Global Ethanol Surge: Predictions from the International FAPRI Model</t>
  </si>
  <si>
    <t>Effects of US Maize Ethanol on Global Land Use and Greenhouse Gas Emissions: Estimating Market-mediated Responses</t>
  </si>
  <si>
    <t>The Global Impacts of Biofuel Mandates</t>
  </si>
  <si>
    <t>Competition for land in the global bioeconomy</t>
  </si>
  <si>
    <t>Could a variable ethanol blender’s tax credit work?</t>
  </si>
  <si>
    <t>Economics of herbaceous bioenergy crops for electricity generation: Implications for greenhouse gas mitigation</t>
  </si>
  <si>
    <t>How market efficiency and the theory of storage link corn and ethanol markets</t>
  </si>
  <si>
    <t>Land usage attributed to corn ethanol production in the United States: sensitivity to technological advances in corn grain yield, ethanol conversion, and co-product utilization</t>
  </si>
  <si>
    <t>Land use and economic effects of alternative biofuel policies in Brazil and the United States</t>
  </si>
  <si>
    <t>A Dynamic Simulation of the ILUC Effects of Biofuel Use in the USA</t>
  </si>
  <si>
    <t>Biofuel-Food Market Interactions: A Review of Modeling Approaches and Findings</t>
  </si>
  <si>
    <t>Carbon Accounting and Economic Model Uncertainty of Emissions from Biofuels-Induced Land Use Change</t>
  </si>
  <si>
    <t>Providing Numbers for a Food versus Fuel Debate: An Analysis of a Future Biofuel Production Scenario</t>
  </si>
  <si>
    <t>Land and the food–fuel competition: insights from modeling</t>
  </si>
  <si>
    <t>Land use change in a biofuels hotspot: The case of Iowa, USA</t>
  </si>
  <si>
    <t>Higher US crop prices trigger little area expansion so marginal land for biofuel crops is limited</t>
  </si>
  <si>
    <t>Implications of biofuels mandates for the global livestock industry: a computable general equilibrium analysis</t>
  </si>
  <si>
    <t>Application of US and EU Sustainability Criteria to Analysis of Biofuels-Induced Land Use Change</t>
  </si>
  <si>
    <t>Volatility Spillovers in U.S. Crude Oil, Ethanol, and Corn Futures Markets</t>
  </si>
  <si>
    <t>Corn Stover as a Biofuel Feedstock in Iowa’s Bio-Economy: An Iowa Farmer Survey</t>
  </si>
  <si>
    <t>Gasoline Demand with Heterogeneity in Household Responses</t>
  </si>
  <si>
    <t>Corn Ethanol Production, Food Exports, and Indirect Land Use Change</t>
  </si>
  <si>
    <t>Energy and greenhouse gas emission effects of corn and cellulosic ethanol with technology improvements and land use changes</t>
  </si>
  <si>
    <t>Challenges in the estimation of greenhouse gas emissions from biofuel-induced global land-use change</t>
  </si>
  <si>
    <t>Agriculture, land use, energy and carbon emission impacts of global biofuel mandates to mid-century</t>
  </si>
  <si>
    <t>The Price and Welfare Effects of Biofuel Mandates and Subsidies</t>
  </si>
  <si>
    <t>The Role of Cultivated Land Expansion on the Impacts to Global Agricultural Markets from Biofuels</t>
  </si>
  <si>
    <t>Can ethanol alone meet California's low carbon fuel standard? An evaluation of feedstock and conversion alternatives</t>
  </si>
  <si>
    <t>Blend-wall economics: Relaxing US ethanol regulations can lead to increased use of fossil fuels</t>
  </si>
  <si>
    <t>Aggregate Economic Implications of National Cellulosic Biofuel Goals1</t>
  </si>
  <si>
    <t>Mitigating greenhouse gases: The importance of land base interactions between forests, agriculture, and residential development in the face of changes in bioenergy and carbon prices</t>
  </si>
  <si>
    <t>Biofuel sustainability: review of implications for land use and food price</t>
  </si>
  <si>
    <t>The Impact of Ethanol Plants on Surrounding Farmland Values: A Case Study</t>
  </si>
  <si>
    <t>Consequences of increasing bioenergy demand on wood and forests: An application of the Global Forest Products Model</t>
  </si>
  <si>
    <t>Food vs. Fuel: The Effect of Biofuel Policies</t>
  </si>
  <si>
    <t>Understanding the evolution of environmental and energy performance of the US corn ethanol industry: evaluation of selected metrics</t>
  </si>
  <si>
    <t>The Impact of Biofuels Policy and Drought on the U.S. Grain and Livestock Markets</t>
  </si>
  <si>
    <t>Land-use change and greenhouse gas emissions from corn and cellulosic ethanol</t>
  </si>
  <si>
    <t>A Spatial Modeling Framework to Evaluate Domestic Biofuel-Induced Potential Land Use Changes and Emissions</t>
  </si>
  <si>
    <t>Renewable fuel standard program (RFS2) regulatory impact analysis</t>
  </si>
  <si>
    <t>Biofuels: a new methodology to estimate GHG emissions from global land use change ; a methodology involving spatial allocation of agricultural land demand and estimation of CO2 and N2O emissions</t>
  </si>
  <si>
    <t>Unintended Consequences of Transportation Carbon Policies: Land-Use, Emissions, and Innovation</t>
  </si>
  <si>
    <t>Biofuels and the poor: Global impact pathways of biofuels on agricultural markets</t>
  </si>
  <si>
    <t>Indirect land use change for biofuels: Testing predictions and improving analytical methodologies</t>
  </si>
  <si>
    <t>Economic Insights Required for Using Lifecycle Analysis for Policy Decisions</t>
  </si>
  <si>
    <t>Modeling state-level soil carbon emission factors under various scenarios for direct land use change associated with United States biofuel feedstock production</t>
  </si>
  <si>
    <t>The use of Meta-Regression Analysis to harmonize LCA literature: an application to GHG emissions of 2 nd and 3 rd generation biofuels</t>
  </si>
  <si>
    <t>US maize yield growth implications for ethanol and greenhouse gas emissions</t>
  </si>
  <si>
    <t>Land-use and environmental pressures resulting from current and future bioenergy crop expansion: A review</t>
  </si>
  <si>
    <t>Making two parallel land-use sector debates meet: Carbon leakage and indirect land-use change</t>
  </si>
  <si>
    <t>Impact of agricultural-based biofuel production on greenhouse gas emissions from land-use change: Key modelling choices</t>
  </si>
  <si>
    <t>The economic potential of bioenergy for climate change mitigation with special attention given to implications for the land system</t>
  </si>
  <si>
    <t>Soil carbon sequestration and land use change associated with biofuel production: empirical evidence</t>
  </si>
  <si>
    <t>Consensus and Contention in the Food-Versus-Fuel Debate</t>
  </si>
  <si>
    <t>Accounting for indirect land-use change in the life cycle assessment of biofuel supply chains</t>
  </si>
  <si>
    <t>Biofuel-related price transmission literature: A review</t>
  </si>
  <si>
    <t>New Uncertainties in Land Use Changes Caused by the Production of Biofuels</t>
  </si>
  <si>
    <t>Biofuels: Markets, Targets and Impacts</t>
  </si>
  <si>
    <t>Indirect Land Use Change Debate: What Did We Learn?</t>
  </si>
  <si>
    <t>Modeling biofuel expansion effects on land use change dynamics</t>
  </si>
  <si>
    <t>The impact of biofuel growth on agriculture: Why is the range of estimates so wide?</t>
  </si>
  <si>
    <t>On the Indirect Effect of Biofuel</t>
  </si>
  <si>
    <t>American Journal of Environmental Protection</t>
  </si>
  <si>
    <t>Environmental and Resource Economics</t>
  </si>
  <si>
    <t>BioScience</t>
  </si>
  <si>
    <t>The Energy journal</t>
  </si>
  <si>
    <t>Biofuels</t>
  </si>
  <si>
    <t>Biotechnology for Biofuels</t>
  </si>
  <si>
    <t>Agriculture</t>
  </si>
  <si>
    <t>Wiley Interdisciplinary Reviews: Energy and Environment</t>
  </si>
  <si>
    <t>Energies</t>
  </si>
  <si>
    <t>Biofuels, Bioproducts and Biorefining</t>
  </si>
  <si>
    <t>Energy Procedia</t>
  </si>
  <si>
    <t>Forest Policy and Economics</t>
  </si>
  <si>
    <t>Rivista di Economia Agraria</t>
  </si>
  <si>
    <t>Journal of Forest Economics</t>
  </si>
  <si>
    <t>United States Environmental Protection Agency, Washington, DC</t>
  </si>
  <si>
    <t>European Comission report</t>
  </si>
  <si>
    <t>NBER working paper</t>
  </si>
  <si>
    <t>Journal of Rural Studies</t>
  </si>
  <si>
    <t>Land Use Policy</t>
  </si>
  <si>
    <t>Renewable and Sustainable Energy Reviews</t>
  </si>
  <si>
    <t>GCB Bioenergy</t>
  </si>
  <si>
    <t>Annual Review of Environment and Resources</t>
  </si>
  <si>
    <t>Journal of The Royal Society Interface</t>
  </si>
  <si>
    <t>Modelling, Optimization, and Bioenergy</t>
  </si>
  <si>
    <t>Current Sustainable/Renewable Energy Reports</t>
  </si>
  <si>
    <t>GTAP -BIO</t>
  </si>
  <si>
    <t>estimate corn ethanol GHG emissions (g CO2e/MJ), but no estimates of changes in emissions due to changes in production (i.e. static estimation)</t>
  </si>
  <si>
    <t>Long term model solved in 5-yr increments</t>
  </si>
  <si>
    <t>AGSIM</t>
  </si>
  <si>
    <t>FASOM-GHG</t>
  </si>
  <si>
    <t xml:space="preserve">Estimation of impact of ethanol plant location </t>
  </si>
  <si>
    <t xml:space="preserve">Global Forest Products Model </t>
  </si>
  <si>
    <t>Time series attributional LCA</t>
  </si>
  <si>
    <t>GTAP - 2011</t>
  </si>
  <si>
    <t>Multiple models - IFPRI-MIRAGE, AGLINK-COSIMO</t>
  </si>
  <si>
    <t>Empirical test for iLUC</t>
  </si>
  <si>
    <t>CENTURY</t>
  </si>
  <si>
    <t>LPJml - MAgPIE - ReMIND</t>
  </si>
  <si>
    <t>System dynamics simulation</t>
  </si>
  <si>
    <t>2007 to 2010</t>
  </si>
  <si>
    <t>2001-2015</t>
  </si>
  <si>
    <t>2006-2015</t>
  </si>
  <si>
    <t>2006-2035</t>
  </si>
  <si>
    <t>2003-2017</t>
  </si>
  <si>
    <t>2011 to 2026</t>
  </si>
  <si>
    <t>2010-2030</t>
  </si>
  <si>
    <t>30 year period (2004-2034  ??)</t>
  </si>
  <si>
    <t>2010-2050</t>
  </si>
  <si>
    <t>2010-2035</t>
  </si>
  <si>
    <t>Unspecified</t>
  </si>
  <si>
    <t xml:space="preserve">Unclear, but 2022 RFS is implemented </t>
  </si>
  <si>
    <t>2006-2020</t>
  </si>
  <si>
    <t>No specific results</t>
  </si>
  <si>
    <t>1990-2020</t>
  </si>
  <si>
    <t>2011-2040</t>
  </si>
  <si>
    <t>2005-2100</t>
  </si>
  <si>
    <t>2008-2017</t>
  </si>
  <si>
    <t>1990-2050</t>
  </si>
  <si>
    <t>Livestock production implicit, coarse grains/corn requirment accounts for changes in feed use</t>
  </si>
  <si>
    <t xml:space="preserve">Unclear on initial value </t>
  </si>
  <si>
    <t>Binding blend mandate - no ethanol price premium</t>
  </si>
  <si>
    <t>Binding blend mandate - $0.14/gal ethanol price premium</t>
  </si>
  <si>
    <t>Binding blend mandate - $0.34/gal ethanol price premium</t>
  </si>
  <si>
    <t>biofuels growth + intensive/extensive margins</t>
  </si>
  <si>
    <t>biofuels growth + extensive margins</t>
  </si>
  <si>
    <t>biofuels growth + all margins</t>
  </si>
  <si>
    <t>Mandates-only</t>
  </si>
  <si>
    <t>WEP-2011</t>
  </si>
  <si>
    <t>Pc = $108/Mg</t>
  </si>
  <si>
    <t>Expansion in 1st/2nd gen biofuels only in US with no land constraint</t>
  </si>
  <si>
    <t>Mid</t>
  </si>
  <si>
    <t>Optimistic</t>
  </si>
  <si>
    <t>Conservative</t>
  </si>
  <si>
    <t>Carbon mitigation (M)</t>
  </si>
  <si>
    <t>Carbon mitigation with forest conservation (M_FC)</t>
  </si>
  <si>
    <t>Table 4, p 494</t>
  </si>
  <si>
    <t>Table 3A, page 16</t>
  </si>
  <si>
    <t>Table 1, p 492</t>
  </si>
  <si>
    <t>Text page 5</t>
  </si>
  <si>
    <t>Brazil effects only, Table 2, p 493</t>
  </si>
  <si>
    <t>Sums of US and ROW</t>
  </si>
  <si>
    <t>Text, page 207</t>
  </si>
  <si>
    <t>Results split according to AEZ, so no way to isolate US or ROW results; Table 2</t>
  </si>
  <si>
    <t>gallons ethanol per ton</t>
  </si>
  <si>
    <t xml:space="preserve">   Does only corn starch ethanol change?</t>
  </si>
  <si>
    <t>d PL / d Qe</t>
  </si>
  <si>
    <t>$ per tonne / b.g.</t>
  </si>
  <si>
    <t xml:space="preserve">     Notes on ROW broad land use results</t>
  </si>
  <si>
    <t xml:space="preserve">     Notes on world broad land use results</t>
  </si>
  <si>
    <t xml:space="preserve">     Notes on US broad land use results</t>
  </si>
  <si>
    <t xml:space="preserve">     Notes on US broad aggregate land results</t>
  </si>
  <si>
    <t xml:space="preserve">     Notes on world broad aggregate land results</t>
  </si>
  <si>
    <t xml:space="preserve">     Notes on ROW broad aggregate land results</t>
  </si>
  <si>
    <t xml:space="preserve">     Notes on US individaul crop land results</t>
  </si>
  <si>
    <t xml:space="preserve">     Notes on ROW individaul crop land results</t>
  </si>
  <si>
    <t xml:space="preserve">     Notes on world individaul crop land results</t>
  </si>
  <si>
    <t>Livestock price effects per change in corn starch ethanol?</t>
  </si>
  <si>
    <t xml:space="preserve">   Round 1</t>
  </si>
  <si>
    <t xml:space="preserve">   Round 2</t>
  </si>
  <si>
    <t>What is the scenario shock? What will ratios measure?</t>
  </si>
  <si>
    <t xml:space="preserve">   Notes in text, what other than corn starch ethanol is shocked</t>
  </si>
  <si>
    <t>calibrated to 2009 p 9</t>
  </si>
  <si>
    <t>DG p 693</t>
  </si>
  <si>
    <t>2007 to 2016 p 693 and 694</t>
  </si>
  <si>
    <t>Table 1 for list of markets, Discussion of land effects and elasticities</t>
  </si>
  <si>
    <t>p 222 top right, Table 1 title</t>
  </si>
  <si>
    <t>RFS scenario has other mandates change p 249</t>
  </si>
  <si>
    <t>GHG emissions over the period 2007–2030</t>
  </si>
  <si>
    <t>2010 to 2030 abstract</t>
  </si>
  <si>
    <t>2007 to 2030</t>
  </si>
  <si>
    <t>biodiesel, advanced, cellulosic mandates change</t>
  </si>
  <si>
    <t>RFS2 corn - RFS 100% from table 2 p 607</t>
  </si>
  <si>
    <t>text p 606-607 for levels and Figure A2 for relative changes in area</t>
  </si>
  <si>
    <t>A static model considering ethanol market, government and labor market</t>
  </si>
  <si>
    <t>2007-2022</t>
  </si>
  <si>
    <t>2007-2035</t>
  </si>
  <si>
    <t>2007-2030</t>
  </si>
  <si>
    <t>2009-2015</t>
  </si>
  <si>
    <t>2007 is base year</t>
  </si>
  <si>
    <t>included DDG corn oil biodiesel</t>
  </si>
  <si>
    <t>No GHG</t>
  </si>
  <si>
    <t>change from BAU 42.2 bil liters table 5</t>
  </si>
  <si>
    <t>RFS is defined as a nested mandate including conventional and advanced biofuel, page 8</t>
  </si>
  <si>
    <t>table 1</t>
  </si>
  <si>
    <t>Primary control - FASOM</t>
  </si>
  <si>
    <t>Primary control - FAPRI-CARD</t>
  </si>
  <si>
    <t>Full EISA</t>
  </si>
  <si>
    <t>None</t>
  </si>
  <si>
    <t>?</t>
  </si>
  <si>
    <t>FASOM estimates impacts directly;</t>
  </si>
  <si>
    <t xml:space="preserve"> FAPRI-CARD results converted using GREET and/or IPCC emissions factors</t>
  </si>
  <si>
    <t>Table 2.3-1, page 310</t>
  </si>
  <si>
    <t>Table 5.1-3, page 878</t>
  </si>
  <si>
    <t>Isn't broken out explicitly</t>
  </si>
  <si>
    <t>Table 5.1-4, page 880</t>
  </si>
  <si>
    <t>FASOM is domestic only</t>
  </si>
  <si>
    <t>Figure 5.1-7 and text on page 891-892 are close but world total in figure seems "off"; Table 2.4-29, page 363 as an alternative?</t>
  </si>
  <si>
    <t>Figure 5.1-7 and text on page 891-892 are close but world total in figure seems "off"</t>
  </si>
  <si>
    <t>Take sum of all changes in Table 2.3-1?</t>
  </si>
  <si>
    <t>Section 5.1.2.1, page 867</t>
  </si>
  <si>
    <t>Tabel 5.1-8, page 887; See also Figure 2.4-2, page 320 for corn ethanol specific effects; Table 5.1-4, page 880</t>
  </si>
  <si>
    <t>Table 5.1-8, page 887; Table 5.1-4, page 880</t>
  </si>
  <si>
    <t>Figure 5.1-7 and text on page 891-892 are close but world total in figure seems "off"; Table 2.4-29, page 363 as an alternative?; Table 5.1-4, page 880</t>
  </si>
  <si>
    <t>Table 5.1-3, page 878; text page 878</t>
  </si>
  <si>
    <t>See Table 4.4-2 for changes in motor fuel quantities. Other quantities are changing in addition to ethanol.</t>
  </si>
  <si>
    <t xml:space="preserve">Text page 350; </t>
  </si>
  <si>
    <t>Table 2.4-26, page 350 for corn ethanol specific effects; text on page 351</t>
  </si>
  <si>
    <t>Table 2.4-29, page 363</t>
  </si>
  <si>
    <t>Table 2.4-11, page 333 (original units = mmHd --&gt; converted to billion Hd per billion gallon)</t>
  </si>
  <si>
    <t>Table 2.4-22, page 346 ( original units = head/billion BTU --&gt; converted to head per gallon; aka billion head per billion gallon</t>
  </si>
  <si>
    <t>Aggregate meat price increases by 0.1% in FASOM, text from page 888</t>
  </si>
  <si>
    <t>Changes in $/cwt converted to $/ton/bg, text page 888</t>
  </si>
  <si>
    <t>Table 5.1-10, page 889</t>
  </si>
  <si>
    <t>Assume no compliance costs as they assume 1-for-1 petro effect (in energy equivalent) so little scope for compliance costs to feed back into model p 5 and Chapter 4 cost discussion does not seem to feed back to models</t>
  </si>
  <si>
    <t>All mandates as per Table 2.3-1</t>
  </si>
  <si>
    <t>Section 2.7 text p 426 and table 5.3.3</t>
  </si>
  <si>
    <t>CARD-FAPRI model so the above constraints seem likely; related results show up in tables</t>
  </si>
  <si>
    <t>No biofuel mandate change, instead a subsidies experiment</t>
  </si>
  <si>
    <t>MY</t>
  </si>
  <si>
    <t>CY</t>
  </si>
  <si>
    <t>Source</t>
  </si>
  <si>
    <t>FAPRI-MU baseline of August 2015</t>
  </si>
  <si>
    <t>Time period</t>
  </si>
  <si>
    <t>Units</t>
  </si>
  <si>
    <t>b.g.</t>
  </si>
  <si>
    <t>Table 2-1 shows biodiesel, cellulosic ethanol, and advanced ethanol changes</t>
  </si>
  <si>
    <t>biodiesel and ethanol change; US and EU shocks</t>
  </si>
  <si>
    <t>Effect of RFS on corn ethanol p 14</t>
  </si>
  <si>
    <t>p 14 discussion focuses on corn starch ethanol</t>
  </si>
  <si>
    <t>Paper authors use FAPRI-ISU for base data, p 38; assume a +1 b.g. increment change</t>
  </si>
  <si>
    <t>US scenario focus is ethanol in general; No mention of biodiesel</t>
  </si>
  <si>
    <t>Table 2, 15 bg is 1st genaration ethanol (defined as corn ethanol) for US policy</t>
  </si>
  <si>
    <t>Table 10, 1st generation biofuel defined as corn ethanol page 13</t>
  </si>
  <si>
    <t xml:space="preserve">US and EU mandates are shocked simultaneously </t>
  </si>
  <si>
    <t xml:space="preserve">no corn price </t>
  </si>
  <si>
    <t>Khanna, Madhu; Chen, Xiaoguang</t>
  </si>
  <si>
    <t xml:space="preserve">Mullins, Kimberly; Griffin, Michael; Matthews, Scott </t>
  </si>
  <si>
    <t xml:space="preserve">Economic, Energy Security, and Greenhouse Gas Effects of Biofuels: Implication for Policy </t>
  </si>
  <si>
    <t xml:space="preserve">Policy Implications of Uncertainty in Modeled Life-Cycle Greenhouse Gas Emissions of Biofuels </t>
  </si>
  <si>
    <t>AJAE</t>
  </si>
  <si>
    <t xml:space="preserve">Environment Science and Technology Journal </t>
  </si>
  <si>
    <t xml:space="preserve">Not indicated. Data year is not so important since this is a Monte Carlo simulation - looking at probability rather than any exact point in time. </t>
  </si>
  <si>
    <t>p 580 for GTAP-BIO corn ethanol only</t>
  </si>
  <si>
    <t>$/bu</t>
  </si>
  <si>
    <t>m. acres</t>
  </si>
  <si>
    <t>Coarse grain (corn, barley, oats, sorghum)</t>
  </si>
  <si>
    <t>Table 4 US price divided by percent change ethanol from numbers on p 580; applied to 2001 base data</t>
  </si>
  <si>
    <t>Table 3 percent divided by percent change ethanol from numbers on p 580; applied to 2001 base</t>
  </si>
  <si>
    <t>Coarse grain (corn, barley, oats, sorghum; by weight)</t>
  </si>
  <si>
    <t>bu/ a</t>
  </si>
  <si>
    <t>US area planted</t>
  </si>
  <si>
    <t>ROW area HA</t>
  </si>
  <si>
    <t>World area HA</t>
  </si>
  <si>
    <t>M HA</t>
  </si>
  <si>
    <t>!</t>
  </si>
  <si>
    <t>YIELDS</t>
  </si>
  <si>
    <t>ROW yield per ha</t>
  </si>
  <si>
    <t>World yield per ha</t>
  </si>
  <si>
    <t>US crop yields per planted acre</t>
  </si>
  <si>
    <t>bu/a</t>
  </si>
  <si>
    <t>MT /  HA</t>
  </si>
  <si>
    <t>Oilseed (soy, sunflower, rapeseed)</t>
  </si>
  <si>
    <t>Soybean</t>
  </si>
  <si>
    <t>QUANTITY</t>
  </si>
  <si>
    <t>US production</t>
  </si>
  <si>
    <t>ROW quantity</t>
  </si>
  <si>
    <t>M T</t>
  </si>
  <si>
    <t>World quantity</t>
  </si>
  <si>
    <t>M.T.</t>
  </si>
  <si>
    <t>coarse grain production table 4 p 582 ; ethanol change p 580; appleid to 2001 base</t>
  </si>
  <si>
    <t>production table 4 p 582 ; ethanol change p 580; applied to 2001 base</t>
  </si>
  <si>
    <t>not mentioned</t>
  </si>
  <si>
    <t>All mandates included</t>
  </si>
  <si>
    <t>1st generation biofuels (75% conventional, 25% sugarcane)</t>
  </si>
  <si>
    <t>Other biofuels are included; EU and US policies change simultaneously</t>
  </si>
  <si>
    <t>cellulosic ethanol and biodiesel change as well</t>
  </si>
  <si>
    <t>US and EU mandates, not just US</t>
  </si>
  <si>
    <t>cellulosic biofuels change</t>
  </si>
  <si>
    <t>page 7</t>
  </si>
  <si>
    <t>advanced mandate also changes</t>
  </si>
  <si>
    <t>Roberts, Michael J.; Schlenker, Wolfram</t>
  </si>
  <si>
    <t>Identifying Supply and Demand Elasticities of Agricultural Commodities: Implications for the US Ethanol Mandate</t>
  </si>
  <si>
    <t>American Economic Review</t>
  </si>
  <si>
    <t>estimation range given at top p 2273</t>
  </si>
  <si>
    <t>not explicit, but area estimation is given</t>
  </si>
  <si>
    <t>association of 5% of chosen crops to 11 b.g. on bottom p 2287</t>
  </si>
  <si>
    <t>land planted to crops and  price change (applied to 2009  base) at bottom p 2283</t>
  </si>
  <si>
    <t>Gasoline use</t>
  </si>
  <si>
    <t>US</t>
  </si>
  <si>
    <t>WORLD</t>
  </si>
  <si>
    <t>ROW</t>
  </si>
  <si>
    <t>Calculated</t>
  </si>
  <si>
    <t>EIA http://www.eia.gov/cfapps/ipdbproject/iedindex3.cfm?tid=5&amp;pid=62&amp;aid=2&amp;cid=US,&amp;syid=2009&amp;eyid=2013&amp;unit=TBPD</t>
  </si>
  <si>
    <t>! th. b. / d.</t>
  </si>
  <si>
    <t>Appears to be so on Table 1, page 108</t>
  </si>
  <si>
    <t>+16 bg conventional with 16 bg cellulosic</t>
  </si>
  <si>
    <t>+16 bg conventional with 20 bg cellulosic</t>
  </si>
  <si>
    <t>Compare rows 2 and 1 of table 1</t>
  </si>
  <si>
    <t>Compare rows 4 and 3 of table 1</t>
  </si>
  <si>
    <t>By comparing rows of results, cellulosic requirement does not change</t>
  </si>
  <si>
    <t>Scenarios assume roughly 1:1 reduction in ethanol demand based on available RIN stocks, p 83</t>
  </si>
  <si>
    <t>by comparing with RIN use mean to without RIN use mean, corn starch ethanol related part of mandate is isolated</t>
  </si>
  <si>
    <t>Table 3 compare with RINs to without RIN case; apply to 2012 base data</t>
  </si>
  <si>
    <t>Livestock prices</t>
  </si>
  <si>
    <t>beef</t>
  </si>
  <si>
    <t>pork</t>
  </si>
  <si>
    <t>Livestock quantities</t>
  </si>
  <si>
    <t>poultry (use chicken + turkey)</t>
  </si>
  <si>
    <t>! $/cwt</t>
  </si>
  <si>
    <t>pork (barrow and gilt)</t>
  </si>
  <si>
    <t>beef (steer, 5 area direct all grades)</t>
  </si>
  <si>
    <t>poultry (production-weighted CK and TK)</t>
  </si>
  <si>
    <t>mt</t>
  </si>
  <si>
    <t>$ / t</t>
  </si>
  <si>
    <t>13-crops (use for cropland)</t>
  </si>
  <si>
    <t>Total with hay and CRP corrected for double crop</t>
  </si>
  <si>
    <t>Oilseeds (sb, rs, sf)</t>
  </si>
  <si>
    <t>Rice</t>
  </si>
  <si>
    <t>Total crops modeled</t>
  </si>
  <si>
    <t>FAO STAT</t>
  </si>
  <si>
    <t>FOREST LAND</t>
  </si>
  <si>
    <t>FUEL</t>
  </si>
  <si>
    <t>LIVESTOCK</t>
  </si>
  <si>
    <t>CROP AREA</t>
  </si>
  <si>
    <t>US Corn starch ethanol production</t>
  </si>
  <si>
    <t>US forest land</t>
  </si>
  <si>
    <t>World forest land</t>
  </si>
  <si>
    <t>! million HA</t>
  </si>
  <si>
    <t>ROW forest land</t>
  </si>
  <si>
    <t>million acres</t>
  </si>
  <si>
    <t>calculated here</t>
  </si>
  <si>
    <t>FAO STAT (http://faostat3.fao.org/download/G2/GF/E)</t>
  </si>
  <si>
    <t>in million acres</t>
  </si>
  <si>
    <t>Table 8; applied to 2010 data</t>
  </si>
  <si>
    <t xml:space="preserve">Total crops </t>
  </si>
  <si>
    <t>Table 8 provides individual countries, but no aggregate</t>
  </si>
  <si>
    <t>Use US 2015 scenario only to narrow on US ethanol</t>
  </si>
  <si>
    <t>Table 5 applied to 2010 data</t>
  </si>
  <si>
    <t>Other 1st and 2nd generation biofuels, global biofuel increases</t>
  </si>
  <si>
    <t>Table 1, Page132</t>
  </si>
  <si>
    <t>Authors use IEA 2010 outlook for biofuels as exogenous driver from 2006 to 2035 so use http://www.worldenergyoutlook.org/media/weo2010.pdf  table 12.1 p 360 number for end point, with 10% biodiesel from figure 12.3, and actual 2006 start</t>
  </si>
  <si>
    <t>DG p 441</t>
  </si>
  <si>
    <t>intervention, low price, high substitution elasticity</t>
  </si>
  <si>
    <t xml:space="preserve">intervention, high price, high substitution </t>
  </si>
  <si>
    <t xml:space="preserve">intervention, high price, low substitution </t>
  </si>
  <si>
    <t xml:space="preserve"> Table 5 for change and also to calculate reference value from reference result</t>
  </si>
  <si>
    <t>US BIOFUELS</t>
  </si>
  <si>
    <t>US Corn starch ethanol</t>
  </si>
  <si>
    <t>US biodiesel</t>
  </si>
  <si>
    <t>US biodiesel production</t>
  </si>
  <si>
    <t>By assumption total crop land is fixed p 440</t>
  </si>
  <si>
    <t>p 603 model description; Table 2 suggests fossil fuel effects in GHG calculations, but not sure about markets</t>
  </si>
  <si>
    <t>DG p 604</t>
  </si>
  <si>
    <t>Expected suspension, RFS reduced 10%</t>
  </si>
  <si>
    <t>Expected suspension, RFS reduced 50%</t>
  </si>
  <si>
    <t>Impact of suspending RFS due to sever drought in 2012 but results are for 2013 (see tables)</t>
  </si>
  <si>
    <t>DG discussion on p 303</t>
  </si>
  <si>
    <t>Milk</t>
  </si>
  <si>
    <t>! bil lbs</t>
  </si>
  <si>
    <t>! mil lbs</t>
  </si>
  <si>
    <t>Milk (all milk)</t>
  </si>
  <si>
    <t>Calculated here</t>
  </si>
  <si>
    <t>Only EU given</t>
  </si>
  <si>
    <t>poultry</t>
  </si>
  <si>
    <t>Unclear despite some text p 283; Use their numbers from a similar study</t>
  </si>
  <si>
    <t>2001 database with partial update to 2006, then US and EU mandate changes to 2015</t>
  </si>
  <si>
    <t>Table D1; coarse grain aggregate; applied to base data</t>
  </si>
  <si>
    <t>Multiple countries' policies change p 320-1</t>
  </si>
  <si>
    <t>From AT to ET</t>
  </si>
  <si>
    <t>Announced 2020 target p 320 ("In
the United States, the baseline would be equal to AT scenario by
2015 and we assume this is maintained until 2020.") excludes cellulosic Table 1 note; Use ratio of ET to AT scenario of Table 1</t>
  </si>
  <si>
    <t>area Table 8; Change in world prices, Table 7;  applied to base data</t>
  </si>
  <si>
    <t>Increase biofuel in low case  (HB-BAU)</t>
  </si>
  <si>
    <t>Increase biofuel in high food case  (HFB-HF)</t>
  </si>
  <si>
    <t>Table 3; Tables S5 and Table S8 ; applied to base data</t>
  </si>
  <si>
    <t>Table 3 ; applied to base data</t>
  </si>
  <si>
    <t>Policy, Zero cult. land growth (global)</t>
  </si>
  <si>
    <t>Policy, Mid-level cult. land growth (global)</t>
  </si>
  <si>
    <t>Market, Zero cult. land growth (global)</t>
  </si>
  <si>
    <t>Table 4 ; applied to base data</t>
  </si>
  <si>
    <t>GTAP-E with revised energy elasticities</t>
  </si>
  <si>
    <t xml:space="preserve">2020 projections p 9; starting data from 2006 p 9; so use actual 2006 </t>
  </si>
  <si>
    <t>Not stated, but most numbers seem to relate to 2009 and the increment is 1 billion gallons</t>
  </si>
  <si>
    <t>Golub, Alla; Hertel, Thomas; Taheripour, Farzad; Tyner, Wally</t>
  </si>
  <si>
    <t>Jaeger, William K.; Egelkraut, Thorsten M.</t>
  </si>
  <si>
    <t>Khanna, Madhu; Zilberman, David</t>
  </si>
  <si>
    <t>Liska, Adam J.; Yang, Haishun; Milner, Maribeth; Goddard, Steve; Blanco-Canqui, Humberto; Pelton, Matthew P.; Fang, Xiao X.; Zhu, Haitao; Suyker, Andrew E.</t>
  </si>
  <si>
    <t>McPhail, Lihong Lu; Babcock, Bruce A.</t>
  </si>
  <si>
    <t>Miljkovic, Dragan; Shaik, Saleem; Braun, Dane</t>
  </si>
  <si>
    <t>Mueller, Sherry A.; Anderson, James E.; Wallington, Timothy J.</t>
  </si>
  <si>
    <t>Rajagopal, D.; Plevin, Richard J.</t>
  </si>
  <si>
    <t>Spatari, Sabrina; MacLean, Heather L.</t>
  </si>
  <si>
    <t>Taheripour, Farzad; Tyner, Wallace E.</t>
  </si>
  <si>
    <t>Wang, Michael; Han, Jeongwoo; Dunn, Jennifer B; Cai, Hao; Elgowainy, Amgad</t>
  </si>
  <si>
    <t>Zilberman, David; Hochman, Gal; Rajagopal, Deepak; Sexton, Steve; Timilsina, Govinda</t>
  </si>
  <si>
    <t>Modeling Biofuels Policies in General Equilibrium:  Insights, Pitfalls and Opportunities</t>
  </si>
  <si>
    <t>Biofuel economics in a setting of multiple objectives and unintended consequences</t>
  </si>
  <si>
    <t>Modeling the land-use and greenhouse-gas implications of biofuels</t>
  </si>
  <si>
    <t>Biofuels from crop residue can reduce soil carbon and increase CO2 emissions</t>
  </si>
  <si>
    <t>Impact of US biofuel policy on US corn and gasoline price variability</t>
  </si>
  <si>
    <t>Impact of biofuel policies on livestock production in the United States</t>
  </si>
  <si>
    <t>Impact of biofuel production and other supply and demand factors on food price increases in 2008</t>
  </si>
  <si>
    <t>Implications of market-mediated emissions and uncertainty for biofuel policies</t>
  </si>
  <si>
    <t>Characterizing Model Uncertainties in the Life Cycle of Lignocellulose-Based Ethanol Fuels</t>
  </si>
  <si>
    <t>Corn oil biofuel land use change emission impacts: sharing emission savings between ethanol and biodiesel</t>
  </si>
  <si>
    <t>Biofuel effects on markets and indirect effects on land use and food</t>
  </si>
  <si>
    <t>Well-to-wheels energy use and greenhouse gas emissions of ethanol from corn, sugarcane and cellulosic biomass for US use</t>
  </si>
  <si>
    <t>The Impact of Biofuels on Commodity Food Prices: Assessment of Findings</t>
  </si>
  <si>
    <t>GTAP Working Paper No. 61</t>
  </si>
  <si>
    <t>Climate Change Economics</t>
  </si>
  <si>
    <t>Nature Climate Change</t>
  </si>
  <si>
    <t>Energy</t>
  </si>
  <si>
    <t>Journal of Policy Modeling</t>
  </si>
  <si>
    <t>Journal of International Agricultural Trade and Development</t>
  </si>
  <si>
    <t>cost-benefit analysis</t>
  </si>
  <si>
    <t xml:space="preserve">not specified </t>
  </si>
  <si>
    <t xml:space="preserve">base year </t>
  </si>
  <si>
    <t xml:space="preserve">consider with and without corn oil </t>
  </si>
  <si>
    <t>table 2, page 359</t>
  </si>
  <si>
    <t>There is land use emission, not total emission, page 362. Table 3: induced land use emission for corn ethanol is approximately 13.4-14.1 gCO2/MJ.</t>
  </si>
  <si>
    <t>focus on drought in 2012 p 78</t>
  </si>
  <si>
    <t>Table 1, page 3</t>
  </si>
  <si>
    <t>Partial equilibrium economic land use (PEEL)</t>
  </si>
  <si>
    <t>Table 2 - Starting value is BAU; End is RFS</t>
  </si>
  <si>
    <t>Cellulosic fuels change as well</t>
  </si>
  <si>
    <t>Table 4, page 40</t>
  </si>
  <si>
    <t>Not specified by authors</t>
  </si>
  <si>
    <t>RFS/biofuel does not change</t>
  </si>
  <si>
    <t>Only mandate changes</t>
  </si>
  <si>
    <t>use biofuel change on Table 2, note that could use 2008 IEA outlook and assume ethanol goes to 7.5% energy equivalent share p 231, but use EIA 2008 Annual (http://www.eia.gov/oiaf/archive/aeo08/aeoref_tab.html); Footnote 9 p 231 suggests that 7.5% share will exceed 15 b.g.</t>
  </si>
  <si>
    <t>Creutzig, Felix; Ravindranath, N. H.; Berndes, Göran; Bolwig, Simon; Bright, Ryan; Cherubini, Francesco; Chum, Helena; Corbera, Esteve; Delucchi, Mark; Faaij, Andre; Fargione, Joseph; Haberl, Helmut; Heath, Garvin; Lucon, Oswaldo; Plevin, Richard; Popp, Alexander; Robledo-Abad, Carmenza; Rose, Steven; Smith, Pete; Stromman, Anders; Suh, Sangwon; Masera, Omar</t>
  </si>
  <si>
    <t>Bioenergy and climate change mitigation: an assessment</t>
  </si>
  <si>
    <t>Table 5.1-7, Table 5.1-8, page 887; See also Figure 2.4-2, page 320 for corn ethanol specific effects</t>
  </si>
  <si>
    <t>Table 5.1-7, Table 5.1-8, page 887</t>
  </si>
  <si>
    <t>FAPRI-CARD, with input from FASOM</t>
  </si>
  <si>
    <t xml:space="preserve"> FASOM, with input from FAPRI-CARD</t>
  </si>
  <si>
    <t>10% of fuel use applied to the assumed 2004 base, but base period is not well defined; no explicit mention of energy equivalence but discussion on p 6 seems to ignore energy content</t>
  </si>
  <si>
    <t>Table 3, assuming ethanol subsidy=$0.0, applied to uncertain base period</t>
  </si>
  <si>
    <t>Arbitrary choice because Table 2 values suggest a wide range of years for source data, but authors seem to target recent events</t>
  </si>
  <si>
    <t>p 21 for corn ethanol changes</t>
  </si>
  <si>
    <t>Table 5 crop results applied to base data; remember that other ethanol changes as well</t>
  </si>
  <si>
    <t>World</t>
  </si>
  <si>
    <t>2006 is base year p 331</t>
  </si>
  <si>
    <t>Change in forest area=change in afforestation+change in deforestation ; Table 3</t>
  </si>
  <si>
    <t xml:space="preserve">CY </t>
  </si>
  <si>
    <t>Diesel use</t>
  </si>
  <si>
    <t xml:space="preserve">US </t>
  </si>
  <si>
    <t>The impact of US biofuel policies on agricultural price levels and volatility</t>
  </si>
  <si>
    <t>China Agricultural Economic Review</t>
  </si>
  <si>
    <t>Thompson, Wyatt</t>
  </si>
  <si>
    <t>Thompson, Wyatt; Whistance, Jarrett; Meyer, Seth</t>
  </si>
  <si>
    <t>FAPRI-MU plus petroleum markets</t>
  </si>
  <si>
    <t>Use 2019/20 results when mandate is binding</t>
  </si>
  <si>
    <t>Use 2019/20 central results that post GHG numbers</t>
  </si>
  <si>
    <t>Effects of US biofuel policies on US and world petroleum markets with consequences for greenhouse gas emissions</t>
  </si>
  <si>
    <t>Entire RFS changes</t>
  </si>
  <si>
    <t>Emissions of gasoline, including tailpipe emissions</t>
  </si>
  <si>
    <t>Emissions of diesel, including tailpipe emissions</t>
  </si>
  <si>
    <t>GHG emissions in liters of gasoline, figure 2, converted, and relative to FAPRI-MU 2010 base average overall RFS</t>
  </si>
  <si>
    <t>Change from 2001 to 15bg Table 1</t>
  </si>
  <si>
    <t>2006 base, average of increments</t>
  </si>
  <si>
    <t>Average of increments from Table 1, excluding first and last rows</t>
  </si>
  <si>
    <t>Table 9 p32 -  numerator change is the average excluding the first row. Cropland = Forest + Grassland change</t>
  </si>
  <si>
    <t>2001 base, total change</t>
  </si>
  <si>
    <t>Use latest values, ignore 2001 database results</t>
  </si>
  <si>
    <t>Table 9 p32 - RFS change is final row. Cropland = Forest + Grassland change</t>
  </si>
  <si>
    <t>Tablse 9 and 10 p32-3 -  numerator change is the average excluding the first row. Cropland = Forest + Grassland change</t>
  </si>
  <si>
    <t xml:space="preserve">  in billion tons CO2-e per billion gallon of fuel </t>
  </si>
  <si>
    <t>Ethanol production at 6 bg - 2 bg increment, average-blend mandate scenario</t>
  </si>
  <si>
    <t>Ethanol production at 9 bf - 2 bg increment average-blend mandate scenario</t>
  </si>
  <si>
    <t>Ethanol production at 12 bf - 2 bg increment average-blend mandate scenario</t>
  </si>
  <si>
    <t xml:space="preserve">Table 1 &amp; 2, take the 2 bg increment-average-blend mandate scenario only  </t>
  </si>
  <si>
    <t>no starting or end values, just the change of corn ethanol 157 gallons</t>
  </si>
  <si>
    <t>Text, page 2490</t>
  </si>
  <si>
    <t>Gardebroek, Cornelius; Hernandez, Manuel A.</t>
  </si>
  <si>
    <t>Do energy prices stimulate food price volatility? Examining volatility transmission between US oil, ethanol, and corn markets</t>
  </si>
  <si>
    <t>GARCH-type analysis</t>
  </si>
  <si>
    <t>September 1997 to October 2011, p 122</t>
  </si>
  <si>
    <t>Hausman, Cathrine; Auffhammer, Maximilian; Berk, Peter</t>
  </si>
  <si>
    <t>Farm acreage shocks and crop prices: an SVAR approach to understanding the impacts of biofuels</t>
  </si>
  <si>
    <t>1956-2007</t>
  </si>
  <si>
    <t>TS methods, so implicitly assume past relationships of pre-2007</t>
  </si>
  <si>
    <t>TS methods, so implicitly assume past relationships of pre-2007; However, calculations of area equivalent of ethanol on p 135 ignores co-products (see below)</t>
  </si>
  <si>
    <t>Data provided by author shows DG results, but do not see any indication of corn oil</t>
  </si>
  <si>
    <t>Stochastic PE model - FAPRI-CARD version</t>
  </si>
  <si>
    <t>2014/15-2019/20 marketing years</t>
  </si>
  <si>
    <t>Pricing RINs and Corn in a Competitive Storage Model</t>
  </si>
  <si>
    <t>Zhou, Wei; Babcock, Bruce</t>
  </si>
  <si>
    <t>Knittel, Christopher; Meiselman, Ben; Stock, James</t>
  </si>
  <si>
    <t>The pass-through of RIN prices to wholesale and retail fuel prices under the Renewable Fuel Standard</t>
  </si>
  <si>
    <t>SVAR type analysis</t>
  </si>
  <si>
    <t>2013-2015 daily prices</t>
  </si>
  <si>
    <t>no change in corn ethanol production, but mandate is capped at 15 bg</t>
  </si>
  <si>
    <t>161 bushels per acre corn yield,</t>
  </si>
  <si>
    <t>Corn yield = 130 bushels per acre</t>
  </si>
  <si>
    <t>Corn yield = 170 bushels per acre</t>
  </si>
  <si>
    <t>Chakravorty, Ujjayant; Hubert, Marie-Hélène; Moreaux, Michel; Nøstbakken, Linda</t>
  </si>
  <si>
    <t>Pouliot, Sebastien; Babcock, Bruce A.</t>
  </si>
  <si>
    <t>Zhang, Yuquan W.; McCarl, Bruce A.</t>
  </si>
  <si>
    <t>Impact on Corn Prices from Reduced Biofuel Mandates</t>
  </si>
  <si>
    <t>Do Biofuel Mandates Raise Food Prices?</t>
  </si>
  <si>
    <t>Impact of Ethanol Mandates on Fuel Prices when Ethanol and Gasoline are Imperfect Substitutes</t>
  </si>
  <si>
    <t>US Agriculture under Climate Change: An Examination of Climate Change Effects on Ease of Achieving RFS2</t>
  </si>
  <si>
    <t>Working paper</t>
  </si>
  <si>
    <t>Economics Research International</t>
  </si>
  <si>
    <t>FASOMGHG</t>
  </si>
  <si>
    <t>page 14</t>
  </si>
  <si>
    <t>table 4</t>
  </si>
  <si>
    <t xml:space="preserve">table 3, grain-based ethanol </t>
  </si>
  <si>
    <t>advanced biofuels are included</t>
  </si>
  <si>
    <t>Report, updated version</t>
  </si>
  <si>
    <t>The Role of Market Structure and Federal Renewable Fuel Standards in the Growth of the Cellulosic Biofuel Sector</t>
  </si>
  <si>
    <t>Haile, Mekbib G.; Kalkuhl, Matthias; von Braun, Joachim</t>
  </si>
  <si>
    <t>Worldwide Acreage and Yield Response to International Price Change and Volatility: a Dynamic Panel Data Analysis for Wheat, Rice, Corn, and Soybeans</t>
  </si>
  <si>
    <t>Babcock, Bruce A.; Iqbal, Zabid</t>
  </si>
  <si>
    <t>Using Recent Land Use Changes to Validate Land Use Change Models</t>
  </si>
  <si>
    <t>CARD</t>
  </si>
  <si>
    <t>Review of recent data</t>
  </si>
  <si>
    <t>Change from 2004-06 to 2010-12</t>
  </si>
  <si>
    <t>Possible implicit in historical data</t>
  </si>
  <si>
    <t>Assume averages of two end-periods of interval studied, using marketing year data</t>
  </si>
  <si>
    <t>No. A study of historical changes not tied to specific factors</t>
  </si>
  <si>
    <t>Kloverpris, Jesper Hedal; Mueller, Steffen</t>
  </si>
  <si>
    <t>Baseline Time Accounting: Considering Global Land Use Dynamics When estimating the Climate Impact of Indirect Land Use Change Caused by Biofuels</t>
  </si>
  <si>
    <t>International Journal of Life Cycle Assessment</t>
  </si>
  <si>
    <t>Maybe. Some of the few numerical results are tied to 2008 to 2010 results</t>
  </si>
  <si>
    <t>GHG accounting only</t>
  </si>
  <si>
    <t>Baseline role in GHG accounting.</t>
  </si>
  <si>
    <t>Lark, Tyler J.; Salmon, J. Meghan; Gibbs, Holly K.</t>
  </si>
  <si>
    <t>Cropland Expansion outpaces agricultural and biofuel policies in the United States</t>
  </si>
  <si>
    <t>Review of US land use in recent years</t>
  </si>
  <si>
    <t>2008 - 2012</t>
  </si>
  <si>
    <t>Nassar, Andre M.; Harfuch, Leila; Bachion, Luciane C.; Moreira, Marcelo R.</t>
  </si>
  <si>
    <t>Biofuels and Land-Use Changes: Searching for the Top Model</t>
  </si>
  <si>
    <t>Interface Focus</t>
  </si>
  <si>
    <t>Searchinger, Tim; Heimlich, Ralph</t>
  </si>
  <si>
    <t>Avoiding Bioenergy Competition for Food Crops and Land</t>
  </si>
  <si>
    <t>World Resources Institute</t>
  </si>
  <si>
    <t xml:space="preserve">Experiment A </t>
  </si>
  <si>
    <t>Experiment B</t>
  </si>
  <si>
    <t>Experiment C</t>
  </si>
  <si>
    <t>Experiment D</t>
  </si>
  <si>
    <t>Kim, Seungdo; Dale, Bruce E.; Ong, Rebecca G.</t>
  </si>
  <si>
    <t>Taheripour, Farzad; Tyner, Wallace; Wang, Michael</t>
  </si>
  <si>
    <t>Wang, Zhichao; Dunn, Jennifer B.; Han, Jeongwoo; Wang, Michael Q.</t>
  </si>
  <si>
    <t>An alternative approach to indirect land use change: Allocating greenhouse gas effects among different uses of land</t>
  </si>
  <si>
    <t>GTAP Cellulosic Biofuels Analysis of Land Use Changes</t>
  </si>
  <si>
    <t>Biofuels and Land Use Change: Applying Recent Evidence to Model Estimates</t>
  </si>
  <si>
    <t>Influence of corn oil recovery on life-cycle greenhouse gas emissions of corn ethanol and corn oil biodiesel</t>
  </si>
  <si>
    <t xml:space="preserve">Biomass and Bioenergy </t>
  </si>
  <si>
    <t xml:space="preserve">Applied science </t>
  </si>
  <si>
    <t xml:space="preserve">GTAP </t>
  </si>
  <si>
    <t>GREET</t>
  </si>
  <si>
    <t>average of 2001-2007</t>
  </si>
  <si>
    <t xml:space="preserve">2004 GTAP-BIO version 7 with added biofuels industries, </t>
  </si>
  <si>
    <t>text, page 5</t>
  </si>
  <si>
    <t>text, page 15</t>
  </si>
  <si>
    <t>text, page 29</t>
  </si>
  <si>
    <t>Skolrud Tristan, Gregmar Galinato, Suzette Galinato, Richard Shumway, Jonathan Yoder</t>
  </si>
  <si>
    <t>area data from FAO</t>
  </si>
  <si>
    <t>Arable land and Permanent crops</t>
  </si>
  <si>
    <t>Arable land</t>
  </si>
  <si>
    <t>Permanent crops</t>
  </si>
  <si>
    <t>Permanent meadows and pastures</t>
  </si>
  <si>
    <t>FAOSTAT, recent average after the last year</t>
  </si>
  <si>
    <t>Cellulosic biofuel changes as well, see table 1</t>
  </si>
  <si>
    <t>ENVISAGE, according to reference (http://go.worldbank.org/9ALYVKJHD0) &amp; appears to use GTAP database</t>
  </si>
  <si>
    <t>Special track of meetings</t>
  </si>
  <si>
    <t>Cellulosic and other changes, table 5</t>
  </si>
  <si>
    <t>Estimate reduced-form equations based on structural model</t>
  </si>
  <si>
    <t>1990-2008 quarterly data, p 824</t>
  </si>
  <si>
    <t>reduce all RFS, including cellulosic and advanced biofuel  and biodiesel</t>
  </si>
  <si>
    <t>Some changes relate to coal and selected dedicated energy crops</t>
  </si>
  <si>
    <t>page 358; experiment II</t>
  </si>
  <si>
    <t>seems yes, with corn oil added as co-product</t>
  </si>
  <si>
    <t>text and table 2, page 359</t>
  </si>
  <si>
    <t>use middle point between marketing years 2013/2014 and 2019/2020</t>
  </si>
  <si>
    <t>some data are taken from GTAP</t>
  </si>
  <si>
    <t>table 3, ethanol production - first and next to the last row</t>
  </si>
  <si>
    <t>Effect is Table 1 corn production less Table 2; note that unit is 10 bil bushels instead of bil bushels</t>
  </si>
  <si>
    <t>table 6, first generation biofuel and EU mandates</t>
  </si>
  <si>
    <t>Assume a percent rate of increase in US ethanol demand (10%) with consequent change in quantities p 694-5; applied to 2007/08-2016/17 data from 2007 FAPRI baseline</t>
  </si>
  <si>
    <t>Not stated in text or shown how much applies to corn starch ethanol</t>
  </si>
  <si>
    <t>consumption level, table 1, A to C</t>
  </si>
  <si>
    <t>Babcock, Bruce A.; Barr, Kanlaya Jintanakul; Carriquiry, Miguel Alberto; others</t>
  </si>
  <si>
    <t>Babcock, Bruce A.; Zhou, Wei</t>
  </si>
  <si>
    <t>not mentioned , but exogenous fuel prices p 7</t>
  </si>
  <si>
    <t>table 3  divided by above, but can be confirmed from changes of table 3 for corn and ethanol production</t>
  </si>
  <si>
    <t>Difficult: focus on historical data and GHGs</t>
  </si>
  <si>
    <t>p 11</t>
  </si>
  <si>
    <t>RFS-only scenario still has other biofuels; other scenarios include LCFS</t>
  </si>
  <si>
    <t xml:space="preserve">Table 2 for starting point; end point refers to EIA report 2010 with projection to 2035 which the total of first generation ethanol is 61 billion liters (16 billion gallons), assume that 15 billion gallons is corn starch ethanol. </t>
  </si>
  <si>
    <t>with VEETC included, page 20 and table 1; last year</t>
  </si>
  <si>
    <t>dPc: level change in corn price</t>
  </si>
  <si>
    <t>dPc(%): percent change in corn price</t>
  </si>
  <si>
    <t xml:space="preserve">Pc: Base level of corn price  </t>
  </si>
  <si>
    <t>Level change in US corn area</t>
  </si>
  <si>
    <t>% change in US corn area</t>
  </si>
  <si>
    <t>Level change in ROW corn area</t>
  </si>
  <si>
    <t>% change in ROW corn area</t>
  </si>
  <si>
    <t>Level change in WORLD corn area</t>
  </si>
  <si>
    <t>% change in WORLD corn area</t>
  </si>
  <si>
    <t xml:space="preserve">dQe: Level change in corn ethanol </t>
  </si>
  <si>
    <t>If mandate change affects the applicability of conventional ethanol (Yes=1, No=0)</t>
  </si>
  <si>
    <t>Broader mandate-related changes in the scenario (Yes=1, No=0)</t>
  </si>
  <si>
    <t>Tax credits (Yes=1, No=0)</t>
  </si>
  <si>
    <t>If the model considers corn as a single commodity (yes=1, no=0)</t>
  </si>
  <si>
    <t xml:space="preserve">If coarse grain or cereals as a whole otherwise (yes=1, no=0) </t>
  </si>
  <si>
    <t>dQe(%): Percent change in corn starch ethanol</t>
  </si>
  <si>
    <t xml:space="preserve">  Notes on World results</t>
  </si>
  <si>
    <t xml:space="preserve">Level change in corn production in the ROW </t>
  </si>
  <si>
    <t>% change in corn production in the ROW</t>
  </si>
  <si>
    <t>Level change in corn production in the WORLD</t>
  </si>
  <si>
    <t>% change in corn production in the WORLD</t>
  </si>
  <si>
    <t>Level change in  US cropland area</t>
  </si>
  <si>
    <t>% change in US cropland area</t>
  </si>
  <si>
    <t>Level change in ROW cropland area</t>
  </si>
  <si>
    <t>% change in ROW cropland area</t>
  </si>
  <si>
    <t>Level change in WORLD cropland area</t>
  </si>
  <si>
    <t>% change in WORLD cropland area</t>
  </si>
  <si>
    <t/>
  </si>
  <si>
    <t>Year published</t>
  </si>
  <si>
    <t>Study CODE</t>
  </si>
  <si>
    <t>Total word count (including title, abstract, main content, excluding references )</t>
  </si>
  <si>
    <t>"food" (including "foods")</t>
  </si>
  <si>
    <t>"price" (including "prices")</t>
  </si>
  <si>
    <t>"Land" including "lands" or "land-use"</t>
  </si>
  <si>
    <t xml:space="preserve">"ILUC" </t>
  </si>
  <si>
    <t>If the study is a food-focused (Yes=1, No=0)</t>
  </si>
  <si>
    <t>Coproducts and other markets</t>
  </si>
  <si>
    <t>Indirect land use change (binary: 1=yes; 0=no)</t>
  </si>
  <si>
    <t>Indirect fuel market impacts (binary: 1=yes; 0=no)</t>
  </si>
  <si>
    <t>Livestock markets (binary: 1=yes; 0=no)</t>
  </si>
  <si>
    <t>Policy</t>
  </si>
  <si>
    <t xml:space="preserve">Commodity </t>
  </si>
  <si>
    <t>Others (Yes=1, No=0)</t>
  </si>
  <si>
    <t>What is the starting value or baseline of corn starch ethanol?</t>
  </si>
  <si>
    <t>What is the alternative or end point of corn starch ethanol?</t>
  </si>
  <si>
    <t>PE (binary: 1=yes; 0=no)</t>
  </si>
  <si>
    <t>GE (binary: 1=yes; 0=no)</t>
  </si>
  <si>
    <t xml:space="preserve">  Notes: </t>
  </si>
  <si>
    <t>m. acre</t>
  </si>
  <si>
    <t>Handbook of Bioenergy.., chapter 3</t>
  </si>
  <si>
    <t>"GHG" or "greenhouse" including "GHGs", "greenhouse gas"</t>
  </si>
  <si>
    <t xml:space="preserve">Cellulosic ethanol also increased; other taxes include gas, cellulosic, corn taxes </t>
  </si>
  <si>
    <t>KAT - a model of welfare maximizing choices of fuels</t>
  </si>
  <si>
    <t xml:space="preserve">  Notes on model name or type</t>
  </si>
  <si>
    <t>ICTSD Programme on Agricultural Trade and Sustainable Development</t>
  </si>
  <si>
    <t xml:space="preserve">Round 1 </t>
  </si>
  <si>
    <t xml:space="preserve">  I am 100% confident (scale=1)</t>
  </si>
  <si>
    <t xml:space="preserve">  I am quite confident (scale=0.75) </t>
  </si>
  <si>
    <t xml:space="preserve">  I am quite unconfident (scale=0.25)</t>
  </si>
  <si>
    <t xml:space="preserve">  I am entirely unconfident (scale=0) </t>
  </si>
  <si>
    <t xml:space="preserve">  I am 50% confident (scale=0.5) </t>
  </si>
  <si>
    <t>If the study considers ethanol DDGS or corn oil as co-products (Yes=1, No=0)</t>
  </si>
  <si>
    <t>Table 1; the emissions intensity of gasoline, corn ethanol, and cellulosic ethanol as 0.0032, 0.0017, and
0.0002 tons of carbon per gallon, pg. 15; aggregate carbon emissions</t>
  </si>
  <si>
    <t>Table 2;the emissions intensity of gasoline, corn ethanol, and cellulosic ethanol as 0.0032, 0.0017, and
0.0002 tons of carbon per gallon, pg. 15; aggregate carbon emissions for one year</t>
  </si>
  <si>
    <t>2017; control case vs ref. case (no EISA) pg 1-21</t>
  </si>
  <si>
    <t>total world cultivated land, table 2</t>
  </si>
  <si>
    <t>table 7, MIC countries</t>
  </si>
  <si>
    <t>table 7</t>
  </si>
  <si>
    <t xml:space="preserve">  Note: distinguishing characteristic of scenario vs. BAU</t>
  </si>
  <si>
    <t>HH</t>
  </si>
  <si>
    <t>Table 3, direct carbon emission only;</t>
  </si>
  <si>
    <t>net change in world total emission, table 3</t>
  </si>
  <si>
    <t>net change in world total (direct + indirect) emission; figure 9</t>
  </si>
  <si>
    <t>Direct vs. indirect carbon emissions. For US direct emissions only so it is quite small. Check!</t>
  </si>
  <si>
    <t>BASE vs. USREG</t>
  </si>
  <si>
    <t>BASE vs. REG</t>
  </si>
  <si>
    <t>Mandate vs. Baseline</t>
  </si>
  <si>
    <t>net change in global total emission; Figure 5</t>
  </si>
  <si>
    <t>Table 9, direct emission</t>
  </si>
  <si>
    <t>RFS vs. BAU</t>
  </si>
  <si>
    <t>ton CO2eq/ha</t>
  </si>
  <si>
    <t>GHG intensity - ton of CO2 equivalent / one hectare</t>
  </si>
  <si>
    <t>By 2020, the GHG reductions from 1 ha of corn are estimated to range from 4.9 to 9.7 Mg of CO2 eq, compared to gasoline on energy basis, pg. 235</t>
  </si>
  <si>
    <t>bil bushels</t>
  </si>
  <si>
    <t>bt CO2-e</t>
  </si>
  <si>
    <t>Table 1, page 108, column 2 - ZERO ethanol in base (pg. 107) &amp; converting from energy equivalent to ethanol</t>
  </si>
  <si>
    <t>no change in Qe; the change in acreage and GHG is not so clear</t>
  </si>
  <si>
    <t>Table 1, US GHG emission cumulative over the period; "US GHG emissions over the period 2007–2030 are 52.3 Billion tons under the BAU scenario" footnote</t>
  </si>
  <si>
    <t>Table 1 world emissions column 3; thousand tons per day converted into annual billion tons; "ROW
is assumed to consume only gasoline and consumption
rises when the gasoline price declines" pg. 107</t>
  </si>
  <si>
    <t>Table 1 world emissions column 4; thousand tons per day converted into annual billion tons; "ROW
is assumed to consume only gasoline and consumption
rises when the gasoline price declines" pg. 107</t>
  </si>
  <si>
    <t>Table 1 world emissions column 2; thousand tons per day converted into annual billion tons; "ROW
is assumed to consume only gasoline and consumption
rises when the gasoline price declines" pg. 107</t>
  </si>
  <si>
    <t>How confident are you about your GHG calculations? (scales 0 to 1)</t>
  </si>
  <si>
    <t>oil prices $62/barrel for No Ethanol policy</t>
  </si>
  <si>
    <t>$/barrel</t>
  </si>
  <si>
    <t>Table 3B p 16; Table 3A p 16; Change from "No ethanol policy; looks like US. GHG emissions only</t>
  </si>
  <si>
    <t>hh</t>
  </si>
  <si>
    <t>Round 2</t>
  </si>
  <si>
    <t xml:space="preserve"> Make sure to distinguish "direct vs indirect" effects, world vs. US emissions, cumulative vs. annual, total emission savings vs.  emission saving of biofuels relative to gasoline, total vs. net change.</t>
  </si>
  <si>
    <t>both conventional and advanced, pg. 109</t>
  </si>
  <si>
    <t>Qe only; GHG is from other sources</t>
  </si>
  <si>
    <t>Gehlhar, Mark; Ashley Winston; Agapi Somwaru</t>
  </si>
  <si>
    <t>not explicit a mandate</t>
  </si>
  <si>
    <t>US-2015</t>
  </si>
  <si>
    <t>Table 1 US emissions column 2</t>
  </si>
  <si>
    <t>Table 1 US emissions column 3</t>
  </si>
  <si>
    <t>Table 1 US emissions column 4</t>
  </si>
  <si>
    <t>Table 2, page 39; emission intensities: 0.80 for corn based ethanol and 0.25 and 0.20 for ethanol produced
from herbaceous energy crops and waste biomass, pg. 15</t>
  </si>
  <si>
    <t>Table 3; baseline corn ethanol is from Table 2</t>
  </si>
  <si>
    <t>intervention, low price, low substitution</t>
  </si>
  <si>
    <t>nested mandate according to EISA 2007 and fuel and gasoline taxes</t>
  </si>
  <si>
    <t>page 33 and Table 7</t>
  </si>
  <si>
    <t>conventional ethanol only, footnote 13 page 10 or elsewhere</t>
  </si>
  <si>
    <t>change in corn ethanol from 2011 actual value to the mandate 15 billion gallons</t>
  </si>
  <si>
    <t>Table 1, convert to total US corn area from % and level change of US corn area (2026 vs. 2011) devoted to ethanol production</t>
  </si>
  <si>
    <t xml:space="preserve"> Low yield without soy oil replacement; 2026 vs. 2011</t>
  </si>
  <si>
    <t>in 2011 total of corn production is 5 bil bushel, 4.4 bi for dry milling (yield 2.785 g/b) and 0.7 b bushels for wet milling (yield 2.6 g/b), pages 11 and first paragraph of page 14</t>
  </si>
  <si>
    <t>FNF-Food demand not fixed in developing countries</t>
  </si>
  <si>
    <t>FF-Food demand fixed in developing countries</t>
  </si>
  <si>
    <t>ILUC emission intensity, 25g CO2 per megajule of fuel</t>
  </si>
  <si>
    <t>ILUC emission intensity, 33g CO2 per megajule of fuel</t>
  </si>
  <si>
    <t>intensity so not sure how to convert</t>
  </si>
  <si>
    <t>no corn price, just price of ethanol</t>
  </si>
  <si>
    <t>world biofuel change</t>
  </si>
  <si>
    <t>change in corn ethanol only</t>
  </si>
  <si>
    <t>change in LAND emission in a 30 year time horizon for experiments A and D are about 20.3 g CO2eMJ−1 and 13.3 g CO2eMJ−1</t>
  </si>
  <si>
    <t>Experiment II - with corn oil</t>
  </si>
  <si>
    <t>table 5</t>
  </si>
  <si>
    <t>Table 9 p32 - RFS change is final row. Change in Cropland = change in Forest + change in Grassland</t>
  </si>
  <si>
    <t>table 18, simulation off of 2006 plus population and yield growth</t>
  </si>
  <si>
    <t xml:space="preserve">corn ethanol and advanced biofuel </t>
  </si>
  <si>
    <t>table 1, ethanol production from corn</t>
  </si>
  <si>
    <t>corn ethanol only, page 6 right after figure 1</t>
  </si>
  <si>
    <t>corn ethanol only</t>
  </si>
  <si>
    <t>Difference between Increased mandate and Reduced mandate scenario, mkt year 2017/2018, table 1&amp;2</t>
  </si>
  <si>
    <t>table 1 minus table 2</t>
  </si>
  <si>
    <t>Increased vs. Reduced</t>
  </si>
  <si>
    <t>Effect is Table 1 acreage less Table 2 acreage (page 25</t>
  </si>
  <si>
    <t>Table 7, direct emissions; 1.95 is the total direct emission in the US in 2020, which is 0.9% less than BASE</t>
  </si>
  <si>
    <t>consumption level, table 2, A to C</t>
  </si>
  <si>
    <t>first and second gen biofuel, table 6; corn for US and rapeseed for EU; tax credits listed on page 13</t>
  </si>
  <si>
    <t>Values taken from table 6</t>
  </si>
  <si>
    <t>Table 5 GHG change, total (conventional??); Use option 3 - option 1 as closest to conventional ethanol; Also, already an average value for the period</t>
  </si>
  <si>
    <t>scenario</t>
  </si>
  <si>
    <t xml:space="preserve">similar to the other study </t>
  </si>
  <si>
    <t>short run, livetshock markets are not explicitly modeled</t>
  </si>
  <si>
    <t>Table 2, cropland = coarse grain + all other crops</t>
  </si>
  <si>
    <t>Table 4 global GHG change, annualized</t>
  </si>
  <si>
    <t>Did not explicitly say the starting value (BAU scenario) but seemed BAU is no policy, page 24 text; end point is 613 bil liters for entire period, pg. 24, which is a 107% increase from BAU (pg. 25). Corn ethanol in BAU is for light duty vehicle demand only, pg. 14.</t>
  </si>
  <si>
    <t>High Corn scenario - Conventional ethanol displaces cellulosic</t>
  </si>
  <si>
    <t>educated guesses for cropland area (NOT EXACT) from Figure A3, half of the change compared to RFS150%; text p 607 for levels</t>
  </si>
  <si>
    <t>World prices are trade-weighted indices of bilateral export prices; this seems not equivalent to FAPRI price.</t>
  </si>
  <si>
    <t>table 18, simulation off 2001 well to wheel emission plus land use change; converted from grams/gal to bil tons</t>
  </si>
  <si>
    <r>
      <t xml:space="preserve">dQg: </t>
    </r>
    <r>
      <rPr>
        <i/>
        <sz val="11"/>
        <rFont val="Times New Roman"/>
        <family val="1"/>
      </rPr>
      <t xml:space="preserve">Change in  U.S. GHG emission, annualized </t>
    </r>
  </si>
  <si>
    <r>
      <t xml:space="preserve">dQg: </t>
    </r>
    <r>
      <rPr>
        <i/>
        <sz val="11"/>
        <rFont val="Times New Roman"/>
        <family val="1"/>
      </rPr>
      <t xml:space="preserve">Change in global GHG emission, annualized </t>
    </r>
  </si>
  <si>
    <t>dA: area change</t>
  </si>
  <si>
    <t>dQc: change in corn production</t>
  </si>
  <si>
    <t xml:space="preserve">Level change in corn production in the US </t>
  </si>
  <si>
    <t xml:space="preserve">Percent change in corn production in the US </t>
  </si>
  <si>
    <t>Contributed paper at the IATRC Public Trade Policy Research and Analysis Symposium</t>
  </si>
  <si>
    <t>Wang, Weiwei;Madhu Khanna; Puneet Dwivedi</t>
  </si>
  <si>
    <t>Meyer, Seth; Julian Binfield; Wyatt Thompson</t>
  </si>
  <si>
    <t>The Role of Biofuel Policy and Biotechnology in the Development of the Ethanol Industry in the United States</t>
  </si>
  <si>
    <t>US EPA</t>
  </si>
  <si>
    <t>Renewable Fuel Standard Program (RFS2) Regulatory Impact Analysis</t>
  </si>
  <si>
    <t>FASOM and FAPRI-CARD, page 13</t>
  </si>
  <si>
    <t>FASOM model</t>
  </si>
  <si>
    <t>FAPRI-CARD model</t>
  </si>
  <si>
    <t xml:space="preserve">report </t>
  </si>
  <si>
    <t>FAPRI</t>
  </si>
  <si>
    <t xml:space="preserve">FAPRI </t>
  </si>
  <si>
    <t>mandate 15 bil gallons in 2022</t>
  </si>
  <si>
    <t>turned out to be a biotech study</t>
  </si>
  <si>
    <t>Babcock, Bruce; Jacinto Fabiosa</t>
  </si>
  <si>
    <t>The Impact of Ethanol and Ethanol Subsidies on Corn Prices: Revisiting History</t>
  </si>
  <si>
    <t xml:space="preserve">Report </t>
  </si>
  <si>
    <t xml:space="preserve">model is calibrated and re-run for 2005-2009 </t>
  </si>
  <si>
    <t xml:space="preserve">"Acreage would have
dropped by an average of about 2.8 million acres in 2007, 2008, and 2009, though it
would have been largely unchanged in 2005 and 2006", page 6; average of 2005-2009 is calculated. </t>
  </si>
  <si>
    <t>no subsidies  and mandate</t>
  </si>
  <si>
    <t>average FAPRI basedata; change in corn price is -4% page 6</t>
  </si>
  <si>
    <t xml:space="preserve">didn't mention but assume since it is a fapri-card model </t>
  </si>
  <si>
    <t>no tax credit and no mandate</t>
  </si>
  <si>
    <t>Appears to be an incomplete paper</t>
  </si>
  <si>
    <t>REPEATS PREVIOUS ENTRY</t>
  </si>
  <si>
    <t xml:space="preserve">Discussion with some current data and calculations based on assumed volumes and rates. </t>
  </si>
  <si>
    <t>Not much or no economics (p 4), but about potentials.</t>
  </si>
  <si>
    <t>Appears to focus on GHG emissions and energy balances, not economics.</t>
  </si>
  <si>
    <t>Estimate potential from some land defined as abandoned, no economics</t>
  </si>
  <si>
    <t>Illinois only, so maybe not applicable</t>
  </si>
  <si>
    <t>Behind pay wall, so not sure, but online abstract suggests that economics is not used in this study.</t>
  </si>
  <si>
    <t>More of a review and discussion, not new estimates</t>
  </si>
  <si>
    <t>Solar power study, only uses corn area that might be associated with ethanol as a reference point to gauge scale.</t>
  </si>
  <si>
    <t>Reviews studies and so on</t>
  </si>
  <si>
    <t>Estimates what drives patents as a proxy for innovation</t>
  </si>
  <si>
    <t>Insufficient data provided</t>
  </si>
  <si>
    <t>Specifies investment and production costs, but does not estimate impacts under alternative scenarios</t>
  </si>
  <si>
    <t>Review of other work - Babcock reference could be useful if not already duplicated</t>
  </si>
  <si>
    <t>The working paper version of the 2009 chapter, duplicate information</t>
  </si>
  <si>
    <t>Summary of production processes, no impact analysis</t>
  </si>
  <si>
    <t>Summary of issues, no impact anlayisis</t>
  </si>
  <si>
    <t>Dissertation. Problem counting words.</t>
  </si>
  <si>
    <t>No relvant analysis</t>
  </si>
  <si>
    <t>No relevant analysis - LCA</t>
  </si>
  <si>
    <t>Discussion of policy options - No quantitative analysis</t>
  </si>
  <si>
    <t>No relevant analysis</t>
  </si>
  <si>
    <t>Introduction, no impact analysis</t>
  </si>
  <si>
    <t>Could not access - Doesn't appear relevant</t>
  </si>
  <si>
    <t>No relevant anlaysis</t>
  </si>
  <si>
    <t>review of ethanol energy balance studies</t>
  </si>
  <si>
    <t>Can’t access- paywall</t>
  </si>
  <si>
    <t>Lit review; may find other relevant studies</t>
  </si>
  <si>
    <t>No relevant results</t>
  </si>
  <si>
    <t>No relvant analysis - LCA</t>
  </si>
  <si>
    <t xml:space="preserve">Not useful </t>
  </si>
  <si>
    <t xml:space="preserve">See published version next column. </t>
  </si>
  <si>
    <t xml:space="preserve">US and Brazil ethanol trade. No useful results. </t>
  </si>
  <si>
    <t xml:space="preserve">Not useful. </t>
  </si>
  <si>
    <t xml:space="preserve">Dissertation. GHG emission. </t>
  </si>
  <si>
    <t>GHG emission</t>
  </si>
  <si>
    <t xml:space="preserve">Policy summary </t>
  </si>
  <si>
    <t xml:space="preserve">Not useful. Relationship between oil and corn price. </t>
  </si>
  <si>
    <t xml:space="preserve">Review </t>
  </si>
  <si>
    <t>NO ACCESS!</t>
  </si>
  <si>
    <t>Review</t>
  </si>
  <si>
    <t xml:space="preserve">Not a new analysis. Model description </t>
  </si>
  <si>
    <t xml:space="preserve">Lit review </t>
  </si>
  <si>
    <t xml:space="preserve">Check the published version next column. Scenario is mandate combined with a drought. There is no baseline with drought to tell apart the impact of the mandate alone. </t>
  </si>
  <si>
    <t xml:space="preserve">No relevant estimation. </t>
  </si>
  <si>
    <t>Graphs in first part. Second part (global impacts) results are extracted from other GTAP studies.</t>
  </si>
  <si>
    <t>discussion paper</t>
  </si>
  <si>
    <t xml:space="preserve">bio-ethanol production </t>
  </si>
  <si>
    <t xml:space="preserve">"every billion gallons of ethanol produced, food prices have risen by 9.8 percent" but no estimation on corn price alone. </t>
  </si>
  <si>
    <t xml:space="preserve">Transportation effects </t>
  </si>
  <si>
    <t xml:space="preserve">GHG emission factor estimation </t>
  </si>
  <si>
    <t>GHG emission factor estimation</t>
  </si>
  <si>
    <t xml:space="preserve">No accesss. Published in a journal focusing on China. </t>
  </si>
  <si>
    <t xml:space="preserve">GHG emission factor </t>
  </si>
  <si>
    <t xml:space="preserve">USDA report , no analytical results </t>
  </si>
  <si>
    <t xml:space="preserve">Master thesis - included? There is some numbers of various scenarios on ethanol productio and corn production </t>
  </si>
  <si>
    <t>natural gas focused</t>
  </si>
  <si>
    <t xml:space="preserve">Not an economic study </t>
  </si>
  <si>
    <t xml:space="preserve">Model development. Not a research question to be pinpointed. </t>
  </si>
  <si>
    <t xml:space="preserve">Figure 12 land use change but no baseline numbers to compare with. </t>
  </si>
  <si>
    <t>Results are reported in % change with at least 3 different scenarios combined (US, EU, second gen ethanol) and total impact is reported in level terms. Condon et. al. calculated price change ranges from 6 and -7% (source: excel file; in the publish version it says 6-7%) but can't find any clue to match their calculations!</t>
  </si>
  <si>
    <t>WT</t>
  </si>
  <si>
    <t>NOTE : 4 authors only, no "others"</t>
  </si>
  <si>
    <t>ONLY 2007 online version available; Book chapter</t>
  </si>
  <si>
    <t>Birur, Dileep K.; Golub, Alla A.; Hertel, Thomas W.; Rose, Steven K.</t>
  </si>
  <si>
    <t>Birur, Dileep K.; Hertel, Thomas W.; Tyner, Wallace E.</t>
  </si>
  <si>
    <t>Burns, Larry; Carling, Robert; Carr, Matt; Erickson, Brent; West, Todd</t>
  </si>
  <si>
    <t>Bush, Brian; Duffy, Michael; Sandor, Debra; Peterson, Steve</t>
  </si>
  <si>
    <t>Campbell, J. E.; Lobell, D. B.; Field, C. B.</t>
  </si>
  <si>
    <t>Campbell, J. Elliott; Lobell, David B.; Genova, Robert C.; Field, Christopher B.</t>
  </si>
  <si>
    <t>Chen, Xiaoguang; Khanna, Madhu; Önal, Hayri</t>
  </si>
  <si>
    <t>Cummings, Christopher D.; Seager, Thomas P.</t>
  </si>
  <si>
    <t>Darlington, Thomas L.</t>
  </si>
  <si>
    <t>De Gorter, Harry; Just, David R.</t>
  </si>
  <si>
    <t>Denholm, Paul; Margolis, Robert M.</t>
  </si>
  <si>
    <t>Denly, Michael</t>
  </si>
  <si>
    <t>Deshmukh, Rupa</t>
  </si>
  <si>
    <t>Doering III, Otto C.; Tyner, Wallace E.</t>
  </si>
  <si>
    <t>Du, Xiaodong; Hayes, Dermot J.; Mallory, Mindy L.</t>
  </si>
  <si>
    <t>Eidman, Vernon R.</t>
  </si>
  <si>
    <t>Elliott, Kimberly Ann</t>
  </si>
  <si>
    <t>Elobeid, Amani; Tokgoz, Simla</t>
  </si>
  <si>
    <t>Eng, Alison M. Goss</t>
  </si>
  <si>
    <t>Evans, Jon</t>
  </si>
  <si>
    <t>Evans, Samuel Garner</t>
  </si>
  <si>
    <t>Fargione, Joseph; Hill, Jason; Tilman, David; Polasky, Stephen; Hawthorne, Peter</t>
  </si>
  <si>
    <t>Farrell, Alexander E.; Plevin, Richard J.; Turner, Brian T.; Jones, Andrew D.; O'hare, Michael; Kammen, Daniel M.</t>
  </si>
  <si>
    <t>Fthenakis, Vasilis; Kim, Hyung Chul</t>
  </si>
  <si>
    <t>Gallagher, Kelly Sims; Collantes, Gustavo; Holdren, John P.; Lee, Henry; Frosch, Robert</t>
  </si>
  <si>
    <t>Gallagher, Paul W.; others</t>
  </si>
  <si>
    <t>Gardner, Bruce; Tyner, Wallace</t>
  </si>
  <si>
    <t>Golub, Alla; Hertel, Thomas; Rose, Steven; Sohngen, Brent; others</t>
  </si>
  <si>
    <t>Greene, Nathanael; Roth, Rhys</t>
  </si>
  <si>
    <t>Griend, Dave Vander</t>
  </si>
  <si>
    <t>Hammerschlag, Roel</t>
  </si>
  <si>
    <t>Heath, Garvin A.; Hsu, David D.; Inman, Daniel; Aden, Andy; Mann, Margaret K.</t>
  </si>
  <si>
    <t>Hertel, Thomas W.; Tyner, Wallace E.; Birur, Dileep K.; others</t>
  </si>
  <si>
    <t>Hettinga, W. G.; Junginger, H. M.; Dekker, S. C.; Hoogwijk, Monique; McAloon, A. J.; Hicks, Kevin B.</t>
  </si>
  <si>
    <t>Hill, Jason</t>
  </si>
  <si>
    <t>Hill, Jason; Polasky, Stephen; Nelson, Erik; Tilman, David; Huo, Hong; Ludwig, Lindsay; Neumann, James; Zheng, Haochi; Bonta, Diego</t>
  </si>
  <si>
    <t>Hochman, Gal; Sexton, Steven E.; Zilberman, David D.</t>
  </si>
  <si>
    <t>Hoekman, S. Kent</t>
  </si>
  <si>
    <t>Jacobson, Mark Z.</t>
  </si>
  <si>
    <t>Just, David R.; De Gorter, Harry</t>
  </si>
  <si>
    <t>Kalaitzandonakes, Nicholas; Kaufman, James; Meyer, Seth; Thompson, Wyatt</t>
  </si>
  <si>
    <t>Keeney, Roman; Hertel, Thomas W.</t>
  </si>
  <si>
    <t>Kendall, Alissa; Chang, Brenda</t>
  </si>
  <si>
    <t>Kendall, Alissa; Chang, Brenda; Sharpe, Benjamin</t>
  </si>
  <si>
    <t>Kim, Seungdo; Dale, Bruce E.; Jenkins, Robin</t>
  </si>
  <si>
    <t>Kumarappan, Subbu; Joshi, Satish</t>
  </si>
  <si>
    <t>Kumarappan, Subbu; Joshi, Satish; MacLean, Heather L.</t>
  </si>
  <si>
    <t>Larson, Eric D.</t>
  </si>
  <si>
    <t>Liska, Adam J.; Cassman, Kenneth G.</t>
  </si>
  <si>
    <t>Luchansky, Matthew S.; Monks, James</t>
  </si>
  <si>
    <t>Martinez-Gonzalez, Ariadna; Sheldon, Ian M.; Thompson, Stanley</t>
  </si>
  <si>
    <t>Martinez-Gonzalez, Ariadna; Sheldon, Ian; Thompson, Stanley; others</t>
  </si>
  <si>
    <t>Mathews, John A.</t>
  </si>
  <si>
    <t>Mathews, John A.; Tan, Hao</t>
  </si>
  <si>
    <t>Melendez, Margo; Moriarty, Kristi; Dafoe, Wendy; Noblet, Stacy</t>
  </si>
  <si>
    <t>Menichetti, Emanuela; Otto, Martina</t>
  </si>
  <si>
    <t>Miranowski, John A.; others</t>
  </si>
  <si>
    <t>O’Hare, Michael; Plevin, Richard J.; Martin, Jeremy I.; Jones, Andrew D.; Kendall, Alissa; Hopson, Eli</t>
  </si>
  <si>
    <t>Perry, Gregory M.; Gopinath, Munisamy; Jaeger, William; Sorte, B.; Egelkraut, Thorsten M.</t>
  </si>
  <si>
    <t>Philippidis, George</t>
  </si>
  <si>
    <t>Piñeiro, Gervasio; Jobbágy, Esteban G.; Baker, Justin; Murray, Brian C.; Jackson, Robert B.</t>
  </si>
  <si>
    <t>Plevin, Richard J.; Mueller, Steffen</t>
  </si>
  <si>
    <t>Rajagopal, D.; Hochman, G.; Zilberman, D.; Kammen, Daniel M.</t>
  </si>
  <si>
    <t>Rajagopal, Deepak</t>
  </si>
  <si>
    <t>Rajagopal, Deepak; Sexton, Steven E.; Roland-Holst, David; Zilberman, David</t>
  </si>
  <si>
    <t>Rubin, Ofir D.; Carriquiry, Miguel; Hayes, Dermot J.</t>
  </si>
  <si>
    <t>Saunders, Caroline; Kaye-Blake, William; Marshall, Liz; Greenhalgh, Suzie; de Aragao Pereira, Mariana</t>
  </si>
  <si>
    <t>Searchinger, Timothy</t>
  </si>
  <si>
    <t>Searchinger, Timothy; Heimlich, Ralph; Houghton, Richard A.; Dong, Fengxia; Elobeid, Amani; Fabiosa, Jacinto; Tokgoz, Simla; Hayes, Dermot; Yu, Tun-Hsiang</t>
  </si>
  <si>
    <t>Serraa, Teresa; Zilberman, David; Gil, José M.; Goodwinc, Barry K.</t>
  </si>
  <si>
    <t>Sexton, Steven; Zilberman, David; Rajagopal, Deepak; Hochman, Gal</t>
  </si>
  <si>
    <t>Solomon, Barry D.; Barnes, Justin R.; Halvorsen, Kathleen E.</t>
  </si>
  <si>
    <t>Sperling, Daniel</t>
  </si>
  <si>
    <t>Srinivasan, Sunderasan</t>
  </si>
  <si>
    <t>Taylor, C. Robert; Taylor, Mollie M.</t>
  </si>
  <si>
    <t>Thompson, Wyatt; Meyer, Seth; Westhoff, Pat</t>
  </si>
  <si>
    <t>Tiffany, Douglas G.; others</t>
  </si>
  <si>
    <t>Tokgoz, Simla; Elobeid, Amani E.; Fabiosa, Jacinto F.; Hayes, Dermot J.; Babcock, Bruce A.; Yu, Tun-Hsiang Edward; Dong, Fengxia; Hart, Chad E.; Beghin, John C.</t>
  </si>
  <si>
    <t>Tokgoz, Simla; Elobeid, Amani; Fabiosa, Jacinto; Hayes, Dermot J.; Babcock, Bruce A.; Yu, Tun-Hsiang Edward; Dong, Fengxia; Hart, Chad E.</t>
  </si>
  <si>
    <t>Tyner, Wallace E.</t>
  </si>
  <si>
    <t>Tyner, Wallace E.; Taheripour, Farzad</t>
  </si>
  <si>
    <t>Tyner, Wallace; Taheripour, Farzad</t>
  </si>
  <si>
    <t>Vedenov, Dmitry; Wetzstein, Michael</t>
  </si>
  <si>
    <t>Velasco, Joel</t>
  </si>
  <si>
    <t>Von Blottnitz, Harro; Curran, Mary Ann</t>
  </si>
  <si>
    <t>Waage, Eric</t>
  </si>
  <si>
    <t>Wakeley, Heather L.; Hendrickson, Chris T.; Griffin, W. Michael; Matthews, H. Scott</t>
  </si>
  <si>
    <t>Wang, Michael</t>
  </si>
  <si>
    <t>Wang, Michael Q.; others</t>
  </si>
  <si>
    <t>Wang, Michael Quanlu; Huo, Hong</t>
  </si>
  <si>
    <t>Wang, Michael; Wu, May; Huo, Hong</t>
  </si>
  <si>
    <t>Westcott, Paul</t>
  </si>
  <si>
    <t>Whistance, Jarrett</t>
  </si>
  <si>
    <t>Whistance, Jarrett; Thompson, Wyatt; Meyer, Seth D.</t>
  </si>
  <si>
    <t>Williams, Pamela RD; Inman, Daniel; Aden, Andy; Heath, Garvin A.</t>
  </si>
  <si>
    <t>Winston, R. Ashley P.; others</t>
  </si>
  <si>
    <t xml:space="preserve">English Burton et. al. </t>
  </si>
  <si>
    <t>OECD</t>
  </si>
  <si>
    <t>Distributional implications of US ethanol policy</t>
  </si>
  <si>
    <t>The Economy-wide Greenhouse Gas Impacts of the Biofuels Boom (or Bust)</t>
  </si>
  <si>
    <t>The biofuels boom: implications for world food markets</t>
  </si>
  <si>
    <t>MEDIA ROUNDTABLE: A comprehensive systems approach to understanding large-scale biofuels deployment in the US: 90 billion gallons</t>
  </si>
  <si>
    <t>Using system dynamics to model the transition to biofuels in the United States</t>
  </si>
  <si>
    <t>Greater transportation energy and GHG offsets from bioelectricity than ethanol</t>
  </si>
  <si>
    <t>The global potential of bioenergy on abandoned agriculture lands</t>
  </si>
  <si>
    <t>The Economic Potential of Second-Generation Biofuels: Implications for Social Welfare, Land Use and Greenhouse Gas Emissions in Illinois</t>
  </si>
  <si>
    <t>Estimating exergy renewability for sustainability assessment of corn ethanol</t>
  </si>
  <si>
    <t>Sixty billion gallons by 2030: economic and agricultural impacts of ethanol and biodiesel expansion</t>
  </si>
  <si>
    <t>Land use effects of US corn-based ethanol</t>
  </si>
  <si>
    <t>The law of unintended consequences: how the US biofuel tax credit with a mandate subsidizes oil consumption and has no impact on ethanol consumption</t>
  </si>
  <si>
    <t>"Water” in the US Ethanol Tax Credit and Mandate: Implications for Rectangular Deadweight Costs and the Corn-Oil Price Relationship</t>
  </si>
  <si>
    <t>Land-use requirements and the per-capita solar footprint for photovoltaic generation in the United States</t>
  </si>
  <si>
    <t>The US Biofuel Policy: A Wicked Problem Fueled by Risk Governance Deficits</t>
  </si>
  <si>
    <t>Private sector innovation in biofuels in the United States: induced by prices or policies</t>
  </si>
  <si>
    <t>US and international policies affecting liquid biofuels' expansion and profitability</t>
  </si>
  <si>
    <t>A welfare analysis of the US ethanol subsidy</t>
  </si>
  <si>
    <t>Economic parameters for corn ethanol and biodiesel production</t>
  </si>
  <si>
    <t>US Biofuels Policy and the Global Food Price Crisis</t>
  </si>
  <si>
    <t>Biofuels and the food price crisis: A survey of the issues</t>
  </si>
  <si>
    <t>Removing distortions in the US ethanol market: What does it imply for the United States and Brazil?</t>
  </si>
  <si>
    <t>Sustainable Biofuel Production: a DOE Perspective</t>
  </si>
  <si>
    <t>Sustaining biofuels</t>
  </si>
  <si>
    <t>Global impacts of US bioenergy production and policy: a general equilibrium perspective</t>
  </si>
  <si>
    <t>Land clearing and the biofuel carbon debt</t>
  </si>
  <si>
    <t>Ethanol can contribute to energy and environmental goals</t>
  </si>
  <si>
    <t>Land use and electricity generation: A life-cycle analysis</t>
  </si>
  <si>
    <t>Policy options for reducing oil consumption and greenhouse-gas emissions from the US transportation sector</t>
  </si>
  <si>
    <t>Roles for evolving markets, policies, and technology improvements in US corn ethanol industry development</t>
  </si>
  <si>
    <t>Explorations in biofuels economics, policy, and history: Introduction to the special issue</t>
  </si>
  <si>
    <t>Biofuel Growth: Global Greenhouse Gas Emissions Impacts from Changes in Forest Carbon Stocks</t>
  </si>
  <si>
    <t>Ethanol: Energy well spent: A review of corn and cellulosic ethanol energy balances in the scientific literature to date</t>
  </si>
  <si>
    <t>POINT OF VIEW: Rethinking the value of corn ethanol co-products in life cycle assessments</t>
  </si>
  <si>
    <t>Ethanol's energy return on investment: A survey of the literature 1990-Present</t>
  </si>
  <si>
    <t>Life Cycle Assessment of the Energy Independence and Security Act of 2007: Ethanol—Global Warming Potential and Environmental Emissions</t>
  </si>
  <si>
    <t>Biofuels for all? Understanding the global impacts of multinational mandates</t>
  </si>
  <si>
    <t>Understanding the reductions in US corn ethanol production costs: An experience curve approach</t>
  </si>
  <si>
    <t>Environmental costs and benefits of transportation biofuel production from food-and lignocellulose-based energy crops. A review</t>
  </si>
  <si>
    <t>Climate change and health costs of air emissions from biofuels and gasoline</t>
  </si>
  <si>
    <t>The economics of biofuel policy and biotechnology</t>
  </si>
  <si>
    <t>Biofuels in the US–challenges and opportunities</t>
  </si>
  <si>
    <t>Effects of ethanol (E85) versus gasoline vehicles on cancer and mortality in the United States</t>
  </si>
  <si>
    <t>Why Sustainability Standards for Biofuel Production Make Little Economic Sense</t>
  </si>
  <si>
    <t>The Impact of Biotech Corn Traits on Ethanol Production</t>
  </si>
  <si>
    <t>The indirect land use impacts of United States biofuel policies: the importance of acreage, yield, and bilateral trade responses</t>
  </si>
  <si>
    <t>Estimating life cycle greenhouse gas emissions from corn–ethanol: a critical review of current US practices</t>
  </si>
  <si>
    <t>Accounting for time-dependent effects in biofuel life cycle greenhouse gas emissions calculations</t>
  </si>
  <si>
    <t>Regional variations in greenhouse gas emissions of biobased products in the United States—corn-based ethanol and soybean oil</t>
  </si>
  <si>
    <t>Environmental aspects of ethanol derived from no-tilled corn grain: nonrenewable energy consumption and greenhouse gas emissions</t>
  </si>
  <si>
    <t>Life cycle assessment of corn grain and corn stover in the United States</t>
  </si>
  <si>
    <t>GHG Trading Framework for the US Biofuels Sector</t>
  </si>
  <si>
    <t>Biomass supply for biofuel production: Estimates for the United States and Canada</t>
  </si>
  <si>
    <t>A review of life-cycle analysis studies on liquid biofuel systems for the transport sector</t>
  </si>
  <si>
    <t>Towards standardization of life-cycle metrics for biofuels: Greenhouse gas emissions mitigation and net energy yield</t>
  </si>
  <si>
    <t>Supply and demand elasticities in the US ethanol fuel market</t>
  </si>
  <si>
    <t>Estimating the welfare effects of US distortions in the ethanol market using a partial equilibrium trade model</t>
  </si>
  <si>
    <t>Estimating the Effects of US Distortions in the Ethanol Market Using a Partial Equilibrium Trade Model</t>
  </si>
  <si>
    <t>Biofuels: What a Biopact between North and South could achieve</t>
  </si>
  <si>
    <t>Biofuels and indirect land use change effects: the debate continues</t>
  </si>
  <si>
    <t>Ethanol, mandates, and drought: Insights from a stochastic equilibrium model of the US corn market</t>
  </si>
  <si>
    <t>Short-run price and welfare impacts of federal ethanol policies</t>
  </si>
  <si>
    <t>Status and Issues for Ethanol (E85) in the United States</t>
  </si>
  <si>
    <t>Energy balance and greenhouse gas emissions of biofuels from a life-cycle perspective</t>
  </si>
  <si>
    <t>Biofuel incentives and the energy title of the 2007 farm bill</t>
  </si>
  <si>
    <t>Proper accounting for time increases crop-based biofuels’ greenhouse gas deficit versus petroleum</t>
  </si>
  <si>
    <t>Biofuel production and consumption in the united states: some facts and answers to common questions</t>
  </si>
  <si>
    <t>The Potential of Biofuels in the Americas</t>
  </si>
  <si>
    <t>Set-asides can be better climate investment than corn ethanol</t>
  </si>
  <si>
    <t>The effect of CO2 regulations on the cost of corn ethanol production</t>
  </si>
  <si>
    <t>Emissions and Energy Security: Comparing Clean Fuel Mandates and Fuel Carbon Standards</t>
  </si>
  <si>
    <t>Economics of lifecycle analysis and greenhouse gas regulations</t>
  </si>
  <si>
    <t>Challenge of biofuel: filling the tank without emptying the stomach?</t>
  </si>
  <si>
    <t>Implied objectives of US biofuel subsidies</t>
  </si>
  <si>
    <t>Impacts of a United States’ biofuel policy on New Zealand's agricultural sector</t>
  </si>
  <si>
    <t>Government policies and drivers of world biofuels, sustainability criteria, certification proposals and their limitations</t>
  </si>
  <si>
    <t>Use of US croplands for biofuels increases greenhouse gases through emissions from land-use change</t>
  </si>
  <si>
    <t>Nonlinearities in the US corn-ethanol-oil price system</t>
  </si>
  <si>
    <t>The role of biotechnology in a sustainable biofuel future</t>
  </si>
  <si>
    <t>Grain and cellulosic ethanol: History, economics, and energy policy</t>
  </si>
  <si>
    <t>Two Billion Cars: Is it Sustainable?</t>
  </si>
  <si>
    <t>The food v. fuel debate: A nuanced view of incentive structures</t>
  </si>
  <si>
    <t>A brief description of AGSIM: an econometric-simulation model of the agricultural economy used for biofuel evaluation</t>
  </si>
  <si>
    <t>How does petroleum price and corn yield volatility affect ethanol markets with and without an ethanol use mandate?</t>
  </si>
  <si>
    <t>Economic and environmental impacts of US corn ethanol production and use</t>
  </si>
  <si>
    <t>Emerging biofuels: Outlook of effects on US grain, oilseed, and livestock markets</t>
  </si>
  <si>
    <t>Bottlenecks, drought, and oil price spikes: Impact on US ethanol and agricultural sectors</t>
  </si>
  <si>
    <t>The US ethanol and biofuels boom: Its origins, current status, and future prospects</t>
  </si>
  <si>
    <t>Renewable energy policy alternatives for the future</t>
  </si>
  <si>
    <t>Biofuels, policy options, and their implications: Analyses using partial and general equilibrium approaches</t>
  </si>
  <si>
    <t>Toward an optimal US ethanol fuel subsidy</t>
  </si>
  <si>
    <t>Welfare economics and policy analysis of US biofuels policy: discussion</t>
  </si>
  <si>
    <t>A review of assessments conducted on bio-ethanol as a transportation fuel from a net energy, greenhouse gas, and environmental life cycle perspective</t>
  </si>
  <si>
    <t>US Energy Policy Response to International Food Prices: The Costs and Effects of Corn Ethanol Production1</t>
  </si>
  <si>
    <t>Economic and environmental transportation effects of large-scale ethanol production and distribution in the United States</t>
  </si>
  <si>
    <t>Updated energy and greenhouse gas emission results of fuel ethanol</t>
  </si>
  <si>
    <t>Well-to-wheels Energy and Greenhouse Gas Emission Results of Fuel Ethanol</t>
  </si>
  <si>
    <t>Well-to-wheels energy and greenhouse gas emission results and issues of fuel ethanol</t>
  </si>
  <si>
    <t>Transportation: meeting the dual challenges of achieving energy security and reducing greenhouse gas emissions</t>
  </si>
  <si>
    <t>Life-cycle energy and greenhouse gas emission impacts of different corn ethanol plant types</t>
  </si>
  <si>
    <t>Full throttle US ethanol expansion faces challenges down the road</t>
  </si>
  <si>
    <t>The effects of increased corn-ethanol production on US natural gas prices</t>
  </si>
  <si>
    <t>Ethanol policy effects on US natural gas prices and quantities</t>
  </si>
  <si>
    <t>Environmental and sustainability factors associated with next-generation biofuels in the US: what do we really know?</t>
  </si>
  <si>
    <t>Enhancing Agriculture and Energy Sector Analysis in CGE Modelling: An Overview of Modifications to the USAGE Model</t>
  </si>
  <si>
    <t>25% Renewable Energy for the United States by 2025: Agricultural and Economic Impact</t>
  </si>
  <si>
    <t>Biofuel impacts of selected farm bill provisions and other biofuel policy options</t>
  </si>
  <si>
    <t>Agricultural &amp; Applied Economics Association 2009 AAEA &amp; ACCI Joint Annual Meeting</t>
  </si>
  <si>
    <t>The Food Economy Global Issues and Challenges. Wageningen: Wageningen Academic Publishers</t>
  </si>
  <si>
    <t>Industrial Biotechnology</t>
  </si>
  <si>
    <t>System of Systems Engineering, 2008. SoSE'08. IEEE International Conference on</t>
  </si>
  <si>
    <t>Science</t>
  </si>
  <si>
    <t>Environmental science &amp; technology</t>
  </si>
  <si>
    <t>Urbana</t>
  </si>
  <si>
    <t>2008 IEEE International Symposium on Electronics and the Environment</t>
  </si>
  <si>
    <t>Review of Agricultural Economics</t>
  </si>
  <si>
    <t>International Journal of Biotechnology</t>
  </si>
  <si>
    <t>THE GLOBAL FOOD CRISIS</t>
  </si>
  <si>
    <t>Center for Global Development Working Paper</t>
  </si>
  <si>
    <t>The 2008 Annual Meeting</t>
  </si>
  <si>
    <t>Harvard University</t>
  </si>
  <si>
    <t>Regional Economic Development</t>
  </si>
  <si>
    <t>Journal of Agricultural &amp; Food Industrial Organization</t>
  </si>
  <si>
    <t>American Agricultural Economics Association-Annual Meeting. Orlando (USA). Cerca con Google</t>
  </si>
  <si>
    <t>ASME 2009 3rd International Conference on Energy Sustainability collocated with the Heat Transfer and InterPACK09 Conferences</t>
  </si>
  <si>
    <t>GTAP Conference Paper, Helsinki</t>
  </si>
  <si>
    <t>Agronomy for Sustainable Development</t>
  </si>
  <si>
    <t>Proceedings of the National Academy of Sciences</t>
  </si>
  <si>
    <t>Renewable energy</t>
  </si>
  <si>
    <t>Cato Policy Analysis Series</t>
  </si>
  <si>
    <t>Transition to a bio economy: Environmental and Rural Development Impacts</t>
  </si>
  <si>
    <t>Journal of Cleaner Production</t>
  </si>
  <si>
    <t>The International Journal of Life Cycle Assessment</t>
  </si>
  <si>
    <t>Proceedings of Farm Foundation/USDA Conference, St. Louis, Missouri</t>
  </si>
  <si>
    <t>BioResources</t>
  </si>
  <si>
    <t>Energy for sustainable development</t>
  </si>
  <si>
    <t>Journal of Biobased Materials and Bioenergy</t>
  </si>
  <si>
    <t>AAEA annual meeting, Portland, OR</t>
  </si>
  <si>
    <t>Biofuels: Environmental Consequences and Interactions with Changing Land Use. Proceedings of the Scientific Committee on Problems of the Environment (SCOPE) International Biofuels Project Rapid Assessment, Ithaca NY: University of Cornell</t>
  </si>
  <si>
    <t>Ames: American Enterprise Institute</t>
  </si>
  <si>
    <t>the Center for Hemispheric Policy, Universidad de Miami</t>
  </si>
  <si>
    <t>Ecological applications</t>
  </si>
  <si>
    <t>Biofuels: Environmental consequences and interactions with changing land use</t>
  </si>
  <si>
    <t>Journal of Agrobioechnology Management and Economics</t>
  </si>
  <si>
    <t>BioEnergy Policy Brief, BPB</t>
  </si>
  <si>
    <t>Journal of cleaner production</t>
  </si>
  <si>
    <t>Politics &amp; Policy</t>
  </si>
  <si>
    <t>Proceedings of the 15th International Symposium on Alcohol Fuels: 26–28 September 2005; San Diego, CA</t>
  </si>
  <si>
    <t>Argonne National Laboratory: Lemont, IL, USA</t>
  </si>
  <si>
    <t>Farm Foundation Workshop The Lifecycle Carbon Footprint of Biofuels, http://www. farmfoundation. org/projects/08-22LifecycleCarbonFootprintBiofuels. htm</t>
  </si>
  <si>
    <t>Frontiers of Energy and Power Engineering in China</t>
  </si>
  <si>
    <t>Amber Waves</t>
  </si>
  <si>
    <t>AEA 2011 Proceedings</t>
  </si>
  <si>
    <t>report</t>
  </si>
  <si>
    <t>Gasoline P = 1.50</t>
  </si>
  <si>
    <t>1.8% Corn Yield; 0.5% ethanol yield (Relative to Base with RFS) Table 5 change less Table 4 change</t>
  </si>
  <si>
    <t>4% Corn Yield; 0.5% ethanol yield (Relative to Base with RFS) Table 5 change less Table 4 change</t>
  </si>
  <si>
    <t>1.8% Corn Yield; 1% ethanol yield (Relative to Base with RFS) Table 5 change less Table 4 change</t>
  </si>
  <si>
    <t>4% Corn Yield; 1% ethanol yield (Relative to Base with RFS) Table 5 change less Table 4 change</t>
  </si>
  <si>
    <t>Mandate vs. No Mandate,  Calculations based on data from FAPRI-MU (2008a).</t>
  </si>
  <si>
    <t>Mandate + drought</t>
  </si>
  <si>
    <t>Not always precise, but the text focuses on 2007 or 2007/08 marketing year (p 536)</t>
  </si>
  <si>
    <t>p 9 for 2001 base, with 2001-2006 projection using partial update</t>
  </si>
  <si>
    <t>Only use 2010 to identify conventional ethanol impacts</t>
  </si>
  <si>
    <t>2015/16, as stated in exec summary and elsewhere</t>
  </si>
  <si>
    <t>See tables and text p 674 for calibration</t>
  </si>
  <si>
    <t>Base year is 2004</t>
  </si>
  <si>
    <t>2006-2015 average</t>
  </si>
  <si>
    <t>Not given, only note that 1 billion gallon increase in ethanol demand is described relative to 2006 level</t>
  </si>
  <si>
    <t>Marketing year 2008/09</t>
  </si>
  <si>
    <t>page 5</t>
  </si>
  <si>
    <t>average stochastic results for 2014</t>
  </si>
  <si>
    <t xml:space="preserve">different baseline </t>
  </si>
  <si>
    <t>2009/2010</t>
  </si>
  <si>
    <t>journalArticle</t>
  </si>
  <si>
    <t>conferencePaper</t>
  </si>
  <si>
    <t>Book chapter</t>
  </si>
  <si>
    <t>working paper</t>
  </si>
  <si>
    <t>thesis</t>
  </si>
  <si>
    <t>book</t>
  </si>
  <si>
    <t>manuscript</t>
  </si>
  <si>
    <t>bookSection</t>
  </si>
  <si>
    <t xml:space="preserve">Communication </t>
  </si>
  <si>
    <t>proceeding</t>
  </si>
  <si>
    <t>EDM</t>
  </si>
  <si>
    <t>GTAP-E</t>
  </si>
  <si>
    <t>GTAP-E with AEZs</t>
  </si>
  <si>
    <t>EBAMM</t>
  </si>
  <si>
    <t>More of a literature review, pages 39-40</t>
  </si>
  <si>
    <t>Blended fuels and blend mandate, p 6-11</t>
  </si>
  <si>
    <t>Fuel market model, p 398-403</t>
  </si>
  <si>
    <t>PE model with a basic corn, ethanol, and gasoline representation</t>
  </si>
  <si>
    <t>GTAP-FARM</t>
  </si>
  <si>
    <t>Based on GTAP</t>
  </si>
  <si>
    <t>GTAP-E from Birur, Hertel 2008</t>
  </si>
  <si>
    <t>page 63</t>
  </si>
  <si>
    <t>Aglink-Cosimo</t>
  </si>
  <si>
    <t>EXCLUDE "LANDOWNER" from land, or add one more to word count</t>
  </si>
  <si>
    <t>p 538</t>
  </si>
  <si>
    <t>Referenced study for model (Birur et al., 2007, footnote 9)</t>
  </si>
  <si>
    <t>p 1291, left side</t>
  </si>
  <si>
    <t>No commodity market information except corn production, p 18</t>
  </si>
  <si>
    <t>Yes, included as seen in table 3</t>
  </si>
  <si>
    <t>Not mentioned as far as I see</t>
  </si>
  <si>
    <t>page 8</t>
  </si>
  <si>
    <t>Note model and table</t>
  </si>
  <si>
    <t>Not explicit, but corn feed demand is in model (p 536)</t>
  </si>
  <si>
    <t>Referenced study for model (Birur et al., 2007)</t>
  </si>
  <si>
    <t>Polysys described on p 1290-1</t>
  </si>
  <si>
    <t>No explicit livestock market</t>
  </si>
  <si>
    <t>Oil price is average Brent price in 2010 taken from EIA</t>
  </si>
  <si>
    <t>page 907</t>
  </si>
  <si>
    <t>DDGS is used as livestock feed but authors did not explicitly say if livestock market is endogenous, page 8</t>
  </si>
  <si>
    <t>Tax credit (table 3 and text on p 540)</t>
  </si>
  <si>
    <t>US biodiesel is omitted (text before table 1); EU mandates are also imposed</t>
  </si>
  <si>
    <t>Using 2010 ETH60CA results means no cellulosic ethanol, but biodiesel still changes (p 1292)</t>
  </si>
  <si>
    <t>Little or no mention of other biofuels in text, nothing in tables; tax credit is relevant overall but Table 1 results focus on mnadate</t>
  </si>
  <si>
    <t>Just a no-ethanol calculations, subject to assumptions</t>
  </si>
  <si>
    <t>See p 669, only tax credit appears to be changed</t>
  </si>
  <si>
    <t>Import tariff</t>
  </si>
  <si>
    <t>Separate scenarios for cellulosic mandate</t>
  </si>
  <si>
    <t xml:space="preserve">Ethanol included sugarcane ethanol, Biodiesel increases as well </t>
  </si>
  <si>
    <t>Biodiesel, sugarcane ethanol</t>
  </si>
  <si>
    <t>All RFS requirements</t>
  </si>
  <si>
    <t xml:space="preserve">Increase ethanol demand in US </t>
  </si>
  <si>
    <t>EISA credit tariff extended indefinitely</t>
  </si>
  <si>
    <t>table 2, average</t>
  </si>
  <si>
    <t>base value from table 1 p 539;  new value from table 3 p 540</t>
  </si>
  <si>
    <t>Unsure about base level because authors use 2006 USDA long-term projection (p 1292), which is not available, so I use FAPRI-MU 2006 baseline</t>
  </si>
  <si>
    <t>From 2000/01 to 2015/16, p 42</t>
  </si>
  <si>
    <t>Table 1, p 29</t>
  </si>
  <si>
    <t>Only starting value given (table 1)</t>
  </si>
  <si>
    <t>Table 2 page 927</t>
  </si>
  <si>
    <t>Table 3 page 927</t>
  </si>
  <si>
    <t>Table 3.5, page 68</t>
  </si>
  <si>
    <t>Table 2, in quad btu converted using AFDC energy content value for ethanol</t>
  </si>
  <si>
    <t xml:space="preserve">Ethanol figures include imports of sugarcane ethanol </t>
  </si>
  <si>
    <t>No starting or ending point given, assume 1 billion gallon increase in ethanol use</t>
  </si>
  <si>
    <t>Table 1, ethanol supply</t>
  </si>
  <si>
    <t>Corn ethanol demand, Table 2(1)</t>
  </si>
  <si>
    <t>Supplement document. Table 2A</t>
  </si>
  <si>
    <t>table 5a</t>
  </si>
  <si>
    <t>table 11a</t>
  </si>
  <si>
    <t>table 12a</t>
  </si>
  <si>
    <t>table 17a</t>
  </si>
  <si>
    <t xml:space="preserve">Table 6a; change in emissions from (forest) land use change </t>
  </si>
  <si>
    <t>Table S1 in supporting material</t>
  </si>
  <si>
    <t>base value from table 1 p 539;  new value from supply price on table 3 p 540</t>
  </si>
  <si>
    <t>Not given, but "the price of US corn nearly doubles under this scenario" p 12</t>
  </si>
  <si>
    <t>Table 2 for change using ETH60 in 2010; FAPRI-MU 2006 baseline 2010 corn price as proxy for USDA long-term baseline the authors use (p 1292)</t>
  </si>
  <si>
    <t>table 4a</t>
  </si>
  <si>
    <t>Table 2 page 297</t>
  </si>
  <si>
    <t>Not explicit</t>
  </si>
  <si>
    <t>Table 4 for coarse grain area  [but not sure about how they add uppercents for total US effects here], but no aggregate for other available - could try to add up bits</t>
  </si>
  <si>
    <t>Model does not have area</t>
  </si>
  <si>
    <t>No area in model</t>
  </si>
  <si>
    <t>Table 4.6, page121</t>
  </si>
  <si>
    <t>Table 8, column 2</t>
  </si>
  <si>
    <t>Tables 5-6; pages 905-906</t>
  </si>
  <si>
    <t xml:space="preserve"> Appendix C Table C-1</t>
  </si>
  <si>
    <t>Table 8 has %changes for other countries</t>
  </si>
  <si>
    <t>No area in model; no ROW in model</t>
  </si>
  <si>
    <t>Table 4.6, page 121</t>
  </si>
  <si>
    <t>Appendix C Table C-1</t>
  </si>
  <si>
    <t>No area in model; not an explicit global model</t>
  </si>
  <si>
    <t>Table 8 does not include total for World</t>
  </si>
  <si>
    <t>Tables 5-6 do not include total for World</t>
  </si>
  <si>
    <t>Table 4 for coarse grain production  [but not sure about how they add uppercents for total US effects here], but no aggregate for other available - could try to add up bits</t>
  </si>
  <si>
    <t>Model does not have corn production</t>
  </si>
  <si>
    <t>Base value in table 1, but no indication of changes</t>
  </si>
  <si>
    <t>Table 5, column 2 - Coarse grains</t>
  </si>
  <si>
    <t>Model does not have ROW information</t>
  </si>
  <si>
    <t>No ROW in model</t>
  </si>
  <si>
    <t xml:space="preserve">Stochastic analysis. Numbers are not useful. </t>
  </si>
  <si>
    <t>Mentioned the effect of a biofuel subsidy on corn price but no numbers useful.</t>
  </si>
  <si>
    <t>Discussed impacts of biofuels on food prices but no new analysis.</t>
  </si>
  <si>
    <t>discussed biofuel but not specific change with regard to ppt change in corn prices</t>
  </si>
  <si>
    <t>Backcasting. Model is calibrated to predict 2006, but 3 different biofuel drivers are implemented simultaneously (rise in petroleum prices, the
replacement of MTBE11 by ethanol as gasoline additive, and the subsidies to the ethanol
and biodiesel industries in the US and EU), pg. 18</t>
  </si>
  <si>
    <t>review</t>
  </si>
  <si>
    <t>Response to another article</t>
  </si>
  <si>
    <t>impacts of biofuels on poverty</t>
  </si>
  <si>
    <t xml:space="preserve">impacts of biofuels on Lapeyres price index. </t>
  </si>
  <si>
    <t>Not useful</t>
  </si>
  <si>
    <t>No US as a country</t>
  </si>
  <si>
    <t xml:space="preserve">GTAP. Scenarios include both US and Brazil biofuel policies. Results are reported in figures and percent change, see page 27 </t>
  </si>
  <si>
    <t>did not discuss impacts on corn prices</t>
  </si>
  <si>
    <t xml:space="preserve">no useful </t>
  </si>
  <si>
    <t xml:space="preserve">not useful </t>
  </si>
  <si>
    <t>Table 5 has a US only scenario, but only shows impacts on output (ethanol and coarse grain), not prices.</t>
  </si>
  <si>
    <t>GHG-focused</t>
  </si>
  <si>
    <t>oil price focused</t>
  </si>
  <si>
    <t>no useful</t>
  </si>
  <si>
    <t>No useful numbers</t>
  </si>
  <si>
    <t xml:space="preserve">Book. Several chapters are included in this list. </t>
  </si>
  <si>
    <t>Remarks</t>
  </si>
  <si>
    <t>no policy impact</t>
  </si>
  <si>
    <t>Essays may appear in some form of publication</t>
  </si>
  <si>
    <t>change in corn demand but can't find the level change in ethanol expansion.</t>
  </si>
  <si>
    <t>testimony before congress</t>
  </si>
  <si>
    <t xml:space="preserve">review </t>
  </si>
  <si>
    <t>see other version the previous column</t>
  </si>
  <si>
    <t xml:space="preserve">testimony </t>
  </si>
  <si>
    <t>multiple countries' biofuel policy</t>
  </si>
  <si>
    <t xml:space="preserve">can't find a copy </t>
  </si>
  <si>
    <t>Abbott, Philip C.; Hurt, Christopher; Tyner, Wallace E.</t>
  </si>
  <si>
    <t>Ajanovic, Amela</t>
  </si>
  <si>
    <t>Anderson, John D.; Coble, Keith H.</t>
  </si>
  <si>
    <t>Arseneau, David M.; Leduc, Sylvain</t>
  </si>
  <si>
    <t>Baffes, John; Haniotis, Tassos</t>
  </si>
  <si>
    <t>Baier, Scott L.; Clements, Mark; Griffiths, Charles W.; Ihrig, Jane E.</t>
  </si>
  <si>
    <t>Birur, Dileep; Hertel, Thomas; Tyner, Wally</t>
  </si>
  <si>
    <t>Collins, Keith J.</t>
  </si>
  <si>
    <t>Daschle, Tom; Runge, C. Ford; Senauer, Benjamin</t>
  </si>
  <si>
    <t>De Hoyos, Rafael E.; Medvedev, Denis</t>
  </si>
  <si>
    <t>Dewbre, Joe; Giner, Céline; Thompson, Wyatt; Von Lampe, Martin</t>
  </si>
  <si>
    <t>Elobeid, A.; Tokgoz, S.; Hayes, D.J.; Babcock, B.A.; Hart, C.E.</t>
  </si>
  <si>
    <t>Escobar, José C.; Lora, Electo S.; Venturini, Osvaldo J.; Yáñez, Edgar E.; Castillo, Edgar F.; Almazan, Oscar</t>
  </si>
  <si>
    <t>Ewing, Mandy; Msangi, Siwa</t>
  </si>
  <si>
    <t>Fernandez-Cornejo, Jorge; Somwaru, Agapi; An, Henry; Brady, Michael; Lubowski, Ruben</t>
  </si>
  <si>
    <t>Fischer, Günther; Hizsnyik, Eva; Prieler, Sylvia; Shah, Mahendra; van Velthuizen, H. T.</t>
  </si>
  <si>
    <t>Gardner, Bruce</t>
  </si>
  <si>
    <t>Gorter, De; Harry; Just, David R.</t>
  </si>
  <si>
    <t>Gorter, Harry de; Just, David R.</t>
  </si>
  <si>
    <t>Graff, Gregory D.; Hochman, Gal; Zilberman, David</t>
  </si>
  <si>
    <t>Hayes, Dermot; Babcock, Bruce; Fabiosa, Jacinto; Tokgoz, Simla; Elobeid, Amani; Yu, Tun-Hsiang; Dong, Fengxia; Hart, Chad; Chavez, Eddie; Pan, Suwen; others</t>
  </si>
  <si>
    <t>Hill, Jason; Nelson, Erik; Tilman, David; Polasky, Stephen; Tiffany, Douglas</t>
  </si>
  <si>
    <t>Hochman, Gal; Sexton, Steven; Zilberman, David D.</t>
  </si>
  <si>
    <t>IMF</t>
  </si>
  <si>
    <t>Khanna, Madhu; Ando, Amy W.; Taheripour, Farzad</t>
  </si>
  <si>
    <t>Khanna, Madhu; Scheffran, Jürgen; Zilberman, David</t>
  </si>
  <si>
    <t>Kruse, John; Westhoff, Patrick; Meyer, Seth; Thompson, Wyatt</t>
  </si>
  <si>
    <t>Lipsky, John</t>
  </si>
  <si>
    <t>Martinot, Eric; Mastny, Lisa; Rosbotham, Lyle; Suding, Paul; Lempp, Philippe</t>
  </si>
  <si>
    <t>McPhail, Lihong Lu</t>
  </si>
  <si>
    <t>Mitchell, Donald</t>
  </si>
  <si>
    <t>OECD-FAO</t>
  </si>
  <si>
    <t>Pingali, Prabhu; Raney, Terri; Wiebe, Keith</t>
  </si>
  <si>
    <t>Rajagopal, Deepak; Sexton, Steven; Hochman, Gal; Roland-Holst, David; Zilberman, David; others</t>
  </si>
  <si>
    <t>Rathmann, Régis; Szklo, Alexandre; Schaeffer, Roberto</t>
  </si>
  <si>
    <t>Ravindranath, N. H.; Manuvie, R.; Fargione, J.; Canadell, J. G.; Berndes, G.; Woods, J.; Watson, H.; Sathaye, J.</t>
  </si>
  <si>
    <t>Rosegrant, Mark W.</t>
  </si>
  <si>
    <t>Rosegrant, Mark W.; Zhu, Tingju; Msangi, Siwa; Sulser, Timothy</t>
  </si>
  <si>
    <t>Schneph, Randy</t>
  </si>
  <si>
    <t>Senauer, B.</t>
  </si>
  <si>
    <t>Taheripour, Farzad; Tyner, Wallace</t>
  </si>
  <si>
    <t>Timilsina, Govinda R.; Shrestha, Ashish</t>
  </si>
  <si>
    <t>Timmer, C. Peter</t>
  </si>
  <si>
    <t>Trostle, Ronald</t>
  </si>
  <si>
    <t>Von Braun, Joachim</t>
  </si>
  <si>
    <t>Von Lampe, Martin</t>
  </si>
  <si>
    <t>von, Urff</t>
  </si>
  <si>
    <t>Wetzstein, M.; Wetzstein, H.</t>
  </si>
  <si>
    <t>Yacobucci, Brent D.; Capehart, Tom</t>
  </si>
  <si>
    <t>Zhang, Zibin; Lohr, Luanne; Escalante, Cesar; Wetzstein, Michael</t>
  </si>
  <si>
    <t>What’s driving food prices in 2011? Farm Foundation Issue Report</t>
  </si>
  <si>
    <t>Biofuels versus food production: does biofuels production increase food prices?</t>
  </si>
  <si>
    <t>The Long-Run Impact of Corn-Based Ethanol on the Grain, Oilseed, and Livestock Sectors with Implications for Biotech Crops</t>
  </si>
  <si>
    <t>Impact of renewable fuels standard ethanol mandates on the corn market</t>
  </si>
  <si>
    <t>Commodity price movements in a general equilibrium model of storage</t>
  </si>
  <si>
    <t>Placing the 2006/08 commodity price boom into perspective</t>
  </si>
  <si>
    <t>Biofuels impact on crop and food prices: using an interactive spreadsheet</t>
  </si>
  <si>
    <t>Impact of Biofuel Production on World Agricultural Markets: A Computable General Equilibrium Analysis</t>
  </si>
  <si>
    <t>The role of biofuels and other factors in increasing farm and food prices: a review of recent developments with a focus on feed grain markets and market prospects</t>
  </si>
  <si>
    <t>Myth versus Reality [with Reply]</t>
  </si>
  <si>
    <t>The economics of the US ethanol import tariff with a blend mandate and tax credit</t>
  </si>
  <si>
    <t>Poverty effects of higher food prices: a global perspective</t>
  </si>
  <si>
    <t>High food commodity prices: will they stay? who will pay?</t>
  </si>
  <si>
    <t>The long-run impact of corn-based ethanol on the grain, oilseed, and livestock sectors with implications for biotech crops</t>
  </si>
  <si>
    <t>Biofuels: environment, technology and food security</t>
  </si>
  <si>
    <t>Biofuels production in developing countries: assessing tradeoffs in welfare and food security</t>
  </si>
  <si>
    <t>The Global Bioenergy Expansion: How Large Are the Food−Fuel Trade-Offs?</t>
  </si>
  <si>
    <t>Modeling the Global Economic and Environmental Implications of Biofuels Production: Preliminary Results for the Medium Term</t>
  </si>
  <si>
    <t>Biofuels and Food Security: Implications of an accelerated biofuels production</t>
  </si>
  <si>
    <t>Fuel ethanol subsidies and farm price support</t>
  </si>
  <si>
    <t>Water' in the U.S. Ethanol Tax Credit and Mandate: Implications for Rectangular Deadweight Costs and the Corn-Oil Price Relationship</t>
  </si>
  <si>
    <t>The Welfare Economics of Biofuel Tax Credits and Mandates</t>
  </si>
  <si>
    <t>The political economy of agricultural biotechnology policies</t>
  </si>
  <si>
    <t>Biofuels: potential production capacity, effects on grain and livestock sectors, and implications for food prices and consumers</t>
  </si>
  <si>
    <t>Environmental, economic, and energetic costs and benefits of biodiesel and ethanol biofuels</t>
  </si>
  <si>
    <t>The economics of trade, biofuel, and the environment</t>
  </si>
  <si>
    <t>Food and fuel prices: Recent developments, macroeconomic impact, and policy responses. Report prepared by the Fiscal Affairs, Policy Development and Review, and Research Departments. - Google Search</t>
  </si>
  <si>
    <t>Welfare effects and unintended consequences of ethanol subsidies</t>
  </si>
  <si>
    <t>Handbook of bioenergy economics and policy</t>
  </si>
  <si>
    <t>Economic Impacts of Not Extending Biofuel Subsidies</t>
  </si>
  <si>
    <t>Commodity prices and global inflation</t>
  </si>
  <si>
    <t>Renewables global status report-2006 Update</t>
  </si>
  <si>
    <t>Assessing the impact of US ethanol on fossil fuel markets: A structural VAR approach</t>
  </si>
  <si>
    <t>A Note on Rising Food Prices</t>
  </si>
  <si>
    <t>Agricultural Outlook 2008- 2017</t>
  </si>
  <si>
    <t>The effect of ethanol production on the US national corn price</t>
  </si>
  <si>
    <t>Biofuels and Food Security: Missing the Point</t>
  </si>
  <si>
    <t>Multi-criteria Comparison of Fuel Policies: Renewable Fuel Standards, Clean Fuel Standards, and Fuel GHG Tax</t>
  </si>
  <si>
    <t>Model estimates food-versus-biofuel trade-off</t>
  </si>
  <si>
    <t>Land use competition for production of food and liquid biofuels: An analysis of the arguments in the current debate</t>
  </si>
  <si>
    <t>Greenhouse gas implications of land use and land conversion to biofuel crops</t>
  </si>
  <si>
    <t>Biofuels and grain prices: impacts and policy responses</t>
  </si>
  <si>
    <t>Global Scenarios for Biofuels: Impacts and Implications</t>
  </si>
  <si>
    <t>Higher agricultural commodity prices: what are the issues</t>
  </si>
  <si>
    <t>Food market effects of a global resource shift toward bioenergy</t>
  </si>
  <si>
    <t>Ethanol subsidies, who gets the benefits?</t>
  </si>
  <si>
    <t>How much hope should we have for biofuels?</t>
  </si>
  <si>
    <t>Causes of high food prices</t>
  </si>
  <si>
    <t>USDA Economic Research Service - WRS-0801</t>
  </si>
  <si>
    <t>Policy options for integrated energy and agricultural markets</t>
  </si>
  <si>
    <t>Policy analysis for integrated energy and agricultural markets in a partial equilibrium framework</t>
  </si>
  <si>
    <t>Biofuels, international food prices, and the poor</t>
  </si>
  <si>
    <t>Agricultural market impacts of future growth in the production of biofuels</t>
  </si>
  <si>
    <t>Biofuels - A new chance for agriculture or a threat to food security</t>
  </si>
  <si>
    <t>Four myths surrounding U.S. biofuels</t>
  </si>
  <si>
    <t>Selected issues related to an expansion of the renewable fuel standard (RFS)</t>
  </si>
  <si>
    <t>Ethanol, Corn, and Soybean Price Relations in a Volatile Vehicle-Fuels Market</t>
  </si>
  <si>
    <t>Food versus fuel: What do prices tell us?</t>
  </si>
  <si>
    <t>AgBio Forum</t>
  </si>
  <si>
    <t>Agribusiness</t>
  </si>
  <si>
    <t>IMF Economic Review</t>
  </si>
  <si>
    <t>FRB International Finance Discussion Paper</t>
  </si>
  <si>
    <t>GTAP Working Paper No. 53</t>
  </si>
  <si>
    <t>Foreign Affairs</t>
  </si>
  <si>
    <t>World Bank Policy Research Working Paper Series, Vol</t>
  </si>
  <si>
    <t>Renewable and sustainable energy reviews</t>
  </si>
  <si>
    <t>GTAP Resource</t>
  </si>
  <si>
    <t>Proceedings of the National Academy of sciences</t>
  </si>
  <si>
    <t>Department of Agricultural &amp; Resource Economics, UCB</t>
  </si>
  <si>
    <t>Remarks at the Council of Foreign Relations, New York, May</t>
  </si>
  <si>
    <t>Proceedings of the NCCC-134 Conference on Applied Commodity Price Analysis, Forecasting and Market Risk Management. Chicago, IL.[Online] Available: http://www. farmdoc. uiuc. edu/nccc134/conf_2007/pdf/confp10-07. pdf.(18 December 2007)</t>
  </si>
  <si>
    <t>Journal of Regulatory Economics</t>
  </si>
  <si>
    <t>California Agriculture</t>
  </si>
  <si>
    <t>Dissertation</t>
  </si>
  <si>
    <t>Biofuels: environmental consequences and interactions with changing land use. Proceedings of the Scientific Committee on Problems of the Environment (SCOPE) International Biofuels Project Rapid Assessment</t>
  </si>
  <si>
    <t>CRS Report for Congress, No. RL34474. Washington: Congressional Research Service, May</t>
  </si>
  <si>
    <t>Biofuels, Food and Feed Tradeoffs (St. Louis, MO)</t>
  </si>
  <si>
    <t>Integration of Agricultural and Energy Systems</t>
  </si>
  <si>
    <t>Working Party on Agricultural Policies and Markets, Directorate for Food, Agriculture and Fisheries, Committee for Agriculture, Organization for Economic Cooperation and Development, AGR/CA/APM (2005)</t>
  </si>
  <si>
    <t>Quarterly Journal of International Agriculture</t>
  </si>
  <si>
    <t>US ethanol demand expansion</t>
  </si>
  <si>
    <t>High Energy Price Scenario</t>
  </si>
  <si>
    <t>High Energy Price with Removal of Biofuel Tax Credits Scenario</t>
  </si>
  <si>
    <t>Removal of Biofuel Support Scenario</t>
  </si>
  <si>
    <t>High Energy Price with No Bottlenecks Scenario</t>
  </si>
  <si>
    <t>Tax extended vs. Tax expired</t>
  </si>
  <si>
    <t>referred to Elobeid, A., &amp; Tokgoz, S. (2006).</t>
  </si>
  <si>
    <t>authors used 2006 and 2015 but 2015 numbers are USDA and EIA projections. Also unclear on exactly what authors get from USDA for 2015</t>
  </si>
  <si>
    <t>2016/2017 baseline</t>
  </si>
  <si>
    <t xml:space="preserve">avearage of 2011-2016 </t>
  </si>
  <si>
    <t>marketing year 06/07</t>
  </si>
  <si>
    <t>page 391</t>
  </si>
  <si>
    <t>webpage</t>
  </si>
  <si>
    <t xml:space="preserve">AgBioForum </t>
  </si>
  <si>
    <t>FAPRI stochastic model</t>
  </si>
  <si>
    <t>supply/demand model</t>
  </si>
  <si>
    <t>by assumption</t>
  </si>
  <si>
    <t>corn feed equation but no livestock market</t>
  </si>
  <si>
    <t>expansion effect, no bottleneck in the ethanol market and a $10 increase in the oil price; referred to Torkgoz et. al. 2007</t>
  </si>
  <si>
    <t xml:space="preserve">US mandate only </t>
  </si>
  <si>
    <t>table 1, ethanol tax credit, biodiesel tax credit, ethanol specific tariff</t>
  </si>
  <si>
    <t xml:space="preserve">assumed number since the results reported in multipliers </t>
  </si>
  <si>
    <t>ethanol output increases by 177.4%, table 5, but not sure about base level</t>
  </si>
  <si>
    <t xml:space="preserve">page 10 </t>
  </si>
  <si>
    <t>Table 8.2, multiplier =23.4 means that "doubling of ethanol use in the United States would increase area devoted to corn by 23.4%." page 121</t>
  </si>
  <si>
    <t>US crop cover change, table 8</t>
  </si>
  <si>
    <t>table 8.2</t>
  </si>
  <si>
    <t>no baseline corn production; base corn area harvested is 93 m.a.</t>
  </si>
  <si>
    <t>coarse grain, table 5</t>
  </si>
  <si>
    <t>coarse grain, table 2, with minus without scenario</t>
  </si>
  <si>
    <t>List #</t>
  </si>
  <si>
    <t>List1</t>
  </si>
  <si>
    <t>List2</t>
  </si>
  <si>
    <t>List3</t>
  </si>
  <si>
    <t>yr_pub</t>
  </si>
  <si>
    <t>yr_data</t>
  </si>
  <si>
    <t>wct_price</t>
  </si>
  <si>
    <t>wct_total</t>
  </si>
  <si>
    <t>wct_food</t>
  </si>
  <si>
    <t>wct_ghg</t>
  </si>
  <si>
    <t>wct_land</t>
  </si>
  <si>
    <t>wct_iluc</t>
  </si>
  <si>
    <t>q0_ethnl</t>
  </si>
  <si>
    <t>q1_ethnl</t>
  </si>
  <si>
    <t>dq_ethnl</t>
  </si>
  <si>
    <t>dq_ghg_wrld</t>
  </si>
  <si>
    <t>dq_ghg_us</t>
  </si>
  <si>
    <t>dp_corn</t>
  </si>
  <si>
    <t>dp_corn_pct</t>
  </si>
  <si>
    <t>p0_corn</t>
  </si>
  <si>
    <t>if_coarse</t>
  </si>
  <si>
    <t>if_corn</t>
  </si>
  <si>
    <t>if_ddgs</t>
  </si>
  <si>
    <t>if_iluc</t>
  </si>
  <si>
    <t>if_fuel</t>
  </si>
  <si>
    <t>if_lvstk</t>
  </si>
  <si>
    <t xml:space="preserve">if_jrnl </t>
  </si>
  <si>
    <t>if_refer</t>
  </si>
  <si>
    <t>if_pe</t>
  </si>
  <si>
    <t>if_ge</t>
  </si>
  <si>
    <t>if_conven</t>
  </si>
  <si>
    <t>if_broad</t>
  </si>
  <si>
    <t>if_tax</t>
  </si>
  <si>
    <t>if_other</t>
  </si>
  <si>
    <t>confidence</t>
  </si>
  <si>
    <t>da_cornus</t>
  </si>
  <si>
    <t>da_cornus_pct</t>
  </si>
  <si>
    <t>da_cropus</t>
  </si>
  <si>
    <t>da_cornrow</t>
  </si>
  <si>
    <t>da_cornrow_pct</t>
  </si>
  <si>
    <t>da_croprow</t>
  </si>
  <si>
    <t>da_croprow_pct</t>
  </si>
  <si>
    <t>da_cropwld_pct</t>
  </si>
  <si>
    <t>da_cropwld</t>
  </si>
  <si>
    <t>da_cornwld</t>
  </si>
  <si>
    <t>da_cornwld_pct</t>
  </si>
  <si>
    <t>dq_cornrow</t>
  </si>
  <si>
    <t>dq_cornrow_pct</t>
  </si>
  <si>
    <t>dq_cornwld</t>
  </si>
  <si>
    <t>dq_cornwld_pct</t>
  </si>
  <si>
    <t>dq_cornus</t>
  </si>
  <si>
    <t>dq_cornus_pct</t>
  </si>
  <si>
    <t>da_cropus_pct</t>
  </si>
  <si>
    <t>autho</t>
  </si>
  <si>
    <t>title</t>
  </si>
  <si>
    <t>pub</t>
  </si>
  <si>
    <t>if_focus</t>
  </si>
  <si>
    <t>Number of entries</t>
  </si>
  <si>
    <t>p_oil</t>
  </si>
  <si>
    <t>dq_ethnl_pct</t>
  </si>
  <si>
    <t xml:space="preserve">production of biofuels to meet the RFS of 36 billion gallons by 2022 - see Dissertation, page 97 </t>
  </si>
  <si>
    <t>BioEnergy Policy Brief</t>
  </si>
  <si>
    <t>.</t>
  </si>
  <si>
    <t>abstract; 2001-2006</t>
  </si>
  <si>
    <t>NO ACCESS</t>
  </si>
  <si>
    <t>no corn production</t>
  </si>
  <si>
    <t>use fapri corn price 2000</t>
  </si>
  <si>
    <t>2012/2013</t>
  </si>
  <si>
    <t>id</t>
  </si>
  <si>
    <t xml:space="preserve">label </t>
  </si>
  <si>
    <t>Babcock,_Bruce_A..Ethanol_without_Subsidies:_An_Oxymoron_or_the_New_Reality?_2013</t>
  </si>
  <si>
    <t>Babcock,_Bruce_A..Updated_assessment_of_the_drought’s_impacts_on_crop_prices_and_biofuel_production_2012</t>
  </si>
  <si>
    <t>Mandate vs. No mandate, without yield improvement</t>
  </si>
  <si>
    <t>Mandate vs. No mandate, with yield improvement</t>
  </si>
  <si>
    <t>average 2006-2015, page 926</t>
  </si>
  <si>
    <t>model</t>
  </si>
  <si>
    <t>MODEL</t>
  </si>
  <si>
    <t>KAT</t>
  </si>
  <si>
    <t>GFPM</t>
  </si>
  <si>
    <t>VAR</t>
  </si>
  <si>
    <t>chakravorty</t>
  </si>
  <si>
    <t>GARCH</t>
  </si>
  <si>
    <t>USAGE</t>
  </si>
  <si>
    <t>MIRAGE</t>
  </si>
  <si>
    <t>SVAR</t>
  </si>
  <si>
    <t>static</t>
  </si>
  <si>
    <t>dynamic</t>
  </si>
  <si>
    <t>POLYSYS</t>
  </si>
  <si>
    <t>AGLINKCOSIMO</t>
  </si>
  <si>
    <t>tyner</t>
  </si>
  <si>
    <t>FAPRI-ISU</t>
  </si>
  <si>
    <t>GTAP-DEPS</t>
  </si>
  <si>
    <t>adapt and extend the model developed in Lapan and Moschini (2009)</t>
  </si>
  <si>
    <t>average between 1982-2006</t>
  </si>
  <si>
    <t xml:space="preserve">Bento, Antonio; Klotz, Richard </t>
  </si>
  <si>
    <t xml:space="preserve">Environmental, Science and Technology </t>
  </si>
  <si>
    <t xml:space="preserve">main text, table a., convert from MJ to gallon </t>
  </si>
  <si>
    <t>Secnario 2: sugar cane ethanol increase, RFS vs. BAU</t>
  </si>
  <si>
    <t>Scenario 2: RFS,VEETC vs. BAU</t>
  </si>
  <si>
    <t>Scenario 2: RFS, VEETC, tariff vs. BAU</t>
  </si>
  <si>
    <t>Scenario 1: RFS vs. BAU</t>
  </si>
  <si>
    <t>Scenario 1: RFS,VEETC vs. BAU</t>
  </si>
  <si>
    <t>Scenario 1: RFS, VEETC, tariff vs. BAU</t>
  </si>
  <si>
    <t>2. No ethanol policy: current fuel tax but</t>
  </si>
  <si>
    <t>without ethanol subsidy or mandates</t>
  </si>
  <si>
    <t>Author</t>
  </si>
  <si>
    <t>S1-LP: tax credit retained, low oil price</t>
  </si>
  <si>
    <t>S2-LP</t>
  </si>
  <si>
    <t>S3-LP</t>
  </si>
  <si>
    <t>S1-HP</t>
  </si>
  <si>
    <t>S2-HP</t>
  </si>
  <si>
    <t>S3-HP</t>
  </si>
  <si>
    <t>High Energy Price Scenario, with tax credit</t>
  </si>
  <si>
    <t>market scenario, low price, high substitution elasticity</t>
  </si>
  <si>
    <t xml:space="preserve">market scenario, high price, high substitution </t>
  </si>
  <si>
    <t>market scenario, low price, low substitution</t>
  </si>
  <si>
    <t xml:space="preserve">market scenario, high price, low substitution </t>
  </si>
  <si>
    <t xml:space="preserve"> Table 5 for corn price % change; base price 2020= base price 2006 * -14.6% </t>
  </si>
  <si>
    <t>2010,RFS 50%</t>
  </si>
  <si>
    <t>2010, RFS75%</t>
  </si>
  <si>
    <t>2010 RFS125%</t>
  </si>
  <si>
    <t>2010. RFS 150%</t>
  </si>
  <si>
    <t>2020. RFS 50%</t>
  </si>
  <si>
    <t>2020 RFS 75%</t>
  </si>
  <si>
    <t>2020 RFS 125%</t>
  </si>
  <si>
    <t>2020 RFS 150%</t>
  </si>
  <si>
    <t>2030. RFS 50%</t>
  </si>
  <si>
    <t>2030 RFS 75%</t>
  </si>
  <si>
    <t>2030 RFS 125%</t>
  </si>
  <si>
    <t>2030 RFS 150%</t>
  </si>
  <si>
    <t>Option 1, waived all mandates</t>
  </si>
  <si>
    <t xml:space="preserve">Option 2, waived cellulosic mandates only </t>
  </si>
  <si>
    <t>Option 3, waived cellulosic and advanced</t>
  </si>
  <si>
    <t>fixed subsidy, 40$ oil price, no demand shock</t>
  </si>
  <si>
    <t>table 4, base = no subsidy</t>
  </si>
  <si>
    <t>fixed subsidy, 60$ oil price, no demand shock</t>
  </si>
  <si>
    <t>fixed subsidy, 80$ oil price, no demand shock</t>
  </si>
  <si>
    <t>fixed subsidy, 100$ oil price, no demand shock</t>
  </si>
  <si>
    <t>fixed subsidy, 120$ oil price, no demand shock</t>
  </si>
  <si>
    <t>variable subsidy, 40$ oil price, no demand shock</t>
  </si>
  <si>
    <t>variable subsidy, 60$ oil price, no demand shock</t>
  </si>
  <si>
    <t>RFS, 40$ oil price, no demand shock</t>
  </si>
  <si>
    <t>RFS, 60$ oil price, no demand shock</t>
  </si>
  <si>
    <t>RFS, 80$ oil price, no demand shock</t>
  </si>
  <si>
    <t>RFS, 100$ oil price, no demand shock</t>
  </si>
  <si>
    <t>RFS, 120$ oil price, no demand shock</t>
  </si>
  <si>
    <t>fixed subsidy, 40$ oil price, with demand shock</t>
  </si>
  <si>
    <t>fixed subsidy, 60$ oil price, with 10% demand shock</t>
  </si>
  <si>
    <t>fixed subsidy, 80$ oil price, with 10% demand shock</t>
  </si>
  <si>
    <t>fixed subsidy, 100$ oil price, with demand shock</t>
  </si>
  <si>
    <t>fixed subsidy, 120$ oil price, with 10% demand shock</t>
  </si>
  <si>
    <t>variable subsidy, 40$ oil price, with demand shock</t>
  </si>
  <si>
    <t>variable subsidy, 60$ oil price, with 10% demand shock</t>
  </si>
  <si>
    <t>RFS, 40$ oil price, with 10% demand shock</t>
  </si>
  <si>
    <t>RFS, 60$ oil price, with 10% demand shock</t>
  </si>
  <si>
    <t>RFS, 80$ oil price, with 10% demand shock</t>
  </si>
  <si>
    <t xml:space="preserve">fixed subsidy, 60$ oil price, no demand shock, corn yield increased 30% </t>
  </si>
  <si>
    <t xml:space="preserve">fixed subsidy, 80$ oil price, no demand shock, corn yield increased 30% </t>
  </si>
  <si>
    <t xml:space="preserve">fixed subsidy, 100$ oil price, no demand shock, corn yield increased 30% </t>
  </si>
  <si>
    <t xml:space="preserve">fixed subsidy, 120$ oil price, no demand shock, corn yield increased 30% </t>
  </si>
  <si>
    <t xml:space="preserve">variable subsidy, 40$ oil price, no demand shock, corn yield increased 30% </t>
  </si>
  <si>
    <t xml:space="preserve">variable subsidy, 60$ oil price, no demand shock, corn yield increased 30% </t>
  </si>
  <si>
    <t xml:space="preserve">RFS, 40$ oil price, no demand shock, corn yield increased 30% </t>
  </si>
  <si>
    <t xml:space="preserve">RFS, 60$ oil price, no demand shock, corn yield increased 30% </t>
  </si>
  <si>
    <t xml:space="preserve">RFS, 80$ oil price, no demand shock, corn yield increased 30% </t>
  </si>
  <si>
    <t xml:space="preserve">fixed subsidy, 40$ oil price, with demand shock, corn yield increased 30% </t>
  </si>
  <si>
    <t xml:space="preserve">fixed subsidy, 60$ oil price, with 10% demand shock, corn yield increased 30% </t>
  </si>
  <si>
    <t xml:space="preserve">fixed subsidy, 80$ oil price, with 10% demand shock, corn yield increased 30% </t>
  </si>
  <si>
    <t xml:space="preserve">fixed subsidy, 100$ oil price, with demand shock, corn yield increased 30% </t>
  </si>
  <si>
    <t xml:space="preserve">fixed subsidy, 120$ oil price, with 10% demand shock, corn yield increased 30% </t>
  </si>
  <si>
    <t xml:space="preserve">variable subsidy, 40$ oil price, with demand shock, corn yield increased 30% </t>
  </si>
  <si>
    <t xml:space="preserve">variable subsidy, 60$ oil price, with 10% demand shock, corn yield increased 30% </t>
  </si>
  <si>
    <t xml:space="preserve">RFS, 40$ oil price, with 10% demand shock, corn yield increased 30% </t>
  </si>
  <si>
    <t xml:space="preserve">RFS, 60$ oil price, with 10% demand shock, corn yield increased 30% </t>
  </si>
  <si>
    <t xml:space="preserve">fixed subsidy, 40$ oil price, no demand shock,corn yield increased 30% </t>
  </si>
  <si>
    <t>According to Section 5 page 331 - Ethanol quantity change taken from Hertel et al (2010); base ethanol = 0.471 Q.btu in 2006 table 1 Hertel el.al (2010); change due to US-EU 2015 mandate is 184% table 5 https://pdfs.semanticscholar.org/97d8/2357758ee39ddd5475cf4f6e4f72417c983d.pdf</t>
  </si>
  <si>
    <t>biofuel policy instruments are (a) $0.5 per gallon tax credit, and (b) a mandated level of use (4 bg), page 82</t>
  </si>
  <si>
    <t>GTAP and FAPRI-CARD calibration</t>
  </si>
  <si>
    <t>RFS+LCFS</t>
  </si>
  <si>
    <t>RFS + LCFS + CO2 price</t>
  </si>
  <si>
    <t>+16+16: 16 bg conventional with 16 bg cellulosic</t>
  </si>
  <si>
    <t>+16 + 20: 16 bg conventional with 20 bg cellulosic</t>
  </si>
  <si>
    <t>Table 2; base data see chapter 3, dissertation version, table 4-7, pg.102</t>
  </si>
  <si>
    <t xml:space="preserve">    If Yes, what is the base crude oil price assumption? </t>
  </si>
  <si>
    <t>Mandate only</t>
  </si>
  <si>
    <t>Mandate, tax credit, tariffs</t>
  </si>
  <si>
    <t>Mandate, tax credit</t>
  </si>
  <si>
    <t>Mandate, tariff</t>
  </si>
  <si>
    <t>Mandate, tax credit=tariff</t>
  </si>
  <si>
    <t>2005/2006</t>
  </si>
  <si>
    <t>2006/07</t>
  </si>
  <si>
    <t>2007/08</t>
  </si>
  <si>
    <t>2008/09</t>
  </si>
  <si>
    <t>2009/10</t>
  </si>
  <si>
    <t>full mandate, stochastic</t>
  </si>
  <si>
    <t>flexible mandate, stochastic</t>
  </si>
  <si>
    <t>increased vs. reduced mandates and no investment inE85stations</t>
  </si>
  <si>
    <t>RFS</t>
  </si>
  <si>
    <t>Carbon tax</t>
  </si>
  <si>
    <t>LCFS</t>
  </si>
  <si>
    <t>Figure 1d, 2030</t>
  </si>
  <si>
    <t>first gen biofuel average 2007-2030</t>
  </si>
  <si>
    <t>Mandate, 2022</t>
  </si>
  <si>
    <t>DOE low</t>
  </si>
  <si>
    <t>Future</t>
  </si>
  <si>
    <t>DOE reference</t>
  </si>
  <si>
    <t>RPS</t>
  </si>
  <si>
    <t>RFS+RPS</t>
  </si>
  <si>
    <t>Table 6</t>
  </si>
  <si>
    <t>All inclusive</t>
  </si>
  <si>
    <t>Beta, RFS 80%</t>
  </si>
  <si>
    <t>Beta, RFS 60%</t>
  </si>
  <si>
    <t>Beta, RFS 40%</t>
  </si>
  <si>
    <t>Beta, RFS 20%</t>
  </si>
  <si>
    <t>Beta, RFS 0%</t>
  </si>
  <si>
    <t>uniform, RFS 80%</t>
  </si>
  <si>
    <t>uniform, RFS 60%</t>
  </si>
  <si>
    <t>uniform, RFS 40%</t>
  </si>
  <si>
    <t>uniform, RFS 20%</t>
  </si>
  <si>
    <t>uniform, RFS 0%</t>
  </si>
  <si>
    <t>Waiver with rollover, 2014</t>
  </si>
  <si>
    <t>2013/14</t>
  </si>
  <si>
    <t>waiver without rollover, 2013</t>
  </si>
  <si>
    <t>waiver without rollover, 2014</t>
  </si>
  <si>
    <t>Waiver with RIN rollover, 2013</t>
  </si>
  <si>
    <t>EISA gap, 2014</t>
  </si>
  <si>
    <t>EISA gap, 2015</t>
  </si>
  <si>
    <t>EISA gap, 2016</t>
  </si>
  <si>
    <t>No broader waivers, 2014</t>
  </si>
  <si>
    <t>No broader waivers, 2015</t>
  </si>
  <si>
    <t>No broader waivers, 2016</t>
  </si>
  <si>
    <t>$0.51 tax credit, Gasoline P = 2.00</t>
  </si>
  <si>
    <t>$0.51 tax credit, Gasoline P = 2.50</t>
  </si>
  <si>
    <t>RFS, $0.51 tax credit, Gasoline P = 2.00</t>
  </si>
  <si>
    <t>RFS, $0.51 tax credit, Gasoline P = 2.50</t>
  </si>
  <si>
    <t>RFS, $0.51 tax credit, Gasoline P = 1.50</t>
  </si>
  <si>
    <t>RFS, tax</t>
  </si>
  <si>
    <t>Table 1,2</t>
  </si>
  <si>
    <t>Table 1,3</t>
  </si>
  <si>
    <t>Import tariff and tax credit</t>
  </si>
  <si>
    <t>EISA mandate</t>
  </si>
  <si>
    <t>1988 drought</t>
  </si>
  <si>
    <t>1988 drought with a mandate</t>
  </si>
  <si>
    <t>2004 bumper crop</t>
  </si>
  <si>
    <t>removal of credit with a mandate</t>
  </si>
  <si>
    <t>2004 bumper crop with a mandate</t>
  </si>
  <si>
    <t>removal of $0.51 tax credit</t>
  </si>
  <si>
    <t>mandate, tax credit, tariff</t>
  </si>
  <si>
    <t>tax credit, tariff</t>
  </si>
  <si>
    <t>mandate, tax credit</t>
  </si>
  <si>
    <t>2008-2009</t>
  </si>
  <si>
    <t>Table 2(1)</t>
  </si>
  <si>
    <t>Global economic effects of US biofuel policy and the potential contribution from advanced biofuels</t>
  </si>
  <si>
    <t>every 5-year period</t>
  </si>
  <si>
    <t>Table C2 and discussion page 333</t>
  </si>
  <si>
    <t>Table 3.A</t>
  </si>
  <si>
    <t>Climate Policy Decisions Require Policy-based lifecylce analysis</t>
  </si>
  <si>
    <t>Base case: Figure 4 demand curve with high value for octane and oxygen and blend wall (Blend wall case)+ Gas price 2$ + 75 m.a.</t>
  </si>
  <si>
    <t>Base vs. 2.5$, 75 m.a.</t>
  </si>
  <si>
    <t>No explicit models for livestock; harvested area is exogenous</t>
  </si>
  <si>
    <t>Base vs. 2.5$, 80 m.a.</t>
  </si>
  <si>
    <t>Base = Blend wall case, 2$, 80 ma</t>
  </si>
  <si>
    <t>Base vs. 2.5$, 85 ma</t>
  </si>
  <si>
    <t>Base vs. 2.5$, 90 ma</t>
  </si>
  <si>
    <t>Base vs. 3$, 75 m.a.</t>
  </si>
  <si>
    <t>Base vs. 3$, 80 m.a.</t>
  </si>
  <si>
    <t>Base vs. 3$, 85 ma</t>
  </si>
  <si>
    <t>Base vs. 3$, 90 ma</t>
  </si>
  <si>
    <t>Base = Blend wall case, 2$, 85 ma</t>
  </si>
  <si>
    <t>Base = Blend wall case, 2$, 90 ma</t>
  </si>
  <si>
    <t>Base = Blend wall case, 2$, 75 ma</t>
  </si>
  <si>
    <t>Base = Elastic demand curve, 2$, 75 ma</t>
  </si>
  <si>
    <t>Base = Elastic demand curve, 2$, 80 ma</t>
  </si>
  <si>
    <t>Base=Elastic demand curve, 2$, 85 ma</t>
  </si>
  <si>
    <t>Base=Elastic demand curve, 2$, 90 ma</t>
  </si>
  <si>
    <t>Tabe 1</t>
  </si>
  <si>
    <t xml:space="preserve">IF CORN ETHANOL CHANGE ONLY </t>
  </si>
  <si>
    <t>X</t>
  </si>
  <si>
    <t>Notes on the base scenario</t>
  </si>
  <si>
    <t>2011, No Programs</t>
  </si>
  <si>
    <t>Babcock</t>
  </si>
  <si>
    <t>2014, No Programs</t>
  </si>
  <si>
    <t>2014, smaller FFVs, No Programs</t>
  </si>
  <si>
    <t>2005,No Subsidies (mandate, tax credit)</t>
  </si>
  <si>
    <t>No mandate</t>
  </si>
  <si>
    <t>full mandate</t>
  </si>
  <si>
    <t>flexible mandate (reduce conventional ethanol mandate by 2.4 billion carryonver RINs)</t>
  </si>
  <si>
    <t>conventional biofuels mandate that is met by corn ethanol is reduced by 2.4 billion carryover RINs, page 6</t>
  </si>
  <si>
    <t>Conventional + Advanced mandate</t>
  </si>
  <si>
    <t>2015, VEETC baseline</t>
  </si>
  <si>
    <t xml:space="preserve">2015, No policy </t>
  </si>
  <si>
    <t>Table SI.2 Supporting Info Document, page S34; %change=%change per ethanol change*ethanol change</t>
  </si>
  <si>
    <t>RFS + VEETC renewed</t>
  </si>
  <si>
    <t>RFS+VEETC phased out</t>
  </si>
  <si>
    <t>RFS only</t>
  </si>
  <si>
    <t xml:space="preserve">VEETC </t>
  </si>
  <si>
    <t xml:space="preserve">Conventional ethanol only </t>
  </si>
  <si>
    <t>2015 is the key year, presented in the main text while in supporting info document shows results in 2011, 2013 and 2015</t>
  </si>
  <si>
    <t>BAU</t>
  </si>
  <si>
    <t>Laissez faire</t>
  </si>
  <si>
    <t>Status quo</t>
  </si>
  <si>
    <t>First best</t>
  </si>
  <si>
    <t>Optimal tax and subsidy</t>
  </si>
  <si>
    <t>Optimal subsidy</t>
  </si>
  <si>
    <t>Optimal mandate</t>
  </si>
  <si>
    <t>fuel tax + ethanol subsidy chosen optimally</t>
  </si>
  <si>
    <t>no change in fuel tax, ethanol subsidy optimal</t>
  </si>
  <si>
    <t>no change in fuel tax, ethanol mandate optimal</t>
  </si>
  <si>
    <t>No ethanol policy (fuel tax 0.39$/g in place, table 3A)</t>
  </si>
  <si>
    <t>with no border or domestic taxes or subsidies; fuel tax = 0, Table 3A</t>
  </si>
  <si>
    <t>fuel tax + ethanol policy (subsidy 0.45$/g Table 3A)</t>
  </si>
  <si>
    <t>oil tariff + corn tariff, Table 3A</t>
  </si>
  <si>
    <t>Reference scenario</t>
  </si>
  <si>
    <t>All mandates enforced</t>
  </si>
  <si>
    <t>Option 1</t>
  </si>
  <si>
    <t xml:space="preserve">Option 3 </t>
  </si>
  <si>
    <t>2016 - 2020 average</t>
  </si>
  <si>
    <t>Table 2, Advanced and total mandates are reduced by the same
amount as the cellulosic mandate; no change in conventional gap, page 575</t>
  </si>
  <si>
    <t>Table 2, reduction in cellulosic from 16 to 6 bg</t>
  </si>
  <si>
    <t>Table 2, reduction in advanced and cellulosic</t>
  </si>
  <si>
    <t>RFS 100%</t>
  </si>
  <si>
    <t>Text states RFS is reference so 15 b.g. initial (page 7), then apply reduction reported in table 2</t>
  </si>
  <si>
    <t>corn ethanol mandate of 15 bg, page 5</t>
  </si>
  <si>
    <t>Table 9</t>
  </si>
  <si>
    <t>Baseline</t>
  </si>
  <si>
    <t>Tariff only</t>
  </si>
  <si>
    <t>Tax credit only</t>
  </si>
  <si>
    <t>No program</t>
  </si>
  <si>
    <t>Table 10a</t>
  </si>
  <si>
    <t xml:space="preserve">No EISA, credits and tariffs extended </t>
  </si>
  <si>
    <t>EISA, credit, tariffs extended indefinitely</t>
  </si>
  <si>
    <t>Table 10a; change in corn ethanol and advanced biofuel</t>
  </si>
  <si>
    <t>EISA, credit, tariffs expired</t>
  </si>
  <si>
    <t>No EISA, credit tariffs expired</t>
  </si>
  <si>
    <t>Table 16a</t>
  </si>
  <si>
    <t>No subsidy</t>
  </si>
  <si>
    <t>Table 7</t>
  </si>
  <si>
    <t>No subsidy, corn yield increased 30%</t>
  </si>
  <si>
    <t>corn producer price, Table 1</t>
  </si>
  <si>
    <t>With Downside Risk Aversion, without biofuel production</t>
  </si>
  <si>
    <t xml:space="preserve"> downside risk aversion, without biofuel policy (but WITH biofuel prod)</t>
  </si>
  <si>
    <t>downside risk aversion, with biofuel policy AND biofuel prod</t>
  </si>
  <si>
    <t>if_cornonly</t>
  </si>
  <si>
    <t>Babcock,_Bruce_A.;_Zhou,_Wei.Impact_on_Corn_Prices_from_Reduced_Biofuel_Mandates_2013</t>
  </si>
  <si>
    <t>p 1</t>
  </si>
  <si>
    <t>Babcock et al.</t>
  </si>
  <si>
    <t>Appendix</t>
  </si>
  <si>
    <t>p 3</t>
  </si>
  <si>
    <t>Babcock and Zhou</t>
  </si>
  <si>
    <t>Not defined p 6</t>
  </si>
  <si>
    <t>See tables 1 and 2</t>
  </si>
  <si>
    <t>table 1 &amp; 2, ethanol production; note 2016/17 mostly flat RIN stocks, but difficult to use later years with RIN stocks slipping into negatives (table 1, p 10)</t>
  </si>
  <si>
    <t>table 1 &amp; 2</t>
  </si>
  <si>
    <t>title page, summary</t>
  </si>
  <si>
    <t>Bento and Klotz</t>
  </si>
  <si>
    <t>economic model for the US; say it is GE (p 5380)</t>
  </si>
  <si>
    <t>VAR estimation of structural model; p 21-26</t>
  </si>
  <si>
    <t>Abstract; Table 1; FAPRI base data</t>
  </si>
  <si>
    <t>page 1, 9; p 41 correcting for billion instead of million, but unsure how to map biofuel change over period to specific values for their counter-factual analysis</t>
  </si>
  <si>
    <t>page 42</t>
  </si>
  <si>
    <t>[test](%∆cornprice)/(∆ethanolquantity)</t>
  </si>
  <si>
    <t>p 10, 15, 16-21 (absence of supply variables)</t>
  </si>
  <si>
    <t>CBO</t>
  </si>
  <si>
    <t>p 30</t>
  </si>
  <si>
    <t>Cui, Lapan, Moschini</t>
  </si>
  <si>
    <t>listing of model elements; Table 1A</t>
  </si>
  <si>
    <t>Table 3.A optimal mandate less no policy</t>
  </si>
  <si>
    <t>p 78, 89</t>
  </si>
  <si>
    <t>p 87</t>
  </si>
  <si>
    <t>mean % change in corn price, table 3, comparing with and without use of RINs</t>
  </si>
  <si>
    <t>p 690-4</t>
  </si>
  <si>
    <t>p 691-2</t>
  </si>
  <si>
    <t>Technically, an ethanol demand shock p 694-5; but ethanol shock given small share of imported ethanol</t>
  </si>
  <si>
    <t>% change in corn price per 10% change in corn starch ethanol scenario change is derived from impact multipliers of table 3 by taking the % change in corn per 1% change in corn starch ethanol times 10.</t>
  </si>
  <si>
    <t>p 91-2, 96</t>
  </si>
  <si>
    <t>E.g. note acreage changes in results.</t>
  </si>
  <si>
    <t>page v, 6, 9</t>
  </si>
  <si>
    <t>Area endogenous in USAGE, and note output changes</t>
  </si>
  <si>
    <t>corn ethanol and advanced biofuel up to 36 bg in 2022; but text seems to imply a focus on ethanol only, albeit conventional, advanced, or cellulosic (p 6)</t>
  </si>
  <si>
    <t>SR: US corn area response to price assumption (1=yes, 0=no)</t>
  </si>
  <si>
    <t>Land response in all cases (table 1)</t>
  </si>
  <si>
    <t>Land response in all cases (tables 1, 2, 3)</t>
  </si>
  <si>
    <t>VAR estimation of structural model; p 117, 121-4</t>
  </si>
  <si>
    <t>p 121</t>
  </si>
  <si>
    <t>Authors tie numbers to a 1 million change in acres (p 135), ignoring headline extrapolation by multiplying this number to assume linear scaling up; they claim 6 m.a. increase in area for ethanol in 2007/08 &amp; can confirm IF IGNORE DG: 6=(3049-2119)/150.7</t>
  </si>
  <si>
    <t>Herreros et al.</t>
  </si>
  <si>
    <t>p 6-9</t>
  </si>
  <si>
    <t>p 7</t>
  </si>
  <si>
    <t xml:space="preserve">Abstract and p. 11, Impact of the 2013 RFS mandate which required a level of consumption higher than 2012. Thus 2012 is binding. </t>
  </si>
  <si>
    <t>p. 11 text for price changes, but not entirely clear</t>
  </si>
  <si>
    <t>p 7-8</t>
  </si>
  <si>
    <t>GTAP version 7 modified (p. 441), including GTAP-E changes (p. 442); but not AEZs (p. 442)</t>
  </si>
  <si>
    <t>GTAP (e.g. p. 442)</t>
  </si>
  <si>
    <t>BEPAM, p 13-25</t>
  </si>
  <si>
    <t>p. 18</t>
  </si>
  <si>
    <t>p. 575-8</t>
  </si>
  <si>
    <t>p. 575-6</t>
  </si>
  <si>
    <t>Table 2, conventional gap increases only if option 3 is compared to option 1</t>
  </si>
  <si>
    <t>Table 4, option 3 is compared to option 1</t>
  </si>
  <si>
    <t>abstract, p. 603-4</t>
  </si>
  <si>
    <t>p. 604 and results</t>
  </si>
  <si>
    <t>Nunez et al.</t>
  </si>
  <si>
    <t>p. 489-90</t>
  </si>
  <si>
    <t>p. 490</t>
  </si>
  <si>
    <t>Roberts and Schlenker</t>
  </si>
  <si>
    <t>Statistical estimation of price response and equilibrium market analysis, p. 2269-72, 2278</t>
  </si>
  <si>
    <t>Implicit in supply response estimates (p. 2279), especially given assumed exogenous yields (p. 2274-5)</t>
  </si>
  <si>
    <t>a competitive storage model (p. 7-13), impact of suspending RFS under a high corn price scenario  - the threshold price is 7.2$/bushel</t>
  </si>
  <si>
    <t>Supply elasticity in the model (p. 3, 14) but results seem to focus on immediate impacts.</t>
  </si>
  <si>
    <t>Volume not specified, but note to table 3 suggests they use EISA conventional gap corresponding to 2012/13 MY and applies the percent reductions (as shown in table 3)</t>
  </si>
  <si>
    <t>Model and modifications, p 328-31</t>
  </si>
  <si>
    <t>Full effects only, do not show restricted experiments that show partial results</t>
  </si>
  <si>
    <t>p. 279</t>
  </si>
  <si>
    <t>with byproducts because authors discount case without by-products</t>
  </si>
  <si>
    <t>Main point of the article is to include DDGs</t>
  </si>
  <si>
    <t>Tyner and Taheripour</t>
  </si>
  <si>
    <t>p 7 and references 5-9</t>
  </si>
  <si>
    <t>Discuss yield draws and waivers for given area</t>
  </si>
  <si>
    <t>p. 4, 6-8</t>
  </si>
  <si>
    <t>p. 6-7</t>
  </si>
  <si>
    <t>Wu and Langpap</t>
  </si>
  <si>
    <t>GE model basis Section 3, not GTAP; adapted from referenced 2003 study that appears unrelated to biofuels</t>
  </si>
  <si>
    <t>(e.g. see elasticity on table 2)</t>
  </si>
  <si>
    <t>some modifications that are then integrated into GTAP-E for impact analysis (p. 1002-3)</t>
  </si>
  <si>
    <t>Endogenous in GTAP-E and focus of article is land expansion</t>
  </si>
  <si>
    <t>p. 68-9</t>
  </si>
  <si>
    <t>US SR supply is elastic and area responds</t>
  </si>
  <si>
    <t>Table 5.1-4, p. 891-</t>
  </si>
  <si>
    <t>Final value from page 13 and table 1.2-3 (p. 71); Base value from table 1.2.-2 (p. 69)</t>
  </si>
  <si>
    <t>Exec Summary and p. 2</t>
  </si>
  <si>
    <t>Presumably leave supply response on.</t>
  </si>
  <si>
    <t>Text, p. 7</t>
  </si>
  <si>
    <t>Start from historical 2005-09 data (p. 4), assume MY data; change in 2009 is stated in the text on page 5 and other numbers are crudely estimated from Figure 5</t>
  </si>
  <si>
    <t>EDM based on Gardner (p. 5349</t>
  </si>
  <si>
    <t>p. 535</t>
  </si>
  <si>
    <t>De La Torre Ugarte, Daniel; English, Burton C.; Jensen, Kim</t>
  </si>
  <si>
    <t>POLYSYS (p. 1291) and IMPLAN</t>
  </si>
  <si>
    <t>de Gorter and Just</t>
  </si>
  <si>
    <t>p. 18 and results of table 1</t>
  </si>
  <si>
    <t>De Gorter and Just</t>
  </si>
  <si>
    <t>Table 3 p. 406</t>
  </si>
  <si>
    <t>Elobeid and Tokgoz</t>
  </si>
  <si>
    <t>p. 920-5</t>
  </si>
  <si>
    <t>p. 924-5</t>
  </si>
  <si>
    <t>p. 118</t>
  </si>
  <si>
    <t>e.g. area changes in table 4</t>
  </si>
  <si>
    <t>McPhail and Babcock</t>
  </si>
  <si>
    <t>Stochastic partial equilibrium model, p. 5-11</t>
  </si>
  <si>
    <t>equation 3; figures 1 and 3; table 1</t>
  </si>
  <si>
    <t>equation 3; results</t>
  </si>
  <si>
    <t>FAPRI-ISU models for economic effects (Supplement p. 5-7</t>
  </si>
  <si>
    <t>Land use change is in the model - and the point of the article.</t>
  </si>
  <si>
    <t>Supplement table 2A</t>
  </si>
  <si>
    <t>p. 746-7</t>
  </si>
  <si>
    <t>model and note results</t>
  </si>
  <si>
    <t>Elobeid Amani; Simla Tokgoz; Hayes, Dermot; Babcock, Bruce; Hart, Chad</t>
  </si>
  <si>
    <t>web-based journal</t>
  </si>
  <si>
    <t>p. 12</t>
  </si>
  <si>
    <t>nmodel and note results</t>
  </si>
  <si>
    <t>($70 oil price ) vs. ($50 oil price )</t>
  </si>
  <si>
    <t>comparing oil price scenarios that impose a break-even corn price</t>
  </si>
  <si>
    <t>implicitly endogenous, but not directly relevant</t>
  </si>
  <si>
    <t>authors did not specify the base level of corn ethanol in 2006 and 2015, but said 3 bg and 50 percent increase in 2006 and 3 b g or 25% in 2015 (table 2 notes)</t>
  </si>
  <si>
    <t>Use table 2 increase in mandate, which presumably holds other policies constant (p 16)</t>
  </si>
  <si>
    <t>table 2; base data for 2015 assumed</t>
  </si>
  <si>
    <t>table 2; base data for 2006 actual</t>
  </si>
  <si>
    <t>Table 2 results; no baseline corn production so base corn area harvested is assumed 2015</t>
  </si>
  <si>
    <t>Table 2 results; no baseline corn production so base corn area harvested is actual 2006</t>
  </si>
  <si>
    <t>Baseline to long-run equilibrium</t>
  </si>
  <si>
    <t>p. 466-9; revisions p. 472-3</t>
  </si>
  <si>
    <t>p. 468, 472-3</t>
  </si>
  <si>
    <t>Park and Fortenbery</t>
  </si>
  <si>
    <t xml:space="preserve">no mandate but the authors have an exogenous change in ethanol production that affects corn prices </t>
  </si>
  <si>
    <t>Complicated by the quarterly frequency, but supply is defined to include beginning stocks plus production, but there seems to be no price response relating to production, p. 4-5</t>
  </si>
  <si>
    <t>page 387, 390</t>
  </si>
  <si>
    <t>Corn supply elasticity is not zero, p. 390</t>
  </si>
  <si>
    <t>Gohin and Treguer</t>
  </si>
  <si>
    <t>PE model of their own, p. 73-80</t>
  </si>
  <si>
    <t>Corn supply equation, p. 74; Changing corn production in results, Table 1</t>
  </si>
  <si>
    <t>[test](∆cornprice)/(∆ethanolquantity)</t>
  </si>
  <si>
    <t>Tokgoz et. al</t>
  </si>
  <si>
    <t>oil price increased by $10 + E85 Botteneck (not enough FFVs absorb expansion in ethanol supply)</t>
  </si>
  <si>
    <t>multicommodity, multicountry, partial long-run equilibrium model</t>
  </si>
  <si>
    <t>a mandate of 14.7 billion gallons (pg.617) + drought</t>
  </si>
  <si>
    <t>Baseline 2016</t>
  </si>
  <si>
    <t>Baseline 2012</t>
  </si>
  <si>
    <t>Increased mandate, 2013/14</t>
  </si>
  <si>
    <t>Reduced mandate, 2013/14</t>
  </si>
  <si>
    <t>Increased mandate, 2014/15</t>
  </si>
  <si>
    <t>Increased mandate, 2015/16</t>
  </si>
  <si>
    <t>Increased mandate, 2016/17</t>
  </si>
  <si>
    <t>Increased mandate, 2017/18</t>
  </si>
  <si>
    <t>Increased mandate, 2018/19</t>
  </si>
  <si>
    <t>Increased mandate, 2019/20</t>
  </si>
  <si>
    <t>Reduced mandate, 2014/15</t>
  </si>
  <si>
    <t>Reduced mandate, 2015/16</t>
  </si>
  <si>
    <t>Reduced mandate, 2016/17</t>
  </si>
  <si>
    <t>Reduced mandate, 2017/18</t>
  </si>
  <si>
    <t>Reduced mandate, 2018/19</t>
  </si>
  <si>
    <t>Reduced mandate, 2019/20</t>
  </si>
  <si>
    <t>Table 2-2</t>
  </si>
  <si>
    <t>Corn price change %, Table 1; FAPRI base data</t>
  </si>
  <si>
    <t>Base ethanol 14.7 bg, pg. 5; End point ethanol, Table 1</t>
  </si>
  <si>
    <t>BAU 2022</t>
  </si>
  <si>
    <t>Mandate with tax credit 2022</t>
  </si>
  <si>
    <t>2005-2011</t>
  </si>
  <si>
    <t>Projection, 2011-2017</t>
  </si>
  <si>
    <t>Table 7.1, average for 2011-2017; Ending value Table 7.7, average for 2010-2017</t>
  </si>
  <si>
    <t>Table 7.1, average for 2011-2017; Ending value Table 7.7, average for 2010-2018</t>
  </si>
  <si>
    <t>Table 7.1, average for 2011-2017; Ending value Table 7.7, average for 2010-2019</t>
  </si>
  <si>
    <t>Table 7.1, average for 2011-2017; Ending value Table 7.7, average for 2010-2020</t>
  </si>
  <si>
    <t>Table 7.3, average for 2011-2017 coarse grain price (corn price is not available, FAPRI basedata seemed too high instead); Ending value Table 7.7, average for 2010-2017</t>
  </si>
  <si>
    <t>2001 GTAP-BIO database</t>
  </si>
  <si>
    <t>RFS Baseline (RFS2 100%)</t>
  </si>
  <si>
    <t>converted to gallon (1.25 EJ =15 bg page 605); share of corn ethanol (crop ethanol) out of total biofuel is from table 1</t>
  </si>
  <si>
    <t>FAPRI basedata; % change from Table A4</t>
  </si>
  <si>
    <t>2020 High Corn scenario - Conventional ethanol displaces cellulosic</t>
  </si>
  <si>
    <t>Level change in corn price, Table 1; base corn price, FAPRI basedata</t>
  </si>
  <si>
    <t>price increased by 30%, mentioned in the text; FAPRI basedata</t>
  </si>
  <si>
    <t>No mandate waiver, 2012 yield</t>
  </si>
  <si>
    <t>No mandate waiver, 2011 yield</t>
  </si>
  <si>
    <t>No mandate waiver, 2010 yield</t>
  </si>
  <si>
    <t>Base corn price (column 1) and change (column 2), Table 3-2010 yield</t>
  </si>
  <si>
    <t>Expected suspension, RFS reduced 20%</t>
  </si>
  <si>
    <t>Expected suspension, RFS reduced 30%</t>
  </si>
  <si>
    <t>Expected suspension, RFS reduced 40%</t>
  </si>
  <si>
    <t>Unexpected suspension, RFS reduced 20%</t>
  </si>
  <si>
    <t>Unexpected suspension, RFS reduced 10%</t>
  </si>
  <si>
    <t>Unexpected suspension, RFS reduced 30%</t>
  </si>
  <si>
    <t>Unexpected suspension, RFS reduced 40%</t>
  </si>
  <si>
    <t>Unexpected suspension, RFS reduced 50%</t>
  </si>
  <si>
    <t>Base corn price (column 1) and change (column 3), Table 3-2010 yield</t>
  </si>
  <si>
    <t>Base corn price (column 1) and change (column 2), Table 3-2011 yield</t>
  </si>
  <si>
    <t>Base corn price (column 1) and change (column 3), Table 3-2011 yield</t>
  </si>
  <si>
    <t>Base corn price (column 1) and change (column 2), Table 3-2012 yield</t>
  </si>
  <si>
    <t>Base corn price (column 1) and change (column 3), Table 3-2012 yield</t>
  </si>
  <si>
    <t>10% blend; $0 subsidy</t>
  </si>
  <si>
    <t>20% blend, $ subsidy</t>
  </si>
  <si>
    <t>30% blend, $0 subsidy</t>
  </si>
  <si>
    <t>Table 2 (ethanol means corn ethanol, page 1004)</t>
  </si>
  <si>
    <t>Policy, Low cult. land growth (global)</t>
  </si>
  <si>
    <t>Policy, High cult. land growth (global)</t>
  </si>
  <si>
    <t>Table 4, % corn price change; FAPRI basedata</t>
  </si>
  <si>
    <t>Market, Low cult. land growth (global)</t>
  </si>
  <si>
    <t>Market, Mid-level cult. land growth (global)</t>
  </si>
  <si>
    <t>Market, High cult. land growth (global)</t>
  </si>
  <si>
    <t>No mandate, without yield improvement</t>
  </si>
  <si>
    <t>Baseline, 2006</t>
  </si>
  <si>
    <t>Baseline, 2015</t>
  </si>
  <si>
    <t>add 3 b.g., 2006</t>
  </si>
  <si>
    <t>add 3 b.g., 2015</t>
  </si>
  <si>
    <t>Table 2, average (last row), column 7 minus cl. 8</t>
  </si>
  <si>
    <t>FAPRI basedata</t>
  </si>
  <si>
    <t>Base</t>
  </si>
  <si>
    <t>Scenario 1: Removal of trade U.S. ethanol trade barriers</t>
  </si>
  <si>
    <t>Scenario 2: Removal of trade barriers and tax credit</t>
  </si>
  <si>
    <t>Baseline, with RFS</t>
  </si>
  <si>
    <t>Table 5 change less Table 4 change</t>
  </si>
  <si>
    <t>Table 5 change less Table 4 change; FAPRI basedata</t>
  </si>
  <si>
    <t>Table 5</t>
  </si>
  <si>
    <t>Appendix 1, US Ethanol and Coproduct supply and use table</t>
  </si>
  <si>
    <t>Appendix 1, U.S. Corn Supply and Utilization table</t>
  </si>
  <si>
    <t>base=0 production; end point = "ethanol producers initially produce 5 bg ethanol", page 81</t>
  </si>
  <si>
    <t xml:space="preserve">RFS 2 (full mandate) </t>
  </si>
  <si>
    <t>Baseline CASE 1</t>
  </si>
  <si>
    <t>Extracted from Condon et. al. excel file</t>
  </si>
  <si>
    <t>% change extracted from Condon et. al. excel file but looks like it refers to Figure 8.B, agricultural price % change; FAPRI basedata</t>
  </si>
  <si>
    <t>Similar to "Impact on corn prices from reduced biofuel mandate", Babcock and Zhou, 2013</t>
  </si>
  <si>
    <t>Adusumilli,_Naveen;_Taylor,_C._Robert;_Lacewell,_Ronald;_Rister,_M._Edward.Aggregate_Economic_Implications_of_National_Cellulosic_Biofuel_Goals1_2013</t>
  </si>
  <si>
    <t>Babcock,_Bruce_A.;_Barr,_Kanlaya_Jintanakul;_Carriquiry,_Miguel_Alberto;_others.Costs_and_benefits_to_taxpayers,_consumers,_and_producers_from_US_ethanol_policies_2010</t>
  </si>
  <si>
    <t>Babcock,_Bruce_A..The_Impact_of_US_Biofuel_Policies_on_Agricultural_Price_Levels_and_Volatility_2011</t>
  </si>
  <si>
    <t>Beach,_Robert_H.;_McCarl,_Bruce_A..US_Agricultural_and_forestry_impacts_of_the_energy_independence_and_security_act:_FASOM_results_and_model_description_2010</t>
  </si>
  <si>
    <t>Bento,_Antonio;_Klotz,_Richard_.Climate_Policy_Decisions_Require_Policy-based_lifecylce_analysis_2014</t>
  </si>
  <si>
    <t>Carter,_Colin;_Rausser,_Gordon;_Smith,_Aaron.The_effect_of_the_US_ethanol_mandate_on_corn_prices_2012</t>
  </si>
  <si>
    <t>Chen,_Xiaoguang;_Huang,_Haixiao;_Khanna,_Madhu;_Önal,_Hayri.Alternative_transportation_fuel_standards:_Welfare_effects_and_climate_benefits_2014</t>
  </si>
  <si>
    <t>Chen,_Xiaoguang;_Huang,_Haixiao;_Khanna,_Madhu;_Önal,_Hayri.Meeting_the_Mandate_for_Biofuels:_Implications_for_Land_Use,_Food_and_Fuel_Prices_2011</t>
  </si>
  <si>
    <t>Chen,_Xiaoguang;_Khanna,_Madhu.Food_vs._Fuel:_The_Effect_of_Biofuel_Policies_2012</t>
  </si>
  <si>
    <t>Congressional_Budget_Office_(CBO).The_Renewable_Fuel_Standard:_Issues_for_2014_and_Beyond_2014</t>
  </si>
  <si>
    <t>Cui,_Jingbo;_Lapan,_Harvey;_Moschini,_GianCarlo;_Cooper,_Joseph.Welfare_Impacts_of_Alternative_Biofuel_and_Energy_Policies_2011</t>
  </si>
  <si>
    <t>Dhoubhadel,_Sunil_P.;_Azzam,_Azzeddine_M.;_Stockton,_Matthew_C..The_Impact_of_Biofuels_Policy_and_Drought_on_the_U.S._Grain_and_Livestock_Markets_2015</t>
  </si>
  <si>
    <t>Fabiosa,_Jacinto_F.;_Beghin,_John_C.;_Dong,_Fengxia;_Elobeid,_Amani;_Tokgoz,_Simla;_Yu,_Tun-Hsiang.Land_Allocation_Effects_of_the_Global_Ethanol_Surge:_Predictions_from_the_International_FAPRI_Model_2010</t>
  </si>
  <si>
    <t>Ferris,_John_(Jake);_Joshi,_Satish.Prospects_for_Ethanol_and_Biodiesel,_2008_to_2017_and_Impacts_on_Agriculture_and_Food_2010</t>
  </si>
  <si>
    <t>Gehlhar,_Mark;_Ashley_Winston;_Agapi_Somwaru.Effects_of_Increased_Biofuels_on_the_U.S._Economy_in_2022_2010</t>
  </si>
  <si>
    <t>Gohin,_Alexandre.Assessing_the_Land_Use_Changes_and_Greenhouse_Gas_Emissions_of_Biofuels:_Elucidating_the_Crop_Yield_Effects_2014</t>
  </si>
  <si>
    <t>Hausman,_Cathrine;_Auffhammer,_Maximilian;_Berk,_Peter.Farm_acreage_shocks_and_crop_prices:_an_SVAR_approach_to_understanding_the_impacts_of_biofuels_2012</t>
  </si>
  <si>
    <t>Herreros,_Óscar_Peláez;_Peña,_Rafael_Pérez;_Sánchez,_Jaime_Enrique_Salgado.Economic_Impact_of_the_US_EPA's_2013_Renewable_Fuel_Standard_on_International_Corn_Prices_and_Mexican_Welfare._2014</t>
  </si>
  <si>
    <t>Huang,_Haixiao;_Khanna,_Madhu;_Önal,_Hayri;_Chen,_Xiaoguang.Stacking_low_carbon_policies_on_the_renewable_fuels_standard:_Economic_and_greenhouse_gas_implications_2013</t>
  </si>
  <si>
    <t>Huang,_Jikun;_Yang,_Jun;_Msangi,_Siwa;_Rozelle,_Scott;_Weersink,_Alfons.Biofuels_and_the_poor:_Global_impact_pathways_of_biofuels_on_agricultural_markets_2012</t>
  </si>
  <si>
    <t>Khanna,_Madhu;_Oliver,_Anthony.The_Welfare_Costs_of_GHG_Reduction_with_Renewable_Energy_Policies_in_the_US_2013</t>
  </si>
  <si>
    <t>Meyer,_Seth;_Thompson,_Wyatt.How_Do_Biofuel_Use_Mandates_Cause_Uncertainty?_United_States_Environmental_Protection_Agency_Cellulosic_Waiver_Options_2012</t>
  </si>
  <si>
    <t>Mosnier,_A.;_Havlík,_P.;_Valin,_H.;_Baker,_J.;_Murray,_B.;_Feng,_S.;_Obersteiner,_M.;_McCarl,_B._A.;_Rose,_S._K.;_Schneider,_U._A..Alternative_U.S._biofuel_mandates_and_global_GHG_emissions:_The_role_of_land_use_change,_crop_management_and_yield_growth_2013</t>
  </si>
  <si>
    <t>Nuñez,_Hector_M.;_Önal,_Hayri;_Khanna,_Madhu.Land_use_and_economic_effects_of_alternative_biofuel_policies_in_Brazil_and_the_United_States_2013</t>
  </si>
  <si>
    <t>NÚÑEZ,_HÉCTOR_M.;_TRUJILLO-BARRERA,_ANDRÉS.Impact_of_US_Biofuel_Policy_in_the_Presence_of_Drastic_Climate_Conditions_2014</t>
  </si>
  <si>
    <t>Roberts,_Michael_J.;_Schlenker,_Wolfram.Identifying_Supply_and_Demand_Elasticities_of_Agricultural_Commodities:_Implications_for_the_US_Ethanol_Mandate_2013</t>
  </si>
  <si>
    <t>Roberts,_Michael_J.;_Tran,_A._Nam.Conditional_Suspension_of_the_US_Ethanol_Mandate_using_Threshold_Price_inside_a_Competitive_Storage_Model_2013</t>
  </si>
  <si>
    <t>Taheripour,_Farzad;_Hertel,_Thomas_W.;_Tyner,_Wallace_E..Implications_of_biofuels_mandates_for_the_global_livestock_industry:_a_computable_general_equilibrium_analysis_2011</t>
  </si>
  <si>
    <t>Taheripour,_Farzad;_Hertel,_Thomas_W.;_Tyner,_Wallace_E.;_Beckman,_Jayson_F.;_Birur,_Dileep_K..Biofuels_and_their_by-products:_Global_economic_and_environmental_implications_2010</t>
  </si>
  <si>
    <t>Thompson,_Wyatt;_Meyer,_Seth;_Westhoff,_Patrick;_Binfield,_Julian.Renewable_Fuel_Standard_Waiver_Options_during_the_Drought_of_2012_2012</t>
  </si>
  <si>
    <t>Tyner,,_Wallace_E.;_Ackerman,_Lois;_Taheripour,_Farzad.Potential_Impacts_of_a_Partial_Waiver_of_the_Ethanol_Blending_Rules_2012</t>
  </si>
  <si>
    <t>Wang,_Weiwei;Madhu_Khanna;_Puneet_Dwivedi.Optimal_Mix_of_Feedstock_for_Biofuels:_Implications_for_Land_Use_and_GHG_Emissions_2013</t>
  </si>
  <si>
    <t>Whistance,_Jarrett;_Meyer,_Seth;_Thompson,_Wyatt.Renewable_Fuel_Standard_Waiver_Options_for_2014_and_Beyond_2013</t>
  </si>
  <si>
    <t>Wu,_JunJie;_Langpap,_Christian.The_Price_and_Welfare_Effects_of_Biofuel_Mandates_and_Subsidies_2014</t>
  </si>
  <si>
    <t>Yang,_Jun;_Huang,_Jikun;_Msangi,_Siwa;_Rozelle,_Scott;_Weersink,_Alfons;_Danielle,_Torres.The_Role_of_Cultivated_Land_Expansion_on_the_Impacts_to_Global_Agricultural_Markets_from_Biofuels_2014</t>
  </si>
  <si>
    <t>Meyer,_Seth;_Julian_Binfield;_Wyatt_Thompson.The_Role_of_Biofuel_Policy_and_Biotechnology_in_the_Development_of_the_Ethanol_Industry_in_the_United_States_2013</t>
  </si>
  <si>
    <t>US_EPA.Renewable_Fuel_Standard_Program_(RFS2)_Regulatory_Impact_Analysis_2010</t>
  </si>
  <si>
    <t>Babcock,_Bruce;_Jacinto_Fabiosa.The_Impact_of_Ethanol_and_Ethanol_Subsidies_on_Corn_Prices:_Revisiting_History_2011</t>
  </si>
  <si>
    <t>Babcock,_Bruce_A..Distributional_implications_of_US_ethanol_policy_2008</t>
  </si>
  <si>
    <t>De_La_Torre_Ugarte,_Daniel;_English,_Burton_C.;_Jensen,_Kim.Sixty_billion_gallons_by_2030:_economic_and_agricultural_impacts_of_ethanol_and_biodiesel_expansion_2007</t>
  </si>
  <si>
    <t>De_Gorter,_Harry;_Just,_David_R..The_law_of_unintended_consequences:_how_the_US_biofuel_tax_credit_with_a_mandate_subsidizes_oil_consumption_and_has_no_impact_on_ethanol_consumption_2008</t>
  </si>
  <si>
    <t>De_Gorter,_Harry;_Just,_David_R.."Water”_in_the_US_Ethanol_Tax_Credit_and_Mandate:_Implications_for_Rectangular_Deadweight_Costs_and_the_Corn-Oil_Price_Relationship_2008</t>
  </si>
  <si>
    <t>Elobeid,_Amani;_Tokgoz,_Simla.Removing_distortions_in_the_US_ethanol_market:_What_does_it_imply_for_the_United_States_and_Brazil?_2008</t>
  </si>
  <si>
    <t>Kalaitzandonakes,_Nicholas;_Kaufman,_James;_Meyer,_Seth;_Thompson,_Wyatt.The_Impact_of_Biotech_Corn_Traits_on_Ethanol_Production_2008</t>
  </si>
  <si>
    <t>McPhail,_Lihong_Lu;_Babcock,_Bruce_A..Ethanol,_mandates,_and_drought:_Insights_from_a_stochastic_equilibrium_model_of_the_US_corn_market_2008</t>
  </si>
  <si>
    <t>McPhail,_Lihong_Lu;_Babcock,_Bruce_A..Short-run_price_and_welfare_impacts_of_federal_ethanol_policies_2008</t>
  </si>
  <si>
    <t>Searchinger,_Timothy;_Heimlich,_Ralph;_Houghton,_Richard_A.;_Dong,_Fengxia;_Elobeid,_Amani;_Fabiosa,_Jacinto;_Tokgoz,_Simla;_Hayes,_Dermot;_Yu,_Tun-Hsiang.Use_of_US_croplands_for_biofuels_increases_greenhouse_gases_through_emissions_from_land-use_change_2008</t>
  </si>
  <si>
    <t>Thompson,_Wyatt;_Meyer,_Seth;_Westhoff,_Pat.How_does_petroleum_price_and_corn_yield_volatility_affect_ethanol_markets_with_and_without_an_ethanol_use_mandate?_2009</t>
  </si>
  <si>
    <t>FAPRI_.Biofuel_impacts_of_selected_farm_bill_provisions_and_other_biofuel_policy_options_2008</t>
  </si>
  <si>
    <t>De_Gorter,_Harry;_Just,_David_R..The_economics_of_the_US_ethanol_import_tariff_with_a_blend_mandate_and_tax_credit_2008</t>
  </si>
  <si>
    <t>Elobeid,_A.;_Tokgoz,_S.;_Hayes,_D.J.;_Babcock,_B.A.;_Hart,_C.E..The_long-run_impact_of_corn-based_ethanol_on_the_grain,_oilseed,_and_livestock_sectors_with_implications_for_biotech_crops_2007</t>
  </si>
  <si>
    <t>Elobeid_Amani;_Simla_Tokgoz;_Hayes,_Dermot;_Babcock,_Bruce;_Hart,_Chad.The_Long-Run_Impact_of_Corn-Based_Ethanol_on_the_Grain,_Oilseed,_and_Livestock_Sectors_with_Implications_for_Biotech_Crops_2007</t>
  </si>
  <si>
    <t>Hayes,_Dermot;_Babcock,_Bruce;_Fabiosa,_Jacinto;_Tokgoz,_Simla;_Elobeid,_Amani;_Yu,_Tun-Hsiang;_Dong,_Fengxia;_Hart,_Chad;_Chavez,_Eddie;_Pan,_Suwen;_others.Biofuels:_potential_production_capacity,_effects_on_grain_and_livestock_sectors,_and_implications_for_food_prices_and_consumers_2009</t>
  </si>
  <si>
    <t>Kruse,_John;_Westhoff,_Patrick;_Meyer,_Seth;_Thompson,_Wyatt.Economic_Impacts_of_Not_Extending_Biofuel_Subsidies_2007</t>
  </si>
  <si>
    <t>Tyner,_Wallace_E.;_Taheripour,_Farzad.Policy_options_for_integrated_energy_and_agricultural_markets_2008</t>
  </si>
  <si>
    <t>Gohin,_Alexandre;_Tréguer,_David.On_the_(De)Stabilization_Effects_of_Biofuels:_Relative_Contributions_of_Policy_Instruments_and_Market_Forces_2010</t>
  </si>
  <si>
    <t>Tokgoz,_Simla;_Elobeid,_Amani;_Fabiosa,_Jacinto;_Hayes,_Dermot_J.;_Babcock,_Bruce_A.;_Yu,_Tun-Hsiang_Edward;_Dong,_Fengxia;_Hart,_Chad_E..Bottlenecks,_drought,_and_oil_price_spikes:_Impact_on_US_ethanol_and_agricultural_sectors_2008</t>
  </si>
  <si>
    <t>Stochastic equilibrium model, p. 5-20</t>
  </si>
  <si>
    <t>Biodiesel also changes; EU and Brazil biofuel changes; Authors assume exogenous changes in total land allocated to crops that appear to cause negative price effects in some scenarios because of 2006-to-2020 comparisons rather than baseline-to-scenario comparisons</t>
  </si>
  <si>
    <t>corn demand exogoneous shock, baseline vs. long run equilibrium , but implemented using exogneous shocks in corn demand for ethanol and co-products (p 14, bottom right)</t>
  </si>
  <si>
    <t>if_response</t>
  </si>
  <si>
    <t>Abstract; page 42; FAPRI basedata</t>
  </si>
  <si>
    <t>average 2005-2011</t>
  </si>
  <si>
    <t>p 8</t>
  </si>
  <si>
    <t>table 1 &amp; 2, ethanol production; note 2016/17 mostly flat RIN stocks, but later years have RIN stocks slipping into negatives (table 1, p 10)</t>
  </si>
  <si>
    <t>Scenario 2: RFS, VEETC, tariff vs. VEETC only</t>
  </si>
  <si>
    <t>Compare last two scenarios of table 1 that seem to isolate a change in corn starch ethanol</t>
  </si>
  <si>
    <t>Corn price change %, compared for last two columns of Table 1; FAPRI base data</t>
  </si>
  <si>
    <t>Biodiesel and other countries' mandates change (table 2); support policy includes mandate, tax credit, tariffs, see Appendix A, but it is not changed</t>
  </si>
  <si>
    <t>Only corn shock and price discussed; but the authors use the results to provide their estimate of corn starch ethanol effect</t>
  </si>
  <si>
    <t>First-year effect without area response.</t>
  </si>
  <si>
    <t>only conventional gap changes on Table 2 and Table 8 suggests minimal other impacts on US Ag</t>
  </si>
  <si>
    <t>rollover effect in 2014 and Table 8 suggests other impacts on US Ag</t>
  </si>
  <si>
    <t>Biodiesel also changes</t>
  </si>
  <si>
    <t>Biodiesel also changes. Set in the context of better yields, but the yield assumption does not change so the comparison represents an estimate of the corn market impacts of conventional ethanol</t>
  </si>
  <si>
    <t>mandate, tariff</t>
  </si>
  <si>
    <t>mandate only</t>
  </si>
  <si>
    <t>with mandate, tax credit; But text discusses biodiesel and appendix table shows some cellulosic ethanol changein one case.</t>
  </si>
  <si>
    <t>remove tax credit and higher oil price; But text discusses biodiesel and appendix table shows some cellulosic ethanol changein one case.</t>
  </si>
  <si>
    <t>no mandate, no tax credit low energy price; But text discusses biodiesel and appendix table shows some cellulosic ethanol changein one case.</t>
  </si>
  <si>
    <t>high energy price and tax credit; But text discusses biodiesel and appendix table shows some cellulosic ethanol changein one case.</t>
  </si>
  <si>
    <t>Gasoline demand is shocked (p 391), so corn market impacts are still only driven by demand for corn for ethanol and co-products</t>
  </si>
  <si>
    <t>oil price increased by $10; baseline included $0.51 tax credit (page 610); biodiesel is changing but changes are insignificant and aren't presented (page 613)</t>
  </si>
  <si>
    <t>IF RELEVANT SCENARIO</t>
  </si>
  <si>
    <t xml:space="preserve">  BROAD measures</t>
  </si>
  <si>
    <t xml:space="preserve">dQg: Change in  U.S. GHG emission, annualized </t>
  </si>
  <si>
    <t xml:space="preserve">dQg: Change in global GHG emission, annualized </t>
  </si>
  <si>
    <t>if_relevant</t>
  </si>
  <si>
    <t>Roberts and Tran</t>
  </si>
  <si>
    <t>Conference Paper</t>
  </si>
  <si>
    <t>No demand shock</t>
  </si>
  <si>
    <t>fixed subsidy, 40$ oil price, demand shock</t>
  </si>
  <si>
    <t>fixed subsidy, 60$ oil price, demand shock</t>
  </si>
  <si>
    <t>fixed subsidy, 80$ oil price, demand shock</t>
  </si>
  <si>
    <t>fixed subsidy, 100$ oil price, demand shock</t>
  </si>
  <si>
    <t>fixed subsidy, 120$ oil price, demand shock</t>
  </si>
  <si>
    <t>No subsidy, 60$ oil price, demand shock</t>
  </si>
  <si>
    <t>No subsidy, 80$ oil price, demand shock</t>
  </si>
  <si>
    <t>No subsidy, 100$ oil price, demand shock</t>
  </si>
  <si>
    <t>No subsidy, 120$ oil price, demand shock</t>
  </si>
  <si>
    <t>Variable subsidy, 40$ oil price, demand shock</t>
  </si>
  <si>
    <t>Variable subsidy, 60$ oil price, demand shock</t>
  </si>
  <si>
    <t>RFS, 100$ oil price, demand shock</t>
  </si>
  <si>
    <t>RFS, 120$ oil price, demand shock</t>
  </si>
  <si>
    <t xml:space="preserve">fixed subsidy, 40$ oil price, with 10% demand shock, corn yield increased 30% , corn yield increased 30% </t>
  </si>
  <si>
    <t>fixed subsidy, 40$ oil price, corn yield increased 30%</t>
  </si>
  <si>
    <t xml:space="preserve">fixed subsidy, 60$ oil price, with 10% demand shock, corn yield increased 30%  </t>
  </si>
  <si>
    <t>fixed subsidy, $80 oil price, corn yield increased 30%</t>
  </si>
  <si>
    <t>fixed subsidy, $60 oil price, corn yield increased 30%</t>
  </si>
  <si>
    <t xml:space="preserve">fixed subsidy, 80$ oil price, with 10% demand shock, corn yield increased 30%  </t>
  </si>
  <si>
    <t>fixed subsidy, $100 oil price, corn yield increased 30%</t>
  </si>
  <si>
    <t xml:space="preserve">fixed subsidy, 100$ oil price, with 10% demand shock, corn yield increased 30%  </t>
  </si>
  <si>
    <t>fixed subsidy, $120 oil price, corn yield increased 30%</t>
  </si>
  <si>
    <t xml:space="preserve">fixed subsidy, 120$ oil price, with 10% demand shock, corn yield increased 30%  </t>
  </si>
  <si>
    <t>no subsidy, $40 oil price, corn yield increased 30%</t>
  </si>
  <si>
    <t xml:space="preserve">no subsidy, 40$ oil price, with 10% demand shock, corn yield increased 30%  </t>
  </si>
  <si>
    <t>no subsidy, $60 oil price, corn yield increased 30%</t>
  </si>
  <si>
    <t xml:space="preserve">no subsidy, 60$ oil price, with 10% demand shock, corn yield increased 30%  </t>
  </si>
  <si>
    <t>no subsidy, $80 oil price, corn yield increased 30%</t>
  </si>
  <si>
    <t xml:space="preserve">no subsidy, 80$ oil price, with 10% demand shock, corn yield increased 30%  </t>
  </si>
  <si>
    <t>no subsidy, $100 oil price, corn yield increased 30%</t>
  </si>
  <si>
    <t xml:space="preserve">no subsidy, 100$ oil price, with 10% demand shock, corn yield increased 30%  </t>
  </si>
  <si>
    <t>no subsidy, $120 oil price, corn yield increased 30%</t>
  </si>
  <si>
    <t xml:space="preserve">no subsidy, 120$ oil price, with 10% demand shock, corn yield increased 30%  </t>
  </si>
  <si>
    <t>variable subsidy, $40 oil price, corn yield increased 30%</t>
  </si>
  <si>
    <t xml:space="preserve">variable subsidy, 40$ oil price, with 10% demand shock, corn yield increased 30%  </t>
  </si>
  <si>
    <t>variable subsidy, $60 oil price, corn yield increased 30%</t>
  </si>
  <si>
    <t xml:space="preserve">variable subsidy, 60$ oil price, with 10% demand shock, corn yield increased 30%  </t>
  </si>
  <si>
    <t>variable subsidy, $80 oil price, corn yield increased 30%</t>
  </si>
  <si>
    <t xml:space="preserve">variable subsidy, 80$ oil price, with 10% demand shock, corn yield increased 30%  </t>
  </si>
  <si>
    <t>RFS, $60 oil price, corn yield increased 30%</t>
  </si>
  <si>
    <t xml:space="preserve">RFS, 60$ oil price, with 10% demand shock, corn yield increased 30%  </t>
  </si>
  <si>
    <t>RFS, $80 oil price, corn yield increased 30%</t>
  </si>
  <si>
    <t xml:space="preserve">RFS, 80$ oil price, with 10% demand shock, corn yield increased 30%  </t>
  </si>
  <si>
    <t xml:space="preserve">a published version of the previous one , but there are differences </t>
  </si>
  <si>
    <t>All ag market effects come through ethanol because there appears to be no feedback from energy to agriculture costs either through (a) US ag costs of energy or fertilizer (as labor is used instead of energy and full set of costs, page S5, and fertilizer is used for GHG emissions without endogenous price, from page S12) or (b) through US net export demands (page S6)</t>
  </si>
  <si>
    <t>Notes relating to ongoing data revisions?</t>
  </si>
  <si>
    <t>Variable subsidy, 80$ oil price, demand shock</t>
  </si>
  <si>
    <t>Variable subsidy, 100$ oil price, demand shock</t>
  </si>
  <si>
    <t>Variable subsidy, 120$ oil price, demand shock</t>
  </si>
  <si>
    <t xml:space="preserve">variable subsidy, 100$ oil price, with 10% demand shock, corn yield increased 30%  </t>
  </si>
  <si>
    <t xml:space="preserve">RFS, 100$ oil price, with 10% demand shock, corn yield increased 30%  </t>
  </si>
  <si>
    <t xml:space="preserve">RFS, 120$ oil price, with 10% demand shock, corn yield increased 30%  </t>
  </si>
  <si>
    <t xml:space="preserve">variable subsidy, 120$ oil price, with 10% demand shock, corn yield increased 30%  </t>
  </si>
  <si>
    <t>Park, Hwanil; Fortenbery, T. Randall</t>
  </si>
  <si>
    <t>Park,_Hwanil;_Fortenbery,_T._Randall.The_effect_of_ethanol_production_on_the_US_national_corn_price_2007</t>
  </si>
  <si>
    <t>Total effect</t>
  </si>
  <si>
    <t>SR, normal yield, 15 to 14</t>
  </si>
  <si>
    <t>SR, drought, 15 to 14</t>
  </si>
  <si>
    <t>SR, drought, 14 to 13</t>
  </si>
  <si>
    <t>SR, drought, 13 to 12</t>
  </si>
  <si>
    <t>SR, drought, 12 to 11</t>
  </si>
  <si>
    <t>SR, drought, 11 to 10</t>
  </si>
  <si>
    <t>SR, drought, 10 to 9</t>
  </si>
  <si>
    <t>SR, drought, 9 to 8</t>
  </si>
  <si>
    <t>SR, drought, 8 to 7</t>
  </si>
  <si>
    <t>Main result table with halved mandate</t>
  </si>
  <si>
    <t>SR sensitivity, normal yield, 15 to 14</t>
  </si>
  <si>
    <t>SR sensitivity, drought yield, 15 to 14</t>
  </si>
  <si>
    <t>SR sensitivity, drought yield, 14 to 13</t>
  </si>
  <si>
    <t>SR sensitivity, drought yield, 13 to 12</t>
  </si>
  <si>
    <t>SR sensitivity, drought yield, 12 to 11</t>
  </si>
  <si>
    <t>SR sensitivity, drought yield, 11 to 10</t>
  </si>
  <si>
    <t>SR sensitivity, drought yield, 10 to 9</t>
  </si>
  <si>
    <t>SR sensitivity, drought yield, 9 to 8</t>
  </si>
  <si>
    <t>SR sensitivity, drought yield, 8 to 7</t>
  </si>
  <si>
    <t>2011 results of no corn ethanol required</t>
  </si>
  <si>
    <t>2016 results of no corn ethanol required</t>
  </si>
  <si>
    <t>Main result</t>
  </si>
  <si>
    <t>2012, VEETC renewed</t>
  </si>
  <si>
    <t>2012, RFS, VEETC phased out</t>
  </si>
  <si>
    <t>2015, VEETC renewed</t>
  </si>
  <si>
    <t>2015, RFS, VEETC phased out</t>
  </si>
  <si>
    <t>2004 base</t>
  </si>
  <si>
    <t>2011 base</t>
  </si>
  <si>
    <t>Chen, X., and M. Khanna</t>
  </si>
  <si>
    <t>Jones, J., and B.A. McCarl</t>
  </si>
  <si>
    <t>Jones, J., Z.M. Wang, B.A. McCarl, and M. Want.</t>
  </si>
  <si>
    <t>Perez-Pena, R., and O. Palaez-Herreros</t>
  </si>
  <si>
    <t>Taheripour, F., H. Baumes, and W.E. Tyner</t>
  </si>
  <si>
    <t>Schmitz, A., C.B. Moss, and T.G. Schmitz</t>
  </si>
  <si>
    <t>Bento, A., R. Klotz, and J. Landry</t>
  </si>
  <si>
    <t>Taheripour, F, X. Zhao, and W. Tyner</t>
  </si>
  <si>
    <t>Zhou, W. and B. Babcock</t>
  </si>
  <si>
    <t>Effect of Corn Ethanol Productoin on Conservation Reserve Program Acres in the US. Applied Energy 225: 124-134.</t>
  </si>
  <si>
    <t>Impacts of US Production-Dependent Ethanol Policy on Agricultural Markets. AAEA Selected paper.</t>
  </si>
  <si>
    <t>Policy Uncertaint and the US Ethanol Industry. Sustainability 9: 2056.</t>
  </si>
  <si>
    <t>Maize, Ethanol, and Welfare within the Framework of (Inter)National Policies. Agricultura, Sociedad, y Desarrollo 16:1-18.</t>
  </si>
  <si>
    <t>Economic Impacts of the US Renewable Fuel Standard: an Ex-Post Evaluation. Frontiers in Energy 10.</t>
  </si>
  <si>
    <t>The Economic Effects of COVID-19 on the Producers of Ethanol, Corn, Gasoline, and Oil. Journal of Agricultural and Food Industrial Organization 18(2): 20200025</t>
  </si>
  <si>
    <t>Are there Carbon Savings from U.S. Biofuel Policies? The Critical Importance of Accounting for Leakage in Land and Fuel Markets</t>
  </si>
  <si>
    <t>The impact of considering land intensification and updated data on biofuels land use change and emissions estimates</t>
  </si>
  <si>
    <t>Using the competitive storage model to estimate the impact of ethanol and fueling investment on corn prices</t>
  </si>
  <si>
    <t>Use results for sensitivity to "crop ethanol mandate" information from table 4 in those cases where the mandate is definitely binding and there is a corn price change. This choice means omitting all reductions below 14 b.g. in the normal yield case and the final reduction with drought because we cannot know how the level of ethanol use in the no mandate last case.</t>
  </si>
  <si>
    <t>Use results for sensitivity to "crop ethanol mandate" information from table 4 in those cases where the mandate is definitely binding and there is a corn price change. This choice means omitting all reductions below 14 b.g. in the normal yield case and the final reduction with drought because we cannot know how the level of ethanol use in the no mandate last case. This assumes the mandate remains binding when halved in the drought case, as also suggested in the sensitivity analysis results</t>
  </si>
  <si>
    <t>Base case. Sensitivity analysis is ignored as authors focus on main case.</t>
  </si>
  <si>
    <t>Results by year</t>
  </si>
  <si>
    <t>Page 8: "the first trimester of 2000 to the fourth of 2014"</t>
  </si>
  <si>
    <t>page 9</t>
  </si>
  <si>
    <t>page 11-13</t>
  </si>
  <si>
    <t>Using 2004 GTAP database</t>
  </si>
  <si>
    <t>Using 2011 GTAP database</t>
  </si>
  <si>
    <t>AAEA paper</t>
  </si>
  <si>
    <t>Developed in article</t>
  </si>
  <si>
    <t>References other article</t>
  </si>
  <si>
    <t>developed in paper</t>
  </si>
  <si>
    <t>GTAP-BIO as starting point</t>
  </si>
  <si>
    <t>e.g. page 129</t>
  </si>
  <si>
    <t>page 3, top right</t>
  </si>
  <si>
    <t>See section 2, first paragraph</t>
  </si>
  <si>
    <t>See section 2, first paragraph; and the article focuses on land use response</t>
  </si>
  <si>
    <t>Short-run results (page 9)</t>
  </si>
  <si>
    <t>Page 8</t>
  </si>
  <si>
    <t>Section 4.2 first paragraph and note to table 1. Also, no mention of other mandated renewables.</t>
  </si>
  <si>
    <t>Table 4 suggests that "crop ethanol mandate" changes and seems to mean corn</t>
  </si>
  <si>
    <t>Page 8 scenario definition as "corn based mandate reduced by half" but this is with the yield shock as well</t>
  </si>
  <si>
    <t>Table 4 ethanol mandate reductions when clearly binding, so omit results where the corn price change might not reflect a drop from one binding level to another - so only the first drop with normal yield and omit the last big drop with drought as we cannot know the ethanol volume changes in these cases.</t>
  </si>
  <si>
    <t>Not a mandate change per se, but only corn ethanol production is changed in the calculation (p. 11-12)</t>
  </si>
  <si>
    <t>Two of their scenarios (I and III) relative to RFS case are intended to be a change that applies only to corn starch ethanol, but only have ethanol change from scenario I</t>
  </si>
  <si>
    <t>The change in corn starch ethanol quantity is caused by an ethanol price change</t>
  </si>
  <si>
    <t>2500 fewer E85 stations in 2016</t>
  </si>
  <si>
    <t>2500 fewer E85 stations in 2017 (5000 total)</t>
  </si>
  <si>
    <t>5000 fewer total new E85 staitions</t>
  </si>
  <si>
    <t>Note to table 1</t>
  </si>
  <si>
    <t>Base level and half of base level from scenario definition on page 8</t>
  </si>
  <si>
    <t>Table 4, normal yield, but only first reduction when mandate is clearly binding</t>
  </si>
  <si>
    <t>Table 4, drought</t>
  </si>
  <si>
    <t>Article estimation is over 2000-2014 so that gives base and the effect of the ratio on pages 11-12 is from +1% ethanol</t>
  </si>
  <si>
    <t>Results for 2004-11, opening paragraph, page 9</t>
  </si>
  <si>
    <t>Results for 2001-16, partial paragraph at start of page 12</t>
  </si>
  <si>
    <t>Percent reduction in ethanol in shock (page 9, top right). Base value corresponds to their 2019 year of analysis ignoring quarterly basis. Sensitivity analysis results are not used as they do not appear to be prioritized by authors.</t>
  </si>
  <si>
    <t>Table 2, page 91</t>
  </si>
  <si>
    <t>Text page 10 (Experiment 1)</t>
  </si>
  <si>
    <t>Tables 1 and 2</t>
  </si>
  <si>
    <t>Figure 4, page 13</t>
  </si>
  <si>
    <t>gCO2e/MJ</t>
  </si>
  <si>
    <t>Text page 128 and seen in figure 3.</t>
  </si>
  <si>
    <t>Table 2 comparing relaxed RFS and yield short-fall to case with full RFS and short-fall</t>
  </si>
  <si>
    <t xml:space="preserve">Article estimation is over 2000-2014 so that gives base and the effect of the ethanol change is the outcome of the calculated ratio on pages 11-12 </t>
  </si>
  <si>
    <t>Percent change is from Table 2, first column. Base level is for 2011 that corresponds to the ethanol volume reported above</t>
  </si>
  <si>
    <t>Percent change is from Table 5, first column. Base level is for 2016 that corresponds to the ethanol volume reported above</t>
  </si>
  <si>
    <t>Percent change reported in text (page 9, top right) Base value for 2019 is used and then combined with given percent to generate absolute change. Sensitivity analysis results are not used as they do not appear to be prioritized by authors.</t>
  </si>
  <si>
    <t>Included in Appendix, but we have no access (older version might still be close)</t>
  </si>
  <si>
    <t>Table 3, page 92</t>
  </si>
  <si>
    <t>Table 1, Page 11</t>
  </si>
  <si>
    <t>Chen,_X.,_and_M._Khanna.Effect_of_Corn_Ethanol_Productoin_on_Conservation_Reserve_Program_Acres_in_the_US._Applied_Energy_225:_124-134._2018</t>
  </si>
  <si>
    <t>Jones,_J.,_and_B.A._McCarl.Impacts_of_US_Production-Dependent_Ethanol_Policy_on_Agricultural_Markets._AAEA_Selected_paper._2016</t>
  </si>
  <si>
    <t>Jones,_J.,_Z.M._Wang,_B.A._McCarl,_and_M._Want..Policy_Uncertaint_and_the_US_Ethanol_Industry._Sustainability_9:_2056._2017</t>
  </si>
  <si>
    <t>Perez-Pena,_R.,_and_O._Palaez-Herreros.Maize,_Ethanol,_and_Welfare_within_the_Framework_of_(Inter)National_Policies._Agricultura,_Sociedad,_y_Desarrollo_16:1-18._2019</t>
  </si>
  <si>
    <t>Taheripour,_F.,_H._Baumes,_and_W.E._Tyner.Economic_Impacts_of_the_US_Renewable_Fuel_Standard:_an_Ex-Post_Evaluation._Frontiers_in_Energy_10._2022</t>
  </si>
  <si>
    <t>Schmitz,_A.,_C.B._Moss,_and_T.G._Schmitz.The_Economic_Effects_of_COVID-19_on_the_Producers_of_Ethanol,_Corn,_Gasoline,_and_Oil._Journal_of_Agricultural_and_Food_Industrial_Organization_18(2):_20200025_2020</t>
  </si>
  <si>
    <t>Bento,_A.,_R._Klotz,_and_J._Landry.Are_there_Carbon_Savings_from_U.S._Biofuel_Policies?_The_Critical_Importance_of_Accounting_for_Leakage_in_Land_and_Fuel_Markets_2015</t>
  </si>
  <si>
    <t>Zhou,_W._and_B._Babcock.Using_the_competitive_storage_model_to_estimate_the_impact_of_ethanol_and_fueling_investment_on_corn_prices_2017</t>
  </si>
  <si>
    <t>Perez2019</t>
  </si>
  <si>
    <t>Schmitz2020</t>
  </si>
  <si>
    <t>Bento2015</t>
  </si>
  <si>
    <t>Zhou2017</t>
  </si>
  <si>
    <t>No data</t>
  </si>
  <si>
    <t>Assume yes because DGs are included among the secondary crops in 2010 FASOMGHG model documentation elsewhere (https://agecon2.tamu.edu/people/faculty/mccarl-bruce/FASOM.html)</t>
  </si>
  <si>
    <r>
      <t>Does US corn area response to price assumption? (1=yes, 0=no)</t>
    </r>
    <r>
      <rPr>
        <b/>
        <i/>
        <sz val="11"/>
        <rFont val="Times New Roman"/>
        <family val="1"/>
      </rPr>
      <t xml:space="preserve"> - relates to whether SR or not</t>
    </r>
  </si>
  <si>
    <t>Tables 1-3</t>
  </si>
  <si>
    <t>Tables 2-3</t>
  </si>
  <si>
    <t>FAPRI-MU baseline of January 2023</t>
  </si>
  <si>
    <t>Coarse grain (corn, barley, oats, sorghum; averages with fixed weights based on historical production-shares)</t>
  </si>
  <si>
    <r>
      <t>CROP PRICES</t>
    </r>
    <r>
      <rPr>
        <b/>
        <sz val="11"/>
        <color theme="1"/>
        <rFont val="Calibri"/>
        <family val="2"/>
        <scheme val="minor"/>
      </rPr>
      <t xml:space="preserve"> (US only), farm</t>
    </r>
  </si>
  <si>
    <t>Coarse grain (corn, barley, sorghum)</t>
  </si>
  <si>
    <t>Calculated from other area daa</t>
  </si>
  <si>
    <t>DATA ARE NOT UPDATED BELOW THIS LINE</t>
  </si>
  <si>
    <t>Text, page 11, right column</t>
  </si>
  <si>
    <t>Text on page 13, bottom</t>
  </si>
  <si>
    <t>Oladosu, Gbadebo, Keith Kline, Paul Leiby, Rocio Uria-Martinez, Maggie Davis, Mark Downing &amp; Laurence Eaton</t>
  </si>
  <si>
    <t xml:space="preserve">Approximated from figures 8 and 9. </t>
  </si>
  <si>
    <t>Approximated from figures 8 and 9. Text also reports LOWER global land use after 2010 at higher aggregate demand (p. 715).</t>
  </si>
  <si>
    <t>The supply equation is estimated on a quarterly basis and includes beginning stock response to lagged prices as well as area and yield effects</t>
  </si>
  <si>
    <t>Table 1 page 99</t>
  </si>
  <si>
    <t>Applies 0.4 supply elasticity to corn price change above</t>
  </si>
  <si>
    <t>Applies supply elasticitity (text page 9, right column) to price change above</t>
  </si>
  <si>
    <t xml:space="preserve">Applies the supply elasticity (page 9) to the price change above </t>
  </si>
  <si>
    <t>Added in January 2023</t>
  </si>
  <si>
    <t>Added in January 2024</t>
  </si>
  <si>
    <t>Added in January 2025</t>
  </si>
  <si>
    <t>Added in January 2026</t>
  </si>
  <si>
    <t>Added in January 2027</t>
  </si>
  <si>
    <t>Added in January 2028</t>
  </si>
  <si>
    <t>Added in January 2029</t>
  </si>
  <si>
    <t>Added in January 2030</t>
  </si>
  <si>
    <t>Added in January 2031</t>
  </si>
  <si>
    <t>Added in January 2032</t>
  </si>
  <si>
    <t>Added in January 2033</t>
  </si>
  <si>
    <t>Added in January 2034</t>
  </si>
  <si>
    <t>Added in January 2035</t>
  </si>
  <si>
    <t>Added in January 2036</t>
  </si>
  <si>
    <t>Added in January 2037</t>
  </si>
  <si>
    <t>Added in January 2038</t>
  </si>
  <si>
    <t>Added in January 2039</t>
  </si>
  <si>
    <t>Added in January 2040</t>
  </si>
  <si>
    <t>Added in January 2041</t>
  </si>
  <si>
    <t>Added in January 2042</t>
  </si>
  <si>
    <t>Added in January 2043</t>
  </si>
  <si>
    <t>Added in January 2044</t>
  </si>
  <si>
    <t>Added in January 2045</t>
  </si>
  <si>
    <t>Added in January 2046</t>
  </si>
  <si>
    <t>Added in January 2047</t>
  </si>
  <si>
    <t>Added in January 2048</t>
  </si>
  <si>
    <t>Added in January 2049</t>
  </si>
  <si>
    <t>Added in January 2050</t>
  </si>
  <si>
    <t>Added in January 2051</t>
  </si>
  <si>
    <t>Added in January 2052</t>
  </si>
  <si>
    <t>Added in January 2053</t>
  </si>
  <si>
    <t>Added in January 2054</t>
  </si>
  <si>
    <t>Added in January 2055</t>
  </si>
  <si>
    <t>Added in January 2056</t>
  </si>
  <si>
    <t>Oladosu,_Gbadebo,_Keith_Kline,_Paul_Leiby,_Rocio_Uria-Martinez,_Maggie_Davis,_Mark_Downing_&amp;_Laurence_Eaton.Global_economic_effects_of_US_biofuel_policy_and_the_potential_contribution_from_advanced_biofuels_2014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</si>
</sst>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00000"/>
    <numFmt numFmtId="167" formatCode="0.00000"/>
    <numFmt numFmtId="168" formatCode="0.0%"/>
  </numFmts>
  <fonts count="51" x14ac:knownFonts="1">
    <font>
      <sz val="11"/>
      <color theme="1"/>
      <name val="Calibri"/>
      <family val="2"/>
      <scheme val="minor"/>
    </font>
    <font>
      <sz val="11"/>
      <color theme="1"/>
      <name val="Times New Roman"/>
      <family val="1"/>
    </font>
    <font>
      <i/>
      <sz val="11"/>
      <color theme="1"/>
      <name val="Times New Roman"/>
      <family val="1"/>
    </font>
    <font>
      <b/>
      <sz val="11"/>
      <color theme="1"/>
      <name val="Times New Roman"/>
      <family val="1"/>
    </font>
    <font>
      <b/>
      <u/>
      <sz val="11"/>
      <color theme="1"/>
      <name val="Times New Roman"/>
      <family val="1"/>
    </font>
    <font>
      <b/>
      <sz val="11"/>
      <color theme="1"/>
      <name val="Calibri"/>
      <family val="2"/>
      <scheme val="minor"/>
    </font>
    <font>
      <strike/>
      <sz val="11"/>
      <color theme="1"/>
      <name val="Times New Roman"/>
      <family val="1"/>
    </font>
    <font>
      <i/>
      <sz val="11"/>
      <color theme="1"/>
      <name val="Calibri"/>
      <family val="2"/>
      <scheme val="minor"/>
    </font>
    <font>
      <sz val="11"/>
      <color theme="1"/>
      <name val="Calibri"/>
      <family val="2"/>
      <scheme val="minor"/>
    </font>
    <font>
      <sz val="12"/>
      <color theme="1"/>
      <name val="Times New Roman"/>
      <family val="1"/>
    </font>
    <font>
      <b/>
      <u/>
      <sz val="11"/>
      <color theme="1"/>
      <name val="Calibri"/>
      <family val="2"/>
      <scheme val="minor"/>
    </font>
    <font>
      <b/>
      <i/>
      <sz val="11"/>
      <color theme="1"/>
      <name val="Calibri"/>
      <family val="2"/>
      <scheme val="minor"/>
    </font>
    <font>
      <u/>
      <sz val="11"/>
      <color theme="1"/>
      <name val="Times New Roman"/>
      <family val="1"/>
    </font>
    <font>
      <sz val="11"/>
      <name val="Times New Roman"/>
      <family val="1"/>
    </font>
    <font>
      <sz val="11"/>
      <color rgb="FF0070C0"/>
      <name val="Times New Roman"/>
      <family val="1"/>
    </font>
    <font>
      <i/>
      <sz val="11"/>
      <color rgb="FFFF0000"/>
      <name val="Times New Roman"/>
      <family val="1"/>
    </font>
    <font>
      <sz val="11"/>
      <color rgb="FFFF0000"/>
      <name val="Times New Roman"/>
      <family val="1"/>
    </font>
    <font>
      <i/>
      <sz val="11"/>
      <name val="Times New Roman"/>
      <family val="1"/>
    </font>
    <font>
      <i/>
      <sz val="11"/>
      <color theme="5" tint="-0.249977111117893"/>
      <name val="Times New Roman"/>
      <family val="1"/>
    </font>
    <font>
      <sz val="11"/>
      <color theme="9" tint="-0.499984740745262"/>
      <name val="Times New Roman"/>
      <family val="1"/>
    </font>
    <font>
      <sz val="12"/>
      <name val="Times New Roman"/>
      <family val="1"/>
    </font>
    <font>
      <sz val="11"/>
      <color theme="5" tint="-0.249977111117893"/>
      <name val="Times New Roman"/>
      <family val="1"/>
    </font>
    <font>
      <sz val="12"/>
      <color theme="5" tint="-0.249977111117893"/>
      <name val="Times New Roman"/>
      <family val="1"/>
    </font>
    <font>
      <i/>
      <sz val="12"/>
      <color theme="5" tint="-0.249977111117893"/>
      <name val="Times New Roman"/>
      <family val="1"/>
    </font>
    <font>
      <sz val="11"/>
      <color theme="5" tint="-0.249977111117893"/>
      <name val="Calibri"/>
      <family val="2"/>
      <scheme val="minor"/>
    </font>
    <font>
      <i/>
      <sz val="11"/>
      <color theme="5" tint="-0.249977111117893"/>
      <name val="Calibri"/>
      <family val="2"/>
      <scheme val="minor"/>
    </font>
    <font>
      <b/>
      <sz val="11"/>
      <color theme="5" tint="-0.249977111117893"/>
      <name val="Times New Roman"/>
      <family val="1"/>
    </font>
    <font>
      <sz val="11"/>
      <color theme="6" tint="-0.249977111117893"/>
      <name val="Times New Roman"/>
      <family val="1"/>
    </font>
    <font>
      <sz val="11"/>
      <color theme="3" tint="0.39997558519241921"/>
      <name val="Times New Roman"/>
      <family val="1"/>
    </font>
    <font>
      <sz val="9"/>
      <color indexed="81"/>
      <name val="Tahoma"/>
      <family val="2"/>
    </font>
    <font>
      <b/>
      <sz val="9"/>
      <color indexed="81"/>
      <name val="Tahoma"/>
      <family val="2"/>
    </font>
    <font>
      <sz val="11"/>
      <name val="Calibri"/>
      <family val="2"/>
      <scheme val="minor"/>
    </font>
    <font>
      <b/>
      <sz val="11"/>
      <name val="Times New Roman"/>
      <family val="1"/>
    </font>
    <font>
      <b/>
      <u/>
      <sz val="11"/>
      <name val="Times New Roman"/>
      <family val="1"/>
    </font>
    <font>
      <i/>
      <sz val="10"/>
      <name val="Times New Roman"/>
      <family val="1"/>
    </font>
    <font>
      <i/>
      <sz val="12"/>
      <name val="Times New Roman"/>
      <family val="1"/>
    </font>
    <font>
      <sz val="11"/>
      <color indexed="8"/>
      <name val="Times New Roman"/>
      <family val="1"/>
    </font>
    <font>
      <sz val="11"/>
      <color rgb="FFFF0000"/>
      <name val="Calibri"/>
      <family val="2"/>
      <scheme val="minor"/>
    </font>
    <font>
      <i/>
      <u/>
      <sz val="11"/>
      <color theme="1"/>
      <name val="Times New Roman"/>
      <family val="1"/>
    </font>
    <font>
      <b/>
      <i/>
      <u/>
      <sz val="11"/>
      <color theme="1"/>
      <name val="Times New Roman"/>
      <family val="1"/>
    </font>
    <font>
      <b/>
      <i/>
      <sz val="11"/>
      <color theme="1"/>
      <name val="Times New Roman"/>
      <family val="1"/>
    </font>
    <font>
      <i/>
      <u/>
      <sz val="11"/>
      <color rgb="FFFF0000"/>
      <name val="Times New Roman"/>
      <family val="1"/>
    </font>
    <font>
      <sz val="11"/>
      <color theme="4" tint="-0.249977111117893"/>
      <name val="Times New Roman"/>
      <family val="1"/>
    </font>
    <font>
      <sz val="11"/>
      <color theme="4" tint="-0.249977111117893"/>
      <name val="Calibri"/>
      <family val="2"/>
      <scheme val="minor"/>
    </font>
    <font>
      <sz val="10"/>
      <color theme="1"/>
      <name val="Times New Roman"/>
      <family val="1"/>
    </font>
    <font>
      <sz val="10"/>
      <name val="Times New Roman"/>
      <family val="1"/>
    </font>
    <font>
      <sz val="10"/>
      <color theme="1"/>
      <name val="Calibri"/>
      <family val="2"/>
      <scheme val="minor"/>
    </font>
    <font>
      <b/>
      <i/>
      <u/>
      <sz val="11"/>
      <name val="Times New Roman"/>
      <family val="1"/>
    </font>
    <font>
      <b/>
      <i/>
      <sz val="11"/>
      <name val="Times New Roman"/>
      <family val="1"/>
    </font>
    <font>
      <b/>
      <i/>
      <sz val="11"/>
      <color rgb="FFFF0000"/>
      <name val="Times New Roman"/>
      <family val="1"/>
    </font>
    <font>
      <sz val="8"/>
      <name val="Calibri"/>
      <family val="2"/>
      <scheme val="minor"/>
    </font>
  </fonts>
  <fills count="9">
    <fill>
      <patternFill patternType="none"/>
    </fill>
    <fill>
      <patternFill patternType="gray125"/>
    </fill>
    <fill>
      <patternFill patternType="solid">
        <fgColor theme="0"/>
        <bgColor indexed="64"/>
      </patternFill>
    </fill>
    <fill>
      <patternFill patternType="solid">
        <fgColor rgb="FFFFFFCC"/>
      </patternFill>
    </fill>
    <fill>
      <patternFill patternType="solid">
        <fgColor rgb="FFFFFF00"/>
        <bgColor indexed="64"/>
      </patternFill>
    </fill>
    <fill>
      <patternFill patternType="solid">
        <fgColor theme="6" tint="0.7999816888943144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0" tint="-0.249977111117893"/>
        <bgColor indexed="64"/>
      </patternFill>
    </fill>
  </fills>
  <borders count="4">
    <border>
      <left/>
      <right/>
      <top/>
      <bottom/>
      <diagonal/>
    </border>
    <border>
      <left style="thin">
        <color rgb="FFB2B2B2"/>
      </left>
      <right style="thin">
        <color rgb="FFB2B2B2"/>
      </right>
      <top style="thin">
        <color rgb="FFB2B2B2"/>
      </top>
      <bottom style="thin">
        <color rgb="FFB2B2B2"/>
      </bottom>
      <diagonal/>
    </border>
    <border>
      <left/>
      <right/>
      <top/>
      <bottom style="thin">
        <color indexed="64"/>
      </bottom>
      <diagonal/>
    </border>
    <border>
      <left/>
      <right/>
      <top/>
      <bottom style="medium">
        <color indexed="64"/>
      </bottom>
      <diagonal/>
    </border>
  </borders>
  <cellStyleXfs count="4">
    <xf numFmtId="0" fontId="0" fillId="0" borderId="0"/>
    <xf numFmtId="0" fontId="8" fillId="3" borderId="1" applyNumberFormat="0" applyFont="0" applyAlignment="0" applyProtection="0"/>
    <xf numFmtId="0" fontId="14" fillId="0" borderId="0"/>
    <xf numFmtId="9" fontId="8" fillId="0" borderId="0" applyFont="0" applyFill="0" applyBorder="0" applyAlignment="0" applyProtection="0"/>
  </cellStyleXfs>
  <cellXfs count="349">
    <xf numFmtId="0" fontId="0" fillId="0" borderId="0" xfId="0"/>
    <xf numFmtId="0" fontId="1" fillId="0" borderId="0" xfId="0" applyFont="1" applyAlignment="1">
      <alignment vertical="top"/>
    </xf>
    <xf numFmtId="0" fontId="1" fillId="0" borderId="0" xfId="0" applyFont="1"/>
    <xf numFmtId="0" fontId="1" fillId="0" borderId="0" xfId="0" applyFont="1" applyAlignment="1">
      <alignment horizontal="center"/>
    </xf>
    <xf numFmtId="0" fontId="3" fillId="0" borderId="0" xfId="0" applyFont="1"/>
    <xf numFmtId="0" fontId="2" fillId="0" borderId="0" xfId="0" applyFont="1"/>
    <xf numFmtId="0" fontId="4" fillId="0" borderId="0" xfId="0" applyFont="1"/>
    <xf numFmtId="0" fontId="1" fillId="0" borderId="0" xfId="0" quotePrefix="1" applyFont="1" applyAlignment="1">
      <alignment horizontal="center"/>
    </xf>
    <xf numFmtId="0" fontId="5" fillId="0" borderId="0" xfId="0" applyFont="1"/>
    <xf numFmtId="0" fontId="0" fillId="0" borderId="0" xfId="0" applyFont="1"/>
    <xf numFmtId="0" fontId="1" fillId="0" borderId="0" xfId="0" applyFont="1" applyAlignment="1">
      <alignment horizontal="center" vertical="center" wrapText="1"/>
    </xf>
    <xf numFmtId="0" fontId="7" fillId="0" borderId="0" xfId="0" applyFont="1"/>
    <xf numFmtId="0" fontId="1" fillId="0" borderId="0" xfId="0" applyFont="1" applyAlignment="1">
      <alignment horizontal="center" wrapText="1"/>
    </xf>
    <xf numFmtId="0" fontId="1" fillId="0" borderId="0" xfId="0" applyFont="1" applyAlignment="1">
      <alignment wrapText="1"/>
    </xf>
    <xf numFmtId="0" fontId="1" fillId="0" borderId="0" xfId="0" applyFont="1" applyAlignment="1">
      <alignment horizontal="center" vertical="top"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center" vertical="top"/>
    </xf>
    <xf numFmtId="0" fontId="1" fillId="0" borderId="0" xfId="0" applyFont="1" applyAlignment="1"/>
    <xf numFmtId="0" fontId="4" fillId="0" borderId="0" xfId="0" applyFont="1" applyAlignment="1">
      <alignment wrapText="1"/>
    </xf>
    <xf numFmtId="0" fontId="2" fillId="0" borderId="0" xfId="0" applyFont="1" applyAlignment="1"/>
    <xf numFmtId="0" fontId="4" fillId="0" borderId="0" xfId="0" applyFont="1" applyAlignment="1"/>
    <xf numFmtId="0" fontId="1" fillId="2" borderId="0" xfId="0" applyFont="1" applyFill="1" applyAlignment="1"/>
    <xf numFmtId="0" fontId="2" fillId="2" borderId="0" xfId="0" applyFont="1" applyFill="1" applyAlignment="1"/>
    <xf numFmtId="0" fontId="3" fillId="0" borderId="0" xfId="0" applyFont="1" applyAlignment="1"/>
    <xf numFmtId="0" fontId="0" fillId="0" borderId="0" xfId="0" applyAlignment="1"/>
    <xf numFmtId="0" fontId="1" fillId="0" borderId="0" xfId="0" applyFont="1" applyAlignment="1">
      <alignment vertical="center"/>
    </xf>
    <xf numFmtId="0" fontId="1" fillId="2" borderId="0" xfId="0" applyFont="1" applyFill="1" applyAlignment="1">
      <alignment vertical="center"/>
    </xf>
    <xf numFmtId="2" fontId="0" fillId="0" borderId="0" xfId="0" applyNumberFormat="1"/>
    <xf numFmtId="1" fontId="0" fillId="0" borderId="0" xfId="0" applyNumberFormat="1"/>
    <xf numFmtId="0" fontId="10" fillId="0" borderId="0" xfId="0" applyFont="1"/>
    <xf numFmtId="0" fontId="11" fillId="0" borderId="0" xfId="0" applyFont="1"/>
    <xf numFmtId="164" fontId="0" fillId="0" borderId="0" xfId="0" applyNumberFormat="1"/>
    <xf numFmtId="0" fontId="2" fillId="0" borderId="0" xfId="0" applyFont="1" applyFill="1"/>
    <xf numFmtId="0" fontId="1" fillId="0" borderId="0" xfId="0" applyFont="1" applyFill="1"/>
    <xf numFmtId="0" fontId="3" fillId="0" borderId="0" xfId="0" applyFont="1" applyFill="1"/>
    <xf numFmtId="0" fontId="4" fillId="0" borderId="0" xfId="0" applyFont="1" applyFill="1"/>
    <xf numFmtId="0" fontId="1" fillId="0" borderId="0" xfId="0" applyFont="1" applyBorder="1" applyAlignment="1">
      <alignment horizontal="center"/>
    </xf>
    <xf numFmtId="0" fontId="1" fillId="0" borderId="0" xfId="0" applyFont="1" applyFill="1" applyAlignment="1">
      <alignment vertical="top"/>
    </xf>
    <xf numFmtId="0" fontId="1" fillId="0" borderId="0" xfId="0" applyFont="1" applyFill="1" applyAlignment="1">
      <alignment horizontal="center" vertical="top" wrapText="1"/>
    </xf>
    <xf numFmtId="0" fontId="13" fillId="0" borderId="0" xfId="0" applyFont="1" applyFill="1" applyAlignment="1">
      <alignment horizontal="center"/>
    </xf>
    <xf numFmtId="0" fontId="1" fillId="0" borderId="0" xfId="0" applyFont="1" applyFill="1" applyAlignment="1">
      <alignment horizontal="left"/>
    </xf>
    <xf numFmtId="1" fontId="7" fillId="0" borderId="0" xfId="0" applyNumberFormat="1" applyFont="1"/>
    <xf numFmtId="0" fontId="14" fillId="0" borderId="0" xfId="2" applyFont="1" applyAlignment="1">
      <alignment horizontal="left"/>
    </xf>
    <xf numFmtId="0" fontId="15" fillId="0" borderId="0" xfId="0" applyFont="1" applyFill="1"/>
    <xf numFmtId="0" fontId="3" fillId="0" borderId="0" xfId="0" applyFont="1" applyFill="1" applyAlignment="1"/>
    <xf numFmtId="0" fontId="19" fillId="0" borderId="0" xfId="2" applyFont="1" applyAlignment="1">
      <alignment horizontal="left"/>
    </xf>
    <xf numFmtId="0" fontId="13" fillId="0" borderId="0" xfId="0" applyFont="1" applyFill="1"/>
    <xf numFmtId="0" fontId="18" fillId="0" borderId="0" xfId="0" applyFont="1" applyFill="1" applyAlignment="1"/>
    <xf numFmtId="0" fontId="18" fillId="0" borderId="0" xfId="2" applyFont="1"/>
    <xf numFmtId="0" fontId="21" fillId="0" borderId="0" xfId="0" applyFont="1" applyFill="1" applyAlignment="1"/>
    <xf numFmtId="0" fontId="18" fillId="0" borderId="0" xfId="0" applyFont="1" applyFill="1" applyAlignment="1">
      <alignment horizontal="left" indent="1"/>
    </xf>
    <xf numFmtId="0" fontId="18" fillId="0" borderId="0" xfId="0" applyFont="1" applyFill="1"/>
    <xf numFmtId="0" fontId="18" fillId="0" borderId="0" xfId="2" applyFont="1" applyAlignment="1">
      <alignment horizontal="left"/>
    </xf>
    <xf numFmtId="0" fontId="26" fillId="0" borderId="0" xfId="0" applyFont="1" applyFill="1"/>
    <xf numFmtId="0" fontId="27" fillId="0" borderId="0" xfId="0" applyFont="1" applyFill="1"/>
    <xf numFmtId="0" fontId="28" fillId="0" borderId="0" xfId="0" applyFont="1" applyFill="1"/>
    <xf numFmtId="0" fontId="15" fillId="0" borderId="0" xfId="0" applyFont="1" applyFill="1" applyAlignment="1">
      <alignment horizontal="left"/>
    </xf>
    <xf numFmtId="0" fontId="13" fillId="0" borderId="0" xfId="0" applyFont="1" applyFill="1" applyAlignment="1">
      <alignment vertical="top" wrapText="1"/>
    </xf>
    <xf numFmtId="0" fontId="17" fillId="0" borderId="0" xfId="0" applyFont="1" applyFill="1" applyAlignment="1">
      <alignment horizontal="left"/>
    </xf>
    <xf numFmtId="0" fontId="13" fillId="0" borderId="0" xfId="0" applyFont="1" applyFill="1" applyAlignment="1">
      <alignment horizontal="left"/>
    </xf>
    <xf numFmtId="0" fontId="13" fillId="0" borderId="0" xfId="0" applyFont="1" applyFill="1" applyAlignment="1"/>
    <xf numFmtId="0" fontId="17" fillId="0" borderId="0" xfId="0" applyFont="1" applyFill="1" applyAlignment="1"/>
    <xf numFmtId="0" fontId="17" fillId="0" borderId="0" xfId="0" applyFont="1" applyFill="1"/>
    <xf numFmtId="0" fontId="17" fillId="0" borderId="0" xfId="0" applyFont="1" applyAlignment="1">
      <alignment horizontal="left"/>
    </xf>
    <xf numFmtId="0" fontId="17" fillId="0" borderId="0" xfId="0" applyFont="1" applyFill="1" applyAlignment="1">
      <alignment horizontal="left" indent="1"/>
    </xf>
    <xf numFmtId="0" fontId="33" fillId="0" borderId="0" xfId="0" applyFont="1" applyFill="1"/>
    <xf numFmtId="0" fontId="34" fillId="0" borderId="0" xfId="0" applyFont="1" applyAlignment="1">
      <alignment horizontal="left" vertical="center"/>
    </xf>
    <xf numFmtId="0" fontId="13" fillId="0" borderId="0" xfId="0" applyNumberFormat="1" applyFont="1" applyFill="1" applyAlignment="1">
      <alignment horizontal="center"/>
    </xf>
    <xf numFmtId="0" fontId="0" fillId="0" borderId="0" xfId="0" applyFill="1"/>
    <xf numFmtId="0" fontId="0" fillId="4" borderId="0" xfId="0" applyFill="1"/>
    <xf numFmtId="0" fontId="36" fillId="0" borderId="0" xfId="0" applyFont="1"/>
    <xf numFmtId="0" fontId="13" fillId="0" borderId="2" xfId="0" applyFont="1" applyFill="1" applyBorder="1"/>
    <xf numFmtId="0" fontId="0" fillId="0" borderId="2" xfId="0" applyBorder="1"/>
    <xf numFmtId="0" fontId="1" fillId="0" borderId="0" xfId="0" applyNumberFormat="1" applyFont="1" applyFill="1" applyAlignment="1">
      <alignment vertical="top"/>
    </xf>
    <xf numFmtId="0" fontId="13" fillId="0" borderId="0" xfId="0" applyNumberFormat="1" applyFont="1" applyFill="1"/>
    <xf numFmtId="0" fontId="1" fillId="0" borderId="0" xfId="0" applyNumberFormat="1" applyFont="1" applyFill="1" applyAlignment="1">
      <alignment horizontal="center" vertical="center" wrapText="1"/>
    </xf>
    <xf numFmtId="0" fontId="1" fillId="0" borderId="0" xfId="0" applyNumberFormat="1" applyFont="1" applyFill="1"/>
    <xf numFmtId="0" fontId="2" fillId="0" borderId="0" xfId="0" applyNumberFormat="1" applyFont="1" applyFill="1"/>
    <xf numFmtId="0" fontId="1" fillId="0" borderId="0" xfId="0" applyNumberFormat="1" applyFont="1" applyFill="1" applyAlignment="1">
      <alignment horizontal="center"/>
    </xf>
    <xf numFmtId="0" fontId="1" fillId="5" borderId="0" xfId="0" applyNumberFormat="1" applyFont="1" applyFill="1" applyAlignment="1">
      <alignment horizontal="center"/>
    </xf>
    <xf numFmtId="0" fontId="1" fillId="0" borderId="0" xfId="0" applyNumberFormat="1" applyFont="1" applyAlignment="1">
      <alignment horizontal="center"/>
    </xf>
    <xf numFmtId="0" fontId="0" fillId="0" borderId="0" xfId="0" applyNumberFormat="1"/>
    <xf numFmtId="0" fontId="1" fillId="0" borderId="0" xfId="0" applyNumberFormat="1" applyFont="1" applyFill="1" applyAlignment="1">
      <alignment horizontal="center" vertical="top" wrapText="1"/>
    </xf>
    <xf numFmtId="0" fontId="13" fillId="0" borderId="0" xfId="0" applyNumberFormat="1" applyFont="1" applyFill="1" applyAlignment="1">
      <alignment horizontal="center" vertical="top" wrapText="1"/>
    </xf>
    <xf numFmtId="0" fontId="16" fillId="0" borderId="0" xfId="0" applyNumberFormat="1" applyFont="1" applyFill="1" applyAlignment="1">
      <alignment horizontal="center"/>
    </xf>
    <xf numFmtId="0" fontId="16" fillId="0" borderId="0" xfId="0" applyNumberFormat="1" applyFont="1" applyFill="1" applyAlignment="1">
      <alignment horizontal="center" vertical="center" wrapText="1"/>
    </xf>
    <xf numFmtId="0" fontId="16" fillId="5" borderId="0" xfId="0" applyNumberFormat="1" applyFont="1" applyFill="1" applyAlignment="1">
      <alignment horizontal="center"/>
    </xf>
    <xf numFmtId="0" fontId="16" fillId="0" borderId="0" xfId="0" applyNumberFormat="1" applyFont="1" applyAlignment="1">
      <alignment horizontal="center"/>
    </xf>
    <xf numFmtId="0" fontId="41" fillId="0" borderId="0" xfId="0" applyNumberFormat="1" applyFont="1" applyAlignment="1">
      <alignment horizontal="center"/>
    </xf>
    <xf numFmtId="0" fontId="37" fillId="0" borderId="0" xfId="0" applyNumberFormat="1" applyFont="1" applyAlignment="1">
      <alignment horizontal="center"/>
    </xf>
    <xf numFmtId="0" fontId="3" fillId="0" borderId="0" xfId="0" applyNumberFormat="1" applyFont="1" applyFill="1"/>
    <xf numFmtId="0" fontId="27" fillId="0" borderId="0" xfId="0" applyNumberFormat="1" applyFont="1" applyFill="1"/>
    <xf numFmtId="0" fontId="27" fillId="0" borderId="0" xfId="0" applyNumberFormat="1" applyFont="1" applyFill="1" applyAlignment="1">
      <alignment horizontal="center"/>
    </xf>
    <xf numFmtId="0" fontId="28" fillId="0" borderId="0" xfId="0" applyNumberFormat="1" applyFont="1" applyFill="1"/>
    <xf numFmtId="0" fontId="28" fillId="0" borderId="0" xfId="0" applyNumberFormat="1" applyFont="1" applyFill="1" applyAlignment="1">
      <alignment horizontal="center"/>
    </xf>
    <xf numFmtId="0" fontId="6" fillId="0" borderId="0" xfId="0" applyNumberFormat="1" applyFont="1" applyFill="1" applyAlignment="1">
      <alignment horizontal="center"/>
    </xf>
    <xf numFmtId="0" fontId="2" fillId="0" borderId="0" xfId="0" applyNumberFormat="1" applyFont="1" applyFill="1" applyAlignment="1">
      <alignment horizontal="center" wrapText="1"/>
    </xf>
    <xf numFmtId="0" fontId="1" fillId="0" borderId="0" xfId="0" applyNumberFormat="1" applyFont="1" applyFill="1" applyAlignment="1">
      <alignment horizontal="center" wrapText="1"/>
    </xf>
    <xf numFmtId="0" fontId="9" fillId="0" borderId="0" xfId="0" applyNumberFormat="1" applyFont="1" applyFill="1" applyAlignment="1">
      <alignment horizontal="center" wrapText="1"/>
    </xf>
    <xf numFmtId="0" fontId="4" fillId="0" borderId="0" xfId="0" applyNumberFormat="1" applyFont="1" applyFill="1"/>
    <xf numFmtId="0" fontId="12" fillId="0" borderId="0" xfId="0" applyNumberFormat="1" applyFont="1" applyFill="1" applyAlignment="1">
      <alignment horizontal="center" wrapText="1"/>
    </xf>
    <xf numFmtId="0" fontId="38" fillId="0" borderId="0" xfId="0" applyNumberFormat="1" applyFont="1" applyAlignment="1">
      <alignment horizontal="center"/>
    </xf>
    <xf numFmtId="0" fontId="2" fillId="0" borderId="0" xfId="0" applyNumberFormat="1" applyFont="1" applyAlignment="1">
      <alignment horizontal="center"/>
    </xf>
    <xf numFmtId="0" fontId="9" fillId="0" borderId="0" xfId="0" applyNumberFormat="1" applyFont="1" applyFill="1" applyAlignment="1">
      <alignment horizontal="center" vertical="center" wrapText="1"/>
    </xf>
    <xf numFmtId="0" fontId="9" fillId="0" borderId="0" xfId="0" applyNumberFormat="1" applyFont="1" applyFill="1"/>
    <xf numFmtId="0" fontId="1" fillId="5" borderId="0" xfId="0" applyNumberFormat="1" applyFont="1" applyFill="1" applyAlignment="1">
      <alignment horizontal="center" wrapText="1"/>
    </xf>
    <xf numFmtId="0" fontId="1" fillId="0" borderId="0" xfId="0" applyNumberFormat="1" applyFont="1" applyAlignment="1">
      <alignment horizontal="center" wrapText="1"/>
    </xf>
    <xf numFmtId="0" fontId="1" fillId="0" borderId="0" xfId="0" applyNumberFormat="1" applyFont="1" applyFill="1" applyAlignment="1">
      <alignment wrapText="1"/>
    </xf>
    <xf numFmtId="0" fontId="1" fillId="0" borderId="0" xfId="0" applyNumberFormat="1" applyFont="1" applyFill="1" applyBorder="1" applyAlignment="1">
      <alignment horizontal="center" wrapText="1"/>
    </xf>
    <xf numFmtId="0" fontId="1" fillId="0" borderId="0" xfId="0" applyNumberFormat="1" applyFont="1" applyFill="1" applyBorder="1" applyAlignment="1">
      <alignment horizontal="center" vertical="center" wrapText="1"/>
    </xf>
    <xf numFmtId="0" fontId="3" fillId="0" borderId="0" xfId="0" applyNumberFormat="1" applyFont="1" applyAlignment="1">
      <alignment horizontal="center"/>
    </xf>
    <xf numFmtId="0" fontId="26" fillId="0" borderId="0" xfId="0" applyNumberFormat="1" applyFont="1" applyFill="1"/>
    <xf numFmtId="0" fontId="26" fillId="0" borderId="0" xfId="0" applyNumberFormat="1" applyFont="1" applyFill="1" applyAlignment="1">
      <alignment horizontal="center"/>
    </xf>
    <xf numFmtId="0" fontId="21" fillId="0" borderId="0" xfId="0" applyNumberFormat="1" applyFont="1" applyFill="1" applyAlignment="1">
      <alignment horizontal="center"/>
    </xf>
    <xf numFmtId="0" fontId="1" fillId="0" borderId="0" xfId="0" applyNumberFormat="1" applyFont="1" applyFill="1" applyAlignment="1">
      <alignment horizontal="center" vertical="center"/>
    </xf>
    <xf numFmtId="0" fontId="13" fillId="0" borderId="0" xfId="0" applyNumberFormat="1" applyFont="1" applyFill="1" applyAlignment="1">
      <alignment vertical="top" wrapText="1"/>
    </xf>
    <xf numFmtId="0" fontId="0" fillId="0" borderId="0" xfId="0" applyNumberFormat="1" applyAlignment="1">
      <alignment horizontal="center"/>
    </xf>
    <xf numFmtId="0" fontId="2" fillId="5" borderId="0" xfId="0" applyNumberFormat="1" applyFont="1" applyFill="1" applyAlignment="1">
      <alignment horizontal="center"/>
    </xf>
    <xf numFmtId="0" fontId="21" fillId="0" borderId="0" xfId="0" applyNumberFormat="1" applyFont="1" applyFill="1" applyAlignment="1">
      <alignment horizontal="center" wrapText="1"/>
    </xf>
    <xf numFmtId="0" fontId="9" fillId="0" borderId="0" xfId="0" applyNumberFormat="1" applyFont="1" applyFill="1" applyAlignment="1">
      <alignment horizontal="center" vertical="center"/>
    </xf>
    <xf numFmtId="0" fontId="13" fillId="0" borderId="0" xfId="0" applyNumberFormat="1" applyFont="1" applyFill="1" applyAlignment="1">
      <alignment horizontal="center" wrapText="1"/>
    </xf>
    <xf numFmtId="0" fontId="20" fillId="0" borderId="0" xfId="0" applyNumberFormat="1" applyFont="1" applyFill="1" applyAlignment="1">
      <alignment horizontal="center" wrapText="1"/>
    </xf>
    <xf numFmtId="0" fontId="13" fillId="0" borderId="0" xfId="0" applyNumberFormat="1" applyFont="1" applyFill="1" applyAlignment="1">
      <alignment horizontal="center" vertical="center" wrapText="1"/>
    </xf>
    <xf numFmtId="0" fontId="20" fillId="0" borderId="0" xfId="0" applyNumberFormat="1" applyFont="1" applyFill="1" applyAlignment="1">
      <alignment horizontal="center" vertical="center"/>
    </xf>
    <xf numFmtId="0" fontId="39" fillId="0" borderId="0" xfId="0" applyNumberFormat="1" applyFont="1" applyAlignment="1">
      <alignment horizontal="center"/>
    </xf>
    <xf numFmtId="0" fontId="3" fillId="0" borderId="0" xfId="0" applyNumberFormat="1" applyFont="1" applyFill="1" applyAlignment="1"/>
    <xf numFmtId="0" fontId="40" fillId="0" borderId="0" xfId="0" applyNumberFormat="1" applyFont="1" applyAlignment="1">
      <alignment horizontal="center"/>
    </xf>
    <xf numFmtId="0" fontId="13" fillId="0" borderId="0" xfId="0" applyNumberFormat="1" applyFont="1" applyFill="1" applyAlignment="1">
      <alignment horizontal="left"/>
    </xf>
    <xf numFmtId="0" fontId="22" fillId="0" borderId="0" xfId="0" applyNumberFormat="1" applyFont="1" applyFill="1" applyAlignment="1">
      <alignment horizontal="center" wrapText="1"/>
    </xf>
    <xf numFmtId="0" fontId="21" fillId="0" borderId="0" xfId="0" applyNumberFormat="1" applyFont="1" applyFill="1" applyAlignment="1">
      <alignment horizontal="center" vertical="center" wrapText="1"/>
    </xf>
    <xf numFmtId="0" fontId="18" fillId="0" borderId="0" xfId="0" applyNumberFormat="1" applyFont="1" applyFill="1" applyAlignment="1">
      <alignment horizontal="center" wrapText="1"/>
    </xf>
    <xf numFmtId="0" fontId="24" fillId="0" borderId="0" xfId="0" applyNumberFormat="1" applyFont="1" applyAlignment="1">
      <alignment horizontal="center"/>
    </xf>
    <xf numFmtId="0" fontId="17" fillId="0" borderId="0" xfId="0" applyNumberFormat="1" applyFont="1" applyFill="1" applyAlignment="1">
      <alignment horizontal="left" indent="1"/>
    </xf>
    <xf numFmtId="0" fontId="17" fillId="0" borderId="0" xfId="0" applyNumberFormat="1" applyFont="1" applyFill="1"/>
    <xf numFmtId="0" fontId="18" fillId="0" borderId="0" xfId="0" applyNumberFormat="1" applyFont="1" applyFill="1" applyAlignment="1">
      <alignment horizontal="center"/>
    </xf>
    <xf numFmtId="0" fontId="23" fillId="0" borderId="0" xfId="0" applyNumberFormat="1" applyFont="1" applyFill="1" applyAlignment="1">
      <alignment horizontal="center" wrapText="1"/>
    </xf>
    <xf numFmtId="0" fontId="18" fillId="0" borderId="0" xfId="0" applyNumberFormat="1" applyFont="1" applyFill="1" applyAlignment="1">
      <alignment horizontal="center" vertical="center" wrapText="1"/>
    </xf>
    <xf numFmtId="0" fontId="25" fillId="0" borderId="0" xfId="0" applyNumberFormat="1" applyFont="1" applyAlignment="1">
      <alignment horizontal="center"/>
    </xf>
    <xf numFmtId="0" fontId="18" fillId="0" borderId="0" xfId="2" applyNumberFormat="1" applyFont="1" applyAlignment="1">
      <alignment horizontal="left"/>
    </xf>
    <xf numFmtId="0" fontId="21" fillId="0" borderId="0" xfId="0" applyNumberFormat="1" applyFont="1" applyFill="1"/>
    <xf numFmtId="0" fontId="19" fillId="0" borderId="0" xfId="2" applyNumberFormat="1" applyFont="1" applyAlignment="1">
      <alignment horizontal="left"/>
    </xf>
    <xf numFmtId="0" fontId="14" fillId="0" borderId="0" xfId="2" applyNumberFormat="1" applyFont="1" applyAlignment="1">
      <alignment horizontal="left"/>
    </xf>
    <xf numFmtId="0" fontId="18" fillId="0" borderId="0" xfId="0" applyNumberFormat="1" applyFont="1" applyFill="1"/>
    <xf numFmtId="0" fontId="13" fillId="0" borderId="0" xfId="0" applyNumberFormat="1" applyFont="1" applyFill="1" applyAlignment="1"/>
    <xf numFmtId="0" fontId="18" fillId="0" borderId="0" xfId="2" applyNumberFormat="1" applyFont="1"/>
    <xf numFmtId="0" fontId="21" fillId="0" borderId="0" xfId="0" applyNumberFormat="1" applyFont="1" applyFill="1" applyAlignment="1">
      <alignment horizontal="center" vertical="top" wrapText="1"/>
    </xf>
    <xf numFmtId="0" fontId="18" fillId="0" borderId="0" xfId="0" applyNumberFormat="1" applyFont="1" applyFill="1" applyAlignment="1"/>
    <xf numFmtId="0" fontId="1" fillId="0" borderId="0" xfId="0" applyNumberFormat="1" applyFont="1" applyFill="1" applyAlignment="1">
      <alignment horizontal="left"/>
    </xf>
    <xf numFmtId="0" fontId="4" fillId="0" borderId="0" xfId="0" applyNumberFormat="1" applyFont="1" applyFill="1" applyAlignment="1"/>
    <xf numFmtId="0" fontId="32" fillId="0" borderId="0" xfId="0" applyNumberFormat="1" applyFont="1" applyAlignment="1"/>
    <xf numFmtId="0" fontId="1" fillId="4" borderId="0" xfId="0" applyNumberFormat="1" applyFont="1" applyFill="1" applyAlignment="1">
      <alignment horizontal="center"/>
    </xf>
    <xf numFmtId="0" fontId="17" fillId="0" borderId="0" xfId="0" applyNumberFormat="1" applyFont="1" applyFill="1" applyAlignment="1"/>
    <xf numFmtId="0" fontId="33" fillId="0" borderId="0" xfId="0" applyNumberFormat="1" applyFont="1" applyFill="1"/>
    <xf numFmtId="0" fontId="17" fillId="0" borderId="0" xfId="0" applyNumberFormat="1" applyFont="1" applyFill="1" applyAlignment="1">
      <alignment horizontal="left"/>
    </xf>
    <xf numFmtId="0" fontId="34" fillId="0" borderId="0" xfId="0" applyNumberFormat="1" applyFont="1" applyAlignment="1">
      <alignment horizontal="left" vertical="center"/>
    </xf>
    <xf numFmtId="0" fontId="17" fillId="0" borderId="0" xfId="0" applyNumberFormat="1" applyFont="1" applyFill="1" applyAlignment="1">
      <alignment horizontal="center"/>
    </xf>
    <xf numFmtId="0" fontId="17" fillId="0" borderId="0" xfId="0" applyNumberFormat="1" applyFont="1" applyFill="1" applyAlignment="1">
      <alignment horizontal="center" wrapText="1"/>
    </xf>
    <xf numFmtId="0" fontId="17" fillId="0" borderId="0" xfId="0" applyNumberFormat="1" applyFont="1" applyFill="1" applyAlignment="1">
      <alignment horizontal="center" vertical="center" wrapText="1"/>
    </xf>
    <xf numFmtId="0" fontId="35" fillId="0" borderId="0" xfId="0" applyNumberFormat="1" applyFont="1" applyFill="1" applyAlignment="1">
      <alignment horizontal="center" wrapText="1"/>
    </xf>
    <xf numFmtId="0" fontId="13" fillId="4" borderId="0" xfId="0" applyNumberFormat="1" applyFont="1" applyFill="1" applyAlignment="1">
      <alignment horizontal="center"/>
    </xf>
    <xf numFmtId="0" fontId="13" fillId="0" borderId="0" xfId="1" applyNumberFormat="1" applyFont="1" applyFill="1" applyBorder="1" applyAlignment="1">
      <alignment horizontal="center"/>
    </xf>
    <xf numFmtId="0" fontId="13" fillId="0" borderId="0" xfId="0" applyNumberFormat="1" applyFont="1" applyFill="1" applyBorder="1" applyAlignment="1">
      <alignment horizontal="center"/>
    </xf>
    <xf numFmtId="0" fontId="13" fillId="0" borderId="1" xfId="0" applyNumberFormat="1" applyFont="1" applyFill="1" applyBorder="1" applyAlignment="1">
      <alignment horizontal="center" wrapText="1"/>
    </xf>
    <xf numFmtId="0" fontId="13" fillId="0" borderId="0" xfId="0" applyNumberFormat="1" applyFont="1" applyFill="1" applyBorder="1" applyAlignment="1">
      <alignment horizontal="center" wrapText="1"/>
    </xf>
    <xf numFmtId="0" fontId="13" fillId="0" borderId="0" xfId="0" quotePrefix="1" applyNumberFormat="1" applyFont="1" applyFill="1" applyAlignment="1">
      <alignment horizontal="center"/>
    </xf>
    <xf numFmtId="0" fontId="17" fillId="5" borderId="0" xfId="0" applyNumberFormat="1" applyFont="1" applyFill="1" applyAlignment="1">
      <alignment horizontal="center"/>
    </xf>
    <xf numFmtId="0" fontId="1" fillId="5" borderId="0" xfId="0" applyNumberFormat="1" applyFont="1" applyFill="1"/>
    <xf numFmtId="0" fontId="13" fillId="5" borderId="0" xfId="0" applyNumberFormat="1" applyFont="1" applyFill="1" applyAlignment="1">
      <alignment horizontal="center" wrapText="1"/>
    </xf>
    <xf numFmtId="10" fontId="1" fillId="0" borderId="0" xfId="0" applyNumberFormat="1" applyFont="1" applyAlignment="1">
      <alignment horizontal="center"/>
    </xf>
    <xf numFmtId="10" fontId="13" fillId="0" borderId="0" xfId="0" applyNumberFormat="1" applyFont="1" applyFill="1" applyAlignment="1">
      <alignment horizontal="center"/>
    </xf>
    <xf numFmtId="9" fontId="13" fillId="0" borderId="0" xfId="0" applyNumberFormat="1" applyFont="1" applyFill="1" applyAlignment="1">
      <alignment horizontal="center" wrapText="1"/>
    </xf>
    <xf numFmtId="0" fontId="27" fillId="5" borderId="0" xfId="0" applyNumberFormat="1" applyFont="1" applyFill="1" applyAlignment="1">
      <alignment horizontal="center"/>
    </xf>
    <xf numFmtId="0" fontId="28" fillId="5" borderId="0" xfId="0" applyNumberFormat="1" applyFont="1" applyFill="1" applyAlignment="1">
      <alignment horizontal="center"/>
    </xf>
    <xf numFmtId="0" fontId="1" fillId="5" borderId="0" xfId="0" applyNumberFormat="1" applyFont="1" applyFill="1" applyBorder="1" applyAlignment="1">
      <alignment horizontal="center" wrapText="1"/>
    </xf>
    <xf numFmtId="0" fontId="26" fillId="5" borderId="0" xfId="0" applyNumberFormat="1" applyFont="1" applyFill="1" applyAlignment="1">
      <alignment horizontal="center"/>
    </xf>
    <xf numFmtId="0" fontId="21" fillId="5" borderId="0" xfId="0" applyNumberFormat="1" applyFont="1" applyFill="1" applyAlignment="1">
      <alignment horizontal="center"/>
    </xf>
    <xf numFmtId="0" fontId="18" fillId="5" borderId="0" xfId="0" applyNumberFormat="1" applyFont="1" applyFill="1" applyAlignment="1">
      <alignment horizontal="center"/>
    </xf>
    <xf numFmtId="0" fontId="21" fillId="5" borderId="0" xfId="0" applyNumberFormat="1" applyFont="1" applyFill="1" applyAlignment="1">
      <alignment horizontal="center" wrapText="1"/>
    </xf>
    <xf numFmtId="0" fontId="1" fillId="5" borderId="0" xfId="0" applyNumberFormat="1" applyFont="1" applyFill="1" applyAlignment="1">
      <alignment horizontal="center" vertical="top" wrapText="1"/>
    </xf>
    <xf numFmtId="0" fontId="13" fillId="5" borderId="0" xfId="0" applyNumberFormat="1" applyFont="1" applyFill="1" applyAlignment="1">
      <alignment horizontal="center"/>
    </xf>
    <xf numFmtId="0" fontId="13" fillId="5" borderId="0" xfId="0" applyNumberFormat="1" applyFont="1" applyFill="1"/>
    <xf numFmtId="0" fontId="1" fillId="0" borderId="0" xfId="0" applyNumberFormat="1" applyFont="1" applyFill="1" applyAlignment="1">
      <alignment horizontal="left" wrapText="1"/>
    </xf>
    <xf numFmtId="0" fontId="13" fillId="0" borderId="0" xfId="0" applyNumberFormat="1" applyFont="1" applyAlignment="1">
      <alignment horizontal="center"/>
    </xf>
    <xf numFmtId="0" fontId="31" fillId="0" borderId="0" xfId="0" applyNumberFormat="1" applyFont="1"/>
    <xf numFmtId="17" fontId="2" fillId="0" borderId="0" xfId="0" applyNumberFormat="1" applyFont="1" applyFill="1"/>
    <xf numFmtId="16" fontId="1" fillId="0" borderId="0" xfId="0" applyNumberFormat="1" applyFont="1" applyFill="1" applyAlignment="1">
      <alignment horizontal="center"/>
    </xf>
    <xf numFmtId="0" fontId="2" fillId="0" borderId="0" xfId="0" applyNumberFormat="1" applyFont="1" applyFill="1" applyAlignment="1">
      <alignment horizontal="center"/>
    </xf>
    <xf numFmtId="0" fontId="1" fillId="0" borderId="0" xfId="0" applyNumberFormat="1" applyFont="1" applyFill="1" applyAlignment="1">
      <alignment horizontal="center" vertical="top"/>
    </xf>
    <xf numFmtId="0" fontId="0" fillId="0" borderId="0" xfId="0" applyNumberFormat="1" applyAlignment="1">
      <alignment wrapText="1"/>
    </xf>
    <xf numFmtId="0" fontId="13" fillId="0" borderId="0" xfId="0" applyNumberFormat="1" applyFont="1" applyFill="1" applyAlignment="1">
      <alignment wrapText="1"/>
    </xf>
    <xf numFmtId="0" fontId="42" fillId="0" borderId="0" xfId="0" applyNumberFormat="1" applyFont="1" applyFill="1" applyBorder="1" applyAlignment="1">
      <alignment horizontal="center" wrapText="1"/>
    </xf>
    <xf numFmtId="0" fontId="0" fillId="0" borderId="0" xfId="0" applyNumberFormat="1" applyFont="1" applyAlignment="1">
      <alignment wrapText="1"/>
    </xf>
    <xf numFmtId="0" fontId="42" fillId="0" borderId="0" xfId="0" applyNumberFormat="1" applyFont="1" applyFill="1" applyAlignment="1">
      <alignment vertical="top" wrapText="1"/>
    </xf>
    <xf numFmtId="0" fontId="42" fillId="0" borderId="0" xfId="0" applyNumberFormat="1" applyFont="1" applyFill="1" applyAlignment="1">
      <alignment wrapText="1"/>
    </xf>
    <xf numFmtId="0" fontId="42" fillId="0" borderId="0" xfId="0" quotePrefix="1" applyNumberFormat="1" applyFont="1" applyFill="1" applyBorder="1" applyAlignment="1">
      <alignment horizontal="center" wrapText="1"/>
    </xf>
    <xf numFmtId="0" fontId="42" fillId="0" borderId="0" xfId="0" applyNumberFormat="1" applyFont="1" applyFill="1" applyAlignment="1">
      <alignment horizontal="center" wrapText="1"/>
    </xf>
    <xf numFmtId="0" fontId="42" fillId="0" borderId="0" xfId="0" applyNumberFormat="1" applyFont="1" applyFill="1" applyAlignment="1">
      <alignment horizontal="center" vertical="top" wrapText="1"/>
    </xf>
    <xf numFmtId="0" fontId="43" fillId="0" borderId="0" xfId="0" applyNumberFormat="1" applyFont="1" applyAlignment="1">
      <alignment horizontal="center" wrapText="1"/>
    </xf>
    <xf numFmtId="0" fontId="42" fillId="0" borderId="0" xfId="0" applyNumberFormat="1" applyFont="1" applyAlignment="1">
      <alignment horizontal="center" wrapText="1"/>
    </xf>
    <xf numFmtId="0" fontId="43" fillId="0" borderId="0" xfId="0" applyNumberFormat="1" applyFont="1" applyAlignment="1">
      <alignment wrapText="1"/>
    </xf>
    <xf numFmtId="0" fontId="42" fillId="0" borderId="0" xfId="0" applyNumberFormat="1" applyFont="1" applyFill="1" applyAlignment="1">
      <alignment horizontal="center" vertical="center" wrapText="1"/>
    </xf>
    <xf numFmtId="0" fontId="42" fillId="5" borderId="0" xfId="0" applyNumberFormat="1" applyFont="1" applyFill="1" applyBorder="1" applyAlignment="1">
      <alignment horizontal="center" wrapText="1"/>
    </xf>
    <xf numFmtId="0" fontId="42" fillId="0" borderId="0" xfId="0" applyNumberFormat="1" applyFont="1" applyFill="1" applyBorder="1" applyAlignment="1">
      <alignment horizontal="center" vertical="center" wrapText="1"/>
    </xf>
    <xf numFmtId="0" fontId="42" fillId="5" borderId="0" xfId="0" applyNumberFormat="1" applyFont="1" applyFill="1" applyAlignment="1">
      <alignment horizontal="center" wrapText="1"/>
    </xf>
    <xf numFmtId="0" fontId="1" fillId="0" borderId="0" xfId="0" applyNumberFormat="1" applyFont="1" applyFill="1" applyAlignment="1">
      <alignment horizontal="left" indent="2"/>
    </xf>
    <xf numFmtId="0" fontId="44" fillId="0" borderId="0" xfId="0" applyNumberFormat="1" applyFont="1" applyFill="1"/>
    <xf numFmtId="0" fontId="45" fillId="0" borderId="0" xfId="0" applyNumberFormat="1" applyFont="1" applyFill="1"/>
    <xf numFmtId="0" fontId="44" fillId="0" borderId="0" xfId="0" applyNumberFormat="1" applyFont="1" applyFill="1" applyAlignment="1">
      <alignment horizontal="center" wrapText="1"/>
    </xf>
    <xf numFmtId="0" fontId="44" fillId="0" borderId="0" xfId="0" applyNumberFormat="1" applyFont="1" applyFill="1" applyAlignment="1">
      <alignment horizontal="center" vertical="center" wrapText="1"/>
    </xf>
    <xf numFmtId="0" fontId="44" fillId="0" borderId="0" xfId="0" applyNumberFormat="1" applyFont="1" applyFill="1" applyAlignment="1">
      <alignment wrapText="1"/>
    </xf>
    <xf numFmtId="0" fontId="44" fillId="0" borderId="0" xfId="0" applyNumberFormat="1" applyFont="1" applyFill="1" applyAlignment="1">
      <alignment horizontal="center"/>
    </xf>
    <xf numFmtId="0" fontId="46" fillId="0" borderId="0" xfId="0" applyNumberFormat="1" applyFont="1"/>
    <xf numFmtId="0" fontId="44" fillId="0" borderId="0" xfId="0" applyNumberFormat="1" applyFont="1" applyAlignment="1">
      <alignment horizontal="center"/>
    </xf>
    <xf numFmtId="0" fontId="44" fillId="0" borderId="0" xfId="0" applyNumberFormat="1" applyFont="1" applyAlignment="1">
      <alignment horizontal="center" vertical="center" wrapText="1"/>
    </xf>
    <xf numFmtId="0" fontId="44" fillId="5" borderId="0" xfId="0" applyNumberFormat="1" applyFont="1" applyFill="1" applyAlignment="1">
      <alignment horizontal="center" wrapText="1"/>
    </xf>
    <xf numFmtId="0" fontId="44" fillId="5" borderId="0" xfId="0" applyNumberFormat="1" applyFont="1" applyFill="1" applyAlignment="1">
      <alignment horizontal="center" vertical="center" wrapText="1"/>
    </xf>
    <xf numFmtId="0" fontId="44" fillId="0" borderId="0" xfId="0" quotePrefix="1" applyNumberFormat="1" applyFont="1" applyAlignment="1">
      <alignment horizontal="center" vertical="center" wrapText="1"/>
    </xf>
    <xf numFmtId="0" fontId="32" fillId="0" borderId="0" xfId="0" applyNumberFormat="1" applyFont="1" applyFill="1" applyAlignment="1">
      <alignment horizontal="center"/>
    </xf>
    <xf numFmtId="0" fontId="3" fillId="0" borderId="0" xfId="0" applyNumberFormat="1" applyFont="1" applyFill="1" applyAlignment="1">
      <alignment horizontal="center"/>
    </xf>
    <xf numFmtId="0" fontId="13" fillId="0" borderId="3" xfId="0" applyNumberFormat="1" applyFont="1" applyFill="1" applyBorder="1" applyAlignment="1">
      <alignment wrapText="1"/>
    </xf>
    <xf numFmtId="0" fontId="13" fillId="0" borderId="3" xfId="0" applyNumberFormat="1" applyFont="1" applyFill="1" applyBorder="1" applyAlignment="1">
      <alignment horizontal="center" wrapText="1"/>
    </xf>
    <xf numFmtId="0" fontId="13" fillId="0" borderId="3" xfId="0" applyNumberFormat="1" applyFont="1" applyBorder="1" applyAlignment="1">
      <alignment horizontal="center" vertical="center" wrapText="1"/>
    </xf>
    <xf numFmtId="0" fontId="13" fillId="0" borderId="3" xfId="0" applyNumberFormat="1" applyFont="1" applyFill="1" applyBorder="1" applyAlignment="1">
      <alignment horizontal="center" vertical="center" wrapText="1"/>
    </xf>
    <xf numFmtId="0" fontId="13" fillId="5" borderId="3" xfId="0" applyNumberFormat="1" applyFont="1" applyFill="1" applyBorder="1" applyAlignment="1">
      <alignment horizontal="center" wrapText="1"/>
    </xf>
    <xf numFmtId="0" fontId="32" fillId="0" borderId="3" xfId="0" applyNumberFormat="1" applyFont="1" applyBorder="1" applyAlignment="1">
      <alignment horizontal="center" vertical="center" wrapText="1"/>
    </xf>
    <xf numFmtId="0" fontId="13" fillId="4" borderId="3" xfId="0" applyNumberFormat="1" applyFont="1" applyFill="1" applyBorder="1" applyAlignment="1">
      <alignment horizontal="center" vertical="center" wrapText="1"/>
    </xf>
    <xf numFmtId="0" fontId="31" fillId="0" borderId="3" xfId="0" applyNumberFormat="1" applyFont="1" applyBorder="1" applyAlignment="1">
      <alignment vertical="center" wrapText="1"/>
    </xf>
    <xf numFmtId="0" fontId="13" fillId="0" borderId="3" xfId="0" applyNumberFormat="1" applyFont="1" applyBorder="1" applyAlignment="1">
      <alignment horizontal="center" wrapText="1"/>
    </xf>
    <xf numFmtId="0" fontId="21" fillId="0" borderId="0" xfId="0" applyNumberFormat="1" applyFont="1" applyAlignment="1">
      <alignment horizontal="center"/>
    </xf>
    <xf numFmtId="0" fontId="24" fillId="0" borderId="0" xfId="0" applyNumberFormat="1" applyFont="1"/>
    <xf numFmtId="0" fontId="3" fillId="0" borderId="0" xfId="0" applyNumberFormat="1" applyFont="1" applyAlignment="1">
      <alignment horizontal="center" wrapText="1"/>
    </xf>
    <xf numFmtId="165" fontId="32" fillId="0" borderId="0" xfId="0" applyNumberFormat="1" applyFont="1" applyFill="1" applyAlignment="1">
      <alignment horizontal="center"/>
    </xf>
    <xf numFmtId="0" fontId="47" fillId="0" borderId="0" xfId="0" applyNumberFormat="1" applyFont="1" applyFill="1"/>
    <xf numFmtId="0" fontId="48" fillId="0" borderId="3" xfId="0" applyNumberFormat="1" applyFont="1" applyFill="1" applyBorder="1" applyAlignment="1">
      <alignment wrapText="1"/>
    </xf>
    <xf numFmtId="0" fontId="49" fillId="0" borderId="0" xfId="0" applyNumberFormat="1" applyFont="1" applyFill="1"/>
    <xf numFmtId="0" fontId="13" fillId="0" borderId="0" xfId="0" applyNumberFormat="1" applyFont="1" applyFill="1" applyAlignment="1">
      <alignment horizontal="left" wrapText="1"/>
    </xf>
    <xf numFmtId="0" fontId="13" fillId="0" borderId="0" xfId="0" applyNumberFormat="1" applyFont="1" applyAlignment="1">
      <alignment horizontal="center" wrapText="1"/>
    </xf>
    <xf numFmtId="0" fontId="31" fillId="0" borderId="0" xfId="0" applyNumberFormat="1" applyFont="1" applyAlignment="1">
      <alignment wrapText="1"/>
    </xf>
    <xf numFmtId="0" fontId="0" fillId="0" borderId="0" xfId="0" applyNumberFormat="1" applyFont="1" applyFill="1"/>
    <xf numFmtId="2" fontId="32" fillId="0" borderId="0" xfId="0" applyNumberFormat="1" applyFont="1" applyFill="1" applyAlignment="1">
      <alignment horizontal="center"/>
    </xf>
    <xf numFmtId="0" fontId="1" fillId="6" borderId="0" xfId="0" applyFont="1" applyFill="1" applyAlignment="1">
      <alignment horizontal="center" vertical="center" wrapText="1"/>
    </xf>
    <xf numFmtId="0" fontId="1" fillId="0" borderId="0" xfId="0" applyFont="1" applyFill="1" applyAlignment="1">
      <alignment horizontal="center" vertical="center" wrapText="1"/>
    </xf>
    <xf numFmtId="0" fontId="1" fillId="0" borderId="0" xfId="0" applyNumberFormat="1" applyFont="1" applyAlignment="1">
      <alignment horizontal="left"/>
    </xf>
    <xf numFmtId="0" fontId="12" fillId="0" borderId="0" xfId="0" applyFont="1" applyFill="1" applyAlignment="1"/>
    <xf numFmtId="0" fontId="32" fillId="0" borderId="0" xfId="0" applyFont="1" applyFill="1"/>
    <xf numFmtId="0" fontId="13" fillId="0" borderId="0" xfId="0" applyFont="1"/>
    <xf numFmtId="0" fontId="1" fillId="0" borderId="0" xfId="0" applyFont="1" applyAlignment="1">
      <alignment horizontal="left" vertical="center"/>
    </xf>
    <xf numFmtId="0" fontId="13" fillId="0" borderId="3" xfId="0" applyFont="1" applyBorder="1" applyAlignment="1">
      <alignment wrapText="1"/>
    </xf>
    <xf numFmtId="0" fontId="13" fillId="0" borderId="0" xfId="0" applyFont="1" applyAlignment="1">
      <alignment horizontal="center"/>
    </xf>
    <xf numFmtId="164" fontId="1" fillId="0" borderId="0" xfId="0" applyNumberFormat="1" applyFont="1"/>
    <xf numFmtId="165" fontId="1" fillId="0" borderId="0" xfId="0" applyNumberFormat="1" applyFont="1"/>
    <xf numFmtId="168" fontId="1" fillId="0" borderId="0" xfId="3" applyNumberFormat="1" applyFont="1"/>
    <xf numFmtId="0" fontId="1" fillId="4" borderId="0" xfId="0" applyFont="1" applyFill="1"/>
    <xf numFmtId="0" fontId="1" fillId="0" borderId="0" xfId="0" applyNumberFormat="1" applyFont="1" applyFill="1" applyAlignment="1">
      <alignment horizontal="right" wrapText="1"/>
    </xf>
    <xf numFmtId="2" fontId="1"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0" xfId="0" applyNumberFormat="1" applyFont="1" applyFill="1"/>
    <xf numFmtId="2" fontId="1" fillId="0" borderId="0" xfId="0" applyNumberFormat="1" applyFont="1" applyFill="1"/>
    <xf numFmtId="0" fontId="0" fillId="0" borderId="0" xfId="0" applyNumberFormat="1" applyFill="1"/>
    <xf numFmtId="166" fontId="13" fillId="0" borderId="0" xfId="0" applyNumberFormat="1" applyFont="1" applyFill="1" applyAlignment="1">
      <alignment horizontal="center"/>
    </xf>
    <xf numFmtId="0" fontId="31" fillId="0" borderId="0" xfId="0" applyNumberFormat="1" applyFont="1" applyFill="1" applyAlignment="1">
      <alignment horizontal="center"/>
    </xf>
    <xf numFmtId="166" fontId="13" fillId="0" borderId="0" xfId="0" applyNumberFormat="1" applyFont="1" applyFill="1" applyAlignment="1">
      <alignment horizontal="center" wrapText="1"/>
    </xf>
    <xf numFmtId="0" fontId="13" fillId="0" borderId="0" xfId="3" applyNumberFormat="1" applyFont="1" applyFill="1" applyAlignment="1">
      <alignment horizontal="center"/>
    </xf>
    <xf numFmtId="0" fontId="1" fillId="0" borderId="0" xfId="3" applyNumberFormat="1" applyFont="1" applyFill="1" applyAlignment="1">
      <alignment horizontal="center"/>
    </xf>
    <xf numFmtId="9" fontId="1" fillId="0" borderId="0" xfId="0" applyNumberFormat="1" applyFont="1" applyFill="1" applyAlignment="1">
      <alignment horizontal="center"/>
    </xf>
    <xf numFmtId="10" fontId="1" fillId="0" borderId="0" xfId="0" applyNumberFormat="1" applyFont="1" applyFill="1" applyAlignment="1">
      <alignment horizontal="center"/>
    </xf>
    <xf numFmtId="9" fontId="1" fillId="0" borderId="0" xfId="3" applyFont="1" applyFill="1"/>
    <xf numFmtId="0" fontId="17" fillId="0" borderId="0" xfId="0" applyNumberFormat="1" applyFont="1" applyFill="1" applyBorder="1"/>
    <xf numFmtId="0" fontId="17" fillId="0" borderId="0" xfId="0" applyNumberFormat="1" applyFont="1" applyFill="1" applyBorder="1" applyAlignment="1">
      <alignment horizontal="center" wrapText="1"/>
    </xf>
    <xf numFmtId="0" fontId="17" fillId="0" borderId="0" xfId="0" applyNumberFormat="1" applyFont="1" applyFill="1" applyBorder="1" applyAlignment="1">
      <alignment horizontal="center"/>
    </xf>
    <xf numFmtId="0" fontId="17" fillId="0" borderId="0" xfId="0" quotePrefix="1" applyNumberFormat="1" applyFont="1" applyFill="1" applyBorder="1" applyAlignment="1">
      <alignment horizontal="center"/>
    </xf>
    <xf numFmtId="165" fontId="17" fillId="0" borderId="0" xfId="0" applyNumberFormat="1" applyFont="1" applyFill="1" applyBorder="1" applyAlignment="1">
      <alignment horizontal="center" wrapText="1"/>
    </xf>
    <xf numFmtId="0" fontId="1" fillId="0" borderId="0" xfId="0" applyNumberFormat="1" applyFont="1" applyFill="1" applyBorder="1" applyAlignment="1">
      <alignment horizontal="center"/>
    </xf>
    <xf numFmtId="165" fontId="1" fillId="0" borderId="0" xfId="0" applyNumberFormat="1" applyFont="1" applyFill="1"/>
    <xf numFmtId="0" fontId="35" fillId="0" borderId="0" xfId="0" applyNumberFormat="1" applyFont="1" applyFill="1" applyBorder="1" applyAlignment="1">
      <alignment horizontal="center" wrapText="1"/>
    </xf>
    <xf numFmtId="0" fontId="17" fillId="0" borderId="0" xfId="0" applyNumberFormat="1" applyFont="1" applyFill="1" applyBorder="1" applyAlignment="1">
      <alignment horizontal="center" vertical="center" wrapText="1"/>
    </xf>
    <xf numFmtId="0" fontId="0" fillId="0" borderId="0" xfId="0" applyNumberFormat="1" applyFill="1" applyBorder="1"/>
    <xf numFmtId="0" fontId="17" fillId="0" borderId="0" xfId="0" quotePrefix="1" applyNumberFormat="1" applyFont="1" applyFill="1" applyAlignment="1">
      <alignment horizontal="center"/>
    </xf>
    <xf numFmtId="10" fontId="17" fillId="0" borderId="0" xfId="0" applyNumberFormat="1" applyFont="1" applyFill="1" applyAlignment="1">
      <alignment horizontal="center"/>
    </xf>
    <xf numFmtId="10" fontId="17" fillId="0" borderId="0" xfId="0" applyNumberFormat="1" applyFont="1" applyFill="1" applyAlignment="1">
      <alignment horizontal="center" wrapText="1"/>
    </xf>
    <xf numFmtId="168" fontId="1" fillId="0" borderId="0" xfId="3" applyNumberFormat="1" applyFont="1" applyFill="1"/>
    <xf numFmtId="2" fontId="17" fillId="0" borderId="0" xfId="0" applyNumberFormat="1" applyFont="1" applyFill="1" applyAlignment="1">
      <alignment horizontal="center"/>
    </xf>
    <xf numFmtId="2" fontId="17" fillId="0" borderId="0" xfId="0" applyNumberFormat="1" applyFont="1" applyFill="1" applyAlignment="1">
      <alignment horizontal="center" wrapText="1"/>
    </xf>
    <xf numFmtId="0" fontId="5" fillId="0" borderId="0" xfId="0" applyNumberFormat="1" applyFont="1" applyFill="1" applyAlignment="1">
      <alignment horizontal="center"/>
    </xf>
    <xf numFmtId="0" fontId="32" fillId="0" borderId="0" xfId="0" applyNumberFormat="1" applyFont="1" applyFill="1" applyBorder="1" applyAlignment="1">
      <alignment horizontal="center"/>
    </xf>
    <xf numFmtId="165" fontId="32" fillId="0" borderId="0" xfId="0" applyNumberFormat="1" applyFont="1" applyFill="1" applyBorder="1" applyAlignment="1">
      <alignment horizontal="center"/>
    </xf>
    <xf numFmtId="2" fontId="32" fillId="0" borderId="0" xfId="0" applyNumberFormat="1" applyFont="1" applyFill="1" applyBorder="1" applyAlignment="1">
      <alignment horizontal="center"/>
    </xf>
    <xf numFmtId="0" fontId="1" fillId="0" borderId="0" xfId="0" applyFont="1" applyFill="1" applyBorder="1"/>
    <xf numFmtId="0" fontId="3" fillId="0" borderId="0" xfId="0" applyNumberFormat="1" applyFont="1" applyFill="1" applyBorder="1" applyAlignment="1">
      <alignment horizontal="center"/>
    </xf>
    <xf numFmtId="0" fontId="5" fillId="0" borderId="0" xfId="0" applyNumberFormat="1" applyFont="1" applyFill="1" applyBorder="1" applyAlignment="1">
      <alignment horizontal="center"/>
    </xf>
    <xf numFmtId="0" fontId="1" fillId="0" borderId="0" xfId="0" applyFont="1" applyAlignment="1">
      <alignment horizontal="left" vertical="center" wrapText="1"/>
    </xf>
    <xf numFmtId="0" fontId="0" fillId="7" borderId="0" xfId="0" applyFill="1"/>
    <xf numFmtId="1" fontId="0" fillId="7" borderId="0" xfId="0" applyNumberFormat="1" applyFill="1"/>
    <xf numFmtId="0" fontId="5" fillId="7" borderId="0" xfId="0" applyFont="1" applyFill="1"/>
    <xf numFmtId="165" fontId="0" fillId="0" borderId="0" xfId="0" applyNumberFormat="1"/>
    <xf numFmtId="0" fontId="48" fillId="0" borderId="0" xfId="0" applyNumberFormat="1" applyFont="1" applyFill="1" applyAlignment="1"/>
    <xf numFmtId="0" fontId="48" fillId="0" borderId="0" xfId="0" applyNumberFormat="1" applyFont="1" applyFill="1" applyAlignment="1">
      <alignment horizontal="left"/>
    </xf>
    <xf numFmtId="9" fontId="13" fillId="0" borderId="0" xfId="3" applyFont="1" applyFill="1" applyAlignment="1">
      <alignment horizontal="center" wrapText="1"/>
    </xf>
    <xf numFmtId="0" fontId="1" fillId="8" borderId="0" xfId="0" applyFont="1" applyFill="1" applyAlignment="1">
      <alignment horizontal="center" vertical="center" wrapText="1"/>
    </xf>
    <xf numFmtId="0" fontId="1" fillId="8" borderId="0" xfId="0" applyNumberFormat="1" applyFont="1" applyFill="1"/>
    <xf numFmtId="0" fontId="1" fillId="8" borderId="0" xfId="0" applyNumberFormat="1" applyFont="1" applyFill="1" applyAlignment="1">
      <alignment horizontal="center"/>
    </xf>
    <xf numFmtId="0" fontId="1" fillId="8" borderId="0" xfId="0" applyNumberFormat="1" applyFont="1" applyFill="1" applyAlignment="1">
      <alignment horizontal="center" wrapText="1"/>
    </xf>
    <xf numFmtId="0" fontId="16" fillId="8" borderId="0" xfId="0" applyNumberFormat="1" applyFont="1" applyFill="1" applyAlignment="1">
      <alignment horizontal="center"/>
    </xf>
    <xf numFmtId="0" fontId="13" fillId="8" borderId="3" xfId="0" applyNumberFormat="1" applyFont="1" applyFill="1" applyBorder="1" applyAlignment="1">
      <alignment horizontal="center" wrapText="1"/>
    </xf>
    <xf numFmtId="0" fontId="0" fillId="8" borderId="0" xfId="0" applyFill="1"/>
    <xf numFmtId="0" fontId="27" fillId="8" borderId="0" xfId="0" applyNumberFormat="1" applyFont="1" applyFill="1"/>
    <xf numFmtId="0" fontId="28" fillId="8" borderId="0" xfId="0" applyNumberFormat="1" applyFont="1" applyFill="1"/>
    <xf numFmtId="0" fontId="44" fillId="8" borderId="0" xfId="0" applyNumberFormat="1" applyFont="1" applyFill="1" applyAlignment="1">
      <alignment horizontal="center"/>
    </xf>
    <xf numFmtId="0" fontId="26" fillId="8" borderId="0" xfId="0" applyNumberFormat="1" applyFont="1" applyFill="1" applyAlignment="1">
      <alignment horizontal="center"/>
    </xf>
    <xf numFmtId="0" fontId="13" fillId="8" borderId="0" xfId="0" applyNumberFormat="1" applyFont="1" applyFill="1" applyAlignment="1">
      <alignment horizontal="center"/>
    </xf>
    <xf numFmtId="0" fontId="21" fillId="8" borderId="0" xfId="0" applyNumberFormat="1" applyFont="1" applyFill="1" applyAlignment="1">
      <alignment horizontal="center"/>
    </xf>
    <xf numFmtId="0" fontId="18" fillId="8" borderId="0" xfId="0" applyNumberFormat="1" applyFont="1" applyFill="1" applyAlignment="1">
      <alignment horizontal="center"/>
    </xf>
    <xf numFmtId="0" fontId="13" fillId="8" borderId="0" xfId="0" applyNumberFormat="1" applyFont="1" applyFill="1" applyAlignment="1">
      <alignment horizontal="center" wrapText="1"/>
    </xf>
    <xf numFmtId="0" fontId="17" fillId="8" borderId="0" xfId="0" applyNumberFormat="1" applyFont="1" applyFill="1" applyAlignment="1">
      <alignment horizontal="center"/>
    </xf>
    <xf numFmtId="0" fontId="17" fillId="8" borderId="0" xfId="0" applyNumberFormat="1" applyFont="1" applyFill="1" applyBorder="1" applyAlignment="1">
      <alignment horizontal="center"/>
    </xf>
    <xf numFmtId="0" fontId="1" fillId="8" borderId="0" xfId="0" applyNumberFormat="1" applyFont="1" applyFill="1" applyBorder="1" applyAlignment="1">
      <alignment horizontal="center"/>
    </xf>
    <xf numFmtId="2" fontId="17" fillId="8" borderId="0" xfId="0" applyNumberFormat="1" applyFont="1" applyFill="1" applyAlignment="1">
      <alignment horizontal="center"/>
    </xf>
    <xf numFmtId="165" fontId="32" fillId="8" borderId="0" xfId="0" applyNumberFormat="1" applyFont="1" applyFill="1" applyAlignment="1">
      <alignment horizontal="center"/>
    </xf>
    <xf numFmtId="167" fontId="32" fillId="8" borderId="0" xfId="0" applyNumberFormat="1" applyFont="1" applyFill="1" applyAlignment="1">
      <alignment horizontal="center"/>
    </xf>
    <xf numFmtId="165" fontId="32" fillId="8" borderId="0" xfId="0" applyNumberFormat="1" applyFont="1" applyFill="1" applyBorder="1" applyAlignment="1">
      <alignment horizontal="center"/>
    </xf>
    <xf numFmtId="167" fontId="32" fillId="8" borderId="0" xfId="0" applyNumberFormat="1" applyFont="1" applyFill="1" applyBorder="1" applyAlignment="1">
      <alignment horizontal="center"/>
    </xf>
    <xf numFmtId="0" fontId="32" fillId="8" borderId="0" xfId="0" applyNumberFormat="1" applyFont="1" applyFill="1" applyBorder="1" applyAlignment="1">
      <alignment horizontal="center"/>
    </xf>
    <xf numFmtId="0" fontId="13" fillId="8" borderId="0" xfId="0" applyNumberFormat="1" applyFont="1" applyFill="1"/>
    <xf numFmtId="0" fontId="17" fillId="2" borderId="0" xfId="0" applyNumberFormat="1" applyFont="1" applyFill="1" applyBorder="1" applyAlignment="1">
      <alignment horizontal="center"/>
    </xf>
    <xf numFmtId="0" fontId="1" fillId="2" borderId="0" xfId="0" applyNumberFormat="1" applyFont="1" applyFill="1" applyBorder="1" applyAlignment="1">
      <alignment horizontal="center"/>
    </xf>
    <xf numFmtId="165" fontId="32" fillId="2" borderId="0" xfId="0" applyNumberFormat="1" applyFont="1" applyFill="1" applyBorder="1" applyAlignment="1">
      <alignment horizontal="center"/>
    </xf>
    <xf numFmtId="0" fontId="32" fillId="2" borderId="0" xfId="0" applyNumberFormat="1" applyFont="1" applyFill="1" applyBorder="1" applyAlignment="1">
      <alignment horizontal="center"/>
    </xf>
    <xf numFmtId="0" fontId="44" fillId="0" borderId="0" xfId="0" applyNumberFormat="1" applyFont="1" applyAlignment="1">
      <alignment horizontal="center" wrapText="1"/>
    </xf>
    <xf numFmtId="0" fontId="1" fillId="2" borderId="0" xfId="0" applyFont="1" applyFill="1" applyBorder="1" applyAlignment="1">
      <alignment horizontal="center" vertical="center" wrapText="1"/>
    </xf>
    <xf numFmtId="0" fontId="1" fillId="2" borderId="0" xfId="0" applyNumberFormat="1" applyFont="1" applyFill="1" applyBorder="1"/>
    <xf numFmtId="0" fontId="1" fillId="0" borderId="0" xfId="0" applyNumberFormat="1" applyFont="1" applyBorder="1" applyAlignment="1">
      <alignment horizontal="center" wrapText="1"/>
    </xf>
    <xf numFmtId="0" fontId="16" fillId="0" borderId="0" xfId="0" applyNumberFormat="1" applyFont="1" applyBorder="1" applyAlignment="1">
      <alignment horizontal="center"/>
    </xf>
    <xf numFmtId="0" fontId="13" fillId="0" borderId="0" xfId="0" applyNumberFormat="1" applyFont="1" applyBorder="1" applyAlignment="1">
      <alignment horizontal="center" vertical="center" wrapText="1"/>
    </xf>
    <xf numFmtId="0" fontId="0" fillId="2" borderId="0" xfId="0" applyFill="1" applyBorder="1"/>
    <xf numFmtId="0" fontId="27" fillId="2" borderId="0" xfId="0" applyNumberFormat="1" applyFont="1" applyFill="1" applyBorder="1"/>
    <xf numFmtId="0" fontId="28" fillId="2" borderId="0" xfId="0" applyNumberFormat="1" applyFont="1" applyFill="1" applyBorder="1"/>
    <xf numFmtId="0" fontId="44" fillId="2" borderId="0" xfId="0" applyNumberFormat="1" applyFont="1" applyFill="1" applyBorder="1" applyAlignment="1">
      <alignment horizontal="center" wrapText="1"/>
    </xf>
    <xf numFmtId="0" fontId="26" fillId="2" borderId="0" xfId="0" applyNumberFormat="1" applyFont="1" applyFill="1" applyBorder="1" applyAlignment="1">
      <alignment horizontal="center"/>
    </xf>
    <xf numFmtId="0" fontId="13" fillId="2" borderId="0" xfId="0" applyNumberFormat="1" applyFont="1" applyFill="1" applyBorder="1" applyAlignment="1">
      <alignment horizontal="center"/>
    </xf>
    <xf numFmtId="0" fontId="21" fillId="2" borderId="0" xfId="0" applyNumberFormat="1" applyFont="1" applyFill="1" applyBorder="1" applyAlignment="1">
      <alignment horizontal="center"/>
    </xf>
    <xf numFmtId="0" fontId="18" fillId="2" borderId="0" xfId="0" applyNumberFormat="1" applyFont="1" applyFill="1" applyBorder="1" applyAlignment="1">
      <alignment horizontal="center"/>
    </xf>
    <xf numFmtId="0" fontId="1" fillId="2" borderId="0" xfId="0" applyNumberFormat="1" applyFont="1" applyFill="1" applyBorder="1" applyAlignment="1">
      <alignment horizontal="center" wrapText="1"/>
    </xf>
    <xf numFmtId="0" fontId="13" fillId="2" borderId="0" xfId="0" applyNumberFormat="1" applyFont="1" applyFill="1" applyBorder="1" applyAlignment="1">
      <alignment horizontal="center" wrapText="1"/>
    </xf>
    <xf numFmtId="0" fontId="33" fillId="2" borderId="0" xfId="0" applyNumberFormat="1" applyFont="1" applyFill="1" applyBorder="1" applyAlignment="1">
      <alignment horizontal="center" wrapText="1"/>
    </xf>
    <xf numFmtId="2" fontId="17" fillId="2" borderId="0" xfId="0" applyNumberFormat="1" applyFont="1" applyFill="1" applyBorder="1" applyAlignment="1">
      <alignment horizontal="center"/>
    </xf>
    <xf numFmtId="0" fontId="13" fillId="2" borderId="0" xfId="0" applyNumberFormat="1" applyFont="1" applyFill="1" applyBorder="1"/>
    <xf numFmtId="10" fontId="13" fillId="2" borderId="0" xfId="3" applyNumberFormat="1" applyFont="1" applyFill="1" applyBorder="1" applyAlignment="1">
      <alignment horizontal="center" wrapText="1"/>
    </xf>
    <xf numFmtId="0" fontId="1" fillId="4" borderId="0" xfId="0" applyNumberFormat="1" applyFont="1" applyFill="1" applyBorder="1" applyAlignment="1">
      <alignment horizontal="center"/>
    </xf>
  </cellXfs>
  <cellStyles count="4">
    <cellStyle name="Dummy" xfId="2" xr:uid="{00000000-0005-0000-0000-000000000000}"/>
    <cellStyle name="Normal" xfId="0" builtinId="0"/>
    <cellStyle name="Note" xfId="1" builtinId="10"/>
    <cellStyle name="Percent" xfId="3" builtin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HOA_DOCUMENTS/META-ANALYSIS/MRA/irreleva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row r="1">
          <cell r="CQ1" t="str">
            <v>Rajagopal,_D.;_Hochman,_G.;_Zilberman,_D..Indirect_fuel_use_change_(IFUC)_and_the_lifecycle_environmental_impact_of_biofuel_policies_2015</v>
          </cell>
        </row>
      </sheetData>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L50"/>
  <sheetViews>
    <sheetView topLeftCell="A5" workbookViewId="0">
      <selection activeCell="A21" sqref="A21"/>
    </sheetView>
  </sheetViews>
  <sheetFormatPr defaultRowHeight="15" x14ac:dyDescent="0.25"/>
  <cols>
    <col min="1" max="1" width="12" bestFit="1" customWidth="1"/>
    <col min="2" max="2" width="60.7109375" customWidth="1"/>
    <col min="4" max="4" width="11" bestFit="1" customWidth="1"/>
    <col min="9" max="9" width="10.7109375" customWidth="1"/>
    <col min="12" max="12" width="11" bestFit="1" customWidth="1"/>
  </cols>
  <sheetData>
    <row r="5" spans="1:3" x14ac:dyDescent="0.25">
      <c r="A5" s="8" t="s">
        <v>119</v>
      </c>
      <c r="C5" s="8" t="s">
        <v>223</v>
      </c>
    </row>
    <row r="6" spans="1:3" x14ac:dyDescent="0.25">
      <c r="A6" s="9">
        <f>56/2.204622/1000</f>
        <v>2.5401179884805648E-2</v>
      </c>
      <c r="B6" t="s">
        <v>109</v>
      </c>
      <c r="C6">
        <f>1/A6</f>
        <v>39.368250000000003</v>
      </c>
    </row>
    <row r="7" spans="1:3" x14ac:dyDescent="0.25">
      <c r="A7" s="9">
        <f>32/2.204622/1000</f>
        <v>1.4514959934174657E-2</v>
      </c>
      <c r="B7" t="s">
        <v>110</v>
      </c>
      <c r="C7">
        <f>1/A7</f>
        <v>68.894437499999995</v>
      </c>
    </row>
    <row r="8" spans="1:3" x14ac:dyDescent="0.25">
      <c r="A8" s="9">
        <f>48/2.204622/1000</f>
        <v>2.1772439901261983E-2</v>
      </c>
      <c r="B8" t="s">
        <v>112</v>
      </c>
      <c r="C8">
        <f>1/A8</f>
        <v>45.929625000000001</v>
      </c>
    </row>
    <row r="9" spans="1:3" x14ac:dyDescent="0.25">
      <c r="A9" s="9">
        <f>60/2.204622/1000</f>
        <v>2.7215549876577479E-2</v>
      </c>
      <c r="B9" t="s">
        <v>111</v>
      </c>
      <c r="C9">
        <f>1/A9</f>
        <v>36.743700000000004</v>
      </c>
    </row>
    <row r="10" spans="1:3" x14ac:dyDescent="0.25">
      <c r="A10" s="9">
        <f>56/2.204622/1000</f>
        <v>2.5401179884805648E-2</v>
      </c>
      <c r="B10" t="s">
        <v>118</v>
      </c>
      <c r="C10">
        <f>1/A10</f>
        <v>39.368250000000003</v>
      </c>
    </row>
    <row r="11" spans="1:3" x14ac:dyDescent="0.25">
      <c r="A11" s="9"/>
    </row>
    <row r="12" spans="1:3" x14ac:dyDescent="0.25">
      <c r="A12" s="9"/>
    </row>
    <row r="13" spans="1:3" x14ac:dyDescent="0.25">
      <c r="A13" s="9"/>
    </row>
    <row r="14" spans="1:3" x14ac:dyDescent="0.25">
      <c r="A14" s="8"/>
    </row>
    <row r="15" spans="1:3" x14ac:dyDescent="0.25">
      <c r="A15" s="8" t="s">
        <v>227</v>
      </c>
    </row>
    <row r="16" spans="1:3" x14ac:dyDescent="0.25">
      <c r="A16">
        <f>1/2.471</f>
        <v>0.40469445568595708</v>
      </c>
      <c r="B16" t="s">
        <v>228</v>
      </c>
    </row>
    <row r="17" spans="1:2" x14ac:dyDescent="0.25">
      <c r="A17">
        <f>1/A16</f>
        <v>2.4710000000000001</v>
      </c>
      <c r="B17" t="s">
        <v>107</v>
      </c>
    </row>
    <row r="20" spans="1:2" x14ac:dyDescent="0.25">
      <c r="A20" s="8" t="s">
        <v>225</v>
      </c>
    </row>
    <row r="21" spans="1:2" x14ac:dyDescent="0.25">
      <c r="A21">
        <f>1/3.785411784</f>
        <v>0.26417205235814845</v>
      </c>
      <c r="B21" t="s">
        <v>226</v>
      </c>
    </row>
    <row r="22" spans="1:2" x14ac:dyDescent="0.25">
      <c r="A22">
        <f>1/A21</f>
        <v>3.7854117839999994</v>
      </c>
      <c r="B22" t="s">
        <v>106</v>
      </c>
    </row>
    <row r="23" spans="1:2" x14ac:dyDescent="0.25">
      <c r="A23">
        <f>2000/6.59</f>
        <v>303.49013657056145</v>
      </c>
      <c r="B23" t="s">
        <v>657</v>
      </c>
    </row>
    <row r="30" spans="1:2" x14ac:dyDescent="0.25">
      <c r="A30" s="8" t="s">
        <v>123</v>
      </c>
    </row>
    <row r="31" spans="1:2" x14ac:dyDescent="0.25">
      <c r="A31">
        <f>115000/77012</f>
        <v>1.4932737755155041</v>
      </c>
      <c r="B31" t="s">
        <v>121</v>
      </c>
    </row>
    <row r="32" spans="1:2" x14ac:dyDescent="0.25">
      <c r="A32">
        <f>115000/118300</f>
        <v>0.97210481825866446</v>
      </c>
      <c r="B32" t="s">
        <v>122</v>
      </c>
    </row>
    <row r="33" spans="1:12" x14ac:dyDescent="0.25">
      <c r="A33">
        <f>115000/130000</f>
        <v>0.88461538461538458</v>
      </c>
      <c r="B33" t="s">
        <v>120</v>
      </c>
    </row>
    <row r="34" spans="1:12" x14ac:dyDescent="0.25">
      <c r="A34">
        <v>1</v>
      </c>
      <c r="B34" t="s">
        <v>124</v>
      </c>
    </row>
    <row r="35" spans="1:12" x14ac:dyDescent="0.25">
      <c r="A35">
        <f>1/A31</f>
        <v>0.66966956521739129</v>
      </c>
    </row>
    <row r="36" spans="1:12" x14ac:dyDescent="0.25">
      <c r="A36">
        <v>21.3</v>
      </c>
      <c r="B36" t="s">
        <v>224</v>
      </c>
    </row>
    <row r="40" spans="1:12" x14ac:dyDescent="0.25">
      <c r="A40" s="8" t="s">
        <v>249</v>
      </c>
    </row>
    <row r="41" spans="1:12" x14ac:dyDescent="0.25">
      <c r="A41" s="11" t="s">
        <v>256</v>
      </c>
    </row>
    <row r="42" spans="1:12" x14ac:dyDescent="0.25">
      <c r="A42">
        <v>98395</v>
      </c>
      <c r="B42" t="s">
        <v>969</v>
      </c>
      <c r="D42" t="s">
        <v>255</v>
      </c>
    </row>
    <row r="43" spans="1:12" x14ac:dyDescent="0.25">
      <c r="A43">
        <v>19102</v>
      </c>
      <c r="B43" t="s">
        <v>253</v>
      </c>
      <c r="D43" t="s">
        <v>250</v>
      </c>
    </row>
    <row r="44" spans="1:12" x14ac:dyDescent="0.25">
      <c r="A44">
        <v>96843</v>
      </c>
      <c r="B44" t="s">
        <v>970</v>
      </c>
      <c r="D44" t="s">
        <v>255</v>
      </c>
    </row>
    <row r="45" spans="1:12" x14ac:dyDescent="0.25">
      <c r="A45">
        <v>17381</v>
      </c>
      <c r="B45" t="s">
        <v>254</v>
      </c>
      <c r="D45" t="s">
        <v>250</v>
      </c>
    </row>
    <row r="46" spans="1:12" x14ac:dyDescent="0.25">
      <c r="A46" s="11" t="s">
        <v>980</v>
      </c>
      <c r="D46" t="s">
        <v>263</v>
      </c>
      <c r="I46" t="s">
        <v>259</v>
      </c>
      <c r="K46" t="s">
        <v>264</v>
      </c>
    </row>
    <row r="47" spans="1:12" x14ac:dyDescent="0.25">
      <c r="A47">
        <f>(A42)*D47*$I$47/1000000*1000000000</f>
        <v>1.1315425E-2</v>
      </c>
      <c r="B47" t="s">
        <v>251</v>
      </c>
      <c r="D47">
        <v>115000</v>
      </c>
      <c r="E47" t="s">
        <v>257</v>
      </c>
      <c r="I47">
        <f>1/(L47*L48*L49)</f>
        <v>1.0000000000000001E-15</v>
      </c>
      <c r="K47" t="s">
        <v>260</v>
      </c>
      <c r="L47">
        <v>1000</v>
      </c>
    </row>
    <row r="48" spans="1:12" x14ac:dyDescent="0.25">
      <c r="A48">
        <f>(A43)*D48*$I$47/1000000*1000000000</f>
        <v>2.19673E-3</v>
      </c>
      <c r="B48" t="s">
        <v>253</v>
      </c>
      <c r="D48">
        <f>D47</f>
        <v>115000</v>
      </c>
      <c r="E48" t="s">
        <v>257</v>
      </c>
      <c r="K48" t="s">
        <v>261</v>
      </c>
      <c r="L48">
        <v>1000</v>
      </c>
    </row>
    <row r="49" spans="1:12" x14ac:dyDescent="0.25">
      <c r="A49">
        <f>(A44)*D49*$I$47/1000000*1000000000</f>
        <v>1.2589590000000001E-2</v>
      </c>
      <c r="B49" t="s">
        <v>252</v>
      </c>
      <c r="D49">
        <v>130000</v>
      </c>
      <c r="E49" t="s">
        <v>258</v>
      </c>
      <c r="K49" t="s">
        <v>262</v>
      </c>
      <c r="L49">
        <v>1000000000</v>
      </c>
    </row>
    <row r="50" spans="1:12" x14ac:dyDescent="0.25">
      <c r="A50">
        <f>(A45)*D50*$I$47/1000000*1000000000</f>
        <v>2.25953E-3</v>
      </c>
      <c r="B50" t="s">
        <v>254</v>
      </c>
      <c r="D50">
        <f>D49</f>
        <v>130000</v>
      </c>
      <c r="E50" t="s">
        <v>258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Q1025"/>
  <sheetViews>
    <sheetView workbookViewId="0">
      <pane xSplit="2" ySplit="5" topLeftCell="C21" activePane="bottomRight" state="frozen"/>
      <selection activeCell="A11" sqref="A11"/>
      <selection pane="topRight" activeCell="A11" sqref="A11"/>
      <selection pane="bottomLeft" activeCell="A11" sqref="A11"/>
      <selection pane="bottomRight" activeCell="A11" sqref="A11"/>
    </sheetView>
  </sheetViews>
  <sheetFormatPr defaultRowHeight="15" x14ac:dyDescent="0.25"/>
  <cols>
    <col min="1" max="1" width="51.85546875" customWidth="1"/>
    <col min="2" max="2" width="6.5703125" customWidth="1"/>
    <col min="3" max="5" width="50.7109375" customWidth="1"/>
  </cols>
  <sheetData>
    <row r="1" spans="1:130" ht="66" customHeight="1" x14ac:dyDescent="0.25">
      <c r="A1" s="1" t="s">
        <v>0</v>
      </c>
      <c r="B1" s="2"/>
      <c r="C1" s="14" t="str">
        <f>C15&amp;". "&amp;C16&amp;" "&amp;C17</f>
        <v>EPA. Renewable fuel standard program (RFS2) regulatory impact analysis 2010</v>
      </c>
      <c r="D1" s="14" t="str">
        <f>D15&amp;". "&amp;D16&amp;" "&amp;D17</f>
        <v>EPA. Renewable fuel standard program (RFS2) regulatory impact analysis 2010</v>
      </c>
      <c r="E1" s="14" t="str">
        <f>E15&amp;". "&amp;E16&amp;" "&amp;E17</f>
        <v xml:space="preserve">.  </v>
      </c>
      <c r="Q1" s="70"/>
      <c r="DZ1" s="71"/>
    </row>
    <row r="2" spans="1:130" x14ac:dyDescent="0.25">
      <c r="A2" s="5" t="s">
        <v>60</v>
      </c>
      <c r="B2" s="2"/>
      <c r="C2" s="14"/>
      <c r="D2" s="14"/>
      <c r="E2" s="14"/>
    </row>
    <row r="3" spans="1:130" s="69" customFormat="1" x14ac:dyDescent="0.25">
      <c r="A3" s="33"/>
      <c r="B3" s="34"/>
      <c r="C3" s="39"/>
      <c r="D3" s="39"/>
      <c r="E3" s="39"/>
    </row>
    <row r="4" spans="1:130" x14ac:dyDescent="0.25">
      <c r="A4" s="5" t="s">
        <v>287</v>
      </c>
      <c r="B4" s="2"/>
      <c r="C4" s="12">
        <v>1</v>
      </c>
      <c r="D4" s="12">
        <v>2</v>
      </c>
      <c r="E4" s="12"/>
    </row>
    <row r="5" spans="1:130" x14ac:dyDescent="0.25">
      <c r="A5" s="1" t="s">
        <v>205</v>
      </c>
      <c r="B5" s="1"/>
      <c r="C5" s="17" t="s">
        <v>698</v>
      </c>
      <c r="D5" s="17" t="s">
        <v>699</v>
      </c>
      <c r="E5" s="17"/>
    </row>
    <row r="6" spans="1:130" x14ac:dyDescent="0.25">
      <c r="A6" s="5"/>
      <c r="B6" s="2"/>
      <c r="C6" s="3"/>
      <c r="D6" s="3"/>
      <c r="E6" s="3"/>
    </row>
    <row r="7" spans="1:130" x14ac:dyDescent="0.25">
      <c r="A7" s="5"/>
      <c r="B7" s="2"/>
      <c r="C7" s="3"/>
      <c r="D7" s="3"/>
      <c r="E7" s="3"/>
    </row>
    <row r="8" spans="1:130" x14ac:dyDescent="0.25">
      <c r="A8" s="4" t="s">
        <v>283</v>
      </c>
      <c r="B8" s="2"/>
      <c r="C8" s="2"/>
      <c r="D8" s="2"/>
      <c r="E8" s="2"/>
    </row>
    <row r="9" spans="1:130" x14ac:dyDescent="0.25">
      <c r="A9" s="2" t="s">
        <v>671</v>
      </c>
      <c r="B9" s="2"/>
      <c r="C9" s="3" t="s">
        <v>439</v>
      </c>
      <c r="D9" s="3" t="s">
        <v>439</v>
      </c>
      <c r="E9" s="3"/>
    </row>
    <row r="10" spans="1:130" x14ac:dyDescent="0.25">
      <c r="A10" s="2" t="s">
        <v>672</v>
      </c>
      <c r="B10" s="2"/>
      <c r="C10" s="3"/>
      <c r="D10" s="3"/>
      <c r="E10" s="3"/>
    </row>
    <row r="11" spans="1:130" x14ac:dyDescent="0.25">
      <c r="A11" s="2"/>
      <c r="B11" s="2"/>
      <c r="C11" s="3"/>
      <c r="D11" s="3"/>
      <c r="E11" s="3"/>
    </row>
    <row r="12" spans="1:130" x14ac:dyDescent="0.25">
      <c r="A12" s="2"/>
      <c r="B12" s="2"/>
      <c r="C12" s="3"/>
      <c r="D12" s="3"/>
      <c r="E12" s="3"/>
    </row>
    <row r="13" spans="1:130" x14ac:dyDescent="0.25">
      <c r="A13" s="5"/>
      <c r="B13" s="2"/>
      <c r="C13" s="3"/>
      <c r="D13" s="3"/>
      <c r="E13" s="3"/>
    </row>
    <row r="14" spans="1:130" x14ac:dyDescent="0.25">
      <c r="A14" s="6" t="s">
        <v>1</v>
      </c>
      <c r="B14" s="2"/>
      <c r="C14" s="3"/>
      <c r="D14" s="3"/>
      <c r="E14" s="3"/>
    </row>
    <row r="15" spans="1:130" x14ac:dyDescent="0.25">
      <c r="A15" s="2" t="s">
        <v>153</v>
      </c>
      <c r="B15" s="2"/>
      <c r="C15" s="12" t="s">
        <v>483</v>
      </c>
      <c r="D15" s="12" t="s">
        <v>483</v>
      </c>
      <c r="E15" s="12"/>
    </row>
    <row r="16" spans="1:130" x14ac:dyDescent="0.25">
      <c r="A16" s="2" t="s">
        <v>154</v>
      </c>
      <c r="B16" s="2"/>
      <c r="C16" s="3" t="s">
        <v>551</v>
      </c>
      <c r="D16" s="3" t="s">
        <v>551</v>
      </c>
      <c r="E16" s="3"/>
    </row>
    <row r="17" spans="1:198" x14ac:dyDescent="0.25">
      <c r="A17" s="2" t="s">
        <v>2</v>
      </c>
      <c r="B17" s="2"/>
      <c r="C17" s="12">
        <v>2010</v>
      </c>
      <c r="D17" s="12">
        <v>2010</v>
      </c>
      <c r="E17" s="12"/>
      <c r="GP17" t="s">
        <v>1265</v>
      </c>
    </row>
    <row r="18" spans="1:198" x14ac:dyDescent="0.25">
      <c r="A18" s="2" t="s">
        <v>7</v>
      </c>
      <c r="B18" s="2"/>
      <c r="C18" s="12"/>
      <c r="D18" s="12"/>
      <c r="E18" s="12"/>
      <c r="BA18" t="s">
        <v>163</v>
      </c>
      <c r="DV18" t="s">
        <v>1046</v>
      </c>
      <c r="GP18" t="s">
        <v>373</v>
      </c>
    </row>
    <row r="19" spans="1:198" x14ac:dyDescent="0.25">
      <c r="A19" s="2" t="s">
        <v>195</v>
      </c>
      <c r="B19" s="2"/>
      <c r="C19" s="37" t="s">
        <v>588</v>
      </c>
      <c r="D19" s="37" t="s">
        <v>588</v>
      </c>
      <c r="E19" s="37"/>
      <c r="BA19" t="s">
        <v>1264</v>
      </c>
      <c r="BB19" t="s">
        <v>1264</v>
      </c>
    </row>
    <row r="20" spans="1:198" x14ac:dyDescent="0.25">
      <c r="A20" s="5" t="s">
        <v>62</v>
      </c>
      <c r="B20" s="2"/>
      <c r="C20" s="12">
        <v>0</v>
      </c>
      <c r="D20" s="12">
        <v>0</v>
      </c>
      <c r="E20" s="12"/>
    </row>
    <row r="21" spans="1:198" x14ac:dyDescent="0.25">
      <c r="A21" s="5" t="s">
        <v>61</v>
      </c>
      <c r="B21" s="2"/>
      <c r="C21" s="12">
        <v>1</v>
      </c>
      <c r="D21" s="12">
        <v>1</v>
      </c>
      <c r="E21" s="12"/>
      <c r="AT21">
        <f>IF(AT22&gt;1,AS21,COLUMN())</f>
        <v>46</v>
      </c>
      <c r="AU21">
        <f>IF(AU22&gt;1,AT21,COLUMN())</f>
        <v>47</v>
      </c>
      <c r="AV21">
        <f>IF(AV22&gt;1,AU21,COLUMN())</f>
        <v>48</v>
      </c>
    </row>
    <row r="22" spans="1:198" x14ac:dyDescent="0.25">
      <c r="A22" s="2"/>
      <c r="B22" s="2"/>
      <c r="C22" s="12"/>
      <c r="D22" s="12"/>
      <c r="E22" s="12"/>
    </row>
    <row r="23" spans="1:198" x14ac:dyDescent="0.25">
      <c r="A23" s="4" t="s">
        <v>100</v>
      </c>
      <c r="B23" s="2"/>
      <c r="C23" s="12"/>
      <c r="D23" s="12"/>
      <c r="E23" s="12"/>
    </row>
    <row r="24" spans="1:198" x14ac:dyDescent="0.25">
      <c r="A24" s="5" t="s">
        <v>101</v>
      </c>
      <c r="B24" s="2"/>
      <c r="C24" s="12">
        <v>0</v>
      </c>
      <c r="D24" s="12">
        <v>0</v>
      </c>
      <c r="E24" s="12"/>
    </row>
    <row r="25" spans="1:198" x14ac:dyDescent="0.25">
      <c r="A25" s="5" t="s">
        <v>102</v>
      </c>
      <c r="B25" s="2"/>
      <c r="C25" s="12">
        <v>0</v>
      </c>
      <c r="D25" s="12">
        <v>0</v>
      </c>
      <c r="E25" s="12"/>
    </row>
    <row r="26" spans="1:198" x14ac:dyDescent="0.25">
      <c r="A26" s="5" t="s">
        <v>104</v>
      </c>
      <c r="B26" s="2"/>
      <c r="C26" s="12">
        <v>1</v>
      </c>
      <c r="D26" s="12">
        <v>1</v>
      </c>
      <c r="E26" s="12"/>
    </row>
    <row r="27" spans="1:198" x14ac:dyDescent="0.25">
      <c r="A27" s="5" t="s">
        <v>103</v>
      </c>
      <c r="B27" s="2"/>
      <c r="C27" s="12">
        <v>0</v>
      </c>
      <c r="D27" s="12">
        <v>0</v>
      </c>
      <c r="E27" s="12"/>
    </row>
    <row r="28" spans="1:198" x14ac:dyDescent="0.25">
      <c r="A28" s="2"/>
      <c r="B28" s="2"/>
      <c r="C28" s="12"/>
      <c r="D28" s="12"/>
      <c r="E28" s="12"/>
    </row>
    <row r="29" spans="1:198" x14ac:dyDescent="0.25">
      <c r="A29" s="6" t="s">
        <v>8</v>
      </c>
      <c r="B29" s="2"/>
      <c r="C29" s="12"/>
      <c r="D29" s="12"/>
      <c r="E29" s="12"/>
    </row>
    <row r="30" spans="1:198" x14ac:dyDescent="0.25">
      <c r="A30" s="2" t="s">
        <v>3</v>
      </c>
      <c r="B30" s="2"/>
      <c r="C30" s="12"/>
      <c r="D30" s="12"/>
      <c r="E30" s="12"/>
    </row>
    <row r="31" spans="1:198" x14ac:dyDescent="0.25">
      <c r="A31" s="5" t="s">
        <v>63</v>
      </c>
      <c r="B31" s="2"/>
      <c r="C31" s="12">
        <v>1</v>
      </c>
      <c r="D31" s="12">
        <v>1</v>
      </c>
      <c r="E31" s="12"/>
    </row>
    <row r="32" spans="1:198" x14ac:dyDescent="0.25">
      <c r="A32" s="5" t="s">
        <v>64</v>
      </c>
      <c r="B32" s="2"/>
      <c r="C32" s="12">
        <v>0</v>
      </c>
      <c r="D32" s="12">
        <v>0</v>
      </c>
      <c r="E32" s="12"/>
    </row>
    <row r="33" spans="1:5" x14ac:dyDescent="0.25">
      <c r="A33" s="13" t="s">
        <v>44</v>
      </c>
      <c r="B33" s="13"/>
      <c r="C33" s="12" t="s">
        <v>948</v>
      </c>
      <c r="D33" s="12" t="s">
        <v>947</v>
      </c>
      <c r="E33" s="12"/>
    </row>
    <row r="34" spans="1:5" x14ac:dyDescent="0.25">
      <c r="A34" s="5" t="s">
        <v>10</v>
      </c>
      <c r="B34" s="2"/>
      <c r="C34" s="12">
        <v>2022</v>
      </c>
      <c r="D34" s="12">
        <v>2022</v>
      </c>
      <c r="E34" s="12"/>
    </row>
    <row r="35" spans="1:5" x14ac:dyDescent="0.25">
      <c r="A35" s="2" t="s">
        <v>44</v>
      </c>
      <c r="B35" s="2"/>
      <c r="C35" s="12"/>
      <c r="D35" s="12"/>
      <c r="E35" s="12"/>
    </row>
    <row r="36" spans="1:5" x14ac:dyDescent="0.25">
      <c r="A36" s="2"/>
      <c r="B36" s="2"/>
      <c r="C36" s="12"/>
      <c r="D36" s="12"/>
      <c r="E36" s="12"/>
    </row>
    <row r="37" spans="1:5" x14ac:dyDescent="0.25">
      <c r="A37" s="4" t="s">
        <v>5</v>
      </c>
      <c r="B37" s="2"/>
      <c r="C37" s="12"/>
      <c r="D37" s="12"/>
      <c r="E37" s="12"/>
    </row>
    <row r="38" spans="1:5" x14ac:dyDescent="0.25">
      <c r="A38" s="2" t="s">
        <v>9</v>
      </c>
      <c r="B38" s="2"/>
      <c r="C38" s="12"/>
      <c r="D38" s="12"/>
      <c r="E38" s="12"/>
    </row>
    <row r="39" spans="1:5" x14ac:dyDescent="0.25">
      <c r="A39" s="5" t="s">
        <v>65</v>
      </c>
      <c r="B39" s="2"/>
      <c r="C39" s="12">
        <v>1</v>
      </c>
      <c r="D39" s="12">
        <v>1</v>
      </c>
      <c r="E39" s="12"/>
    </row>
    <row r="40" spans="1:5" x14ac:dyDescent="0.25">
      <c r="A40" s="2" t="s">
        <v>67</v>
      </c>
      <c r="B40" s="2"/>
      <c r="C40" s="12"/>
      <c r="D40" s="12"/>
      <c r="E40" s="12"/>
    </row>
    <row r="41" spans="1:5" x14ac:dyDescent="0.25">
      <c r="A41" s="5" t="s">
        <v>66</v>
      </c>
      <c r="B41" s="2"/>
      <c r="C41" s="12">
        <v>1</v>
      </c>
      <c r="D41" s="12">
        <v>1</v>
      </c>
      <c r="E41" s="12"/>
    </row>
    <row r="42" spans="1:5" x14ac:dyDescent="0.25">
      <c r="A42" s="13" t="s">
        <v>6</v>
      </c>
      <c r="B42" s="13"/>
      <c r="C42" s="12" t="s">
        <v>700</v>
      </c>
      <c r="D42" s="12" t="s">
        <v>701</v>
      </c>
      <c r="E42" s="12"/>
    </row>
    <row r="43" spans="1:5" x14ac:dyDescent="0.25">
      <c r="A43" s="2" t="s">
        <v>43</v>
      </c>
      <c r="B43" s="2"/>
      <c r="C43" s="12"/>
      <c r="D43" s="12"/>
      <c r="E43" s="12"/>
    </row>
    <row r="44" spans="1:5" x14ac:dyDescent="0.25">
      <c r="A44" s="5" t="s">
        <v>69</v>
      </c>
      <c r="B44" s="2"/>
      <c r="C44" s="12">
        <v>1</v>
      </c>
      <c r="D44" s="12">
        <v>1</v>
      </c>
      <c r="E44" s="12"/>
    </row>
    <row r="45" spans="1:5" x14ac:dyDescent="0.25">
      <c r="A45" s="2" t="s">
        <v>42</v>
      </c>
      <c r="B45" s="2"/>
      <c r="C45" s="12"/>
      <c r="D45" s="12"/>
      <c r="E45" s="12"/>
    </row>
    <row r="46" spans="1:5" x14ac:dyDescent="0.25">
      <c r="A46" s="5" t="s">
        <v>68</v>
      </c>
      <c r="B46" s="2"/>
      <c r="C46" s="12">
        <v>0</v>
      </c>
      <c r="D46" s="12">
        <v>0</v>
      </c>
      <c r="E46" s="12"/>
    </row>
    <row r="47" spans="1:5" s="25" customFormat="1" x14ac:dyDescent="0.25">
      <c r="A47" s="1" t="s">
        <v>44</v>
      </c>
      <c r="B47" s="1"/>
      <c r="C47" s="17" t="s">
        <v>727</v>
      </c>
      <c r="D47" s="17" t="s">
        <v>727</v>
      </c>
      <c r="E47" s="17"/>
    </row>
    <row r="48" spans="1:5" x14ac:dyDescent="0.25">
      <c r="A48" s="2"/>
      <c r="B48" s="2"/>
      <c r="C48" s="12"/>
      <c r="D48" s="12"/>
      <c r="E48" s="12"/>
    </row>
    <row r="49" spans="1:5" x14ac:dyDescent="0.25">
      <c r="A49" s="4" t="s">
        <v>47</v>
      </c>
      <c r="B49" s="2"/>
      <c r="C49" s="12"/>
      <c r="D49" s="12"/>
      <c r="E49" s="12"/>
    </row>
    <row r="50" spans="1:5" x14ac:dyDescent="0.25">
      <c r="A50" s="2" t="s">
        <v>46</v>
      </c>
      <c r="B50" s="2"/>
      <c r="C50" s="12"/>
      <c r="D50" s="12"/>
      <c r="E50" s="12"/>
    </row>
    <row r="51" spans="1:5" x14ac:dyDescent="0.25">
      <c r="A51" s="5" t="s">
        <v>70</v>
      </c>
      <c r="B51" s="2"/>
      <c r="C51" s="12">
        <v>0</v>
      </c>
      <c r="D51" s="12">
        <v>1</v>
      </c>
      <c r="E51" s="12"/>
    </row>
    <row r="52" spans="1:5" x14ac:dyDescent="0.25">
      <c r="A52" s="5" t="s">
        <v>71</v>
      </c>
      <c r="B52" s="2"/>
      <c r="C52" s="12">
        <v>0</v>
      </c>
      <c r="D52" s="12">
        <v>0</v>
      </c>
      <c r="E52" s="12"/>
    </row>
    <row r="53" spans="1:5" x14ac:dyDescent="0.25">
      <c r="A53" s="5" t="s">
        <v>72</v>
      </c>
      <c r="B53" s="2"/>
      <c r="C53" s="12" t="s">
        <v>702</v>
      </c>
      <c r="D53" s="12" t="s">
        <v>702</v>
      </c>
      <c r="E53" s="12"/>
    </row>
    <row r="54" spans="1:5" x14ac:dyDescent="0.25">
      <c r="A54" s="2" t="s">
        <v>44</v>
      </c>
      <c r="B54" s="2"/>
      <c r="C54" s="12"/>
      <c r="D54" s="12"/>
      <c r="E54" s="12"/>
    </row>
    <row r="55" spans="1:5" x14ac:dyDescent="0.25">
      <c r="A55" s="2"/>
      <c r="B55" s="2"/>
      <c r="C55" s="12"/>
      <c r="D55" s="12"/>
      <c r="E55" s="12"/>
    </row>
    <row r="56" spans="1:5" x14ac:dyDescent="0.25">
      <c r="A56" s="4" t="s">
        <v>73</v>
      </c>
      <c r="B56" s="2"/>
      <c r="C56" s="12"/>
      <c r="D56" s="12"/>
      <c r="E56" s="12"/>
    </row>
    <row r="57" spans="1:5" x14ac:dyDescent="0.25">
      <c r="A57" s="5" t="s">
        <v>74</v>
      </c>
      <c r="B57" s="2"/>
      <c r="C57" s="12">
        <v>1</v>
      </c>
      <c r="D57" s="12">
        <v>1</v>
      </c>
      <c r="E57" s="12"/>
    </row>
    <row r="58" spans="1:5" x14ac:dyDescent="0.25">
      <c r="A58" s="5" t="s">
        <v>75</v>
      </c>
      <c r="B58" s="2"/>
      <c r="C58" s="12">
        <v>1</v>
      </c>
      <c r="D58" s="12">
        <v>1</v>
      </c>
      <c r="E58" s="12"/>
    </row>
    <row r="59" spans="1:5" x14ac:dyDescent="0.25">
      <c r="A59" s="2" t="s">
        <v>44</v>
      </c>
      <c r="B59" s="2"/>
      <c r="C59" s="12"/>
      <c r="D59" s="12"/>
      <c r="E59" s="12"/>
    </row>
    <row r="60" spans="1:5" x14ac:dyDescent="0.25">
      <c r="A60" s="2"/>
      <c r="B60" s="2"/>
      <c r="C60" s="12"/>
      <c r="D60" s="12"/>
      <c r="E60" s="12"/>
    </row>
    <row r="61" spans="1:5" x14ac:dyDescent="0.25">
      <c r="A61" s="4" t="s">
        <v>95</v>
      </c>
      <c r="B61" s="2"/>
      <c r="C61" s="12"/>
      <c r="D61" s="12"/>
      <c r="E61" s="12"/>
    </row>
    <row r="62" spans="1:5" x14ac:dyDescent="0.25">
      <c r="A62" s="5" t="s">
        <v>96</v>
      </c>
      <c r="B62" s="2"/>
      <c r="C62" s="12">
        <v>1</v>
      </c>
      <c r="D62" s="12">
        <v>1</v>
      </c>
      <c r="E62" s="12"/>
    </row>
    <row r="63" spans="1:5" x14ac:dyDescent="0.25">
      <c r="A63" s="5" t="s">
        <v>97</v>
      </c>
      <c r="B63" s="2"/>
      <c r="C63" s="12">
        <v>1</v>
      </c>
      <c r="D63" s="12">
        <v>1</v>
      </c>
      <c r="E63" s="12"/>
    </row>
    <row r="64" spans="1:5" x14ac:dyDescent="0.25">
      <c r="A64" s="5" t="s">
        <v>98</v>
      </c>
      <c r="B64" s="2"/>
      <c r="C64" s="12">
        <v>1</v>
      </c>
      <c r="D64" s="12">
        <v>1</v>
      </c>
      <c r="E64" s="12"/>
    </row>
    <row r="65" spans="1:5" x14ac:dyDescent="0.25">
      <c r="A65" s="2" t="s">
        <v>99</v>
      </c>
      <c r="B65" s="2"/>
      <c r="C65" s="12"/>
      <c r="D65" s="12"/>
      <c r="E65" s="12"/>
    </row>
    <row r="66" spans="1:5" x14ac:dyDescent="0.25">
      <c r="A66" s="2"/>
      <c r="B66" s="2"/>
      <c r="C66" s="12"/>
      <c r="D66" s="12"/>
      <c r="E66" s="12"/>
    </row>
    <row r="67" spans="1:5" x14ac:dyDescent="0.25">
      <c r="A67" s="4" t="s">
        <v>41</v>
      </c>
      <c r="B67" s="2"/>
      <c r="C67" s="12"/>
      <c r="D67" s="12"/>
      <c r="E67" s="12"/>
    </row>
    <row r="68" spans="1:5" x14ac:dyDescent="0.25">
      <c r="A68" s="2" t="s">
        <v>45</v>
      </c>
      <c r="B68" s="2"/>
      <c r="C68" s="12"/>
      <c r="D68" s="12"/>
      <c r="E68" s="12"/>
    </row>
    <row r="69" spans="1:5" ht="30" x14ac:dyDescent="0.25">
      <c r="A69" s="15" t="s">
        <v>44</v>
      </c>
      <c r="B69" s="15"/>
      <c r="C69" s="14" t="s">
        <v>703</v>
      </c>
      <c r="D69" s="14" t="s">
        <v>704</v>
      </c>
      <c r="E69" s="14"/>
    </row>
    <row r="70" spans="1:5" x14ac:dyDescent="0.25">
      <c r="A70" s="2"/>
      <c r="B70" s="2"/>
      <c r="C70" s="12"/>
      <c r="D70" s="12"/>
      <c r="E70" s="12"/>
    </row>
    <row r="71" spans="1:5" x14ac:dyDescent="0.25">
      <c r="A71" s="2"/>
      <c r="B71" s="2"/>
      <c r="C71" s="12"/>
      <c r="D71" s="12"/>
      <c r="E71" s="12"/>
    </row>
    <row r="72" spans="1:5" x14ac:dyDescent="0.25">
      <c r="A72" s="2"/>
      <c r="B72" s="2"/>
      <c r="C72" s="12"/>
      <c r="D72" s="12"/>
      <c r="E72" s="12"/>
    </row>
    <row r="73" spans="1:5" x14ac:dyDescent="0.25">
      <c r="A73" s="2"/>
      <c r="B73" s="2"/>
      <c r="C73" s="12"/>
      <c r="D73" s="12"/>
      <c r="E73" s="12"/>
    </row>
    <row r="74" spans="1:5" x14ac:dyDescent="0.25">
      <c r="A74" s="6" t="s">
        <v>4</v>
      </c>
      <c r="B74" s="6" t="s">
        <v>129</v>
      </c>
      <c r="C74" s="12"/>
      <c r="D74" s="12"/>
      <c r="E74" s="12"/>
    </row>
    <row r="75" spans="1:5" x14ac:dyDescent="0.25">
      <c r="A75" s="2" t="s">
        <v>108</v>
      </c>
      <c r="B75" s="2"/>
      <c r="C75" s="12"/>
      <c r="D75" s="12"/>
      <c r="E75" s="12"/>
    </row>
    <row r="76" spans="1:5" x14ac:dyDescent="0.25">
      <c r="A76" s="2" t="s">
        <v>105</v>
      </c>
      <c r="B76" s="2"/>
      <c r="C76" s="12"/>
      <c r="D76" s="12"/>
      <c r="E76" s="12"/>
    </row>
    <row r="77" spans="1:5" x14ac:dyDescent="0.25">
      <c r="A77" s="2"/>
      <c r="B77" s="2"/>
      <c r="C77" s="12"/>
      <c r="D77" s="12"/>
      <c r="E77" s="12"/>
    </row>
    <row r="78" spans="1:5" x14ac:dyDescent="0.25">
      <c r="A78" s="2" t="s">
        <v>282</v>
      </c>
      <c r="B78" s="2"/>
      <c r="C78" s="12"/>
      <c r="D78" s="12"/>
      <c r="E78" s="12"/>
    </row>
    <row r="79" spans="1:5" x14ac:dyDescent="0.25">
      <c r="A79" s="2"/>
      <c r="B79" s="2"/>
      <c r="C79" s="12"/>
      <c r="D79" s="12"/>
      <c r="E79" s="12"/>
    </row>
    <row r="80" spans="1:5" x14ac:dyDescent="0.25">
      <c r="A80" s="2"/>
      <c r="B80" s="2"/>
      <c r="C80" s="12"/>
      <c r="D80" s="12"/>
      <c r="E80" s="12"/>
    </row>
    <row r="81" spans="1:5" x14ac:dyDescent="0.25">
      <c r="A81" s="5" t="s">
        <v>125</v>
      </c>
      <c r="B81" s="2"/>
      <c r="C81" s="12"/>
      <c r="D81" s="12"/>
      <c r="E81" s="12"/>
    </row>
    <row r="82" spans="1:5" x14ac:dyDescent="0.25">
      <c r="A82" s="18" t="s">
        <v>127</v>
      </c>
      <c r="B82" s="18" t="s">
        <v>128</v>
      </c>
      <c r="C82" s="3">
        <v>12.3</v>
      </c>
      <c r="D82" s="3">
        <v>13.2</v>
      </c>
      <c r="E82" s="3"/>
    </row>
    <row r="83" spans="1:5" x14ac:dyDescent="0.25">
      <c r="A83" s="18" t="s">
        <v>126</v>
      </c>
      <c r="B83" s="18" t="s">
        <v>128</v>
      </c>
      <c r="C83" s="3">
        <v>15</v>
      </c>
      <c r="D83" s="3">
        <v>17.5</v>
      </c>
      <c r="E83" s="3"/>
    </row>
    <row r="84" spans="1:5" x14ac:dyDescent="0.25">
      <c r="A84" s="18" t="s">
        <v>281</v>
      </c>
      <c r="B84" s="18"/>
      <c r="C84" s="3" t="s">
        <v>705</v>
      </c>
      <c r="D84" s="3" t="s">
        <v>706</v>
      </c>
      <c r="E84" s="3"/>
    </row>
    <row r="85" spans="1:5" x14ac:dyDescent="0.25">
      <c r="A85" s="2"/>
      <c r="B85" s="2"/>
      <c r="C85" s="12"/>
      <c r="D85" s="12"/>
      <c r="E85" s="12"/>
    </row>
    <row r="86" spans="1:5" x14ac:dyDescent="0.25">
      <c r="A86" s="5" t="s">
        <v>289</v>
      </c>
      <c r="B86" s="2"/>
      <c r="C86" s="12">
        <v>1</v>
      </c>
      <c r="D86" s="12">
        <v>1</v>
      </c>
      <c r="E86" s="12"/>
    </row>
    <row r="87" spans="1:5" x14ac:dyDescent="0.25">
      <c r="A87" s="2" t="s">
        <v>290</v>
      </c>
      <c r="B87" s="2"/>
      <c r="C87" s="12"/>
      <c r="D87" s="12"/>
      <c r="E87" s="12"/>
    </row>
    <row r="88" spans="1:5" x14ac:dyDescent="0.25">
      <c r="A88" s="2"/>
      <c r="B88" s="2"/>
      <c r="C88" s="12"/>
      <c r="D88" s="12"/>
      <c r="E88" s="12"/>
    </row>
    <row r="89" spans="1:5" x14ac:dyDescent="0.25">
      <c r="A89" s="4" t="s">
        <v>673</v>
      </c>
      <c r="B89" s="2"/>
      <c r="C89" s="12"/>
      <c r="D89" s="12"/>
      <c r="E89" s="12"/>
    </row>
    <row r="90" spans="1:5" x14ac:dyDescent="0.25">
      <c r="A90" s="5" t="s">
        <v>658</v>
      </c>
      <c r="B90" s="3"/>
      <c r="C90" s="3">
        <v>0</v>
      </c>
      <c r="D90" s="3">
        <v>0</v>
      </c>
      <c r="E90" s="3"/>
    </row>
    <row r="91" spans="1:5" x14ac:dyDescent="0.25">
      <c r="A91" s="16" t="s">
        <v>674</v>
      </c>
      <c r="B91" s="3"/>
      <c r="C91" s="3" t="s">
        <v>728</v>
      </c>
      <c r="D91" s="3" t="s">
        <v>728</v>
      </c>
      <c r="E91" s="3"/>
    </row>
    <row r="92" spans="1:5" x14ac:dyDescent="0.25">
      <c r="A92" s="16"/>
      <c r="B92" s="15"/>
      <c r="C92" s="14"/>
      <c r="D92" s="14"/>
      <c r="E92" s="14"/>
    </row>
    <row r="93" spans="1:5" x14ac:dyDescent="0.25">
      <c r="A93" s="6" t="s">
        <v>55</v>
      </c>
      <c r="B93" s="6" t="s">
        <v>129</v>
      </c>
      <c r="C93" s="12"/>
      <c r="D93" s="12"/>
      <c r="E93" s="12"/>
    </row>
    <row r="94" spans="1:5" x14ac:dyDescent="0.25">
      <c r="A94" s="19"/>
      <c r="B94" s="13"/>
      <c r="C94" s="12"/>
      <c r="D94" s="12"/>
      <c r="E94" s="12"/>
    </row>
    <row r="95" spans="1:5" x14ac:dyDescent="0.25">
      <c r="A95" s="20" t="s">
        <v>76</v>
      </c>
      <c r="B95" s="18" t="s">
        <v>117</v>
      </c>
      <c r="C95" s="3">
        <f>-138.4/1000/17.6</f>
        <v>-7.8636363636363626E-3</v>
      </c>
      <c r="D95" s="3"/>
      <c r="E95" s="3"/>
    </row>
    <row r="96" spans="1:5" x14ac:dyDescent="0.25">
      <c r="A96" s="20" t="s">
        <v>197</v>
      </c>
      <c r="B96" s="18"/>
      <c r="C96" s="3">
        <v>1</v>
      </c>
      <c r="D96" s="3"/>
      <c r="E96" s="3"/>
    </row>
    <row r="97" spans="1:5" x14ac:dyDescent="0.25">
      <c r="A97" s="18" t="s">
        <v>44</v>
      </c>
      <c r="B97" s="18"/>
      <c r="C97" s="3" t="s">
        <v>729</v>
      </c>
      <c r="D97" s="3"/>
      <c r="E97" s="3"/>
    </row>
    <row r="98" spans="1:5" x14ac:dyDescent="0.25">
      <c r="A98" s="20" t="s">
        <v>56</v>
      </c>
      <c r="B98" s="18" t="s">
        <v>117</v>
      </c>
      <c r="C98" s="3"/>
      <c r="D98" s="3"/>
      <c r="E98" s="3"/>
    </row>
    <row r="99" spans="1:5" x14ac:dyDescent="0.25">
      <c r="A99" s="20" t="s">
        <v>77</v>
      </c>
      <c r="B99" s="18"/>
      <c r="C99" s="3"/>
      <c r="D99" s="3"/>
      <c r="E99" s="3"/>
    </row>
    <row r="100" spans="1:5" x14ac:dyDescent="0.25">
      <c r="A100" s="18" t="s">
        <v>44</v>
      </c>
      <c r="B100" s="18"/>
      <c r="C100" s="3" t="s">
        <v>707</v>
      </c>
      <c r="D100" s="3" t="s">
        <v>707</v>
      </c>
      <c r="E100" s="3"/>
    </row>
    <row r="101" spans="1:5" x14ac:dyDescent="0.25">
      <c r="A101" s="20" t="s">
        <v>57</v>
      </c>
      <c r="B101" s="18" t="s">
        <v>113</v>
      </c>
      <c r="C101" s="3">
        <f>0.27/17.6</f>
        <v>1.5340909090909091E-2</v>
      </c>
      <c r="D101" s="3">
        <f>0.1/5.6</f>
        <v>1.785714285714286E-2</v>
      </c>
      <c r="E101" s="3"/>
    </row>
    <row r="102" spans="1:5" x14ac:dyDescent="0.25">
      <c r="A102" s="20" t="s">
        <v>197</v>
      </c>
      <c r="B102" s="18"/>
      <c r="C102" s="3">
        <v>1</v>
      </c>
      <c r="D102" s="3">
        <v>1</v>
      </c>
      <c r="E102" s="3"/>
    </row>
    <row r="103" spans="1:5" x14ac:dyDescent="0.25">
      <c r="A103" s="18" t="s">
        <v>44</v>
      </c>
      <c r="B103" s="18"/>
      <c r="C103" s="3" t="s">
        <v>708</v>
      </c>
      <c r="D103" s="3" t="s">
        <v>708</v>
      </c>
      <c r="E103" s="3"/>
    </row>
    <row r="104" spans="1:5" x14ac:dyDescent="0.25">
      <c r="A104" s="18" t="s">
        <v>85</v>
      </c>
      <c r="B104" s="18" t="s">
        <v>221</v>
      </c>
      <c r="C104" s="3"/>
      <c r="D104" s="3"/>
      <c r="E104" s="3"/>
    </row>
    <row r="105" spans="1:5" x14ac:dyDescent="0.25">
      <c r="A105" s="20" t="s">
        <v>48</v>
      </c>
      <c r="B105" s="18"/>
      <c r="C105" s="3">
        <f>3.6/17.6</f>
        <v>0.20454545454545453</v>
      </c>
      <c r="D105" s="3">
        <f>1.8/5.6</f>
        <v>0.32142857142857145</v>
      </c>
      <c r="E105" s="3"/>
    </row>
    <row r="106" spans="1:5" x14ac:dyDescent="0.25">
      <c r="A106" s="20" t="s">
        <v>86</v>
      </c>
      <c r="B106" s="18"/>
      <c r="C106" s="3">
        <f>8.1/17.6</f>
        <v>0.46022727272727265</v>
      </c>
      <c r="D106" s="3">
        <f>0.7/5.6</f>
        <v>0.125</v>
      </c>
      <c r="E106" s="3"/>
    </row>
    <row r="107" spans="1:5" x14ac:dyDescent="0.25">
      <c r="A107" s="20" t="s">
        <v>49</v>
      </c>
      <c r="B107" s="18"/>
      <c r="C107" s="3">
        <f>-1.2/17.6</f>
        <v>-6.8181818181818177E-2</v>
      </c>
      <c r="D107" s="3"/>
      <c r="E107" s="3"/>
    </row>
    <row r="108" spans="1:5" x14ac:dyDescent="0.25">
      <c r="A108" s="20" t="s">
        <v>197</v>
      </c>
      <c r="B108" s="18"/>
      <c r="C108" s="3">
        <v>1</v>
      </c>
      <c r="D108" s="3">
        <v>1</v>
      </c>
      <c r="E108" s="3"/>
    </row>
    <row r="109" spans="1:5" x14ac:dyDescent="0.25">
      <c r="A109" s="18" t="s">
        <v>50</v>
      </c>
      <c r="B109" s="18"/>
      <c r="C109" s="3" t="s">
        <v>945</v>
      </c>
      <c r="D109" s="3" t="s">
        <v>946</v>
      </c>
      <c r="E109" s="3"/>
    </row>
    <row r="110" spans="1:5" x14ac:dyDescent="0.25">
      <c r="A110" s="20" t="s">
        <v>51</v>
      </c>
      <c r="B110" s="18"/>
      <c r="C110" s="3"/>
      <c r="D110" s="3"/>
      <c r="E110" s="3"/>
    </row>
    <row r="111" spans="1:5" x14ac:dyDescent="0.25">
      <c r="A111" s="20" t="s">
        <v>87</v>
      </c>
      <c r="B111" s="18"/>
      <c r="C111" s="3"/>
      <c r="D111" s="3">
        <f>3255000*Conversions!$A$16/1000000/5.6</f>
        <v>0.23522865236746254</v>
      </c>
      <c r="E111" s="3"/>
    </row>
    <row r="112" spans="1:5" x14ac:dyDescent="0.25">
      <c r="A112" s="20" t="s">
        <v>52</v>
      </c>
      <c r="B112" s="18"/>
      <c r="C112" s="3"/>
      <c r="D112" s="3"/>
      <c r="E112" s="3"/>
    </row>
    <row r="113" spans="1:5" x14ac:dyDescent="0.25">
      <c r="A113" s="20" t="s">
        <v>197</v>
      </c>
      <c r="B113" s="18"/>
      <c r="C113" s="3"/>
      <c r="D113" s="3">
        <v>1</v>
      </c>
      <c r="E113" s="3"/>
    </row>
    <row r="114" spans="1:5" ht="45" x14ac:dyDescent="0.25">
      <c r="A114" s="18" t="s">
        <v>53</v>
      </c>
      <c r="B114" s="18"/>
      <c r="C114" s="12" t="s">
        <v>709</v>
      </c>
      <c r="D114" s="12" t="s">
        <v>710</v>
      </c>
      <c r="E114" s="12"/>
    </row>
    <row r="115" spans="1:5" x14ac:dyDescent="0.25">
      <c r="A115" s="20" t="s">
        <v>88</v>
      </c>
      <c r="B115" s="18"/>
      <c r="C115" s="3"/>
      <c r="D115" s="3"/>
      <c r="E115" s="3"/>
    </row>
    <row r="116" spans="1:5" x14ac:dyDescent="0.25">
      <c r="A116" s="20" t="s">
        <v>89</v>
      </c>
      <c r="B116" s="18"/>
      <c r="C116" s="3"/>
      <c r="D116" s="3"/>
      <c r="E116" s="3"/>
    </row>
    <row r="117" spans="1:5" x14ac:dyDescent="0.25">
      <c r="A117" s="20" t="s">
        <v>90</v>
      </c>
      <c r="B117" s="18"/>
      <c r="C117" s="3"/>
      <c r="D117" s="3"/>
      <c r="E117" s="3"/>
    </row>
    <row r="118" spans="1:5" x14ac:dyDescent="0.25">
      <c r="A118" s="20" t="s">
        <v>197</v>
      </c>
      <c r="B118" s="18"/>
      <c r="C118" s="3"/>
      <c r="D118" s="3"/>
      <c r="E118" s="3"/>
    </row>
    <row r="119" spans="1:5" ht="30" x14ac:dyDescent="0.25">
      <c r="A119" s="18" t="s">
        <v>91</v>
      </c>
      <c r="B119" s="18"/>
      <c r="C119" s="12" t="s">
        <v>709</v>
      </c>
      <c r="D119" s="12" t="s">
        <v>711</v>
      </c>
      <c r="E119" s="12"/>
    </row>
    <row r="120" spans="1:5" x14ac:dyDescent="0.25">
      <c r="A120" s="18"/>
      <c r="B120" s="18"/>
      <c r="C120" s="3"/>
      <c r="D120" s="3"/>
      <c r="E120" s="3"/>
    </row>
    <row r="121" spans="1:5" x14ac:dyDescent="0.25">
      <c r="A121" s="18"/>
      <c r="B121" s="18"/>
      <c r="C121" s="3"/>
      <c r="D121" s="3"/>
      <c r="E121" s="3"/>
    </row>
    <row r="122" spans="1:5" x14ac:dyDescent="0.25">
      <c r="A122" s="18"/>
      <c r="B122" s="18"/>
      <c r="C122" s="3"/>
      <c r="D122" s="3"/>
      <c r="E122" s="3"/>
    </row>
    <row r="123" spans="1:5" x14ac:dyDescent="0.25">
      <c r="A123" s="18"/>
      <c r="B123" s="18"/>
      <c r="C123" s="3"/>
      <c r="D123" s="3"/>
      <c r="E123" s="3"/>
    </row>
    <row r="124" spans="1:5" x14ac:dyDescent="0.25">
      <c r="A124" s="18"/>
      <c r="B124" s="18"/>
      <c r="C124" s="3"/>
      <c r="D124" s="3"/>
      <c r="E124" s="3"/>
    </row>
    <row r="125" spans="1:5" x14ac:dyDescent="0.25">
      <c r="A125" s="21" t="s">
        <v>58</v>
      </c>
      <c r="B125" s="21" t="s">
        <v>129</v>
      </c>
      <c r="C125" s="3"/>
      <c r="D125" s="3"/>
      <c r="E125" s="3"/>
    </row>
    <row r="126" spans="1:5" x14ac:dyDescent="0.25">
      <c r="A126" s="18"/>
      <c r="B126" s="18"/>
      <c r="C126" s="3"/>
      <c r="D126" s="3"/>
      <c r="E126" s="3"/>
    </row>
    <row r="127" spans="1:5" x14ac:dyDescent="0.25">
      <c r="A127" s="20" t="s">
        <v>59</v>
      </c>
      <c r="B127" s="18" t="s">
        <v>114</v>
      </c>
      <c r="C127" s="3"/>
      <c r="D127" s="3">
        <f>2.7/17.6</f>
        <v>0.15340909090909091</v>
      </c>
    </row>
    <row r="128" spans="1:5" x14ac:dyDescent="0.25">
      <c r="A128" s="20" t="s">
        <v>197</v>
      </c>
      <c r="B128" s="18"/>
      <c r="C128" s="3"/>
      <c r="D128" s="3">
        <v>1</v>
      </c>
    </row>
    <row r="129" spans="1:225" x14ac:dyDescent="0.25">
      <c r="A129" s="20" t="s">
        <v>94</v>
      </c>
      <c r="B129" s="18"/>
      <c r="C129" s="3"/>
      <c r="D129" s="3"/>
    </row>
    <row r="130" spans="1:225" x14ac:dyDescent="0.25">
      <c r="A130" s="18" t="s">
        <v>11</v>
      </c>
      <c r="B130" s="18"/>
      <c r="C130" s="3"/>
      <c r="D130" s="3" t="s">
        <v>712</v>
      </c>
    </row>
    <row r="131" spans="1:225" x14ac:dyDescent="0.25">
      <c r="A131" s="18"/>
      <c r="B131" s="18"/>
      <c r="C131" s="3"/>
      <c r="D131" s="3"/>
      <c r="E131" s="3"/>
    </row>
    <row r="132" spans="1:225" x14ac:dyDescent="0.25">
      <c r="A132" s="20" t="s">
        <v>12</v>
      </c>
      <c r="B132" s="18" t="s">
        <v>113</v>
      </c>
      <c r="C132" s="3"/>
      <c r="D132" s="3"/>
      <c r="E132" s="3"/>
    </row>
    <row r="133" spans="1:225" x14ac:dyDescent="0.25">
      <c r="A133" s="20" t="s">
        <v>197</v>
      </c>
      <c r="B133" s="18"/>
      <c r="C133" s="3"/>
      <c r="D133" s="3"/>
      <c r="E133" s="3"/>
    </row>
    <row r="134" spans="1:225" x14ac:dyDescent="0.25">
      <c r="A134" s="18" t="s">
        <v>30</v>
      </c>
      <c r="B134" s="18"/>
      <c r="C134" s="3"/>
      <c r="D134" s="3"/>
      <c r="E134" s="3"/>
    </row>
    <row r="135" spans="1:225" x14ac:dyDescent="0.25">
      <c r="A135" s="18"/>
      <c r="B135" s="18"/>
      <c r="C135" s="3"/>
      <c r="D135" s="3"/>
      <c r="E135" s="3"/>
    </row>
    <row r="136" spans="1:225" x14ac:dyDescent="0.25">
      <c r="A136" s="18" t="s">
        <v>14</v>
      </c>
      <c r="B136" s="18" t="s">
        <v>116</v>
      </c>
      <c r="C136" s="3"/>
      <c r="D136" s="3">
        <f>IF(D4&gt;1,0,1)</f>
        <v>0</v>
      </c>
      <c r="E136" s="3">
        <f>IF(E4&gt;1,0,1)</f>
        <v>1</v>
      </c>
    </row>
    <row r="137" spans="1:225" x14ac:dyDescent="0.25">
      <c r="A137" s="18" t="s">
        <v>15</v>
      </c>
      <c r="B137" s="18"/>
      <c r="C137" s="3"/>
      <c r="D137" s="3"/>
      <c r="E137" s="3"/>
      <c r="AT137">
        <f>IF(AU136=1,AT4,AU137)</f>
        <v>0</v>
      </c>
      <c r="HQ137">
        <v>1</v>
      </c>
    </row>
    <row r="138" spans="1:225" x14ac:dyDescent="0.25">
      <c r="A138" s="20" t="s">
        <v>16</v>
      </c>
      <c r="B138" s="18"/>
      <c r="C138" s="3">
        <f>SUM($C$136:C136)</f>
        <v>0</v>
      </c>
      <c r="D138" s="3">
        <f>SUM($C$136:D136)</f>
        <v>0</v>
      </c>
      <c r="E138" s="3">
        <f>SUM($C$136:E136)</f>
        <v>1</v>
      </c>
      <c r="F138" s="3">
        <f>SUM($C$136:F136)</f>
        <v>1</v>
      </c>
      <c r="G138" s="3">
        <f>SUM($C$136:G136)</f>
        <v>1</v>
      </c>
      <c r="H138" s="3">
        <f>SUM($C$136:H136)</f>
        <v>1</v>
      </c>
      <c r="I138" s="3">
        <f>SUM($C$136:I136)</f>
        <v>1</v>
      </c>
      <c r="J138" s="3">
        <f>SUM($C$136:J136)</f>
        <v>1</v>
      </c>
      <c r="K138" s="3">
        <f>SUM($C$136:K136)</f>
        <v>1</v>
      </c>
      <c r="L138" s="3">
        <f>SUM($C$136:L136)</f>
        <v>1</v>
      </c>
      <c r="M138" s="3">
        <f>SUM($C$136:M136)</f>
        <v>1</v>
      </c>
      <c r="N138" s="3">
        <f>SUM($C$136:N136)</f>
        <v>1</v>
      </c>
      <c r="O138" s="3">
        <f>SUM($C$136:O136)</f>
        <v>1</v>
      </c>
      <c r="P138" s="3">
        <f>SUM($C$136:P136)</f>
        <v>1</v>
      </c>
      <c r="Q138" s="3">
        <f>SUM($C$136:Q136)</f>
        <v>1</v>
      </c>
      <c r="R138" s="3">
        <f>SUM($C$136:R136)</f>
        <v>1</v>
      </c>
      <c r="S138" s="3">
        <f>SUM($C$136:S136)</f>
        <v>1</v>
      </c>
      <c r="T138" s="3">
        <f>SUM($C$136:T136)</f>
        <v>1</v>
      </c>
      <c r="U138" s="3">
        <f>SUM($C$136:U136)</f>
        <v>1</v>
      </c>
      <c r="V138" s="3">
        <f>SUM($C$136:V136)</f>
        <v>1</v>
      </c>
      <c r="W138" s="3">
        <f>SUM($C$136:W136)</f>
        <v>1</v>
      </c>
      <c r="X138" s="3">
        <f>SUM($C$136:X136)</f>
        <v>1</v>
      </c>
      <c r="Y138" s="3">
        <f>SUM($C$136:Y136)</f>
        <v>1</v>
      </c>
      <c r="Z138" s="3">
        <f>SUM($C$136:Z136)</f>
        <v>1</v>
      </c>
      <c r="AA138" s="3">
        <f>SUM($C$136:AA136)</f>
        <v>1</v>
      </c>
      <c r="AB138" s="3">
        <f>SUM($C$136:AB136)</f>
        <v>1</v>
      </c>
      <c r="AC138" s="3">
        <f>SUM($C$136:AC136)</f>
        <v>1</v>
      </c>
      <c r="AD138" s="3">
        <f>SUM($C$136:AD136)</f>
        <v>1</v>
      </c>
      <c r="AE138" s="3">
        <f>SUM($C$136:AE136)</f>
        <v>1</v>
      </c>
      <c r="AF138" s="3">
        <f>SUM($C$136:AF136)</f>
        <v>1</v>
      </c>
      <c r="AG138" s="3">
        <f>SUM($C$136:AG136)</f>
        <v>1</v>
      </c>
      <c r="AH138" s="3">
        <f>SUM($C$136:AH136)</f>
        <v>1</v>
      </c>
      <c r="AI138" s="3">
        <f>SUM($C$136:AI136)</f>
        <v>1</v>
      </c>
      <c r="AJ138" s="3">
        <f>SUM($C$136:AJ136)</f>
        <v>1</v>
      </c>
      <c r="AK138" s="3">
        <f>SUM($C$136:AK136)</f>
        <v>1</v>
      </c>
      <c r="AL138" s="3">
        <f>SUM($C$136:AL136)</f>
        <v>1</v>
      </c>
      <c r="AM138" s="3">
        <f>SUM($C$136:AM136)</f>
        <v>1</v>
      </c>
      <c r="AN138" s="3">
        <f>SUM($C$136:AN136)</f>
        <v>1</v>
      </c>
      <c r="AO138" s="3">
        <f>SUM($C$136:AO136)</f>
        <v>1</v>
      </c>
      <c r="AP138" s="3">
        <f>SUM($C$136:AP136)</f>
        <v>1</v>
      </c>
      <c r="AQ138" s="3">
        <f>SUM($C$136:AQ136)</f>
        <v>1</v>
      </c>
      <c r="AR138" s="3">
        <f>SUM($C$136:AR136)</f>
        <v>1</v>
      </c>
      <c r="AS138" s="3">
        <f>SUM($C$136:AS136)</f>
        <v>1</v>
      </c>
      <c r="AT138" s="3">
        <f>SUM($C$136:AT136)</f>
        <v>1</v>
      </c>
      <c r="AU138" s="3">
        <f>SUM($C$136:AU136)</f>
        <v>1</v>
      </c>
      <c r="AV138" s="3">
        <f>SUM($C$136:AV136)</f>
        <v>1</v>
      </c>
      <c r="AW138" s="3">
        <f>SUM($C$136:AW136)</f>
        <v>1</v>
      </c>
      <c r="AX138" s="3">
        <f>SUM($C$136:AX136)</f>
        <v>1</v>
      </c>
      <c r="AY138" s="3">
        <f>SUM($C$136:AY136)</f>
        <v>1</v>
      </c>
      <c r="AZ138" s="3">
        <f>SUM($C$136:AZ136)</f>
        <v>1</v>
      </c>
      <c r="BA138" s="3">
        <f>SUM($C$136:BA136)</f>
        <v>1</v>
      </c>
      <c r="BB138" s="3">
        <f>SUM($C$136:BB136)</f>
        <v>1</v>
      </c>
      <c r="BC138" s="3">
        <f>SUM($C$136:BC136)</f>
        <v>1</v>
      </c>
      <c r="BD138" s="3">
        <f>SUM($C$136:BD136)</f>
        <v>1</v>
      </c>
      <c r="BE138" s="3">
        <f>SUM($C$136:BE136)</f>
        <v>1</v>
      </c>
      <c r="BF138" s="3">
        <f>SUM($C$136:BF136)</f>
        <v>1</v>
      </c>
      <c r="BG138" s="3">
        <f>SUM($C$136:BG136)</f>
        <v>1</v>
      </c>
      <c r="BH138" s="3">
        <f>SUM($C$136:BH136)</f>
        <v>1</v>
      </c>
      <c r="BI138" s="3">
        <f>SUM($C$136:BI136)</f>
        <v>1</v>
      </c>
      <c r="BJ138" s="3">
        <f>SUM($C$136:BJ136)</f>
        <v>1</v>
      </c>
      <c r="BK138" s="3">
        <f>SUM($C$136:BK136)</f>
        <v>1</v>
      </c>
      <c r="BL138" s="3">
        <f>SUM($C$136:BL136)</f>
        <v>1</v>
      </c>
      <c r="BM138" s="3">
        <f>SUM($C$136:BM136)</f>
        <v>1</v>
      </c>
      <c r="BN138" s="3">
        <f>SUM($C$136:BN136)</f>
        <v>1</v>
      </c>
      <c r="BO138" s="3">
        <f>SUM($C$136:BO136)</f>
        <v>1</v>
      </c>
      <c r="BP138" s="3">
        <f>SUM($C$136:BP136)</f>
        <v>1</v>
      </c>
      <c r="BQ138" s="3">
        <f>SUM($C$136:BQ136)</f>
        <v>1</v>
      </c>
      <c r="BR138" s="3">
        <f>SUM($C$136:BR136)</f>
        <v>1</v>
      </c>
      <c r="BS138" s="3">
        <f>SUM($C$136:BS136)</f>
        <v>1</v>
      </c>
      <c r="BT138" s="3">
        <f>SUM($C$136:BT136)</f>
        <v>1</v>
      </c>
      <c r="BU138" s="3">
        <f>SUM($C$136:BU136)</f>
        <v>1</v>
      </c>
      <c r="BV138" s="3">
        <f>SUM($C$136:BV136)</f>
        <v>1</v>
      </c>
      <c r="BW138" s="3">
        <f>SUM($C$136:BW136)</f>
        <v>1</v>
      </c>
      <c r="BX138" s="3">
        <f>SUM($C$136:BX136)</f>
        <v>1</v>
      </c>
      <c r="BY138" s="3">
        <f>SUM($C$136:BY136)</f>
        <v>1</v>
      </c>
      <c r="BZ138" s="3">
        <f>SUM($C$136:BZ136)</f>
        <v>1</v>
      </c>
      <c r="CA138" s="3">
        <f>SUM($C$136:CA136)</f>
        <v>1</v>
      </c>
      <c r="CB138" s="3">
        <f>SUM($C$136:CB136)</f>
        <v>1</v>
      </c>
      <c r="CC138" s="3">
        <f>SUM($C$136:CC136)</f>
        <v>1</v>
      </c>
      <c r="CD138" s="3">
        <f>SUM($C$136:CD136)</f>
        <v>1</v>
      </c>
      <c r="CE138" s="3">
        <f>SUM($C$136:CE136)</f>
        <v>1</v>
      </c>
      <c r="CF138" s="3">
        <f>SUM($C$136:CF136)</f>
        <v>1</v>
      </c>
      <c r="CG138" s="3">
        <f>SUM($C$136:CG136)</f>
        <v>1</v>
      </c>
      <c r="CH138" s="3">
        <f>SUM($C$136:CH136)</f>
        <v>1</v>
      </c>
      <c r="CI138" s="3">
        <f>SUM($C$136:CI136)</f>
        <v>1</v>
      </c>
      <c r="CJ138" s="3">
        <f>SUM($C$136:CJ136)</f>
        <v>1</v>
      </c>
      <c r="CK138" s="3">
        <f>SUM($C$136:CK136)</f>
        <v>1</v>
      </c>
      <c r="CL138" s="3">
        <f>SUM($C$136:CL136)</f>
        <v>1</v>
      </c>
      <c r="CM138" s="3">
        <f>SUM($C$136:CM136)</f>
        <v>1</v>
      </c>
      <c r="CN138" s="3">
        <f>SUM($C$136:CN136)</f>
        <v>1</v>
      </c>
      <c r="CO138" s="3">
        <f>SUM($C$136:CO136)</f>
        <v>1</v>
      </c>
      <c r="CP138" s="3">
        <f>SUM($C$136:CP136)</f>
        <v>1</v>
      </c>
      <c r="CQ138" s="3">
        <f>SUM($C$136:CQ136)</f>
        <v>1</v>
      </c>
      <c r="CR138" s="3">
        <f>SUM($C$136:CR136)</f>
        <v>1</v>
      </c>
      <c r="CS138" s="3">
        <f>SUM($C$136:CS136)</f>
        <v>1</v>
      </c>
      <c r="CT138" s="3">
        <f>SUM($C$136:CT136)</f>
        <v>1</v>
      </c>
      <c r="CU138" s="3">
        <f>SUM($C$136:CU136)</f>
        <v>1</v>
      </c>
      <c r="CV138" s="3">
        <f>SUM($C$136:CV136)</f>
        <v>1</v>
      </c>
      <c r="CW138" s="3">
        <f>SUM($C$136:CW136)</f>
        <v>1</v>
      </c>
      <c r="CX138" s="3">
        <f>SUM($C$136:CX136)</f>
        <v>1</v>
      </c>
      <c r="CY138" s="3">
        <f>SUM($C$136:CY136)</f>
        <v>1</v>
      </c>
      <c r="CZ138" s="3">
        <f>SUM($C$136:CZ136)</f>
        <v>1</v>
      </c>
      <c r="DA138" s="3">
        <f>SUM($C$136:DA136)</f>
        <v>1</v>
      </c>
      <c r="DB138" s="3">
        <f>SUM($C$136:DB136)</f>
        <v>1</v>
      </c>
      <c r="DC138" s="3">
        <f>SUM($C$136:DC136)</f>
        <v>1</v>
      </c>
      <c r="DD138" s="3">
        <f>SUM($C$136:DD136)</f>
        <v>1</v>
      </c>
      <c r="DE138" s="3">
        <f>SUM($C$136:DE136)</f>
        <v>1</v>
      </c>
      <c r="DF138" s="3">
        <f>SUM($C$136:DF136)</f>
        <v>1</v>
      </c>
      <c r="DG138" s="3">
        <f>SUM($C$136:DG136)</f>
        <v>1</v>
      </c>
      <c r="DH138" s="3">
        <f>SUM($C$136:DH136)</f>
        <v>1</v>
      </c>
      <c r="DI138" s="3">
        <f>SUM($C$136:DI136)</f>
        <v>1</v>
      </c>
      <c r="DJ138" s="3">
        <f>SUM($C$136:DJ136)</f>
        <v>1</v>
      </c>
      <c r="DK138" s="3">
        <f>SUM($C$136:DK136)</f>
        <v>1</v>
      </c>
      <c r="DL138" s="3">
        <f>SUM($C$136:DL136)</f>
        <v>1</v>
      </c>
      <c r="DM138" s="3">
        <f>SUM($C$136:DM136)</f>
        <v>1</v>
      </c>
      <c r="DN138" s="3">
        <f>SUM($C$136:DN136)</f>
        <v>1</v>
      </c>
      <c r="DO138" s="3">
        <f>SUM($C$136:DO136)</f>
        <v>1</v>
      </c>
      <c r="DP138" s="3">
        <f>SUM($C$136:DP136)</f>
        <v>1</v>
      </c>
      <c r="DQ138" s="3">
        <f>SUM($C$136:DQ136)</f>
        <v>1</v>
      </c>
      <c r="DR138" s="3">
        <f>SUM($C$136:DR136)</f>
        <v>1</v>
      </c>
      <c r="DS138" s="3">
        <f>SUM($C$136:DS136)</f>
        <v>1</v>
      </c>
      <c r="DT138" s="3">
        <f>SUM($C$136:DT136)</f>
        <v>1</v>
      </c>
      <c r="DU138" s="3">
        <f>SUM($C$136:DU136)</f>
        <v>1</v>
      </c>
      <c r="DV138" s="3">
        <f>SUM($C$136:DV136)</f>
        <v>1</v>
      </c>
      <c r="DW138" s="3">
        <f>SUM($C$136:DW136)</f>
        <v>1</v>
      </c>
      <c r="DX138" s="3">
        <f>SUM($C$136:DX136)</f>
        <v>1</v>
      </c>
      <c r="DY138" s="3">
        <f>SUM($C$136:DY136)</f>
        <v>1</v>
      </c>
      <c r="DZ138" s="3">
        <f>SUM($C$136:DZ136)</f>
        <v>1</v>
      </c>
      <c r="EA138" s="3">
        <f>SUM($C$136:EA136)</f>
        <v>1</v>
      </c>
      <c r="EB138" s="3">
        <f>SUM($C$136:EB136)</f>
        <v>1</v>
      </c>
      <c r="EC138" s="3">
        <f>SUM($C$136:EC136)</f>
        <v>1</v>
      </c>
      <c r="ED138" s="3">
        <f>SUM($C$136:ED136)</f>
        <v>1</v>
      </c>
      <c r="EE138" s="3">
        <f>SUM($C$136:EE136)</f>
        <v>1</v>
      </c>
      <c r="EF138" s="3">
        <f>SUM($C$136:EF136)</f>
        <v>1</v>
      </c>
      <c r="EG138" s="3">
        <f>SUM($C$136:EG136)</f>
        <v>1</v>
      </c>
      <c r="EH138" s="3">
        <f>SUM($C$136:EH136)</f>
        <v>1</v>
      </c>
      <c r="EI138" s="3">
        <f>SUM($C$136:EI136)</f>
        <v>1</v>
      </c>
      <c r="EJ138" s="3">
        <f>SUM($C$136:EJ136)</f>
        <v>1</v>
      </c>
      <c r="EK138" s="3">
        <f>SUM($C$136:EK136)</f>
        <v>1</v>
      </c>
      <c r="EL138" s="3">
        <f>SUM($C$136:EL136)</f>
        <v>1</v>
      </c>
      <c r="EM138" s="3">
        <f>SUM($C$136:EM136)</f>
        <v>1</v>
      </c>
      <c r="EN138" s="3">
        <f>SUM($C$136:EN136)</f>
        <v>1</v>
      </c>
      <c r="EO138" s="3">
        <f>SUM($C$136:EO136)</f>
        <v>1</v>
      </c>
      <c r="EP138" s="3">
        <f>SUM($C$136:EP136)</f>
        <v>1</v>
      </c>
      <c r="EQ138" s="3">
        <f>SUM($C$136:EQ136)</f>
        <v>1</v>
      </c>
      <c r="ER138" s="3">
        <f>SUM($C$136:ER136)</f>
        <v>1</v>
      </c>
      <c r="ES138" s="3">
        <f>SUM($C$136:ES136)</f>
        <v>1</v>
      </c>
      <c r="ET138" s="3">
        <f>SUM($C$136:ET136)</f>
        <v>1</v>
      </c>
      <c r="EU138" s="3">
        <f>SUM($C$136:EU136)</f>
        <v>1</v>
      </c>
      <c r="EV138" s="3">
        <f>SUM($C$136:EV136)</f>
        <v>1</v>
      </c>
      <c r="EW138" s="3">
        <f>SUM($C$136:EW136)</f>
        <v>1</v>
      </c>
      <c r="EX138" s="3">
        <f>SUM($C$136:EX136)</f>
        <v>1</v>
      </c>
      <c r="EY138" s="3">
        <f>SUM($C$136:EY136)</f>
        <v>1</v>
      </c>
      <c r="EZ138" s="3">
        <f>SUM($C$136:EZ136)</f>
        <v>1</v>
      </c>
      <c r="FA138" s="3">
        <f>SUM($C$136:FA136)</f>
        <v>1</v>
      </c>
      <c r="FB138" s="3">
        <f>SUM($C$136:FB136)</f>
        <v>1</v>
      </c>
      <c r="FC138" s="3">
        <f>SUM($C$136:FC136)</f>
        <v>1</v>
      </c>
      <c r="FD138" s="3">
        <f>SUM($C$136:FD136)</f>
        <v>1</v>
      </c>
      <c r="FE138" s="3">
        <f>SUM($C$136:FE136)</f>
        <v>1</v>
      </c>
      <c r="FF138" s="3">
        <f>SUM($C$136:FF136)</f>
        <v>1</v>
      </c>
      <c r="FG138" s="3">
        <f>SUM($C$136:FG136)</f>
        <v>1</v>
      </c>
      <c r="FH138" s="3">
        <f>SUM($C$136:FH136)</f>
        <v>1</v>
      </c>
      <c r="FI138" s="3">
        <f>SUM($C$136:FI136)</f>
        <v>1</v>
      </c>
      <c r="FJ138" s="3">
        <f>SUM($C$136:FJ136)</f>
        <v>1</v>
      </c>
      <c r="FK138" s="3">
        <f>SUM($C$136:FK136)</f>
        <v>1</v>
      </c>
      <c r="FL138" s="3">
        <f>SUM($C$136:FL136)</f>
        <v>1</v>
      </c>
      <c r="FM138" s="3">
        <f>SUM($C$136:FM136)</f>
        <v>1</v>
      </c>
      <c r="FN138" s="3">
        <f>SUM($C$136:FN136)</f>
        <v>1</v>
      </c>
      <c r="FO138" s="3">
        <f>SUM($C$136:FO136)</f>
        <v>1</v>
      </c>
      <c r="FP138" s="3">
        <f>SUM($C$136:FP136)</f>
        <v>1</v>
      </c>
      <c r="FQ138" s="3">
        <f>SUM($C$136:FQ136)</f>
        <v>1</v>
      </c>
      <c r="FR138" s="3">
        <f>SUM($C$136:FR136)</f>
        <v>1</v>
      </c>
      <c r="FS138" s="3">
        <f>SUM($C$136:FS136)</f>
        <v>1</v>
      </c>
      <c r="FT138" s="3">
        <f>SUM($C$136:FT136)</f>
        <v>1</v>
      </c>
      <c r="FU138" s="3">
        <f>SUM($C$136:FU136)</f>
        <v>1</v>
      </c>
      <c r="FV138" s="3">
        <f>SUM($C$136:FV136)</f>
        <v>1</v>
      </c>
      <c r="FW138" s="3">
        <f>SUM($C$136:FW136)</f>
        <v>1</v>
      </c>
      <c r="FX138" s="3">
        <f>SUM($C$136:FX136)</f>
        <v>1</v>
      </c>
      <c r="FY138" s="3">
        <f>SUM($C$136:FY136)</f>
        <v>1</v>
      </c>
      <c r="FZ138" s="3">
        <f>SUM($C$136:FZ136)</f>
        <v>1</v>
      </c>
      <c r="GA138" s="3">
        <f>SUM($C$136:GA136)</f>
        <v>1</v>
      </c>
      <c r="GB138" s="3">
        <f>SUM($C$136:GB136)</f>
        <v>1</v>
      </c>
      <c r="GC138" s="3">
        <f>SUM($C$136:GC136)</f>
        <v>1</v>
      </c>
      <c r="GD138" s="3">
        <f>SUM($C$136:GD136)</f>
        <v>1</v>
      </c>
      <c r="GE138" s="3">
        <f>SUM($C$136:GE136)</f>
        <v>1</v>
      </c>
      <c r="GF138" s="3">
        <f>SUM($C$136:GF136)</f>
        <v>1</v>
      </c>
      <c r="GG138" s="3">
        <f>SUM($C$136:GG136)</f>
        <v>1</v>
      </c>
      <c r="GH138" s="3">
        <f>SUM($C$136:GH136)</f>
        <v>1</v>
      </c>
      <c r="GI138" s="3">
        <f>SUM($C$136:GI136)</f>
        <v>1</v>
      </c>
      <c r="GJ138" s="3">
        <f>SUM($C$136:GJ136)</f>
        <v>1</v>
      </c>
      <c r="GK138" s="3">
        <f>SUM($C$136:GK136)</f>
        <v>1</v>
      </c>
      <c r="GL138" s="3">
        <f>SUM($C$136:GL136)</f>
        <v>1</v>
      </c>
      <c r="GM138" s="3">
        <f>SUM($C$136:GM136)</f>
        <v>1</v>
      </c>
      <c r="GN138" s="3">
        <f>SUM($C$136:GN136)</f>
        <v>1</v>
      </c>
      <c r="GO138" s="3">
        <f>SUM($C$136:GO136)</f>
        <v>1</v>
      </c>
      <c r="GP138" s="3">
        <f>SUM($C$136:GP136)</f>
        <v>1</v>
      </c>
      <c r="GQ138" s="3">
        <f>SUM($C$136:GQ136)</f>
        <v>1</v>
      </c>
      <c r="GR138" s="3">
        <f>SUM($C$136:GR136)</f>
        <v>1</v>
      </c>
      <c r="GS138" s="3">
        <f>SUM($C$136:GS136)</f>
        <v>1</v>
      </c>
      <c r="GT138" s="3">
        <f>SUM($C$136:GT136)</f>
        <v>1</v>
      </c>
      <c r="GU138" s="3">
        <f>SUM($C$136:GU136)</f>
        <v>1</v>
      </c>
      <c r="GV138" s="3">
        <f>SUM($C$136:GV136)</f>
        <v>1</v>
      </c>
      <c r="GW138" s="3">
        <f>SUM($C$136:GW136)</f>
        <v>1</v>
      </c>
      <c r="GX138" s="3">
        <f>SUM($C$136:GX136)</f>
        <v>1</v>
      </c>
      <c r="GY138" s="3">
        <f>SUM($C$136:GY136)</f>
        <v>1</v>
      </c>
      <c r="GZ138" s="3">
        <f>SUM($C$136:GZ136)</f>
        <v>1</v>
      </c>
      <c r="HA138" s="3">
        <f>SUM($C$136:HA136)</f>
        <v>1</v>
      </c>
      <c r="HB138" s="3">
        <f>SUM($C$136:HB136)</f>
        <v>1</v>
      </c>
      <c r="HC138" s="3">
        <f>SUM($C$136:HC136)</f>
        <v>1</v>
      </c>
      <c r="HD138" s="3">
        <f>SUM($C$136:HD136)</f>
        <v>1</v>
      </c>
      <c r="HE138" s="3">
        <f>SUM($C$136:HE136)</f>
        <v>1</v>
      </c>
      <c r="HF138" s="3">
        <f>SUM($C$136:HF136)</f>
        <v>1</v>
      </c>
      <c r="HG138" s="3">
        <f>SUM($C$136:HG136)</f>
        <v>1</v>
      </c>
      <c r="HH138" s="3">
        <f>SUM($C$136:HH136)</f>
        <v>1</v>
      </c>
      <c r="HI138" s="3">
        <f>SUM($C$136:HI136)</f>
        <v>1</v>
      </c>
      <c r="HJ138" s="3">
        <f>SUM($C$136:HJ136)</f>
        <v>1</v>
      </c>
      <c r="HK138" s="3">
        <f>SUM($C$136:HK136)</f>
        <v>1</v>
      </c>
      <c r="HL138" s="3">
        <f>SUM($C$136:HL136)</f>
        <v>1</v>
      </c>
      <c r="HM138" s="3">
        <f>SUM($C$136:HM136)</f>
        <v>1</v>
      </c>
      <c r="HN138" s="3">
        <f>SUM($C$136:HN136)</f>
        <v>1</v>
      </c>
      <c r="HO138" s="3">
        <f>SUM($C$136:HO136)</f>
        <v>1</v>
      </c>
      <c r="HP138" s="3">
        <f>SUM($C$136:HP136)</f>
        <v>1</v>
      </c>
      <c r="HQ138" s="3">
        <f>SUM($C$136:HQ136)</f>
        <v>1</v>
      </c>
    </row>
    <row r="139" spans="1:225" x14ac:dyDescent="0.25">
      <c r="A139" s="20" t="s">
        <v>17</v>
      </c>
      <c r="B139" s="1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f>AT139+1</f>
        <v>1</v>
      </c>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row>
    <row r="140" spans="1:225" x14ac:dyDescent="0.25">
      <c r="A140" s="20" t="s">
        <v>18</v>
      </c>
      <c r="B140" s="18"/>
      <c r="C140" s="3"/>
      <c r="D140" s="3"/>
      <c r="E140" s="3"/>
    </row>
    <row r="141" spans="1:225" x14ac:dyDescent="0.25">
      <c r="A141" s="20" t="s">
        <v>197</v>
      </c>
      <c r="B141" s="18"/>
      <c r="C141" s="3">
        <v>1</v>
      </c>
      <c r="D141" s="3"/>
      <c r="E141" s="3"/>
    </row>
    <row r="142" spans="1:225" x14ac:dyDescent="0.25">
      <c r="A142" s="18" t="s">
        <v>79</v>
      </c>
      <c r="B142" s="18"/>
      <c r="C142" s="3" t="s">
        <v>713</v>
      </c>
      <c r="D142" s="3"/>
      <c r="E142" s="3"/>
    </row>
    <row r="143" spans="1:225" x14ac:dyDescent="0.25">
      <c r="A143" s="18" t="s">
        <v>19</v>
      </c>
      <c r="B143" s="18"/>
      <c r="C143" s="3"/>
      <c r="D143" s="3"/>
      <c r="E143" s="3"/>
    </row>
    <row r="144" spans="1:225" x14ac:dyDescent="0.25">
      <c r="A144" s="20" t="s">
        <v>16</v>
      </c>
      <c r="B144" s="18"/>
      <c r="C144" s="3"/>
      <c r="D144" s="3"/>
      <c r="E144" s="3"/>
    </row>
    <row r="145" spans="1:5" x14ac:dyDescent="0.25">
      <c r="A145" s="20" t="s">
        <v>17</v>
      </c>
      <c r="B145" s="18"/>
      <c r="C145" s="3"/>
      <c r="D145" s="3"/>
      <c r="E145" s="3"/>
    </row>
    <row r="146" spans="1:5" x14ac:dyDescent="0.25">
      <c r="A146" s="20" t="s">
        <v>18</v>
      </c>
      <c r="B146" s="18"/>
      <c r="C146" s="3"/>
      <c r="D146" s="3"/>
      <c r="E146" s="3"/>
    </row>
    <row r="147" spans="1:5" x14ac:dyDescent="0.25">
      <c r="A147" s="20" t="s">
        <v>197</v>
      </c>
      <c r="B147" s="18"/>
      <c r="C147" s="3"/>
      <c r="D147" s="3"/>
      <c r="E147" s="3"/>
    </row>
    <row r="148" spans="1:5" x14ac:dyDescent="0.25">
      <c r="A148" s="18" t="s">
        <v>81</v>
      </c>
      <c r="B148" s="18"/>
      <c r="C148" s="3"/>
      <c r="D148" s="3"/>
      <c r="E148" s="3"/>
    </row>
    <row r="149" spans="1:5" x14ac:dyDescent="0.25">
      <c r="A149" s="18" t="s">
        <v>84</v>
      </c>
      <c r="B149" s="18"/>
      <c r="C149" s="3"/>
      <c r="D149" s="3"/>
      <c r="E149" s="3"/>
    </row>
    <row r="150" spans="1:5" x14ac:dyDescent="0.25">
      <c r="A150" s="20" t="s">
        <v>16</v>
      </c>
      <c r="B150" s="18"/>
      <c r="C150" s="3"/>
      <c r="D150" s="3"/>
      <c r="E150" s="3"/>
    </row>
    <row r="151" spans="1:5" x14ac:dyDescent="0.25">
      <c r="A151" s="20" t="s">
        <v>17</v>
      </c>
      <c r="B151" s="18"/>
      <c r="C151" s="3"/>
      <c r="D151" s="3"/>
      <c r="E151" s="3"/>
    </row>
    <row r="152" spans="1:5" x14ac:dyDescent="0.25">
      <c r="A152" s="20" t="s">
        <v>18</v>
      </c>
      <c r="B152" s="18"/>
      <c r="C152" s="3"/>
      <c r="D152" s="3"/>
      <c r="E152" s="3"/>
    </row>
    <row r="153" spans="1:5" x14ac:dyDescent="0.25">
      <c r="A153" s="20" t="s">
        <v>197</v>
      </c>
      <c r="B153" s="18"/>
      <c r="C153" s="3"/>
      <c r="D153" s="3"/>
      <c r="E153" s="3"/>
    </row>
    <row r="154" spans="1:5" x14ac:dyDescent="0.25">
      <c r="A154" s="18" t="s">
        <v>81</v>
      </c>
      <c r="B154" s="18"/>
      <c r="C154" s="3"/>
      <c r="D154" s="3"/>
      <c r="E154" s="3"/>
    </row>
    <row r="155" spans="1:5" x14ac:dyDescent="0.25">
      <c r="A155" s="18"/>
      <c r="B155" s="18"/>
      <c r="C155" s="3"/>
      <c r="D155" s="3"/>
      <c r="E155" s="3"/>
    </row>
    <row r="156" spans="1:5" x14ac:dyDescent="0.25">
      <c r="A156" s="18"/>
      <c r="B156" s="18"/>
      <c r="C156" s="3"/>
      <c r="D156" s="3"/>
      <c r="E156" s="3"/>
    </row>
    <row r="157" spans="1:5" x14ac:dyDescent="0.25">
      <c r="A157" s="18" t="s">
        <v>13</v>
      </c>
      <c r="B157" s="18" t="s">
        <v>222</v>
      </c>
      <c r="C157" s="3"/>
      <c r="D157" s="3"/>
      <c r="E157" s="3"/>
    </row>
    <row r="158" spans="1:5" x14ac:dyDescent="0.25">
      <c r="A158" s="18" t="s">
        <v>20</v>
      </c>
      <c r="B158" s="18"/>
      <c r="C158" s="3"/>
      <c r="D158" s="3"/>
      <c r="E158" s="3"/>
    </row>
    <row r="159" spans="1:5" x14ac:dyDescent="0.25">
      <c r="A159" s="20" t="s">
        <v>16</v>
      </c>
      <c r="B159" s="18"/>
      <c r="C159" s="3">
        <f>3.6/0.27</f>
        <v>13.333333333333332</v>
      </c>
      <c r="D159" s="3">
        <f>1.8/0.1</f>
        <v>18</v>
      </c>
      <c r="E159" s="3"/>
    </row>
    <row r="160" spans="1:5" x14ac:dyDescent="0.25">
      <c r="A160" s="20" t="s">
        <v>17</v>
      </c>
      <c r="B160" s="18"/>
      <c r="C160" s="3"/>
      <c r="D160" s="3"/>
      <c r="E160" s="3"/>
    </row>
    <row r="161" spans="1:5" x14ac:dyDescent="0.25">
      <c r="A161" s="20" t="s">
        <v>18</v>
      </c>
      <c r="B161" s="18"/>
      <c r="C161" s="3"/>
      <c r="D161" s="3"/>
      <c r="E161" s="3"/>
    </row>
    <row r="162" spans="1:5" x14ac:dyDescent="0.25">
      <c r="A162" s="5" t="s">
        <v>197</v>
      </c>
      <c r="B162" s="18"/>
      <c r="C162" s="3"/>
      <c r="D162" s="3"/>
      <c r="E162" s="3"/>
    </row>
    <row r="163" spans="1:5" x14ac:dyDescent="0.25">
      <c r="A163" s="27" t="s">
        <v>667</v>
      </c>
      <c r="B163" s="26"/>
      <c r="C163" s="10"/>
      <c r="D163" s="10"/>
      <c r="E163" s="3"/>
    </row>
    <row r="164" spans="1:5" x14ac:dyDescent="0.25">
      <c r="A164" s="20" t="s">
        <v>82</v>
      </c>
      <c r="B164" s="18"/>
      <c r="C164" s="3">
        <f>8.1/0.27</f>
        <v>29.999999999999996</v>
      </c>
      <c r="D164" s="3">
        <f>0.7/0.1</f>
        <v>6.9999999999999991</v>
      </c>
      <c r="E164" s="3"/>
    </row>
    <row r="165" spans="1:5" x14ac:dyDescent="0.25">
      <c r="A165" s="20" t="s">
        <v>22</v>
      </c>
      <c r="B165" s="18"/>
      <c r="C165" s="3">
        <f>-1.2/0.27</f>
        <v>-4.4444444444444438</v>
      </c>
      <c r="D165" s="3"/>
      <c r="E165" s="3"/>
    </row>
    <row r="166" spans="1:5" x14ac:dyDescent="0.25">
      <c r="A166" s="5" t="s">
        <v>197</v>
      </c>
      <c r="B166" s="18"/>
      <c r="C166" s="3">
        <v>1</v>
      </c>
      <c r="D166" s="3">
        <v>1</v>
      </c>
      <c r="E166" s="3"/>
    </row>
    <row r="167" spans="1:5" ht="30" x14ac:dyDescent="0.25">
      <c r="A167" s="27" t="s">
        <v>663</v>
      </c>
      <c r="B167" s="26"/>
      <c r="C167" s="10" t="s">
        <v>714</v>
      </c>
      <c r="D167" s="10" t="s">
        <v>715</v>
      </c>
      <c r="E167" s="3"/>
    </row>
    <row r="168" spans="1:5" x14ac:dyDescent="0.25">
      <c r="A168" s="18" t="s">
        <v>21</v>
      </c>
      <c r="B168" s="18"/>
      <c r="C168" s="3"/>
      <c r="D168" s="3"/>
      <c r="E168" s="3"/>
    </row>
    <row r="169" spans="1:5" x14ac:dyDescent="0.25">
      <c r="A169" s="20" t="s">
        <v>16</v>
      </c>
      <c r="B169" s="18"/>
      <c r="C169" s="3"/>
      <c r="D169" s="3"/>
      <c r="E169" s="3"/>
    </row>
    <row r="170" spans="1:5" x14ac:dyDescent="0.25">
      <c r="A170" s="20" t="s">
        <v>17</v>
      </c>
      <c r="B170" s="18"/>
      <c r="C170" s="3"/>
      <c r="D170" s="3"/>
      <c r="E170" s="3"/>
    </row>
    <row r="171" spans="1:5" x14ac:dyDescent="0.25">
      <c r="A171" s="20" t="s">
        <v>18</v>
      </c>
      <c r="B171" s="18"/>
      <c r="C171" s="3"/>
      <c r="D171" s="3"/>
      <c r="E171" s="3"/>
    </row>
    <row r="172" spans="1:5" x14ac:dyDescent="0.25">
      <c r="A172" s="5" t="s">
        <v>197</v>
      </c>
      <c r="B172" s="18"/>
      <c r="C172" s="3"/>
      <c r="D172" s="3"/>
      <c r="E172" s="3"/>
    </row>
    <row r="173" spans="1:5" x14ac:dyDescent="0.25">
      <c r="A173" s="27" t="s">
        <v>668</v>
      </c>
      <c r="B173" s="26"/>
      <c r="C173" s="10" t="s">
        <v>709</v>
      </c>
      <c r="D173" s="10"/>
      <c r="E173" s="3"/>
    </row>
    <row r="174" spans="1:5" x14ac:dyDescent="0.25">
      <c r="A174" s="20" t="s">
        <v>82</v>
      </c>
      <c r="B174" s="18"/>
      <c r="C174" s="3"/>
      <c r="D174" s="3">
        <f>3255000*Conversions!$A$16/1000000/0.1</f>
        <v>13.172804532577901</v>
      </c>
      <c r="E174" s="3"/>
    </row>
    <row r="175" spans="1:5" x14ac:dyDescent="0.25">
      <c r="A175" s="20" t="s">
        <v>22</v>
      </c>
      <c r="B175" s="18"/>
      <c r="C175" s="3"/>
      <c r="D175" s="3"/>
      <c r="E175" s="3"/>
    </row>
    <row r="176" spans="1:5" x14ac:dyDescent="0.25">
      <c r="A176" s="5" t="s">
        <v>197</v>
      </c>
      <c r="B176" s="18"/>
      <c r="C176" s="3"/>
      <c r="D176" s="3">
        <v>1</v>
      </c>
      <c r="E176" s="3"/>
    </row>
    <row r="177" spans="1:5" ht="45" x14ac:dyDescent="0.25">
      <c r="A177" s="27" t="s">
        <v>661</v>
      </c>
      <c r="B177" s="26"/>
      <c r="C177" s="10" t="s">
        <v>709</v>
      </c>
      <c r="D177" s="10" t="s">
        <v>716</v>
      </c>
      <c r="E177" s="10"/>
    </row>
    <row r="178" spans="1:5" x14ac:dyDescent="0.25">
      <c r="A178" s="18" t="s">
        <v>83</v>
      </c>
      <c r="B178" s="18"/>
      <c r="C178" s="3"/>
      <c r="D178" s="3"/>
      <c r="E178" s="3"/>
    </row>
    <row r="179" spans="1:5" x14ac:dyDescent="0.25">
      <c r="A179" s="20" t="s">
        <v>16</v>
      </c>
      <c r="B179" s="18"/>
      <c r="C179" s="3"/>
      <c r="D179" s="3"/>
      <c r="E179" s="3"/>
    </row>
    <row r="180" spans="1:5" x14ac:dyDescent="0.25">
      <c r="A180" s="20" t="s">
        <v>17</v>
      </c>
      <c r="B180" s="18"/>
      <c r="C180" s="3"/>
      <c r="D180" s="3"/>
      <c r="E180" s="3"/>
    </row>
    <row r="181" spans="1:5" x14ac:dyDescent="0.25">
      <c r="A181" s="20" t="s">
        <v>18</v>
      </c>
      <c r="B181" s="18"/>
      <c r="C181" s="3"/>
      <c r="D181" s="3"/>
      <c r="E181" s="3"/>
    </row>
    <row r="182" spans="1:5" x14ac:dyDescent="0.25">
      <c r="A182" s="5" t="s">
        <v>197</v>
      </c>
      <c r="B182" s="18"/>
      <c r="C182" s="3"/>
      <c r="D182" s="3"/>
      <c r="E182" s="3"/>
    </row>
    <row r="183" spans="1:5" x14ac:dyDescent="0.25">
      <c r="A183" s="27" t="s">
        <v>669</v>
      </c>
      <c r="B183" s="26"/>
      <c r="C183" s="10" t="s">
        <v>709</v>
      </c>
      <c r="D183" s="10"/>
      <c r="E183" s="3"/>
    </row>
    <row r="184" spans="1:5" x14ac:dyDescent="0.25">
      <c r="A184" s="20" t="s">
        <v>82</v>
      </c>
      <c r="B184" s="18"/>
      <c r="C184" s="3"/>
      <c r="D184" s="3"/>
      <c r="E184" s="3"/>
    </row>
    <row r="185" spans="1:5" x14ac:dyDescent="0.25">
      <c r="A185" s="20" t="s">
        <v>22</v>
      </c>
      <c r="B185" s="18"/>
      <c r="C185" s="3"/>
      <c r="D185" s="3"/>
      <c r="E185" s="3"/>
    </row>
    <row r="186" spans="1:5" x14ac:dyDescent="0.25">
      <c r="A186" s="5" t="s">
        <v>197</v>
      </c>
      <c r="B186" s="18"/>
      <c r="C186" s="3"/>
      <c r="D186" s="3"/>
      <c r="E186" s="3"/>
    </row>
    <row r="187" spans="1:5" x14ac:dyDescent="0.25">
      <c r="A187" s="27" t="s">
        <v>662</v>
      </c>
      <c r="B187" s="26"/>
      <c r="C187" s="10" t="s">
        <v>709</v>
      </c>
      <c r="D187" s="10"/>
      <c r="E187" s="3"/>
    </row>
    <row r="188" spans="1:5" x14ac:dyDescent="0.25">
      <c r="A188" s="18"/>
      <c r="B188" s="18"/>
      <c r="C188" s="3"/>
      <c r="D188" s="3"/>
      <c r="E188" s="3"/>
    </row>
    <row r="189" spans="1:5" x14ac:dyDescent="0.25">
      <c r="A189" s="18" t="s">
        <v>23</v>
      </c>
      <c r="B189" s="18" t="s">
        <v>115</v>
      </c>
      <c r="C189" s="3"/>
      <c r="D189" s="3"/>
      <c r="E189" s="3"/>
    </row>
    <row r="190" spans="1:5" x14ac:dyDescent="0.25">
      <c r="A190" s="18" t="s">
        <v>24</v>
      </c>
      <c r="B190" s="18"/>
      <c r="C190" s="3"/>
      <c r="D190" s="3"/>
      <c r="E190" s="3"/>
    </row>
    <row r="191" spans="1:5" x14ac:dyDescent="0.25">
      <c r="A191" s="20" t="s">
        <v>25</v>
      </c>
      <c r="B191" s="18"/>
      <c r="C191" s="3"/>
      <c r="D191" s="3"/>
      <c r="E191" s="3"/>
    </row>
    <row r="192" spans="1:5" x14ac:dyDescent="0.25">
      <c r="A192" s="20" t="s">
        <v>26</v>
      </c>
      <c r="B192" s="18"/>
      <c r="C192" s="3"/>
      <c r="D192" s="3"/>
      <c r="E192" s="3"/>
    </row>
    <row r="193" spans="1:5" x14ac:dyDescent="0.25">
      <c r="A193" s="20" t="s">
        <v>27</v>
      </c>
      <c r="B193" s="18"/>
      <c r="C193" s="3"/>
      <c r="D193" s="3"/>
      <c r="E193" s="3"/>
    </row>
    <row r="194" spans="1:5" x14ac:dyDescent="0.25">
      <c r="A194" s="20" t="s">
        <v>28</v>
      </c>
      <c r="B194" s="18"/>
      <c r="C194" s="3"/>
      <c r="D194" s="3"/>
      <c r="E194" s="3"/>
    </row>
    <row r="195" spans="1:5" x14ac:dyDescent="0.25">
      <c r="A195" s="20" t="s">
        <v>197</v>
      </c>
      <c r="B195" s="18"/>
      <c r="C195" s="3"/>
      <c r="D195" s="3"/>
      <c r="E195" s="3"/>
    </row>
    <row r="196" spans="1:5" x14ac:dyDescent="0.25">
      <c r="A196" s="18" t="s">
        <v>79</v>
      </c>
      <c r="B196" s="18"/>
      <c r="C196" s="3"/>
      <c r="D196" s="3"/>
      <c r="E196" s="3"/>
    </row>
    <row r="197" spans="1:5" x14ac:dyDescent="0.25">
      <c r="A197" s="18" t="s">
        <v>29</v>
      </c>
      <c r="B197" s="18"/>
      <c r="C197" s="3"/>
      <c r="D197" s="3"/>
      <c r="E197" s="3"/>
    </row>
    <row r="198" spans="1:5" x14ac:dyDescent="0.25">
      <c r="A198" s="20" t="s">
        <v>25</v>
      </c>
      <c r="B198" s="18"/>
      <c r="C198" s="3"/>
      <c r="D198" s="3"/>
      <c r="E198" s="3"/>
    </row>
    <row r="199" spans="1:5" x14ac:dyDescent="0.25">
      <c r="A199" s="20" t="s">
        <v>26</v>
      </c>
      <c r="B199" s="18"/>
      <c r="C199" s="3"/>
      <c r="D199" s="3"/>
      <c r="E199" s="3"/>
    </row>
    <row r="200" spans="1:5" x14ac:dyDescent="0.25">
      <c r="A200" s="20" t="s">
        <v>27</v>
      </c>
      <c r="B200" s="18"/>
      <c r="C200" s="3"/>
      <c r="D200" s="3"/>
      <c r="E200" s="3"/>
    </row>
    <row r="201" spans="1:5" x14ac:dyDescent="0.25">
      <c r="A201" s="20" t="s">
        <v>28</v>
      </c>
      <c r="B201" s="18"/>
      <c r="C201" s="3"/>
      <c r="D201" s="3"/>
      <c r="E201" s="3"/>
    </row>
    <row r="202" spans="1:5" x14ac:dyDescent="0.25">
      <c r="A202" s="20" t="s">
        <v>197</v>
      </c>
      <c r="B202" s="18"/>
      <c r="C202" s="3"/>
      <c r="D202" s="3"/>
      <c r="E202" s="3"/>
    </row>
    <row r="203" spans="1:5" x14ac:dyDescent="0.25">
      <c r="A203" s="18" t="s">
        <v>81</v>
      </c>
      <c r="B203" s="18"/>
      <c r="C203" s="3"/>
      <c r="D203" s="3"/>
      <c r="E203" s="3"/>
    </row>
    <row r="204" spans="1:5" x14ac:dyDescent="0.25">
      <c r="A204" s="18" t="s">
        <v>92</v>
      </c>
      <c r="B204" s="18"/>
      <c r="C204" s="3"/>
      <c r="D204" s="3"/>
      <c r="E204" s="3"/>
    </row>
    <row r="205" spans="1:5" x14ac:dyDescent="0.25">
      <c r="A205" s="20" t="s">
        <v>25</v>
      </c>
      <c r="B205" s="18"/>
      <c r="C205" s="3"/>
      <c r="D205" s="3"/>
      <c r="E205" s="3"/>
    </row>
    <row r="206" spans="1:5" x14ac:dyDescent="0.25">
      <c r="A206" s="20" t="s">
        <v>26</v>
      </c>
      <c r="B206" s="18"/>
      <c r="C206" s="3"/>
      <c r="D206" s="3"/>
      <c r="E206" s="3"/>
    </row>
    <row r="207" spans="1:5" x14ac:dyDescent="0.25">
      <c r="A207" s="20" t="s">
        <v>27</v>
      </c>
      <c r="B207" s="18"/>
      <c r="C207" s="3"/>
      <c r="D207" s="3"/>
      <c r="E207" s="3"/>
    </row>
    <row r="208" spans="1:5" x14ac:dyDescent="0.25">
      <c r="A208" s="20" t="s">
        <v>28</v>
      </c>
      <c r="B208" s="18"/>
      <c r="C208" s="3"/>
      <c r="D208" s="3"/>
      <c r="E208" s="3"/>
    </row>
    <row r="209" spans="1:5" x14ac:dyDescent="0.25">
      <c r="A209" s="20" t="s">
        <v>197</v>
      </c>
      <c r="B209" s="18"/>
      <c r="C209" s="3"/>
      <c r="D209" s="3"/>
      <c r="E209" s="3"/>
    </row>
    <row r="210" spans="1:5" x14ac:dyDescent="0.25">
      <c r="A210" s="18" t="s">
        <v>93</v>
      </c>
      <c r="B210" s="18"/>
      <c r="C210" s="3"/>
      <c r="D210" s="3"/>
      <c r="E210" s="3"/>
    </row>
    <row r="211" spans="1:5" x14ac:dyDescent="0.25">
      <c r="A211" s="18"/>
      <c r="B211" s="18"/>
      <c r="C211" s="3"/>
      <c r="D211" s="3"/>
      <c r="E211" s="3"/>
    </row>
    <row r="212" spans="1:5" x14ac:dyDescent="0.25">
      <c r="A212" s="18" t="s">
        <v>31</v>
      </c>
      <c r="B212" s="18" t="s">
        <v>114</v>
      </c>
      <c r="C212" s="3"/>
      <c r="D212" s="3"/>
      <c r="E212" s="3"/>
    </row>
    <row r="213" spans="1:5" x14ac:dyDescent="0.25">
      <c r="A213" s="18" t="s">
        <v>35</v>
      </c>
      <c r="B213" s="18"/>
      <c r="C213" s="3"/>
      <c r="D213" s="3"/>
      <c r="E213" s="3"/>
    </row>
    <row r="214" spans="1:5" x14ac:dyDescent="0.25">
      <c r="A214" s="20" t="s">
        <v>33</v>
      </c>
      <c r="B214" s="18"/>
      <c r="C214" s="3">
        <f>14.4/2.7</f>
        <v>5.333333333333333</v>
      </c>
      <c r="D214" s="3">
        <f>1.6/2.7</f>
        <v>0.59259259259259256</v>
      </c>
      <c r="E214" s="3"/>
    </row>
    <row r="215" spans="1:5" x14ac:dyDescent="0.25">
      <c r="A215" s="20" t="s">
        <v>34</v>
      </c>
      <c r="B215" s="18"/>
      <c r="C215" s="3">
        <f>1.3/2.7</f>
        <v>0.48148148148148145</v>
      </c>
      <c r="D215" s="3">
        <f>1.3/2.7</f>
        <v>0.48148148148148145</v>
      </c>
      <c r="E215" s="3"/>
    </row>
    <row r="216" spans="1:5" x14ac:dyDescent="0.25">
      <c r="A216" s="20" t="s">
        <v>197</v>
      </c>
      <c r="B216" s="18"/>
      <c r="C216" s="3">
        <v>1</v>
      </c>
      <c r="D216" s="3">
        <v>1</v>
      </c>
      <c r="E216" s="3"/>
    </row>
    <row r="217" spans="1:5" x14ac:dyDescent="0.25">
      <c r="A217" s="27" t="s">
        <v>80</v>
      </c>
      <c r="B217" s="26"/>
      <c r="C217" s="10" t="s">
        <v>717</v>
      </c>
      <c r="D217" s="10" t="s">
        <v>717</v>
      </c>
      <c r="E217" s="3"/>
    </row>
    <row r="218" spans="1:5" x14ac:dyDescent="0.25">
      <c r="A218" s="18" t="s">
        <v>36</v>
      </c>
      <c r="B218" s="18"/>
      <c r="C218" s="3"/>
      <c r="D218" s="3"/>
      <c r="E218" s="3"/>
    </row>
    <row r="219" spans="1:5" x14ac:dyDescent="0.25">
      <c r="A219" s="20" t="s">
        <v>33</v>
      </c>
      <c r="B219" s="18"/>
      <c r="C219" s="3"/>
      <c r="D219" s="3"/>
      <c r="E219" s="3"/>
    </row>
    <row r="220" spans="1:5" x14ac:dyDescent="0.25">
      <c r="A220" s="20" t="s">
        <v>34</v>
      </c>
      <c r="B220" s="18"/>
      <c r="C220" s="3"/>
      <c r="D220" s="3"/>
      <c r="E220" s="3"/>
    </row>
    <row r="221" spans="1:5" x14ac:dyDescent="0.25">
      <c r="A221" s="20" t="s">
        <v>197</v>
      </c>
      <c r="B221" s="18"/>
      <c r="C221" s="3"/>
      <c r="D221" s="3"/>
      <c r="E221" s="3"/>
    </row>
    <row r="222" spans="1:5" x14ac:dyDescent="0.25">
      <c r="A222" s="27" t="s">
        <v>78</v>
      </c>
      <c r="B222" s="26"/>
      <c r="C222" s="10"/>
      <c r="D222" s="10"/>
      <c r="E222" s="3"/>
    </row>
    <row r="223" spans="1:5" x14ac:dyDescent="0.25">
      <c r="A223" s="18"/>
      <c r="B223" s="18"/>
      <c r="C223" s="3"/>
      <c r="D223" s="3"/>
      <c r="E223" s="3"/>
    </row>
    <row r="224" spans="1:5" x14ac:dyDescent="0.25">
      <c r="A224" s="18" t="s">
        <v>32</v>
      </c>
      <c r="B224" s="18" t="s">
        <v>114</v>
      </c>
      <c r="C224" s="3"/>
      <c r="D224" s="3"/>
      <c r="E224" s="3"/>
    </row>
    <row r="225" spans="1:5" x14ac:dyDescent="0.25">
      <c r="A225" s="18" t="s">
        <v>37</v>
      </c>
      <c r="B225" s="18"/>
      <c r="C225" s="3"/>
      <c r="D225" s="3"/>
      <c r="E225" s="3"/>
    </row>
    <row r="226" spans="1:5" x14ac:dyDescent="0.25">
      <c r="A226" s="20" t="s">
        <v>38</v>
      </c>
      <c r="B226" s="18"/>
      <c r="C226" s="3"/>
      <c r="D226" s="3"/>
      <c r="E226" s="3"/>
    </row>
    <row r="227" spans="1:5" x14ac:dyDescent="0.25">
      <c r="A227" s="20" t="s">
        <v>39</v>
      </c>
      <c r="B227" s="18"/>
      <c r="C227" s="3"/>
      <c r="D227" s="3"/>
      <c r="E227" s="3"/>
    </row>
    <row r="228" spans="1:5" x14ac:dyDescent="0.25">
      <c r="A228" s="20" t="s">
        <v>197</v>
      </c>
      <c r="B228" s="18"/>
      <c r="C228" s="3"/>
      <c r="D228" s="3"/>
      <c r="E228" s="3"/>
    </row>
    <row r="229" spans="1:5" x14ac:dyDescent="0.25">
      <c r="A229" s="18" t="s">
        <v>79</v>
      </c>
      <c r="B229" s="18"/>
      <c r="C229" s="3" t="s">
        <v>718</v>
      </c>
      <c r="D229" s="3" t="s">
        <v>718</v>
      </c>
      <c r="E229" s="3"/>
    </row>
    <row r="230" spans="1:5" x14ac:dyDescent="0.25">
      <c r="A230" s="18" t="s">
        <v>40</v>
      </c>
      <c r="B230" s="18"/>
      <c r="C230" s="3"/>
      <c r="D230" s="3"/>
      <c r="E230" s="3"/>
    </row>
    <row r="231" spans="1:5" x14ac:dyDescent="0.25">
      <c r="A231" s="20" t="s">
        <v>38</v>
      </c>
      <c r="B231" s="18"/>
      <c r="C231" s="3"/>
      <c r="D231" s="3"/>
      <c r="E231" s="3"/>
    </row>
    <row r="232" spans="1:5" x14ac:dyDescent="0.25">
      <c r="A232" s="20" t="s">
        <v>39</v>
      </c>
      <c r="B232" s="18"/>
      <c r="C232" s="3"/>
      <c r="D232" s="3"/>
      <c r="E232" s="3"/>
    </row>
    <row r="233" spans="1:5" x14ac:dyDescent="0.25">
      <c r="A233" s="20" t="s">
        <v>197</v>
      </c>
      <c r="B233" s="18"/>
      <c r="C233" s="3"/>
      <c r="D233" s="3"/>
      <c r="E233" s="3"/>
    </row>
    <row r="234" spans="1:5" x14ac:dyDescent="0.25">
      <c r="A234" s="18" t="s">
        <v>81</v>
      </c>
      <c r="B234" s="18"/>
      <c r="C234" s="3"/>
      <c r="D234" s="3"/>
      <c r="E234" s="3"/>
    </row>
    <row r="235" spans="1:5" x14ac:dyDescent="0.25">
      <c r="A235" s="18" t="s">
        <v>295</v>
      </c>
      <c r="B235" s="18"/>
      <c r="C235" s="3"/>
      <c r="D235" s="3"/>
      <c r="E235" s="3"/>
    </row>
    <row r="236" spans="1:5" x14ac:dyDescent="0.25">
      <c r="A236" s="20" t="s">
        <v>38</v>
      </c>
      <c r="B236" s="18"/>
      <c r="C236" s="3"/>
      <c r="D236" s="3"/>
      <c r="E236" s="3"/>
    </row>
    <row r="237" spans="1:5" x14ac:dyDescent="0.25">
      <c r="A237" s="20" t="s">
        <v>39</v>
      </c>
      <c r="B237" s="18"/>
      <c r="C237" s="3"/>
      <c r="D237" s="3"/>
      <c r="E237" s="3"/>
    </row>
    <row r="238" spans="1:5" x14ac:dyDescent="0.25">
      <c r="A238" s="20" t="s">
        <v>197</v>
      </c>
      <c r="B238" s="18"/>
      <c r="C238" s="3"/>
      <c r="D238" s="3"/>
      <c r="E238" s="3"/>
    </row>
    <row r="239" spans="1:5" x14ac:dyDescent="0.25">
      <c r="A239" s="18" t="s">
        <v>93</v>
      </c>
      <c r="B239" s="18"/>
      <c r="C239" s="3"/>
      <c r="D239" s="3"/>
      <c r="E239" s="3"/>
    </row>
    <row r="240" spans="1:5" x14ac:dyDescent="0.25">
      <c r="A240" s="18"/>
      <c r="B240" s="18"/>
      <c r="C240" s="3"/>
      <c r="D240" s="3"/>
      <c r="E240" s="3"/>
    </row>
    <row r="241" spans="1:5" x14ac:dyDescent="0.25">
      <c r="A241" s="22" t="s">
        <v>291</v>
      </c>
      <c r="B241" s="18" t="s">
        <v>292</v>
      </c>
      <c r="C241" s="3"/>
      <c r="D241" s="3"/>
      <c r="E241" s="3"/>
    </row>
    <row r="242" spans="1:5" x14ac:dyDescent="0.25">
      <c r="A242" s="22" t="s">
        <v>20</v>
      </c>
      <c r="B242" s="18"/>
      <c r="C242" s="3"/>
      <c r="D242" s="3"/>
      <c r="E242" s="3"/>
    </row>
    <row r="243" spans="1:5" x14ac:dyDescent="0.25">
      <c r="A243" s="23" t="s">
        <v>16</v>
      </c>
      <c r="B243" s="18"/>
      <c r="C243" s="3"/>
      <c r="D243" s="3">
        <f>3.7/2.7</f>
        <v>1.3703703703703702</v>
      </c>
    </row>
    <row r="244" spans="1:5" x14ac:dyDescent="0.25">
      <c r="A244" s="23" t="s">
        <v>17</v>
      </c>
      <c r="B244" s="18"/>
      <c r="C244" s="3"/>
      <c r="D244" s="7">
        <f>-1.3/2.7</f>
        <v>-0.48148148148148145</v>
      </c>
    </row>
    <row r="245" spans="1:5" x14ac:dyDescent="0.25">
      <c r="A245" s="23" t="s">
        <v>18</v>
      </c>
      <c r="B245" s="18"/>
      <c r="C245" s="3"/>
      <c r="D245" s="7"/>
    </row>
    <row r="246" spans="1:5" x14ac:dyDescent="0.25">
      <c r="A246" s="5" t="s">
        <v>197</v>
      </c>
      <c r="B246" s="18"/>
      <c r="C246" s="3"/>
      <c r="D246" s="3">
        <v>1</v>
      </c>
    </row>
    <row r="247" spans="1:5" x14ac:dyDescent="0.25">
      <c r="A247" s="27" t="s">
        <v>667</v>
      </c>
      <c r="B247" s="26"/>
      <c r="C247" s="10"/>
      <c r="D247" s="10" t="s">
        <v>719</v>
      </c>
    </row>
    <row r="248" spans="1:5" x14ac:dyDescent="0.25">
      <c r="A248" s="23" t="s">
        <v>82</v>
      </c>
      <c r="B248" s="18"/>
      <c r="C248" s="3"/>
      <c r="D248" s="3">
        <f>1.4/2.7</f>
        <v>0.51851851851851849</v>
      </c>
    </row>
    <row r="249" spans="1:5" x14ac:dyDescent="0.25">
      <c r="A249" s="23" t="s">
        <v>22</v>
      </c>
      <c r="B249" s="18"/>
      <c r="C249" s="3"/>
      <c r="D249" s="3">
        <f>0.17/2.7</f>
        <v>6.2962962962962957E-2</v>
      </c>
    </row>
    <row r="250" spans="1:5" x14ac:dyDescent="0.25">
      <c r="A250" s="5" t="s">
        <v>197</v>
      </c>
      <c r="B250" s="18"/>
      <c r="C250" s="3"/>
      <c r="D250" s="3">
        <v>1</v>
      </c>
    </row>
    <row r="251" spans="1:5" ht="30" x14ac:dyDescent="0.25">
      <c r="A251" s="27" t="s">
        <v>664</v>
      </c>
      <c r="B251" s="26"/>
      <c r="C251" s="10"/>
      <c r="D251" s="10" t="s">
        <v>720</v>
      </c>
    </row>
    <row r="252" spans="1:5" x14ac:dyDescent="0.25">
      <c r="A252" s="22" t="s">
        <v>21</v>
      </c>
      <c r="B252" s="18"/>
      <c r="C252" s="3"/>
      <c r="D252" s="3"/>
    </row>
    <row r="253" spans="1:5" x14ac:dyDescent="0.25">
      <c r="A253" s="5" t="s">
        <v>16</v>
      </c>
      <c r="B253" s="18"/>
      <c r="C253" s="3"/>
      <c r="D253" s="3"/>
    </row>
    <row r="254" spans="1:5" x14ac:dyDescent="0.25">
      <c r="A254" s="5" t="s">
        <v>17</v>
      </c>
      <c r="B254" s="18"/>
      <c r="C254" s="3"/>
      <c r="D254" s="3"/>
    </row>
    <row r="255" spans="1:5" x14ac:dyDescent="0.25">
      <c r="A255" s="5" t="s">
        <v>18</v>
      </c>
      <c r="B255" s="18"/>
      <c r="C255" s="3"/>
      <c r="D255" s="3"/>
    </row>
    <row r="256" spans="1:5" x14ac:dyDescent="0.25">
      <c r="A256" s="5" t="s">
        <v>197</v>
      </c>
      <c r="B256" s="18"/>
      <c r="C256" s="3"/>
      <c r="D256" s="3"/>
    </row>
    <row r="257" spans="1:4" x14ac:dyDescent="0.25">
      <c r="A257" s="27" t="s">
        <v>668</v>
      </c>
      <c r="B257" s="26"/>
      <c r="C257" s="10"/>
      <c r="D257" s="10"/>
    </row>
    <row r="258" spans="1:4" x14ac:dyDescent="0.25">
      <c r="A258" s="23" t="s">
        <v>82</v>
      </c>
      <c r="B258" s="18"/>
      <c r="C258" s="3"/>
      <c r="D258" s="3">
        <f>789000*Conversions!$A$16/1000000/2.7</f>
        <v>0.118260713161563</v>
      </c>
    </row>
    <row r="259" spans="1:4" x14ac:dyDescent="0.25">
      <c r="A259" s="23" t="s">
        <v>22</v>
      </c>
      <c r="B259" s="18"/>
      <c r="C259" s="3"/>
      <c r="D259" s="3"/>
    </row>
    <row r="260" spans="1:4" x14ac:dyDescent="0.25">
      <c r="A260" s="5" t="s">
        <v>197</v>
      </c>
      <c r="B260" s="18"/>
      <c r="C260" s="3"/>
      <c r="D260" s="3">
        <v>1</v>
      </c>
    </row>
    <row r="261" spans="1:4" x14ac:dyDescent="0.25">
      <c r="A261" s="27" t="s">
        <v>666</v>
      </c>
      <c r="B261" s="26"/>
      <c r="C261" s="10"/>
      <c r="D261" s="10" t="s">
        <v>721</v>
      </c>
    </row>
    <row r="262" spans="1:4" x14ac:dyDescent="0.25">
      <c r="A262" s="22" t="s">
        <v>83</v>
      </c>
      <c r="B262" s="18"/>
      <c r="C262" s="3"/>
      <c r="D262" s="3"/>
    </row>
    <row r="263" spans="1:4" x14ac:dyDescent="0.25">
      <c r="A263" s="5" t="s">
        <v>16</v>
      </c>
      <c r="B263" s="18"/>
      <c r="C263" s="3"/>
      <c r="D263" s="3"/>
    </row>
    <row r="264" spans="1:4" x14ac:dyDescent="0.25">
      <c r="A264" s="5" t="s">
        <v>17</v>
      </c>
      <c r="B264" s="18"/>
      <c r="C264" s="3"/>
      <c r="D264" s="3"/>
    </row>
    <row r="265" spans="1:4" x14ac:dyDescent="0.25">
      <c r="A265" s="5" t="s">
        <v>18</v>
      </c>
      <c r="B265" s="18"/>
      <c r="C265" s="3"/>
      <c r="D265" s="3"/>
    </row>
    <row r="266" spans="1:4" x14ac:dyDescent="0.25">
      <c r="A266" s="5" t="s">
        <v>197</v>
      </c>
      <c r="B266" s="18"/>
      <c r="C266" s="3"/>
      <c r="D266" s="3"/>
    </row>
    <row r="267" spans="1:4" x14ac:dyDescent="0.25">
      <c r="A267" s="27" t="s">
        <v>669</v>
      </c>
      <c r="B267" s="26"/>
      <c r="C267" s="10"/>
      <c r="D267" s="10"/>
    </row>
    <row r="268" spans="1:4" x14ac:dyDescent="0.25">
      <c r="A268" s="23" t="s">
        <v>82</v>
      </c>
      <c r="B268" s="18"/>
      <c r="C268" s="3"/>
      <c r="D268" s="3"/>
    </row>
    <row r="269" spans="1:4" x14ac:dyDescent="0.25">
      <c r="A269" s="23" t="s">
        <v>22</v>
      </c>
      <c r="B269" s="18"/>
      <c r="C269" s="3"/>
      <c r="D269" s="3"/>
    </row>
    <row r="270" spans="1:4" x14ac:dyDescent="0.25">
      <c r="A270" s="5" t="s">
        <v>197</v>
      </c>
      <c r="B270" s="18"/>
      <c r="C270" s="3"/>
      <c r="D270" s="3"/>
    </row>
    <row r="271" spans="1:4" x14ac:dyDescent="0.25">
      <c r="A271" s="27" t="s">
        <v>665</v>
      </c>
      <c r="B271" s="26"/>
      <c r="C271" s="10"/>
      <c r="D271" s="10"/>
    </row>
    <row r="272" spans="1:4" x14ac:dyDescent="0.25">
      <c r="A272" s="22"/>
      <c r="B272" s="18"/>
      <c r="C272" s="3"/>
      <c r="D272" s="3"/>
    </row>
    <row r="273" spans="1:4" x14ac:dyDescent="0.25">
      <c r="A273" s="22" t="s">
        <v>301</v>
      </c>
      <c r="B273" s="18" t="s">
        <v>297</v>
      </c>
      <c r="C273" s="3"/>
      <c r="D273" s="3"/>
    </row>
    <row r="274" spans="1:4" x14ac:dyDescent="0.25">
      <c r="A274" s="22" t="s">
        <v>298</v>
      </c>
      <c r="B274" s="18"/>
      <c r="C274" s="3"/>
      <c r="D274" s="3"/>
    </row>
    <row r="275" spans="1:4" x14ac:dyDescent="0.25">
      <c r="A275" s="23" t="s">
        <v>16</v>
      </c>
      <c r="B275" s="18"/>
      <c r="C275" s="3"/>
      <c r="D275" s="3"/>
    </row>
    <row r="276" spans="1:4" x14ac:dyDescent="0.25">
      <c r="A276" s="23" t="s">
        <v>197</v>
      </c>
      <c r="B276" s="18"/>
      <c r="C276" s="3"/>
      <c r="D276" s="3"/>
    </row>
    <row r="277" spans="1:4" x14ac:dyDescent="0.25">
      <c r="A277" s="22" t="s">
        <v>80</v>
      </c>
      <c r="B277" s="18"/>
      <c r="C277" s="3"/>
      <c r="D277" s="3"/>
    </row>
    <row r="278" spans="1:4" x14ac:dyDescent="0.25">
      <c r="A278" s="22" t="s">
        <v>299</v>
      </c>
      <c r="B278" s="18"/>
      <c r="C278" s="3"/>
      <c r="D278" s="3"/>
    </row>
    <row r="279" spans="1:4" x14ac:dyDescent="0.25">
      <c r="A279" s="23" t="s">
        <v>16</v>
      </c>
      <c r="B279" s="18"/>
      <c r="C279" s="3"/>
      <c r="D279" s="3"/>
    </row>
    <row r="280" spans="1:4" x14ac:dyDescent="0.25">
      <c r="A280" s="23" t="s">
        <v>197</v>
      </c>
      <c r="B280" s="18"/>
      <c r="C280" s="3"/>
      <c r="D280" s="3"/>
    </row>
    <row r="281" spans="1:4" x14ac:dyDescent="0.25">
      <c r="A281" s="22" t="s">
        <v>78</v>
      </c>
      <c r="B281" s="18"/>
      <c r="C281" s="3"/>
      <c r="D281" s="3"/>
    </row>
    <row r="282" spans="1:4" x14ac:dyDescent="0.25">
      <c r="A282" s="22" t="s">
        <v>300</v>
      </c>
      <c r="B282" s="18"/>
      <c r="C282" s="3"/>
      <c r="D282" s="3"/>
    </row>
    <row r="283" spans="1:4" x14ac:dyDescent="0.25">
      <c r="A283" s="23" t="s">
        <v>16</v>
      </c>
      <c r="B283" s="18"/>
      <c r="C283" s="3"/>
      <c r="D283" s="3"/>
    </row>
    <row r="284" spans="1:4" x14ac:dyDescent="0.25">
      <c r="A284" s="23" t="s">
        <v>197</v>
      </c>
      <c r="B284" s="18"/>
      <c r="C284" s="3"/>
      <c r="D284" s="3"/>
    </row>
    <row r="285" spans="1:4" x14ac:dyDescent="0.25">
      <c r="A285" s="22" t="s">
        <v>296</v>
      </c>
      <c r="B285" s="18"/>
      <c r="C285" s="3"/>
      <c r="D285" s="3"/>
    </row>
    <row r="286" spans="1:4" x14ac:dyDescent="0.25">
      <c r="A286" s="22"/>
      <c r="B286" s="18"/>
      <c r="C286" s="3"/>
      <c r="D286" s="3"/>
    </row>
    <row r="287" spans="1:4" x14ac:dyDescent="0.25">
      <c r="A287" s="22" t="s">
        <v>294</v>
      </c>
      <c r="B287" s="18" t="s">
        <v>293</v>
      </c>
      <c r="C287" s="3"/>
      <c r="D287" s="3"/>
    </row>
    <row r="288" spans="1:4" x14ac:dyDescent="0.25">
      <c r="A288" s="22" t="s">
        <v>24</v>
      </c>
      <c r="B288" s="18"/>
      <c r="C288" s="3"/>
      <c r="D288" s="3"/>
    </row>
    <row r="289" spans="1:4" x14ac:dyDescent="0.25">
      <c r="A289" s="5" t="s">
        <v>25</v>
      </c>
      <c r="B289" s="18"/>
      <c r="C289" s="3"/>
      <c r="D289" s="3">
        <f>0.09/2.7/1000</f>
        <v>3.3333333333333335E-5</v>
      </c>
    </row>
    <row r="290" spans="1:4" x14ac:dyDescent="0.25">
      <c r="A290" s="5" t="s">
        <v>26</v>
      </c>
      <c r="B290" s="18"/>
      <c r="C290" s="3"/>
      <c r="D290" s="7">
        <f>-0.02/2.7/1000</f>
        <v>-7.4074074074074066E-6</v>
      </c>
    </row>
    <row r="291" spans="1:4" x14ac:dyDescent="0.25">
      <c r="A291" s="5" t="s">
        <v>27</v>
      </c>
      <c r="B291" s="18"/>
      <c r="C291" s="3"/>
      <c r="D291" s="7">
        <f>-0.22/2.7/1000</f>
        <v>-8.1481481481481476E-5</v>
      </c>
    </row>
    <row r="292" spans="1:4" x14ac:dyDescent="0.25">
      <c r="A292" s="5" t="s">
        <v>28</v>
      </c>
      <c r="B292" s="18"/>
      <c r="C292" s="3"/>
      <c r="D292" s="7">
        <f>-58.84/2.7/1000</f>
        <v>-2.1792592592592593E-2</v>
      </c>
    </row>
    <row r="293" spans="1:4" x14ac:dyDescent="0.25">
      <c r="A293" s="5" t="s">
        <v>197</v>
      </c>
      <c r="B293" s="18"/>
      <c r="C293" s="3"/>
      <c r="D293" s="3">
        <v>1</v>
      </c>
    </row>
    <row r="294" spans="1:4" ht="30" x14ac:dyDescent="0.25">
      <c r="A294" s="27" t="s">
        <v>79</v>
      </c>
      <c r="B294" s="26"/>
      <c r="C294" s="10"/>
      <c r="D294" s="10" t="s">
        <v>722</v>
      </c>
    </row>
    <row r="295" spans="1:4" x14ac:dyDescent="0.25">
      <c r="A295" s="22" t="s">
        <v>29</v>
      </c>
      <c r="B295" s="18"/>
      <c r="C295" s="3"/>
      <c r="D295" s="3"/>
    </row>
    <row r="296" spans="1:4" x14ac:dyDescent="0.25">
      <c r="A296" s="5" t="s">
        <v>25</v>
      </c>
      <c r="B296" s="18"/>
      <c r="C296" s="3"/>
      <c r="D296" s="3">
        <f>2.54*(77000/1000000000)</f>
        <v>1.9557999999999999E-4</v>
      </c>
    </row>
    <row r="297" spans="1:4" x14ac:dyDescent="0.25">
      <c r="A297" s="5" t="s">
        <v>26</v>
      </c>
      <c r="B297" s="18"/>
      <c r="C297" s="3"/>
      <c r="D297" s="7">
        <f>-0.29*77000/1000000000</f>
        <v>-2.2330000000000001E-5</v>
      </c>
    </row>
    <row r="298" spans="1:4" x14ac:dyDescent="0.25">
      <c r="A298" s="5" t="s">
        <v>27</v>
      </c>
      <c r="B298" s="18"/>
      <c r="C298" s="3"/>
      <c r="D298" s="7">
        <f>-0.75*77000/1000000000</f>
        <v>-5.7750000000000001E-5</v>
      </c>
    </row>
    <row r="299" spans="1:4" x14ac:dyDescent="0.25">
      <c r="A299" s="5" t="s">
        <v>28</v>
      </c>
      <c r="B299" s="18"/>
      <c r="C299" s="3"/>
      <c r="D299" s="3">
        <f>15.54*77000/1000000000</f>
        <v>1.19658E-3</v>
      </c>
    </row>
    <row r="300" spans="1:4" x14ac:dyDescent="0.25">
      <c r="A300" s="5" t="s">
        <v>197</v>
      </c>
      <c r="B300" s="18"/>
      <c r="C300" s="3"/>
      <c r="D300" s="3">
        <v>1</v>
      </c>
    </row>
    <row r="301" spans="1:4" ht="45" x14ac:dyDescent="0.25">
      <c r="A301" s="27" t="s">
        <v>81</v>
      </c>
      <c r="B301" s="26"/>
      <c r="C301" s="10"/>
      <c r="D301" s="10" t="s">
        <v>723</v>
      </c>
    </row>
    <row r="302" spans="1:4" x14ac:dyDescent="0.25">
      <c r="A302" s="22" t="s">
        <v>92</v>
      </c>
      <c r="B302" s="18"/>
      <c r="C302" s="3"/>
      <c r="D302" s="3"/>
    </row>
    <row r="303" spans="1:4" x14ac:dyDescent="0.25">
      <c r="A303" s="5" t="s">
        <v>25</v>
      </c>
      <c r="B303" s="18"/>
      <c r="C303" s="3"/>
      <c r="D303" s="3"/>
    </row>
    <row r="304" spans="1:4" x14ac:dyDescent="0.25">
      <c r="A304" s="5" t="s">
        <v>26</v>
      </c>
      <c r="B304" s="18"/>
      <c r="C304" s="3"/>
      <c r="D304" s="3"/>
    </row>
    <row r="305" spans="1:5" x14ac:dyDescent="0.25">
      <c r="A305" s="5" t="s">
        <v>27</v>
      </c>
      <c r="B305" s="18"/>
      <c r="C305" s="3"/>
      <c r="D305" s="3"/>
    </row>
    <row r="306" spans="1:5" x14ac:dyDescent="0.25">
      <c r="A306" s="5" t="s">
        <v>28</v>
      </c>
      <c r="B306" s="18"/>
      <c r="C306" s="3"/>
      <c r="D306" s="3"/>
    </row>
    <row r="307" spans="1:5" x14ac:dyDescent="0.25">
      <c r="A307" s="23" t="s">
        <v>197</v>
      </c>
      <c r="B307" s="18"/>
      <c r="C307" s="3"/>
      <c r="D307" s="3"/>
    </row>
    <row r="308" spans="1:5" x14ac:dyDescent="0.25">
      <c r="A308" s="22" t="s">
        <v>93</v>
      </c>
      <c r="B308" s="18"/>
      <c r="C308" s="3"/>
      <c r="D308" s="3"/>
      <c r="E308" s="3"/>
    </row>
    <row r="309" spans="1:5" x14ac:dyDescent="0.25">
      <c r="A309" s="18"/>
      <c r="B309" s="18"/>
      <c r="C309" s="3"/>
      <c r="D309" s="3"/>
      <c r="E309" s="3"/>
    </row>
    <row r="310" spans="1:5" x14ac:dyDescent="0.25">
      <c r="A310" s="18" t="s">
        <v>670</v>
      </c>
      <c r="B310" s="18" t="s">
        <v>660</v>
      </c>
      <c r="C310" s="3"/>
      <c r="D310" s="3"/>
      <c r="E310" s="3"/>
    </row>
    <row r="311" spans="1:5" x14ac:dyDescent="0.25">
      <c r="A311" s="18" t="s">
        <v>659</v>
      </c>
      <c r="B311" s="3"/>
      <c r="C311" s="3"/>
      <c r="D311" s="3"/>
      <c r="E311" s="3"/>
    </row>
    <row r="312" spans="1:5" x14ac:dyDescent="0.25">
      <c r="A312" s="18" t="s">
        <v>24</v>
      </c>
      <c r="B312" s="3"/>
      <c r="C312" s="3"/>
      <c r="D312" s="3"/>
      <c r="E312" s="3"/>
    </row>
    <row r="313" spans="1:5" x14ac:dyDescent="0.25">
      <c r="A313" s="5" t="s">
        <v>25</v>
      </c>
      <c r="B313" s="18"/>
      <c r="C313" s="3"/>
      <c r="D313" s="3">
        <f>0.37*20/5.6</f>
        <v>1.3214285714285716</v>
      </c>
      <c r="E313" s="3"/>
    </row>
    <row r="314" spans="1:5" x14ac:dyDescent="0.25">
      <c r="A314" s="5" t="s">
        <v>26</v>
      </c>
      <c r="B314" s="18"/>
      <c r="C314" s="3"/>
      <c r="D314" s="3"/>
      <c r="E314" s="3"/>
    </row>
    <row r="315" spans="1:5" x14ac:dyDescent="0.25">
      <c r="A315" s="5" t="s">
        <v>27</v>
      </c>
      <c r="B315" s="18"/>
      <c r="C315" s="3"/>
      <c r="D315" s="3">
        <f>0.77*20/5.6</f>
        <v>2.7500000000000004</v>
      </c>
      <c r="E315" s="3"/>
    </row>
    <row r="316" spans="1:5" x14ac:dyDescent="0.25">
      <c r="A316" s="5" t="s">
        <v>28</v>
      </c>
      <c r="B316" s="18"/>
      <c r="C316" s="3"/>
      <c r="D316" s="3"/>
      <c r="E316" s="3"/>
    </row>
    <row r="317" spans="1:5" x14ac:dyDescent="0.25">
      <c r="A317" s="5" t="s">
        <v>197</v>
      </c>
      <c r="B317" s="18"/>
      <c r="C317" s="3"/>
      <c r="D317" s="3"/>
      <c r="E317" s="3"/>
    </row>
    <row r="318" spans="1:5" ht="30" x14ac:dyDescent="0.25">
      <c r="A318" s="18" t="s">
        <v>79</v>
      </c>
      <c r="B318" s="26"/>
      <c r="C318" s="10" t="s">
        <v>724</v>
      </c>
      <c r="D318" s="10" t="s">
        <v>725</v>
      </c>
      <c r="E318" s="10"/>
    </row>
    <row r="319" spans="1:5" x14ac:dyDescent="0.25">
      <c r="A319" s="18" t="s">
        <v>29</v>
      </c>
      <c r="B319" s="18"/>
      <c r="C319" s="3"/>
      <c r="D319" s="3"/>
      <c r="E319" s="3"/>
    </row>
    <row r="320" spans="1:5" x14ac:dyDescent="0.25">
      <c r="A320" s="5" t="s">
        <v>25</v>
      </c>
      <c r="B320" s="18"/>
      <c r="C320" s="3"/>
      <c r="D320" s="3"/>
      <c r="E320" s="3"/>
    </row>
    <row r="321" spans="1:5" x14ac:dyDescent="0.25">
      <c r="A321" s="5" t="s">
        <v>26</v>
      </c>
      <c r="B321" s="18"/>
      <c r="C321" s="3"/>
      <c r="D321" s="3"/>
      <c r="E321" s="3"/>
    </row>
    <row r="322" spans="1:5" x14ac:dyDescent="0.25">
      <c r="A322" s="5" t="s">
        <v>27</v>
      </c>
      <c r="B322" s="18"/>
      <c r="C322" s="3"/>
      <c r="D322" s="3"/>
      <c r="E322" s="3"/>
    </row>
    <row r="323" spans="1:5" x14ac:dyDescent="0.25">
      <c r="A323" s="5" t="s">
        <v>28</v>
      </c>
      <c r="B323" s="18"/>
      <c r="C323" s="3"/>
      <c r="D323" s="3"/>
      <c r="E323" s="3"/>
    </row>
    <row r="324" spans="1:5" x14ac:dyDescent="0.25">
      <c r="A324" s="5" t="s">
        <v>197</v>
      </c>
      <c r="B324" s="18"/>
      <c r="C324" s="3"/>
      <c r="D324" s="3"/>
      <c r="E324" s="3"/>
    </row>
    <row r="325" spans="1:5" x14ac:dyDescent="0.25">
      <c r="A325" s="18" t="s">
        <v>81</v>
      </c>
      <c r="B325" s="18"/>
      <c r="C325" s="3"/>
      <c r="D325" s="3"/>
      <c r="E325" s="3"/>
    </row>
    <row r="326" spans="1:5" x14ac:dyDescent="0.25">
      <c r="A326" s="18" t="s">
        <v>92</v>
      </c>
      <c r="B326" s="18"/>
      <c r="C326" s="3"/>
      <c r="D326" s="3"/>
      <c r="E326" s="3"/>
    </row>
    <row r="327" spans="1:5" x14ac:dyDescent="0.25">
      <c r="A327" s="5" t="s">
        <v>25</v>
      </c>
      <c r="B327" s="18"/>
      <c r="C327" s="3"/>
      <c r="D327" s="3">
        <f>7.34/5.6</f>
        <v>1.3107142857142857</v>
      </c>
      <c r="E327" s="3"/>
    </row>
    <row r="328" spans="1:5" x14ac:dyDescent="0.25">
      <c r="A328" s="5" t="s">
        <v>26</v>
      </c>
      <c r="B328" s="18"/>
      <c r="C328" s="3"/>
      <c r="D328" s="3"/>
      <c r="E328" s="3"/>
    </row>
    <row r="329" spans="1:5" x14ac:dyDescent="0.25">
      <c r="A329" s="5" t="s">
        <v>27</v>
      </c>
      <c r="B329" s="18"/>
      <c r="C329" s="3"/>
      <c r="D329" s="3"/>
      <c r="E329" s="3"/>
    </row>
    <row r="330" spans="1:5" x14ac:dyDescent="0.25">
      <c r="A330" s="5" t="s">
        <v>28</v>
      </c>
      <c r="B330" s="18"/>
      <c r="C330" s="3"/>
      <c r="D330" s="3"/>
      <c r="E330" s="3"/>
    </row>
    <row r="331" spans="1:5" x14ac:dyDescent="0.25">
      <c r="A331" s="5" t="s">
        <v>197</v>
      </c>
      <c r="B331" s="18"/>
      <c r="C331" s="3"/>
      <c r="D331" s="3">
        <v>1</v>
      </c>
      <c r="E331" s="3"/>
    </row>
    <row r="332" spans="1:5" x14ac:dyDescent="0.25">
      <c r="A332" s="18" t="s">
        <v>93</v>
      </c>
      <c r="B332" s="18"/>
      <c r="C332" s="3"/>
      <c r="D332" s="3" t="s">
        <v>726</v>
      </c>
      <c r="E332" s="3"/>
    </row>
    <row r="333" spans="1:5" x14ac:dyDescent="0.25">
      <c r="A333" s="18"/>
      <c r="B333" s="18"/>
      <c r="C333" s="3"/>
      <c r="D333" s="3"/>
      <c r="E333" s="3"/>
    </row>
    <row r="334" spans="1:5" x14ac:dyDescent="0.25">
      <c r="A334" s="18"/>
      <c r="B334" s="18"/>
      <c r="C334" s="3"/>
      <c r="D334" s="3"/>
      <c r="E334" s="3"/>
    </row>
    <row r="335" spans="1:5" x14ac:dyDescent="0.25">
      <c r="A335" s="18"/>
      <c r="B335" s="18"/>
      <c r="C335" s="3"/>
      <c r="D335" s="3"/>
      <c r="E335" s="3"/>
    </row>
    <row r="336" spans="1:5" x14ac:dyDescent="0.25">
      <c r="A336" s="18"/>
      <c r="B336" s="18"/>
      <c r="C336" s="3"/>
      <c r="D336" s="3"/>
      <c r="E336" s="3"/>
    </row>
    <row r="337" spans="1:5" x14ac:dyDescent="0.25">
      <c r="A337" s="18"/>
      <c r="B337" s="18"/>
      <c r="C337" s="3"/>
      <c r="D337" s="3"/>
      <c r="E337" s="3"/>
    </row>
    <row r="338" spans="1:5" x14ac:dyDescent="0.25">
      <c r="A338" s="18"/>
      <c r="B338" s="18"/>
      <c r="C338" s="3"/>
      <c r="D338" s="3"/>
      <c r="E338" s="3"/>
    </row>
    <row r="339" spans="1:5" x14ac:dyDescent="0.25">
      <c r="A339" s="24" t="s">
        <v>284</v>
      </c>
      <c r="B339" s="18"/>
      <c r="C339" s="3"/>
      <c r="D339" s="3"/>
      <c r="E339" s="3"/>
    </row>
    <row r="340" spans="1:5" x14ac:dyDescent="0.25">
      <c r="A340" s="18" t="s">
        <v>285</v>
      </c>
      <c r="B340" s="18"/>
      <c r="C340" s="3">
        <f>IF(C4&gt;1,0,1)</f>
        <v>1</v>
      </c>
      <c r="D340" s="3"/>
      <c r="E340" s="3"/>
    </row>
    <row r="341" spans="1:5" x14ac:dyDescent="0.25">
      <c r="A341" s="18" t="s">
        <v>286</v>
      </c>
      <c r="B341" s="18"/>
      <c r="C341" s="3">
        <f>IF(F340=1,C4,F341)</f>
        <v>0</v>
      </c>
      <c r="D341" s="3"/>
      <c r="E341" s="3"/>
    </row>
    <row r="342" spans="1:5" x14ac:dyDescent="0.25">
      <c r="A342" s="18" t="s">
        <v>288</v>
      </c>
      <c r="B342" s="18"/>
      <c r="C342" s="3">
        <f>SUM($C$340:C340)</f>
        <v>1</v>
      </c>
      <c r="D342" s="3"/>
      <c r="E342" s="3"/>
    </row>
    <row r="343" spans="1:5" x14ac:dyDescent="0.25">
      <c r="A343" s="18"/>
      <c r="B343" s="18"/>
      <c r="C343" s="18"/>
      <c r="D343" s="18"/>
      <c r="E343" s="18"/>
    </row>
    <row r="344" spans="1:5" x14ac:dyDescent="0.25">
      <c r="A344" s="18"/>
      <c r="B344" s="18"/>
      <c r="C344" s="18"/>
      <c r="D344" s="18"/>
      <c r="E344" s="18"/>
    </row>
    <row r="345" spans="1:5" x14ac:dyDescent="0.25">
      <c r="A345" s="18"/>
      <c r="B345" s="18"/>
      <c r="C345" s="18"/>
      <c r="D345" s="18"/>
      <c r="E345" s="18"/>
    </row>
    <row r="346" spans="1:5" x14ac:dyDescent="0.25">
      <c r="A346" s="18"/>
      <c r="B346" s="18"/>
      <c r="C346" s="18"/>
      <c r="D346" s="18"/>
      <c r="E346" s="18"/>
    </row>
    <row r="347" spans="1:5" x14ac:dyDescent="0.25">
      <c r="A347" s="18"/>
      <c r="B347" s="18"/>
      <c r="C347" s="18"/>
      <c r="D347" s="18"/>
      <c r="E347" s="18"/>
    </row>
    <row r="348" spans="1:5" x14ac:dyDescent="0.25">
      <c r="A348" s="18"/>
      <c r="B348" s="18"/>
      <c r="C348" s="18"/>
      <c r="D348" s="18"/>
      <c r="E348" s="18"/>
    </row>
    <row r="349" spans="1:5" x14ac:dyDescent="0.25">
      <c r="A349" s="18"/>
      <c r="B349" s="18"/>
      <c r="C349" s="18"/>
      <c r="D349" s="18"/>
      <c r="E349" s="18"/>
    </row>
    <row r="350" spans="1:5" x14ac:dyDescent="0.25">
      <c r="A350" s="18"/>
      <c r="B350" s="18"/>
      <c r="C350" s="18"/>
      <c r="D350" s="18"/>
      <c r="E350" s="18"/>
    </row>
    <row r="351" spans="1:5" x14ac:dyDescent="0.25">
      <c r="A351" s="18"/>
      <c r="B351" s="18"/>
      <c r="C351" s="18"/>
      <c r="D351" s="18"/>
      <c r="E351" s="18"/>
    </row>
    <row r="352" spans="1:5" x14ac:dyDescent="0.25">
      <c r="A352" s="18"/>
      <c r="B352" s="18"/>
      <c r="C352" s="18"/>
      <c r="D352" s="18"/>
      <c r="E352" s="18"/>
    </row>
    <row r="353" spans="1:5" x14ac:dyDescent="0.25">
      <c r="A353" s="18"/>
      <c r="B353" s="18"/>
      <c r="C353" s="18"/>
      <c r="D353" s="18"/>
      <c r="E353" s="18"/>
    </row>
    <row r="354" spans="1:5" x14ac:dyDescent="0.25">
      <c r="A354" s="18"/>
      <c r="B354" s="18"/>
      <c r="C354" s="18"/>
      <c r="D354" s="18"/>
      <c r="E354" s="18"/>
    </row>
    <row r="355" spans="1:5" x14ac:dyDescent="0.25">
      <c r="A355" s="18"/>
      <c r="B355" s="18"/>
      <c r="C355" s="18"/>
      <c r="D355" s="18"/>
      <c r="E355" s="18"/>
    </row>
    <row r="356" spans="1:5" x14ac:dyDescent="0.25">
      <c r="A356" s="18"/>
      <c r="B356" s="18"/>
      <c r="C356" s="18"/>
      <c r="D356" s="18"/>
      <c r="E356" s="18"/>
    </row>
    <row r="357" spans="1:5" x14ac:dyDescent="0.25">
      <c r="A357" s="18"/>
      <c r="B357" s="18"/>
      <c r="C357" s="18"/>
      <c r="D357" s="18"/>
      <c r="E357" s="18"/>
    </row>
    <row r="358" spans="1:5" x14ac:dyDescent="0.25">
      <c r="A358" s="18"/>
      <c r="B358" s="18"/>
      <c r="C358" s="18"/>
      <c r="D358" s="18"/>
      <c r="E358" s="18"/>
    </row>
    <row r="359" spans="1:5" x14ac:dyDescent="0.25">
      <c r="A359" s="18"/>
      <c r="B359" s="18"/>
      <c r="C359" s="18"/>
      <c r="D359" s="18"/>
      <c r="E359" s="18"/>
    </row>
    <row r="360" spans="1:5" x14ac:dyDescent="0.25">
      <c r="A360" s="18"/>
      <c r="B360" s="18"/>
      <c r="C360" s="18"/>
      <c r="D360" s="18"/>
      <c r="E360" s="18"/>
    </row>
    <row r="361" spans="1:5" x14ac:dyDescent="0.25">
      <c r="A361" s="18"/>
      <c r="B361" s="18"/>
      <c r="C361" s="18"/>
      <c r="D361" s="18"/>
      <c r="E361" s="18"/>
    </row>
    <row r="362" spans="1:5" x14ac:dyDescent="0.25">
      <c r="A362" s="18"/>
      <c r="B362" s="18"/>
      <c r="C362" s="18"/>
      <c r="D362" s="18"/>
      <c r="E362" s="18"/>
    </row>
    <row r="363" spans="1:5" x14ac:dyDescent="0.25">
      <c r="A363" s="18"/>
      <c r="B363" s="18"/>
      <c r="C363" s="18"/>
      <c r="D363" s="18"/>
      <c r="E363" s="18"/>
    </row>
    <row r="364" spans="1:5" x14ac:dyDescent="0.25">
      <c r="A364" s="18"/>
      <c r="B364" s="18"/>
      <c r="C364" s="18"/>
      <c r="D364" s="18"/>
      <c r="E364" s="18"/>
    </row>
    <row r="365" spans="1:5" x14ac:dyDescent="0.25">
      <c r="A365" s="18"/>
      <c r="B365" s="18"/>
      <c r="C365" s="18"/>
      <c r="D365" s="18"/>
      <c r="E365" s="18"/>
    </row>
    <row r="366" spans="1:5" x14ac:dyDescent="0.25">
      <c r="A366" s="18"/>
      <c r="B366" s="18"/>
      <c r="C366" s="18"/>
      <c r="D366" s="18"/>
      <c r="E366" s="18"/>
    </row>
    <row r="367" spans="1:5" x14ac:dyDescent="0.25">
      <c r="A367" s="18"/>
      <c r="B367" s="18"/>
      <c r="C367" s="18"/>
      <c r="D367" s="18"/>
      <c r="E367" s="18"/>
    </row>
    <row r="368" spans="1:5" x14ac:dyDescent="0.25">
      <c r="A368" s="18"/>
      <c r="B368" s="18"/>
      <c r="C368" s="18"/>
      <c r="D368" s="18"/>
      <c r="E368" s="18"/>
    </row>
    <row r="369" spans="1:5" x14ac:dyDescent="0.25">
      <c r="A369" s="18"/>
      <c r="B369" s="18"/>
      <c r="C369" s="18"/>
      <c r="D369" s="18"/>
      <c r="E369" s="18"/>
    </row>
    <row r="370" spans="1:5" x14ac:dyDescent="0.25">
      <c r="A370" s="18"/>
      <c r="B370" s="18"/>
      <c r="C370" s="18"/>
      <c r="D370" s="18"/>
      <c r="E370" s="18"/>
    </row>
    <row r="371" spans="1:5" x14ac:dyDescent="0.25">
      <c r="A371" s="18"/>
      <c r="B371" s="18"/>
      <c r="C371" s="18"/>
      <c r="D371" s="18"/>
      <c r="E371" s="18"/>
    </row>
    <row r="372" spans="1:5" x14ac:dyDescent="0.25">
      <c r="A372" s="18"/>
      <c r="B372" s="18"/>
      <c r="C372" s="18"/>
      <c r="D372" s="18"/>
      <c r="E372" s="18"/>
    </row>
    <row r="373" spans="1:5" x14ac:dyDescent="0.25">
      <c r="A373" s="18"/>
      <c r="B373" s="18"/>
      <c r="C373" s="18"/>
      <c r="D373" s="18"/>
      <c r="E373" s="18"/>
    </row>
    <row r="374" spans="1:5" x14ac:dyDescent="0.25">
      <c r="A374" s="18"/>
      <c r="B374" s="18"/>
      <c r="C374" s="18"/>
      <c r="D374" s="18"/>
      <c r="E374" s="18"/>
    </row>
    <row r="375" spans="1:5" x14ac:dyDescent="0.25">
      <c r="A375" s="18"/>
      <c r="B375" s="18"/>
      <c r="C375" s="18"/>
      <c r="D375" s="18"/>
      <c r="E375" s="18"/>
    </row>
    <row r="376" spans="1:5" x14ac:dyDescent="0.25">
      <c r="A376" s="18"/>
      <c r="B376" s="18"/>
      <c r="C376" s="18"/>
      <c r="D376" s="18"/>
      <c r="E376" s="18"/>
    </row>
    <row r="377" spans="1:5" x14ac:dyDescent="0.25">
      <c r="A377" s="18"/>
      <c r="B377" s="18"/>
      <c r="C377" s="18"/>
      <c r="D377" s="18"/>
      <c r="E377" s="18"/>
    </row>
    <row r="378" spans="1:5" x14ac:dyDescent="0.25">
      <c r="A378" s="18"/>
      <c r="B378" s="18"/>
      <c r="C378" s="18"/>
      <c r="D378" s="18"/>
      <c r="E378" s="18"/>
    </row>
    <row r="379" spans="1:5" x14ac:dyDescent="0.25">
      <c r="A379" s="18"/>
      <c r="B379" s="18"/>
      <c r="C379" s="18"/>
      <c r="D379" s="18"/>
      <c r="E379" s="18"/>
    </row>
    <row r="380" spans="1:5" x14ac:dyDescent="0.25">
      <c r="A380" s="18"/>
      <c r="B380" s="18"/>
      <c r="C380" s="18"/>
      <c r="D380" s="18"/>
      <c r="E380" s="18"/>
    </row>
    <row r="381" spans="1:5" x14ac:dyDescent="0.25">
      <c r="A381" s="18"/>
      <c r="B381" s="18"/>
      <c r="C381" s="18"/>
      <c r="D381" s="18"/>
      <c r="E381" s="18"/>
    </row>
    <row r="382" spans="1:5" x14ac:dyDescent="0.25">
      <c r="A382" s="18"/>
      <c r="B382" s="18"/>
      <c r="C382" s="18"/>
      <c r="D382" s="18"/>
      <c r="E382" s="18"/>
    </row>
    <row r="383" spans="1:5" x14ac:dyDescent="0.25">
      <c r="A383" s="18"/>
      <c r="B383" s="18"/>
      <c r="C383" s="18"/>
      <c r="D383" s="18"/>
      <c r="E383" s="18"/>
    </row>
    <row r="384" spans="1:5" x14ac:dyDescent="0.25">
      <c r="A384" s="18"/>
      <c r="B384" s="18"/>
      <c r="C384" s="18"/>
      <c r="D384" s="18"/>
      <c r="E384" s="18"/>
    </row>
    <row r="385" spans="1:5" x14ac:dyDescent="0.25">
      <c r="A385" s="18"/>
      <c r="B385" s="18"/>
      <c r="C385" s="18"/>
      <c r="D385" s="18"/>
      <c r="E385" s="18"/>
    </row>
    <row r="386" spans="1:5" x14ac:dyDescent="0.25">
      <c r="A386" s="18"/>
      <c r="B386" s="18"/>
      <c r="C386" s="18"/>
      <c r="D386" s="18"/>
      <c r="E386" s="18"/>
    </row>
    <row r="387" spans="1:5" x14ac:dyDescent="0.25">
      <c r="A387" s="18"/>
      <c r="B387" s="18"/>
      <c r="C387" s="18"/>
      <c r="D387" s="18"/>
      <c r="E387" s="18"/>
    </row>
    <row r="388" spans="1:5" x14ac:dyDescent="0.25">
      <c r="A388" s="18"/>
      <c r="B388" s="18"/>
      <c r="C388" s="18"/>
      <c r="D388" s="18"/>
      <c r="E388" s="18"/>
    </row>
    <row r="389" spans="1:5" x14ac:dyDescent="0.25">
      <c r="A389" s="18"/>
      <c r="B389" s="18"/>
      <c r="C389" s="18"/>
      <c r="D389" s="18"/>
      <c r="E389" s="18"/>
    </row>
    <row r="390" spans="1:5" x14ac:dyDescent="0.25">
      <c r="A390" s="18"/>
      <c r="B390" s="18"/>
      <c r="C390" s="18"/>
      <c r="D390" s="18"/>
      <c r="E390" s="18"/>
    </row>
    <row r="391" spans="1:5" x14ac:dyDescent="0.25">
      <c r="A391" s="18"/>
      <c r="B391" s="18"/>
      <c r="C391" s="18"/>
      <c r="D391" s="18"/>
      <c r="E391" s="18"/>
    </row>
    <row r="392" spans="1:5" x14ac:dyDescent="0.25">
      <c r="A392" s="18"/>
      <c r="B392" s="18"/>
      <c r="C392" s="18"/>
      <c r="D392" s="18"/>
      <c r="E392" s="18"/>
    </row>
    <row r="393" spans="1:5" x14ac:dyDescent="0.25">
      <c r="A393" s="18"/>
      <c r="B393" s="18"/>
      <c r="C393" s="18"/>
      <c r="D393" s="18"/>
      <c r="E393" s="18"/>
    </row>
    <row r="394" spans="1:5" x14ac:dyDescent="0.25">
      <c r="A394" s="18"/>
      <c r="B394" s="18"/>
      <c r="C394" s="18"/>
      <c r="D394" s="18"/>
      <c r="E394" s="18"/>
    </row>
    <row r="395" spans="1:5" x14ac:dyDescent="0.25">
      <c r="A395" s="18"/>
      <c r="B395" s="18"/>
      <c r="C395" s="18"/>
      <c r="D395" s="18"/>
      <c r="E395" s="18"/>
    </row>
    <row r="396" spans="1:5" x14ac:dyDescent="0.25">
      <c r="A396" s="18"/>
      <c r="B396" s="18"/>
      <c r="C396" s="18"/>
      <c r="D396" s="18"/>
      <c r="E396" s="18"/>
    </row>
    <row r="397" spans="1:5" x14ac:dyDescent="0.25">
      <c r="A397" s="18"/>
      <c r="B397" s="18"/>
      <c r="C397" s="18"/>
      <c r="D397" s="18"/>
      <c r="E397" s="18"/>
    </row>
    <row r="398" spans="1:5" x14ac:dyDescent="0.25">
      <c r="A398" s="18"/>
      <c r="B398" s="18"/>
      <c r="C398" s="18"/>
      <c r="D398" s="18"/>
      <c r="E398" s="18"/>
    </row>
    <row r="399" spans="1:5" x14ac:dyDescent="0.25">
      <c r="A399" s="18"/>
      <c r="B399" s="18"/>
      <c r="C399" s="18"/>
      <c r="D399" s="18"/>
      <c r="E399" s="18"/>
    </row>
    <row r="400" spans="1:5" x14ac:dyDescent="0.25">
      <c r="A400" s="18"/>
      <c r="B400" s="18"/>
      <c r="C400" s="18"/>
      <c r="D400" s="18"/>
      <c r="E400" s="18"/>
    </row>
    <row r="401" spans="1:5" x14ac:dyDescent="0.25">
      <c r="A401" s="18"/>
      <c r="B401" s="18"/>
      <c r="C401" s="18"/>
      <c r="D401" s="18"/>
      <c r="E401" s="18"/>
    </row>
    <row r="402" spans="1:5" x14ac:dyDescent="0.25">
      <c r="A402" s="18"/>
      <c r="B402" s="18"/>
      <c r="C402" s="18"/>
      <c r="D402" s="18"/>
      <c r="E402" s="18"/>
    </row>
    <row r="403" spans="1:5" x14ac:dyDescent="0.25">
      <c r="A403" s="18"/>
      <c r="B403" s="18"/>
      <c r="C403" s="18"/>
      <c r="D403" s="18"/>
      <c r="E403" s="18"/>
    </row>
    <row r="404" spans="1:5" x14ac:dyDescent="0.25">
      <c r="A404" s="18"/>
      <c r="B404" s="18"/>
      <c r="C404" s="18"/>
      <c r="D404" s="18"/>
      <c r="E404" s="18"/>
    </row>
    <row r="405" spans="1:5" x14ac:dyDescent="0.25">
      <c r="A405" s="18"/>
      <c r="B405" s="18"/>
      <c r="C405" s="18"/>
      <c r="D405" s="18"/>
      <c r="E405" s="18"/>
    </row>
    <row r="406" spans="1:5" x14ac:dyDescent="0.25">
      <c r="A406" s="18"/>
      <c r="B406" s="18"/>
      <c r="C406" s="18"/>
      <c r="D406" s="18"/>
      <c r="E406" s="18"/>
    </row>
    <row r="407" spans="1:5" x14ac:dyDescent="0.25">
      <c r="A407" s="18"/>
      <c r="B407" s="18"/>
      <c r="C407" s="18"/>
      <c r="D407" s="18"/>
      <c r="E407" s="18"/>
    </row>
    <row r="408" spans="1:5" x14ac:dyDescent="0.25">
      <c r="A408" s="18"/>
      <c r="B408" s="18"/>
      <c r="C408" s="18"/>
      <c r="D408" s="18"/>
      <c r="E408" s="18"/>
    </row>
    <row r="409" spans="1:5" x14ac:dyDescent="0.25">
      <c r="A409" s="18"/>
      <c r="B409" s="18"/>
      <c r="C409" s="18"/>
      <c r="D409" s="18"/>
      <c r="E409" s="18"/>
    </row>
    <row r="410" spans="1:5" x14ac:dyDescent="0.25">
      <c r="A410" s="18"/>
      <c r="B410" s="18"/>
      <c r="C410" s="18"/>
      <c r="D410" s="18"/>
      <c r="E410" s="18"/>
    </row>
    <row r="411" spans="1:5" x14ac:dyDescent="0.25">
      <c r="A411" s="18"/>
      <c r="B411" s="18"/>
      <c r="C411" s="18"/>
      <c r="D411" s="18"/>
      <c r="E411" s="18"/>
    </row>
    <row r="412" spans="1:5" x14ac:dyDescent="0.25">
      <c r="A412" s="18"/>
      <c r="B412" s="18"/>
      <c r="C412" s="18"/>
      <c r="D412" s="18"/>
      <c r="E412" s="18"/>
    </row>
    <row r="413" spans="1:5" x14ac:dyDescent="0.25">
      <c r="A413" s="18"/>
      <c r="B413" s="18"/>
      <c r="C413" s="18"/>
      <c r="D413" s="18"/>
      <c r="E413" s="18"/>
    </row>
    <row r="414" spans="1:5" x14ac:dyDescent="0.25">
      <c r="A414" s="18"/>
      <c r="B414" s="18"/>
      <c r="C414" s="18"/>
      <c r="D414" s="18"/>
      <c r="E414" s="18"/>
    </row>
    <row r="415" spans="1:5" x14ac:dyDescent="0.25">
      <c r="A415" s="18"/>
      <c r="B415" s="18"/>
      <c r="C415" s="18"/>
      <c r="D415" s="18"/>
      <c r="E415" s="18"/>
    </row>
    <row r="416" spans="1:5" x14ac:dyDescent="0.25">
      <c r="A416" s="18"/>
      <c r="B416" s="18"/>
      <c r="C416" s="18"/>
      <c r="D416" s="18"/>
      <c r="E416" s="18"/>
    </row>
    <row r="417" spans="1:5" x14ac:dyDescent="0.25">
      <c r="A417" s="18"/>
      <c r="B417" s="18"/>
      <c r="C417" s="18"/>
      <c r="D417" s="18"/>
      <c r="E417" s="18"/>
    </row>
    <row r="418" spans="1:5" x14ac:dyDescent="0.25">
      <c r="A418" s="18"/>
      <c r="B418" s="18"/>
      <c r="C418" s="18"/>
      <c r="D418" s="18"/>
      <c r="E418" s="18"/>
    </row>
    <row r="419" spans="1:5" x14ac:dyDescent="0.25">
      <c r="A419" s="18"/>
      <c r="B419" s="18"/>
      <c r="C419" s="18"/>
      <c r="D419" s="18"/>
      <c r="E419" s="18"/>
    </row>
    <row r="420" spans="1:5" x14ac:dyDescent="0.25">
      <c r="A420" s="18"/>
      <c r="B420" s="18"/>
      <c r="C420" s="18"/>
      <c r="D420" s="18"/>
      <c r="E420" s="18"/>
    </row>
    <row r="421" spans="1:5" x14ac:dyDescent="0.25">
      <c r="A421" s="18"/>
      <c r="B421" s="18"/>
      <c r="C421" s="18"/>
      <c r="D421" s="18"/>
      <c r="E421" s="18"/>
    </row>
    <row r="422" spans="1:5" x14ac:dyDescent="0.25">
      <c r="A422" s="18"/>
      <c r="B422" s="18"/>
      <c r="C422" s="18"/>
      <c r="D422" s="18"/>
      <c r="E422" s="18"/>
    </row>
    <row r="423" spans="1:5" x14ac:dyDescent="0.25">
      <c r="A423" s="18"/>
      <c r="B423" s="18"/>
      <c r="C423" s="18"/>
      <c r="D423" s="18"/>
      <c r="E423" s="18"/>
    </row>
    <row r="424" spans="1:5" x14ac:dyDescent="0.25">
      <c r="A424" s="18"/>
      <c r="B424" s="18"/>
      <c r="C424" s="18"/>
      <c r="D424" s="18"/>
      <c r="E424" s="18"/>
    </row>
    <row r="425" spans="1:5" x14ac:dyDescent="0.25">
      <c r="A425" s="18"/>
      <c r="B425" s="18"/>
      <c r="C425" s="18"/>
      <c r="D425" s="18"/>
      <c r="E425" s="18"/>
    </row>
    <row r="426" spans="1:5" x14ac:dyDescent="0.25">
      <c r="A426" s="18"/>
      <c r="B426" s="18"/>
      <c r="C426" s="18"/>
      <c r="D426" s="18"/>
      <c r="E426" s="18"/>
    </row>
    <row r="427" spans="1:5" x14ac:dyDescent="0.25">
      <c r="A427" s="18"/>
      <c r="B427" s="18"/>
      <c r="C427" s="18"/>
      <c r="D427" s="18"/>
      <c r="E427" s="18"/>
    </row>
    <row r="428" spans="1:5" x14ac:dyDescent="0.25">
      <c r="A428" s="18"/>
      <c r="B428" s="18"/>
      <c r="C428" s="18"/>
      <c r="D428" s="18"/>
      <c r="E428" s="18"/>
    </row>
    <row r="429" spans="1:5" x14ac:dyDescent="0.25">
      <c r="A429" s="18"/>
      <c r="B429" s="18"/>
      <c r="C429" s="18"/>
      <c r="D429" s="18"/>
      <c r="E429" s="18"/>
    </row>
    <row r="430" spans="1:5" x14ac:dyDescent="0.25">
      <c r="A430" s="18"/>
      <c r="B430" s="18"/>
      <c r="C430" s="18"/>
      <c r="D430" s="18"/>
      <c r="E430" s="18"/>
    </row>
    <row r="431" spans="1:5" x14ac:dyDescent="0.25">
      <c r="A431" s="18"/>
      <c r="B431" s="18"/>
      <c r="C431" s="18"/>
      <c r="D431" s="18"/>
      <c r="E431" s="18"/>
    </row>
    <row r="432" spans="1:5" x14ac:dyDescent="0.25">
      <c r="A432" s="18"/>
      <c r="B432" s="18"/>
      <c r="C432" s="18"/>
      <c r="D432" s="18"/>
      <c r="E432" s="18"/>
    </row>
    <row r="433" spans="1:5" x14ac:dyDescent="0.25">
      <c r="A433" s="18"/>
      <c r="B433" s="18"/>
      <c r="C433" s="18"/>
      <c r="D433" s="18"/>
      <c r="E433" s="18"/>
    </row>
    <row r="434" spans="1:5" x14ac:dyDescent="0.25">
      <c r="A434" s="18"/>
      <c r="B434" s="18"/>
      <c r="C434" s="18"/>
      <c r="D434" s="18"/>
      <c r="E434" s="18"/>
    </row>
    <row r="435" spans="1:5" x14ac:dyDescent="0.25">
      <c r="A435" s="18"/>
      <c r="B435" s="18"/>
      <c r="C435" s="18"/>
      <c r="D435" s="18"/>
      <c r="E435" s="18"/>
    </row>
    <row r="436" spans="1:5" x14ac:dyDescent="0.25">
      <c r="A436" s="18"/>
      <c r="B436" s="18"/>
      <c r="C436" s="18"/>
      <c r="D436" s="18"/>
      <c r="E436" s="18"/>
    </row>
    <row r="437" spans="1:5" x14ac:dyDescent="0.25">
      <c r="A437" s="18"/>
      <c r="B437" s="18"/>
      <c r="C437" s="18"/>
      <c r="D437" s="18"/>
      <c r="E437" s="18"/>
    </row>
    <row r="438" spans="1:5" x14ac:dyDescent="0.25">
      <c r="A438" s="18"/>
      <c r="B438" s="18"/>
      <c r="C438" s="18"/>
      <c r="D438" s="18"/>
      <c r="E438" s="18"/>
    </row>
    <row r="439" spans="1:5" x14ac:dyDescent="0.25">
      <c r="A439" s="18"/>
      <c r="B439" s="18"/>
      <c r="C439" s="18"/>
      <c r="D439" s="18"/>
      <c r="E439" s="18"/>
    </row>
    <row r="440" spans="1:5" x14ac:dyDescent="0.25">
      <c r="A440" s="18"/>
      <c r="B440" s="18"/>
      <c r="C440" s="18"/>
      <c r="D440" s="18"/>
      <c r="E440" s="18"/>
    </row>
    <row r="441" spans="1:5" x14ac:dyDescent="0.25">
      <c r="A441" s="18"/>
      <c r="B441" s="18"/>
      <c r="C441" s="18"/>
      <c r="D441" s="18"/>
      <c r="E441" s="18"/>
    </row>
    <row r="442" spans="1:5" x14ac:dyDescent="0.25">
      <c r="A442" s="18"/>
      <c r="B442" s="18"/>
      <c r="C442" s="18"/>
      <c r="D442" s="18"/>
      <c r="E442" s="18"/>
    </row>
    <row r="443" spans="1:5" x14ac:dyDescent="0.25">
      <c r="A443" s="18"/>
      <c r="B443" s="18"/>
      <c r="C443" s="18"/>
      <c r="D443" s="18"/>
      <c r="E443" s="18"/>
    </row>
    <row r="444" spans="1:5" x14ac:dyDescent="0.25">
      <c r="A444" s="18"/>
      <c r="B444" s="18"/>
      <c r="C444" s="18"/>
      <c r="D444" s="18"/>
      <c r="E444" s="18"/>
    </row>
    <row r="445" spans="1:5" x14ac:dyDescent="0.25">
      <c r="A445" s="18"/>
      <c r="B445" s="18"/>
      <c r="C445" s="18"/>
      <c r="D445" s="18"/>
      <c r="E445" s="18"/>
    </row>
    <row r="446" spans="1:5" x14ac:dyDescent="0.25">
      <c r="A446" s="18"/>
      <c r="B446" s="18"/>
      <c r="C446" s="18"/>
      <c r="D446" s="18"/>
      <c r="E446" s="18"/>
    </row>
    <row r="447" spans="1:5" x14ac:dyDescent="0.25">
      <c r="A447" s="18"/>
      <c r="B447" s="18"/>
      <c r="C447" s="18"/>
      <c r="D447" s="18"/>
      <c r="E447" s="18"/>
    </row>
    <row r="448" spans="1:5" x14ac:dyDescent="0.25">
      <c r="A448" s="18"/>
      <c r="B448" s="18"/>
      <c r="C448" s="18"/>
      <c r="D448" s="18"/>
      <c r="E448" s="18"/>
    </row>
    <row r="449" spans="1:5" x14ac:dyDescent="0.25">
      <c r="A449" s="18"/>
      <c r="B449" s="18"/>
      <c r="C449" s="18"/>
      <c r="D449" s="18"/>
      <c r="E449" s="18"/>
    </row>
    <row r="450" spans="1:5" x14ac:dyDescent="0.25">
      <c r="A450" s="18"/>
      <c r="B450" s="18"/>
      <c r="C450" s="18"/>
      <c r="D450" s="18"/>
      <c r="E450" s="18"/>
    </row>
    <row r="451" spans="1:5" x14ac:dyDescent="0.25">
      <c r="A451" s="18"/>
      <c r="B451" s="18"/>
      <c r="C451" s="18"/>
      <c r="D451" s="18"/>
      <c r="E451" s="18"/>
    </row>
    <row r="452" spans="1:5" x14ac:dyDescent="0.25">
      <c r="A452" s="18"/>
      <c r="B452" s="18"/>
      <c r="C452" s="18"/>
      <c r="D452" s="18"/>
      <c r="E452" s="18"/>
    </row>
    <row r="453" spans="1:5" x14ac:dyDescent="0.25">
      <c r="A453" s="18"/>
      <c r="B453" s="18"/>
      <c r="C453" s="18"/>
      <c r="D453" s="18"/>
      <c r="E453" s="18"/>
    </row>
    <row r="454" spans="1:5" x14ac:dyDescent="0.25">
      <c r="A454" s="18"/>
      <c r="B454" s="18"/>
      <c r="C454" s="18"/>
      <c r="D454" s="18"/>
      <c r="E454" s="18"/>
    </row>
    <row r="455" spans="1:5" x14ac:dyDescent="0.25">
      <c r="A455" s="18"/>
      <c r="B455" s="18"/>
      <c r="C455" s="18"/>
      <c r="D455" s="18"/>
      <c r="E455" s="18"/>
    </row>
    <row r="456" spans="1:5" x14ac:dyDescent="0.25">
      <c r="A456" s="18"/>
      <c r="B456" s="18"/>
      <c r="C456" s="18"/>
      <c r="D456" s="18"/>
      <c r="E456" s="18"/>
    </row>
    <row r="457" spans="1:5" x14ac:dyDescent="0.25">
      <c r="A457" s="18"/>
      <c r="B457" s="18"/>
      <c r="C457" s="18"/>
      <c r="D457" s="18"/>
      <c r="E457" s="18"/>
    </row>
    <row r="458" spans="1:5" x14ac:dyDescent="0.25">
      <c r="A458" s="18"/>
      <c r="B458" s="18"/>
      <c r="C458" s="18"/>
      <c r="D458" s="18"/>
      <c r="E458" s="18"/>
    </row>
    <row r="459" spans="1:5" x14ac:dyDescent="0.25">
      <c r="A459" s="18"/>
      <c r="B459" s="18"/>
      <c r="C459" s="18"/>
      <c r="D459" s="18"/>
      <c r="E459" s="18"/>
    </row>
    <row r="460" spans="1:5" x14ac:dyDescent="0.25">
      <c r="A460" s="18"/>
      <c r="B460" s="18"/>
      <c r="C460" s="18"/>
      <c r="D460" s="18"/>
      <c r="E460" s="18"/>
    </row>
    <row r="461" spans="1:5" x14ac:dyDescent="0.25">
      <c r="A461" s="18"/>
      <c r="B461" s="18"/>
      <c r="C461" s="18"/>
      <c r="D461" s="18"/>
      <c r="E461" s="18"/>
    </row>
    <row r="462" spans="1:5" x14ac:dyDescent="0.25">
      <c r="A462" s="18"/>
      <c r="B462" s="18"/>
      <c r="C462" s="18"/>
      <c r="D462" s="18"/>
      <c r="E462" s="18"/>
    </row>
    <row r="463" spans="1:5" x14ac:dyDescent="0.25">
      <c r="A463" s="18"/>
      <c r="B463" s="18"/>
      <c r="C463" s="18"/>
      <c r="D463" s="18"/>
      <c r="E463" s="18"/>
    </row>
    <row r="464" spans="1:5" x14ac:dyDescent="0.25">
      <c r="A464" s="18"/>
      <c r="B464" s="18"/>
      <c r="C464" s="18"/>
      <c r="D464" s="18"/>
      <c r="E464" s="18"/>
    </row>
    <row r="465" spans="1:5" x14ac:dyDescent="0.25">
      <c r="A465" s="18"/>
      <c r="B465" s="18"/>
      <c r="C465" s="18"/>
      <c r="D465" s="18"/>
      <c r="E465" s="18"/>
    </row>
    <row r="466" spans="1:5" x14ac:dyDescent="0.25">
      <c r="A466" s="18"/>
      <c r="B466" s="18"/>
      <c r="C466" s="18"/>
      <c r="D466" s="18"/>
      <c r="E466" s="18"/>
    </row>
    <row r="467" spans="1:5" x14ac:dyDescent="0.25">
      <c r="A467" s="18"/>
      <c r="B467" s="18"/>
      <c r="C467" s="18"/>
      <c r="D467" s="18"/>
      <c r="E467" s="18"/>
    </row>
    <row r="468" spans="1:5" x14ac:dyDescent="0.25">
      <c r="A468" s="18"/>
      <c r="B468" s="18"/>
      <c r="C468" s="18"/>
      <c r="D468" s="18"/>
      <c r="E468" s="18"/>
    </row>
    <row r="469" spans="1:5" x14ac:dyDescent="0.25">
      <c r="A469" s="18"/>
      <c r="B469" s="18"/>
      <c r="C469" s="18"/>
      <c r="D469" s="18"/>
      <c r="E469" s="18"/>
    </row>
    <row r="470" spans="1:5" x14ac:dyDescent="0.25">
      <c r="A470" s="18"/>
      <c r="B470" s="18"/>
      <c r="C470" s="18"/>
      <c r="D470" s="18"/>
      <c r="E470" s="18"/>
    </row>
    <row r="471" spans="1:5" x14ac:dyDescent="0.25">
      <c r="A471" s="18"/>
      <c r="B471" s="18"/>
      <c r="C471" s="18"/>
      <c r="D471" s="18"/>
      <c r="E471" s="18"/>
    </row>
    <row r="472" spans="1:5" x14ac:dyDescent="0.25">
      <c r="A472" s="18"/>
      <c r="B472" s="18"/>
      <c r="C472" s="18"/>
      <c r="D472" s="18"/>
      <c r="E472" s="18"/>
    </row>
    <row r="473" spans="1:5" x14ac:dyDescent="0.25">
      <c r="A473" s="18"/>
      <c r="B473" s="18"/>
      <c r="C473" s="18"/>
      <c r="D473" s="18"/>
      <c r="E473" s="18"/>
    </row>
    <row r="474" spans="1:5" x14ac:dyDescent="0.25">
      <c r="A474" s="18"/>
      <c r="B474" s="18"/>
      <c r="C474" s="18"/>
      <c r="D474" s="18"/>
      <c r="E474" s="18"/>
    </row>
    <row r="475" spans="1:5" x14ac:dyDescent="0.25">
      <c r="A475" s="18"/>
      <c r="B475" s="18"/>
      <c r="C475" s="18"/>
      <c r="D475" s="18"/>
      <c r="E475" s="18"/>
    </row>
    <row r="476" spans="1:5" x14ac:dyDescent="0.25">
      <c r="A476" s="18"/>
      <c r="B476" s="18"/>
      <c r="C476" s="18"/>
      <c r="D476" s="18"/>
      <c r="E476" s="18"/>
    </row>
    <row r="477" spans="1:5" x14ac:dyDescent="0.25">
      <c r="A477" s="18"/>
      <c r="B477" s="18"/>
      <c r="C477" s="18"/>
      <c r="D477" s="18"/>
      <c r="E477" s="18"/>
    </row>
    <row r="478" spans="1:5" x14ac:dyDescent="0.25">
      <c r="A478" s="18"/>
      <c r="B478" s="18"/>
      <c r="C478" s="18"/>
      <c r="D478" s="18"/>
      <c r="E478" s="18"/>
    </row>
    <row r="479" spans="1:5" x14ac:dyDescent="0.25">
      <c r="A479" s="18"/>
      <c r="B479" s="18"/>
      <c r="C479" s="18"/>
      <c r="D479" s="18"/>
      <c r="E479" s="18"/>
    </row>
    <row r="480" spans="1:5" x14ac:dyDescent="0.25">
      <c r="A480" s="18"/>
      <c r="B480" s="18"/>
      <c r="C480" s="18"/>
      <c r="D480" s="18"/>
      <c r="E480" s="18"/>
    </row>
    <row r="481" spans="1:5" x14ac:dyDescent="0.25">
      <c r="A481" s="18"/>
      <c r="B481" s="18"/>
      <c r="C481" s="18"/>
      <c r="D481" s="18"/>
      <c r="E481" s="18"/>
    </row>
    <row r="482" spans="1:5" x14ac:dyDescent="0.25">
      <c r="A482" s="18"/>
      <c r="B482" s="18"/>
      <c r="C482" s="18"/>
      <c r="D482" s="18"/>
      <c r="E482" s="18"/>
    </row>
    <row r="483" spans="1:5" x14ac:dyDescent="0.25">
      <c r="A483" s="18"/>
      <c r="B483" s="18"/>
      <c r="C483" s="18"/>
      <c r="D483" s="18"/>
      <c r="E483" s="18"/>
    </row>
    <row r="484" spans="1:5" x14ac:dyDescent="0.25">
      <c r="A484" s="18"/>
      <c r="B484" s="18"/>
      <c r="C484" s="18"/>
      <c r="D484" s="18"/>
      <c r="E484" s="18"/>
    </row>
    <row r="485" spans="1:5" x14ac:dyDescent="0.25">
      <c r="A485" s="18"/>
      <c r="B485" s="18"/>
      <c r="C485" s="18"/>
      <c r="D485" s="18"/>
      <c r="E485" s="18"/>
    </row>
    <row r="486" spans="1:5" x14ac:dyDescent="0.25">
      <c r="A486" s="18"/>
      <c r="B486" s="18"/>
      <c r="C486" s="18"/>
      <c r="D486" s="18"/>
      <c r="E486" s="18"/>
    </row>
    <row r="487" spans="1:5" x14ac:dyDescent="0.25">
      <c r="A487" s="18"/>
      <c r="B487" s="18"/>
      <c r="C487" s="18"/>
      <c r="D487" s="18"/>
      <c r="E487" s="18"/>
    </row>
    <row r="488" spans="1:5" x14ac:dyDescent="0.25">
      <c r="A488" s="18"/>
      <c r="B488" s="18"/>
      <c r="C488" s="18"/>
      <c r="D488" s="18"/>
      <c r="E488" s="18"/>
    </row>
    <row r="489" spans="1:5" x14ac:dyDescent="0.25">
      <c r="A489" s="18"/>
      <c r="B489" s="18"/>
      <c r="C489" s="18"/>
      <c r="D489" s="18"/>
      <c r="E489" s="18"/>
    </row>
    <row r="490" spans="1:5" x14ac:dyDescent="0.25">
      <c r="A490" s="18"/>
      <c r="B490" s="18"/>
      <c r="C490" s="18"/>
      <c r="D490" s="18"/>
      <c r="E490" s="18"/>
    </row>
    <row r="491" spans="1:5" x14ac:dyDescent="0.25">
      <c r="A491" s="18"/>
      <c r="B491" s="18"/>
      <c r="C491" s="18"/>
      <c r="D491" s="18"/>
      <c r="E491" s="18"/>
    </row>
    <row r="492" spans="1:5" x14ac:dyDescent="0.25">
      <c r="A492" s="18"/>
      <c r="B492" s="18"/>
      <c r="C492" s="18"/>
      <c r="D492" s="18"/>
      <c r="E492" s="18"/>
    </row>
    <row r="493" spans="1:5" x14ac:dyDescent="0.25">
      <c r="A493" s="18"/>
      <c r="B493" s="18"/>
      <c r="C493" s="18"/>
      <c r="D493" s="18"/>
      <c r="E493" s="18"/>
    </row>
    <row r="494" spans="1:5" x14ac:dyDescent="0.25">
      <c r="A494" s="18"/>
      <c r="B494" s="18"/>
      <c r="C494" s="18"/>
      <c r="D494" s="18"/>
      <c r="E494" s="18"/>
    </row>
    <row r="495" spans="1:5" x14ac:dyDescent="0.25">
      <c r="A495" s="18"/>
      <c r="B495" s="18"/>
      <c r="C495" s="18"/>
      <c r="D495" s="18"/>
      <c r="E495" s="18"/>
    </row>
    <row r="496" spans="1:5" x14ac:dyDescent="0.25">
      <c r="A496" s="18"/>
      <c r="B496" s="18"/>
      <c r="C496" s="18"/>
      <c r="D496" s="18"/>
      <c r="E496" s="18"/>
    </row>
    <row r="497" spans="1:5" x14ac:dyDescent="0.25">
      <c r="A497" s="18"/>
      <c r="B497" s="18"/>
      <c r="C497" s="18"/>
      <c r="D497" s="18"/>
      <c r="E497" s="18"/>
    </row>
    <row r="498" spans="1:5" x14ac:dyDescent="0.25">
      <c r="A498" s="18"/>
      <c r="B498" s="18"/>
      <c r="C498" s="18"/>
      <c r="D498" s="18"/>
      <c r="E498" s="18"/>
    </row>
    <row r="499" spans="1:5" x14ac:dyDescent="0.25">
      <c r="A499" s="18"/>
      <c r="B499" s="18"/>
      <c r="C499" s="18"/>
      <c r="D499" s="18"/>
      <c r="E499" s="18"/>
    </row>
    <row r="500" spans="1:5" x14ac:dyDescent="0.25">
      <c r="A500" s="18"/>
      <c r="B500" s="18"/>
      <c r="C500" s="18"/>
      <c r="D500" s="18"/>
      <c r="E500" s="18"/>
    </row>
    <row r="501" spans="1:5" x14ac:dyDescent="0.25">
      <c r="A501" s="18"/>
      <c r="B501" s="18"/>
      <c r="C501" s="18"/>
      <c r="D501" s="18"/>
      <c r="E501" s="18"/>
    </row>
    <row r="502" spans="1:5" x14ac:dyDescent="0.25">
      <c r="A502" s="18"/>
      <c r="B502" s="18"/>
      <c r="C502" s="18"/>
      <c r="D502" s="18"/>
      <c r="E502" s="18"/>
    </row>
    <row r="503" spans="1:5" x14ac:dyDescent="0.25">
      <c r="A503" s="18"/>
      <c r="B503" s="18"/>
      <c r="C503" s="18"/>
      <c r="D503" s="18"/>
      <c r="E503" s="18"/>
    </row>
    <row r="504" spans="1:5" x14ac:dyDescent="0.25">
      <c r="A504" s="18"/>
      <c r="B504" s="18"/>
      <c r="C504" s="18"/>
      <c r="D504" s="18"/>
      <c r="E504" s="18"/>
    </row>
    <row r="505" spans="1:5" x14ac:dyDescent="0.25">
      <c r="A505" s="18"/>
      <c r="B505" s="18"/>
      <c r="C505" s="18"/>
      <c r="D505" s="18"/>
      <c r="E505" s="18"/>
    </row>
    <row r="506" spans="1:5" x14ac:dyDescent="0.25">
      <c r="A506" s="18"/>
      <c r="B506" s="18"/>
      <c r="C506" s="18"/>
      <c r="D506" s="18"/>
      <c r="E506" s="18"/>
    </row>
    <row r="507" spans="1:5" x14ac:dyDescent="0.25">
      <c r="A507" s="18"/>
      <c r="B507" s="18"/>
      <c r="C507" s="18"/>
      <c r="D507" s="18"/>
      <c r="E507" s="18"/>
    </row>
    <row r="508" spans="1:5" x14ac:dyDescent="0.25">
      <c r="A508" s="18"/>
      <c r="B508" s="18"/>
      <c r="C508" s="18"/>
      <c r="D508" s="18"/>
      <c r="E508" s="18"/>
    </row>
    <row r="509" spans="1:5" x14ac:dyDescent="0.25">
      <c r="A509" s="18"/>
      <c r="B509" s="18"/>
      <c r="C509" s="18"/>
      <c r="D509" s="18"/>
      <c r="E509" s="18"/>
    </row>
    <row r="510" spans="1:5" x14ac:dyDescent="0.25">
      <c r="A510" s="18"/>
      <c r="B510" s="18"/>
      <c r="C510" s="18"/>
      <c r="D510" s="18"/>
      <c r="E510" s="18"/>
    </row>
    <row r="511" spans="1:5" x14ac:dyDescent="0.25">
      <c r="A511" s="18"/>
      <c r="B511" s="18"/>
      <c r="C511" s="18"/>
      <c r="D511" s="18"/>
      <c r="E511" s="18"/>
    </row>
    <row r="512" spans="1:5" x14ac:dyDescent="0.25">
      <c r="A512" s="18"/>
      <c r="B512" s="18"/>
      <c r="C512" s="18"/>
      <c r="D512" s="18"/>
      <c r="E512" s="18"/>
    </row>
    <row r="513" spans="1:5" x14ac:dyDescent="0.25">
      <c r="A513" s="18"/>
      <c r="B513" s="18"/>
      <c r="C513" s="18"/>
      <c r="D513" s="18"/>
      <c r="E513" s="18"/>
    </row>
    <row r="514" spans="1:5" x14ac:dyDescent="0.25">
      <c r="A514" s="18"/>
      <c r="B514" s="18"/>
      <c r="C514" s="18"/>
      <c r="D514" s="18"/>
      <c r="E514" s="18"/>
    </row>
    <row r="515" spans="1:5" x14ac:dyDescent="0.25">
      <c r="A515" s="18"/>
      <c r="B515" s="18"/>
      <c r="C515" s="18"/>
      <c r="D515" s="18"/>
      <c r="E515" s="18"/>
    </row>
    <row r="516" spans="1:5" x14ac:dyDescent="0.25">
      <c r="A516" s="18"/>
      <c r="B516" s="18"/>
      <c r="C516" s="18"/>
      <c r="D516" s="18"/>
      <c r="E516" s="18"/>
    </row>
    <row r="517" spans="1:5" x14ac:dyDescent="0.25">
      <c r="A517" s="18"/>
      <c r="B517" s="18"/>
      <c r="C517" s="18"/>
      <c r="D517" s="18"/>
      <c r="E517" s="18"/>
    </row>
    <row r="518" spans="1:5" x14ac:dyDescent="0.25">
      <c r="A518" s="18"/>
      <c r="B518" s="18"/>
      <c r="C518" s="18"/>
      <c r="D518" s="18"/>
      <c r="E518" s="18"/>
    </row>
    <row r="519" spans="1:5" x14ac:dyDescent="0.25">
      <c r="A519" s="18"/>
      <c r="B519" s="18"/>
      <c r="C519" s="18"/>
      <c r="D519" s="18"/>
      <c r="E519" s="18"/>
    </row>
    <row r="520" spans="1:5" x14ac:dyDescent="0.25">
      <c r="A520" s="18"/>
      <c r="B520" s="18"/>
      <c r="C520" s="18"/>
      <c r="D520" s="18"/>
      <c r="E520" s="18"/>
    </row>
    <row r="521" spans="1:5" x14ac:dyDescent="0.25">
      <c r="A521" s="18"/>
      <c r="B521" s="18"/>
      <c r="C521" s="18"/>
      <c r="D521" s="18"/>
      <c r="E521" s="18"/>
    </row>
    <row r="522" spans="1:5" x14ac:dyDescent="0.25">
      <c r="A522" s="18"/>
      <c r="B522" s="18"/>
      <c r="C522" s="18"/>
      <c r="D522" s="18"/>
      <c r="E522" s="18"/>
    </row>
    <row r="523" spans="1:5" x14ac:dyDescent="0.25">
      <c r="A523" s="18"/>
      <c r="B523" s="18"/>
      <c r="C523" s="18"/>
      <c r="D523" s="18"/>
      <c r="E523" s="18"/>
    </row>
    <row r="524" spans="1:5" x14ac:dyDescent="0.25">
      <c r="A524" s="18"/>
      <c r="B524" s="18"/>
      <c r="C524" s="18"/>
      <c r="D524" s="18"/>
      <c r="E524" s="18"/>
    </row>
    <row r="525" spans="1:5" x14ac:dyDescent="0.25">
      <c r="A525" s="18"/>
      <c r="B525" s="18"/>
      <c r="C525" s="18"/>
      <c r="D525" s="18"/>
      <c r="E525" s="18"/>
    </row>
    <row r="526" spans="1:5" x14ac:dyDescent="0.25">
      <c r="A526" s="18"/>
      <c r="B526" s="18"/>
      <c r="C526" s="18"/>
      <c r="D526" s="18"/>
      <c r="E526" s="18"/>
    </row>
    <row r="527" spans="1:5" x14ac:dyDescent="0.25">
      <c r="A527" s="18"/>
      <c r="B527" s="18"/>
      <c r="C527" s="18"/>
      <c r="D527" s="18"/>
      <c r="E527" s="18"/>
    </row>
    <row r="528" spans="1:5" x14ac:dyDescent="0.25">
      <c r="A528" s="18"/>
      <c r="B528" s="18"/>
      <c r="C528" s="18"/>
      <c r="D528" s="18"/>
      <c r="E528" s="18"/>
    </row>
    <row r="529" spans="1:5" x14ac:dyDescent="0.25">
      <c r="A529" s="18"/>
      <c r="B529" s="18"/>
      <c r="C529" s="18"/>
      <c r="D529" s="18"/>
      <c r="E529" s="18"/>
    </row>
    <row r="530" spans="1:5" x14ac:dyDescent="0.25">
      <c r="A530" s="18"/>
      <c r="B530" s="18"/>
      <c r="C530" s="18"/>
      <c r="D530" s="18"/>
      <c r="E530" s="18"/>
    </row>
    <row r="531" spans="1:5" x14ac:dyDescent="0.25">
      <c r="A531" s="18"/>
      <c r="B531" s="18"/>
      <c r="C531" s="18"/>
      <c r="D531" s="18"/>
      <c r="E531" s="18"/>
    </row>
    <row r="532" spans="1:5" x14ac:dyDescent="0.25">
      <c r="A532" s="18"/>
      <c r="B532" s="18"/>
      <c r="C532" s="18"/>
      <c r="D532" s="18"/>
      <c r="E532" s="18"/>
    </row>
    <row r="533" spans="1:5" x14ac:dyDescent="0.25">
      <c r="A533" s="18"/>
      <c r="B533" s="18"/>
      <c r="C533" s="18"/>
      <c r="D533" s="18"/>
      <c r="E533" s="18"/>
    </row>
    <row r="534" spans="1:5" x14ac:dyDescent="0.25">
      <c r="A534" s="18"/>
      <c r="B534" s="18"/>
      <c r="C534" s="18"/>
      <c r="D534" s="18"/>
      <c r="E534" s="18"/>
    </row>
    <row r="535" spans="1:5" x14ac:dyDescent="0.25">
      <c r="A535" s="18"/>
      <c r="B535" s="18"/>
      <c r="C535" s="18"/>
      <c r="D535" s="18"/>
      <c r="E535" s="18"/>
    </row>
    <row r="536" spans="1:5" x14ac:dyDescent="0.25">
      <c r="A536" s="18"/>
      <c r="B536" s="18"/>
      <c r="C536" s="18"/>
      <c r="D536" s="18"/>
      <c r="E536" s="18"/>
    </row>
    <row r="537" spans="1:5" x14ac:dyDescent="0.25">
      <c r="A537" s="18"/>
      <c r="B537" s="18"/>
      <c r="C537" s="18"/>
      <c r="D537" s="18"/>
      <c r="E537" s="18"/>
    </row>
    <row r="538" spans="1:5" x14ac:dyDescent="0.25">
      <c r="A538" s="18"/>
      <c r="B538" s="18"/>
      <c r="C538" s="18"/>
      <c r="D538" s="18"/>
      <c r="E538" s="18"/>
    </row>
    <row r="539" spans="1:5" x14ac:dyDescent="0.25">
      <c r="A539" s="18"/>
      <c r="B539" s="18"/>
      <c r="C539" s="18"/>
      <c r="D539" s="18"/>
      <c r="E539" s="18"/>
    </row>
    <row r="540" spans="1:5" x14ac:dyDescent="0.25">
      <c r="A540" s="18"/>
      <c r="B540" s="18"/>
      <c r="C540" s="18"/>
      <c r="D540" s="18"/>
      <c r="E540" s="18"/>
    </row>
    <row r="541" spans="1:5" x14ac:dyDescent="0.25">
      <c r="A541" s="18"/>
      <c r="B541" s="18"/>
      <c r="C541" s="18"/>
      <c r="D541" s="18"/>
      <c r="E541" s="18"/>
    </row>
    <row r="542" spans="1:5" x14ac:dyDescent="0.25">
      <c r="A542" s="18"/>
      <c r="B542" s="18"/>
      <c r="C542" s="18"/>
      <c r="D542" s="18"/>
      <c r="E542" s="18"/>
    </row>
    <row r="543" spans="1:5" x14ac:dyDescent="0.25">
      <c r="A543" s="18"/>
      <c r="B543" s="18"/>
      <c r="C543" s="18"/>
      <c r="D543" s="18"/>
      <c r="E543" s="18"/>
    </row>
    <row r="544" spans="1:5" x14ac:dyDescent="0.25">
      <c r="A544" s="18"/>
      <c r="B544" s="18"/>
      <c r="C544" s="18"/>
      <c r="D544" s="18"/>
      <c r="E544" s="18"/>
    </row>
    <row r="545" spans="1:5" x14ac:dyDescent="0.25">
      <c r="A545" s="18"/>
      <c r="B545" s="18"/>
      <c r="C545" s="18"/>
      <c r="D545" s="18"/>
      <c r="E545" s="18"/>
    </row>
    <row r="546" spans="1:5" x14ac:dyDescent="0.25">
      <c r="A546" s="18"/>
      <c r="B546" s="18"/>
      <c r="C546" s="18"/>
      <c r="D546" s="18"/>
      <c r="E546" s="18"/>
    </row>
    <row r="547" spans="1:5" x14ac:dyDescent="0.25">
      <c r="A547" s="18"/>
      <c r="B547" s="18"/>
      <c r="C547" s="18"/>
      <c r="D547" s="18"/>
      <c r="E547" s="18"/>
    </row>
    <row r="548" spans="1:5" x14ac:dyDescent="0.25">
      <c r="A548" s="18"/>
      <c r="B548" s="18"/>
      <c r="C548" s="18"/>
      <c r="D548" s="18"/>
      <c r="E548" s="18"/>
    </row>
    <row r="549" spans="1:5" x14ac:dyDescent="0.25">
      <c r="A549" s="18"/>
      <c r="B549" s="18"/>
      <c r="C549" s="18"/>
      <c r="D549" s="18"/>
      <c r="E549" s="18"/>
    </row>
    <row r="550" spans="1:5" x14ac:dyDescent="0.25">
      <c r="A550" s="18"/>
      <c r="B550" s="18"/>
      <c r="C550" s="18"/>
      <c r="D550" s="18"/>
      <c r="E550" s="18"/>
    </row>
    <row r="551" spans="1:5" x14ac:dyDescent="0.25">
      <c r="A551" s="18"/>
      <c r="B551" s="18"/>
      <c r="C551" s="18"/>
      <c r="D551" s="18"/>
      <c r="E551" s="18"/>
    </row>
    <row r="552" spans="1:5" x14ac:dyDescent="0.25">
      <c r="A552" s="18"/>
      <c r="B552" s="18"/>
      <c r="C552" s="18"/>
      <c r="D552" s="18"/>
      <c r="E552" s="18"/>
    </row>
    <row r="553" spans="1:5" x14ac:dyDescent="0.25">
      <c r="A553" s="18"/>
      <c r="B553" s="18"/>
      <c r="C553" s="18"/>
      <c r="D553" s="18"/>
      <c r="E553" s="18"/>
    </row>
    <row r="554" spans="1:5" x14ac:dyDescent="0.25">
      <c r="A554" s="18"/>
      <c r="B554" s="18"/>
      <c r="C554" s="18"/>
      <c r="D554" s="18"/>
      <c r="E554" s="18"/>
    </row>
    <row r="555" spans="1:5" x14ac:dyDescent="0.25">
      <c r="A555" s="18"/>
      <c r="B555" s="18"/>
      <c r="C555" s="18"/>
      <c r="D555" s="18"/>
      <c r="E555" s="18"/>
    </row>
    <row r="556" spans="1:5" x14ac:dyDescent="0.25">
      <c r="A556" s="18"/>
      <c r="B556" s="18"/>
      <c r="C556" s="18"/>
      <c r="D556" s="18"/>
      <c r="E556" s="18"/>
    </row>
    <row r="557" spans="1:5" x14ac:dyDescent="0.25">
      <c r="A557" s="18"/>
      <c r="B557" s="18"/>
      <c r="C557" s="18"/>
      <c r="D557" s="18"/>
      <c r="E557" s="18"/>
    </row>
    <row r="558" spans="1:5" x14ac:dyDescent="0.25">
      <c r="A558" s="18"/>
      <c r="B558" s="18"/>
      <c r="C558" s="18"/>
      <c r="D558" s="18"/>
      <c r="E558" s="18"/>
    </row>
    <row r="559" spans="1:5" x14ac:dyDescent="0.25">
      <c r="A559" s="18"/>
      <c r="B559" s="18"/>
      <c r="C559" s="18"/>
      <c r="D559" s="18"/>
      <c r="E559" s="18"/>
    </row>
    <row r="560" spans="1:5" x14ac:dyDescent="0.25">
      <c r="A560" s="18"/>
      <c r="B560" s="18"/>
      <c r="C560" s="18"/>
      <c r="D560" s="18"/>
      <c r="E560" s="18"/>
    </row>
    <row r="561" spans="1:5" x14ac:dyDescent="0.25">
      <c r="A561" s="18"/>
      <c r="B561" s="18"/>
      <c r="C561" s="18"/>
      <c r="D561" s="18"/>
      <c r="E561" s="18"/>
    </row>
    <row r="562" spans="1:5" x14ac:dyDescent="0.25">
      <c r="A562" s="18"/>
      <c r="B562" s="18"/>
      <c r="C562" s="18"/>
      <c r="D562" s="18"/>
      <c r="E562" s="18"/>
    </row>
    <row r="563" spans="1:5" x14ac:dyDescent="0.25">
      <c r="A563" s="18"/>
      <c r="B563" s="18"/>
      <c r="C563" s="18"/>
      <c r="D563" s="18"/>
      <c r="E563" s="18"/>
    </row>
    <row r="564" spans="1:5" x14ac:dyDescent="0.25">
      <c r="A564" s="18"/>
      <c r="B564" s="18"/>
      <c r="C564" s="18"/>
      <c r="D564" s="18"/>
      <c r="E564" s="18"/>
    </row>
    <row r="565" spans="1:5" x14ac:dyDescent="0.25">
      <c r="A565" s="18"/>
      <c r="B565" s="18"/>
      <c r="C565" s="18"/>
      <c r="D565" s="18"/>
      <c r="E565" s="18"/>
    </row>
    <row r="566" spans="1:5" x14ac:dyDescent="0.25">
      <c r="A566" s="18"/>
      <c r="B566" s="18"/>
      <c r="C566" s="18"/>
      <c r="D566" s="18"/>
      <c r="E566" s="18"/>
    </row>
    <row r="567" spans="1:5" x14ac:dyDescent="0.25">
      <c r="A567" s="18"/>
      <c r="B567" s="18"/>
      <c r="C567" s="18"/>
      <c r="D567" s="18"/>
      <c r="E567" s="18"/>
    </row>
    <row r="568" spans="1:5" x14ac:dyDescent="0.25">
      <c r="A568" s="18"/>
      <c r="B568" s="18"/>
      <c r="C568" s="18"/>
      <c r="D568" s="18"/>
      <c r="E568" s="18"/>
    </row>
    <row r="569" spans="1:5" x14ac:dyDescent="0.25">
      <c r="A569" s="18"/>
      <c r="B569" s="18"/>
      <c r="C569" s="18"/>
      <c r="D569" s="18"/>
      <c r="E569" s="18"/>
    </row>
    <row r="570" spans="1:5" x14ac:dyDescent="0.25">
      <c r="A570" s="18"/>
      <c r="B570" s="18"/>
      <c r="C570" s="18"/>
      <c r="D570" s="18"/>
      <c r="E570" s="18"/>
    </row>
    <row r="571" spans="1:5" x14ac:dyDescent="0.25">
      <c r="A571" s="18"/>
      <c r="B571" s="18"/>
      <c r="C571" s="18"/>
      <c r="D571" s="18"/>
      <c r="E571" s="18"/>
    </row>
    <row r="572" spans="1:5" x14ac:dyDescent="0.25">
      <c r="A572" s="18"/>
      <c r="B572" s="18"/>
      <c r="C572" s="18"/>
      <c r="D572" s="18"/>
      <c r="E572" s="18"/>
    </row>
    <row r="573" spans="1:5" x14ac:dyDescent="0.25">
      <c r="A573" s="18"/>
      <c r="B573" s="18"/>
      <c r="C573" s="18"/>
      <c r="D573" s="18"/>
      <c r="E573" s="18"/>
    </row>
    <row r="574" spans="1:5" x14ac:dyDescent="0.25">
      <c r="A574" s="18"/>
      <c r="B574" s="18"/>
      <c r="C574" s="18"/>
      <c r="D574" s="18"/>
      <c r="E574" s="18"/>
    </row>
    <row r="575" spans="1:5" x14ac:dyDescent="0.25">
      <c r="A575" s="18"/>
      <c r="B575" s="18"/>
      <c r="C575" s="18"/>
      <c r="D575" s="18"/>
      <c r="E575" s="18"/>
    </row>
    <row r="576" spans="1:5" x14ac:dyDescent="0.25">
      <c r="A576" s="18"/>
      <c r="B576" s="18"/>
      <c r="C576" s="18"/>
      <c r="D576" s="18"/>
      <c r="E576" s="18"/>
    </row>
    <row r="577" spans="1:5" x14ac:dyDescent="0.25">
      <c r="A577" s="18"/>
      <c r="B577" s="18"/>
      <c r="C577" s="18"/>
      <c r="D577" s="18"/>
      <c r="E577" s="18"/>
    </row>
    <row r="578" spans="1:5" x14ac:dyDescent="0.25">
      <c r="A578" s="18"/>
      <c r="B578" s="18"/>
      <c r="C578" s="18"/>
      <c r="D578" s="18"/>
      <c r="E578" s="18"/>
    </row>
    <row r="579" spans="1:5" x14ac:dyDescent="0.25">
      <c r="A579" s="18"/>
      <c r="B579" s="18"/>
      <c r="C579" s="18"/>
      <c r="D579" s="18"/>
      <c r="E579" s="18"/>
    </row>
    <row r="580" spans="1:5" x14ac:dyDescent="0.25">
      <c r="A580" s="18"/>
      <c r="B580" s="18"/>
      <c r="C580" s="18"/>
      <c r="D580" s="18"/>
      <c r="E580" s="18"/>
    </row>
    <row r="581" spans="1:5" x14ac:dyDescent="0.25">
      <c r="A581" s="18"/>
      <c r="B581" s="18"/>
      <c r="C581" s="18"/>
      <c r="D581" s="18"/>
      <c r="E581" s="18"/>
    </row>
    <row r="582" spans="1:5" x14ac:dyDescent="0.25">
      <c r="A582" s="18"/>
      <c r="B582" s="18"/>
      <c r="C582" s="18"/>
      <c r="D582" s="18"/>
      <c r="E582" s="18"/>
    </row>
    <row r="583" spans="1:5" x14ac:dyDescent="0.25">
      <c r="A583" s="18"/>
      <c r="B583" s="18"/>
      <c r="C583" s="18"/>
      <c r="D583" s="18"/>
      <c r="E583" s="18"/>
    </row>
    <row r="584" spans="1:5" x14ac:dyDescent="0.25">
      <c r="A584" s="18"/>
      <c r="B584" s="18"/>
      <c r="C584" s="18"/>
      <c r="D584" s="18"/>
      <c r="E584" s="18"/>
    </row>
    <row r="585" spans="1:5" x14ac:dyDescent="0.25">
      <c r="A585" s="18"/>
      <c r="B585" s="18"/>
      <c r="C585" s="18"/>
      <c r="D585" s="18"/>
      <c r="E585" s="18"/>
    </row>
    <row r="586" spans="1:5" x14ac:dyDescent="0.25">
      <c r="A586" s="18"/>
      <c r="B586" s="18"/>
      <c r="C586" s="18"/>
      <c r="D586" s="18"/>
      <c r="E586" s="18"/>
    </row>
    <row r="587" spans="1:5" x14ac:dyDescent="0.25">
      <c r="A587" s="18"/>
      <c r="B587" s="18"/>
      <c r="C587" s="18"/>
      <c r="D587" s="18"/>
      <c r="E587" s="18"/>
    </row>
    <row r="588" spans="1:5" x14ac:dyDescent="0.25">
      <c r="A588" s="18"/>
      <c r="B588" s="18"/>
      <c r="C588" s="18"/>
      <c r="D588" s="18"/>
      <c r="E588" s="18"/>
    </row>
    <row r="589" spans="1:5" x14ac:dyDescent="0.25">
      <c r="A589" s="18"/>
      <c r="B589" s="18"/>
      <c r="C589" s="18"/>
      <c r="D589" s="18"/>
      <c r="E589" s="18"/>
    </row>
    <row r="590" spans="1:5" x14ac:dyDescent="0.25">
      <c r="A590" s="18"/>
      <c r="B590" s="18"/>
      <c r="C590" s="18"/>
      <c r="D590" s="18"/>
      <c r="E590" s="18"/>
    </row>
    <row r="591" spans="1:5" x14ac:dyDescent="0.25">
      <c r="A591" s="18"/>
      <c r="B591" s="18"/>
      <c r="C591" s="18"/>
      <c r="D591" s="18"/>
      <c r="E591" s="18"/>
    </row>
    <row r="592" spans="1:5" x14ac:dyDescent="0.25">
      <c r="A592" s="18"/>
      <c r="B592" s="18"/>
      <c r="C592" s="18"/>
      <c r="D592" s="18"/>
      <c r="E592" s="18"/>
    </row>
    <row r="593" spans="1:5" x14ac:dyDescent="0.25">
      <c r="A593" s="18"/>
      <c r="B593" s="18"/>
      <c r="C593" s="18"/>
      <c r="D593" s="18"/>
      <c r="E593" s="18"/>
    </row>
    <row r="594" spans="1:5" x14ac:dyDescent="0.25">
      <c r="A594" s="18"/>
      <c r="B594" s="18"/>
      <c r="C594" s="18"/>
      <c r="D594" s="18"/>
      <c r="E594" s="18"/>
    </row>
    <row r="595" spans="1:5" x14ac:dyDescent="0.25">
      <c r="A595" s="18"/>
      <c r="B595" s="18"/>
      <c r="C595" s="18"/>
      <c r="D595" s="18"/>
      <c r="E595" s="18"/>
    </row>
    <row r="596" spans="1:5" x14ac:dyDescent="0.25">
      <c r="A596" s="18"/>
      <c r="B596" s="18"/>
      <c r="C596" s="18"/>
      <c r="D596" s="18"/>
      <c r="E596" s="18"/>
    </row>
    <row r="597" spans="1:5" x14ac:dyDescent="0.25">
      <c r="A597" s="18"/>
      <c r="B597" s="18"/>
      <c r="C597" s="18"/>
      <c r="D597" s="18"/>
      <c r="E597" s="18"/>
    </row>
    <row r="598" spans="1:5" x14ac:dyDescent="0.25">
      <c r="A598" s="18"/>
      <c r="B598" s="18"/>
      <c r="C598" s="18"/>
      <c r="D598" s="18"/>
      <c r="E598" s="18"/>
    </row>
    <row r="599" spans="1:5" x14ac:dyDescent="0.25">
      <c r="A599" s="18"/>
      <c r="B599" s="18"/>
      <c r="C599" s="18"/>
      <c r="D599" s="18"/>
      <c r="E599" s="18"/>
    </row>
    <row r="600" spans="1:5" x14ac:dyDescent="0.25">
      <c r="A600" s="18"/>
      <c r="B600" s="18"/>
      <c r="C600" s="18"/>
      <c r="D600" s="18"/>
      <c r="E600" s="18"/>
    </row>
    <row r="601" spans="1:5" x14ac:dyDescent="0.25">
      <c r="A601" s="18"/>
      <c r="B601" s="18"/>
      <c r="C601" s="18"/>
      <c r="D601" s="18"/>
      <c r="E601" s="18"/>
    </row>
    <row r="602" spans="1:5" x14ac:dyDescent="0.25">
      <c r="A602" s="18"/>
      <c r="B602" s="18"/>
      <c r="C602" s="18"/>
      <c r="D602" s="18"/>
      <c r="E602" s="18"/>
    </row>
    <row r="603" spans="1:5" x14ac:dyDescent="0.25">
      <c r="A603" s="18"/>
      <c r="B603" s="18"/>
      <c r="C603" s="18"/>
      <c r="D603" s="18"/>
      <c r="E603" s="18"/>
    </row>
    <row r="604" spans="1:5" x14ac:dyDescent="0.25">
      <c r="A604" s="18"/>
      <c r="B604" s="18"/>
      <c r="C604" s="18"/>
      <c r="D604" s="18"/>
      <c r="E604" s="18"/>
    </row>
    <row r="605" spans="1:5" x14ac:dyDescent="0.25">
      <c r="A605" s="18"/>
      <c r="B605" s="18"/>
      <c r="C605" s="18"/>
      <c r="D605" s="18"/>
      <c r="E605" s="18"/>
    </row>
    <row r="606" spans="1:5" x14ac:dyDescent="0.25">
      <c r="A606" s="18"/>
      <c r="B606" s="18"/>
      <c r="C606" s="18"/>
      <c r="D606" s="18"/>
      <c r="E606" s="18"/>
    </row>
    <row r="607" spans="1:5" x14ac:dyDescent="0.25">
      <c r="A607" s="18"/>
      <c r="B607" s="18"/>
      <c r="C607" s="18"/>
      <c r="D607" s="18"/>
      <c r="E607" s="18"/>
    </row>
    <row r="608" spans="1:5" x14ac:dyDescent="0.25">
      <c r="A608" s="18"/>
      <c r="B608" s="18"/>
      <c r="C608" s="18"/>
      <c r="D608" s="18"/>
      <c r="E608" s="18"/>
    </row>
    <row r="609" spans="1:5" x14ac:dyDescent="0.25">
      <c r="A609" s="18"/>
      <c r="B609" s="18"/>
      <c r="C609" s="18"/>
      <c r="D609" s="18"/>
      <c r="E609" s="18"/>
    </row>
    <row r="610" spans="1:5" x14ac:dyDescent="0.25">
      <c r="A610" s="18"/>
      <c r="B610" s="18"/>
      <c r="C610" s="18"/>
      <c r="D610" s="18"/>
      <c r="E610" s="18"/>
    </row>
    <row r="611" spans="1:5" x14ac:dyDescent="0.25">
      <c r="A611" s="18"/>
      <c r="B611" s="18"/>
      <c r="C611" s="18"/>
      <c r="D611" s="18"/>
      <c r="E611" s="18"/>
    </row>
    <row r="612" spans="1:5" x14ac:dyDescent="0.25">
      <c r="A612" s="18"/>
      <c r="B612" s="18"/>
      <c r="C612" s="18"/>
      <c r="D612" s="18"/>
      <c r="E612" s="18"/>
    </row>
    <row r="613" spans="1:5" x14ac:dyDescent="0.25">
      <c r="A613" s="18"/>
      <c r="B613" s="18"/>
      <c r="C613" s="18"/>
      <c r="D613" s="18"/>
      <c r="E613" s="18"/>
    </row>
    <row r="614" spans="1:5" x14ac:dyDescent="0.25">
      <c r="A614" s="18"/>
      <c r="B614" s="18"/>
      <c r="C614" s="18"/>
      <c r="D614" s="18"/>
      <c r="E614" s="18"/>
    </row>
    <row r="615" spans="1:5" x14ac:dyDescent="0.25">
      <c r="A615" s="18"/>
      <c r="B615" s="18"/>
      <c r="C615" s="18"/>
      <c r="D615" s="18"/>
      <c r="E615" s="18"/>
    </row>
    <row r="616" spans="1:5" x14ac:dyDescent="0.25">
      <c r="A616" s="18"/>
      <c r="B616" s="18"/>
      <c r="C616" s="18"/>
      <c r="D616" s="18"/>
      <c r="E616" s="18"/>
    </row>
    <row r="617" spans="1:5" x14ac:dyDescent="0.25">
      <c r="A617" s="18"/>
      <c r="B617" s="18"/>
      <c r="C617" s="18"/>
      <c r="D617" s="18"/>
      <c r="E617" s="18"/>
    </row>
    <row r="618" spans="1:5" x14ac:dyDescent="0.25">
      <c r="A618" s="18"/>
      <c r="B618" s="18"/>
      <c r="C618" s="18"/>
      <c r="D618" s="18"/>
      <c r="E618" s="18"/>
    </row>
    <row r="619" spans="1:5" x14ac:dyDescent="0.25">
      <c r="A619" s="18"/>
      <c r="B619" s="18"/>
      <c r="C619" s="18"/>
      <c r="D619" s="18"/>
      <c r="E619" s="18"/>
    </row>
    <row r="620" spans="1:5" x14ac:dyDescent="0.25">
      <c r="A620" s="18"/>
      <c r="B620" s="18"/>
      <c r="C620" s="18"/>
      <c r="D620" s="18"/>
      <c r="E620" s="18"/>
    </row>
    <row r="621" spans="1:5" x14ac:dyDescent="0.25">
      <c r="A621" s="18"/>
      <c r="B621" s="18"/>
      <c r="C621" s="18"/>
      <c r="D621" s="18"/>
      <c r="E621" s="18"/>
    </row>
    <row r="622" spans="1:5" x14ac:dyDescent="0.25">
      <c r="A622" s="18"/>
      <c r="B622" s="18"/>
      <c r="C622" s="18"/>
      <c r="D622" s="18"/>
      <c r="E622" s="18"/>
    </row>
    <row r="623" spans="1:5" x14ac:dyDescent="0.25">
      <c r="A623" s="18"/>
      <c r="B623" s="18"/>
      <c r="C623" s="18"/>
      <c r="D623" s="18"/>
      <c r="E623" s="18"/>
    </row>
    <row r="624" spans="1:5" x14ac:dyDescent="0.25">
      <c r="A624" s="18"/>
      <c r="B624" s="18"/>
      <c r="C624" s="18"/>
      <c r="D624" s="18"/>
      <c r="E624" s="18"/>
    </row>
    <row r="625" spans="1:5" x14ac:dyDescent="0.25">
      <c r="A625" s="18"/>
      <c r="B625" s="18"/>
      <c r="C625" s="18"/>
      <c r="D625" s="18"/>
      <c r="E625" s="18"/>
    </row>
    <row r="626" spans="1:5" x14ac:dyDescent="0.25">
      <c r="A626" s="18"/>
      <c r="B626" s="18"/>
      <c r="C626" s="18"/>
      <c r="D626" s="18"/>
      <c r="E626" s="18"/>
    </row>
    <row r="627" spans="1:5" x14ac:dyDescent="0.25">
      <c r="A627" s="18"/>
      <c r="B627" s="18"/>
      <c r="C627" s="18"/>
      <c r="D627" s="18"/>
      <c r="E627" s="18"/>
    </row>
    <row r="628" spans="1:5" x14ac:dyDescent="0.25">
      <c r="A628" s="18"/>
      <c r="B628" s="18"/>
      <c r="C628" s="18"/>
      <c r="D628" s="18"/>
      <c r="E628" s="18"/>
    </row>
    <row r="629" spans="1:5" x14ac:dyDescent="0.25">
      <c r="A629" s="18"/>
      <c r="B629" s="18"/>
      <c r="C629" s="18"/>
      <c r="D629" s="18"/>
      <c r="E629" s="18"/>
    </row>
    <row r="630" spans="1:5" x14ac:dyDescent="0.25">
      <c r="A630" s="18"/>
      <c r="B630" s="18"/>
      <c r="C630" s="18"/>
      <c r="D630" s="18"/>
      <c r="E630" s="18"/>
    </row>
    <row r="631" spans="1:5" x14ac:dyDescent="0.25">
      <c r="A631" s="18"/>
      <c r="B631" s="18"/>
      <c r="C631" s="18"/>
      <c r="D631" s="18"/>
      <c r="E631" s="18"/>
    </row>
    <row r="632" spans="1:5" x14ac:dyDescent="0.25">
      <c r="A632" s="18"/>
      <c r="B632" s="18"/>
      <c r="C632" s="18"/>
      <c r="D632" s="18"/>
      <c r="E632" s="18"/>
    </row>
    <row r="633" spans="1:5" x14ac:dyDescent="0.25">
      <c r="A633" s="18"/>
      <c r="B633" s="18"/>
      <c r="C633" s="18"/>
      <c r="D633" s="18"/>
      <c r="E633" s="18"/>
    </row>
    <row r="634" spans="1:5" x14ac:dyDescent="0.25">
      <c r="A634" s="18"/>
      <c r="B634" s="18"/>
      <c r="C634" s="18"/>
      <c r="D634" s="18"/>
      <c r="E634" s="18"/>
    </row>
    <row r="635" spans="1:5" x14ac:dyDescent="0.25">
      <c r="A635" s="18"/>
      <c r="B635" s="18"/>
      <c r="C635" s="18"/>
      <c r="D635" s="18"/>
      <c r="E635" s="18"/>
    </row>
    <row r="636" spans="1:5" x14ac:dyDescent="0.25">
      <c r="A636" s="18"/>
      <c r="B636" s="18"/>
      <c r="C636" s="18"/>
      <c r="D636" s="18"/>
      <c r="E636" s="18"/>
    </row>
    <row r="637" spans="1:5" x14ac:dyDescent="0.25">
      <c r="A637" s="18"/>
      <c r="B637" s="18"/>
      <c r="C637" s="18"/>
      <c r="D637" s="18"/>
      <c r="E637" s="18"/>
    </row>
    <row r="638" spans="1:5" x14ac:dyDescent="0.25">
      <c r="A638" s="18"/>
      <c r="B638" s="18"/>
      <c r="C638" s="18"/>
      <c r="D638" s="18"/>
      <c r="E638" s="18"/>
    </row>
    <row r="639" spans="1:5" x14ac:dyDescent="0.25">
      <c r="A639" s="18"/>
      <c r="B639" s="18"/>
      <c r="C639" s="18"/>
      <c r="D639" s="18"/>
      <c r="E639" s="18"/>
    </row>
    <row r="640" spans="1:5" x14ac:dyDescent="0.25">
      <c r="A640" s="18"/>
      <c r="B640" s="18"/>
      <c r="C640" s="18"/>
      <c r="D640" s="18"/>
      <c r="E640" s="18"/>
    </row>
    <row r="641" spans="1:5" x14ac:dyDescent="0.25">
      <c r="A641" s="18"/>
      <c r="B641" s="18"/>
      <c r="C641" s="18"/>
      <c r="D641" s="18"/>
      <c r="E641" s="18"/>
    </row>
    <row r="642" spans="1:5" x14ac:dyDescent="0.25">
      <c r="A642" s="18"/>
      <c r="B642" s="18"/>
      <c r="C642" s="18"/>
      <c r="D642" s="18"/>
      <c r="E642" s="18"/>
    </row>
    <row r="643" spans="1:5" x14ac:dyDescent="0.25">
      <c r="A643" s="18"/>
      <c r="B643" s="18"/>
      <c r="C643" s="18"/>
      <c r="D643" s="18"/>
      <c r="E643" s="18"/>
    </row>
    <row r="644" spans="1:5" x14ac:dyDescent="0.25">
      <c r="A644" s="18"/>
      <c r="B644" s="18"/>
      <c r="C644" s="18"/>
      <c r="D644" s="18"/>
      <c r="E644" s="18"/>
    </row>
    <row r="645" spans="1:5" x14ac:dyDescent="0.25">
      <c r="A645" s="18"/>
      <c r="B645" s="18"/>
      <c r="C645" s="18"/>
      <c r="D645" s="18"/>
      <c r="E645" s="18"/>
    </row>
    <row r="646" spans="1:5" x14ac:dyDescent="0.25">
      <c r="A646" s="18"/>
      <c r="B646" s="18"/>
      <c r="C646" s="18"/>
      <c r="D646" s="18"/>
      <c r="E646" s="18"/>
    </row>
    <row r="647" spans="1:5" x14ac:dyDescent="0.25">
      <c r="A647" s="18"/>
      <c r="B647" s="18"/>
      <c r="C647" s="18"/>
      <c r="D647" s="18"/>
      <c r="E647" s="18"/>
    </row>
    <row r="648" spans="1:5" x14ac:dyDescent="0.25">
      <c r="A648" s="18"/>
      <c r="B648" s="18"/>
      <c r="C648" s="18"/>
      <c r="D648" s="18"/>
      <c r="E648" s="18"/>
    </row>
    <row r="649" spans="1:5" x14ac:dyDescent="0.25">
      <c r="A649" s="18"/>
      <c r="B649" s="18"/>
      <c r="C649" s="18"/>
      <c r="D649" s="18"/>
      <c r="E649" s="18"/>
    </row>
    <row r="650" spans="1:5" x14ac:dyDescent="0.25">
      <c r="A650" s="18"/>
      <c r="B650" s="18"/>
      <c r="C650" s="18"/>
      <c r="D650" s="18"/>
      <c r="E650" s="18"/>
    </row>
    <row r="651" spans="1:5" x14ac:dyDescent="0.25">
      <c r="A651" s="18"/>
      <c r="B651" s="18"/>
      <c r="C651" s="18"/>
      <c r="D651" s="18"/>
      <c r="E651" s="18"/>
    </row>
    <row r="652" spans="1:5" x14ac:dyDescent="0.25">
      <c r="A652" s="18"/>
      <c r="B652" s="18"/>
      <c r="C652" s="18"/>
      <c r="D652" s="18"/>
      <c r="E652" s="18"/>
    </row>
    <row r="653" spans="1:5" x14ac:dyDescent="0.25">
      <c r="A653" s="18"/>
      <c r="B653" s="18"/>
      <c r="C653" s="18"/>
      <c r="D653" s="18"/>
      <c r="E653" s="18"/>
    </row>
    <row r="654" spans="1:5" x14ac:dyDescent="0.25">
      <c r="A654" s="18"/>
      <c r="B654" s="18"/>
      <c r="C654" s="18"/>
      <c r="D654" s="18"/>
      <c r="E654" s="18"/>
    </row>
    <row r="655" spans="1:5" x14ac:dyDescent="0.25">
      <c r="A655" s="18"/>
      <c r="B655" s="18"/>
      <c r="C655" s="18"/>
      <c r="D655" s="18"/>
      <c r="E655" s="18"/>
    </row>
    <row r="656" spans="1:5" x14ac:dyDescent="0.25">
      <c r="A656" s="18"/>
      <c r="B656" s="18"/>
      <c r="C656" s="18"/>
      <c r="D656" s="18"/>
      <c r="E656" s="18"/>
    </row>
    <row r="657" spans="1:5" x14ac:dyDescent="0.25">
      <c r="A657" s="18"/>
      <c r="B657" s="18"/>
      <c r="C657" s="18"/>
      <c r="D657" s="18"/>
      <c r="E657" s="18"/>
    </row>
    <row r="658" spans="1:5" x14ac:dyDescent="0.25">
      <c r="A658" s="18"/>
      <c r="B658" s="18"/>
      <c r="C658" s="18"/>
      <c r="D658" s="18"/>
      <c r="E658" s="18"/>
    </row>
    <row r="659" spans="1:5" x14ac:dyDescent="0.25">
      <c r="A659" s="18"/>
      <c r="B659" s="18"/>
      <c r="C659" s="18"/>
      <c r="D659" s="18"/>
      <c r="E659" s="18"/>
    </row>
    <row r="660" spans="1:5" x14ac:dyDescent="0.25">
      <c r="A660" s="18"/>
      <c r="B660" s="18"/>
      <c r="C660" s="18"/>
      <c r="D660" s="18"/>
      <c r="E660" s="18"/>
    </row>
    <row r="661" spans="1:5" x14ac:dyDescent="0.25">
      <c r="A661" s="18"/>
      <c r="B661" s="18"/>
      <c r="C661" s="18"/>
      <c r="D661" s="18"/>
      <c r="E661" s="18"/>
    </row>
    <row r="662" spans="1:5" x14ac:dyDescent="0.25">
      <c r="A662" s="18"/>
      <c r="B662" s="18"/>
      <c r="C662" s="18"/>
      <c r="D662" s="18"/>
      <c r="E662" s="18"/>
    </row>
    <row r="663" spans="1:5" x14ac:dyDescent="0.25">
      <c r="A663" s="18"/>
      <c r="B663" s="18"/>
      <c r="C663" s="18"/>
      <c r="D663" s="18"/>
      <c r="E663" s="18"/>
    </row>
    <row r="664" spans="1:5" x14ac:dyDescent="0.25">
      <c r="A664" s="18"/>
      <c r="B664" s="18"/>
      <c r="C664" s="18"/>
      <c r="D664" s="18"/>
      <c r="E664" s="18"/>
    </row>
    <row r="665" spans="1:5" x14ac:dyDescent="0.25">
      <c r="A665" s="18"/>
      <c r="B665" s="18"/>
      <c r="C665" s="18"/>
      <c r="D665" s="18"/>
      <c r="E665" s="18"/>
    </row>
    <row r="666" spans="1:5" x14ac:dyDescent="0.25">
      <c r="A666" s="18"/>
      <c r="B666" s="18"/>
      <c r="C666" s="18"/>
      <c r="D666" s="18"/>
      <c r="E666" s="18"/>
    </row>
    <row r="667" spans="1:5" x14ac:dyDescent="0.25">
      <c r="A667" s="18"/>
      <c r="B667" s="18"/>
      <c r="C667" s="18"/>
      <c r="D667" s="18"/>
      <c r="E667" s="18"/>
    </row>
    <row r="668" spans="1:5" x14ac:dyDescent="0.25">
      <c r="A668" s="18"/>
      <c r="B668" s="18"/>
      <c r="C668" s="18"/>
      <c r="D668" s="18"/>
      <c r="E668" s="18"/>
    </row>
    <row r="669" spans="1:5" x14ac:dyDescent="0.25">
      <c r="A669" s="18"/>
      <c r="B669" s="18"/>
      <c r="C669" s="18"/>
      <c r="D669" s="18"/>
      <c r="E669" s="18"/>
    </row>
    <row r="670" spans="1:5" x14ac:dyDescent="0.25">
      <c r="A670" s="18"/>
      <c r="B670" s="18"/>
      <c r="C670" s="18"/>
      <c r="D670" s="18"/>
      <c r="E670" s="18"/>
    </row>
    <row r="671" spans="1:5" x14ac:dyDescent="0.25">
      <c r="A671" s="18"/>
      <c r="B671" s="18"/>
      <c r="C671" s="18"/>
      <c r="D671" s="18"/>
      <c r="E671" s="18"/>
    </row>
    <row r="672" spans="1:5" x14ac:dyDescent="0.25">
      <c r="A672" s="18"/>
      <c r="B672" s="18"/>
      <c r="C672" s="18"/>
      <c r="D672" s="18"/>
      <c r="E672" s="18"/>
    </row>
    <row r="673" spans="1:5" x14ac:dyDescent="0.25">
      <c r="A673" s="18"/>
      <c r="B673" s="18"/>
      <c r="C673" s="18"/>
      <c r="D673" s="18"/>
      <c r="E673" s="18"/>
    </row>
    <row r="674" spans="1:5" x14ac:dyDescent="0.25">
      <c r="A674" s="18"/>
      <c r="B674" s="18"/>
      <c r="C674" s="18"/>
      <c r="D674" s="18"/>
      <c r="E674" s="18"/>
    </row>
    <row r="675" spans="1:5" x14ac:dyDescent="0.25">
      <c r="A675" s="18"/>
      <c r="B675" s="18"/>
      <c r="C675" s="18"/>
      <c r="D675" s="18"/>
      <c r="E675" s="18"/>
    </row>
    <row r="676" spans="1:5" x14ac:dyDescent="0.25">
      <c r="A676" s="18"/>
      <c r="B676" s="18"/>
      <c r="C676" s="18"/>
      <c r="D676" s="18"/>
      <c r="E676" s="18"/>
    </row>
    <row r="677" spans="1:5" x14ac:dyDescent="0.25">
      <c r="A677" s="18"/>
      <c r="B677" s="18"/>
      <c r="C677" s="18"/>
      <c r="D677" s="18"/>
      <c r="E677" s="18"/>
    </row>
    <row r="678" spans="1:5" x14ac:dyDescent="0.25">
      <c r="A678" s="18"/>
      <c r="B678" s="18"/>
      <c r="C678" s="18"/>
      <c r="D678" s="18"/>
      <c r="E678" s="18"/>
    </row>
    <row r="679" spans="1:5" x14ac:dyDescent="0.25">
      <c r="A679" s="18"/>
      <c r="B679" s="18"/>
      <c r="C679" s="18"/>
      <c r="D679" s="18"/>
      <c r="E679" s="18"/>
    </row>
    <row r="680" spans="1:5" x14ac:dyDescent="0.25">
      <c r="A680" s="18"/>
      <c r="B680" s="18"/>
      <c r="C680" s="18"/>
      <c r="D680" s="18"/>
      <c r="E680" s="18"/>
    </row>
    <row r="681" spans="1:5" x14ac:dyDescent="0.25">
      <c r="A681" s="18"/>
      <c r="B681" s="18"/>
      <c r="C681" s="18"/>
      <c r="D681" s="18"/>
      <c r="E681" s="18"/>
    </row>
    <row r="682" spans="1:5" x14ac:dyDescent="0.25">
      <c r="A682" s="18"/>
      <c r="B682" s="18"/>
      <c r="C682" s="18"/>
      <c r="D682" s="18"/>
      <c r="E682" s="18"/>
    </row>
    <row r="683" spans="1:5" x14ac:dyDescent="0.25">
      <c r="A683" s="18"/>
      <c r="B683" s="18"/>
      <c r="C683" s="18"/>
      <c r="D683" s="18"/>
      <c r="E683" s="18"/>
    </row>
    <row r="684" spans="1:5" x14ac:dyDescent="0.25">
      <c r="A684" s="18"/>
      <c r="B684" s="18"/>
      <c r="C684" s="18"/>
      <c r="D684" s="18"/>
      <c r="E684" s="18"/>
    </row>
    <row r="685" spans="1:5" x14ac:dyDescent="0.25">
      <c r="A685" s="18"/>
      <c r="B685" s="18"/>
      <c r="C685" s="18"/>
      <c r="D685" s="18"/>
      <c r="E685" s="18"/>
    </row>
    <row r="686" spans="1:5" x14ac:dyDescent="0.25">
      <c r="A686" s="18"/>
      <c r="B686" s="18"/>
      <c r="C686" s="18"/>
      <c r="D686" s="18"/>
      <c r="E686" s="18"/>
    </row>
    <row r="687" spans="1:5" x14ac:dyDescent="0.25">
      <c r="A687" s="18"/>
      <c r="B687" s="18"/>
      <c r="C687" s="18"/>
      <c r="D687" s="18"/>
      <c r="E687" s="18"/>
    </row>
    <row r="688" spans="1:5" x14ac:dyDescent="0.25">
      <c r="A688" s="18"/>
      <c r="B688" s="18"/>
      <c r="C688" s="18"/>
      <c r="D688" s="18"/>
      <c r="E688" s="18"/>
    </row>
    <row r="689" spans="1:5" x14ac:dyDescent="0.25">
      <c r="A689" s="18"/>
      <c r="B689" s="18"/>
      <c r="C689" s="18"/>
      <c r="D689" s="18"/>
      <c r="E689" s="18"/>
    </row>
    <row r="690" spans="1:5" x14ac:dyDescent="0.25">
      <c r="A690" s="18"/>
      <c r="B690" s="18"/>
      <c r="C690" s="18"/>
      <c r="D690" s="18"/>
      <c r="E690" s="18"/>
    </row>
    <row r="691" spans="1:5" x14ac:dyDescent="0.25">
      <c r="A691" s="18"/>
      <c r="B691" s="18"/>
      <c r="C691" s="18"/>
      <c r="D691" s="18"/>
      <c r="E691" s="18"/>
    </row>
    <row r="692" spans="1:5" x14ac:dyDescent="0.25">
      <c r="A692" s="18"/>
      <c r="B692" s="18"/>
      <c r="C692" s="18"/>
      <c r="D692" s="18"/>
      <c r="E692" s="18"/>
    </row>
    <row r="693" spans="1:5" x14ac:dyDescent="0.25">
      <c r="A693" s="18"/>
      <c r="B693" s="18"/>
      <c r="C693" s="18"/>
      <c r="D693" s="18"/>
      <c r="E693" s="18"/>
    </row>
    <row r="694" spans="1:5" x14ac:dyDescent="0.25">
      <c r="A694" s="18"/>
      <c r="B694" s="18"/>
      <c r="C694" s="18"/>
      <c r="D694" s="18"/>
      <c r="E694" s="18"/>
    </row>
    <row r="695" spans="1:5" x14ac:dyDescent="0.25">
      <c r="A695" s="18"/>
      <c r="B695" s="18"/>
      <c r="C695" s="18"/>
      <c r="D695" s="18"/>
      <c r="E695" s="18"/>
    </row>
    <row r="696" spans="1:5" x14ac:dyDescent="0.25">
      <c r="A696" s="18"/>
      <c r="B696" s="18"/>
      <c r="C696" s="18"/>
      <c r="D696" s="18"/>
      <c r="E696" s="18"/>
    </row>
    <row r="697" spans="1:5" x14ac:dyDescent="0.25">
      <c r="A697" s="18"/>
      <c r="B697" s="18"/>
      <c r="C697" s="18"/>
      <c r="D697" s="18"/>
      <c r="E697" s="18"/>
    </row>
    <row r="698" spans="1:5" x14ac:dyDescent="0.25">
      <c r="A698" s="18"/>
      <c r="B698" s="18"/>
      <c r="C698" s="18"/>
      <c r="D698" s="18"/>
      <c r="E698" s="18"/>
    </row>
    <row r="699" spans="1:5" x14ac:dyDescent="0.25">
      <c r="A699" s="18"/>
      <c r="B699" s="18"/>
      <c r="C699" s="18"/>
      <c r="D699" s="18"/>
      <c r="E699" s="18"/>
    </row>
    <row r="700" spans="1:5" x14ac:dyDescent="0.25">
      <c r="A700" s="18"/>
      <c r="B700" s="18"/>
      <c r="C700" s="18"/>
      <c r="D700" s="18"/>
      <c r="E700" s="18"/>
    </row>
    <row r="701" spans="1:5" x14ac:dyDescent="0.25">
      <c r="A701" s="18"/>
      <c r="B701" s="18"/>
      <c r="C701" s="18"/>
      <c r="D701" s="18"/>
      <c r="E701" s="18"/>
    </row>
    <row r="702" spans="1:5" x14ac:dyDescent="0.25">
      <c r="A702" s="18"/>
      <c r="B702" s="18"/>
      <c r="C702" s="18"/>
      <c r="D702" s="18"/>
      <c r="E702" s="18"/>
    </row>
    <row r="703" spans="1:5" x14ac:dyDescent="0.25">
      <c r="A703" s="18"/>
      <c r="B703" s="18"/>
      <c r="C703" s="18"/>
      <c r="D703" s="18"/>
      <c r="E703" s="18"/>
    </row>
    <row r="704" spans="1:5" x14ac:dyDescent="0.25">
      <c r="A704" s="18"/>
      <c r="B704" s="18"/>
      <c r="C704" s="18"/>
      <c r="D704" s="18"/>
      <c r="E704" s="18"/>
    </row>
    <row r="705" spans="1:5" x14ac:dyDescent="0.25">
      <c r="A705" s="18"/>
      <c r="B705" s="18"/>
      <c r="C705" s="18"/>
      <c r="D705" s="18"/>
      <c r="E705" s="18"/>
    </row>
    <row r="706" spans="1:5" x14ac:dyDescent="0.25">
      <c r="A706" s="18"/>
      <c r="B706" s="18"/>
      <c r="C706" s="18"/>
      <c r="D706" s="18"/>
      <c r="E706" s="18"/>
    </row>
    <row r="707" spans="1:5" x14ac:dyDescent="0.25">
      <c r="A707" s="18"/>
      <c r="B707" s="18"/>
      <c r="C707" s="18"/>
      <c r="D707" s="18"/>
      <c r="E707" s="18"/>
    </row>
    <row r="708" spans="1:5" x14ac:dyDescent="0.25">
      <c r="A708" s="18"/>
      <c r="B708" s="18"/>
      <c r="C708" s="18"/>
      <c r="D708" s="18"/>
      <c r="E708" s="18"/>
    </row>
    <row r="709" spans="1:5" x14ac:dyDescent="0.25">
      <c r="A709" s="18"/>
      <c r="B709" s="18"/>
      <c r="C709" s="18"/>
      <c r="D709" s="18"/>
      <c r="E709" s="18"/>
    </row>
    <row r="710" spans="1:5" x14ac:dyDescent="0.25">
      <c r="A710" s="18"/>
      <c r="B710" s="18"/>
      <c r="C710" s="18"/>
      <c r="D710" s="18"/>
      <c r="E710" s="18"/>
    </row>
    <row r="711" spans="1:5" x14ac:dyDescent="0.25">
      <c r="A711" s="18"/>
      <c r="B711" s="18"/>
      <c r="C711" s="18"/>
      <c r="D711" s="18"/>
      <c r="E711" s="18"/>
    </row>
    <row r="712" spans="1:5" x14ac:dyDescent="0.25">
      <c r="A712" s="18"/>
      <c r="B712" s="18"/>
      <c r="C712" s="18"/>
      <c r="D712" s="18"/>
      <c r="E712" s="18"/>
    </row>
    <row r="713" spans="1:5" x14ac:dyDescent="0.25">
      <c r="A713" s="18"/>
      <c r="B713" s="18"/>
      <c r="C713" s="18"/>
      <c r="D713" s="18"/>
      <c r="E713" s="18"/>
    </row>
    <row r="714" spans="1:5" x14ac:dyDescent="0.25">
      <c r="A714" s="18"/>
      <c r="B714" s="18"/>
      <c r="C714" s="18"/>
      <c r="D714" s="18"/>
      <c r="E714" s="18"/>
    </row>
    <row r="715" spans="1:5" x14ac:dyDescent="0.25">
      <c r="A715" s="18"/>
      <c r="B715" s="18"/>
      <c r="C715" s="18"/>
      <c r="D715" s="18"/>
      <c r="E715" s="18"/>
    </row>
    <row r="716" spans="1:5" x14ac:dyDescent="0.25">
      <c r="A716" s="18"/>
      <c r="B716" s="18"/>
      <c r="C716" s="18"/>
      <c r="D716" s="18"/>
      <c r="E716" s="18"/>
    </row>
    <row r="717" spans="1:5" x14ac:dyDescent="0.25">
      <c r="A717" s="18"/>
      <c r="B717" s="18"/>
      <c r="C717" s="18"/>
      <c r="D717" s="18"/>
      <c r="E717" s="18"/>
    </row>
    <row r="718" spans="1:5" x14ac:dyDescent="0.25">
      <c r="A718" s="18"/>
      <c r="B718" s="18"/>
      <c r="C718" s="18"/>
      <c r="D718" s="18"/>
      <c r="E718" s="18"/>
    </row>
    <row r="719" spans="1:5" x14ac:dyDescent="0.25">
      <c r="A719" s="18"/>
      <c r="B719" s="18"/>
      <c r="C719" s="18"/>
      <c r="D719" s="18"/>
      <c r="E719" s="18"/>
    </row>
    <row r="720" spans="1:5" x14ac:dyDescent="0.25">
      <c r="A720" s="18"/>
      <c r="B720" s="18"/>
      <c r="C720" s="18"/>
      <c r="D720" s="18"/>
      <c r="E720" s="18"/>
    </row>
    <row r="721" spans="1:5" x14ac:dyDescent="0.25">
      <c r="A721" s="18"/>
      <c r="B721" s="18"/>
      <c r="C721" s="18"/>
      <c r="D721" s="18"/>
      <c r="E721" s="18"/>
    </row>
    <row r="722" spans="1:5" x14ac:dyDescent="0.25">
      <c r="A722" s="18"/>
      <c r="B722" s="18"/>
      <c r="C722" s="18"/>
      <c r="D722" s="18"/>
      <c r="E722" s="18"/>
    </row>
    <row r="723" spans="1:5" x14ac:dyDescent="0.25">
      <c r="A723" s="18"/>
      <c r="B723" s="18"/>
      <c r="C723" s="18"/>
      <c r="D723" s="18"/>
      <c r="E723" s="18"/>
    </row>
    <row r="724" spans="1:5" x14ac:dyDescent="0.25">
      <c r="A724" s="18"/>
      <c r="B724" s="18"/>
      <c r="C724" s="18"/>
      <c r="D724" s="18"/>
      <c r="E724" s="18"/>
    </row>
    <row r="725" spans="1:5" x14ac:dyDescent="0.25">
      <c r="A725" s="18"/>
      <c r="B725" s="18"/>
      <c r="C725" s="18"/>
      <c r="D725" s="18"/>
      <c r="E725" s="18"/>
    </row>
    <row r="726" spans="1:5" x14ac:dyDescent="0.25">
      <c r="A726" s="18"/>
      <c r="B726" s="18"/>
      <c r="C726" s="18"/>
      <c r="D726" s="18"/>
      <c r="E726" s="18"/>
    </row>
    <row r="727" spans="1:5" x14ac:dyDescent="0.25">
      <c r="A727" s="18"/>
      <c r="B727" s="18"/>
      <c r="C727" s="18"/>
      <c r="D727" s="18"/>
      <c r="E727" s="18"/>
    </row>
    <row r="728" spans="1:5" x14ac:dyDescent="0.25">
      <c r="A728" s="18"/>
      <c r="B728" s="18"/>
      <c r="C728" s="18"/>
      <c r="D728" s="18"/>
      <c r="E728" s="18"/>
    </row>
    <row r="729" spans="1:5" x14ac:dyDescent="0.25">
      <c r="A729" s="18"/>
      <c r="B729" s="18"/>
      <c r="C729" s="18"/>
      <c r="D729" s="18"/>
      <c r="E729" s="18"/>
    </row>
    <row r="730" spans="1:5" x14ac:dyDescent="0.25">
      <c r="A730" s="18"/>
      <c r="B730" s="18"/>
      <c r="C730" s="18"/>
      <c r="D730" s="18"/>
      <c r="E730" s="18"/>
    </row>
    <row r="731" spans="1:5" x14ac:dyDescent="0.25">
      <c r="A731" s="18"/>
      <c r="B731" s="18"/>
      <c r="C731" s="18"/>
      <c r="D731" s="18"/>
      <c r="E731" s="18"/>
    </row>
    <row r="732" spans="1:5" x14ac:dyDescent="0.25">
      <c r="A732" s="18"/>
      <c r="B732" s="18"/>
      <c r="C732" s="18"/>
      <c r="D732" s="18"/>
      <c r="E732" s="18"/>
    </row>
    <row r="733" spans="1:5" x14ac:dyDescent="0.25">
      <c r="A733" s="18"/>
      <c r="B733" s="18"/>
      <c r="C733" s="18"/>
      <c r="D733" s="18"/>
      <c r="E733" s="18"/>
    </row>
    <row r="734" spans="1:5" x14ac:dyDescent="0.25">
      <c r="A734" s="18"/>
      <c r="B734" s="18"/>
      <c r="C734" s="18"/>
      <c r="D734" s="18"/>
      <c r="E734" s="18"/>
    </row>
    <row r="735" spans="1:5" x14ac:dyDescent="0.25">
      <c r="A735" s="18"/>
      <c r="B735" s="18"/>
      <c r="C735" s="18"/>
      <c r="D735" s="18"/>
      <c r="E735" s="18"/>
    </row>
    <row r="736" spans="1:5" x14ac:dyDescent="0.25">
      <c r="A736" s="18"/>
      <c r="B736" s="18"/>
      <c r="C736" s="18"/>
      <c r="D736" s="18"/>
      <c r="E736" s="18"/>
    </row>
    <row r="737" spans="1:5" x14ac:dyDescent="0.25">
      <c r="A737" s="18"/>
      <c r="B737" s="18"/>
      <c r="C737" s="18"/>
      <c r="D737" s="18"/>
      <c r="E737" s="18"/>
    </row>
    <row r="738" spans="1:5" x14ac:dyDescent="0.25">
      <c r="A738" s="18"/>
      <c r="B738" s="18"/>
      <c r="C738" s="18"/>
      <c r="D738" s="18"/>
      <c r="E738" s="18"/>
    </row>
    <row r="739" spans="1:5" x14ac:dyDescent="0.25">
      <c r="A739" s="18"/>
      <c r="B739" s="18"/>
      <c r="C739" s="18"/>
      <c r="D739" s="18"/>
      <c r="E739" s="18"/>
    </row>
    <row r="740" spans="1:5" x14ac:dyDescent="0.25">
      <c r="A740" s="18"/>
      <c r="B740" s="18"/>
      <c r="C740" s="18"/>
      <c r="D740" s="18"/>
      <c r="E740" s="18"/>
    </row>
    <row r="741" spans="1:5" x14ac:dyDescent="0.25">
      <c r="A741" s="18"/>
      <c r="B741" s="18"/>
      <c r="C741" s="18"/>
      <c r="D741" s="18"/>
      <c r="E741" s="18"/>
    </row>
    <row r="742" spans="1:5" x14ac:dyDescent="0.25">
      <c r="A742" s="18"/>
      <c r="B742" s="18"/>
      <c r="C742" s="18"/>
      <c r="D742" s="18"/>
      <c r="E742" s="18"/>
    </row>
    <row r="743" spans="1:5" x14ac:dyDescent="0.25">
      <c r="A743" s="18"/>
      <c r="B743" s="18"/>
      <c r="C743" s="18"/>
      <c r="D743" s="18"/>
      <c r="E743" s="18"/>
    </row>
    <row r="744" spans="1:5" x14ac:dyDescent="0.25">
      <c r="A744" s="18"/>
      <c r="B744" s="18"/>
      <c r="C744" s="18"/>
      <c r="D744" s="18"/>
      <c r="E744" s="18"/>
    </row>
    <row r="745" spans="1:5" x14ac:dyDescent="0.25">
      <c r="A745" s="18"/>
      <c r="B745" s="18"/>
      <c r="C745" s="18"/>
      <c r="D745" s="18"/>
      <c r="E745" s="18"/>
    </row>
    <row r="746" spans="1:5" x14ac:dyDescent="0.25">
      <c r="A746" s="18"/>
      <c r="B746" s="18"/>
      <c r="C746" s="18"/>
      <c r="D746" s="18"/>
      <c r="E746" s="18"/>
    </row>
    <row r="747" spans="1:5" x14ac:dyDescent="0.25">
      <c r="A747" s="18"/>
      <c r="B747" s="18"/>
      <c r="C747" s="18"/>
      <c r="D747" s="18"/>
      <c r="E747" s="18"/>
    </row>
    <row r="748" spans="1:5" x14ac:dyDescent="0.25">
      <c r="A748" s="18"/>
      <c r="B748" s="18"/>
      <c r="C748" s="18"/>
      <c r="D748" s="18"/>
      <c r="E748" s="18"/>
    </row>
    <row r="749" spans="1:5" x14ac:dyDescent="0.25">
      <c r="A749" s="18"/>
      <c r="B749" s="18"/>
      <c r="C749" s="18"/>
      <c r="D749" s="18"/>
      <c r="E749" s="18"/>
    </row>
    <row r="750" spans="1:5" x14ac:dyDescent="0.25">
      <c r="A750" s="18"/>
      <c r="B750" s="18"/>
      <c r="C750" s="18"/>
      <c r="D750" s="18"/>
      <c r="E750" s="18"/>
    </row>
    <row r="751" spans="1:5" x14ac:dyDescent="0.25">
      <c r="A751" s="18"/>
      <c r="B751" s="18"/>
      <c r="C751" s="18"/>
      <c r="D751" s="18"/>
      <c r="E751" s="18"/>
    </row>
    <row r="752" spans="1:5" x14ac:dyDescent="0.25">
      <c r="A752" s="18"/>
      <c r="B752" s="18"/>
      <c r="C752" s="18"/>
      <c r="D752" s="18"/>
      <c r="E752" s="18"/>
    </row>
    <row r="753" spans="1:5" x14ac:dyDescent="0.25">
      <c r="A753" s="18"/>
      <c r="B753" s="18"/>
      <c r="C753" s="18"/>
      <c r="D753" s="18"/>
      <c r="E753" s="18"/>
    </row>
    <row r="754" spans="1:5" x14ac:dyDescent="0.25">
      <c r="A754" s="18"/>
      <c r="B754" s="18"/>
      <c r="C754" s="18"/>
      <c r="D754" s="18"/>
      <c r="E754" s="18"/>
    </row>
    <row r="755" spans="1:5" x14ac:dyDescent="0.25">
      <c r="A755" s="18"/>
      <c r="B755" s="18"/>
      <c r="C755" s="18"/>
      <c r="D755" s="18"/>
      <c r="E755" s="18"/>
    </row>
    <row r="756" spans="1:5" x14ac:dyDescent="0.25">
      <c r="A756" s="18"/>
      <c r="B756" s="18"/>
      <c r="C756" s="18"/>
      <c r="D756" s="18"/>
      <c r="E756" s="18"/>
    </row>
    <row r="757" spans="1:5" x14ac:dyDescent="0.25">
      <c r="A757" s="18"/>
      <c r="B757" s="18"/>
      <c r="C757" s="18"/>
      <c r="D757" s="18"/>
      <c r="E757" s="18"/>
    </row>
    <row r="758" spans="1:5" x14ac:dyDescent="0.25">
      <c r="A758" s="18"/>
      <c r="B758" s="18"/>
      <c r="C758" s="18"/>
      <c r="D758" s="18"/>
      <c r="E758" s="18"/>
    </row>
    <row r="759" spans="1:5" x14ac:dyDescent="0.25">
      <c r="A759" s="18"/>
      <c r="B759" s="18"/>
      <c r="C759" s="18"/>
      <c r="D759" s="18"/>
      <c r="E759" s="18"/>
    </row>
    <row r="760" spans="1:5" x14ac:dyDescent="0.25">
      <c r="A760" s="18"/>
      <c r="B760" s="18"/>
      <c r="C760" s="18"/>
      <c r="D760" s="18"/>
      <c r="E760" s="18"/>
    </row>
    <row r="761" spans="1:5" x14ac:dyDescent="0.25">
      <c r="A761" s="18"/>
      <c r="B761" s="18"/>
      <c r="C761" s="18"/>
      <c r="D761" s="18"/>
      <c r="E761" s="18"/>
    </row>
    <row r="762" spans="1:5" x14ac:dyDescent="0.25">
      <c r="A762" s="18"/>
      <c r="B762" s="18"/>
      <c r="C762" s="18"/>
      <c r="D762" s="18"/>
      <c r="E762" s="18"/>
    </row>
    <row r="763" spans="1:5" x14ac:dyDescent="0.25">
      <c r="A763" s="18"/>
      <c r="B763" s="18"/>
      <c r="C763" s="18"/>
      <c r="D763" s="18"/>
      <c r="E763" s="18"/>
    </row>
    <row r="764" spans="1:5" x14ac:dyDescent="0.25">
      <c r="A764" s="18"/>
      <c r="B764" s="18"/>
      <c r="C764" s="18"/>
      <c r="D764" s="18"/>
      <c r="E764" s="18"/>
    </row>
    <row r="765" spans="1:5" x14ac:dyDescent="0.25">
      <c r="A765" s="18"/>
      <c r="B765" s="18"/>
      <c r="C765" s="18"/>
      <c r="D765" s="18"/>
      <c r="E765" s="18"/>
    </row>
    <row r="766" spans="1:5" x14ac:dyDescent="0.25">
      <c r="A766" s="18"/>
      <c r="B766" s="18"/>
      <c r="C766" s="18"/>
      <c r="D766" s="18"/>
      <c r="E766" s="18"/>
    </row>
    <row r="767" spans="1:5" x14ac:dyDescent="0.25">
      <c r="A767" s="18"/>
      <c r="B767" s="18"/>
      <c r="C767" s="18"/>
      <c r="D767" s="18"/>
      <c r="E767" s="18"/>
    </row>
    <row r="768" spans="1:5" x14ac:dyDescent="0.25">
      <c r="A768" s="18"/>
      <c r="B768" s="18"/>
      <c r="C768" s="18"/>
      <c r="D768" s="18"/>
      <c r="E768" s="18"/>
    </row>
    <row r="769" spans="1:5" x14ac:dyDescent="0.25">
      <c r="A769" s="18"/>
      <c r="B769" s="18"/>
      <c r="C769" s="18"/>
      <c r="D769" s="18"/>
      <c r="E769" s="18"/>
    </row>
    <row r="770" spans="1:5" x14ac:dyDescent="0.25">
      <c r="A770" s="18"/>
      <c r="B770" s="18"/>
      <c r="C770" s="18"/>
      <c r="D770" s="18"/>
      <c r="E770" s="18"/>
    </row>
    <row r="771" spans="1:5" x14ac:dyDescent="0.25">
      <c r="A771" s="18"/>
      <c r="B771" s="18"/>
      <c r="C771" s="18"/>
      <c r="D771" s="18"/>
      <c r="E771" s="18"/>
    </row>
    <row r="772" spans="1:5" x14ac:dyDescent="0.25">
      <c r="A772" s="18"/>
      <c r="B772" s="18"/>
      <c r="C772" s="18"/>
      <c r="D772" s="18"/>
      <c r="E772" s="18"/>
    </row>
    <row r="773" spans="1:5" x14ac:dyDescent="0.25">
      <c r="A773" s="18"/>
      <c r="B773" s="18"/>
      <c r="C773" s="18"/>
      <c r="D773" s="18"/>
      <c r="E773" s="18"/>
    </row>
    <row r="774" spans="1:5" x14ac:dyDescent="0.25">
      <c r="A774" s="18"/>
      <c r="B774" s="18"/>
      <c r="C774" s="18"/>
      <c r="D774" s="18"/>
      <c r="E774" s="18"/>
    </row>
    <row r="775" spans="1:5" x14ac:dyDescent="0.25">
      <c r="A775" s="18"/>
      <c r="B775" s="18"/>
      <c r="C775" s="18"/>
      <c r="D775" s="18"/>
      <c r="E775" s="18"/>
    </row>
    <row r="776" spans="1:5" x14ac:dyDescent="0.25">
      <c r="A776" s="18"/>
      <c r="B776" s="18"/>
      <c r="C776" s="18"/>
      <c r="D776" s="18"/>
      <c r="E776" s="18"/>
    </row>
    <row r="777" spans="1:5" x14ac:dyDescent="0.25">
      <c r="A777" s="18"/>
      <c r="B777" s="18"/>
      <c r="C777" s="18"/>
      <c r="D777" s="18"/>
      <c r="E777" s="18"/>
    </row>
    <row r="778" spans="1:5" x14ac:dyDescent="0.25">
      <c r="A778" s="18"/>
      <c r="B778" s="18"/>
      <c r="C778" s="18"/>
      <c r="D778" s="18"/>
      <c r="E778" s="18"/>
    </row>
    <row r="779" spans="1:5" x14ac:dyDescent="0.25">
      <c r="A779" s="18"/>
      <c r="B779" s="18"/>
      <c r="C779" s="18"/>
      <c r="D779" s="18"/>
      <c r="E779" s="18"/>
    </row>
    <row r="780" spans="1:5" x14ac:dyDescent="0.25">
      <c r="A780" s="18"/>
      <c r="B780" s="18"/>
      <c r="C780" s="18"/>
      <c r="D780" s="18"/>
      <c r="E780" s="18"/>
    </row>
    <row r="781" spans="1:5" x14ac:dyDescent="0.25">
      <c r="A781" s="18"/>
      <c r="B781" s="18"/>
      <c r="C781" s="18"/>
      <c r="D781" s="18"/>
      <c r="E781" s="18"/>
    </row>
    <row r="782" spans="1:5" x14ac:dyDescent="0.25">
      <c r="A782" s="18"/>
      <c r="B782" s="18"/>
      <c r="C782" s="18"/>
      <c r="D782" s="18"/>
      <c r="E782" s="18"/>
    </row>
    <row r="783" spans="1:5" x14ac:dyDescent="0.25">
      <c r="A783" s="18"/>
      <c r="B783" s="18"/>
      <c r="C783" s="18"/>
      <c r="D783" s="18"/>
      <c r="E783" s="18"/>
    </row>
    <row r="784" spans="1:5" x14ac:dyDescent="0.25">
      <c r="A784" s="18"/>
      <c r="B784" s="18"/>
      <c r="C784" s="18"/>
      <c r="D784" s="18"/>
      <c r="E784" s="18"/>
    </row>
    <row r="785" spans="1:5" x14ac:dyDescent="0.25">
      <c r="A785" s="18"/>
      <c r="B785" s="18"/>
      <c r="C785" s="18"/>
      <c r="D785" s="18"/>
      <c r="E785" s="18"/>
    </row>
    <row r="786" spans="1:5" x14ac:dyDescent="0.25">
      <c r="A786" s="18"/>
      <c r="B786" s="18"/>
      <c r="C786" s="18"/>
      <c r="D786" s="18"/>
      <c r="E786" s="18"/>
    </row>
    <row r="787" spans="1:5" x14ac:dyDescent="0.25">
      <c r="A787" s="18"/>
      <c r="B787" s="18"/>
      <c r="C787" s="18"/>
      <c r="D787" s="18"/>
      <c r="E787" s="18"/>
    </row>
    <row r="788" spans="1:5" x14ac:dyDescent="0.25">
      <c r="A788" s="18"/>
      <c r="B788" s="18"/>
      <c r="C788" s="18"/>
      <c r="D788" s="18"/>
      <c r="E788" s="18"/>
    </row>
    <row r="789" spans="1:5" x14ac:dyDescent="0.25">
      <c r="A789" s="18"/>
      <c r="B789" s="18"/>
      <c r="C789" s="18"/>
      <c r="D789" s="18"/>
      <c r="E789" s="18"/>
    </row>
    <row r="790" spans="1:5" x14ac:dyDescent="0.25">
      <c r="A790" s="18"/>
      <c r="B790" s="18"/>
      <c r="C790" s="18"/>
      <c r="D790" s="18"/>
      <c r="E790" s="18"/>
    </row>
    <row r="791" spans="1:5" x14ac:dyDescent="0.25">
      <c r="A791" s="18"/>
      <c r="B791" s="18"/>
      <c r="C791" s="18"/>
      <c r="D791" s="18"/>
      <c r="E791" s="18"/>
    </row>
    <row r="792" spans="1:5" x14ac:dyDescent="0.25">
      <c r="A792" s="18"/>
      <c r="B792" s="18"/>
      <c r="C792" s="18"/>
      <c r="D792" s="18"/>
      <c r="E792" s="18"/>
    </row>
    <row r="793" spans="1:5" x14ac:dyDescent="0.25">
      <c r="A793" s="18"/>
      <c r="B793" s="18"/>
      <c r="C793" s="18"/>
      <c r="D793" s="18"/>
      <c r="E793" s="18"/>
    </row>
    <row r="794" spans="1:5" x14ac:dyDescent="0.25">
      <c r="A794" s="18"/>
      <c r="B794" s="18"/>
      <c r="C794" s="18"/>
      <c r="D794" s="18"/>
      <c r="E794" s="18"/>
    </row>
    <row r="795" spans="1:5" x14ac:dyDescent="0.25">
      <c r="A795" s="18"/>
      <c r="B795" s="18"/>
      <c r="C795" s="18"/>
      <c r="D795" s="18"/>
      <c r="E795" s="18"/>
    </row>
    <row r="796" spans="1:5" x14ac:dyDescent="0.25">
      <c r="A796" s="18"/>
      <c r="B796" s="18"/>
      <c r="C796" s="18"/>
      <c r="D796" s="18"/>
      <c r="E796" s="18"/>
    </row>
    <row r="797" spans="1:5" x14ac:dyDescent="0.25">
      <c r="A797" s="18"/>
      <c r="B797" s="18"/>
      <c r="C797" s="18"/>
      <c r="D797" s="18"/>
      <c r="E797" s="18"/>
    </row>
    <row r="798" spans="1:5" x14ac:dyDescent="0.25">
      <c r="A798" s="18"/>
      <c r="B798" s="18"/>
      <c r="C798" s="18"/>
      <c r="D798" s="18"/>
      <c r="E798" s="18"/>
    </row>
    <row r="799" spans="1:5" x14ac:dyDescent="0.25">
      <c r="A799" s="18"/>
      <c r="B799" s="18"/>
      <c r="C799" s="18"/>
      <c r="D799" s="18"/>
      <c r="E799" s="18"/>
    </row>
    <row r="800" spans="1:5" x14ac:dyDescent="0.25">
      <c r="A800" s="18"/>
      <c r="B800" s="18"/>
      <c r="C800" s="18"/>
      <c r="D800" s="18"/>
      <c r="E800" s="18"/>
    </row>
    <row r="801" spans="1:5" x14ac:dyDescent="0.25">
      <c r="A801" s="18"/>
      <c r="B801" s="18"/>
      <c r="C801" s="18"/>
      <c r="D801" s="18"/>
      <c r="E801" s="18"/>
    </row>
    <row r="802" spans="1:5" x14ac:dyDescent="0.25">
      <c r="A802" s="18"/>
      <c r="B802" s="18"/>
      <c r="C802" s="18"/>
      <c r="D802" s="18"/>
      <c r="E802" s="18"/>
    </row>
    <row r="803" spans="1:5" x14ac:dyDescent="0.25">
      <c r="A803" s="18"/>
      <c r="B803" s="18"/>
      <c r="C803" s="18"/>
      <c r="D803" s="18"/>
      <c r="E803" s="18"/>
    </row>
    <row r="804" spans="1:5" x14ac:dyDescent="0.25">
      <c r="A804" s="18"/>
      <c r="B804" s="18"/>
      <c r="C804" s="18"/>
      <c r="D804" s="18"/>
      <c r="E804" s="18"/>
    </row>
    <row r="805" spans="1:5" x14ac:dyDescent="0.25">
      <c r="A805" s="18"/>
      <c r="B805" s="18"/>
      <c r="C805" s="18"/>
      <c r="D805" s="18"/>
      <c r="E805" s="18"/>
    </row>
    <row r="806" spans="1:5" x14ac:dyDescent="0.25">
      <c r="A806" s="18"/>
      <c r="B806" s="18"/>
      <c r="C806" s="18"/>
      <c r="D806" s="18"/>
      <c r="E806" s="18"/>
    </row>
    <row r="807" spans="1:5" x14ac:dyDescent="0.25">
      <c r="A807" s="18"/>
      <c r="B807" s="18"/>
      <c r="C807" s="18"/>
      <c r="D807" s="18"/>
      <c r="E807" s="18"/>
    </row>
    <row r="808" spans="1:5" x14ac:dyDescent="0.25">
      <c r="A808" s="18"/>
      <c r="B808" s="18"/>
      <c r="C808" s="18"/>
      <c r="D808" s="18"/>
      <c r="E808" s="18"/>
    </row>
    <row r="809" spans="1:5" x14ac:dyDescent="0.25">
      <c r="A809" s="18"/>
      <c r="B809" s="18"/>
      <c r="C809" s="18"/>
      <c r="D809" s="18"/>
      <c r="E809" s="18"/>
    </row>
    <row r="810" spans="1:5" x14ac:dyDescent="0.25">
      <c r="A810" s="18"/>
      <c r="B810" s="18"/>
      <c r="C810" s="18"/>
      <c r="D810" s="18"/>
      <c r="E810" s="18"/>
    </row>
    <row r="811" spans="1:5" x14ac:dyDescent="0.25">
      <c r="A811" s="18"/>
      <c r="B811" s="18"/>
      <c r="C811" s="18"/>
      <c r="D811" s="18"/>
      <c r="E811" s="18"/>
    </row>
    <row r="812" spans="1:5" x14ac:dyDescent="0.25">
      <c r="A812" s="18"/>
      <c r="B812" s="18"/>
      <c r="C812" s="18"/>
      <c r="D812" s="18"/>
      <c r="E812" s="18"/>
    </row>
    <row r="813" spans="1:5" x14ac:dyDescent="0.25">
      <c r="A813" s="18"/>
      <c r="B813" s="18"/>
      <c r="C813" s="18"/>
      <c r="D813" s="18"/>
      <c r="E813" s="18"/>
    </row>
    <row r="814" spans="1:5" x14ac:dyDescent="0.25">
      <c r="A814" s="18"/>
      <c r="B814" s="18"/>
      <c r="C814" s="18"/>
      <c r="D814" s="18"/>
      <c r="E814" s="18"/>
    </row>
    <row r="815" spans="1:5" x14ac:dyDescent="0.25">
      <c r="A815" s="18"/>
      <c r="B815" s="18"/>
      <c r="C815" s="18"/>
      <c r="D815" s="18"/>
      <c r="E815" s="18"/>
    </row>
    <row r="816" spans="1:5" x14ac:dyDescent="0.25">
      <c r="A816" s="18"/>
      <c r="B816" s="18"/>
      <c r="C816" s="18"/>
      <c r="D816" s="18"/>
      <c r="E816" s="18"/>
    </row>
    <row r="817" spans="1:5" x14ac:dyDescent="0.25">
      <c r="A817" s="18"/>
      <c r="B817" s="18"/>
      <c r="C817" s="18"/>
      <c r="D817" s="18"/>
      <c r="E817" s="18"/>
    </row>
    <row r="818" spans="1:5" x14ac:dyDescent="0.25">
      <c r="A818" s="18"/>
      <c r="B818" s="18"/>
      <c r="C818" s="18"/>
      <c r="D818" s="18"/>
      <c r="E818" s="18"/>
    </row>
    <row r="819" spans="1:5" x14ac:dyDescent="0.25">
      <c r="A819" s="18"/>
      <c r="B819" s="18"/>
      <c r="C819" s="18"/>
      <c r="D819" s="18"/>
      <c r="E819" s="18"/>
    </row>
    <row r="820" spans="1:5" x14ac:dyDescent="0.25">
      <c r="A820" s="18"/>
      <c r="B820" s="18"/>
      <c r="C820" s="18"/>
      <c r="D820" s="18"/>
      <c r="E820" s="18"/>
    </row>
    <row r="821" spans="1:5" x14ac:dyDescent="0.25">
      <c r="A821" s="18"/>
      <c r="B821" s="18"/>
      <c r="C821" s="18"/>
      <c r="D821" s="18"/>
      <c r="E821" s="18"/>
    </row>
    <row r="822" spans="1:5" x14ac:dyDescent="0.25">
      <c r="A822" s="18"/>
      <c r="B822" s="18"/>
      <c r="C822" s="18"/>
      <c r="D822" s="18"/>
      <c r="E822" s="18"/>
    </row>
    <row r="823" spans="1:5" x14ac:dyDescent="0.25">
      <c r="A823" s="18"/>
      <c r="B823" s="18"/>
      <c r="C823" s="18"/>
      <c r="D823" s="18"/>
      <c r="E823" s="18"/>
    </row>
    <row r="824" spans="1:5" x14ac:dyDescent="0.25">
      <c r="A824" s="18"/>
      <c r="B824" s="18"/>
      <c r="C824" s="18"/>
      <c r="D824" s="18"/>
      <c r="E824" s="18"/>
    </row>
    <row r="825" spans="1:5" x14ac:dyDescent="0.25">
      <c r="A825" s="18"/>
      <c r="B825" s="18"/>
      <c r="C825" s="18"/>
      <c r="D825" s="18"/>
      <c r="E825" s="18"/>
    </row>
    <row r="826" spans="1:5" x14ac:dyDescent="0.25">
      <c r="A826" s="18"/>
      <c r="B826" s="18"/>
      <c r="C826" s="18"/>
      <c r="D826" s="18"/>
      <c r="E826" s="18"/>
    </row>
    <row r="827" spans="1:5" x14ac:dyDescent="0.25">
      <c r="A827" s="18"/>
      <c r="B827" s="18"/>
      <c r="C827" s="18"/>
      <c r="D827" s="18"/>
      <c r="E827" s="18"/>
    </row>
    <row r="828" spans="1:5" x14ac:dyDescent="0.25">
      <c r="A828" s="18"/>
      <c r="B828" s="18"/>
      <c r="C828" s="18"/>
      <c r="D828" s="18"/>
      <c r="E828" s="18"/>
    </row>
    <row r="829" spans="1:5" x14ac:dyDescent="0.25">
      <c r="A829" s="18"/>
      <c r="B829" s="18"/>
      <c r="C829" s="18"/>
      <c r="D829" s="18"/>
      <c r="E829" s="18"/>
    </row>
    <row r="830" spans="1:5" x14ac:dyDescent="0.25">
      <c r="A830" s="18"/>
      <c r="B830" s="18"/>
      <c r="C830" s="18"/>
      <c r="D830" s="18"/>
      <c r="E830" s="18"/>
    </row>
    <row r="831" spans="1:5" x14ac:dyDescent="0.25">
      <c r="A831" s="18"/>
      <c r="B831" s="18"/>
      <c r="C831" s="18"/>
      <c r="D831" s="18"/>
      <c r="E831" s="18"/>
    </row>
    <row r="832" spans="1:5" x14ac:dyDescent="0.25">
      <c r="A832" s="18"/>
      <c r="B832" s="18"/>
      <c r="C832" s="18"/>
      <c r="D832" s="18"/>
      <c r="E832" s="18"/>
    </row>
    <row r="833" spans="1:5" x14ac:dyDescent="0.25">
      <c r="A833" s="18"/>
      <c r="B833" s="18"/>
      <c r="C833" s="18"/>
      <c r="D833" s="18"/>
      <c r="E833" s="18"/>
    </row>
    <row r="834" spans="1:5" x14ac:dyDescent="0.25">
      <c r="A834" s="18"/>
      <c r="B834" s="18"/>
      <c r="C834" s="18"/>
      <c r="D834" s="18"/>
      <c r="E834" s="18"/>
    </row>
    <row r="835" spans="1:5" x14ac:dyDescent="0.25">
      <c r="A835" s="18"/>
      <c r="B835" s="18"/>
      <c r="C835" s="18"/>
      <c r="D835" s="18"/>
      <c r="E835" s="18"/>
    </row>
    <row r="836" spans="1:5" x14ac:dyDescent="0.25">
      <c r="A836" s="18"/>
      <c r="B836" s="18"/>
      <c r="C836" s="18"/>
      <c r="D836" s="18"/>
      <c r="E836" s="18"/>
    </row>
    <row r="837" spans="1:5" x14ac:dyDescent="0.25">
      <c r="A837" s="18"/>
      <c r="B837" s="18"/>
      <c r="C837" s="18"/>
      <c r="D837" s="18"/>
      <c r="E837" s="18"/>
    </row>
    <row r="838" spans="1:5" x14ac:dyDescent="0.25">
      <c r="A838" s="18"/>
      <c r="B838" s="18"/>
      <c r="C838" s="18"/>
      <c r="D838" s="18"/>
      <c r="E838" s="18"/>
    </row>
    <row r="839" spans="1:5" x14ac:dyDescent="0.25">
      <c r="A839" s="18"/>
      <c r="B839" s="18"/>
      <c r="C839" s="18"/>
      <c r="D839" s="18"/>
      <c r="E839" s="18"/>
    </row>
    <row r="840" spans="1:5" x14ac:dyDescent="0.25">
      <c r="A840" s="18"/>
      <c r="B840" s="18"/>
      <c r="C840" s="18"/>
      <c r="D840" s="18"/>
      <c r="E840" s="18"/>
    </row>
    <row r="841" spans="1:5" x14ac:dyDescent="0.25">
      <c r="A841" s="18"/>
      <c r="B841" s="18"/>
      <c r="C841" s="18"/>
      <c r="D841" s="18"/>
      <c r="E841" s="18"/>
    </row>
    <row r="842" spans="1:5" x14ac:dyDescent="0.25">
      <c r="A842" s="18"/>
      <c r="B842" s="18"/>
      <c r="C842" s="18"/>
      <c r="D842" s="18"/>
      <c r="E842" s="18"/>
    </row>
    <row r="843" spans="1:5" x14ac:dyDescent="0.25">
      <c r="A843" s="18"/>
      <c r="B843" s="18"/>
      <c r="C843" s="18"/>
      <c r="D843" s="18"/>
      <c r="E843" s="18"/>
    </row>
    <row r="844" spans="1:5" x14ac:dyDescent="0.25">
      <c r="A844" s="18"/>
      <c r="B844" s="18"/>
      <c r="C844" s="18"/>
      <c r="D844" s="18"/>
      <c r="E844" s="18"/>
    </row>
    <row r="845" spans="1:5" x14ac:dyDescent="0.25">
      <c r="A845" s="18"/>
      <c r="B845" s="18"/>
      <c r="C845" s="18"/>
      <c r="D845" s="18"/>
      <c r="E845" s="18"/>
    </row>
    <row r="846" spans="1:5" x14ac:dyDescent="0.25">
      <c r="A846" s="18"/>
      <c r="B846" s="18"/>
      <c r="C846" s="18"/>
      <c r="D846" s="18"/>
      <c r="E846" s="18"/>
    </row>
    <row r="847" spans="1:5" x14ac:dyDescent="0.25">
      <c r="A847" s="18"/>
      <c r="B847" s="18"/>
      <c r="C847" s="18"/>
      <c r="D847" s="18"/>
      <c r="E847" s="18"/>
    </row>
    <row r="848" spans="1:5" x14ac:dyDescent="0.25">
      <c r="A848" s="18"/>
      <c r="B848" s="18"/>
      <c r="C848" s="18"/>
      <c r="D848" s="18"/>
      <c r="E848" s="18"/>
    </row>
    <row r="849" spans="1:5" x14ac:dyDescent="0.25">
      <c r="A849" s="18"/>
      <c r="B849" s="18"/>
      <c r="C849" s="18"/>
      <c r="D849" s="18"/>
      <c r="E849" s="18"/>
    </row>
    <row r="850" spans="1:5" x14ac:dyDescent="0.25">
      <c r="A850" s="18"/>
      <c r="B850" s="18"/>
      <c r="C850" s="18"/>
      <c r="D850" s="18"/>
      <c r="E850" s="18"/>
    </row>
    <row r="851" spans="1:5" x14ac:dyDescent="0.25">
      <c r="A851" s="18"/>
      <c r="B851" s="18"/>
      <c r="C851" s="18"/>
      <c r="D851" s="18"/>
      <c r="E851" s="18"/>
    </row>
    <row r="852" spans="1:5" x14ac:dyDescent="0.25">
      <c r="A852" s="18"/>
      <c r="B852" s="18"/>
      <c r="C852" s="18"/>
      <c r="D852" s="18"/>
      <c r="E852" s="18"/>
    </row>
    <row r="853" spans="1:5" x14ac:dyDescent="0.25">
      <c r="A853" s="18"/>
      <c r="B853" s="18"/>
      <c r="C853" s="18"/>
      <c r="D853" s="18"/>
      <c r="E853" s="18"/>
    </row>
    <row r="854" spans="1:5" x14ac:dyDescent="0.25">
      <c r="A854" s="18"/>
      <c r="B854" s="18"/>
      <c r="C854" s="18"/>
      <c r="D854" s="18"/>
      <c r="E854" s="18"/>
    </row>
    <row r="855" spans="1:5" x14ac:dyDescent="0.25">
      <c r="A855" s="18"/>
      <c r="B855" s="18"/>
      <c r="C855" s="18"/>
      <c r="D855" s="18"/>
      <c r="E855" s="18"/>
    </row>
    <row r="856" spans="1:5" x14ac:dyDescent="0.25">
      <c r="A856" s="18"/>
      <c r="B856" s="18"/>
      <c r="C856" s="18"/>
      <c r="D856" s="18"/>
      <c r="E856" s="18"/>
    </row>
    <row r="857" spans="1:5" x14ac:dyDescent="0.25">
      <c r="A857" s="18"/>
      <c r="B857" s="18"/>
      <c r="C857" s="18"/>
      <c r="D857" s="18"/>
      <c r="E857" s="18"/>
    </row>
    <row r="858" spans="1:5" x14ac:dyDescent="0.25">
      <c r="A858" s="18"/>
      <c r="B858" s="18"/>
      <c r="C858" s="18"/>
      <c r="D858" s="18"/>
      <c r="E858" s="18"/>
    </row>
    <row r="859" spans="1:5" x14ac:dyDescent="0.25">
      <c r="A859" s="18"/>
      <c r="B859" s="18"/>
      <c r="C859" s="18"/>
      <c r="D859" s="18"/>
      <c r="E859" s="18"/>
    </row>
    <row r="860" spans="1:5" x14ac:dyDescent="0.25">
      <c r="A860" s="18"/>
      <c r="B860" s="18"/>
      <c r="C860" s="18"/>
      <c r="D860" s="18"/>
      <c r="E860" s="18"/>
    </row>
    <row r="861" spans="1:5" x14ac:dyDescent="0.25">
      <c r="A861" s="18"/>
      <c r="B861" s="18"/>
      <c r="C861" s="18"/>
      <c r="D861" s="18"/>
      <c r="E861" s="18"/>
    </row>
    <row r="862" spans="1:5" x14ac:dyDescent="0.25">
      <c r="A862" s="18"/>
      <c r="B862" s="18"/>
      <c r="C862" s="18"/>
      <c r="D862" s="18"/>
      <c r="E862" s="18"/>
    </row>
    <row r="863" spans="1:5" x14ac:dyDescent="0.25">
      <c r="A863" s="18"/>
      <c r="B863" s="18"/>
      <c r="C863" s="18"/>
      <c r="D863" s="18"/>
      <c r="E863" s="18"/>
    </row>
    <row r="864" spans="1:5" x14ac:dyDescent="0.25">
      <c r="A864" s="18"/>
      <c r="B864" s="18"/>
      <c r="C864" s="18"/>
      <c r="D864" s="18"/>
      <c r="E864" s="18"/>
    </row>
    <row r="865" spans="1:5" x14ac:dyDescent="0.25">
      <c r="A865" s="18"/>
      <c r="B865" s="18"/>
      <c r="C865" s="18"/>
      <c r="D865" s="18"/>
      <c r="E865" s="18"/>
    </row>
    <row r="866" spans="1:5" x14ac:dyDescent="0.25">
      <c r="A866" s="18"/>
      <c r="B866" s="18"/>
      <c r="C866" s="18"/>
      <c r="D866" s="18"/>
      <c r="E866" s="18"/>
    </row>
    <row r="867" spans="1:5" x14ac:dyDescent="0.25">
      <c r="A867" s="18"/>
      <c r="B867" s="18"/>
      <c r="C867" s="18"/>
      <c r="D867" s="18"/>
      <c r="E867" s="18"/>
    </row>
    <row r="868" spans="1:5" x14ac:dyDescent="0.25">
      <c r="A868" s="18"/>
      <c r="B868" s="18"/>
      <c r="C868" s="18"/>
      <c r="D868" s="18"/>
      <c r="E868" s="18"/>
    </row>
    <row r="869" spans="1:5" x14ac:dyDescent="0.25">
      <c r="A869" s="18"/>
      <c r="B869" s="18"/>
      <c r="C869" s="18"/>
      <c r="D869" s="18"/>
      <c r="E869" s="18"/>
    </row>
    <row r="870" spans="1:5" x14ac:dyDescent="0.25">
      <c r="A870" s="18"/>
      <c r="B870" s="18"/>
      <c r="C870" s="18"/>
      <c r="D870" s="18"/>
      <c r="E870" s="18"/>
    </row>
    <row r="871" spans="1:5" x14ac:dyDescent="0.25">
      <c r="A871" s="18"/>
      <c r="B871" s="18"/>
      <c r="C871" s="18"/>
      <c r="D871" s="18"/>
      <c r="E871" s="18"/>
    </row>
    <row r="872" spans="1:5" x14ac:dyDescent="0.25">
      <c r="A872" s="18"/>
      <c r="B872" s="18"/>
      <c r="C872" s="18"/>
      <c r="D872" s="18"/>
      <c r="E872" s="18"/>
    </row>
    <row r="873" spans="1:5" x14ac:dyDescent="0.25">
      <c r="A873" s="18"/>
      <c r="B873" s="18"/>
      <c r="C873" s="18"/>
      <c r="D873" s="18"/>
      <c r="E873" s="18"/>
    </row>
    <row r="874" spans="1:5" x14ac:dyDescent="0.25">
      <c r="A874" s="18"/>
      <c r="B874" s="18"/>
      <c r="C874" s="18"/>
      <c r="D874" s="18"/>
      <c r="E874" s="18"/>
    </row>
    <row r="875" spans="1:5" x14ac:dyDescent="0.25">
      <c r="A875" s="18"/>
      <c r="B875" s="18"/>
      <c r="C875" s="18"/>
      <c r="D875" s="18"/>
      <c r="E875" s="18"/>
    </row>
    <row r="876" spans="1:5" x14ac:dyDescent="0.25">
      <c r="A876" s="18"/>
      <c r="B876" s="18"/>
      <c r="C876" s="18"/>
      <c r="D876" s="18"/>
      <c r="E876" s="18"/>
    </row>
    <row r="877" spans="1:5" x14ac:dyDescent="0.25">
      <c r="A877" s="18"/>
      <c r="B877" s="18"/>
      <c r="C877" s="18"/>
      <c r="D877" s="18"/>
      <c r="E877" s="18"/>
    </row>
    <row r="878" spans="1:5" x14ac:dyDescent="0.25">
      <c r="A878" s="18"/>
      <c r="B878" s="18"/>
      <c r="C878" s="18"/>
      <c r="D878" s="18"/>
      <c r="E878" s="18"/>
    </row>
    <row r="879" spans="1:5" x14ac:dyDescent="0.25">
      <c r="A879" s="18"/>
      <c r="B879" s="18"/>
      <c r="C879" s="18"/>
      <c r="D879" s="18"/>
      <c r="E879" s="18"/>
    </row>
    <row r="880" spans="1:5" x14ac:dyDescent="0.25">
      <c r="A880" s="18"/>
      <c r="B880" s="18"/>
      <c r="C880" s="18"/>
      <c r="D880" s="18"/>
      <c r="E880" s="18"/>
    </row>
    <row r="881" spans="1:5" x14ac:dyDescent="0.25">
      <c r="A881" s="18"/>
      <c r="B881" s="18"/>
      <c r="C881" s="18"/>
      <c r="D881" s="18"/>
      <c r="E881" s="18"/>
    </row>
    <row r="882" spans="1:5" x14ac:dyDescent="0.25">
      <c r="A882" s="18"/>
      <c r="B882" s="18"/>
      <c r="C882" s="18"/>
      <c r="D882" s="18"/>
      <c r="E882" s="18"/>
    </row>
    <row r="883" spans="1:5" x14ac:dyDescent="0.25">
      <c r="A883" s="18"/>
      <c r="B883" s="18"/>
      <c r="C883" s="18"/>
      <c r="D883" s="18"/>
      <c r="E883" s="18"/>
    </row>
    <row r="884" spans="1:5" x14ac:dyDescent="0.25">
      <c r="A884" s="18"/>
      <c r="B884" s="18"/>
      <c r="C884" s="18"/>
      <c r="D884" s="18"/>
      <c r="E884" s="18"/>
    </row>
    <row r="885" spans="1:5" x14ac:dyDescent="0.25">
      <c r="A885" s="18"/>
      <c r="B885" s="18"/>
      <c r="C885" s="18"/>
      <c r="D885" s="18"/>
      <c r="E885" s="18"/>
    </row>
    <row r="886" spans="1:5" x14ac:dyDescent="0.25">
      <c r="A886" s="18"/>
      <c r="B886" s="18"/>
      <c r="C886" s="18"/>
      <c r="D886" s="18"/>
      <c r="E886" s="18"/>
    </row>
    <row r="887" spans="1:5" x14ac:dyDescent="0.25">
      <c r="A887" s="18"/>
      <c r="B887" s="18"/>
      <c r="C887" s="18"/>
      <c r="D887" s="18"/>
      <c r="E887" s="18"/>
    </row>
    <row r="888" spans="1:5" x14ac:dyDescent="0.25">
      <c r="A888" s="18"/>
      <c r="B888" s="18"/>
      <c r="C888" s="18"/>
      <c r="D888" s="18"/>
      <c r="E888" s="18"/>
    </row>
    <row r="889" spans="1:5" x14ac:dyDescent="0.25">
      <c r="A889" s="18"/>
      <c r="B889" s="18"/>
      <c r="C889" s="18"/>
      <c r="D889" s="18"/>
      <c r="E889" s="18"/>
    </row>
    <row r="890" spans="1:5" x14ac:dyDescent="0.25">
      <c r="A890" s="18"/>
      <c r="B890" s="18"/>
      <c r="C890" s="18"/>
      <c r="D890" s="18"/>
      <c r="E890" s="18"/>
    </row>
    <row r="891" spans="1:5" x14ac:dyDescent="0.25">
      <c r="A891" s="18"/>
      <c r="B891" s="18"/>
      <c r="C891" s="18"/>
      <c r="D891" s="18"/>
      <c r="E891" s="18"/>
    </row>
    <row r="892" spans="1:5" x14ac:dyDescent="0.25">
      <c r="A892" s="18"/>
      <c r="B892" s="18"/>
      <c r="C892" s="18"/>
      <c r="D892" s="18"/>
      <c r="E892" s="18"/>
    </row>
    <row r="893" spans="1:5" x14ac:dyDescent="0.25">
      <c r="A893" s="18"/>
      <c r="B893" s="18"/>
      <c r="C893" s="18"/>
      <c r="D893" s="18"/>
      <c r="E893" s="18"/>
    </row>
    <row r="894" spans="1:5" x14ac:dyDescent="0.25">
      <c r="A894" s="18"/>
      <c r="B894" s="18"/>
      <c r="C894" s="18"/>
      <c r="D894" s="18"/>
      <c r="E894" s="18"/>
    </row>
    <row r="895" spans="1:5" x14ac:dyDescent="0.25">
      <c r="A895" s="18"/>
      <c r="B895" s="18"/>
      <c r="C895" s="18"/>
      <c r="D895" s="18"/>
      <c r="E895" s="18"/>
    </row>
    <row r="896" spans="1:5" x14ac:dyDescent="0.25">
      <c r="A896" s="18"/>
      <c r="B896" s="18"/>
      <c r="C896" s="18"/>
      <c r="D896" s="18"/>
      <c r="E896" s="18"/>
    </row>
    <row r="897" spans="1:5" x14ac:dyDescent="0.25">
      <c r="A897" s="18"/>
      <c r="B897" s="18"/>
      <c r="C897" s="18"/>
      <c r="D897" s="18"/>
      <c r="E897" s="18"/>
    </row>
    <row r="898" spans="1:5" x14ac:dyDescent="0.25">
      <c r="A898" s="18"/>
      <c r="B898" s="18"/>
      <c r="C898" s="18"/>
      <c r="D898" s="18"/>
      <c r="E898" s="18"/>
    </row>
    <row r="899" spans="1:5" x14ac:dyDescent="0.25">
      <c r="A899" s="18"/>
      <c r="B899" s="18"/>
      <c r="C899" s="18"/>
      <c r="D899" s="18"/>
      <c r="E899" s="18"/>
    </row>
    <row r="900" spans="1:5" x14ac:dyDescent="0.25">
      <c r="A900" s="18"/>
      <c r="B900" s="18"/>
      <c r="C900" s="18"/>
      <c r="D900" s="18"/>
      <c r="E900" s="18"/>
    </row>
    <row r="901" spans="1:5" x14ac:dyDescent="0.25">
      <c r="A901" s="18"/>
      <c r="B901" s="18"/>
      <c r="C901" s="18"/>
      <c r="D901" s="18"/>
      <c r="E901" s="18"/>
    </row>
    <row r="902" spans="1:5" x14ac:dyDescent="0.25">
      <c r="A902" s="18"/>
      <c r="B902" s="18"/>
      <c r="C902" s="18"/>
      <c r="D902" s="18"/>
      <c r="E902" s="18"/>
    </row>
    <row r="903" spans="1:5" x14ac:dyDescent="0.25">
      <c r="A903" s="18"/>
      <c r="B903" s="18"/>
      <c r="C903" s="18"/>
      <c r="D903" s="18"/>
      <c r="E903" s="18"/>
    </row>
    <row r="904" spans="1:5" x14ac:dyDescent="0.25">
      <c r="A904" s="18"/>
      <c r="B904" s="18"/>
      <c r="C904" s="18"/>
      <c r="D904" s="18"/>
      <c r="E904" s="18"/>
    </row>
    <row r="905" spans="1:5" x14ac:dyDescent="0.25">
      <c r="A905" s="18"/>
      <c r="B905" s="18"/>
      <c r="C905" s="18"/>
      <c r="D905" s="18"/>
      <c r="E905" s="18"/>
    </row>
    <row r="906" spans="1:5" x14ac:dyDescent="0.25">
      <c r="A906" s="18"/>
      <c r="B906" s="18"/>
      <c r="C906" s="18"/>
      <c r="D906" s="18"/>
      <c r="E906" s="18"/>
    </row>
    <row r="907" spans="1:5" x14ac:dyDescent="0.25">
      <c r="A907" s="18"/>
      <c r="B907" s="18"/>
      <c r="C907" s="18"/>
      <c r="D907" s="18"/>
      <c r="E907" s="18"/>
    </row>
    <row r="908" spans="1:5" x14ac:dyDescent="0.25">
      <c r="A908" s="18"/>
      <c r="B908" s="18"/>
      <c r="C908" s="18"/>
      <c r="D908" s="18"/>
      <c r="E908" s="18"/>
    </row>
    <row r="909" spans="1:5" x14ac:dyDescent="0.25">
      <c r="A909" s="18"/>
      <c r="B909" s="18"/>
      <c r="C909" s="18"/>
      <c r="D909" s="18"/>
      <c r="E909" s="18"/>
    </row>
    <row r="910" spans="1:5" x14ac:dyDescent="0.25">
      <c r="A910" s="18"/>
      <c r="B910" s="18"/>
      <c r="C910" s="18"/>
      <c r="D910" s="18"/>
      <c r="E910" s="18"/>
    </row>
    <row r="911" spans="1:5" x14ac:dyDescent="0.25">
      <c r="A911" s="18"/>
      <c r="B911" s="18"/>
      <c r="C911" s="18"/>
      <c r="D911" s="18"/>
      <c r="E911" s="18"/>
    </row>
    <row r="912" spans="1:5" x14ac:dyDescent="0.25">
      <c r="A912" s="18"/>
      <c r="B912" s="18"/>
      <c r="C912" s="18"/>
      <c r="D912" s="18"/>
      <c r="E912" s="18"/>
    </row>
    <row r="913" spans="1:5" x14ac:dyDescent="0.25">
      <c r="A913" s="18"/>
      <c r="B913" s="18"/>
      <c r="C913" s="18"/>
      <c r="D913" s="18"/>
      <c r="E913" s="18"/>
    </row>
    <row r="914" spans="1:5" x14ac:dyDescent="0.25">
      <c r="A914" s="18"/>
      <c r="B914" s="18"/>
      <c r="C914" s="18"/>
      <c r="D914" s="18"/>
      <c r="E914" s="18"/>
    </row>
    <row r="915" spans="1:5" x14ac:dyDescent="0.25">
      <c r="A915" s="18"/>
      <c r="B915" s="18"/>
      <c r="C915" s="18"/>
      <c r="D915" s="18"/>
      <c r="E915" s="18"/>
    </row>
    <row r="916" spans="1:5" x14ac:dyDescent="0.25">
      <c r="A916" s="18"/>
      <c r="B916" s="18"/>
      <c r="C916" s="18"/>
      <c r="D916" s="18"/>
      <c r="E916" s="18"/>
    </row>
    <row r="917" spans="1:5" x14ac:dyDescent="0.25">
      <c r="A917" s="18"/>
      <c r="B917" s="18"/>
      <c r="C917" s="18"/>
      <c r="D917" s="18"/>
      <c r="E917" s="18"/>
    </row>
    <row r="918" spans="1:5" x14ac:dyDescent="0.25">
      <c r="A918" s="18"/>
      <c r="B918" s="18"/>
      <c r="C918" s="18"/>
      <c r="D918" s="18"/>
      <c r="E918" s="18"/>
    </row>
    <row r="919" spans="1:5" x14ac:dyDescent="0.25">
      <c r="A919" s="18"/>
      <c r="B919" s="18"/>
      <c r="C919" s="18"/>
      <c r="D919" s="18"/>
      <c r="E919" s="18"/>
    </row>
    <row r="920" spans="1:5" x14ac:dyDescent="0.25">
      <c r="A920" s="18"/>
      <c r="B920" s="18"/>
      <c r="C920" s="18"/>
      <c r="D920" s="18"/>
      <c r="E920" s="18"/>
    </row>
    <row r="921" spans="1:5" x14ac:dyDescent="0.25">
      <c r="A921" s="18"/>
      <c r="B921" s="18"/>
      <c r="C921" s="18"/>
      <c r="D921" s="18"/>
      <c r="E921" s="18"/>
    </row>
    <row r="922" spans="1:5" x14ac:dyDescent="0.25">
      <c r="A922" s="18"/>
      <c r="B922" s="18"/>
      <c r="C922" s="18"/>
      <c r="D922" s="18"/>
      <c r="E922" s="18"/>
    </row>
    <row r="923" spans="1:5" x14ac:dyDescent="0.25">
      <c r="A923" s="18"/>
      <c r="B923" s="18"/>
      <c r="C923" s="18"/>
      <c r="D923" s="18"/>
      <c r="E923" s="18"/>
    </row>
    <row r="924" spans="1:5" x14ac:dyDescent="0.25">
      <c r="A924" s="18"/>
      <c r="B924" s="18"/>
      <c r="C924" s="18"/>
      <c r="D924" s="18"/>
      <c r="E924" s="18"/>
    </row>
    <row r="925" spans="1:5" x14ac:dyDescent="0.25">
      <c r="A925" s="18"/>
      <c r="B925" s="18"/>
      <c r="C925" s="18"/>
      <c r="D925" s="18"/>
      <c r="E925" s="18"/>
    </row>
    <row r="926" spans="1:5" x14ac:dyDescent="0.25">
      <c r="A926" s="18"/>
      <c r="B926" s="18"/>
      <c r="C926" s="18"/>
      <c r="D926" s="18"/>
      <c r="E926" s="18"/>
    </row>
    <row r="927" spans="1:5" x14ac:dyDescent="0.25">
      <c r="A927" s="18"/>
      <c r="B927" s="18"/>
      <c r="C927" s="18"/>
      <c r="D927" s="18"/>
      <c r="E927" s="18"/>
    </row>
    <row r="928" spans="1:5" x14ac:dyDescent="0.25">
      <c r="A928" s="18"/>
      <c r="B928" s="18"/>
      <c r="C928" s="18"/>
      <c r="D928" s="18"/>
      <c r="E928" s="18"/>
    </row>
    <row r="929" spans="1:5" x14ac:dyDescent="0.25">
      <c r="A929" s="18"/>
      <c r="B929" s="18"/>
      <c r="C929" s="18"/>
      <c r="D929" s="18"/>
      <c r="E929" s="18"/>
    </row>
    <row r="930" spans="1:5" x14ac:dyDescent="0.25">
      <c r="A930" s="18"/>
      <c r="B930" s="18"/>
      <c r="C930" s="18"/>
      <c r="D930" s="18"/>
      <c r="E930" s="18"/>
    </row>
    <row r="931" spans="1:5" x14ac:dyDescent="0.25">
      <c r="A931" s="18"/>
      <c r="B931" s="18"/>
      <c r="C931" s="18"/>
      <c r="D931" s="18"/>
      <c r="E931" s="18"/>
    </row>
    <row r="932" spans="1:5" x14ac:dyDescent="0.25">
      <c r="A932" s="18"/>
      <c r="B932" s="18"/>
      <c r="C932" s="18"/>
      <c r="D932" s="18"/>
      <c r="E932" s="18"/>
    </row>
    <row r="933" spans="1:5" x14ac:dyDescent="0.25">
      <c r="A933" s="18"/>
      <c r="B933" s="18"/>
      <c r="C933" s="18"/>
      <c r="D933" s="18"/>
      <c r="E933" s="18"/>
    </row>
    <row r="934" spans="1:5" x14ac:dyDescent="0.25">
      <c r="A934" s="18"/>
      <c r="B934" s="18"/>
      <c r="C934" s="18"/>
      <c r="D934" s="18"/>
      <c r="E934" s="18"/>
    </row>
    <row r="935" spans="1:5" x14ac:dyDescent="0.25">
      <c r="A935" s="18"/>
      <c r="B935" s="18"/>
      <c r="C935" s="18"/>
      <c r="D935" s="18"/>
      <c r="E935" s="18"/>
    </row>
    <row r="936" spans="1:5" x14ac:dyDescent="0.25">
      <c r="A936" s="18"/>
      <c r="B936" s="18"/>
      <c r="C936" s="18"/>
      <c r="D936" s="18"/>
      <c r="E936" s="18"/>
    </row>
    <row r="937" spans="1:5" x14ac:dyDescent="0.25">
      <c r="A937" s="18"/>
      <c r="B937" s="18"/>
      <c r="C937" s="18"/>
      <c r="D937" s="18"/>
      <c r="E937" s="18"/>
    </row>
    <row r="938" spans="1:5" x14ac:dyDescent="0.25">
      <c r="A938" s="18"/>
      <c r="B938" s="18"/>
      <c r="C938" s="18"/>
      <c r="D938" s="18"/>
      <c r="E938" s="18"/>
    </row>
    <row r="939" spans="1:5" x14ac:dyDescent="0.25">
      <c r="A939" s="18"/>
      <c r="B939" s="18"/>
      <c r="C939" s="18"/>
      <c r="D939" s="18"/>
      <c r="E939" s="18"/>
    </row>
    <row r="940" spans="1:5" x14ac:dyDescent="0.25">
      <c r="A940" s="18"/>
      <c r="B940" s="18"/>
      <c r="C940" s="18"/>
      <c r="D940" s="18"/>
      <c r="E940" s="18"/>
    </row>
    <row r="941" spans="1:5" x14ac:dyDescent="0.25">
      <c r="A941" s="18"/>
      <c r="B941" s="18"/>
      <c r="C941" s="18"/>
      <c r="D941" s="18"/>
      <c r="E941" s="18"/>
    </row>
    <row r="942" spans="1:5" x14ac:dyDescent="0.25">
      <c r="A942" s="18"/>
      <c r="B942" s="18"/>
      <c r="C942" s="18"/>
      <c r="D942" s="18"/>
      <c r="E942" s="18"/>
    </row>
    <row r="943" spans="1:5" x14ac:dyDescent="0.25">
      <c r="A943" s="18"/>
      <c r="B943" s="18"/>
      <c r="C943" s="18"/>
      <c r="D943" s="18"/>
      <c r="E943" s="18"/>
    </row>
    <row r="944" spans="1:5" x14ac:dyDescent="0.25">
      <c r="A944" s="18"/>
      <c r="B944" s="18"/>
      <c r="C944" s="18"/>
      <c r="D944" s="18"/>
      <c r="E944" s="18"/>
    </row>
    <row r="945" spans="1:5" x14ac:dyDescent="0.25">
      <c r="A945" s="18"/>
      <c r="B945" s="18"/>
      <c r="C945" s="18"/>
      <c r="D945" s="18"/>
      <c r="E945" s="18"/>
    </row>
    <row r="946" spans="1:5" x14ac:dyDescent="0.25">
      <c r="A946" s="18"/>
      <c r="B946" s="18"/>
      <c r="C946" s="18"/>
      <c r="D946" s="18"/>
      <c r="E946" s="18"/>
    </row>
    <row r="947" spans="1:5" x14ac:dyDescent="0.25">
      <c r="A947" s="18"/>
      <c r="B947" s="18"/>
      <c r="C947" s="18"/>
      <c r="D947" s="18"/>
      <c r="E947" s="18"/>
    </row>
    <row r="948" spans="1:5" x14ac:dyDescent="0.25">
      <c r="A948" s="18"/>
      <c r="B948" s="18"/>
      <c r="C948" s="18"/>
      <c r="D948" s="18"/>
      <c r="E948" s="18"/>
    </row>
    <row r="949" spans="1:5" x14ac:dyDescent="0.25">
      <c r="A949" s="18"/>
      <c r="B949" s="18"/>
      <c r="C949" s="18"/>
      <c r="D949" s="18"/>
      <c r="E949" s="18"/>
    </row>
    <row r="950" spans="1:5" x14ac:dyDescent="0.25">
      <c r="A950" s="18"/>
      <c r="B950" s="18"/>
      <c r="C950" s="18"/>
      <c r="D950" s="18"/>
      <c r="E950" s="18"/>
    </row>
    <row r="951" spans="1:5" x14ac:dyDescent="0.25">
      <c r="A951" s="18"/>
      <c r="B951" s="18"/>
      <c r="C951" s="18"/>
      <c r="D951" s="18"/>
      <c r="E951" s="18"/>
    </row>
    <row r="952" spans="1:5" x14ac:dyDescent="0.25">
      <c r="A952" s="18"/>
      <c r="B952" s="18"/>
      <c r="C952" s="18"/>
      <c r="D952" s="18"/>
      <c r="E952" s="18"/>
    </row>
    <row r="953" spans="1:5" x14ac:dyDescent="0.25">
      <c r="A953" s="18"/>
      <c r="B953" s="18"/>
      <c r="C953" s="18"/>
      <c r="D953" s="18"/>
      <c r="E953" s="18"/>
    </row>
    <row r="954" spans="1:5" x14ac:dyDescent="0.25">
      <c r="A954" s="18"/>
      <c r="B954" s="18"/>
      <c r="C954" s="18"/>
      <c r="D954" s="18"/>
      <c r="E954" s="18"/>
    </row>
    <row r="955" spans="1:5" x14ac:dyDescent="0.25">
      <c r="A955" s="18"/>
      <c r="B955" s="18"/>
      <c r="C955" s="18"/>
      <c r="D955" s="18"/>
      <c r="E955" s="18"/>
    </row>
    <row r="956" spans="1:5" x14ac:dyDescent="0.25">
      <c r="A956" s="18"/>
      <c r="B956" s="18"/>
      <c r="C956" s="18"/>
      <c r="D956" s="18"/>
      <c r="E956" s="18"/>
    </row>
    <row r="957" spans="1:5" x14ac:dyDescent="0.25">
      <c r="A957" s="18"/>
      <c r="B957" s="18"/>
      <c r="C957" s="18"/>
      <c r="D957" s="18"/>
      <c r="E957" s="18"/>
    </row>
    <row r="958" spans="1:5" x14ac:dyDescent="0.25">
      <c r="A958" s="18"/>
      <c r="B958" s="18"/>
      <c r="C958" s="18"/>
      <c r="D958" s="18"/>
      <c r="E958" s="18"/>
    </row>
    <row r="959" spans="1:5" x14ac:dyDescent="0.25">
      <c r="A959" s="18"/>
      <c r="B959" s="18"/>
      <c r="C959" s="18"/>
      <c r="D959" s="18"/>
      <c r="E959" s="18"/>
    </row>
    <row r="960" spans="1:5" x14ac:dyDescent="0.25">
      <c r="A960" s="18"/>
      <c r="B960" s="18"/>
      <c r="C960" s="18"/>
      <c r="D960" s="18"/>
      <c r="E960" s="18"/>
    </row>
    <row r="961" spans="1:5" x14ac:dyDescent="0.25">
      <c r="A961" s="18"/>
      <c r="B961" s="18"/>
      <c r="C961" s="18"/>
      <c r="D961" s="18"/>
      <c r="E961" s="18"/>
    </row>
    <row r="962" spans="1:5" x14ac:dyDescent="0.25">
      <c r="A962" s="25"/>
      <c r="B962" s="25"/>
      <c r="C962" s="18"/>
      <c r="D962" s="18"/>
      <c r="E962" s="18"/>
    </row>
    <row r="963" spans="1:5" x14ac:dyDescent="0.25">
      <c r="A963" s="25"/>
      <c r="B963" s="25"/>
      <c r="C963" s="18"/>
      <c r="D963" s="18"/>
      <c r="E963" s="18"/>
    </row>
    <row r="964" spans="1:5" x14ac:dyDescent="0.25">
      <c r="A964" s="25"/>
      <c r="B964" s="25"/>
      <c r="C964" s="18"/>
      <c r="D964" s="18"/>
      <c r="E964" s="18"/>
    </row>
    <row r="965" spans="1:5" x14ac:dyDescent="0.25">
      <c r="A965" s="25"/>
      <c r="B965" s="25"/>
      <c r="C965" s="18"/>
      <c r="D965" s="18"/>
      <c r="E965" s="18"/>
    </row>
    <row r="966" spans="1:5" x14ac:dyDescent="0.25">
      <c r="A966" s="25"/>
      <c r="B966" s="25"/>
      <c r="C966" s="18"/>
      <c r="D966" s="18"/>
      <c r="E966" s="18"/>
    </row>
    <row r="967" spans="1:5" x14ac:dyDescent="0.25">
      <c r="A967" s="25"/>
      <c r="B967" s="25"/>
      <c r="C967" s="18"/>
      <c r="D967" s="18"/>
      <c r="E967" s="18"/>
    </row>
    <row r="968" spans="1:5" x14ac:dyDescent="0.25">
      <c r="A968" s="25"/>
      <c r="B968" s="25"/>
      <c r="C968" s="18"/>
      <c r="D968" s="18"/>
      <c r="E968" s="18"/>
    </row>
    <row r="969" spans="1:5" x14ac:dyDescent="0.25">
      <c r="A969" s="25"/>
      <c r="B969" s="25"/>
      <c r="C969" s="18"/>
      <c r="D969" s="18"/>
      <c r="E969" s="18"/>
    </row>
    <row r="970" spans="1:5" x14ac:dyDescent="0.25">
      <c r="A970" s="25"/>
      <c r="B970" s="25"/>
      <c r="C970" s="18"/>
      <c r="D970" s="18"/>
      <c r="E970" s="18"/>
    </row>
    <row r="971" spans="1:5" x14ac:dyDescent="0.25">
      <c r="A971" s="25"/>
      <c r="B971" s="25"/>
      <c r="C971" s="18"/>
      <c r="D971" s="18"/>
      <c r="E971" s="18"/>
    </row>
    <row r="972" spans="1:5" x14ac:dyDescent="0.25">
      <c r="A972" s="25"/>
      <c r="B972" s="25"/>
      <c r="C972" s="18"/>
      <c r="D972" s="18"/>
      <c r="E972" s="18"/>
    </row>
    <row r="973" spans="1:5" x14ac:dyDescent="0.25">
      <c r="A973" s="25"/>
      <c r="B973" s="25"/>
      <c r="C973" s="18"/>
      <c r="D973" s="18"/>
      <c r="E973" s="18"/>
    </row>
    <row r="974" spans="1:5" x14ac:dyDescent="0.25">
      <c r="A974" s="25"/>
      <c r="B974" s="25"/>
      <c r="C974" s="18"/>
      <c r="D974" s="18"/>
      <c r="E974" s="18"/>
    </row>
    <row r="975" spans="1:5" x14ac:dyDescent="0.25">
      <c r="A975" s="25"/>
      <c r="B975" s="25"/>
      <c r="C975" s="18"/>
      <c r="D975" s="18"/>
      <c r="E975" s="18"/>
    </row>
    <row r="976" spans="1:5" x14ac:dyDescent="0.25">
      <c r="A976" s="25"/>
      <c r="B976" s="25"/>
      <c r="C976" s="18"/>
      <c r="D976" s="18"/>
      <c r="E976" s="18"/>
    </row>
    <row r="977" spans="1:5" x14ac:dyDescent="0.25">
      <c r="A977" s="25"/>
      <c r="B977" s="25"/>
      <c r="C977" s="18"/>
      <c r="D977" s="18"/>
      <c r="E977" s="18"/>
    </row>
    <row r="978" spans="1:5" x14ac:dyDescent="0.25">
      <c r="A978" s="25"/>
      <c r="B978" s="25"/>
      <c r="C978" s="18"/>
      <c r="D978" s="18"/>
      <c r="E978" s="18"/>
    </row>
    <row r="979" spans="1:5" x14ac:dyDescent="0.25">
      <c r="A979" s="25"/>
      <c r="B979" s="25"/>
      <c r="C979" s="18"/>
      <c r="D979" s="18"/>
      <c r="E979" s="18"/>
    </row>
    <row r="980" spans="1:5" x14ac:dyDescent="0.25">
      <c r="A980" s="25"/>
      <c r="B980" s="25"/>
      <c r="C980" s="18"/>
      <c r="D980" s="18"/>
      <c r="E980" s="18"/>
    </row>
    <row r="981" spans="1:5" x14ac:dyDescent="0.25">
      <c r="A981" s="25"/>
      <c r="B981" s="25"/>
      <c r="C981" s="18"/>
      <c r="D981" s="18"/>
      <c r="E981" s="18"/>
    </row>
    <row r="982" spans="1:5" x14ac:dyDescent="0.25">
      <c r="A982" s="25"/>
      <c r="B982" s="25"/>
      <c r="C982" s="18"/>
      <c r="D982" s="18"/>
      <c r="E982" s="18"/>
    </row>
    <row r="983" spans="1:5" x14ac:dyDescent="0.25">
      <c r="A983" s="25"/>
      <c r="B983" s="25"/>
      <c r="C983" s="18"/>
      <c r="D983" s="18"/>
      <c r="E983" s="18"/>
    </row>
    <row r="984" spans="1:5" x14ac:dyDescent="0.25">
      <c r="A984" s="25"/>
      <c r="B984" s="25"/>
      <c r="C984" s="18"/>
      <c r="D984" s="18"/>
      <c r="E984" s="18"/>
    </row>
    <row r="985" spans="1:5" x14ac:dyDescent="0.25">
      <c r="A985" s="25"/>
      <c r="B985" s="25"/>
      <c r="C985" s="18"/>
      <c r="D985" s="18"/>
      <c r="E985" s="18"/>
    </row>
    <row r="986" spans="1:5" x14ac:dyDescent="0.25">
      <c r="A986" s="25"/>
      <c r="B986" s="25"/>
      <c r="C986" s="18"/>
      <c r="D986" s="18"/>
      <c r="E986" s="18"/>
    </row>
    <row r="987" spans="1:5" x14ac:dyDescent="0.25">
      <c r="A987" s="25"/>
      <c r="B987" s="25"/>
      <c r="C987" s="18"/>
      <c r="D987" s="18"/>
      <c r="E987" s="18"/>
    </row>
    <row r="988" spans="1:5" x14ac:dyDescent="0.25">
      <c r="A988" s="25"/>
      <c r="B988" s="25"/>
      <c r="C988" s="18"/>
      <c r="D988" s="18"/>
      <c r="E988" s="18"/>
    </row>
    <row r="989" spans="1:5" x14ac:dyDescent="0.25">
      <c r="A989" s="25"/>
      <c r="B989" s="25"/>
      <c r="C989" s="18"/>
      <c r="D989" s="18"/>
      <c r="E989" s="18"/>
    </row>
    <row r="990" spans="1:5" x14ac:dyDescent="0.25">
      <c r="A990" s="25"/>
      <c r="B990" s="25"/>
      <c r="C990" s="18"/>
      <c r="D990" s="18"/>
      <c r="E990" s="18"/>
    </row>
    <row r="991" spans="1:5" x14ac:dyDescent="0.25">
      <c r="A991" s="25"/>
      <c r="B991" s="25"/>
      <c r="C991" s="18"/>
      <c r="D991" s="18"/>
      <c r="E991" s="18"/>
    </row>
    <row r="992" spans="1:5" x14ac:dyDescent="0.25">
      <c r="A992" s="25"/>
      <c r="B992" s="25"/>
      <c r="C992" s="18"/>
      <c r="D992" s="18"/>
      <c r="E992" s="18"/>
    </row>
    <row r="993" spans="1:5" x14ac:dyDescent="0.25">
      <c r="A993" s="25"/>
      <c r="B993" s="25"/>
      <c r="C993" s="18"/>
      <c r="D993" s="18"/>
      <c r="E993" s="18"/>
    </row>
    <row r="994" spans="1:5" x14ac:dyDescent="0.25">
      <c r="A994" s="25"/>
      <c r="B994" s="25"/>
      <c r="C994" s="18"/>
      <c r="D994" s="18"/>
      <c r="E994" s="18"/>
    </row>
    <row r="995" spans="1:5" x14ac:dyDescent="0.25">
      <c r="A995" s="25"/>
      <c r="B995" s="25"/>
      <c r="C995" s="18"/>
      <c r="D995" s="18"/>
      <c r="E995" s="18"/>
    </row>
    <row r="996" spans="1:5" x14ac:dyDescent="0.25">
      <c r="A996" s="25"/>
      <c r="B996" s="25"/>
      <c r="C996" s="18"/>
      <c r="D996" s="18"/>
      <c r="E996" s="18"/>
    </row>
    <row r="997" spans="1:5" x14ac:dyDescent="0.25">
      <c r="A997" s="25"/>
      <c r="B997" s="25"/>
      <c r="C997" s="18"/>
      <c r="D997" s="18"/>
      <c r="E997" s="18"/>
    </row>
    <row r="998" spans="1:5" x14ac:dyDescent="0.25">
      <c r="A998" s="25"/>
      <c r="B998" s="25"/>
      <c r="C998" s="18"/>
      <c r="D998" s="18"/>
      <c r="E998" s="18"/>
    </row>
    <row r="999" spans="1:5" x14ac:dyDescent="0.25">
      <c r="A999" s="25"/>
      <c r="B999" s="25"/>
      <c r="C999" s="18"/>
      <c r="D999" s="18"/>
      <c r="E999" s="18"/>
    </row>
    <row r="1000" spans="1:5" x14ac:dyDescent="0.25">
      <c r="A1000" s="25"/>
      <c r="B1000" s="25"/>
      <c r="C1000" s="18"/>
      <c r="D1000" s="18"/>
      <c r="E1000" s="18"/>
    </row>
    <row r="1001" spans="1:5" x14ac:dyDescent="0.25">
      <c r="A1001" s="25"/>
      <c r="B1001" s="25"/>
      <c r="C1001" s="18"/>
      <c r="D1001" s="18"/>
      <c r="E1001" s="18"/>
    </row>
    <row r="1002" spans="1:5" x14ac:dyDescent="0.25">
      <c r="A1002" s="25"/>
      <c r="B1002" s="25"/>
      <c r="C1002" s="18"/>
      <c r="D1002" s="18"/>
      <c r="E1002" s="18"/>
    </row>
    <row r="1003" spans="1:5" x14ac:dyDescent="0.25">
      <c r="A1003" s="25"/>
      <c r="B1003" s="25"/>
      <c r="C1003" s="18"/>
      <c r="D1003" s="18"/>
      <c r="E1003" s="18"/>
    </row>
    <row r="1004" spans="1:5" x14ac:dyDescent="0.25">
      <c r="A1004" s="25"/>
      <c r="B1004" s="25"/>
      <c r="C1004" s="18"/>
      <c r="D1004" s="18"/>
      <c r="E1004" s="18"/>
    </row>
    <row r="1005" spans="1:5" x14ac:dyDescent="0.25">
      <c r="A1005" s="25"/>
      <c r="B1005" s="25"/>
      <c r="C1005" s="18"/>
      <c r="D1005" s="18"/>
      <c r="E1005" s="18"/>
    </row>
    <row r="1006" spans="1:5" x14ac:dyDescent="0.25">
      <c r="A1006" s="25"/>
      <c r="B1006" s="25"/>
      <c r="C1006" s="18"/>
      <c r="D1006" s="18"/>
      <c r="E1006" s="18"/>
    </row>
    <row r="1007" spans="1:5" x14ac:dyDescent="0.25">
      <c r="A1007" s="25"/>
      <c r="B1007" s="25"/>
      <c r="C1007" s="18"/>
      <c r="D1007" s="18"/>
      <c r="E1007" s="18"/>
    </row>
    <row r="1008" spans="1:5" x14ac:dyDescent="0.25">
      <c r="A1008" s="25"/>
      <c r="B1008" s="25"/>
      <c r="C1008" s="18"/>
      <c r="D1008" s="18"/>
      <c r="E1008" s="18"/>
    </row>
    <row r="1009" spans="1:5" x14ac:dyDescent="0.25">
      <c r="A1009" s="25"/>
      <c r="B1009" s="25"/>
      <c r="C1009" s="18"/>
      <c r="D1009" s="18"/>
      <c r="E1009" s="18"/>
    </row>
    <row r="1010" spans="1:5" x14ac:dyDescent="0.25">
      <c r="A1010" s="25"/>
      <c r="B1010" s="25"/>
      <c r="C1010" s="18"/>
      <c r="D1010" s="18"/>
      <c r="E1010" s="18"/>
    </row>
    <row r="1011" spans="1:5" x14ac:dyDescent="0.25">
      <c r="A1011" s="25"/>
      <c r="B1011" s="25"/>
      <c r="C1011" s="18"/>
      <c r="D1011" s="18"/>
      <c r="E1011" s="18"/>
    </row>
    <row r="1012" spans="1:5" x14ac:dyDescent="0.25">
      <c r="A1012" s="25"/>
      <c r="B1012" s="25"/>
      <c r="C1012" s="18"/>
      <c r="D1012" s="18"/>
      <c r="E1012" s="18"/>
    </row>
    <row r="1013" spans="1:5" x14ac:dyDescent="0.25">
      <c r="A1013" s="25"/>
      <c r="B1013" s="25"/>
      <c r="C1013" s="18"/>
      <c r="D1013" s="18"/>
      <c r="E1013" s="18"/>
    </row>
    <row r="1014" spans="1:5" x14ac:dyDescent="0.25">
      <c r="A1014" s="25"/>
      <c r="B1014" s="25"/>
      <c r="C1014" s="18"/>
      <c r="D1014" s="18"/>
      <c r="E1014" s="18"/>
    </row>
    <row r="1015" spans="1:5" x14ac:dyDescent="0.25">
      <c r="A1015" s="25"/>
      <c r="B1015" s="25"/>
      <c r="C1015" s="18"/>
      <c r="D1015" s="18"/>
      <c r="E1015" s="18"/>
    </row>
    <row r="1016" spans="1:5" x14ac:dyDescent="0.25">
      <c r="A1016" s="25"/>
      <c r="B1016" s="25"/>
      <c r="C1016" s="18"/>
      <c r="D1016" s="18"/>
      <c r="E1016" s="18"/>
    </row>
    <row r="1017" spans="1:5" x14ac:dyDescent="0.25">
      <c r="A1017" s="25"/>
      <c r="B1017" s="25"/>
      <c r="C1017" s="18"/>
      <c r="D1017" s="18"/>
      <c r="E1017" s="18"/>
    </row>
    <row r="1018" spans="1:5" x14ac:dyDescent="0.25">
      <c r="A1018" s="25"/>
      <c r="B1018" s="25"/>
      <c r="C1018" s="18"/>
      <c r="D1018" s="18"/>
      <c r="E1018" s="18"/>
    </row>
    <row r="1019" spans="1:5" x14ac:dyDescent="0.25">
      <c r="A1019" s="25"/>
      <c r="B1019" s="25"/>
      <c r="C1019" s="18"/>
      <c r="D1019" s="18"/>
      <c r="E1019" s="18"/>
    </row>
    <row r="1020" spans="1:5" x14ac:dyDescent="0.25">
      <c r="A1020" s="25"/>
      <c r="B1020" s="25"/>
      <c r="C1020" s="18"/>
      <c r="D1020" s="18"/>
      <c r="E1020" s="18"/>
    </row>
    <row r="1021" spans="1:5" x14ac:dyDescent="0.25">
      <c r="A1021" s="25"/>
      <c r="B1021" s="25"/>
      <c r="C1021" s="18"/>
      <c r="D1021" s="18"/>
      <c r="E1021" s="18"/>
    </row>
    <row r="1022" spans="1:5" x14ac:dyDescent="0.25">
      <c r="A1022" s="25"/>
      <c r="B1022" s="25"/>
      <c r="C1022" s="18"/>
      <c r="D1022" s="18"/>
      <c r="E1022" s="18"/>
    </row>
    <row r="1023" spans="1:5" x14ac:dyDescent="0.25">
      <c r="A1023" s="25"/>
      <c r="B1023" s="25"/>
      <c r="C1023" s="18"/>
      <c r="D1023" s="18"/>
      <c r="E1023" s="18"/>
    </row>
    <row r="1024" spans="1:5" x14ac:dyDescent="0.25">
      <c r="A1024" s="25"/>
      <c r="B1024" s="25"/>
      <c r="C1024" s="18"/>
      <c r="D1024" s="18"/>
      <c r="E1024" s="18"/>
    </row>
    <row r="1025" spans="1:5" x14ac:dyDescent="0.25">
      <c r="A1025" s="25"/>
      <c r="B1025" s="25"/>
      <c r="C1025" s="18"/>
      <c r="D1025" s="18"/>
      <c r="E1025" s="1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169"/>
  <sheetViews>
    <sheetView workbookViewId="0">
      <pane xSplit="5" ySplit="1" topLeftCell="F16" activePane="bottomRight" state="frozen"/>
      <selection activeCell="A11" sqref="A11"/>
      <selection pane="topRight" activeCell="A11" sqref="A11"/>
      <selection pane="bottomLeft" activeCell="A11" sqref="A11"/>
      <selection pane="bottomRight" activeCell="Y13" sqref="Y13"/>
    </sheetView>
  </sheetViews>
  <sheetFormatPr defaultRowHeight="15" x14ac:dyDescent="0.25"/>
  <cols>
    <col min="1" max="1" width="40.7109375" customWidth="1"/>
    <col min="4" max="4" width="30.7109375" customWidth="1"/>
    <col min="6" max="31" width="9.7109375" customWidth="1"/>
  </cols>
  <sheetData>
    <row r="1" spans="1:130" ht="66" customHeight="1" x14ac:dyDescent="0.25">
      <c r="B1" t="s">
        <v>737</v>
      </c>
      <c r="C1" t="s">
        <v>736</v>
      </c>
      <c r="D1" t="s">
        <v>734</v>
      </c>
      <c r="F1">
        <v>2000</v>
      </c>
      <c r="G1">
        <f t="shared" ref="G1:AE1" si="0">F1+1</f>
        <v>2001</v>
      </c>
      <c r="H1">
        <f t="shared" si="0"/>
        <v>2002</v>
      </c>
      <c r="I1">
        <f t="shared" si="0"/>
        <v>2003</v>
      </c>
      <c r="J1">
        <f t="shared" si="0"/>
        <v>2004</v>
      </c>
      <c r="K1">
        <f t="shared" si="0"/>
        <v>2005</v>
      </c>
      <c r="L1">
        <f t="shared" si="0"/>
        <v>2006</v>
      </c>
      <c r="M1">
        <f t="shared" si="0"/>
        <v>2007</v>
      </c>
      <c r="N1">
        <f t="shared" si="0"/>
        <v>2008</v>
      </c>
      <c r="O1">
        <f t="shared" si="0"/>
        <v>2009</v>
      </c>
      <c r="P1">
        <f t="shared" si="0"/>
        <v>2010</v>
      </c>
      <c r="Q1">
        <f t="shared" si="0"/>
        <v>2011</v>
      </c>
      <c r="R1">
        <f t="shared" si="0"/>
        <v>2012</v>
      </c>
      <c r="S1">
        <f t="shared" si="0"/>
        <v>2013</v>
      </c>
      <c r="T1">
        <f t="shared" si="0"/>
        <v>2014</v>
      </c>
      <c r="U1">
        <f t="shared" si="0"/>
        <v>2015</v>
      </c>
      <c r="V1">
        <f t="shared" si="0"/>
        <v>2016</v>
      </c>
      <c r="W1">
        <f t="shared" si="0"/>
        <v>2017</v>
      </c>
      <c r="X1">
        <f t="shared" si="0"/>
        <v>2018</v>
      </c>
      <c r="Y1">
        <f t="shared" si="0"/>
        <v>2019</v>
      </c>
      <c r="Z1">
        <f t="shared" si="0"/>
        <v>2020</v>
      </c>
      <c r="AA1">
        <f t="shared" si="0"/>
        <v>2021</v>
      </c>
      <c r="AB1">
        <f t="shared" si="0"/>
        <v>2022</v>
      </c>
      <c r="AC1">
        <f t="shared" si="0"/>
        <v>2023</v>
      </c>
      <c r="AD1">
        <f t="shared" si="0"/>
        <v>2024</v>
      </c>
      <c r="AE1">
        <f t="shared" si="0"/>
        <v>2025</v>
      </c>
      <c r="DZ1" s="71"/>
    </row>
    <row r="3" spans="1:130" s="69" customFormat="1" x14ac:dyDescent="0.25"/>
    <row r="4" spans="1:130" x14ac:dyDescent="0.25">
      <c r="A4" s="30" t="s">
        <v>860</v>
      </c>
    </row>
    <row r="5" spans="1:130" x14ac:dyDescent="0.25">
      <c r="A5" s="11" t="s">
        <v>861</v>
      </c>
    </row>
    <row r="6" spans="1:130" x14ac:dyDescent="0.25">
      <c r="A6" t="s">
        <v>838</v>
      </c>
      <c r="B6" t="s">
        <v>738</v>
      </c>
      <c r="C6" t="s">
        <v>732</v>
      </c>
      <c r="D6" t="s">
        <v>2744</v>
      </c>
      <c r="F6" s="295">
        <v>1.6793208599039982</v>
      </c>
      <c r="G6" s="295">
        <v>1.8872785649117956</v>
      </c>
      <c r="H6" s="295">
        <v>2.6619456714387519</v>
      </c>
      <c r="I6" s="295">
        <v>3.1269029723003086</v>
      </c>
      <c r="J6" s="295">
        <v>3.556154841206697</v>
      </c>
      <c r="K6" s="295">
        <v>4.3392148297819304</v>
      </c>
      <c r="L6" s="295">
        <v>5.7496654247171239</v>
      </c>
      <c r="M6" s="295">
        <v>8.2796468455385313</v>
      </c>
      <c r="N6" s="295">
        <v>10.074128917116463</v>
      </c>
      <c r="O6" s="295">
        <v>12.449564967479999</v>
      </c>
      <c r="P6" s="295">
        <v>13.5842262647</v>
      </c>
      <c r="Q6" s="295">
        <v>13.580836916799999</v>
      </c>
      <c r="R6" s="295">
        <v>12.649855751199997</v>
      </c>
      <c r="S6" s="295">
        <v>13.966024321724881</v>
      </c>
      <c r="T6" s="295">
        <v>14.578708861043836</v>
      </c>
      <c r="U6" s="295">
        <v>14.821273398136842</v>
      </c>
      <c r="V6" s="295">
        <v>15.43999764394092</v>
      </c>
      <c r="W6" s="295">
        <v>15.976944278925645</v>
      </c>
      <c r="X6" s="295">
        <v>15.536726516931862</v>
      </c>
      <c r="Y6" s="295">
        <v>14.041117467698646</v>
      </c>
      <c r="Z6" s="295">
        <v>14.543102708576534</v>
      </c>
      <c r="AA6" s="295">
        <v>15.429593107994179</v>
      </c>
      <c r="AB6" s="295">
        <v>1.6793208599039982</v>
      </c>
      <c r="AC6" s="295">
        <v>1.6793208599039982</v>
      </c>
      <c r="AD6" s="295">
        <v>1.6793208599039982</v>
      </c>
      <c r="AE6" s="295">
        <v>1.6793208599039982</v>
      </c>
    </row>
    <row r="7" spans="1:130" x14ac:dyDescent="0.25">
      <c r="A7" t="s">
        <v>838</v>
      </c>
      <c r="B7" t="s">
        <v>738</v>
      </c>
      <c r="C7" t="s">
        <v>733</v>
      </c>
      <c r="D7" t="s">
        <v>2744</v>
      </c>
      <c r="F7" s="295">
        <v>1.6318679999999999</v>
      </c>
      <c r="G7" s="295">
        <v>1.762866</v>
      </c>
      <c r="H7" s="295">
        <v>2.139354</v>
      </c>
      <c r="I7" s="295">
        <v>2.8027440000000001</v>
      </c>
      <c r="J7" s="295">
        <v>3.4023780000000001</v>
      </c>
      <c r="K7" s="295">
        <v>3.9043619999999999</v>
      </c>
      <c r="L7" s="295">
        <v>4.8843480000000001</v>
      </c>
      <c r="M7" s="295">
        <v>6.5210460000000001</v>
      </c>
      <c r="N7" s="295">
        <v>9.3087540000000004</v>
      </c>
      <c r="O7" s="295">
        <v>10.937807999999999</v>
      </c>
      <c r="P7" s="295">
        <v>13.297914</v>
      </c>
      <c r="Q7" s="295">
        <v>13.929131999999999</v>
      </c>
      <c r="R7" s="295">
        <v>13.217988</v>
      </c>
      <c r="S7" s="295">
        <v>13.292706000000001</v>
      </c>
      <c r="T7" s="295">
        <v>14.312802000000001</v>
      </c>
      <c r="U7" s="295">
        <v>14.807225999999998</v>
      </c>
      <c r="V7" s="295">
        <v>15.413202</v>
      </c>
      <c r="W7" s="295">
        <v>15.936270000000002</v>
      </c>
      <c r="X7" s="295">
        <v>16.082177999999999</v>
      </c>
      <c r="Y7" s="295">
        <v>15.778476</v>
      </c>
      <c r="Z7" s="295">
        <v>13.941018000000001</v>
      </c>
      <c r="AA7" s="295">
        <v>15.015672</v>
      </c>
      <c r="AB7" s="295">
        <v>15.356879999999999</v>
      </c>
      <c r="AC7" s="295">
        <v>1.6318679999999999</v>
      </c>
      <c r="AD7" s="295">
        <v>1.6318679999999999</v>
      </c>
      <c r="AE7" s="295">
        <v>1.6318679999999999</v>
      </c>
    </row>
    <row r="8" spans="1:130" x14ac:dyDescent="0.25">
      <c r="A8" s="11" t="s">
        <v>862</v>
      </c>
      <c r="F8" s="295"/>
      <c r="G8" s="295"/>
      <c r="H8" s="295"/>
      <c r="I8" s="295"/>
      <c r="J8" s="295"/>
      <c r="K8" s="295"/>
      <c r="L8" s="295"/>
      <c r="M8" s="295"/>
      <c r="N8" s="295"/>
      <c r="O8" s="295"/>
      <c r="P8" s="295"/>
      <c r="Q8" s="295"/>
      <c r="R8" s="295"/>
      <c r="S8" s="295"/>
      <c r="T8" s="295"/>
      <c r="U8" s="295"/>
      <c r="V8" s="295"/>
      <c r="W8" s="295"/>
      <c r="X8" s="295"/>
      <c r="Y8" s="295"/>
      <c r="Z8" s="295"/>
      <c r="AA8" s="295"/>
      <c r="AB8" s="295"/>
      <c r="AC8" s="295"/>
      <c r="AD8" s="295"/>
      <c r="AE8" s="295"/>
    </row>
    <row r="9" spans="1:130" x14ac:dyDescent="0.25">
      <c r="A9" t="s">
        <v>863</v>
      </c>
      <c r="B9" t="s">
        <v>738</v>
      </c>
      <c r="C9" t="s">
        <v>733</v>
      </c>
      <c r="D9" t="s">
        <v>2744</v>
      </c>
      <c r="F9" s="295">
        <v>0</v>
      </c>
      <c r="G9" s="295">
        <v>8.5679999999999992E-3</v>
      </c>
      <c r="H9" s="295">
        <v>1.0500000000000001E-2</v>
      </c>
      <c r="I9" s="295">
        <v>1.4196E-2</v>
      </c>
      <c r="J9" s="295">
        <v>2.7972E-2</v>
      </c>
      <c r="K9" s="295">
        <v>9.0786611999999989E-2</v>
      </c>
      <c r="L9" s="295">
        <v>0.25043923800000001</v>
      </c>
      <c r="M9" s="295">
        <v>0.48982491600000011</v>
      </c>
      <c r="N9" s="295">
        <v>0.678106086</v>
      </c>
      <c r="O9" s="295">
        <v>0.51580502400000006</v>
      </c>
      <c r="P9" s="295">
        <v>0.35222149500000005</v>
      </c>
      <c r="Q9" s="295">
        <v>1.0295223400000002</v>
      </c>
      <c r="R9" s="295">
        <v>1.066347876</v>
      </c>
      <c r="S9" s="295">
        <v>1.5697490760000001</v>
      </c>
      <c r="T9" s="295">
        <v>1.6462004710000004</v>
      </c>
      <c r="U9" s="295">
        <v>1.5717927900000004</v>
      </c>
      <c r="V9" s="295">
        <v>1.9380707099999999</v>
      </c>
      <c r="W9" s="295">
        <v>2.0106718850000003</v>
      </c>
      <c r="X9" s="295">
        <v>2.3012641380000005</v>
      </c>
      <c r="Y9" s="295">
        <v>2.3812982530000002</v>
      </c>
      <c r="Z9" s="295">
        <v>2.5177902489999999</v>
      </c>
      <c r="AA9" s="295">
        <v>2.5750216229999996</v>
      </c>
      <c r="AB9" s="295">
        <v>3.137364419641643</v>
      </c>
      <c r="AC9" s="295">
        <v>3.6341827803405105</v>
      </c>
      <c r="AD9" s="295">
        <v>3.992000056537846</v>
      </c>
      <c r="AE9" s="295">
        <v>3.8707476994412451</v>
      </c>
    </row>
    <row r="12" spans="1:130" x14ac:dyDescent="0.25">
      <c r="A12" s="30" t="s">
        <v>2746</v>
      </c>
    </row>
    <row r="13" spans="1:130" x14ac:dyDescent="0.25">
      <c r="A13" t="s">
        <v>2745</v>
      </c>
      <c r="B13" t="s">
        <v>757</v>
      </c>
      <c r="C13" t="s">
        <v>732</v>
      </c>
      <c r="D13" t="s">
        <v>2744</v>
      </c>
      <c r="F13" s="28">
        <v>1.8505068425671316</v>
      </c>
      <c r="G13" s="28">
        <v>1.9705472046299466</v>
      </c>
      <c r="H13" s="28">
        <v>2.3229154153406157</v>
      </c>
      <c r="I13" s="28">
        <v>2.419550768397186</v>
      </c>
      <c r="J13" s="28">
        <v>2.0549184929822997</v>
      </c>
      <c r="K13" s="28">
        <v>2.0018312206499358</v>
      </c>
      <c r="L13" s="28">
        <v>3.0374938238973823</v>
      </c>
      <c r="M13" s="28">
        <v>4.1843658847232588</v>
      </c>
      <c r="N13" s="28">
        <v>4.0494131861310807</v>
      </c>
      <c r="O13" s="28">
        <v>3.5479747039694942</v>
      </c>
      <c r="P13" s="28">
        <v>5.1396312692801729</v>
      </c>
      <c r="Q13" s="28">
        <v>6.1840556855484232</v>
      </c>
      <c r="R13" s="28">
        <v>6.8489232133936628</v>
      </c>
      <c r="S13" s="28">
        <v>4.474506873680312</v>
      </c>
      <c r="T13" s="28">
        <v>3.7307091118271418</v>
      </c>
      <c r="U13" s="28">
        <v>3.6210776234283091</v>
      </c>
      <c r="V13" s="28">
        <v>3.3597190787716942</v>
      </c>
      <c r="W13" s="28">
        <v>3.3680115267665038</v>
      </c>
      <c r="X13" s="28">
        <v>3.6093304398776969</v>
      </c>
      <c r="Y13" s="28">
        <v>3.5661151495362229</v>
      </c>
      <c r="Z13" s="28">
        <v>4.5375794178234408</v>
      </c>
      <c r="AA13" s="28">
        <v>5.9792580424107182</v>
      </c>
      <c r="AB13" s="28">
        <v>6.6945128024496983</v>
      </c>
      <c r="AC13" s="28">
        <v>5.324256534211095</v>
      </c>
      <c r="AD13" s="28">
        <v>4.8072474476811173</v>
      </c>
      <c r="AE13" s="28">
        <v>4.669661322478416</v>
      </c>
    </row>
    <row r="14" spans="1:130" x14ac:dyDescent="0.25">
      <c r="A14" t="s">
        <v>109</v>
      </c>
      <c r="B14" t="s">
        <v>757</v>
      </c>
      <c r="C14" t="s">
        <v>732</v>
      </c>
      <c r="D14" t="s">
        <v>2744</v>
      </c>
      <c r="F14" s="28">
        <v>1.85</v>
      </c>
      <c r="G14" s="28">
        <v>1.9700000000000002</v>
      </c>
      <c r="H14" s="28">
        <v>2.3199999999999998</v>
      </c>
      <c r="I14" s="28">
        <v>2.42</v>
      </c>
      <c r="J14" s="28">
        <v>2.06</v>
      </c>
      <c r="K14" s="28">
        <v>2</v>
      </c>
      <c r="L14" s="28">
        <v>3.04</v>
      </c>
      <c r="M14" s="28">
        <v>4.2</v>
      </c>
      <c r="N14" s="28">
        <v>4.0599999999999996</v>
      </c>
      <c r="O14" s="28">
        <v>3.55</v>
      </c>
      <c r="P14" s="28">
        <v>5.18</v>
      </c>
      <c r="Q14" s="28">
        <v>6.22</v>
      </c>
      <c r="R14" s="28">
        <v>6.89</v>
      </c>
      <c r="S14" s="28">
        <v>4.46</v>
      </c>
      <c r="T14" s="28">
        <v>3.7</v>
      </c>
      <c r="U14" s="28">
        <v>3.61</v>
      </c>
      <c r="V14" s="28">
        <v>3.36</v>
      </c>
      <c r="W14" s="28">
        <v>3.36</v>
      </c>
      <c r="X14" s="28">
        <v>3.61</v>
      </c>
      <c r="Y14" s="28">
        <v>3.56</v>
      </c>
      <c r="Z14" s="28">
        <v>4.53</v>
      </c>
      <c r="AA14" s="28">
        <v>6</v>
      </c>
      <c r="AB14" s="28">
        <v>6.6914563281644659</v>
      </c>
      <c r="AC14" s="28">
        <v>5.3317533193819218</v>
      </c>
      <c r="AD14" s="28">
        <v>4.8080256411738649</v>
      </c>
      <c r="AE14" s="28">
        <v>4.6697457356106495</v>
      </c>
    </row>
    <row r="17" spans="1:198" x14ac:dyDescent="0.25">
      <c r="GP17" t="s">
        <v>1265</v>
      </c>
    </row>
    <row r="18" spans="1:198" x14ac:dyDescent="0.25">
      <c r="BA18" t="s">
        <v>163</v>
      </c>
      <c r="DV18" t="s">
        <v>1046</v>
      </c>
      <c r="GP18" t="s">
        <v>373</v>
      </c>
    </row>
    <row r="19" spans="1:198" x14ac:dyDescent="0.25">
      <c r="A19" s="30" t="s">
        <v>837</v>
      </c>
      <c r="BA19" t="s">
        <v>1264</v>
      </c>
      <c r="BB19" t="s">
        <v>1264</v>
      </c>
    </row>
    <row r="20" spans="1:198" x14ac:dyDescent="0.25">
      <c r="A20" s="30"/>
    </row>
    <row r="21" spans="1:198" x14ac:dyDescent="0.25">
      <c r="A21" s="8" t="s">
        <v>764</v>
      </c>
      <c r="AT21">
        <f>IF(AT22&gt;1,AS21,COLUMN())</f>
        <v>46</v>
      </c>
      <c r="AU21">
        <f>IF(AU22&gt;1,AT21,COLUMN())</f>
        <v>47</v>
      </c>
      <c r="AV21">
        <f>IF(AV22&gt;1,AU21,COLUMN())</f>
        <v>48</v>
      </c>
    </row>
    <row r="22" spans="1:198" x14ac:dyDescent="0.25">
      <c r="A22" t="s">
        <v>759</v>
      </c>
      <c r="B22" t="s">
        <v>758</v>
      </c>
      <c r="C22" t="s">
        <v>732</v>
      </c>
      <c r="D22" t="s">
        <v>2744</v>
      </c>
      <c r="F22" s="29">
        <v>99.02000000000001</v>
      </c>
      <c r="G22" s="29">
        <v>95.301999999999992</v>
      </c>
      <c r="H22" s="29">
        <v>98.486000000000004</v>
      </c>
      <c r="I22" s="29">
        <v>97.967999999999989</v>
      </c>
      <c r="J22" s="29">
        <v>97.027000000000001</v>
      </c>
      <c r="K22" s="29">
        <v>96.353999999999985</v>
      </c>
      <c r="L22" s="29">
        <v>92.466999999999999</v>
      </c>
      <c r="M22" s="29">
        <v>109.02000000000001</v>
      </c>
      <c r="N22" s="29">
        <v>101.892</v>
      </c>
      <c r="O22" s="29">
        <v>99.89800000000001</v>
      </c>
      <c r="P22" s="29">
        <v>99.545999999999992</v>
      </c>
      <c r="Q22" s="29">
        <v>102.3</v>
      </c>
      <c r="R22" s="29">
        <v>109.91</v>
      </c>
      <c r="S22" s="29">
        <v>109.94900000000001</v>
      </c>
      <c r="T22" s="29">
        <v>103.51900000000001</v>
      </c>
      <c r="U22" s="29">
        <v>103.149</v>
      </c>
      <c r="V22" s="29">
        <v>106.58199999999999</v>
      </c>
      <c r="W22" s="29">
        <v>100.87100000000001</v>
      </c>
      <c r="X22" s="29">
        <v>99.85499999999999</v>
      </c>
      <c r="Y22" s="29">
        <v>100.61200000000001</v>
      </c>
      <c r="Z22" s="29">
        <v>102.267</v>
      </c>
      <c r="AA22" s="29">
        <v>105.81499999999998</v>
      </c>
      <c r="AB22" s="29">
        <v>100.42999999999999</v>
      </c>
      <c r="AC22" s="29">
        <v>103.73462536445469</v>
      </c>
      <c r="AD22" s="29">
        <v>104.75994254806447</v>
      </c>
      <c r="AE22" s="29">
        <v>104.09365042939193</v>
      </c>
    </row>
    <row r="23" spans="1:198" x14ac:dyDescent="0.25">
      <c r="A23" t="s">
        <v>109</v>
      </c>
      <c r="B23" t="s">
        <v>758</v>
      </c>
      <c r="C23" t="s">
        <v>732</v>
      </c>
      <c r="D23" t="s">
        <v>2744</v>
      </c>
      <c r="F23" s="29">
        <v>79.551000000000002</v>
      </c>
      <c r="G23" s="29">
        <v>75.701999999999998</v>
      </c>
      <c r="H23" s="29">
        <v>78.894000000000005</v>
      </c>
      <c r="I23" s="29">
        <v>78.602999999999994</v>
      </c>
      <c r="J23" s="29">
        <v>80.929000000000002</v>
      </c>
      <c r="K23" s="29">
        <v>81.778999999999996</v>
      </c>
      <c r="L23" s="29">
        <v>78.326999999999998</v>
      </c>
      <c r="M23" s="29">
        <v>93.527000000000001</v>
      </c>
      <c r="N23" s="29">
        <v>85.981999999999999</v>
      </c>
      <c r="O23" s="29">
        <v>86.382000000000005</v>
      </c>
      <c r="P23" s="29">
        <v>88.191999999999993</v>
      </c>
      <c r="Q23" s="29">
        <v>91.936000000000007</v>
      </c>
      <c r="R23" s="29">
        <v>97.290999999999997</v>
      </c>
      <c r="S23" s="29">
        <v>95.364999999999995</v>
      </c>
      <c r="T23" s="29">
        <v>90.596999999999994</v>
      </c>
      <c r="U23" s="29">
        <v>88.019000000000005</v>
      </c>
      <c r="V23" s="29">
        <v>94.004000000000005</v>
      </c>
      <c r="W23" s="29">
        <v>90.167000000000002</v>
      </c>
      <c r="X23" s="29">
        <v>88.870999999999995</v>
      </c>
      <c r="Y23" s="29">
        <v>89.745000000000005</v>
      </c>
      <c r="Z23" s="29">
        <v>90.652000000000001</v>
      </c>
      <c r="AA23" s="29">
        <v>93.251999999999995</v>
      </c>
      <c r="AB23" s="29">
        <v>88.578999999999994</v>
      </c>
      <c r="AC23" s="29">
        <v>92.208069398688764</v>
      </c>
      <c r="AD23" s="29">
        <v>92.993923034520648</v>
      </c>
      <c r="AE23" s="29">
        <v>92.323720566864182</v>
      </c>
    </row>
    <row r="24" spans="1:198" x14ac:dyDescent="0.25">
      <c r="A24" t="s">
        <v>830</v>
      </c>
      <c r="B24" t="s">
        <v>758</v>
      </c>
      <c r="C24" t="s">
        <v>732</v>
      </c>
      <c r="D24" t="s">
        <v>2744</v>
      </c>
      <c r="F24" s="29">
        <v>78.661000000000016</v>
      </c>
      <c r="G24" s="29">
        <v>78.201999999999998</v>
      </c>
      <c r="H24" s="29">
        <v>78.003999999999991</v>
      </c>
      <c r="I24" s="29">
        <v>76.829999999999984</v>
      </c>
      <c r="J24" s="29">
        <v>77.945999999999998</v>
      </c>
      <c r="K24" s="29">
        <v>75.900000000000006</v>
      </c>
      <c r="L24" s="29">
        <v>78.516000000000005</v>
      </c>
      <c r="M24" s="29">
        <v>67.986999999999995</v>
      </c>
      <c r="N24" s="29">
        <v>79.245499999999993</v>
      </c>
      <c r="O24" s="29">
        <v>80.300999999999959</v>
      </c>
      <c r="P24" s="29">
        <v>80.804300000000012</v>
      </c>
      <c r="Q24" s="29">
        <v>77.650499999999965</v>
      </c>
      <c r="R24" s="29">
        <v>80.872399999999985</v>
      </c>
      <c r="S24" s="29">
        <v>79.743499999999997</v>
      </c>
      <c r="T24" s="29">
        <v>86.576299999999961</v>
      </c>
      <c r="U24" s="29">
        <v>86.297100000000029</v>
      </c>
      <c r="V24" s="29">
        <v>86.758600000000001</v>
      </c>
      <c r="W24" s="29">
        <v>93.642000000000024</v>
      </c>
      <c r="X24" s="29">
        <v>92.458699999999993</v>
      </c>
      <c r="Y24" s="29">
        <v>79.490600000000001</v>
      </c>
      <c r="Z24" s="29">
        <v>86.897099999999995</v>
      </c>
      <c r="AA24" s="29">
        <v>90.637499999999989</v>
      </c>
      <c r="AB24" s="29">
        <v>91.355999999999995</v>
      </c>
      <c r="AC24" s="29">
        <v>91.11136718623294</v>
      </c>
      <c r="AD24" s="29">
        <v>90.895808056454911</v>
      </c>
      <c r="AE24" s="29">
        <v>91.562966937886813</v>
      </c>
    </row>
    <row r="25" spans="1:198" x14ac:dyDescent="0.25">
      <c r="A25" t="s">
        <v>118</v>
      </c>
      <c r="B25" t="s">
        <v>758</v>
      </c>
      <c r="C25" t="s">
        <v>732</v>
      </c>
      <c r="D25" t="s">
        <v>2744</v>
      </c>
      <c r="F25" s="29">
        <v>74.266000000000005</v>
      </c>
      <c r="G25" s="29">
        <v>74.075000000000003</v>
      </c>
      <c r="H25" s="29">
        <v>73.962999999999994</v>
      </c>
      <c r="I25" s="29">
        <v>73.403999999999996</v>
      </c>
      <c r="J25" s="29">
        <v>75.207999999999998</v>
      </c>
      <c r="K25" s="29">
        <v>72.031999999999996</v>
      </c>
      <c r="L25" s="29">
        <v>75.522000000000006</v>
      </c>
      <c r="M25" s="29">
        <v>64.741</v>
      </c>
      <c r="N25" s="29">
        <v>75.718000000000004</v>
      </c>
      <c r="O25" s="29">
        <v>77.450999999999965</v>
      </c>
      <c r="P25" s="29">
        <v>77.404000000000011</v>
      </c>
      <c r="Q25" s="29">
        <v>75.045999999999964</v>
      </c>
      <c r="R25" s="29">
        <v>77.197999999999979</v>
      </c>
      <c r="S25" s="29">
        <v>76.819999999999993</v>
      </c>
      <c r="T25" s="29">
        <v>83.295999999999964</v>
      </c>
      <c r="U25" s="29">
        <v>82.660000000000025</v>
      </c>
      <c r="V25" s="29">
        <v>83.453000000000003</v>
      </c>
      <c r="W25" s="29">
        <v>90.16200000000002</v>
      </c>
      <c r="X25" s="29">
        <v>89.166999999999987</v>
      </c>
      <c r="Y25" s="29">
        <v>76.099999999999994</v>
      </c>
      <c r="Z25" s="29">
        <v>83.353999999999999</v>
      </c>
      <c r="AA25" s="29">
        <v>87.194999999999993</v>
      </c>
      <c r="AB25" s="29">
        <v>87.45</v>
      </c>
      <c r="AC25" s="29">
        <v>87.207994231245365</v>
      </c>
      <c r="AD25" s="29">
        <v>87.044966965279372</v>
      </c>
      <c r="AE25" s="29">
        <v>87.509583339904211</v>
      </c>
    </row>
    <row r="26" spans="1:198" x14ac:dyDescent="0.25">
      <c r="A26" t="s">
        <v>831</v>
      </c>
      <c r="B26" t="s">
        <v>758</v>
      </c>
      <c r="C26" t="s">
        <v>732</v>
      </c>
      <c r="D26" t="s">
        <v>2744</v>
      </c>
      <c r="F26" s="29">
        <v>3.06</v>
      </c>
      <c r="G26" s="29">
        <v>3.3340000000000001</v>
      </c>
      <c r="H26" s="29">
        <v>3.24</v>
      </c>
      <c r="I26" s="29">
        <v>3.0219999999999998</v>
      </c>
      <c r="J26" s="29">
        <v>3.347</v>
      </c>
      <c r="K26" s="29">
        <v>3.3839999999999999</v>
      </c>
      <c r="L26" s="29">
        <v>2.8380000000000001</v>
      </c>
      <c r="M26" s="29">
        <v>2.7610000000000001</v>
      </c>
      <c r="N26" s="29">
        <v>2.9950000000000001</v>
      </c>
      <c r="O26" s="29">
        <v>3.1349999999999998</v>
      </c>
      <c r="P26" s="29">
        <v>3.6360000000000001</v>
      </c>
      <c r="Q26" s="29">
        <v>2.6890000000000001</v>
      </c>
      <c r="R26" s="29">
        <v>2.7</v>
      </c>
      <c r="S26" s="29">
        <v>2.4900000000000002</v>
      </c>
      <c r="T26" s="29">
        <v>2.9540000000000002</v>
      </c>
      <c r="U26" s="29">
        <v>2.625</v>
      </c>
      <c r="V26" s="29">
        <v>3.15</v>
      </c>
      <c r="W26" s="29">
        <v>2.4630000000000001</v>
      </c>
      <c r="X26" s="29">
        <v>2.9460000000000002</v>
      </c>
      <c r="Y26" s="29">
        <v>2.5499999999999998</v>
      </c>
      <c r="Z26" s="29">
        <v>3.036</v>
      </c>
      <c r="AA26" s="29">
        <v>2.532</v>
      </c>
      <c r="AB26" s="29">
        <v>2.222</v>
      </c>
      <c r="AC26" s="29">
        <v>2.5508360772933183</v>
      </c>
      <c r="AD26" s="29">
        <v>2.5481718841377834</v>
      </c>
      <c r="AE26" s="29">
        <v>2.5775592319207656</v>
      </c>
    </row>
    <row r="27" spans="1:198" x14ac:dyDescent="0.25">
      <c r="A27" t="s">
        <v>828</v>
      </c>
      <c r="B27" t="s">
        <v>758</v>
      </c>
      <c r="C27" t="s">
        <v>732</v>
      </c>
      <c r="D27" t="s">
        <v>2744</v>
      </c>
      <c r="F27" s="29">
        <v>262.76950000000005</v>
      </c>
      <c r="G27" s="29">
        <v>255.70280000000002</v>
      </c>
      <c r="H27" s="29">
        <v>257.56549999999999</v>
      </c>
      <c r="I27" s="29">
        <v>256.96369999999996</v>
      </c>
      <c r="J27" s="29">
        <v>255.08679999999998</v>
      </c>
      <c r="K27" s="29">
        <v>250.70569999999998</v>
      </c>
      <c r="L27" s="29">
        <v>249.60989999999995</v>
      </c>
      <c r="M27" s="29">
        <v>254.14139999999998</v>
      </c>
      <c r="N27" s="29">
        <v>260.53919999999999</v>
      </c>
      <c r="O27" s="29">
        <v>254.53479999999996</v>
      </c>
      <c r="P27" s="29">
        <v>250.71370000000005</v>
      </c>
      <c r="Q27" s="29">
        <v>254.59049999999993</v>
      </c>
      <c r="R27" s="29">
        <v>264.57289999999995</v>
      </c>
      <c r="S27" s="29">
        <v>261.80059999999992</v>
      </c>
      <c r="T27" s="29">
        <v>264.23534917403435</v>
      </c>
      <c r="U27" s="29">
        <v>259.15779251977671</v>
      </c>
      <c r="V27" s="29">
        <v>260.22431656584456</v>
      </c>
      <c r="W27" s="29">
        <v>259.39851471614702</v>
      </c>
      <c r="X27" s="29">
        <v>260.37439999999992</v>
      </c>
      <c r="Y27" s="29">
        <v>245.13274105397858</v>
      </c>
      <c r="Z27" s="29">
        <v>252.32232412750116</v>
      </c>
      <c r="AA27" s="29">
        <v>260.49611946254078</v>
      </c>
      <c r="AB27" s="29">
        <v>256.87848536528617</v>
      </c>
      <c r="AC27" s="29">
        <v>261.02585778903983</v>
      </c>
      <c r="AD27" s="29">
        <v>260.6347866960682</v>
      </c>
      <c r="AE27" s="29">
        <v>260.18978275559238</v>
      </c>
    </row>
    <row r="28" spans="1:198" x14ac:dyDescent="0.25">
      <c r="A28" t="s">
        <v>829</v>
      </c>
      <c r="B28" t="s">
        <v>758</v>
      </c>
      <c r="C28" t="s">
        <v>732</v>
      </c>
      <c r="D28" t="s">
        <v>2744</v>
      </c>
      <c r="F28" s="29">
        <v>350.0511453638847</v>
      </c>
      <c r="G28" s="29">
        <v>348.70182746506134</v>
      </c>
      <c r="H28" s="29">
        <v>351.17839729941267</v>
      </c>
      <c r="I28" s="29">
        <v>350.65568648062708</v>
      </c>
      <c r="J28" s="29">
        <v>347.28096632004571</v>
      </c>
      <c r="K28" s="29">
        <v>344.48465516091238</v>
      </c>
      <c r="L28" s="29">
        <v>342.37847393454473</v>
      </c>
      <c r="M28" s="29">
        <v>346.68266470152196</v>
      </c>
      <c r="N28" s="29">
        <v>348.30478577907149</v>
      </c>
      <c r="O28" s="29">
        <v>343.31242308931513</v>
      </c>
      <c r="P28" s="29">
        <v>339.18329069286108</v>
      </c>
      <c r="Q28" s="29">
        <v>336.26751349977889</v>
      </c>
      <c r="R28" s="29">
        <v>343.52448287517404</v>
      </c>
      <c r="S28" s="29">
        <v>339.59912912012265</v>
      </c>
      <c r="T28" s="29">
        <v>341.15668918769518</v>
      </c>
      <c r="U28" s="29">
        <v>333.04355048310453</v>
      </c>
      <c r="V28" s="29">
        <v>333.32003375956134</v>
      </c>
      <c r="W28" s="29">
        <v>331.9330709951883</v>
      </c>
      <c r="X28" s="29">
        <v>332.06823983812569</v>
      </c>
      <c r="Y28" s="29">
        <v>316.84449567662477</v>
      </c>
      <c r="Z28" s="29">
        <v>322.64844664463101</v>
      </c>
      <c r="AA28" s="29">
        <v>327.75946502300184</v>
      </c>
      <c r="AB28" s="29">
        <v>324.93622913404323</v>
      </c>
      <c r="AC28" s="29">
        <v>329.65009725033138</v>
      </c>
      <c r="AD28" s="29">
        <v>331.12027476560377</v>
      </c>
      <c r="AE28" s="29">
        <v>336.89392659284511</v>
      </c>
    </row>
    <row r="29" spans="1:198" x14ac:dyDescent="0.25">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row>
    <row r="30" spans="1:198" x14ac:dyDescent="0.25">
      <c r="A30" s="11" t="s">
        <v>765</v>
      </c>
      <c r="B30" t="s">
        <v>767</v>
      </c>
    </row>
    <row r="31" spans="1:198" x14ac:dyDescent="0.25">
      <c r="A31" t="s">
        <v>759</v>
      </c>
      <c r="B31" t="s">
        <v>767</v>
      </c>
      <c r="D31" t="s">
        <v>2748</v>
      </c>
      <c r="F31" s="29">
        <f>F44/Conversions!$A$17</f>
        <v>191.46415499797652</v>
      </c>
      <c r="G31" s="29">
        <f>G44/Conversions!$A$17</f>
        <v>197.91880898421689</v>
      </c>
      <c r="H31" s="29">
        <f>H44/Conversions!$A$17</f>
        <v>193.31526183731282</v>
      </c>
      <c r="I31" s="29">
        <f>I44/Conversions!$A$17</f>
        <v>203.99089356535816</v>
      </c>
      <c r="J31" s="29">
        <f>J44/Conversions!$A$17</f>
        <v>203.31571104815865</v>
      </c>
      <c r="K31" s="29">
        <f>K44/Conversions!$A$17</f>
        <v>206.5990704168353</v>
      </c>
      <c r="L31" s="29">
        <f>L44/Conversions!$A$17</f>
        <v>210.90411776608661</v>
      </c>
      <c r="M31" s="29">
        <f>M44/Conversions!$A$17</f>
        <v>216.50521044111696</v>
      </c>
      <c r="N31" s="29">
        <f>N44/Conversions!$A$17</f>
        <v>217.42287252124652</v>
      </c>
      <c r="O31" s="29">
        <f>O44/Conversions!$A$17</f>
        <v>212.71983326588426</v>
      </c>
      <c r="P31" s="29">
        <f>P44/Conversions!$A$17</f>
        <v>214.09428571428575</v>
      </c>
      <c r="Q31" s="29">
        <f>Q44/Conversions!$A$17</f>
        <v>224.8547571833266</v>
      </c>
      <c r="R31" s="29">
        <f>R44/Conversions!$A$17</f>
        <v>228.33603237555644</v>
      </c>
      <c r="S31" s="29">
        <f>S44/Conversions!$A$17</f>
        <v>236.78824929178467</v>
      </c>
      <c r="T31" s="29">
        <f>T44/Conversions!$A$17</f>
        <v>241.47943464184542</v>
      </c>
      <c r="U31" s="29">
        <f>U44/Conversions!$A$17</f>
        <v>237.31417159044921</v>
      </c>
      <c r="V31" s="29">
        <f>V44/Conversions!$A$17</f>
        <v>246.27785552407931</v>
      </c>
      <c r="W31" s="29">
        <f>W44/Conversions!$A$17</f>
        <v>240.25906556050188</v>
      </c>
      <c r="X31" s="29">
        <f>X44/Conversions!$A$17</f>
        <v>242.18023512747877</v>
      </c>
      <c r="Y31" s="29">
        <f>Y44/Conversions!$A$17</f>
        <v>245.99488142452452</v>
      </c>
      <c r="Z31" s="29">
        <f>Z44/Conversions!$A$17</f>
        <v>252.91811210036425</v>
      </c>
      <c r="AA31" s="29">
        <f>AA44/Conversions!$A$17</f>
        <v>254.11425617159048</v>
      </c>
      <c r="AB31" s="29">
        <f>AB44/Conversions!$A$17</f>
        <v>248.69753581545936</v>
      </c>
      <c r="AC31" s="29">
        <f>AC44/Conversions!$A$17</f>
        <v>254.28395549936926</v>
      </c>
      <c r="AD31" s="29">
        <f>AD44/Conversions!$A$17</f>
        <v>253.442027546307</v>
      </c>
      <c r="AE31" s="29">
        <f>AE44/Conversions!$A$17</f>
        <v>252.6812143099155</v>
      </c>
    </row>
    <row r="32" spans="1:198" x14ac:dyDescent="0.25">
      <c r="A32" t="s">
        <v>109</v>
      </c>
      <c r="B32" t="s">
        <v>767</v>
      </c>
      <c r="D32" t="s">
        <v>2748</v>
      </c>
      <c r="F32" s="29">
        <f>F45/Conversions!$A$17</f>
        <v>104.81515135572643</v>
      </c>
      <c r="G32" s="29">
        <f>G45/Conversions!$A$17</f>
        <v>106.3248203156617</v>
      </c>
      <c r="H32" s="29">
        <f>H45/Conversions!$A$17</f>
        <v>105.68103561311212</v>
      </c>
      <c r="I32" s="29">
        <f>I45/Conversions!$A$17</f>
        <v>109.6248016997167</v>
      </c>
      <c r="J32" s="29">
        <f>J45/Conversions!$A$17</f>
        <v>112.48648239579119</v>
      </c>
      <c r="K32" s="29">
        <f>K45/Conversions!$A$17</f>
        <v>111.81949210845812</v>
      </c>
      <c r="L32" s="29">
        <f>L45/Conversions!$A$17</f>
        <v>117.67649736948604</v>
      </c>
      <c r="M32" s="29">
        <f>M45/Conversions!$A$17</f>
        <v>122.89514164305949</v>
      </c>
      <c r="N32" s="29">
        <f>N45/Conversions!$A$17</f>
        <v>124.42956131121005</v>
      </c>
      <c r="O32" s="29">
        <f>O45/Conversions!$A$17</f>
        <v>123.77868352893564</v>
      </c>
      <c r="P32" s="29">
        <f>P45/Conversions!$A$17</f>
        <v>130.76318656414406</v>
      </c>
      <c r="Q32" s="29">
        <f>Q45/Conversions!$A$17</f>
        <v>138.64901052205585</v>
      </c>
      <c r="R32" s="29">
        <f>R45/Conversions!$A$17</f>
        <v>144.34887171185756</v>
      </c>
      <c r="S32" s="29">
        <f>S45/Conversions!$A$17</f>
        <v>149.47031323350868</v>
      </c>
      <c r="T32" s="29">
        <f>T45/Conversions!$A$17</f>
        <v>152.17889639821934</v>
      </c>
      <c r="U32" s="29">
        <f>U45/Conversions!$A$17</f>
        <v>152.32519870497774</v>
      </c>
      <c r="V32" s="29">
        <f>V45/Conversions!$A$17</f>
        <v>158.82510238769729</v>
      </c>
      <c r="W32" s="29">
        <f>W45/Conversions!$A$17</f>
        <v>156.7109150141643</v>
      </c>
      <c r="X32" s="29">
        <f>X45/Conversions!$A$17</f>
        <v>156.67839902873331</v>
      </c>
      <c r="Y32" s="29">
        <f>Y45/Conversions!$A$17</f>
        <v>158.12069607446378</v>
      </c>
      <c r="Z32" s="29">
        <f>Z45/Conversions!$A$17</f>
        <v>162.33063820315661</v>
      </c>
      <c r="AA32" s="29">
        <f>AA45/Conversions!$A$17</f>
        <v>169.12043261837312</v>
      </c>
      <c r="AB32" s="29">
        <f>AB45/Conversions!$A$17</f>
        <v>165.4285698097936</v>
      </c>
      <c r="AC32" s="29">
        <f>AC45/Conversions!$A$17</f>
        <v>168.75473755937082</v>
      </c>
      <c r="AD32" s="29">
        <f>AD45/Conversions!$A$17</f>
        <v>167.50650846916534</v>
      </c>
      <c r="AE32" s="29">
        <f>AE45/Conversions!$A$17</f>
        <v>166.84894128617057</v>
      </c>
    </row>
    <row r="33" spans="1:31" x14ac:dyDescent="0.25">
      <c r="A33" t="s">
        <v>775</v>
      </c>
      <c r="B33" t="s">
        <v>767</v>
      </c>
      <c r="D33" t="s">
        <v>2748</v>
      </c>
      <c r="F33" s="29">
        <f>F46/Conversions!$A$17</f>
        <v>88.391329421286912</v>
      </c>
      <c r="G33" s="29">
        <f>G46/Conversions!$A$17</f>
        <v>90.10408417644679</v>
      </c>
      <c r="H33" s="29">
        <f>H46/Conversions!$A$17</f>
        <v>92.293213678672615</v>
      </c>
      <c r="I33" s="29">
        <f>I46/Conversions!$A$17</f>
        <v>105.91232496964791</v>
      </c>
      <c r="J33" s="29">
        <f>J46/Conversions!$A$17</f>
        <v>109.37668595710235</v>
      </c>
      <c r="K33" s="29">
        <f>K46/Conversions!$A$17</f>
        <v>112.37069081343583</v>
      </c>
      <c r="L33" s="29">
        <f>L46/Conversions!$A$17</f>
        <v>113.40101011736138</v>
      </c>
      <c r="M33" s="29">
        <f>M46/Conversions!$A$17</f>
        <v>114.22103804127883</v>
      </c>
      <c r="N33" s="29">
        <f>N46/Conversions!$A$17</f>
        <v>119.64378551193847</v>
      </c>
      <c r="O33" s="29">
        <f>O46/Conversions!$A$17</f>
        <v>123.93963051396199</v>
      </c>
      <c r="P33" s="29">
        <f>P46/Conversions!$A$17</f>
        <v>127.66994779441521</v>
      </c>
      <c r="Q33" s="29">
        <f>Q46/Conversions!$A$17</f>
        <v>129.73227316875762</v>
      </c>
      <c r="R33" s="29">
        <f>R46/Conversions!$A$17</f>
        <v>137.04138810198302</v>
      </c>
      <c r="S33" s="29">
        <f>S46/Conversions!$A$17</f>
        <v>140.48024767300689</v>
      </c>
      <c r="T33" s="29">
        <f>T46/Conversions!$A$17</f>
        <v>142.23105139619588</v>
      </c>
      <c r="U33" s="29">
        <f>U46/Conversions!$A$17</f>
        <v>142.58204208822335</v>
      </c>
      <c r="V33" s="29">
        <f>V46/Conversions!$A$17</f>
        <v>144.44927559692434</v>
      </c>
      <c r="W33" s="29">
        <f>W46/Conversions!$A$17</f>
        <v>148.9206017806556</v>
      </c>
      <c r="X33" s="29">
        <f>X46/Conversions!$A$17</f>
        <v>149.71847673006877</v>
      </c>
      <c r="Y33" s="29">
        <f>Y46/Conversions!$A$17</f>
        <v>151.71859490084987</v>
      </c>
      <c r="Z33" s="29">
        <f>Z46/Conversions!$A$17</f>
        <v>155.60322541481182</v>
      </c>
      <c r="AA33" s="29">
        <f>AA46/Conversions!$A$17</f>
        <v>161.22950627276407</v>
      </c>
      <c r="AB33" s="29">
        <f>AB46/Conversions!$A$17</f>
        <v>166.77073330635369</v>
      </c>
      <c r="AC33" s="29">
        <f>AC46/Conversions!$A$17</f>
        <v>165.15782681810549</v>
      </c>
      <c r="AD33" s="29">
        <f>AD46/Conversions!$A$17</f>
        <v>164.73472841864157</v>
      </c>
      <c r="AE33" s="29">
        <f>AE46/Conversions!$A$17</f>
        <v>166.03591446336804</v>
      </c>
    </row>
    <row r="34" spans="1:31" x14ac:dyDescent="0.25">
      <c r="A34" t="s">
        <v>776</v>
      </c>
      <c r="B34" t="s">
        <v>767</v>
      </c>
      <c r="D34" t="s">
        <v>2748</v>
      </c>
      <c r="F34" s="29">
        <f>F47/Conversions!$A$17</f>
        <v>45.517961554026705</v>
      </c>
      <c r="G34" s="29">
        <f>G47/Conversions!$A$17</f>
        <v>49.638258195062718</v>
      </c>
      <c r="H34" s="29">
        <f>H47/Conversions!$A$17</f>
        <v>51.644583974099554</v>
      </c>
      <c r="I34" s="29">
        <f>I47/Conversions!$A$17</f>
        <v>58.802808174828016</v>
      </c>
      <c r="J34" s="29">
        <f>J47/Conversions!$A$17</f>
        <v>62.915739376770546</v>
      </c>
      <c r="K34" s="29">
        <f>K47/Conversions!$A$17</f>
        <v>63.884048968029134</v>
      </c>
      <c r="L34" s="29">
        <f>L47/Conversions!$A$17</f>
        <v>64.411665317685149</v>
      </c>
      <c r="M34" s="29">
        <f>M47/Conversions!$A$17</f>
        <v>64.948676244435447</v>
      </c>
      <c r="N34" s="29">
        <f>N47/Conversions!$A$17</f>
        <v>65.976345204370702</v>
      </c>
      <c r="O34" s="29">
        <f>O47/Conversions!$A$17</f>
        <v>71.459009712666955</v>
      </c>
      <c r="P34" s="29">
        <f>P47/Conversions!$A$17</f>
        <v>72.365030352084176</v>
      </c>
      <c r="Q34" s="29">
        <f>Q47/Conversions!$A$17</f>
        <v>72.844299878591684</v>
      </c>
      <c r="R34" s="29">
        <f>R47/Conversions!$A$17</f>
        <v>79.129397409955487</v>
      </c>
      <c r="S34" s="29">
        <f>S47/Conversions!$A$17</f>
        <v>81.928371914204789</v>
      </c>
      <c r="T34" s="29">
        <f>T47/Conversions!$A$17</f>
        <v>85.419570619182537</v>
      </c>
      <c r="U34" s="29">
        <f>U47/Conversions!$A$17</f>
        <v>87.210956292998773</v>
      </c>
      <c r="V34" s="29">
        <f>V47/Conversions!$A$17</f>
        <v>86.370033589639817</v>
      </c>
      <c r="W34" s="29">
        <f>W47/Conversions!$A$17</f>
        <v>88.478938486442715</v>
      </c>
      <c r="X34" s="29">
        <f>X47/Conversions!$A$17</f>
        <v>89.372609469850289</v>
      </c>
      <c r="Y34" s="29">
        <f>Y47/Conversions!$A$17</f>
        <v>92.399751922298677</v>
      </c>
      <c r="Z34" s="29">
        <f>Z47/Conversions!$A$17</f>
        <v>95.264098340752753</v>
      </c>
      <c r="AA34" s="29">
        <f>AA47/Conversions!$A$17</f>
        <v>95.661666936462993</v>
      </c>
      <c r="AB34" s="29">
        <f>AB47/Conversions!$A$17</f>
        <v>100.75246985026305</v>
      </c>
      <c r="AC34" s="29">
        <f>AC47/Conversions!$A$17</f>
        <v>100.99370749244429</v>
      </c>
      <c r="AD34" s="29">
        <f>AD47/Conversions!$A$17</f>
        <v>100.82714712319104</v>
      </c>
      <c r="AE34" s="29">
        <f>AE47/Conversions!$A$17</f>
        <v>101.21759322074226</v>
      </c>
    </row>
    <row r="35" spans="1:31" x14ac:dyDescent="0.25">
      <c r="A35" s="11" t="s">
        <v>766</v>
      </c>
      <c r="B35" t="s">
        <v>767</v>
      </c>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row>
    <row r="36" spans="1:31" x14ac:dyDescent="0.25">
      <c r="A36" t="s">
        <v>2747</v>
      </c>
      <c r="B36" t="s">
        <v>767</v>
      </c>
      <c r="D36" t="s">
        <v>2744</v>
      </c>
      <c r="F36" s="29">
        <v>231.53700000000001</v>
      </c>
      <c r="G36" s="29">
        <v>236.48699999999999</v>
      </c>
      <c r="H36" s="29">
        <v>233.172</v>
      </c>
      <c r="I36" s="29">
        <v>243.63800000000001</v>
      </c>
      <c r="J36" s="29">
        <v>242.58199999999999</v>
      </c>
      <c r="K36" s="29">
        <v>245.59299999999999</v>
      </c>
      <c r="L36" s="29">
        <v>248.32499999999999</v>
      </c>
      <c r="M36" s="29">
        <v>260.625</v>
      </c>
      <c r="N36" s="29">
        <v>258.65800000000002</v>
      </c>
      <c r="O36" s="29">
        <v>253.148</v>
      </c>
      <c r="P36" s="29">
        <v>254.38</v>
      </c>
      <c r="Q36" s="29">
        <v>266.255</v>
      </c>
      <c r="R36" s="29">
        <v>272.81599999999997</v>
      </c>
      <c r="S36" s="29">
        <v>281.28399999999999</v>
      </c>
      <c r="T36" s="29">
        <v>283.37299999999999</v>
      </c>
      <c r="U36" s="29">
        <v>279.05799999999999</v>
      </c>
      <c r="V36" s="29">
        <v>289.411</v>
      </c>
      <c r="W36" s="29">
        <v>281.08100000000002</v>
      </c>
      <c r="X36" s="29">
        <v>282.59100000000001</v>
      </c>
      <c r="Y36" s="29">
        <v>286.71199999999999</v>
      </c>
      <c r="Z36" s="29">
        <v>294.30500000000001</v>
      </c>
      <c r="AA36" s="29">
        <v>296.93700000000001</v>
      </c>
      <c r="AB36" s="29">
        <v>289.34100000000001</v>
      </c>
      <c r="AC36" s="29">
        <v>296.26478324702396</v>
      </c>
      <c r="AD36" s="29">
        <v>295.83779547348809</v>
      </c>
      <c r="AE36" s="29">
        <v>294.80733751080254</v>
      </c>
    </row>
    <row r="37" spans="1:31" x14ac:dyDescent="0.25">
      <c r="A37" t="s">
        <v>109</v>
      </c>
      <c r="B37" t="s">
        <v>767</v>
      </c>
      <c r="D37" t="s">
        <v>2744</v>
      </c>
      <c r="F37" s="29">
        <v>137.00899999999999</v>
      </c>
      <c r="G37" s="29">
        <v>136.96100000000001</v>
      </c>
      <c r="H37" s="29">
        <v>137.60900000000001</v>
      </c>
      <c r="I37" s="29">
        <v>141.435</v>
      </c>
      <c r="J37" s="29">
        <v>145.238</v>
      </c>
      <c r="K37" s="29">
        <v>144.91499999999999</v>
      </c>
      <c r="L37" s="29">
        <v>149.375</v>
      </c>
      <c r="M37" s="29">
        <v>160.745</v>
      </c>
      <c r="N37" s="29">
        <v>159.226</v>
      </c>
      <c r="O37" s="29">
        <v>158.73699999999999</v>
      </c>
      <c r="P37" s="29">
        <v>166.45400000000001</v>
      </c>
      <c r="Q37" s="29">
        <v>175.85499999999999</v>
      </c>
      <c r="R37" s="29">
        <v>183.72200000000001</v>
      </c>
      <c r="S37" s="29">
        <v>188.06399999999999</v>
      </c>
      <c r="T37" s="29">
        <v>188.84299999999999</v>
      </c>
      <c r="U37" s="29">
        <v>187.946</v>
      </c>
      <c r="V37" s="29">
        <v>196.86799999999999</v>
      </c>
      <c r="W37" s="29">
        <v>193.20099999999999</v>
      </c>
      <c r="X37" s="29">
        <v>192.64400000000001</v>
      </c>
      <c r="Y37" s="29">
        <v>194.44</v>
      </c>
      <c r="Z37" s="29">
        <v>199.017</v>
      </c>
      <c r="AA37" s="29">
        <v>206.85900000000001</v>
      </c>
      <c r="AB37" s="29">
        <v>201.27600000000001</v>
      </c>
      <c r="AC37" s="29">
        <v>206.07083201452613</v>
      </c>
      <c r="AD37" s="29">
        <v>205.14063353372248</v>
      </c>
      <c r="AE37" s="29">
        <v>204.21183912788007</v>
      </c>
    </row>
    <row r="38" spans="1:31" x14ac:dyDescent="0.25">
      <c r="A38" t="s">
        <v>775</v>
      </c>
      <c r="B38" t="s">
        <v>767</v>
      </c>
      <c r="D38" t="s">
        <v>2744</v>
      </c>
      <c r="F38" s="29">
        <v>120.22499999999999</v>
      </c>
      <c r="G38" s="29">
        <v>121.752</v>
      </c>
      <c r="H38" s="29">
        <v>123.861</v>
      </c>
      <c r="I38" s="29">
        <v>137.005</v>
      </c>
      <c r="J38" s="29">
        <v>140.92099999999999</v>
      </c>
      <c r="K38" s="29">
        <v>143.08699999999999</v>
      </c>
      <c r="L38" s="29">
        <v>145.17599999999999</v>
      </c>
      <c r="M38" s="29">
        <v>141.73500000000001</v>
      </c>
      <c r="N38" s="29">
        <v>151.714</v>
      </c>
      <c r="O38" s="29">
        <v>156.43700000000001</v>
      </c>
      <c r="P38" s="29">
        <v>160.37100000000001</v>
      </c>
      <c r="Q38" s="29">
        <v>161.15700000000001</v>
      </c>
      <c r="R38" s="29">
        <v>169.77</v>
      </c>
      <c r="S38" s="29">
        <v>172.75200000000001</v>
      </c>
      <c r="T38" s="29">
        <v>177.268</v>
      </c>
      <c r="U38" s="29">
        <v>177.506</v>
      </c>
      <c r="V38" s="29">
        <v>179.56</v>
      </c>
      <c r="W38" s="29">
        <v>186.81700000000001</v>
      </c>
      <c r="X38" s="29">
        <v>187.136</v>
      </c>
      <c r="Y38" s="29">
        <v>183.88800000000001</v>
      </c>
      <c r="Z38" s="29">
        <v>190.77</v>
      </c>
      <c r="AA38" s="29">
        <v>197.91</v>
      </c>
      <c r="AB38" s="29">
        <v>203.74199999999999</v>
      </c>
      <c r="AC38" s="29">
        <v>202.0300919683414</v>
      </c>
      <c r="AD38" s="29">
        <v>201.51975798418383</v>
      </c>
      <c r="AE38" s="29">
        <v>203.09093952928743</v>
      </c>
    </row>
    <row r="39" spans="1:31" x14ac:dyDescent="0.25">
      <c r="A39" t="s">
        <v>776</v>
      </c>
      <c r="B39" t="s">
        <v>767</v>
      </c>
      <c r="D39" t="s">
        <v>2744</v>
      </c>
      <c r="F39" s="29">
        <v>75.572999999999993</v>
      </c>
      <c r="G39" s="29">
        <v>79.616</v>
      </c>
      <c r="H39" s="29">
        <v>81.576999999999998</v>
      </c>
      <c r="I39" s="29">
        <v>88.509</v>
      </c>
      <c r="J39" s="29">
        <v>93.352000000000004</v>
      </c>
      <c r="K39" s="29">
        <v>93.034999999999997</v>
      </c>
      <c r="L39" s="29">
        <v>94.974999999999994</v>
      </c>
      <c r="M39" s="29">
        <v>91.149000000000001</v>
      </c>
      <c r="N39" s="29">
        <v>96.619</v>
      </c>
      <c r="O39" s="29">
        <v>102.803</v>
      </c>
      <c r="P39" s="29">
        <v>103.69</v>
      </c>
      <c r="Q39" s="29">
        <v>103.215</v>
      </c>
      <c r="R39" s="29">
        <v>110.371</v>
      </c>
      <c r="S39" s="29">
        <v>113.017</v>
      </c>
      <c r="T39" s="29">
        <v>119.129</v>
      </c>
      <c r="U39" s="29">
        <v>120.663</v>
      </c>
      <c r="V39" s="29">
        <v>120.143</v>
      </c>
      <c r="W39" s="29">
        <v>124.967</v>
      </c>
      <c r="X39" s="29">
        <v>125.458</v>
      </c>
      <c r="Y39" s="29">
        <v>123.197</v>
      </c>
      <c r="Z39" s="29">
        <v>128.99700000000001</v>
      </c>
      <c r="AA39" s="29">
        <v>130.94900000000001</v>
      </c>
      <c r="AB39" s="29">
        <v>136.143</v>
      </c>
      <c r="AC39" s="29">
        <v>136.28629924932221</v>
      </c>
      <c r="AD39" s="29">
        <v>136.05376264940691</v>
      </c>
      <c r="AE39" s="29">
        <v>136.6322364177897</v>
      </c>
    </row>
    <row r="40" spans="1:31" x14ac:dyDescent="0.25">
      <c r="A40" t="s">
        <v>831</v>
      </c>
      <c r="B40" t="s">
        <v>767</v>
      </c>
      <c r="D40" t="s">
        <v>2744</v>
      </c>
      <c r="F40" s="29">
        <v>152.68199999999999</v>
      </c>
      <c r="G40" s="29">
        <v>151.626</v>
      </c>
      <c r="H40" s="29">
        <v>147.63999999999999</v>
      </c>
      <c r="I40" s="29">
        <v>149.505</v>
      </c>
      <c r="J40" s="29">
        <v>151.40899999999999</v>
      </c>
      <c r="K40" s="29">
        <v>154.22800000000001</v>
      </c>
      <c r="L40" s="29">
        <v>154.535</v>
      </c>
      <c r="M40" s="29">
        <v>154.928</v>
      </c>
      <c r="N40" s="29">
        <v>158.59899999999999</v>
      </c>
      <c r="O40" s="29">
        <v>155.94</v>
      </c>
      <c r="P40" s="29">
        <v>158.49799999999999</v>
      </c>
      <c r="Q40" s="29">
        <v>160.066</v>
      </c>
      <c r="R40" s="29">
        <v>160.31899999999999</v>
      </c>
      <c r="S40" s="29">
        <v>163.43</v>
      </c>
      <c r="T40" s="29">
        <v>163.18700000000001</v>
      </c>
      <c r="U40" s="29">
        <v>161.17599999999999</v>
      </c>
      <c r="V40" s="29">
        <v>164.06299999999999</v>
      </c>
      <c r="W40" s="29">
        <v>163.672</v>
      </c>
      <c r="X40" s="29">
        <v>163.07599999999999</v>
      </c>
      <c r="Y40" s="29">
        <v>161.69300000000001</v>
      </c>
      <c r="Z40" s="29">
        <v>165.202</v>
      </c>
      <c r="AA40" s="29">
        <v>166.107</v>
      </c>
      <c r="AB40" s="29">
        <v>164.94520811295232</v>
      </c>
      <c r="AC40" s="29">
        <v>165.33262579635803</v>
      </c>
      <c r="AD40" s="29">
        <v>165.41693876506372</v>
      </c>
      <c r="AE40" s="29">
        <v>165.49264402125374</v>
      </c>
    </row>
    <row r="41" spans="1:31" x14ac:dyDescent="0.25">
      <c r="A41" t="s">
        <v>832</v>
      </c>
      <c r="B41" t="s">
        <v>767</v>
      </c>
      <c r="D41" t="s">
        <v>2744</v>
      </c>
      <c r="F41" s="29">
        <v>719.78699999999992</v>
      </c>
      <c r="G41" s="29">
        <v>724.06299999999999</v>
      </c>
      <c r="H41" s="29">
        <v>718.10699999999997</v>
      </c>
      <c r="I41" s="29">
        <v>738.05400000000009</v>
      </c>
      <c r="J41" s="29">
        <v>750.6880000000001</v>
      </c>
      <c r="K41" s="29">
        <v>760.45499999999993</v>
      </c>
      <c r="L41" s="29">
        <v>760.39499999999998</v>
      </c>
      <c r="M41" s="29">
        <v>774.18799999999999</v>
      </c>
      <c r="N41" s="29">
        <v>793.197</v>
      </c>
      <c r="O41" s="29">
        <v>791.31700000000012</v>
      </c>
      <c r="P41" s="29">
        <v>790.31500000000005</v>
      </c>
      <c r="Q41" s="29">
        <v>808.71100000000001</v>
      </c>
      <c r="R41" s="29">
        <v>819.07299999999998</v>
      </c>
      <c r="S41" s="29">
        <v>837.42200000000003</v>
      </c>
      <c r="T41" s="29">
        <v>845.12199999999996</v>
      </c>
      <c r="U41" s="29">
        <v>841.69100000000003</v>
      </c>
      <c r="V41" s="29">
        <v>855.30899999999997</v>
      </c>
      <c r="W41" s="29">
        <v>849.71</v>
      </c>
      <c r="X41" s="29">
        <v>848.19</v>
      </c>
      <c r="Y41" s="29">
        <v>847.78399999999999</v>
      </c>
      <c r="Z41" s="29">
        <v>870.79700000000003</v>
      </c>
      <c r="AA41" s="29">
        <v>883.09799999999996</v>
      </c>
      <c r="AB41" s="29">
        <v>878.04120811295229</v>
      </c>
      <c r="AC41" s="29">
        <v>886.25502900176878</v>
      </c>
      <c r="AD41" s="29">
        <v>885.78339567058788</v>
      </c>
      <c r="AE41" s="29">
        <v>885.91664195682029</v>
      </c>
    </row>
    <row r="43" spans="1:31" x14ac:dyDescent="0.25">
      <c r="A43" s="31" t="s">
        <v>765</v>
      </c>
    </row>
    <row r="44" spans="1:31" x14ac:dyDescent="0.25">
      <c r="A44" t="s">
        <v>759</v>
      </c>
      <c r="B44" t="s">
        <v>758</v>
      </c>
      <c r="C44" t="s">
        <v>732</v>
      </c>
      <c r="D44" t="s">
        <v>2748</v>
      </c>
      <c r="F44" s="29">
        <f>F51-F22</f>
        <v>473.10792700000002</v>
      </c>
      <c r="G44" s="29">
        <f t="shared" ref="G44:AD44" si="1">G51-G22</f>
        <v>489.05737699999997</v>
      </c>
      <c r="H44" s="29">
        <f t="shared" si="1"/>
        <v>477.68201199999999</v>
      </c>
      <c r="I44" s="29">
        <f t="shared" si="1"/>
        <v>504.06149800000003</v>
      </c>
      <c r="J44" s="29">
        <f t="shared" si="1"/>
        <v>502.39312200000001</v>
      </c>
      <c r="K44" s="29">
        <f t="shared" si="1"/>
        <v>510.50630300000006</v>
      </c>
      <c r="L44" s="29">
        <f t="shared" si="1"/>
        <v>521.14407500000004</v>
      </c>
      <c r="M44" s="29">
        <f t="shared" si="1"/>
        <v>534.984375</v>
      </c>
      <c r="N44" s="29">
        <f t="shared" si="1"/>
        <v>537.25191800000016</v>
      </c>
      <c r="O44" s="29">
        <f t="shared" si="1"/>
        <v>525.63070800000003</v>
      </c>
      <c r="P44" s="29">
        <f t="shared" si="1"/>
        <v>529.02698000000009</v>
      </c>
      <c r="Q44" s="29">
        <f t="shared" si="1"/>
        <v>555.61610500000006</v>
      </c>
      <c r="R44" s="29">
        <f t="shared" si="1"/>
        <v>564.21833600000002</v>
      </c>
      <c r="S44" s="29">
        <f t="shared" si="1"/>
        <v>585.10376399999996</v>
      </c>
      <c r="T44" s="29">
        <f t="shared" si="1"/>
        <v>596.69568300000003</v>
      </c>
      <c r="U44" s="29">
        <f t="shared" si="1"/>
        <v>586.40331800000001</v>
      </c>
      <c r="V44" s="29">
        <f t="shared" si="1"/>
        <v>608.55258100000003</v>
      </c>
      <c r="W44" s="29">
        <f t="shared" si="1"/>
        <v>593.68015100000014</v>
      </c>
      <c r="X44" s="29">
        <f t="shared" si="1"/>
        <v>598.42736100000002</v>
      </c>
      <c r="Y44" s="29">
        <f t="shared" si="1"/>
        <v>607.85335200000009</v>
      </c>
      <c r="Z44" s="29">
        <f t="shared" si="1"/>
        <v>624.96065500000009</v>
      </c>
      <c r="AA44" s="29">
        <f t="shared" si="1"/>
        <v>627.91632700000014</v>
      </c>
      <c r="AB44" s="29">
        <f t="shared" si="1"/>
        <v>614.53161100000011</v>
      </c>
      <c r="AC44" s="29">
        <f t="shared" si="1"/>
        <v>628.33565403894147</v>
      </c>
      <c r="AD44" s="29">
        <f t="shared" si="1"/>
        <v>626.25525006692465</v>
      </c>
      <c r="AE44" s="29">
        <f t="shared" ref="AE44" si="2">AE51-AE22</f>
        <v>624.37528055980124</v>
      </c>
    </row>
    <row r="45" spans="1:31" x14ac:dyDescent="0.25">
      <c r="A45" t="s">
        <v>109</v>
      </c>
      <c r="B45" t="s">
        <v>758</v>
      </c>
      <c r="C45" t="s">
        <v>732</v>
      </c>
      <c r="D45" t="s">
        <v>2748</v>
      </c>
      <c r="F45" s="29">
        <f t="shared" ref="F45:AD45" si="3">F52-F23</f>
        <v>258.99823900000001</v>
      </c>
      <c r="G45" s="29">
        <f t="shared" si="3"/>
        <v>262.72863100000006</v>
      </c>
      <c r="H45" s="29">
        <f t="shared" si="3"/>
        <v>261.13783900000004</v>
      </c>
      <c r="I45" s="29">
        <f t="shared" si="3"/>
        <v>270.88288499999999</v>
      </c>
      <c r="J45" s="29">
        <f t="shared" si="3"/>
        <v>277.95409800000004</v>
      </c>
      <c r="K45" s="29">
        <f t="shared" si="3"/>
        <v>276.30596500000001</v>
      </c>
      <c r="L45" s="29">
        <f t="shared" si="3"/>
        <v>290.77862500000003</v>
      </c>
      <c r="M45" s="29">
        <f t="shared" si="3"/>
        <v>303.67389500000002</v>
      </c>
      <c r="N45" s="29">
        <f t="shared" si="3"/>
        <v>307.46544600000004</v>
      </c>
      <c r="O45" s="29">
        <f t="shared" si="3"/>
        <v>305.85712699999999</v>
      </c>
      <c r="P45" s="29">
        <f t="shared" si="3"/>
        <v>323.11583400000001</v>
      </c>
      <c r="Q45" s="29">
        <f t="shared" si="3"/>
        <v>342.60170500000004</v>
      </c>
      <c r="R45" s="29">
        <f t="shared" si="3"/>
        <v>356.68606200000005</v>
      </c>
      <c r="S45" s="29">
        <f t="shared" si="3"/>
        <v>369.34114399999999</v>
      </c>
      <c r="T45" s="29">
        <f t="shared" si="3"/>
        <v>376.03405300000003</v>
      </c>
      <c r="U45" s="29">
        <f t="shared" si="3"/>
        <v>376.39556600000003</v>
      </c>
      <c r="V45" s="29">
        <f t="shared" si="3"/>
        <v>392.45682799999997</v>
      </c>
      <c r="W45" s="29">
        <f t="shared" si="3"/>
        <v>387.23267099999998</v>
      </c>
      <c r="X45" s="29">
        <f t="shared" si="3"/>
        <v>387.15232400000002</v>
      </c>
      <c r="Y45" s="29">
        <f t="shared" si="3"/>
        <v>390.71624000000003</v>
      </c>
      <c r="Z45" s="29">
        <f t="shared" si="3"/>
        <v>401.11900700000001</v>
      </c>
      <c r="AA45" s="29">
        <f t="shared" si="3"/>
        <v>417.89658900000001</v>
      </c>
      <c r="AB45" s="29">
        <f t="shared" si="3"/>
        <v>408.77399600000001</v>
      </c>
      <c r="AC45" s="29">
        <f t="shared" si="3"/>
        <v>416.99295650920533</v>
      </c>
      <c r="AD45" s="29">
        <f t="shared" si="3"/>
        <v>413.90858242730758</v>
      </c>
      <c r="AE45" s="29">
        <f t="shared" ref="AE45" si="4">AE52-AE23</f>
        <v>412.2837339181275</v>
      </c>
    </row>
    <row r="46" spans="1:31" x14ac:dyDescent="0.25">
      <c r="A46" t="s">
        <v>775</v>
      </c>
      <c r="B46" t="s">
        <v>758</v>
      </c>
      <c r="C46" t="s">
        <v>732</v>
      </c>
      <c r="D46" t="s">
        <v>2748</v>
      </c>
      <c r="F46" s="29">
        <f t="shared" ref="F46:AD46" si="5">F53-F24</f>
        <v>218.41497499999997</v>
      </c>
      <c r="G46" s="29">
        <f t="shared" si="5"/>
        <v>222.64719200000002</v>
      </c>
      <c r="H46" s="29">
        <f t="shared" si="5"/>
        <v>228.05653100000004</v>
      </c>
      <c r="I46" s="29">
        <f t="shared" si="5"/>
        <v>261.70935500000002</v>
      </c>
      <c r="J46" s="29">
        <f t="shared" si="5"/>
        <v>270.26979099999994</v>
      </c>
      <c r="K46" s="29">
        <f t="shared" si="5"/>
        <v>277.66797699999995</v>
      </c>
      <c r="L46" s="29">
        <f t="shared" si="5"/>
        <v>280.21389599999998</v>
      </c>
      <c r="M46" s="29">
        <f t="shared" si="5"/>
        <v>282.240185</v>
      </c>
      <c r="N46" s="29">
        <f t="shared" si="5"/>
        <v>295.63979399999999</v>
      </c>
      <c r="O46" s="29">
        <f t="shared" si="5"/>
        <v>306.25482700000009</v>
      </c>
      <c r="P46" s="29">
        <f t="shared" si="5"/>
        <v>315.472441</v>
      </c>
      <c r="Q46" s="29">
        <f t="shared" si="5"/>
        <v>320.56844700000005</v>
      </c>
      <c r="R46" s="29">
        <f t="shared" si="5"/>
        <v>338.62927000000008</v>
      </c>
      <c r="S46" s="29">
        <f t="shared" si="5"/>
        <v>347.12669200000005</v>
      </c>
      <c r="T46" s="29">
        <f t="shared" si="5"/>
        <v>351.45292800000004</v>
      </c>
      <c r="U46" s="29">
        <f t="shared" si="5"/>
        <v>352.32022599999993</v>
      </c>
      <c r="V46" s="29">
        <f t="shared" si="5"/>
        <v>356.93416000000002</v>
      </c>
      <c r="W46" s="29">
        <f t="shared" si="5"/>
        <v>367.98280699999998</v>
      </c>
      <c r="X46" s="29">
        <f t="shared" si="5"/>
        <v>369.95435599999996</v>
      </c>
      <c r="Y46" s="29">
        <f t="shared" si="5"/>
        <v>374.89664800000003</v>
      </c>
      <c r="Z46" s="29">
        <f t="shared" si="5"/>
        <v>384.49557000000004</v>
      </c>
      <c r="AA46" s="29">
        <f t="shared" si="5"/>
        <v>398.39811000000003</v>
      </c>
      <c r="AB46" s="29">
        <f t="shared" si="5"/>
        <v>412.09048200000001</v>
      </c>
      <c r="AC46" s="29">
        <f t="shared" si="5"/>
        <v>408.10499006753867</v>
      </c>
      <c r="AD46" s="29">
        <f t="shared" si="5"/>
        <v>407.05951392246334</v>
      </c>
      <c r="AE46" s="29">
        <f t="shared" ref="AE46" si="6">AE53-AE24</f>
        <v>410.27474463898244</v>
      </c>
    </row>
    <row r="47" spans="1:31" x14ac:dyDescent="0.25">
      <c r="A47" t="s">
        <v>776</v>
      </c>
      <c r="B47" t="s">
        <v>758</v>
      </c>
      <c r="C47" t="s">
        <v>732</v>
      </c>
      <c r="D47" t="s">
        <v>2748</v>
      </c>
      <c r="F47" s="29">
        <f t="shared" ref="F47:AD47" si="7">F54-F25</f>
        <v>112.47488299999999</v>
      </c>
      <c r="G47" s="29">
        <f t="shared" si="7"/>
        <v>122.65613599999999</v>
      </c>
      <c r="H47" s="29">
        <f t="shared" si="7"/>
        <v>127.613767</v>
      </c>
      <c r="I47" s="29">
        <f t="shared" si="7"/>
        <v>145.30173900000003</v>
      </c>
      <c r="J47" s="29">
        <f t="shared" si="7"/>
        <v>155.46479200000002</v>
      </c>
      <c r="K47" s="29">
        <f t="shared" si="7"/>
        <v>157.857485</v>
      </c>
      <c r="L47" s="29">
        <f t="shared" si="7"/>
        <v>159.161225</v>
      </c>
      <c r="M47" s="29">
        <f t="shared" si="7"/>
        <v>160.488179</v>
      </c>
      <c r="N47" s="29">
        <f t="shared" si="7"/>
        <v>163.02754900000002</v>
      </c>
      <c r="O47" s="29">
        <f t="shared" si="7"/>
        <v>176.57521300000005</v>
      </c>
      <c r="P47" s="29">
        <f t="shared" si="7"/>
        <v>178.81398999999999</v>
      </c>
      <c r="Q47" s="29">
        <f t="shared" si="7"/>
        <v>179.99826500000006</v>
      </c>
      <c r="R47" s="29">
        <f t="shared" si="7"/>
        <v>195.52874100000002</v>
      </c>
      <c r="S47" s="29">
        <f t="shared" si="7"/>
        <v>202.44500700000003</v>
      </c>
      <c r="T47" s="29">
        <f t="shared" si="7"/>
        <v>211.07175900000007</v>
      </c>
      <c r="U47" s="29">
        <f t="shared" si="7"/>
        <v>215.49827299999998</v>
      </c>
      <c r="V47" s="29">
        <f t="shared" si="7"/>
        <v>213.42035300000001</v>
      </c>
      <c r="W47" s="29">
        <f t="shared" si="7"/>
        <v>218.63145699999995</v>
      </c>
      <c r="X47" s="29">
        <f t="shared" si="7"/>
        <v>220.83971800000006</v>
      </c>
      <c r="Y47" s="29">
        <f t="shared" si="7"/>
        <v>228.31978700000005</v>
      </c>
      <c r="Z47" s="29">
        <f t="shared" si="7"/>
        <v>235.39758700000004</v>
      </c>
      <c r="AA47" s="29">
        <f t="shared" si="7"/>
        <v>236.37997900000005</v>
      </c>
      <c r="AB47" s="29">
        <f t="shared" si="7"/>
        <v>248.95935300000002</v>
      </c>
      <c r="AC47" s="29">
        <f t="shared" si="7"/>
        <v>249.55545121382983</v>
      </c>
      <c r="AD47" s="29">
        <f t="shared" si="7"/>
        <v>249.14388054140508</v>
      </c>
      <c r="AE47" s="29">
        <f t="shared" ref="AE47" si="8">AE54-AE25</f>
        <v>250.10867284845415</v>
      </c>
    </row>
    <row r="48" spans="1:31" x14ac:dyDescent="0.25">
      <c r="A48" t="s">
        <v>831</v>
      </c>
      <c r="B48" t="s">
        <v>758</v>
      </c>
      <c r="C48" t="s">
        <v>732</v>
      </c>
      <c r="D48" t="s">
        <v>2748</v>
      </c>
      <c r="F48" s="29">
        <f t="shared" ref="F48:AD48" si="9">F55-F26</f>
        <v>374.21722199999999</v>
      </c>
      <c r="G48" s="29">
        <f t="shared" si="9"/>
        <v>371.33384599999999</v>
      </c>
      <c r="H48" s="29">
        <f t="shared" si="9"/>
        <v>361.57843999999994</v>
      </c>
      <c r="I48" s="29">
        <f t="shared" si="9"/>
        <v>366.404855</v>
      </c>
      <c r="J48" s="29">
        <f t="shared" si="9"/>
        <v>370.78463900000003</v>
      </c>
      <c r="K48" s="29">
        <f t="shared" si="9"/>
        <v>377.71338800000001</v>
      </c>
      <c r="L48" s="29">
        <f t="shared" si="9"/>
        <v>379.01798500000001</v>
      </c>
      <c r="M48" s="29">
        <f t="shared" si="9"/>
        <v>380.06608799999998</v>
      </c>
      <c r="N48" s="29">
        <f t="shared" si="9"/>
        <v>388.90312899999998</v>
      </c>
      <c r="O48" s="29">
        <f t="shared" si="9"/>
        <v>382.19274000000001</v>
      </c>
      <c r="P48" s="29">
        <f t="shared" si="9"/>
        <v>388.01255799999996</v>
      </c>
      <c r="Q48" s="29">
        <f t="shared" si="9"/>
        <v>392.83408600000001</v>
      </c>
      <c r="R48" s="29">
        <f t="shared" si="9"/>
        <v>393.44824899999998</v>
      </c>
      <c r="S48" s="29">
        <f t="shared" si="9"/>
        <v>401.34553</v>
      </c>
      <c r="T48" s="29">
        <f t="shared" si="9"/>
        <v>400.28107700000004</v>
      </c>
      <c r="U48" s="29">
        <f t="shared" si="9"/>
        <v>395.640896</v>
      </c>
      <c r="V48" s="29">
        <f t="shared" si="9"/>
        <v>402.24967300000003</v>
      </c>
      <c r="W48" s="29">
        <f t="shared" si="9"/>
        <v>401.97051199999999</v>
      </c>
      <c r="X48" s="29">
        <f t="shared" si="9"/>
        <v>400.01479599999999</v>
      </c>
      <c r="Y48" s="29">
        <f t="shared" si="9"/>
        <v>396.99340300000006</v>
      </c>
      <c r="Z48" s="29">
        <f t="shared" si="9"/>
        <v>405.17814200000004</v>
      </c>
      <c r="AA48" s="29">
        <f t="shared" si="9"/>
        <v>407.91839700000003</v>
      </c>
      <c r="AB48" s="29">
        <f t="shared" si="9"/>
        <v>405.35760924710519</v>
      </c>
      <c r="AC48" s="29">
        <f t="shared" si="9"/>
        <v>405.98608226550743</v>
      </c>
      <c r="AD48" s="29">
        <f t="shared" si="9"/>
        <v>406.19708380433468</v>
      </c>
      <c r="AE48" s="29">
        <f t="shared" ref="AE48" si="10">AE55-AE26</f>
        <v>406.35476414459725</v>
      </c>
    </row>
    <row r="49" spans="1:31" x14ac:dyDescent="0.25">
      <c r="A49" t="s">
        <v>848</v>
      </c>
      <c r="B49" t="s">
        <v>758</v>
      </c>
      <c r="C49" t="s">
        <v>732</v>
      </c>
      <c r="D49" t="s">
        <v>2748</v>
      </c>
      <c r="F49" s="29">
        <f>F56-F27</f>
        <v>1515.8241769999997</v>
      </c>
      <c r="G49" s="29">
        <f t="shared" ref="G49:AD49" si="11">G56-G27</f>
        <v>1533.4568730000001</v>
      </c>
      <c r="H49" s="29">
        <f t="shared" si="11"/>
        <v>1516.8768970000001</v>
      </c>
      <c r="I49" s="29">
        <f t="shared" si="11"/>
        <v>1566.7677340000002</v>
      </c>
      <c r="J49" s="29">
        <f t="shared" si="11"/>
        <v>1599.8632480000003</v>
      </c>
      <c r="K49" s="29">
        <f t="shared" si="11"/>
        <v>1628.3786049999999</v>
      </c>
      <c r="L49" s="29">
        <f t="shared" si="11"/>
        <v>1629.326145</v>
      </c>
      <c r="M49" s="29">
        <f t="shared" si="11"/>
        <v>1658.877148</v>
      </c>
      <c r="N49" s="29">
        <f t="shared" si="11"/>
        <v>1699.450587</v>
      </c>
      <c r="O49" s="29">
        <f t="shared" si="11"/>
        <v>1700.8095070000004</v>
      </c>
      <c r="P49" s="29">
        <f t="shared" si="11"/>
        <v>1702.1546650000003</v>
      </c>
      <c r="Q49" s="29">
        <f t="shared" si="11"/>
        <v>1743.734381</v>
      </c>
      <c r="R49" s="29">
        <f t="shared" si="11"/>
        <v>1759.356483</v>
      </c>
      <c r="S49" s="29">
        <f t="shared" si="11"/>
        <v>1807.4691620000003</v>
      </c>
      <c r="T49" s="29">
        <f t="shared" si="11"/>
        <v>1824.0611128259654</v>
      </c>
      <c r="U49" s="29">
        <f t="shared" si="11"/>
        <v>1820.6606684802236</v>
      </c>
      <c r="V49" s="29">
        <f t="shared" si="11"/>
        <v>1853.2442224341553</v>
      </c>
      <c r="W49" s="29">
        <f t="shared" si="11"/>
        <v>1840.2348952838533</v>
      </c>
      <c r="X49" s="29">
        <f t="shared" si="11"/>
        <v>1835.5030900000004</v>
      </c>
      <c r="Y49" s="29">
        <f t="shared" si="11"/>
        <v>1849.7415229460214</v>
      </c>
      <c r="Z49" s="29">
        <f t="shared" si="11"/>
        <v>1899.4170628724989</v>
      </c>
      <c r="AA49" s="29">
        <f t="shared" si="11"/>
        <v>1921.6390385374593</v>
      </c>
      <c r="AB49" s="29">
        <f t="shared" si="11"/>
        <v>1912.7613398818191</v>
      </c>
      <c r="AC49" s="29">
        <f t="shared" si="11"/>
        <v>1928.9103188743306</v>
      </c>
      <c r="AD49" s="29">
        <f t="shared" si="11"/>
        <v>1928.1359840059545</v>
      </c>
      <c r="AE49" s="29">
        <f>AE56-AE27</f>
        <v>1928.9102395197108</v>
      </c>
    </row>
    <row r="50" spans="1:31" x14ac:dyDescent="0.25">
      <c r="A50" s="31" t="s">
        <v>766</v>
      </c>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row>
    <row r="51" spans="1:31" x14ac:dyDescent="0.25">
      <c r="A51" t="s">
        <v>759</v>
      </c>
      <c r="B51" t="s">
        <v>758</v>
      </c>
      <c r="C51" t="s">
        <v>732</v>
      </c>
      <c r="D51" t="str">
        <f>D36</f>
        <v>FAPRI-MU baseline of January 2023</v>
      </c>
      <c r="F51" s="29">
        <f>F36*Conversions!$A$17</f>
        <v>572.127927</v>
      </c>
      <c r="G51" s="29">
        <f>G36*Conversions!$A$17</f>
        <v>584.35937699999999</v>
      </c>
      <c r="H51" s="29">
        <f>H36*Conversions!$A$17</f>
        <v>576.16801199999998</v>
      </c>
      <c r="I51" s="29">
        <f>I36*Conversions!$A$17</f>
        <v>602.02949799999999</v>
      </c>
      <c r="J51" s="29">
        <f>J36*Conversions!$A$17</f>
        <v>599.42012199999999</v>
      </c>
      <c r="K51" s="29">
        <f>K36*Conversions!$A$17</f>
        <v>606.86030300000004</v>
      </c>
      <c r="L51" s="29">
        <f>L36*Conversions!$A$17</f>
        <v>613.61107500000003</v>
      </c>
      <c r="M51" s="29">
        <f>M36*Conversions!$A$17</f>
        <v>644.00437499999998</v>
      </c>
      <c r="N51" s="29">
        <f>N36*Conversions!$A$17</f>
        <v>639.1439180000001</v>
      </c>
      <c r="O51" s="29">
        <f>O36*Conversions!$A$17</f>
        <v>625.52870800000005</v>
      </c>
      <c r="P51" s="29">
        <f>P36*Conversions!$A$17</f>
        <v>628.57298000000003</v>
      </c>
      <c r="Q51" s="29">
        <f>Q36*Conversions!$A$17</f>
        <v>657.91610500000002</v>
      </c>
      <c r="R51" s="29">
        <f>R36*Conversions!$A$17</f>
        <v>674.12833599999999</v>
      </c>
      <c r="S51" s="29">
        <f>S36*Conversions!$A$17</f>
        <v>695.05276400000002</v>
      </c>
      <c r="T51" s="29">
        <f>T36*Conversions!$A$17</f>
        <v>700.21468300000004</v>
      </c>
      <c r="U51" s="29">
        <f>U36*Conversions!$A$17</f>
        <v>689.55231800000001</v>
      </c>
      <c r="V51" s="29">
        <f>V36*Conversions!$A$17</f>
        <v>715.13458100000003</v>
      </c>
      <c r="W51" s="29">
        <f>W36*Conversions!$A$17</f>
        <v>694.55115100000012</v>
      </c>
      <c r="X51" s="29">
        <f>X36*Conversions!$A$17</f>
        <v>698.28236100000004</v>
      </c>
      <c r="Y51" s="29">
        <f>Y36*Conversions!$A$17</f>
        <v>708.46535200000005</v>
      </c>
      <c r="Z51" s="29">
        <f>Z36*Conversions!$A$17</f>
        <v>727.22765500000003</v>
      </c>
      <c r="AA51" s="29">
        <f>AA36*Conversions!$A$17</f>
        <v>733.73132700000008</v>
      </c>
      <c r="AB51" s="29">
        <f>AB36*Conversions!$A$17</f>
        <v>714.96161100000006</v>
      </c>
      <c r="AC51" s="29">
        <f>AC36*Conversions!$A$17</f>
        <v>732.07027940339617</v>
      </c>
      <c r="AD51" s="29">
        <f>AD36*Conversions!$A$17</f>
        <v>731.01519261498913</v>
      </c>
      <c r="AE51" s="29">
        <f>AE36*Conversions!$A$17</f>
        <v>728.46893098919315</v>
      </c>
    </row>
    <row r="52" spans="1:31" x14ac:dyDescent="0.25">
      <c r="A52" t="s">
        <v>109</v>
      </c>
      <c r="B52" t="s">
        <v>758</v>
      </c>
      <c r="C52" t="s">
        <v>732</v>
      </c>
      <c r="D52" t="str">
        <f t="shared" ref="D52:D56" si="12">D37</f>
        <v>FAPRI-MU baseline of January 2023</v>
      </c>
      <c r="F52" s="29">
        <f>F37*Conversions!$A$17</f>
        <v>338.549239</v>
      </c>
      <c r="G52" s="29">
        <f>G37*Conversions!$A$17</f>
        <v>338.43063100000006</v>
      </c>
      <c r="H52" s="29">
        <f>H37*Conversions!$A$17</f>
        <v>340.03183900000005</v>
      </c>
      <c r="I52" s="29">
        <f>I37*Conversions!$A$17</f>
        <v>349.485885</v>
      </c>
      <c r="J52" s="29">
        <f>J37*Conversions!$A$17</f>
        <v>358.88309800000002</v>
      </c>
      <c r="K52" s="29">
        <f>K37*Conversions!$A$17</f>
        <v>358.08496500000001</v>
      </c>
      <c r="L52" s="29">
        <f>L37*Conversions!$A$17</f>
        <v>369.10562500000003</v>
      </c>
      <c r="M52" s="29">
        <f>M37*Conversions!$A$17</f>
        <v>397.200895</v>
      </c>
      <c r="N52" s="29">
        <f>N37*Conversions!$A$17</f>
        <v>393.44744600000001</v>
      </c>
      <c r="O52" s="29">
        <f>O37*Conversions!$A$17</f>
        <v>392.239127</v>
      </c>
      <c r="P52" s="29">
        <f>P37*Conversions!$A$17</f>
        <v>411.30783400000001</v>
      </c>
      <c r="Q52" s="29">
        <f>Q37*Conversions!$A$17</f>
        <v>434.53770500000002</v>
      </c>
      <c r="R52" s="29">
        <f>R37*Conversions!$A$17</f>
        <v>453.97706200000005</v>
      </c>
      <c r="S52" s="29">
        <f>S37*Conversions!$A$17</f>
        <v>464.70614399999999</v>
      </c>
      <c r="T52" s="29">
        <f>T37*Conversions!$A$17</f>
        <v>466.63105300000001</v>
      </c>
      <c r="U52" s="29">
        <f>U37*Conversions!$A$17</f>
        <v>464.41456600000004</v>
      </c>
      <c r="V52" s="29">
        <f>V37*Conversions!$A$17</f>
        <v>486.46082799999999</v>
      </c>
      <c r="W52" s="29">
        <f>W37*Conversions!$A$17</f>
        <v>477.39967100000001</v>
      </c>
      <c r="X52" s="29">
        <f>X37*Conversions!$A$17</f>
        <v>476.023324</v>
      </c>
      <c r="Y52" s="29">
        <f>Y37*Conversions!$A$17</f>
        <v>480.46124000000003</v>
      </c>
      <c r="Z52" s="29">
        <f>Z37*Conversions!$A$17</f>
        <v>491.771007</v>
      </c>
      <c r="AA52" s="29">
        <f>AA37*Conversions!$A$17</f>
        <v>511.14858900000002</v>
      </c>
      <c r="AB52" s="29">
        <f>AB37*Conversions!$A$17</f>
        <v>497.35299600000002</v>
      </c>
      <c r="AC52" s="29">
        <f>AC37*Conversions!$A$17</f>
        <v>509.20102590789406</v>
      </c>
      <c r="AD52" s="29">
        <f>AD37*Conversions!$A$17</f>
        <v>506.90250546182824</v>
      </c>
      <c r="AE52" s="29">
        <f>AE37*Conversions!$A$17</f>
        <v>504.60745448499165</v>
      </c>
    </row>
    <row r="53" spans="1:31" x14ac:dyDescent="0.25">
      <c r="A53" t="s">
        <v>775</v>
      </c>
      <c r="B53" t="s">
        <v>758</v>
      </c>
      <c r="C53" t="s">
        <v>732</v>
      </c>
      <c r="D53" t="str">
        <f t="shared" si="12"/>
        <v>FAPRI-MU baseline of January 2023</v>
      </c>
      <c r="F53" s="29">
        <f>F38*Conversions!$A$17</f>
        <v>297.07597499999997</v>
      </c>
      <c r="G53" s="29">
        <f>G38*Conversions!$A$17</f>
        <v>300.84919200000002</v>
      </c>
      <c r="H53" s="29">
        <f>H38*Conversions!$A$17</f>
        <v>306.06053100000003</v>
      </c>
      <c r="I53" s="29">
        <f>I38*Conversions!$A$17</f>
        <v>338.539355</v>
      </c>
      <c r="J53" s="29">
        <f>J38*Conversions!$A$17</f>
        <v>348.21579099999997</v>
      </c>
      <c r="K53" s="29">
        <f>K38*Conversions!$A$17</f>
        <v>353.56797699999998</v>
      </c>
      <c r="L53" s="29">
        <f>L38*Conversions!$A$17</f>
        <v>358.729896</v>
      </c>
      <c r="M53" s="29">
        <f>M38*Conversions!$A$17</f>
        <v>350.22718500000002</v>
      </c>
      <c r="N53" s="29">
        <f>N38*Conversions!$A$17</f>
        <v>374.88529399999999</v>
      </c>
      <c r="O53" s="29">
        <f>O38*Conversions!$A$17</f>
        <v>386.55582700000002</v>
      </c>
      <c r="P53" s="29">
        <f>P38*Conversions!$A$17</f>
        <v>396.27674100000002</v>
      </c>
      <c r="Q53" s="29">
        <f>Q38*Conversions!$A$17</f>
        <v>398.21894700000001</v>
      </c>
      <c r="R53" s="29">
        <f>R38*Conversions!$A$17</f>
        <v>419.50167000000005</v>
      </c>
      <c r="S53" s="29">
        <f>S38*Conversions!$A$17</f>
        <v>426.87019200000003</v>
      </c>
      <c r="T53" s="29">
        <f>T38*Conversions!$A$17</f>
        <v>438.02922799999999</v>
      </c>
      <c r="U53" s="29">
        <f>U38*Conversions!$A$17</f>
        <v>438.61732599999999</v>
      </c>
      <c r="V53" s="29">
        <f>V38*Conversions!$A$17</f>
        <v>443.69276000000002</v>
      </c>
      <c r="W53" s="29">
        <f>W38*Conversions!$A$17</f>
        <v>461.62480700000003</v>
      </c>
      <c r="X53" s="29">
        <f>X38*Conversions!$A$17</f>
        <v>462.41305599999998</v>
      </c>
      <c r="Y53" s="29">
        <f>Y38*Conversions!$A$17</f>
        <v>454.38724800000006</v>
      </c>
      <c r="Z53" s="29">
        <f>Z38*Conversions!$A$17</f>
        <v>471.39267000000007</v>
      </c>
      <c r="AA53" s="29">
        <f>AA38*Conversions!$A$17</f>
        <v>489.03561000000002</v>
      </c>
      <c r="AB53" s="29">
        <f>AB38*Conversions!$A$17</f>
        <v>503.446482</v>
      </c>
      <c r="AC53" s="29">
        <f>AC38*Conversions!$A$17</f>
        <v>499.2163572537716</v>
      </c>
      <c r="AD53" s="29">
        <f>AD38*Conversions!$A$17</f>
        <v>497.95532197891828</v>
      </c>
      <c r="AE53" s="29">
        <f>AE38*Conversions!$A$17</f>
        <v>501.83771157686925</v>
      </c>
    </row>
    <row r="54" spans="1:31" x14ac:dyDescent="0.25">
      <c r="A54" t="s">
        <v>776</v>
      </c>
      <c r="B54" t="s">
        <v>758</v>
      </c>
      <c r="C54" t="s">
        <v>732</v>
      </c>
      <c r="D54" t="str">
        <f t="shared" si="12"/>
        <v>FAPRI-MU baseline of January 2023</v>
      </c>
      <c r="F54" s="29">
        <f>F39*Conversions!$A$17</f>
        <v>186.740883</v>
      </c>
      <c r="G54" s="29">
        <f>G39*Conversions!$A$17</f>
        <v>196.73113599999999</v>
      </c>
      <c r="H54" s="29">
        <f>H39*Conversions!$A$17</f>
        <v>201.57676699999999</v>
      </c>
      <c r="I54" s="29">
        <f>I39*Conversions!$A$17</f>
        <v>218.70573900000002</v>
      </c>
      <c r="J54" s="29">
        <f>J39*Conversions!$A$17</f>
        <v>230.67279200000002</v>
      </c>
      <c r="K54" s="29">
        <f>K39*Conversions!$A$17</f>
        <v>229.88948500000001</v>
      </c>
      <c r="L54" s="29">
        <f>L39*Conversions!$A$17</f>
        <v>234.68322499999999</v>
      </c>
      <c r="M54" s="29">
        <f>M39*Conversions!$A$17</f>
        <v>225.22917900000002</v>
      </c>
      <c r="N54" s="29">
        <f>N39*Conversions!$A$17</f>
        <v>238.74554900000001</v>
      </c>
      <c r="O54" s="29">
        <f>O39*Conversions!$A$17</f>
        <v>254.02621300000001</v>
      </c>
      <c r="P54" s="29">
        <f>P39*Conversions!$A$17</f>
        <v>256.21798999999999</v>
      </c>
      <c r="Q54" s="29">
        <f>Q39*Conversions!$A$17</f>
        <v>255.04426500000002</v>
      </c>
      <c r="R54" s="29">
        <f>R39*Conversions!$A$17</f>
        <v>272.726741</v>
      </c>
      <c r="S54" s="29">
        <f>S39*Conversions!$A$17</f>
        <v>279.26500700000003</v>
      </c>
      <c r="T54" s="29">
        <f>T39*Conversions!$A$17</f>
        <v>294.36775900000004</v>
      </c>
      <c r="U54" s="29">
        <f>U39*Conversions!$A$17</f>
        <v>298.15827300000001</v>
      </c>
      <c r="V54" s="29">
        <f>V39*Conversions!$A$17</f>
        <v>296.87335300000001</v>
      </c>
      <c r="W54" s="29">
        <f>W39*Conversions!$A$17</f>
        <v>308.79345699999999</v>
      </c>
      <c r="X54" s="29">
        <f>X39*Conversions!$A$17</f>
        <v>310.00671800000003</v>
      </c>
      <c r="Y54" s="29">
        <f>Y39*Conversions!$A$17</f>
        <v>304.41978700000004</v>
      </c>
      <c r="Z54" s="29">
        <f>Z39*Conversions!$A$17</f>
        <v>318.75158700000003</v>
      </c>
      <c r="AA54" s="29">
        <f>AA39*Conversions!$A$17</f>
        <v>323.57497900000004</v>
      </c>
      <c r="AB54" s="29">
        <f>AB39*Conversions!$A$17</f>
        <v>336.40935300000001</v>
      </c>
      <c r="AC54" s="29">
        <f>AC39*Conversions!$A$17</f>
        <v>336.76344544507521</v>
      </c>
      <c r="AD54" s="29">
        <f>AD39*Conversions!$A$17</f>
        <v>336.18884750668445</v>
      </c>
      <c r="AE54" s="29">
        <f>AE39*Conversions!$A$17</f>
        <v>337.61825618835837</v>
      </c>
    </row>
    <row r="55" spans="1:31" x14ac:dyDescent="0.25">
      <c r="A55" t="str">
        <f>A40</f>
        <v>Rice</v>
      </c>
      <c r="B55" t="s">
        <v>758</v>
      </c>
      <c r="C55" t="s">
        <v>732</v>
      </c>
      <c r="D55" t="str">
        <f t="shared" si="12"/>
        <v>FAPRI-MU baseline of January 2023</v>
      </c>
      <c r="F55" s="29">
        <f>F40*Conversions!$A$17</f>
        <v>377.27722199999999</v>
      </c>
      <c r="G55" s="29">
        <f>G40*Conversions!$A$17</f>
        <v>374.667846</v>
      </c>
      <c r="H55" s="29">
        <f>H40*Conversions!$A$17</f>
        <v>364.81843999999995</v>
      </c>
      <c r="I55" s="29">
        <f>I40*Conversions!$A$17</f>
        <v>369.42685499999999</v>
      </c>
      <c r="J55" s="29">
        <f>J40*Conversions!$A$17</f>
        <v>374.13163900000001</v>
      </c>
      <c r="K55" s="29">
        <f>K40*Conversions!$A$17</f>
        <v>381.09738800000002</v>
      </c>
      <c r="L55" s="29">
        <f>L40*Conversions!$A$17</f>
        <v>381.85598500000003</v>
      </c>
      <c r="M55" s="29">
        <f>M40*Conversions!$A$17</f>
        <v>382.827088</v>
      </c>
      <c r="N55" s="29">
        <f>N40*Conversions!$A$17</f>
        <v>391.89812899999998</v>
      </c>
      <c r="O55" s="29">
        <f>O40*Conversions!$A$17</f>
        <v>385.32774000000001</v>
      </c>
      <c r="P55" s="29">
        <f>P40*Conversions!$A$17</f>
        <v>391.64855799999998</v>
      </c>
      <c r="Q55" s="29">
        <f>Q40*Conversions!$A$17</f>
        <v>395.52308600000003</v>
      </c>
      <c r="R55" s="29">
        <f>R40*Conversions!$A$17</f>
        <v>396.14824899999996</v>
      </c>
      <c r="S55" s="29">
        <f>S40*Conversions!$A$17</f>
        <v>403.83553000000001</v>
      </c>
      <c r="T55" s="29">
        <f>T40*Conversions!$A$17</f>
        <v>403.23507700000005</v>
      </c>
      <c r="U55" s="29">
        <f>U40*Conversions!$A$17</f>
        <v>398.265896</v>
      </c>
      <c r="V55" s="29">
        <f>V40*Conversions!$A$17</f>
        <v>405.39967300000001</v>
      </c>
      <c r="W55" s="29">
        <f>W40*Conversions!$A$17</f>
        <v>404.43351200000001</v>
      </c>
      <c r="X55" s="29">
        <f>X40*Conversions!$A$17</f>
        <v>402.96079600000002</v>
      </c>
      <c r="Y55" s="29">
        <f>Y40*Conversions!$A$17</f>
        <v>399.54340300000007</v>
      </c>
      <c r="Z55" s="29">
        <f>Z40*Conversions!$A$17</f>
        <v>408.21414200000004</v>
      </c>
      <c r="AA55" s="29">
        <f>AA40*Conversions!$A$17</f>
        <v>410.45039700000001</v>
      </c>
      <c r="AB55" s="29">
        <f>AB40*Conversions!$A$17</f>
        <v>407.57960924710517</v>
      </c>
      <c r="AC55" s="29">
        <f>AC40*Conversions!$A$17</f>
        <v>408.53691834280073</v>
      </c>
      <c r="AD55" s="29">
        <f>AD40*Conversions!$A$17</f>
        <v>408.74525568847247</v>
      </c>
      <c r="AE55" s="29">
        <f>AE40*Conversions!$A$17</f>
        <v>408.93232337651801</v>
      </c>
    </row>
    <row r="56" spans="1:31" x14ac:dyDescent="0.25">
      <c r="A56" t="str">
        <f>A41</f>
        <v>Total crops modeled</v>
      </c>
      <c r="B56" t="s">
        <v>758</v>
      </c>
      <c r="C56" t="s">
        <v>732</v>
      </c>
      <c r="D56" t="str">
        <f t="shared" si="12"/>
        <v>FAPRI-MU baseline of January 2023</v>
      </c>
      <c r="F56" s="29">
        <f>F41*Conversions!$A$17</f>
        <v>1778.5936769999998</v>
      </c>
      <c r="G56" s="29">
        <f>G41*Conversions!$A$17</f>
        <v>1789.1596730000001</v>
      </c>
      <c r="H56" s="29">
        <f>H41*Conversions!$A$17</f>
        <v>1774.442397</v>
      </c>
      <c r="I56" s="29">
        <f>I41*Conversions!$A$17</f>
        <v>1823.7314340000003</v>
      </c>
      <c r="J56" s="29">
        <f>J41*Conversions!$A$17</f>
        <v>1854.9500480000004</v>
      </c>
      <c r="K56" s="29">
        <f>K41*Conversions!$A$17</f>
        <v>1879.0843049999999</v>
      </c>
      <c r="L56" s="29">
        <f>L41*Conversions!$A$17</f>
        <v>1878.9360449999999</v>
      </c>
      <c r="M56" s="29">
        <f>M41*Conversions!$A$17</f>
        <v>1913.018548</v>
      </c>
      <c r="N56" s="29">
        <f>N41*Conversions!$A$17</f>
        <v>1959.989787</v>
      </c>
      <c r="O56" s="29">
        <f>O41*Conversions!$A$17</f>
        <v>1955.3443070000003</v>
      </c>
      <c r="P56" s="29">
        <f>P41*Conversions!$A$17</f>
        <v>1952.8683650000003</v>
      </c>
      <c r="Q56" s="29">
        <f>Q41*Conversions!$A$17</f>
        <v>1998.324881</v>
      </c>
      <c r="R56" s="29">
        <f>R41*Conversions!$A$17</f>
        <v>2023.9293829999999</v>
      </c>
      <c r="S56" s="29">
        <f>S41*Conversions!$A$17</f>
        <v>2069.2697620000004</v>
      </c>
      <c r="T56" s="29">
        <f>T41*Conversions!$A$17</f>
        <v>2088.2964619999998</v>
      </c>
      <c r="U56" s="29">
        <f>U41*Conversions!$A$17</f>
        <v>2079.8184610000003</v>
      </c>
      <c r="V56" s="29">
        <f>V41*Conversions!$A$17</f>
        <v>2113.468539</v>
      </c>
      <c r="W56" s="29">
        <f>W41*Conversions!$A$17</f>
        <v>2099.6334100000004</v>
      </c>
      <c r="X56" s="29">
        <f>X41*Conversions!$A$17</f>
        <v>2095.8774900000003</v>
      </c>
      <c r="Y56" s="29">
        <f>Y41*Conversions!$A$17</f>
        <v>2094.874264</v>
      </c>
      <c r="Z56" s="29">
        <f>Z41*Conversions!$A$17</f>
        <v>2151.7393870000001</v>
      </c>
      <c r="AA56" s="29">
        <f>AA41*Conversions!$A$17</f>
        <v>2182.135158</v>
      </c>
      <c r="AB56" s="29">
        <f>AB41*Conversions!$A$17</f>
        <v>2169.6398252471054</v>
      </c>
      <c r="AC56" s="29">
        <f>AC41*Conversions!$A$17</f>
        <v>2189.9361766633706</v>
      </c>
      <c r="AD56" s="29">
        <f>AD41*Conversions!$A$17</f>
        <v>2188.7707707020227</v>
      </c>
      <c r="AE56" s="29">
        <f>AE41*Conversions!$A$17</f>
        <v>2189.1000222753032</v>
      </c>
    </row>
    <row r="57" spans="1:31" x14ac:dyDescent="0.25">
      <c r="A57" s="294" t="s">
        <v>2749</v>
      </c>
      <c r="B57" s="292"/>
      <c r="C57" s="292"/>
      <c r="D57" s="292"/>
      <c r="E57" s="292"/>
      <c r="F57" s="293"/>
      <c r="G57" s="293"/>
      <c r="H57" s="293"/>
      <c r="I57" s="293"/>
      <c r="J57" s="293"/>
      <c r="K57" s="293"/>
      <c r="L57" s="293"/>
      <c r="M57" s="293"/>
      <c r="N57" s="293"/>
      <c r="O57" s="293"/>
      <c r="P57" s="293"/>
      <c r="Q57" s="293"/>
      <c r="R57" s="293"/>
      <c r="S57" s="293"/>
      <c r="T57" s="293"/>
      <c r="U57" s="293"/>
      <c r="V57" s="293"/>
      <c r="W57" s="293"/>
      <c r="X57" s="293"/>
      <c r="Y57" s="293"/>
      <c r="Z57" s="293"/>
      <c r="AA57" s="293"/>
      <c r="AB57" s="293"/>
      <c r="AC57" s="293"/>
      <c r="AD57" s="293"/>
      <c r="AE57" s="292"/>
    </row>
    <row r="58" spans="1:31" x14ac:dyDescent="0.25">
      <c r="A58" s="8" t="s">
        <v>1072</v>
      </c>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row>
    <row r="59" spans="1:31" x14ac:dyDescent="0.25">
      <c r="A59" s="11" t="s">
        <v>802</v>
      </c>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row>
    <row r="60" spans="1:31" x14ac:dyDescent="0.25">
      <c r="A60" s="9" t="s">
        <v>1073</v>
      </c>
      <c r="B60" t="s">
        <v>758</v>
      </c>
      <c r="D60" t="s">
        <v>1077</v>
      </c>
      <c r="F60" s="29">
        <v>440.01493140000002</v>
      </c>
      <c r="G60" s="29">
        <v>440.09400499999998</v>
      </c>
      <c r="H60" s="29">
        <v>434.18078235000002</v>
      </c>
      <c r="I60" s="29">
        <v>430.8621622</v>
      </c>
      <c r="J60" s="29">
        <v>419.47556380000003</v>
      </c>
      <c r="K60" s="29">
        <v>414.67925575000004</v>
      </c>
      <c r="L60" s="29">
        <v>402.88320436499993</v>
      </c>
      <c r="M60" s="29">
        <v>406.43830400000002</v>
      </c>
      <c r="N60" s="29">
        <v>406.27175523</v>
      </c>
      <c r="O60" s="29">
        <v>396.753517735</v>
      </c>
      <c r="P60" s="29">
        <v>391.72616650999998</v>
      </c>
      <c r="Q60" s="29">
        <v>381.20715376499999</v>
      </c>
      <c r="R60" s="29">
        <v>389.70311787499998</v>
      </c>
      <c r="S60" s="29">
        <v>381.62154885000001</v>
      </c>
      <c r="T60" s="42">
        <f>AVERAGE(Q60:S60)</f>
        <v>384.17727349666666</v>
      </c>
      <c r="U60" s="42">
        <f>T60</f>
        <v>384.17727349666666</v>
      </c>
      <c r="V60" s="42">
        <f t="shared" ref="V60:AD60" si="13">U60</f>
        <v>384.17727349666666</v>
      </c>
      <c r="W60" s="42">
        <f t="shared" si="13"/>
        <v>384.17727349666666</v>
      </c>
      <c r="X60" s="42">
        <f t="shared" si="13"/>
        <v>384.17727349666666</v>
      </c>
      <c r="Y60" s="42">
        <f t="shared" si="13"/>
        <v>384.17727349666666</v>
      </c>
      <c r="Z60" s="42">
        <f t="shared" si="13"/>
        <v>384.17727349666666</v>
      </c>
      <c r="AA60" s="42">
        <f t="shared" si="13"/>
        <v>384.17727349666666</v>
      </c>
      <c r="AB60" s="42">
        <f t="shared" si="13"/>
        <v>384.17727349666666</v>
      </c>
      <c r="AC60" s="42">
        <f t="shared" si="13"/>
        <v>384.17727349666666</v>
      </c>
      <c r="AD60" s="42">
        <f t="shared" si="13"/>
        <v>384.17727349666666</v>
      </c>
    </row>
    <row r="61" spans="1:31" x14ac:dyDescent="0.25">
      <c r="A61" s="9" t="s">
        <v>1074</v>
      </c>
      <c r="B61" t="s">
        <v>758</v>
      </c>
      <c r="D61" t="s">
        <v>1077</v>
      </c>
      <c r="F61" s="29">
        <v>433.34309639999998</v>
      </c>
      <c r="G61" s="29">
        <v>433.42216999999999</v>
      </c>
      <c r="H61" s="29">
        <v>427.43481585000001</v>
      </c>
      <c r="I61" s="29">
        <v>424.11619569999999</v>
      </c>
      <c r="J61" s="29">
        <v>412.80372879999999</v>
      </c>
      <c r="K61" s="29">
        <v>408.00742074999999</v>
      </c>
      <c r="L61" s="29">
        <v>396.45847436499997</v>
      </c>
      <c r="M61" s="29">
        <v>400.01357400000001</v>
      </c>
      <c r="N61" s="29">
        <v>399.84702523000004</v>
      </c>
      <c r="O61" s="29">
        <v>390.32878773499999</v>
      </c>
      <c r="P61" s="29">
        <v>385.30143651000003</v>
      </c>
      <c r="Q61" s="29">
        <v>374.78242376499998</v>
      </c>
      <c r="R61" s="29">
        <v>383.27838787500002</v>
      </c>
      <c r="S61" s="29">
        <v>375.19681885</v>
      </c>
      <c r="T61" s="42">
        <f t="shared" ref="T61:T63" si="14">AVERAGE(Q61:S61)</f>
        <v>377.75254349666665</v>
      </c>
      <c r="U61" s="42">
        <f t="shared" ref="U61:AD63" si="15">T61</f>
        <v>377.75254349666665</v>
      </c>
      <c r="V61" s="42">
        <f t="shared" si="15"/>
        <v>377.75254349666665</v>
      </c>
      <c r="W61" s="42">
        <f t="shared" si="15"/>
        <v>377.75254349666665</v>
      </c>
      <c r="X61" s="42">
        <f t="shared" si="15"/>
        <v>377.75254349666665</v>
      </c>
      <c r="Y61" s="42">
        <f t="shared" si="15"/>
        <v>377.75254349666665</v>
      </c>
      <c r="Z61" s="42">
        <f t="shared" si="15"/>
        <v>377.75254349666665</v>
      </c>
      <c r="AA61" s="42">
        <f t="shared" si="15"/>
        <v>377.75254349666665</v>
      </c>
      <c r="AB61" s="42">
        <f t="shared" si="15"/>
        <v>377.75254349666665</v>
      </c>
      <c r="AC61" s="42">
        <f t="shared" si="15"/>
        <v>377.75254349666665</v>
      </c>
      <c r="AD61" s="42">
        <f t="shared" si="15"/>
        <v>377.75254349666665</v>
      </c>
    </row>
    <row r="62" spans="1:31" x14ac:dyDescent="0.25">
      <c r="A62" s="9" t="s">
        <v>1075</v>
      </c>
      <c r="B62" t="s">
        <v>758</v>
      </c>
      <c r="D62" t="s">
        <v>1077</v>
      </c>
      <c r="F62" s="29">
        <v>6.6718349999999997</v>
      </c>
      <c r="G62" s="29">
        <v>6.6718349999999997</v>
      </c>
      <c r="H62" s="29">
        <v>6.7459664999999998</v>
      </c>
      <c r="I62" s="29">
        <v>6.7459664999999998</v>
      </c>
      <c r="J62" s="29">
        <v>6.6718349999999997</v>
      </c>
      <c r="K62" s="29">
        <v>6.6718349999999997</v>
      </c>
      <c r="L62" s="29">
        <v>6.4247299999999994</v>
      </c>
      <c r="M62" s="29">
        <v>6.4247299999999994</v>
      </c>
      <c r="N62" s="29">
        <v>6.4247299999999994</v>
      </c>
      <c r="O62" s="29">
        <v>6.4247299999999994</v>
      </c>
      <c r="P62" s="29">
        <v>6.4247299999999994</v>
      </c>
      <c r="Q62" s="29">
        <v>6.4247299999999994</v>
      </c>
      <c r="R62" s="29">
        <v>6.4247299999999994</v>
      </c>
      <c r="S62" s="29">
        <v>6.4247299999999994</v>
      </c>
      <c r="T62" s="42">
        <f t="shared" si="14"/>
        <v>6.4247299999999994</v>
      </c>
      <c r="U62" s="42">
        <f t="shared" si="15"/>
        <v>6.4247299999999994</v>
      </c>
      <c r="V62" s="42">
        <f t="shared" si="15"/>
        <v>6.4247299999999994</v>
      </c>
      <c r="W62" s="42">
        <f t="shared" si="15"/>
        <v>6.4247299999999994</v>
      </c>
      <c r="X62" s="42">
        <f t="shared" si="15"/>
        <v>6.4247299999999994</v>
      </c>
      <c r="Y62" s="42">
        <f t="shared" si="15"/>
        <v>6.4247299999999994</v>
      </c>
      <c r="Z62" s="42">
        <f t="shared" si="15"/>
        <v>6.4247299999999994</v>
      </c>
      <c r="AA62" s="42">
        <f t="shared" si="15"/>
        <v>6.4247299999999994</v>
      </c>
      <c r="AB62" s="42">
        <f t="shared" si="15"/>
        <v>6.4247299999999994</v>
      </c>
      <c r="AC62" s="42">
        <f t="shared" si="15"/>
        <v>6.4247299999999994</v>
      </c>
      <c r="AD62" s="42">
        <f t="shared" si="15"/>
        <v>6.4247299999999994</v>
      </c>
    </row>
    <row r="63" spans="1:31" x14ac:dyDescent="0.25">
      <c r="A63" s="9" t="s">
        <v>1076</v>
      </c>
      <c r="B63" t="s">
        <v>758</v>
      </c>
      <c r="D63" t="s">
        <v>1077</v>
      </c>
      <c r="F63" s="29">
        <v>583.98571754999989</v>
      </c>
      <c r="G63" s="29">
        <v>585.25336620000007</v>
      </c>
      <c r="H63" s="29">
        <v>586.52101485000003</v>
      </c>
      <c r="I63" s="29">
        <v>591.96720904999995</v>
      </c>
      <c r="J63" s="29">
        <v>597.41340324999999</v>
      </c>
      <c r="K63" s="29">
        <v>602.85959745000002</v>
      </c>
      <c r="L63" s="29">
        <v>608.30702717499992</v>
      </c>
      <c r="M63" s="29">
        <v>613.75346848000004</v>
      </c>
      <c r="N63" s="29">
        <v>615.04434500000002</v>
      </c>
      <c r="O63" s="29">
        <v>616.27986999999996</v>
      </c>
      <c r="P63" s="29">
        <v>617.51539500000001</v>
      </c>
      <c r="Q63" s="29">
        <v>618.75092000000006</v>
      </c>
      <c r="R63" s="29">
        <v>620.23107894999998</v>
      </c>
      <c r="S63" s="29">
        <v>620.23355000000004</v>
      </c>
      <c r="T63" s="42">
        <f t="shared" si="14"/>
        <v>619.73851631666673</v>
      </c>
      <c r="U63" s="42">
        <f t="shared" si="15"/>
        <v>619.73851631666673</v>
      </c>
      <c r="V63" s="42">
        <f t="shared" si="15"/>
        <v>619.73851631666673</v>
      </c>
      <c r="W63" s="42">
        <f t="shared" si="15"/>
        <v>619.73851631666673</v>
      </c>
      <c r="X63" s="42">
        <f t="shared" si="15"/>
        <v>619.73851631666673</v>
      </c>
      <c r="Y63" s="42">
        <f t="shared" si="15"/>
        <v>619.73851631666673</v>
      </c>
      <c r="Z63" s="42">
        <f t="shared" si="15"/>
        <v>619.73851631666673</v>
      </c>
      <c r="AA63" s="42">
        <f t="shared" si="15"/>
        <v>619.73851631666673</v>
      </c>
      <c r="AB63" s="42">
        <f t="shared" si="15"/>
        <v>619.73851631666673</v>
      </c>
      <c r="AC63" s="42">
        <f t="shared" si="15"/>
        <v>619.73851631666673</v>
      </c>
      <c r="AD63" s="42">
        <f t="shared" si="15"/>
        <v>619.73851631666673</v>
      </c>
    </row>
    <row r="64" spans="1:31" x14ac:dyDescent="0.25">
      <c r="A64" s="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row>
    <row r="65" spans="1:30" x14ac:dyDescent="0.25">
      <c r="A65" s="11" t="s">
        <v>804</v>
      </c>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row>
    <row r="66" spans="1:30" x14ac:dyDescent="0.25">
      <c r="A66" s="9" t="s">
        <v>1073</v>
      </c>
      <c r="B66" t="s">
        <v>758</v>
      </c>
      <c r="D66" t="s">
        <v>1077</v>
      </c>
      <c r="F66" s="29">
        <f>F72-F60</f>
        <v>3359.0640724550003</v>
      </c>
      <c r="G66" s="29">
        <f>G72-G60</f>
        <v>3356.6385144855003</v>
      </c>
      <c r="H66" s="29">
        <f t="shared" ref="H66:T66" si="16">H72-H60</f>
        <v>3353.7499805880002</v>
      </c>
      <c r="I66" s="29">
        <f t="shared" si="16"/>
        <v>3376.4922398419999</v>
      </c>
      <c r="J66" s="29">
        <f t="shared" si="16"/>
        <v>3402.5223299630002</v>
      </c>
      <c r="K66" s="29">
        <f t="shared" si="16"/>
        <v>3425.8730358584999</v>
      </c>
      <c r="L66" s="29">
        <f t="shared" si="16"/>
        <v>3414.1280116560001</v>
      </c>
      <c r="M66" s="29">
        <f t="shared" si="16"/>
        <v>3414.9579632195</v>
      </c>
      <c r="N66" s="29">
        <f t="shared" si="16"/>
        <v>3426.1008172474999</v>
      </c>
      <c r="O66" s="29">
        <f t="shared" si="16"/>
        <v>3430.0319365609998</v>
      </c>
      <c r="P66" s="29">
        <f t="shared" si="16"/>
        <v>3431.2224884510001</v>
      </c>
      <c r="Q66" s="29">
        <f t="shared" si="16"/>
        <v>3469.5537372875001</v>
      </c>
      <c r="R66" s="29">
        <f t="shared" si="16"/>
        <v>3506.2991650760005</v>
      </c>
      <c r="S66" s="29">
        <f t="shared" si="16"/>
        <v>3510.9324332469996</v>
      </c>
      <c r="T66" s="29">
        <f t="shared" si="16"/>
        <v>3495.5951118701669</v>
      </c>
      <c r="U66" s="42">
        <f>T66</f>
        <v>3495.5951118701669</v>
      </c>
      <c r="V66" s="42">
        <f t="shared" ref="V66:AD66" si="17">U66</f>
        <v>3495.5951118701669</v>
      </c>
      <c r="W66" s="42">
        <f t="shared" si="17"/>
        <v>3495.5951118701669</v>
      </c>
      <c r="X66" s="42">
        <f t="shared" si="17"/>
        <v>3495.5951118701669</v>
      </c>
      <c r="Y66" s="42">
        <f t="shared" si="17"/>
        <v>3495.5951118701669</v>
      </c>
      <c r="Z66" s="42">
        <f t="shared" si="17"/>
        <v>3495.5951118701669</v>
      </c>
      <c r="AA66" s="42">
        <f t="shared" si="17"/>
        <v>3495.5951118701669</v>
      </c>
      <c r="AB66" s="42">
        <f t="shared" si="17"/>
        <v>3495.5951118701669</v>
      </c>
      <c r="AC66" s="42">
        <f t="shared" si="17"/>
        <v>3495.5951118701669</v>
      </c>
      <c r="AD66" s="42">
        <f t="shared" si="17"/>
        <v>3495.5951118701669</v>
      </c>
    </row>
    <row r="67" spans="1:30" x14ac:dyDescent="0.25">
      <c r="A67" s="9" t="s">
        <v>1074</v>
      </c>
      <c r="B67" t="s">
        <v>758</v>
      </c>
      <c r="D67" t="s">
        <v>1077</v>
      </c>
      <c r="F67" s="29">
        <f t="shared" ref="F67:G69" si="18">F73-F61</f>
        <v>3025.35148811</v>
      </c>
      <c r="G67" s="29">
        <f t="shared" si="18"/>
        <v>3018.4538238505006</v>
      </c>
      <c r="H67" s="29">
        <f t="shared" ref="H67:T67" si="19">H73-H61</f>
        <v>3012.890131223</v>
      </c>
      <c r="I67" s="29">
        <f t="shared" si="19"/>
        <v>3030.2642073255001</v>
      </c>
      <c r="J67" s="29">
        <f t="shared" si="19"/>
        <v>3048.9951616935</v>
      </c>
      <c r="K67" s="29">
        <f t="shared" si="19"/>
        <v>3065.8961058525001</v>
      </c>
      <c r="L67" s="29">
        <f t="shared" si="19"/>
        <v>3052.0916344485004</v>
      </c>
      <c r="M67" s="29">
        <f t="shared" si="19"/>
        <v>3044.1335437920002</v>
      </c>
      <c r="N67" s="29">
        <f t="shared" si="19"/>
        <v>3051.3709774264998</v>
      </c>
      <c r="O67" s="29">
        <f t="shared" si="19"/>
        <v>3049.589078561</v>
      </c>
      <c r="P67" s="29">
        <f t="shared" si="19"/>
        <v>3043.8884403425</v>
      </c>
      <c r="Q67" s="29">
        <f t="shared" si="19"/>
        <v>3068.1689035110003</v>
      </c>
      <c r="R67" s="29">
        <f t="shared" si="19"/>
        <v>3100.4520350780003</v>
      </c>
      <c r="S67" s="29">
        <f t="shared" si="19"/>
        <v>3103.6545652989994</v>
      </c>
      <c r="T67" s="29">
        <f t="shared" si="19"/>
        <v>3090.7585012960008</v>
      </c>
      <c r="U67" s="42">
        <f t="shared" ref="U67:AD69" si="20">T67</f>
        <v>3090.7585012960008</v>
      </c>
      <c r="V67" s="42">
        <f t="shared" si="20"/>
        <v>3090.7585012960008</v>
      </c>
      <c r="W67" s="42">
        <f t="shared" si="20"/>
        <v>3090.7585012960008</v>
      </c>
      <c r="X67" s="42">
        <f t="shared" si="20"/>
        <v>3090.7585012960008</v>
      </c>
      <c r="Y67" s="42">
        <f t="shared" si="20"/>
        <v>3090.7585012960008</v>
      </c>
      <c r="Z67" s="42">
        <f t="shared" si="20"/>
        <v>3090.7585012960008</v>
      </c>
      <c r="AA67" s="42">
        <f t="shared" si="20"/>
        <v>3090.7585012960008</v>
      </c>
      <c r="AB67" s="42">
        <f t="shared" si="20"/>
        <v>3090.7585012960008</v>
      </c>
      <c r="AC67" s="42">
        <f t="shared" si="20"/>
        <v>3090.7585012960008</v>
      </c>
      <c r="AD67" s="42">
        <f t="shared" si="20"/>
        <v>3090.7585012960008</v>
      </c>
    </row>
    <row r="68" spans="1:30" x14ac:dyDescent="0.25">
      <c r="A68" s="9" t="s">
        <v>1075</v>
      </c>
      <c r="B68" t="s">
        <v>758</v>
      </c>
      <c r="D68" t="s">
        <v>1077</v>
      </c>
      <c r="F68" s="29">
        <f t="shared" si="18"/>
        <v>333.71258434500004</v>
      </c>
      <c r="G68" s="29">
        <f t="shared" si="18"/>
        <v>338.18469063500004</v>
      </c>
      <c r="H68" s="29">
        <f t="shared" ref="H68:T68" si="21">H74-H62</f>
        <v>340.85984936499995</v>
      </c>
      <c r="I68" s="29">
        <f t="shared" si="21"/>
        <v>346.22803251650004</v>
      </c>
      <c r="J68" s="29">
        <f t="shared" si="21"/>
        <v>353.52716826950001</v>
      </c>
      <c r="K68" s="29">
        <f t="shared" si="21"/>
        <v>359.97693000600003</v>
      </c>
      <c r="L68" s="29">
        <f t="shared" si="21"/>
        <v>362.03637720749998</v>
      </c>
      <c r="M68" s="29">
        <f t="shared" si="21"/>
        <v>370.82441942749995</v>
      </c>
      <c r="N68" s="29">
        <f t="shared" si="21"/>
        <v>374.72983982099998</v>
      </c>
      <c r="O68" s="29">
        <f t="shared" si="21"/>
        <v>380.442858</v>
      </c>
      <c r="P68" s="29">
        <f t="shared" si="21"/>
        <v>387.33651915849998</v>
      </c>
      <c r="Q68" s="29">
        <f t="shared" si="21"/>
        <v>394.56473577650002</v>
      </c>
      <c r="R68" s="29">
        <f t="shared" si="21"/>
        <v>399.153055548</v>
      </c>
      <c r="S68" s="29">
        <f t="shared" si="21"/>
        <v>400.46130354949997</v>
      </c>
      <c r="T68" s="29">
        <f t="shared" si="21"/>
        <v>398.05969829133335</v>
      </c>
      <c r="U68" s="42">
        <f t="shared" si="20"/>
        <v>398.05969829133335</v>
      </c>
      <c r="V68" s="42">
        <f t="shared" si="20"/>
        <v>398.05969829133335</v>
      </c>
      <c r="W68" s="42">
        <f t="shared" si="20"/>
        <v>398.05969829133335</v>
      </c>
      <c r="X68" s="42">
        <f t="shared" si="20"/>
        <v>398.05969829133335</v>
      </c>
      <c r="Y68" s="42">
        <f t="shared" si="20"/>
        <v>398.05969829133335</v>
      </c>
      <c r="Z68" s="42">
        <f t="shared" si="20"/>
        <v>398.05969829133335</v>
      </c>
      <c r="AA68" s="42">
        <f t="shared" si="20"/>
        <v>398.05969829133335</v>
      </c>
      <c r="AB68" s="42">
        <f t="shared" si="20"/>
        <v>398.05969829133335</v>
      </c>
      <c r="AC68" s="42">
        <f t="shared" si="20"/>
        <v>398.05969829133335</v>
      </c>
      <c r="AD68" s="42">
        <f t="shared" si="20"/>
        <v>398.05969829133335</v>
      </c>
    </row>
    <row r="69" spans="1:30" x14ac:dyDescent="0.25">
      <c r="A69" s="9" t="s">
        <v>1076</v>
      </c>
      <c r="B69" t="s">
        <v>758</v>
      </c>
      <c r="D69" t="s">
        <v>1077</v>
      </c>
      <c r="F69" s="29">
        <f t="shared" si="18"/>
        <v>7861.0713029800008</v>
      </c>
      <c r="G69" s="29">
        <f t="shared" si="18"/>
        <v>7857.0499162099986</v>
      </c>
      <c r="H69" s="29">
        <f t="shared" ref="H69:T69" si="22">H75-H63</f>
        <v>7835.4771554999998</v>
      </c>
      <c r="I69" s="29">
        <f t="shared" si="22"/>
        <v>7780.2343616999997</v>
      </c>
      <c r="J69" s="29">
        <f t="shared" si="22"/>
        <v>7786.3828283100001</v>
      </c>
      <c r="K69" s="29">
        <f t="shared" si="22"/>
        <v>7766.0164342099997</v>
      </c>
      <c r="L69" s="29">
        <f t="shared" si="22"/>
        <v>7748.5790992274997</v>
      </c>
      <c r="M69" s="29">
        <f t="shared" si="22"/>
        <v>7734.1759665399995</v>
      </c>
      <c r="N69" s="29">
        <f t="shared" si="22"/>
        <v>7714.2717823424991</v>
      </c>
      <c r="O69" s="29">
        <f t="shared" si="22"/>
        <v>7686.5204082125001</v>
      </c>
      <c r="P69" s="29">
        <f t="shared" si="22"/>
        <v>7685.9210303245</v>
      </c>
      <c r="Q69" s="29">
        <f t="shared" si="22"/>
        <v>7694.2033721619991</v>
      </c>
      <c r="R69" s="29">
        <f t="shared" si="22"/>
        <v>7682.2828786990003</v>
      </c>
      <c r="S69" s="29">
        <f t="shared" si="22"/>
        <v>7666.8428192999991</v>
      </c>
      <c r="T69" s="29">
        <f t="shared" si="22"/>
        <v>7681.1096900536659</v>
      </c>
      <c r="U69" s="42">
        <f t="shared" si="20"/>
        <v>7681.1096900536659</v>
      </c>
      <c r="V69" s="42">
        <f t="shared" si="20"/>
        <v>7681.1096900536659</v>
      </c>
      <c r="W69" s="42">
        <f t="shared" si="20"/>
        <v>7681.1096900536659</v>
      </c>
      <c r="X69" s="42">
        <f t="shared" si="20"/>
        <v>7681.1096900536659</v>
      </c>
      <c r="Y69" s="42">
        <f t="shared" si="20"/>
        <v>7681.1096900536659</v>
      </c>
      <c r="Z69" s="42">
        <f t="shared" si="20"/>
        <v>7681.1096900536659</v>
      </c>
      <c r="AA69" s="42">
        <f t="shared" si="20"/>
        <v>7681.1096900536659</v>
      </c>
      <c r="AB69" s="42">
        <f t="shared" si="20"/>
        <v>7681.1096900536659</v>
      </c>
      <c r="AC69" s="42">
        <f t="shared" si="20"/>
        <v>7681.1096900536659</v>
      </c>
      <c r="AD69" s="42">
        <f t="shared" si="20"/>
        <v>7681.1096900536659</v>
      </c>
    </row>
    <row r="70" spans="1:30" x14ac:dyDescent="0.25">
      <c r="A70" s="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row>
    <row r="71" spans="1:30" x14ac:dyDescent="0.25">
      <c r="A71" s="11" t="s">
        <v>954</v>
      </c>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row>
    <row r="72" spans="1:30" x14ac:dyDescent="0.25">
      <c r="A72" s="11" t="s">
        <v>1073</v>
      </c>
      <c r="B72" t="s">
        <v>758</v>
      </c>
      <c r="D72" t="s">
        <v>1077</v>
      </c>
      <c r="F72" s="29">
        <v>3799.0790038550003</v>
      </c>
      <c r="G72" s="29">
        <v>3796.7325194855002</v>
      </c>
      <c r="H72" s="29">
        <v>3787.930762938</v>
      </c>
      <c r="I72" s="29">
        <v>3807.3544020419999</v>
      </c>
      <c r="J72" s="29">
        <v>3821.9978937630003</v>
      </c>
      <c r="K72" s="29">
        <v>3840.5522916084997</v>
      </c>
      <c r="L72" s="29">
        <v>3817.0112160210001</v>
      </c>
      <c r="M72" s="29">
        <v>3821.3962672195003</v>
      </c>
      <c r="N72" s="29">
        <v>3832.3725724774999</v>
      </c>
      <c r="O72" s="29">
        <v>3826.7854542959999</v>
      </c>
      <c r="P72" s="29">
        <v>3822.9486549610001</v>
      </c>
      <c r="Q72" s="29">
        <v>3850.7608910525</v>
      </c>
      <c r="R72" s="29">
        <v>3896.0022829510003</v>
      </c>
      <c r="S72" s="29">
        <v>3892.5539820969998</v>
      </c>
      <c r="T72" s="42">
        <f>AVERAGE(Q72:S72)</f>
        <v>3879.7723853668335</v>
      </c>
      <c r="U72" s="42">
        <f>T72</f>
        <v>3879.7723853668335</v>
      </c>
      <c r="V72" s="42">
        <f t="shared" ref="V72:AD72" si="23">U72</f>
        <v>3879.7723853668335</v>
      </c>
      <c r="W72" s="42">
        <f t="shared" si="23"/>
        <v>3879.7723853668335</v>
      </c>
      <c r="X72" s="42">
        <f t="shared" si="23"/>
        <v>3879.7723853668335</v>
      </c>
      <c r="Y72" s="42">
        <f t="shared" si="23"/>
        <v>3879.7723853668335</v>
      </c>
      <c r="Z72" s="42">
        <f t="shared" si="23"/>
        <v>3879.7723853668335</v>
      </c>
      <c r="AA72" s="42">
        <f t="shared" si="23"/>
        <v>3879.7723853668335</v>
      </c>
      <c r="AB72" s="42">
        <f t="shared" si="23"/>
        <v>3879.7723853668335</v>
      </c>
      <c r="AC72" s="42">
        <f t="shared" si="23"/>
        <v>3879.7723853668335</v>
      </c>
      <c r="AD72" s="42">
        <f t="shared" si="23"/>
        <v>3879.7723853668335</v>
      </c>
    </row>
    <row r="73" spans="1:30" x14ac:dyDescent="0.25">
      <c r="A73" s="11" t="s">
        <v>1074</v>
      </c>
      <c r="B73" t="s">
        <v>758</v>
      </c>
      <c r="D73" t="s">
        <v>1077</v>
      </c>
      <c r="F73" s="29">
        <v>3458.6945845099999</v>
      </c>
      <c r="G73" s="29">
        <v>3451.8759938505004</v>
      </c>
      <c r="H73" s="29">
        <v>3440.3249470730002</v>
      </c>
      <c r="I73" s="29">
        <v>3454.3804030255001</v>
      </c>
      <c r="J73" s="29">
        <v>3461.7988904935</v>
      </c>
      <c r="K73" s="29">
        <v>3473.9035266025003</v>
      </c>
      <c r="L73" s="29">
        <v>3448.5501088135002</v>
      </c>
      <c r="M73" s="29">
        <v>3444.1471177920002</v>
      </c>
      <c r="N73" s="29">
        <v>3451.2180026564997</v>
      </c>
      <c r="O73" s="29">
        <v>3439.9178662959998</v>
      </c>
      <c r="P73" s="29">
        <v>3429.1898768525002</v>
      </c>
      <c r="Q73" s="29">
        <v>3442.9513272760005</v>
      </c>
      <c r="R73" s="29">
        <v>3483.7304229530005</v>
      </c>
      <c r="S73" s="29">
        <v>3478.8513841489994</v>
      </c>
      <c r="T73" s="42">
        <f t="shared" ref="T73:T75" si="24">AVERAGE(Q73:S73)</f>
        <v>3468.5110447926672</v>
      </c>
      <c r="U73" s="42">
        <f t="shared" ref="U73:AD75" si="25">T73</f>
        <v>3468.5110447926672</v>
      </c>
      <c r="V73" s="42">
        <f t="shared" si="25"/>
        <v>3468.5110447926672</v>
      </c>
      <c r="W73" s="42">
        <f t="shared" si="25"/>
        <v>3468.5110447926672</v>
      </c>
      <c r="X73" s="42">
        <f t="shared" si="25"/>
        <v>3468.5110447926672</v>
      </c>
      <c r="Y73" s="42">
        <f t="shared" si="25"/>
        <v>3468.5110447926672</v>
      </c>
      <c r="Z73" s="42">
        <f t="shared" si="25"/>
        <v>3468.5110447926672</v>
      </c>
      <c r="AA73" s="42">
        <f t="shared" si="25"/>
        <v>3468.5110447926672</v>
      </c>
      <c r="AB73" s="42">
        <f t="shared" si="25"/>
        <v>3468.5110447926672</v>
      </c>
      <c r="AC73" s="42">
        <f t="shared" si="25"/>
        <v>3468.5110447926672</v>
      </c>
      <c r="AD73" s="42">
        <f t="shared" si="25"/>
        <v>3468.5110447926672</v>
      </c>
    </row>
    <row r="74" spans="1:30" x14ac:dyDescent="0.25">
      <c r="A74" s="11" t="s">
        <v>1075</v>
      </c>
      <c r="B74" t="s">
        <v>758</v>
      </c>
      <c r="D74" t="s">
        <v>1077</v>
      </c>
      <c r="F74" s="29">
        <v>340.38441934500003</v>
      </c>
      <c r="G74" s="29">
        <v>344.85652563500003</v>
      </c>
      <c r="H74" s="29">
        <v>347.60581586499995</v>
      </c>
      <c r="I74" s="29">
        <v>352.97399901650004</v>
      </c>
      <c r="J74" s="29">
        <v>360.1990032695</v>
      </c>
      <c r="K74" s="29">
        <v>366.64876500600002</v>
      </c>
      <c r="L74" s="29">
        <v>368.46110720749999</v>
      </c>
      <c r="M74" s="29">
        <v>377.24914942749996</v>
      </c>
      <c r="N74" s="29">
        <v>381.154569821</v>
      </c>
      <c r="O74" s="29">
        <v>386.86758800000001</v>
      </c>
      <c r="P74" s="29">
        <v>393.76124915849999</v>
      </c>
      <c r="Q74" s="29">
        <v>400.98946577650003</v>
      </c>
      <c r="R74" s="29">
        <v>405.57778554800001</v>
      </c>
      <c r="S74" s="29">
        <v>406.88603354949998</v>
      </c>
      <c r="T74" s="42">
        <f t="shared" si="24"/>
        <v>404.48442829133336</v>
      </c>
      <c r="U74" s="42">
        <f t="shared" si="25"/>
        <v>404.48442829133336</v>
      </c>
      <c r="V74" s="42">
        <f t="shared" si="25"/>
        <v>404.48442829133336</v>
      </c>
      <c r="W74" s="42">
        <f t="shared" si="25"/>
        <v>404.48442829133336</v>
      </c>
      <c r="X74" s="42">
        <f t="shared" si="25"/>
        <v>404.48442829133336</v>
      </c>
      <c r="Y74" s="42">
        <f t="shared" si="25"/>
        <v>404.48442829133336</v>
      </c>
      <c r="Z74" s="42">
        <f t="shared" si="25"/>
        <v>404.48442829133336</v>
      </c>
      <c r="AA74" s="42">
        <f t="shared" si="25"/>
        <v>404.48442829133336</v>
      </c>
      <c r="AB74" s="42">
        <f t="shared" si="25"/>
        <v>404.48442829133336</v>
      </c>
      <c r="AC74" s="42">
        <f t="shared" si="25"/>
        <v>404.48442829133336</v>
      </c>
      <c r="AD74" s="42">
        <f t="shared" si="25"/>
        <v>404.48442829133336</v>
      </c>
    </row>
    <row r="75" spans="1:30" x14ac:dyDescent="0.25">
      <c r="A75" s="9" t="s">
        <v>1076</v>
      </c>
      <c r="B75" t="s">
        <v>758</v>
      </c>
      <c r="D75" t="s">
        <v>1077</v>
      </c>
      <c r="F75" s="29">
        <v>8445.057020530001</v>
      </c>
      <c r="G75" s="29">
        <v>8442.3032824099992</v>
      </c>
      <c r="H75" s="29">
        <v>8421.9981703499998</v>
      </c>
      <c r="I75" s="29">
        <v>8372.2015707499995</v>
      </c>
      <c r="J75" s="29">
        <v>8383.7962315599998</v>
      </c>
      <c r="K75" s="29">
        <v>8368.8760316600001</v>
      </c>
      <c r="L75" s="29">
        <v>8356.8861264024999</v>
      </c>
      <c r="M75" s="29">
        <v>8347.9294350199998</v>
      </c>
      <c r="N75" s="29">
        <v>8329.3161273424994</v>
      </c>
      <c r="O75" s="29">
        <v>8302.8002782125004</v>
      </c>
      <c r="P75" s="29">
        <v>8303.4364253245003</v>
      </c>
      <c r="Q75" s="29">
        <v>8312.9542921619995</v>
      </c>
      <c r="R75" s="29">
        <v>8302.5139576490001</v>
      </c>
      <c r="S75" s="29">
        <v>8287.076369299999</v>
      </c>
      <c r="T75" s="42">
        <f t="shared" si="24"/>
        <v>8300.8482063703323</v>
      </c>
      <c r="U75" s="42">
        <f t="shared" si="25"/>
        <v>8300.8482063703323</v>
      </c>
      <c r="V75" s="42">
        <f t="shared" si="25"/>
        <v>8300.8482063703323</v>
      </c>
      <c r="W75" s="42">
        <f t="shared" si="25"/>
        <v>8300.8482063703323</v>
      </c>
      <c r="X75" s="42">
        <f t="shared" si="25"/>
        <v>8300.8482063703323</v>
      </c>
      <c r="Y75" s="42">
        <f t="shared" si="25"/>
        <v>8300.8482063703323</v>
      </c>
      <c r="Z75" s="42">
        <f t="shared" si="25"/>
        <v>8300.8482063703323</v>
      </c>
      <c r="AA75" s="42">
        <f t="shared" si="25"/>
        <v>8300.8482063703323</v>
      </c>
      <c r="AB75" s="42">
        <f t="shared" si="25"/>
        <v>8300.8482063703323</v>
      </c>
      <c r="AC75" s="42">
        <f t="shared" si="25"/>
        <v>8300.8482063703323</v>
      </c>
      <c r="AD75" s="42">
        <f t="shared" si="25"/>
        <v>8300.8482063703323</v>
      </c>
    </row>
    <row r="76" spans="1:30" x14ac:dyDescent="0.25">
      <c r="A76" s="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row>
    <row r="77" spans="1:30" x14ac:dyDescent="0.25">
      <c r="A77" s="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row>
    <row r="78" spans="1:30" x14ac:dyDescent="0.25">
      <c r="A78" s="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row>
    <row r="79" spans="1:30" x14ac:dyDescent="0.25">
      <c r="A79" s="9"/>
    </row>
    <row r="80" spans="1:30" x14ac:dyDescent="0.25">
      <c r="A80" s="30" t="s">
        <v>777</v>
      </c>
    </row>
    <row r="81" spans="1:30" x14ac:dyDescent="0.25">
      <c r="A81" s="8" t="s">
        <v>778</v>
      </c>
    </row>
    <row r="82" spans="1:30" x14ac:dyDescent="0.25">
      <c r="A82" t="s">
        <v>759</v>
      </c>
      <c r="B82" t="s">
        <v>782</v>
      </c>
      <c r="C82" t="s">
        <v>732</v>
      </c>
      <c r="D82" t="s">
        <v>735</v>
      </c>
      <c r="F82" s="29">
        <f t="shared" ref="F82:AD82" si="26">F89-F86</f>
        <v>270.72499999999997</v>
      </c>
      <c r="G82" s="29">
        <f t="shared" si="26"/>
        <v>259.84099999999989</v>
      </c>
      <c r="H82" s="29">
        <f t="shared" si="26"/>
        <v>241.86999999999989</v>
      </c>
      <c r="I82" s="29">
        <f t="shared" si="26"/>
        <v>272.73300000000006</v>
      </c>
      <c r="J82" s="29">
        <f t="shared" si="26"/>
        <v>317.48900000000003</v>
      </c>
      <c r="K82" s="29">
        <f t="shared" si="26"/>
        <v>296.85199999999998</v>
      </c>
      <c r="L82" s="29">
        <f t="shared" si="26"/>
        <v>278.45799999999997</v>
      </c>
      <c r="M82" s="29">
        <f t="shared" si="26"/>
        <v>348.38800000000003</v>
      </c>
      <c r="N82" s="29">
        <f t="shared" si="26"/>
        <v>323.20300000000009</v>
      </c>
      <c r="O82" s="29">
        <f t="shared" si="26"/>
        <v>346.548</v>
      </c>
      <c r="P82" s="29">
        <f t="shared" si="26"/>
        <v>328.31699999999989</v>
      </c>
      <c r="Q82" s="29">
        <f t="shared" si="26"/>
        <v>321.56900000000007</v>
      </c>
      <c r="R82" s="29">
        <f t="shared" si="26"/>
        <v>284.25299999999993</v>
      </c>
      <c r="S82" s="29">
        <f t="shared" si="26"/>
        <v>365.95700000000011</v>
      </c>
      <c r="T82" s="29">
        <f t="shared" si="26"/>
        <v>375.92799999999988</v>
      </c>
      <c r="U82" s="29">
        <f t="shared" si="26"/>
        <v>366.75299999999982</v>
      </c>
      <c r="V82" s="29">
        <f t="shared" si="26"/>
        <v>362.61863180339753</v>
      </c>
      <c r="W82" s="29">
        <f t="shared" si="26"/>
        <v>368.7388568330083</v>
      </c>
      <c r="X82" s="29">
        <f t="shared" si="26"/>
        <v>373.2944402465148</v>
      </c>
      <c r="Y82" s="29">
        <f t="shared" si="26"/>
        <v>377.67169037882718</v>
      </c>
      <c r="Z82" s="29">
        <f t="shared" si="26"/>
        <v>381.70209573584191</v>
      </c>
      <c r="AA82" s="29">
        <f t="shared" si="26"/>
        <v>384.58035042941731</v>
      </c>
      <c r="AB82" s="29">
        <f t="shared" si="26"/>
        <v>387.51413031779089</v>
      </c>
      <c r="AC82" s="29">
        <f t="shared" si="26"/>
        <v>390.44481699202845</v>
      </c>
      <c r="AD82" s="29">
        <f t="shared" si="26"/>
        <v>393.03781223406168</v>
      </c>
    </row>
    <row r="83" spans="1:30" x14ac:dyDescent="0.25">
      <c r="A83" t="s">
        <v>109</v>
      </c>
      <c r="B83" t="s">
        <v>782</v>
      </c>
      <c r="C83" t="s">
        <v>732</v>
      </c>
      <c r="D83" t="s">
        <v>735</v>
      </c>
      <c r="F83" s="29">
        <f t="shared" ref="F83:AD83" si="27">F90-F87</f>
        <v>251.85400000000004</v>
      </c>
      <c r="G83" s="29">
        <f t="shared" si="27"/>
        <v>241.37700000000001</v>
      </c>
      <c r="H83" s="29">
        <f t="shared" si="27"/>
        <v>227.767</v>
      </c>
      <c r="I83" s="29">
        <f t="shared" si="27"/>
        <v>256.22899999999998</v>
      </c>
      <c r="J83" s="29">
        <f t="shared" si="27"/>
        <v>299.87599999999998</v>
      </c>
      <c r="K83" s="29">
        <f t="shared" si="27"/>
        <v>282.26299999999998</v>
      </c>
      <c r="L83" s="29">
        <f t="shared" si="27"/>
        <v>267.50299999999999</v>
      </c>
      <c r="M83" s="29">
        <f t="shared" si="27"/>
        <v>331.17700000000002</v>
      </c>
      <c r="N83" s="29">
        <f t="shared" si="27"/>
        <v>305.911</v>
      </c>
      <c r="O83" s="29">
        <f t="shared" si="27"/>
        <v>331.92099999999999</v>
      </c>
      <c r="P83" s="29">
        <f t="shared" si="27"/>
        <v>315.61799999999994</v>
      </c>
      <c r="Q83" s="29">
        <f t="shared" si="27"/>
        <v>312.78899999999999</v>
      </c>
      <c r="R83" s="29">
        <f t="shared" si="27"/>
        <v>273.19200000000001</v>
      </c>
      <c r="S83" s="29">
        <f t="shared" si="27"/>
        <v>351.27200000000005</v>
      </c>
      <c r="T83" s="29">
        <f t="shared" si="27"/>
        <v>361.09100000000001</v>
      </c>
      <c r="U83" s="29">
        <f t="shared" si="27"/>
        <v>347.64199999999994</v>
      </c>
      <c r="V83" s="29">
        <f t="shared" si="27"/>
        <v>348.162423714331</v>
      </c>
      <c r="W83" s="29">
        <f t="shared" si="27"/>
        <v>354.25317640071341</v>
      </c>
      <c r="X83" s="29">
        <f t="shared" si="27"/>
        <v>358.85987458052273</v>
      </c>
      <c r="Y83" s="29">
        <f t="shared" si="27"/>
        <v>363.26779321565277</v>
      </c>
      <c r="Z83" s="29">
        <f t="shared" si="27"/>
        <v>367.34591789905539</v>
      </c>
      <c r="AA83" s="29">
        <f t="shared" si="27"/>
        <v>370.27644042817678</v>
      </c>
      <c r="AB83" s="29">
        <f t="shared" si="27"/>
        <v>373.24872871899629</v>
      </c>
      <c r="AC83" s="29">
        <f t="shared" si="27"/>
        <v>376.22205878776708</v>
      </c>
      <c r="AD83" s="29">
        <f t="shared" si="27"/>
        <v>378.62857048793626</v>
      </c>
    </row>
    <row r="85" spans="1:30" x14ac:dyDescent="0.25">
      <c r="A85" s="11" t="s">
        <v>779</v>
      </c>
      <c r="B85" t="s">
        <v>780</v>
      </c>
    </row>
    <row r="86" spans="1:30" x14ac:dyDescent="0.25">
      <c r="A86" t="s">
        <v>759</v>
      </c>
      <c r="B86" t="s">
        <v>768</v>
      </c>
      <c r="C86" t="s">
        <v>732</v>
      </c>
      <c r="D86" t="s">
        <v>735</v>
      </c>
      <c r="F86" s="29">
        <v>509.44099999999997</v>
      </c>
      <c r="G86" s="29">
        <v>545.67200000000003</v>
      </c>
      <c r="H86" s="29">
        <v>550.51400000000001</v>
      </c>
      <c r="I86" s="29">
        <v>557.88599999999997</v>
      </c>
      <c r="J86" s="29">
        <v>609.69899999999996</v>
      </c>
      <c r="K86" s="29">
        <v>599.75700000000006</v>
      </c>
      <c r="L86" s="29">
        <v>632.05799999999999</v>
      </c>
      <c r="M86" s="29">
        <v>647.6099999999999</v>
      </c>
      <c r="N86" s="29">
        <v>696.83999999999992</v>
      </c>
      <c r="O86" s="29">
        <v>686.59799999999996</v>
      </c>
      <c r="P86" s="29">
        <v>691.54200000000014</v>
      </c>
      <c r="Q86" s="29">
        <v>757.32299999999998</v>
      </c>
      <c r="R86" s="29">
        <v>771.95100000000002</v>
      </c>
      <c r="S86" s="29">
        <v>830.37899999999991</v>
      </c>
      <c r="T86" s="29">
        <v>834.21900000000005</v>
      </c>
      <c r="U86" s="29">
        <v>827.23100000000011</v>
      </c>
      <c r="V86" s="29">
        <v>844.95166966940576</v>
      </c>
      <c r="W86" s="29">
        <v>852.98001676055389</v>
      </c>
      <c r="X86" s="29">
        <v>862.58939629422298</v>
      </c>
      <c r="Y86" s="29">
        <v>874.44775404426446</v>
      </c>
      <c r="Z86" s="29">
        <v>887.07687595061577</v>
      </c>
      <c r="AA86" s="29">
        <v>900.22361324101519</v>
      </c>
      <c r="AB86" s="29">
        <v>914.61240114132352</v>
      </c>
      <c r="AC86" s="29">
        <v>930.05297896895615</v>
      </c>
      <c r="AD86" s="29">
        <v>945.31486198819744</v>
      </c>
    </row>
    <row r="87" spans="1:30" x14ac:dyDescent="0.25">
      <c r="A87" t="s">
        <v>109</v>
      </c>
      <c r="B87" t="s">
        <v>768</v>
      </c>
      <c r="C87" t="s">
        <v>732</v>
      </c>
      <c r="D87" t="s">
        <v>735</v>
      </c>
      <c r="F87" s="29">
        <v>339.90599999999995</v>
      </c>
      <c r="G87" s="29">
        <v>360.44</v>
      </c>
      <c r="H87" s="29">
        <v>376.10499999999996</v>
      </c>
      <c r="I87" s="29">
        <v>371.21800000000002</v>
      </c>
      <c r="J87" s="29">
        <v>416.928</v>
      </c>
      <c r="K87" s="29">
        <v>418.45100000000008</v>
      </c>
      <c r="L87" s="29">
        <v>449.20400000000001</v>
      </c>
      <c r="M87" s="29">
        <v>464.42099999999994</v>
      </c>
      <c r="N87" s="29">
        <v>493.85300000000001</v>
      </c>
      <c r="O87" s="29">
        <v>492.92800000000005</v>
      </c>
      <c r="P87" s="29">
        <v>519.9190000000001</v>
      </c>
      <c r="Q87" s="29">
        <v>575.39400000000001</v>
      </c>
      <c r="R87" s="29">
        <v>596.10500000000002</v>
      </c>
      <c r="S87" s="29">
        <v>639.50299999999993</v>
      </c>
      <c r="T87" s="29">
        <v>645.15300000000002</v>
      </c>
      <c r="U87" s="29">
        <v>637.9670000000001</v>
      </c>
      <c r="V87" s="29">
        <v>653.946131229706</v>
      </c>
      <c r="W87" s="29">
        <v>660.48225466267218</v>
      </c>
      <c r="X87" s="29">
        <v>668.06370188447681</v>
      </c>
      <c r="Y87" s="29">
        <v>677.79210212656585</v>
      </c>
      <c r="Z87" s="29">
        <v>689.06850025185622</v>
      </c>
      <c r="AA87" s="29">
        <v>700.96388293975838</v>
      </c>
      <c r="AB87" s="29">
        <v>714.00401963944887</v>
      </c>
      <c r="AC87" s="29">
        <v>727.90819492664491</v>
      </c>
      <c r="AD87" s="29">
        <v>742.59040327051298</v>
      </c>
    </row>
    <row r="88" spans="1:30" x14ac:dyDescent="0.25">
      <c r="A88" s="11" t="s">
        <v>781</v>
      </c>
      <c r="B88" t="s">
        <v>780</v>
      </c>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row>
    <row r="89" spans="1:30" x14ac:dyDescent="0.25">
      <c r="A89" t="s">
        <v>759</v>
      </c>
      <c r="B89" t="s">
        <v>768</v>
      </c>
      <c r="C89" t="s">
        <v>732</v>
      </c>
      <c r="D89" t="s">
        <v>735</v>
      </c>
      <c r="F89" s="29">
        <v>780.16599999999994</v>
      </c>
      <c r="G89" s="29">
        <v>805.51299999999992</v>
      </c>
      <c r="H89" s="29">
        <v>792.3839999999999</v>
      </c>
      <c r="I89" s="29">
        <v>830.61900000000003</v>
      </c>
      <c r="J89" s="29">
        <v>927.18799999999999</v>
      </c>
      <c r="K89" s="29">
        <v>896.60900000000004</v>
      </c>
      <c r="L89" s="29">
        <v>910.51599999999996</v>
      </c>
      <c r="M89" s="29">
        <v>995.99799999999993</v>
      </c>
      <c r="N89" s="29">
        <v>1020.043</v>
      </c>
      <c r="O89" s="29">
        <v>1033.146</v>
      </c>
      <c r="P89" s="29">
        <v>1019.859</v>
      </c>
      <c r="Q89" s="29">
        <v>1078.8920000000001</v>
      </c>
      <c r="R89" s="29">
        <v>1056.204</v>
      </c>
      <c r="S89" s="29">
        <v>1196.336</v>
      </c>
      <c r="T89" s="29">
        <v>1210.1469999999999</v>
      </c>
      <c r="U89" s="29">
        <v>1193.9839999999999</v>
      </c>
      <c r="V89" s="29">
        <v>1207.5703014728033</v>
      </c>
      <c r="W89" s="29">
        <v>1221.7188735935622</v>
      </c>
      <c r="X89" s="29">
        <v>1235.8838365407378</v>
      </c>
      <c r="Y89" s="29">
        <v>1252.1194444230916</v>
      </c>
      <c r="Z89" s="29">
        <v>1268.7789716864577</v>
      </c>
      <c r="AA89" s="29">
        <v>1284.8039636704325</v>
      </c>
      <c r="AB89" s="29">
        <v>1302.1265314591144</v>
      </c>
      <c r="AC89" s="29">
        <v>1320.4977959609846</v>
      </c>
      <c r="AD89" s="29">
        <v>1338.3526742222591</v>
      </c>
    </row>
    <row r="90" spans="1:30" x14ac:dyDescent="0.25">
      <c r="A90" t="s">
        <v>109</v>
      </c>
      <c r="B90" t="s">
        <v>768</v>
      </c>
      <c r="C90" t="s">
        <v>732</v>
      </c>
      <c r="D90" t="s">
        <v>735</v>
      </c>
      <c r="F90" s="29">
        <v>591.76</v>
      </c>
      <c r="G90" s="29">
        <v>601.81700000000001</v>
      </c>
      <c r="H90" s="29">
        <v>603.87199999999996</v>
      </c>
      <c r="I90" s="29">
        <v>627.447</v>
      </c>
      <c r="J90" s="29">
        <v>716.80399999999997</v>
      </c>
      <c r="K90" s="29">
        <v>700.71400000000006</v>
      </c>
      <c r="L90" s="29">
        <v>716.70699999999999</v>
      </c>
      <c r="M90" s="29">
        <v>795.59799999999996</v>
      </c>
      <c r="N90" s="29">
        <v>799.76400000000001</v>
      </c>
      <c r="O90" s="29">
        <v>824.84900000000005</v>
      </c>
      <c r="P90" s="29">
        <v>835.53700000000003</v>
      </c>
      <c r="Q90" s="29">
        <v>888.18299999999999</v>
      </c>
      <c r="R90" s="29">
        <v>869.29700000000003</v>
      </c>
      <c r="S90" s="29">
        <v>990.77499999999998</v>
      </c>
      <c r="T90" s="29">
        <v>1006.244</v>
      </c>
      <c r="U90" s="29">
        <v>985.60900000000004</v>
      </c>
      <c r="V90" s="29">
        <v>1002.108554944037</v>
      </c>
      <c r="W90" s="29">
        <v>1014.7354310633856</v>
      </c>
      <c r="X90" s="29">
        <v>1026.9235764649995</v>
      </c>
      <c r="Y90" s="29">
        <v>1041.0598953422186</v>
      </c>
      <c r="Z90" s="29">
        <v>1056.4144181509116</v>
      </c>
      <c r="AA90" s="29">
        <v>1071.2403233679352</v>
      </c>
      <c r="AB90" s="29">
        <v>1087.2527483584452</v>
      </c>
      <c r="AC90" s="29">
        <v>1104.130253714412</v>
      </c>
      <c r="AD90" s="29">
        <v>1121.2189737584492</v>
      </c>
    </row>
    <row r="91" spans="1:30" x14ac:dyDescent="0.25">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row>
    <row r="92" spans="1:30" x14ac:dyDescent="0.25">
      <c r="U92" s="29"/>
      <c r="V92" s="29"/>
      <c r="W92" s="29"/>
      <c r="X92" s="29"/>
      <c r="Y92" s="29"/>
      <c r="Z92" s="29"/>
      <c r="AA92" s="29"/>
      <c r="AB92" s="29"/>
      <c r="AC92" s="29"/>
      <c r="AD92" s="29"/>
    </row>
    <row r="95" spans="1:30" x14ac:dyDescent="0.25">
      <c r="A95" s="30" t="s">
        <v>769</v>
      </c>
    </row>
    <row r="96" spans="1:30" x14ac:dyDescent="0.25">
      <c r="A96" s="8" t="s">
        <v>772</v>
      </c>
    </row>
    <row r="97" spans="1:31" x14ac:dyDescent="0.25">
      <c r="A97" t="s">
        <v>762</v>
      </c>
      <c r="B97" t="s">
        <v>763</v>
      </c>
      <c r="C97" t="s">
        <v>732</v>
      </c>
      <c r="D97" t="s">
        <v>735</v>
      </c>
      <c r="F97" s="29">
        <v>109.59953544738435</v>
      </c>
      <c r="G97" s="29">
        <v>108.94368428784286</v>
      </c>
      <c r="H97" s="29">
        <v>98.190687001198143</v>
      </c>
      <c r="I97" s="29">
        <v>111.47698227992814</v>
      </c>
      <c r="J97" s="29">
        <v>130.42374802889918</v>
      </c>
      <c r="K97" s="29">
        <v>122.79387467048593</v>
      </c>
      <c r="L97" s="29">
        <v>119.84420387814033</v>
      </c>
      <c r="M97" s="29">
        <v>126.91120895248578</v>
      </c>
      <c r="N97" s="29">
        <v>126.10707415695047</v>
      </c>
      <c r="O97" s="29">
        <v>137.80463072333779</v>
      </c>
      <c r="P97" s="29">
        <v>130.9233017901272</v>
      </c>
      <c r="Q97" s="29">
        <v>124.45613880742914</v>
      </c>
      <c r="R97" s="29">
        <v>102.65971249203896</v>
      </c>
      <c r="S97" s="29">
        <v>131.90371899698951</v>
      </c>
      <c r="T97" s="29">
        <v>144.00225266597701</v>
      </c>
      <c r="U97" s="29">
        <v>139.78779804125574</v>
      </c>
      <c r="V97" s="29">
        <v>137.73656387060834</v>
      </c>
      <c r="W97" s="29">
        <v>139.27629700347484</v>
      </c>
      <c r="X97" s="29">
        <v>140.64333303823184</v>
      </c>
      <c r="Y97" s="29">
        <v>142.27952206383191</v>
      </c>
      <c r="Z97" s="29">
        <v>143.82732014934479</v>
      </c>
      <c r="AA97" s="29">
        <v>145.02411538241572</v>
      </c>
      <c r="AB97" s="29">
        <v>146.23052312345507</v>
      </c>
      <c r="AC97" s="29">
        <v>147.55244969152344</v>
      </c>
      <c r="AD97" s="29">
        <v>149.00541710410258</v>
      </c>
      <c r="AE97" s="29">
        <v>150.49487693934361</v>
      </c>
    </row>
    <row r="98" spans="1:31" x14ac:dyDescent="0.25">
      <c r="A98" t="s">
        <v>109</v>
      </c>
      <c r="B98" t="s">
        <v>763</v>
      </c>
      <c r="C98" t="s">
        <v>732</v>
      </c>
      <c r="D98" t="s">
        <v>735</v>
      </c>
      <c r="F98" s="29">
        <v>124.63766640268506</v>
      </c>
      <c r="G98" s="29">
        <v>125.52614197775489</v>
      </c>
      <c r="H98" s="29">
        <v>113.65613354627727</v>
      </c>
      <c r="I98" s="29">
        <v>128.33215017238527</v>
      </c>
      <c r="J98" s="29">
        <v>145.87578000469549</v>
      </c>
      <c r="K98" s="29">
        <v>135.88069064185183</v>
      </c>
      <c r="L98" s="29">
        <v>134.45073857035248</v>
      </c>
      <c r="M98" s="29">
        <v>139.40225817143713</v>
      </c>
      <c r="N98" s="29">
        <v>140.0665604428834</v>
      </c>
      <c r="O98" s="29">
        <v>151.27174642865413</v>
      </c>
      <c r="P98" s="29">
        <v>140.8895364658926</v>
      </c>
      <c r="Q98" s="29">
        <v>133.94052384267314</v>
      </c>
      <c r="R98" s="29">
        <v>110.54579560288208</v>
      </c>
      <c r="S98" s="29">
        <v>145.0108949824359</v>
      </c>
      <c r="T98" s="29">
        <v>156.90952239036613</v>
      </c>
      <c r="U98" s="29">
        <v>153.95415633942207</v>
      </c>
      <c r="V98" s="29">
        <v>152.25669930872169</v>
      </c>
      <c r="W98" s="29">
        <v>153.73080481647486</v>
      </c>
      <c r="X98" s="29">
        <v>155.04342136203951</v>
      </c>
      <c r="Y98" s="29">
        <v>156.70546029456793</v>
      </c>
      <c r="Z98" s="29">
        <v>158.40660513100468</v>
      </c>
      <c r="AA98" s="29">
        <v>159.77246197867606</v>
      </c>
      <c r="AB98" s="29">
        <v>161.13716352621569</v>
      </c>
      <c r="AC98" s="29">
        <v>162.6298177908412</v>
      </c>
      <c r="AD98" s="29">
        <v>164.29078342370602</v>
      </c>
      <c r="AE98" s="29">
        <v>166.01744652246907</v>
      </c>
    </row>
    <row r="102" spans="1:31" x14ac:dyDescent="0.25">
      <c r="A102" s="11" t="s">
        <v>770</v>
      </c>
      <c r="B102" t="s">
        <v>774</v>
      </c>
    </row>
    <row r="103" spans="1:31" x14ac:dyDescent="0.25">
      <c r="A103" t="s">
        <v>759</v>
      </c>
      <c r="B103" t="s">
        <v>768</v>
      </c>
      <c r="F103" s="32">
        <v>2.5865857683227134</v>
      </c>
      <c r="G103" s="32">
        <v>2.6726355488073663</v>
      </c>
      <c r="H103" s="32">
        <v>2.7463495183409576</v>
      </c>
      <c r="I103" s="32">
        <v>2.6524697257128187</v>
      </c>
      <c r="J103" s="32">
        <v>2.9202801021165716</v>
      </c>
      <c r="K103" s="32">
        <v>2.8672910332166834</v>
      </c>
      <c r="L103" s="32">
        <v>2.9024907698242131</v>
      </c>
      <c r="M103" s="32">
        <v>2.9316752753495909</v>
      </c>
      <c r="N103" s="32">
        <v>3.1423160173160172</v>
      </c>
      <c r="O103" s="32">
        <v>3.1556117290192112</v>
      </c>
      <c r="P103" s="32">
        <v>3.1870938603202115</v>
      </c>
      <c r="Q103" s="32">
        <v>3.3132798418003953</v>
      </c>
      <c r="R103" s="32">
        <v>3.3953702156108978</v>
      </c>
      <c r="S103" s="32">
        <v>3.5778935394638194</v>
      </c>
      <c r="T103" s="32">
        <v>3.562937242139252</v>
      </c>
      <c r="U103" s="32">
        <v>3.5332274088216327</v>
      </c>
      <c r="V103" s="32">
        <v>3.5835204956011517</v>
      </c>
      <c r="W103" s="32">
        <v>3.627180422664491</v>
      </c>
      <c r="X103" s="32">
        <v>3.6658563400067532</v>
      </c>
      <c r="Y103" s="32">
        <v>3.7020415018388655</v>
      </c>
      <c r="Z103" s="32">
        <v>3.7470737556801295</v>
      </c>
      <c r="AA103" s="32">
        <v>3.7928225904103963</v>
      </c>
      <c r="AB103" s="32">
        <v>3.8400830935865478</v>
      </c>
      <c r="AC103" s="32">
        <v>3.8861909099749279</v>
      </c>
      <c r="AD103" s="32">
        <v>3.9260154558558913</v>
      </c>
    </row>
    <row r="104" spans="1:31" x14ac:dyDescent="0.25">
      <c r="A104" t="s">
        <v>109</v>
      </c>
      <c r="B104" t="s">
        <v>768</v>
      </c>
      <c r="F104" s="32">
        <v>3.1543165768056496</v>
      </c>
      <c r="G104" s="32">
        <v>3.2913588589274134</v>
      </c>
      <c r="H104" s="32">
        <v>3.4384227896473858</v>
      </c>
      <c r="I104" s="32">
        <v>3.2855802591517391</v>
      </c>
      <c r="J104" s="32">
        <v>3.606550003027603</v>
      </c>
      <c r="K104" s="32">
        <v>3.6390207844160365</v>
      </c>
      <c r="L104" s="32">
        <v>3.6885910889950897</v>
      </c>
      <c r="M104" s="32">
        <v>3.7041961444284039</v>
      </c>
      <c r="N104" s="32">
        <v>3.8915172767030457</v>
      </c>
      <c r="O104" s="32">
        <v>3.9054010157110377</v>
      </c>
      <c r="P104" s="32">
        <v>3.9497918439285287</v>
      </c>
      <c r="Q104" s="32">
        <v>4.1680719749652297</v>
      </c>
      <c r="R104" s="32">
        <v>4.1952930909500381</v>
      </c>
      <c r="S104" s="32">
        <v>4.3779685499715901</v>
      </c>
      <c r="T104" s="32">
        <v>4.449944819975169</v>
      </c>
      <c r="U104" s="32">
        <v>4.4003186602474793</v>
      </c>
      <c r="V104" s="32">
        <v>4.449930302733935</v>
      </c>
      <c r="W104" s="32">
        <v>4.5067648920059771</v>
      </c>
      <c r="X104" s="32">
        <v>4.5525115647764665</v>
      </c>
      <c r="Y104" s="32">
        <v>4.5993437120401408</v>
      </c>
      <c r="Z104" s="32">
        <v>4.651869947801675</v>
      </c>
      <c r="AA104" s="32">
        <v>4.7088075281295136</v>
      </c>
      <c r="AB104" s="32">
        <v>4.7656082027482292</v>
      </c>
      <c r="AC104" s="32">
        <v>4.822508235058681</v>
      </c>
      <c r="AD104" s="32">
        <v>4.8785166281747969</v>
      </c>
    </row>
    <row r="105" spans="1:31" x14ac:dyDescent="0.25">
      <c r="A105" t="s">
        <v>775</v>
      </c>
      <c r="B105" t="s">
        <v>768</v>
      </c>
      <c r="F105" s="32">
        <v>2.447402718301992</v>
      </c>
      <c r="G105" s="32">
        <v>2.6153162494445268</v>
      </c>
      <c r="H105" s="32">
        <v>2.6499523029131917</v>
      </c>
      <c r="I105" s="32">
        <v>2.6359184192672998</v>
      </c>
      <c r="J105" s="32">
        <v>2.8800774110310718</v>
      </c>
      <c r="K105" s="32">
        <v>2.9080334349007662</v>
      </c>
      <c r="L105" s="32">
        <v>2.8438641868867269</v>
      </c>
      <c r="M105" s="32">
        <v>2.9038537611126145</v>
      </c>
      <c r="N105" s="32">
        <v>2.9196436943272386</v>
      </c>
      <c r="O105" s="32">
        <v>3.0588931247535172</v>
      </c>
      <c r="P105" s="32">
        <v>2.970455611269434</v>
      </c>
      <c r="Q105" s="32">
        <v>2.9940824318962092</v>
      </c>
      <c r="R105" s="32">
        <v>3.0264976368817078</v>
      </c>
      <c r="S105" s="32">
        <v>3.2864824897492775</v>
      </c>
      <c r="T105" s="32">
        <v>3.3735490009514755</v>
      </c>
      <c r="U105" s="32">
        <v>3.3470255207322888</v>
      </c>
      <c r="V105" s="32">
        <v>3.3605227278283594</v>
      </c>
      <c r="W105" s="32">
        <v>3.3871727299834156</v>
      </c>
      <c r="X105" s="32">
        <v>3.4145215166868761</v>
      </c>
      <c r="Y105" s="32">
        <v>3.4468693453521428</v>
      </c>
      <c r="Z105" s="32">
        <v>3.4848866063997779</v>
      </c>
      <c r="AA105" s="32">
        <v>3.5221504856216699</v>
      </c>
      <c r="AB105" s="32">
        <v>3.557840834068922</v>
      </c>
      <c r="AC105" s="32">
        <v>3.5925830226921298</v>
      </c>
      <c r="AD105" s="32">
        <v>3.6277286938297144</v>
      </c>
    </row>
    <row r="106" spans="1:31" x14ac:dyDescent="0.25">
      <c r="A106" t="s">
        <v>776</v>
      </c>
      <c r="B106" t="s">
        <v>768</v>
      </c>
      <c r="F106" s="32">
        <v>2.1774935729871023</v>
      </c>
      <c r="G106" s="32">
        <v>2.1218021688335029</v>
      </c>
      <c r="H106" s="32">
        <v>2.3323769080684031</v>
      </c>
      <c r="I106" s="32">
        <v>2.0250957757413128</v>
      </c>
      <c r="J106" s="32">
        <v>2.0636549984232104</v>
      </c>
      <c r="K106" s="32">
        <v>2.1369916295858356</v>
      </c>
      <c r="L106" s="32">
        <v>2.3192437940783548</v>
      </c>
      <c r="M106" s="32">
        <v>2.252338609009231</v>
      </c>
      <c r="N106" s="32">
        <v>1.9833577480103299</v>
      </c>
      <c r="O106" s="32">
        <v>2.359874389392882</v>
      </c>
      <c r="P106" s="32">
        <v>2.4002155857437018</v>
      </c>
      <c r="Q106" s="32">
        <v>2.1305314866616634</v>
      </c>
      <c r="R106" s="32">
        <v>2.3559216858315182</v>
      </c>
      <c r="S106" s="32">
        <v>2.3334468499148624</v>
      </c>
      <c r="T106" s="32">
        <v>2.5103277072371153</v>
      </c>
      <c r="U106" s="32">
        <v>2.453743936363427</v>
      </c>
      <c r="V106" s="32">
        <v>2.4812738266301992</v>
      </c>
      <c r="W106" s="32">
        <v>2.5148009989317806</v>
      </c>
      <c r="X106" s="32">
        <v>2.5455685579392497</v>
      </c>
      <c r="Y106" s="32">
        <v>2.5750558844528952</v>
      </c>
      <c r="Z106" s="32">
        <v>2.6054793840579076</v>
      </c>
      <c r="AA106" s="32">
        <v>2.6360643025765813</v>
      </c>
      <c r="AB106" s="32">
        <v>2.665286221997698</v>
      </c>
      <c r="AC106" s="32">
        <v>2.6930553651277074</v>
      </c>
      <c r="AD106" s="32">
        <v>2.7197355924231106</v>
      </c>
    </row>
    <row r="107" spans="1:31" x14ac:dyDescent="0.25">
      <c r="A107" s="11" t="s">
        <v>771</v>
      </c>
      <c r="B107" t="s">
        <v>774</v>
      </c>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row>
    <row r="108" spans="1:31" x14ac:dyDescent="0.25">
      <c r="A108" t="s">
        <v>759</v>
      </c>
      <c r="B108" t="s">
        <v>768</v>
      </c>
      <c r="F108" s="32">
        <v>3.3700184015688848</v>
      </c>
      <c r="G108" s="32">
        <v>3.3959089548526347</v>
      </c>
      <c r="H108" s="32">
        <v>3.399885009139199</v>
      </c>
      <c r="I108" s="32">
        <v>3.4026980082423215</v>
      </c>
      <c r="J108" s="32">
        <v>3.8180552867490514</v>
      </c>
      <c r="K108" s="32">
        <v>3.6864872643545832</v>
      </c>
      <c r="L108" s="32">
        <v>3.6487485072653101</v>
      </c>
      <c r="M108" s="32">
        <v>3.82956848058874</v>
      </c>
      <c r="N108" s="32">
        <v>3.9529962060586801</v>
      </c>
      <c r="O108" s="32">
        <v>4.0797753873856797</v>
      </c>
      <c r="P108" s="32">
        <v>4.032896375823003</v>
      </c>
      <c r="Q108" s="32">
        <v>4.0709833220134337</v>
      </c>
      <c r="R108" s="32">
        <v>3.9698559701716922</v>
      </c>
      <c r="S108" s="32">
        <v>4.4084887478765236</v>
      </c>
      <c r="T108" s="32">
        <v>4.4595465081570307</v>
      </c>
      <c r="U108" s="32">
        <v>4.4020115323924554</v>
      </c>
      <c r="V108" s="32">
        <v>4.4277599940996302</v>
      </c>
      <c r="W108" s="32">
        <v>4.4863237886889245</v>
      </c>
      <c r="X108" s="32">
        <v>4.5340466335503713</v>
      </c>
      <c r="Y108" s="32">
        <v>4.5778383346969047</v>
      </c>
      <c r="Z108" s="32">
        <v>4.6299587684146282</v>
      </c>
      <c r="AA108" s="32">
        <v>4.6788067875915669</v>
      </c>
      <c r="AB108" s="32">
        <v>4.7282937372198459</v>
      </c>
      <c r="AC108" s="32">
        <v>4.7762268852627807</v>
      </c>
      <c r="AD108" s="32">
        <v>4.8167040529326108</v>
      </c>
    </row>
    <row r="109" spans="1:31" x14ac:dyDescent="0.25">
      <c r="A109" t="s">
        <v>109</v>
      </c>
      <c r="B109" t="s">
        <v>768</v>
      </c>
      <c r="F109" s="32">
        <v>4.3170527083713299</v>
      </c>
      <c r="G109" s="32">
        <v>4.3819179997233162</v>
      </c>
      <c r="H109" s="32">
        <v>4.3937136204889402</v>
      </c>
      <c r="I109" s="32">
        <v>4.4281832681694357</v>
      </c>
      <c r="J109" s="32">
        <v>4.9298422981960233</v>
      </c>
      <c r="K109" s="32">
        <v>4.8195805734959318</v>
      </c>
      <c r="L109" s="32">
        <v>4.76635321344967</v>
      </c>
      <c r="M109" s="32">
        <v>4.9603656065489963</v>
      </c>
      <c r="N109" s="32">
        <v>5.0394389449341848</v>
      </c>
      <c r="O109" s="32">
        <v>5.2078403394239388</v>
      </c>
      <c r="P109" s="32">
        <v>5.0764131914066297</v>
      </c>
      <c r="Q109" s="32">
        <v>5.164064816591373</v>
      </c>
      <c r="R109" s="32">
        <v>4.8989658767505428</v>
      </c>
      <c r="S109" s="32">
        <v>5.4599284702666662</v>
      </c>
      <c r="T109" s="32">
        <v>5.633307954138302</v>
      </c>
      <c r="U109" s="32">
        <v>5.543264174395258</v>
      </c>
      <c r="V109" s="32">
        <v>5.5607313650686629</v>
      </c>
      <c r="W109" s="32">
        <v>5.6363603924445762</v>
      </c>
      <c r="X109" s="32">
        <v>5.6936308801545703</v>
      </c>
      <c r="Y109" s="32">
        <v>5.7503824730765709</v>
      </c>
      <c r="Z109" s="32">
        <v>5.8103590184048031</v>
      </c>
      <c r="AA109" s="32">
        <v>5.8690044898378471</v>
      </c>
      <c r="AB109" s="32">
        <v>5.9261729314578862</v>
      </c>
      <c r="AC109" s="32">
        <v>5.9833283126521053</v>
      </c>
      <c r="AD109" s="32">
        <v>6.0383747935491474</v>
      </c>
    </row>
    <row r="110" spans="1:31" x14ac:dyDescent="0.25">
      <c r="A110" t="s">
        <v>775</v>
      </c>
      <c r="B110" t="s">
        <v>768</v>
      </c>
      <c r="F110" s="32">
        <v>1.965901246683688</v>
      </c>
      <c r="G110" s="32">
        <v>1.9909639791350064</v>
      </c>
      <c r="H110" s="32">
        <v>2.0515589562297714</v>
      </c>
      <c r="I110" s="32">
        <v>1.8467167129923476</v>
      </c>
      <c r="J110" s="32">
        <v>2.039848103062782</v>
      </c>
      <c r="K110" s="32">
        <v>2.0931712154649831</v>
      </c>
      <c r="L110" s="32">
        <v>2.157228131405462</v>
      </c>
      <c r="M110" s="32">
        <v>2.104957869878211</v>
      </c>
      <c r="N110" s="32">
        <v>2.0065967948972436</v>
      </c>
      <c r="O110" s="32">
        <v>2.2518416558333971</v>
      </c>
      <c r="P110" s="32">
        <v>2.2357066140473574</v>
      </c>
      <c r="Q110" s="32">
        <v>2.1078815394200339</v>
      </c>
      <c r="R110" s="32">
        <v>2.170142732647149</v>
      </c>
      <c r="S110" s="32">
        <v>2.2890938505737197</v>
      </c>
      <c r="T110" s="32">
        <v>2.4388577890867968</v>
      </c>
      <c r="U110" s="32">
        <v>2.3718046248335889</v>
      </c>
      <c r="V110" s="32">
        <v>2.3643261719738642</v>
      </c>
      <c r="W110" s="32">
        <v>2.3921199279933694</v>
      </c>
      <c r="X110" s="32">
        <v>2.4174199022447205</v>
      </c>
      <c r="Y110" s="32">
        <v>2.4439167611266064</v>
      </c>
      <c r="Z110" s="32">
        <v>2.4714702279370102</v>
      </c>
      <c r="AA110" s="32">
        <v>2.4987963811103016</v>
      </c>
      <c r="AB110" s="32">
        <v>2.5251485434007517</v>
      </c>
      <c r="AC110" s="32">
        <v>2.5508334642628272</v>
      </c>
      <c r="AD110" s="32">
        <v>2.5765769472072977</v>
      </c>
    </row>
    <row r="111" spans="1:31" x14ac:dyDescent="0.25">
      <c r="A111" t="s">
        <v>776</v>
      </c>
      <c r="B111" t="s">
        <v>768</v>
      </c>
      <c r="F111" s="32">
        <v>2.3262911419197798</v>
      </c>
      <c r="G111" s="32">
        <v>2.3229319766346337</v>
      </c>
      <c r="H111" s="32">
        <v>2.4130021931705405</v>
      </c>
      <c r="I111" s="32">
        <v>2.1084858268516533</v>
      </c>
      <c r="J111" s="32">
        <v>2.3127584359935724</v>
      </c>
      <c r="K111" s="32">
        <v>2.3720840314473515</v>
      </c>
      <c r="L111" s="32">
        <v>2.4988367666342373</v>
      </c>
      <c r="M111" s="32">
        <v>2.4107410179640718</v>
      </c>
      <c r="N111" s="32">
        <v>2.1991206876885907</v>
      </c>
      <c r="O111" s="32">
        <v>2.540587185662607</v>
      </c>
      <c r="P111" s="32">
        <v>2.557418443558686</v>
      </c>
      <c r="Q111" s="32">
        <v>2.3310516671352808</v>
      </c>
      <c r="R111" s="32">
        <v>2.4487966623549347</v>
      </c>
      <c r="S111" s="32">
        <v>2.5048638992553811</v>
      </c>
      <c r="T111" s="32">
        <v>2.7109290777131703</v>
      </c>
      <c r="U111" s="32">
        <v>2.649302595091263</v>
      </c>
      <c r="V111" s="32">
        <v>2.629833233102409</v>
      </c>
      <c r="W111" s="32">
        <v>2.6605816197838785</v>
      </c>
      <c r="X111" s="32">
        <v>2.6880483045727739</v>
      </c>
      <c r="Y111" s="32">
        <v>2.7161413696853538</v>
      </c>
      <c r="Z111" s="32">
        <v>2.7444834794838107</v>
      </c>
      <c r="AA111" s="32">
        <v>2.7723943498089243</v>
      </c>
      <c r="AB111" s="32">
        <v>2.7991576189231093</v>
      </c>
      <c r="AC111" s="32">
        <v>2.8252594374956703</v>
      </c>
      <c r="AD111" s="28">
        <v>2.8510308969543199</v>
      </c>
    </row>
    <row r="112" spans="1:31" x14ac:dyDescent="0.25">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row>
    <row r="113" spans="1:30" x14ac:dyDescent="0.25">
      <c r="A113" s="31" t="s">
        <v>770</v>
      </c>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row>
    <row r="114" spans="1:30" x14ac:dyDescent="0.25">
      <c r="A114" t="s">
        <v>759</v>
      </c>
      <c r="B114" t="s">
        <v>773</v>
      </c>
      <c r="C114" t="s">
        <v>732</v>
      </c>
      <c r="D114" t="s">
        <v>735</v>
      </c>
      <c r="F114" s="32">
        <f>F103*Conversions!$C$6/Conversions!$A$17</f>
        <v>41.209775464901121</v>
      </c>
      <c r="G114" s="32">
        <f>G103*Conversions!$C$6/Conversions!$A$17</f>
        <v>42.580730248618217</v>
      </c>
      <c r="H114" s="32">
        <f>H103*Conversions!$C$6/Conversions!$A$17</f>
        <v>43.755149504421858</v>
      </c>
      <c r="I114" s="32">
        <f>I103*Conversions!$C$6/Conversions!$A$17</f>
        <v>42.259446086318768</v>
      </c>
      <c r="J114" s="32">
        <f>J103*Conversions!$C$6/Conversions!$A$17</f>
        <v>46.526231133205471</v>
      </c>
      <c r="K114" s="32">
        <f>K103*Conversions!$C$6/Conversions!$A$17</f>
        <v>45.682003325954149</v>
      </c>
      <c r="L114" s="32">
        <f>L103*Conversions!$C$6/Conversions!$A$17</f>
        <v>46.242809489733744</v>
      </c>
      <c r="M114" s="32">
        <f>M103*Conversions!$C$6/Conversions!$A$17</f>
        <v>46.70778031516857</v>
      </c>
      <c r="N114" s="32">
        <f>N103*Conversions!$C$6/Conversions!$A$17</f>
        <v>50.063732314326714</v>
      </c>
      <c r="O114" s="32">
        <f>O103*Conversions!$C$6/Conversions!$A$17</f>
        <v>50.275561089016826</v>
      </c>
      <c r="P114" s="32">
        <f>P103*Conversions!$C$6/Conversions!$A$17</f>
        <v>50.777137946803393</v>
      </c>
      <c r="Q114" s="32">
        <f>Q103*Conversions!$C$6/Conversions!$A$17</f>
        <v>52.787547200306925</v>
      </c>
      <c r="R114" s="32">
        <f>R103*Conversions!$C$6/Conversions!$A$17</f>
        <v>54.095420271438179</v>
      </c>
      <c r="S114" s="32">
        <f>S103*Conversions!$C$6/Conversions!$A$17</f>
        <v>57.003402401860185</v>
      </c>
      <c r="T114" s="32">
        <f>T103*Conversions!$C$6/Conversions!$A$17</f>
        <v>56.765116990226076</v>
      </c>
      <c r="U114" s="32">
        <f>U103*Conversions!$C$6/Conversions!$A$17</f>
        <v>56.291776583303211</v>
      </c>
      <c r="V114" s="32">
        <f>V103*Conversions!$C$6/Conversions!$A$17</f>
        <v>57.093051700101192</v>
      </c>
      <c r="W114" s="32">
        <f>W103*Conversions!$C$6/Conversions!$A$17</f>
        <v>57.788646570036974</v>
      </c>
      <c r="X114" s="32">
        <f>X103*Conversions!$C$6/Conversions!$A$17</f>
        <v>58.404835636370244</v>
      </c>
      <c r="Y114" s="32">
        <f>Y103*Conversions!$C$6/Conversions!$A$17</f>
        <v>58.981341705693218</v>
      </c>
      <c r="Z114" s="32">
        <f>Z103*Conversions!$C$6/Conversions!$A$17</f>
        <v>59.698800640248585</v>
      </c>
      <c r="AA114" s="32">
        <f>AA103*Conversions!$C$6/Conversions!$A$17</f>
        <v>60.427676222146538</v>
      </c>
      <c r="AB114" s="32">
        <f>AB103*Conversions!$C$6/Conversions!$A$17</f>
        <v>61.180635875794664</v>
      </c>
      <c r="AC114" s="32">
        <f>AC103*Conversions!$C$6/Conversions!$A$17</f>
        <v>61.915230793856928</v>
      </c>
      <c r="AD114" s="32">
        <f>AD103*Conversions!$C$6/Conversions!$A$17</f>
        <v>62.549719939295308</v>
      </c>
    </row>
    <row r="115" spans="1:30" x14ac:dyDescent="0.25">
      <c r="A115" t="s">
        <v>109</v>
      </c>
      <c r="B115" t="s">
        <v>773</v>
      </c>
      <c r="C115" t="s">
        <v>732</v>
      </c>
      <c r="D115" t="s">
        <v>735</v>
      </c>
      <c r="F115" s="32">
        <f>F104*Conversions!$C$6/Conversions!$A$17</f>
        <v>50.254926578239179</v>
      </c>
      <c r="G115" s="32">
        <f>G104*Conversions!$C$6/Conversions!$A$17</f>
        <v>52.438299634953118</v>
      </c>
      <c r="H115" s="32">
        <f>H104*Conversions!$C$6/Conversions!$A$17</f>
        <v>54.781338724619872</v>
      </c>
      <c r="I115" s="32">
        <f>I104*Conversions!$C$6/Conversions!$A$17</f>
        <v>52.346234333205366</v>
      </c>
      <c r="J115" s="32">
        <f>J104*Conversions!$C$6/Conversions!$A$17</f>
        <v>57.459960403355502</v>
      </c>
      <c r="K115" s="32">
        <f>K104*Conversions!$C$6/Conversions!$A$17</f>
        <v>57.977288545563184</v>
      </c>
      <c r="L115" s="32">
        <f>L104*Conversions!$C$6/Conversions!$A$17</f>
        <v>58.767048215026691</v>
      </c>
      <c r="M115" s="32">
        <f>M104*Conversions!$C$6/Conversions!$A$17</f>
        <v>59.01566971383793</v>
      </c>
      <c r="N115" s="32">
        <f>N104*Conversions!$C$6/Conversions!$A$17</f>
        <v>62.000091067812505</v>
      </c>
      <c r="O115" s="32">
        <f>O104*Conversions!$C$6/Conversions!$A$17</f>
        <v>62.221288359678702</v>
      </c>
      <c r="P115" s="32">
        <f>P104*Conversions!$C$6/Conversions!$A$17</f>
        <v>62.928528029032499</v>
      </c>
      <c r="Q115" s="32">
        <f>Q104*Conversions!$C$6/Conversions!$A$17</f>
        <v>66.406191634328167</v>
      </c>
      <c r="R115" s="32">
        <f>R104*Conversions!$C$6/Conversions!$A$17</f>
        <v>66.839881516711387</v>
      </c>
      <c r="S115" s="32">
        <f>S104*Conversions!$C$6/Conversions!$A$17</f>
        <v>69.75028748175599</v>
      </c>
      <c r="T115" s="32">
        <f>T104*Conversions!$C$6/Conversions!$A$17</f>
        <v>70.897021513147493</v>
      </c>
      <c r="U115" s="32">
        <f>U104*Conversions!$C$6/Conversions!$A$17</f>
        <v>70.10637195317193</v>
      </c>
      <c r="V115" s="32">
        <f>V104*Conversions!$C$6/Conversions!$A$17</f>
        <v>70.89679022282688</v>
      </c>
      <c r="W115" s="32">
        <f>W104*Conversions!$C$6/Conversions!$A$17</f>
        <v>71.802285293287866</v>
      </c>
      <c r="X115" s="32">
        <f>X104*Conversions!$C$6/Conversions!$A$17</f>
        <v>72.531126430599414</v>
      </c>
      <c r="Y115" s="32">
        <f>Y104*Conversions!$C$6/Conversions!$A$17</f>
        <v>73.277261469657745</v>
      </c>
      <c r="Z115" s="32">
        <f>Z104*Conversions!$C$6/Conversions!$A$17</f>
        <v>74.114115367277748</v>
      </c>
      <c r="AA115" s="32">
        <f>AA104*Conversions!$C$6/Conversions!$A$17</f>
        <v>75.021251302826684</v>
      </c>
      <c r="AB115" s="32">
        <f>AB104*Conversions!$C$6/Conversions!$A$17</f>
        <v>75.926206041215281</v>
      </c>
      <c r="AC115" s="32">
        <f>AC104*Conversions!$C$6/Conversions!$A$17</f>
        <v>76.83274375752687</v>
      </c>
      <c r="AD115" s="32">
        <f>AD104*Conversions!$C$6/Conversions!$A$17</f>
        <v>77.725075777880406</v>
      </c>
    </row>
    <row r="116" spans="1:30" x14ac:dyDescent="0.25">
      <c r="A116" t="s">
        <v>775</v>
      </c>
      <c r="B116" t="s">
        <v>773</v>
      </c>
      <c r="C116" t="s">
        <v>732</v>
      </c>
      <c r="D116" t="s">
        <v>735</v>
      </c>
      <c r="F116" s="32">
        <f>F105*Conversions!$C$6/Conversions!$A$17</f>
        <v>38.992295453173774</v>
      </c>
      <c r="G116" s="32">
        <f>G105*Conversions!$C$6/Conversions!$A$17</f>
        <v>41.667512722458319</v>
      </c>
      <c r="H116" s="32">
        <f>H105*Conversions!$C$6/Conversions!$A$17</f>
        <v>42.219338223052311</v>
      </c>
      <c r="I116" s="32">
        <f>I105*Conversions!$C$6/Conversions!$A$17</f>
        <v>41.995748809923064</v>
      </c>
      <c r="J116" s="32">
        <f>J105*Conversions!$C$6/Conversions!$A$17</f>
        <v>45.88571733582517</v>
      </c>
      <c r="K116" s="32">
        <f>K105*Conversions!$C$6/Conversions!$A$17</f>
        <v>46.331115853311246</v>
      </c>
      <c r="L116" s="32">
        <f>L105*Conversions!$C$6/Conversions!$A$17</f>
        <v>45.308764174586557</v>
      </c>
      <c r="M116" s="32">
        <f>M105*Conversions!$C$6/Conversions!$A$17</f>
        <v>46.264524820283974</v>
      </c>
      <c r="N116" s="32">
        <f>N105*Conversions!$C$6/Conversions!$A$17</f>
        <v>46.516091812706726</v>
      </c>
      <c r="O116" s="32">
        <f>O105*Conversions!$C$6/Conversions!$A$17</f>
        <v>48.734629404523538</v>
      </c>
      <c r="P116" s="32">
        <f>P105*Conversions!$C$6/Conversions!$A$17</f>
        <v>47.325632990027479</v>
      </c>
      <c r="Q116" s="32">
        <f>Q105*Conversions!$C$6/Conversions!$A$17</f>
        <v>47.702058154390102</v>
      </c>
      <c r="R116" s="32">
        <f>R105*Conversions!$C$6/Conversions!$A$17</f>
        <v>48.218500847093608</v>
      </c>
      <c r="S116" s="32">
        <f>S105*Conversions!$C$6/Conversions!$A$17</f>
        <v>52.360608772590858</v>
      </c>
      <c r="T116" s="32">
        <f>T105*Conversions!$C$6/Conversions!$A$17</f>
        <v>53.747762224487225</v>
      </c>
      <c r="U116" s="32">
        <f>U105*Conversions!$C$6/Conversions!$A$17</f>
        <v>53.325187153609441</v>
      </c>
      <c r="V116" s="32">
        <f>V105*Conversions!$C$6/Conversions!$A$17</f>
        <v>53.540226175568108</v>
      </c>
      <c r="W116" s="32">
        <f>W105*Conversions!$C$6/Conversions!$A$17</f>
        <v>53.964817008162534</v>
      </c>
      <c r="X116" s="32">
        <f>X105*Conversions!$C$6/Conversions!$A$17</f>
        <v>54.400540954798906</v>
      </c>
      <c r="Y116" s="32">
        <f>Y105*Conversions!$C$6/Conversions!$A$17</f>
        <v>54.915910200388304</v>
      </c>
      <c r="Z116" s="32">
        <f>Z105*Conversions!$C$6/Conversions!$A$17</f>
        <v>55.52160548053341</v>
      </c>
      <c r="AA116" s="32">
        <f>AA105*Conversions!$C$6/Conversions!$A$17</f>
        <v>56.115297796671513</v>
      </c>
      <c r="AB116" s="32">
        <f>AB105*Conversions!$C$6/Conversions!$A$17</f>
        <v>56.683920443477881</v>
      </c>
      <c r="AC116" s="32">
        <f>AC105*Conversions!$C$6/Conversions!$A$17</f>
        <v>57.237436901294799</v>
      </c>
      <c r="AD116" s="32">
        <f>AD105*Conversions!$C$6/Conversions!$A$17</f>
        <v>57.797381687924592</v>
      </c>
    </row>
    <row r="117" spans="1:30" x14ac:dyDescent="0.25">
      <c r="A117" t="s">
        <v>776</v>
      </c>
      <c r="B117" t="s">
        <v>773</v>
      </c>
      <c r="C117" t="s">
        <v>732</v>
      </c>
      <c r="D117" t="s">
        <v>735</v>
      </c>
      <c r="F117" s="32">
        <f>F106*Conversions!$C$6/Conversions!$A$17</f>
        <v>34.692072583872722</v>
      </c>
      <c r="G117" s="32">
        <f>G106*Conversions!$C$6/Conversions!$A$17</f>
        <v>33.804790867332883</v>
      </c>
      <c r="H117" s="32">
        <f>H106*Conversions!$C$6/Conversions!$A$17</f>
        <v>37.159691303546708</v>
      </c>
      <c r="I117" s="32">
        <f>I106*Conversions!$C$6/Conversions!$A$17</f>
        <v>32.264053732629684</v>
      </c>
      <c r="J117" s="32">
        <f>J106*Conversions!$C$6/Conversions!$A$17</f>
        <v>32.878383606505288</v>
      </c>
      <c r="K117" s="32">
        <f>K106*Conversions!$C$6/Conversions!$A$17</f>
        <v>34.046791064930218</v>
      </c>
      <c r="L117" s="32">
        <f>L106*Conversions!$C$6/Conversions!$A$17</f>
        <v>36.950453053915496</v>
      </c>
      <c r="M117" s="32">
        <f>M106*Conversions!$C$6/Conversions!$A$17</f>
        <v>35.884512118222446</v>
      </c>
      <c r="N117" s="32">
        <f>N106*Conversions!$C$6/Conversions!$A$17</f>
        <v>31.599078779080404</v>
      </c>
      <c r="O117" s="32">
        <f>O106*Conversions!$C$6/Conversions!$A$17</f>
        <v>37.597784269614053</v>
      </c>
      <c r="P117" s="32">
        <f>P106*Conversions!$C$6/Conversions!$A$17</f>
        <v>38.240504748463977</v>
      </c>
      <c r="Q117" s="32">
        <f>Q106*Conversions!$C$6/Conversions!$A$17</f>
        <v>33.943867341063545</v>
      </c>
      <c r="R117" s="32">
        <f>R106*Conversions!$C$6/Conversions!$A$17</f>
        <v>37.534809351775259</v>
      </c>
      <c r="S117" s="32">
        <f>S106*Conversions!$C$6/Conversions!$A$17</f>
        <v>37.176737737418364</v>
      </c>
      <c r="T117" s="32">
        <f>T106*Conversions!$C$6/Conversions!$A$17</f>
        <v>39.994823456267731</v>
      </c>
      <c r="U117" s="32">
        <f>U106*Conversions!$C$6/Conversions!$A$17</f>
        <v>39.093324452747673</v>
      </c>
      <c r="V117" s="32">
        <f>V106*Conversions!$C$6/Conversions!$A$17</f>
        <v>39.531933761729803</v>
      </c>
      <c r="W117" s="32">
        <f>W106*Conversions!$C$6/Conversions!$A$17</f>
        <v>40.066092442815091</v>
      </c>
      <c r="X117" s="32">
        <f>X106*Conversions!$C$6/Conversions!$A$17</f>
        <v>40.556284654428119</v>
      </c>
      <c r="Y117" s="32">
        <f>Y106*Conversions!$C$6/Conversions!$A$17</f>
        <v>41.026080057916914</v>
      </c>
      <c r="Z117" s="32">
        <f>Z106*Conversions!$C$6/Conversions!$A$17</f>
        <v>41.510790676421578</v>
      </c>
      <c r="AA117" s="32">
        <f>AA106*Conversions!$C$6/Conversions!$A$17</f>
        <v>41.998073039219143</v>
      </c>
      <c r="AB117" s="32">
        <f>AB106*Conversions!$C$6/Conversions!$A$17</f>
        <v>42.463639947050133</v>
      </c>
      <c r="AC117" s="32">
        <f>AC106*Conversions!$C$6/Conversions!$A$17</f>
        <v>42.906061059566518</v>
      </c>
      <c r="AD117" s="32">
        <f>AD106*Conversions!$C$6/Conversions!$A$17</f>
        <v>43.331133442497425</v>
      </c>
    </row>
    <row r="118" spans="1:30" x14ac:dyDescent="0.25">
      <c r="A118" s="31" t="s">
        <v>771</v>
      </c>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row>
    <row r="119" spans="1:30" x14ac:dyDescent="0.25">
      <c r="A119" t="s">
        <v>759</v>
      </c>
      <c r="B119" t="s">
        <v>773</v>
      </c>
      <c r="C119" t="s">
        <v>732</v>
      </c>
      <c r="D119" t="s">
        <v>735</v>
      </c>
      <c r="F119" s="32">
        <f>F108*Conversions!$C$6/Conversions!$A$17</f>
        <v>53.691512317913507</v>
      </c>
      <c r="G119" s="32">
        <f>G108*Conversions!$C$6/Conversions!$A$17</f>
        <v>54.104003525648416</v>
      </c>
      <c r="H119" s="32">
        <f>H108*Conversions!$C$6/Conversions!$A$17</f>
        <v>54.167350469868175</v>
      </c>
      <c r="I119" s="32">
        <f>I108*Conversions!$C$6/Conversions!$A$17</f>
        <v>54.212167488055762</v>
      </c>
      <c r="J119" s="32">
        <f>J108*Conversions!$C$6/Conversions!$A$17</f>
        <v>60.829686379019975</v>
      </c>
      <c r="K119" s="32">
        <f>K108*Conversions!$C$6/Conversions!$A$17</f>
        <v>58.733529844163229</v>
      </c>
      <c r="L119" s="32">
        <f>L108*Conversions!$C$6/Conversions!$A$17</f>
        <v>58.132271720415844</v>
      </c>
      <c r="M119" s="32">
        <f>M108*Conversions!$C$6/Conversions!$A$17</f>
        <v>61.013115878566438</v>
      </c>
      <c r="N119" s="32">
        <f>N108*Conversions!$C$6/Conversions!$A$17</f>
        <v>62.97958028699702</v>
      </c>
      <c r="O119" s="32">
        <f>O108*Conversions!$C$6/Conversions!$A$17</f>
        <v>64.999440467198013</v>
      </c>
      <c r="P119" s="32">
        <f>P108*Conversions!$C$6/Conversions!$A$17</f>
        <v>64.252558780855509</v>
      </c>
      <c r="Q119" s="32">
        <f>Q108*Conversions!$C$6/Conversions!$A$17</f>
        <v>64.85936429253556</v>
      </c>
      <c r="R119" s="32">
        <f>R108*Conversions!$C$6/Conversions!$A$17</f>
        <v>63.248191945654277</v>
      </c>
      <c r="S119" s="32">
        <f>S108*Conversions!$C$6/Conversions!$A$17</f>
        <v>70.236538708454049</v>
      </c>
      <c r="T119" s="32">
        <f>T108*Conversions!$C$6/Conversions!$A$17</f>
        <v>71.049996689499409</v>
      </c>
      <c r="U119" s="32">
        <f>U108*Conversions!$C$6/Conversions!$A$17</f>
        <v>70.133342982642375</v>
      </c>
      <c r="V119" s="32">
        <f>V108*Conversions!$C$6/Conversions!$A$17</f>
        <v>70.543570371393272</v>
      </c>
      <c r="W119" s="32">
        <f>W108*Conversions!$C$6/Conversions!$A$17</f>
        <v>71.47661533551306</v>
      </c>
      <c r="X119" s="32">
        <f>X108*Conversions!$C$6/Conversions!$A$17</f>
        <v>72.236941068907086</v>
      </c>
      <c r="Y119" s="32">
        <f>Y108*Conversions!$C$6/Conversions!$A$17</f>
        <v>72.934635378361563</v>
      </c>
      <c r="Z119" s="32">
        <f>Z108*Conversions!$C$6/Conversions!$A$17</f>
        <v>73.765023992164785</v>
      </c>
      <c r="AA119" s="32">
        <f>AA108*Conversions!$C$6/Conversions!$A$17</f>
        <v>74.543276129341038</v>
      </c>
      <c r="AB119" s="32">
        <f>AB108*Conversions!$C$6/Conversions!$A$17</f>
        <v>75.33170777835096</v>
      </c>
      <c r="AC119" s="32">
        <f>AC108*Conversions!$C$6/Conversions!$A$17</f>
        <v>76.095384085692629</v>
      </c>
      <c r="AD119" s="32">
        <f>AD108*Conversions!$C$6/Conversions!$A$17</f>
        <v>76.740270874894492</v>
      </c>
    </row>
    <row r="120" spans="1:30" x14ac:dyDescent="0.25">
      <c r="A120" t="s">
        <v>109</v>
      </c>
      <c r="B120" t="s">
        <v>773</v>
      </c>
      <c r="C120" t="s">
        <v>732</v>
      </c>
      <c r="D120" t="s">
        <v>735</v>
      </c>
      <c r="F120" s="32">
        <f>F109*Conversions!$C$6/Conversions!$A$17</f>
        <v>68.779769440040326</v>
      </c>
      <c r="G120" s="32">
        <f>G109*Conversions!$C$6/Conversions!$A$17</f>
        <v>69.813210559533573</v>
      </c>
      <c r="H120" s="32">
        <f>H109*Conversions!$C$6/Conversions!$A$17</f>
        <v>70.001139716638505</v>
      </c>
      <c r="I120" s="32">
        <f>I109*Conversions!$C$6/Conversions!$A$17</f>
        <v>70.55031402149389</v>
      </c>
      <c r="J120" s="32">
        <f>J109*Conversions!$C$6/Conversions!$A$17</f>
        <v>78.542802127056092</v>
      </c>
      <c r="K120" s="32">
        <f>K109*Conversions!$C$6/Conversions!$A$17</f>
        <v>76.786099924132429</v>
      </c>
      <c r="L120" s="32">
        <f>L109*Conversions!$C$6/Conversions!$A$17</f>
        <v>75.938075635528122</v>
      </c>
      <c r="M120" s="32">
        <f>M109*Conversions!$C$6/Conversions!$A$17</f>
        <v>79.029102909762258</v>
      </c>
      <c r="N120" s="32">
        <f>N109*Conversions!$C$6/Conversions!$A$17</f>
        <v>80.288908233065655</v>
      </c>
      <c r="O120" s="32">
        <f>O109*Conversions!$C$6/Conversions!$A$17</f>
        <v>82.971898196085192</v>
      </c>
      <c r="P120" s="32">
        <f>P109*Conversions!$C$6/Conversions!$A$17</f>
        <v>80.877986087654406</v>
      </c>
      <c r="Q120" s="32">
        <f>Q109*Conversions!$C$6/Conversions!$A$17</f>
        <v>82.274461641348978</v>
      </c>
      <c r="R120" s="32">
        <f>R109*Conversions!$C$6/Conversions!$A$17</f>
        <v>78.050875506833094</v>
      </c>
      <c r="S120" s="32">
        <f>S109*Conversions!$C$6/Conversions!$A$17</f>
        <v>86.98819465786147</v>
      </c>
      <c r="T120" s="32">
        <f>T109*Conversions!$C$6/Conversions!$A$17</f>
        <v>89.750496100973379</v>
      </c>
      <c r="U120" s="32">
        <f>U109*Conversions!$C$6/Conversions!$A$17</f>
        <v>88.315908471726488</v>
      </c>
      <c r="V120" s="32">
        <f>V109*Conversions!$C$6/Conversions!$A$17</f>
        <v>88.59419771868248</v>
      </c>
      <c r="W120" s="32">
        <f>W109*Conversions!$C$6/Conversions!$A$17</f>
        <v>89.799127891483678</v>
      </c>
      <c r="X120" s="32">
        <f>X109*Conversions!$C$6/Conversions!$A$17</f>
        <v>90.711567744898886</v>
      </c>
      <c r="Y120" s="32">
        <f>Y109*Conversions!$C$6/Conversions!$A$17</f>
        <v>91.615740508173502</v>
      </c>
      <c r="Z120" s="32">
        <f>Z109*Conversions!$C$6/Conversions!$A$17</f>
        <v>92.571293576007648</v>
      </c>
      <c r="AA120" s="32">
        <f>AA109*Conversions!$C$6/Conversions!$A$17</f>
        <v>93.505639824791118</v>
      </c>
      <c r="AB120" s="32">
        <f>AB109*Conversions!$C$6/Conversions!$A$17</f>
        <v>94.416453868420447</v>
      </c>
      <c r="AC120" s="32">
        <f>AC109*Conversions!$C$6/Conversions!$A$17</f>
        <v>95.327059831876269</v>
      </c>
      <c r="AD120" s="32">
        <f>AD109*Conversions!$C$6/Conversions!$A$17</f>
        <v>96.204066558535501</v>
      </c>
    </row>
    <row r="121" spans="1:30" x14ac:dyDescent="0.25">
      <c r="A121" t="s">
        <v>775</v>
      </c>
      <c r="B121" t="s">
        <v>773</v>
      </c>
      <c r="C121" t="s">
        <v>732</v>
      </c>
      <c r="D121" t="s">
        <v>735</v>
      </c>
      <c r="F121" s="32">
        <f>F110*Conversions!$C$6/Conversions!$A$17</f>
        <v>31.320959835999638</v>
      </c>
      <c r="G121" s="32">
        <f>G110*Conversions!$C$6/Conversions!$A$17</f>
        <v>31.720262109098226</v>
      </c>
      <c r="H121" s="32">
        <f>H110*Conversions!$C$6/Conversions!$A$17</f>
        <v>32.685668101413476</v>
      </c>
      <c r="I121" s="32">
        <f>I110*Conversions!$C$6/Conversions!$A$17</f>
        <v>29.422098436366248</v>
      </c>
      <c r="J121" s="32">
        <f>J110*Conversions!$C$6/Conversions!$A$17</f>
        <v>32.499089471226782</v>
      </c>
      <c r="K121" s="32">
        <f>K110*Conversions!$C$6/Conversions!$A$17</f>
        <v>33.348639297138533</v>
      </c>
      <c r="L121" s="32">
        <f>L110*Conversions!$C$6/Conversions!$A$17</f>
        <v>34.369201288629334</v>
      </c>
      <c r="M121" s="32">
        <f>M110*Conversions!$C$6/Conversions!$A$17</f>
        <v>33.536425601308331</v>
      </c>
      <c r="N121" s="32">
        <f>N110*Conversions!$C$6/Conversions!$A$17</f>
        <v>31.969325888593048</v>
      </c>
      <c r="O121" s="32">
        <f>O110*Conversions!$C$6/Conversions!$A$17</f>
        <v>35.876594604315315</v>
      </c>
      <c r="P121" s="32">
        <f>P110*Conversions!$C$6/Conversions!$A$17</f>
        <v>35.619529303306308</v>
      </c>
      <c r="Q121" s="32">
        <f>Q110*Conversions!$C$6/Conversions!$A$17</f>
        <v>33.583005833376262</v>
      </c>
      <c r="R121" s="32">
        <f>R110*Conversions!$C$6/Conversions!$A$17</f>
        <v>34.574958168569864</v>
      </c>
      <c r="S121" s="32">
        <f>S110*Conversions!$C$6/Conversions!$A$17</f>
        <v>36.470100761978493</v>
      </c>
      <c r="T121" s="32">
        <f>T110*Conversions!$C$6/Conversions!$A$17</f>
        <v>38.85615667956953</v>
      </c>
      <c r="U121" s="32">
        <f>U110*Conversions!$C$6/Conversions!$A$17</f>
        <v>37.787858122867235</v>
      </c>
      <c r="V121" s="32">
        <f>V110*Conversions!$C$6/Conversions!$A$17</f>
        <v>37.668710570542324</v>
      </c>
      <c r="W121" s="32">
        <f>W110*Conversions!$C$6/Conversions!$A$17</f>
        <v>38.111523818383233</v>
      </c>
      <c r="X121" s="32">
        <f>X110*Conversions!$C$6/Conversions!$A$17</f>
        <v>38.514605854530842</v>
      </c>
      <c r="Y121" s="32">
        <f>Y110*Conversions!$C$6/Conversions!$A$17</f>
        <v>38.936756791267719</v>
      </c>
      <c r="Z121" s="32">
        <f>Z110*Conversions!$C$6/Conversions!$A$17</f>
        <v>39.375741724395468</v>
      </c>
      <c r="AA121" s="32">
        <f>AA110*Conversions!$C$6/Conversions!$A$17</f>
        <v>39.811105071082814</v>
      </c>
      <c r="AB121" s="32">
        <f>AB110*Conversions!$C$6/Conversions!$A$17</f>
        <v>40.230950685445826</v>
      </c>
      <c r="AC121" s="32">
        <f>AC110*Conversions!$C$6/Conversions!$A$17</f>
        <v>40.640165734303942</v>
      </c>
      <c r="AD121" s="32">
        <f>AD110*Conversions!$C$6/Conversions!$A$17</f>
        <v>41.050313800847313</v>
      </c>
    </row>
    <row r="122" spans="1:30" x14ac:dyDescent="0.25">
      <c r="A122" t="s">
        <v>776</v>
      </c>
      <c r="B122" t="s">
        <v>773</v>
      </c>
      <c r="C122" t="s">
        <v>732</v>
      </c>
      <c r="D122" t="s">
        <v>735</v>
      </c>
      <c r="F122" s="32">
        <f>F111*Conversions!$C$6/Conversions!$A$17</f>
        <v>37.062732192587369</v>
      </c>
      <c r="G122" s="32">
        <f>G111*Conversions!$C$6/Conversions!$A$17</f>
        <v>37.009213593341329</v>
      </c>
      <c r="H122" s="32">
        <f>H111*Conversions!$C$6/Conversions!$A$17</f>
        <v>38.444222416546388</v>
      </c>
      <c r="I122" s="32">
        <f>I111*Conversions!$C$6/Conversions!$A$17</f>
        <v>33.592633408722222</v>
      </c>
      <c r="J122" s="32">
        <f>J111*Conversions!$C$6/Conversions!$A$17</f>
        <v>36.847127599273151</v>
      </c>
      <c r="K122" s="32">
        <f>K111*Conversions!$C$6/Conversions!$A$17</f>
        <v>37.792309660472355</v>
      </c>
      <c r="L122" s="32">
        <f>L111*Conversions!$C$6/Conversions!$A$17</f>
        <v>39.811748497793729</v>
      </c>
      <c r="M122" s="32">
        <f>M111*Conversions!$C$6/Conversions!$A$17</f>
        <v>38.408197118763283</v>
      </c>
      <c r="N122" s="32">
        <f>N111*Conversions!$C$6/Conversions!$A$17</f>
        <v>35.036638208456644</v>
      </c>
      <c r="O122" s="32">
        <f>O111*Conversions!$C$6/Conversions!$A$17</f>
        <v>40.476920870887064</v>
      </c>
      <c r="P122" s="32">
        <f>P111*Conversions!$C$6/Conversions!$A$17</f>
        <v>40.745078365289046</v>
      </c>
      <c r="Q122" s="32">
        <f>Q111*Conversions!$C$6/Conversions!$A$17</f>
        <v>37.138577415903896</v>
      </c>
      <c r="R122" s="32">
        <f>R111*Conversions!$C$6/Conversions!$A$17</f>
        <v>39.014503926651017</v>
      </c>
      <c r="S122" s="32">
        <f>S111*Conversions!$C$6/Conversions!$A$17</f>
        <v>39.907773452796704</v>
      </c>
      <c r="T122" s="32">
        <f>T111*Conversions!$C$6/Conversions!$A$17</f>
        <v>43.190827059361197</v>
      </c>
      <c r="U122" s="32">
        <f>U111*Conversions!$C$6/Conversions!$A$17</f>
        <v>42.208987004937931</v>
      </c>
      <c r="V122" s="32">
        <f>V111*Conversions!$C$6/Conversions!$A$17</f>
        <v>41.898798939329794</v>
      </c>
      <c r="W122" s="32">
        <f>W111*Conversions!$C$6/Conversions!$A$17</f>
        <v>42.388685695288018</v>
      </c>
      <c r="X122" s="32">
        <f>X111*Conversions!$C$6/Conversions!$A$17</f>
        <v>42.82628800748568</v>
      </c>
      <c r="Y122" s="32">
        <f>Y111*Conversions!$C$6/Conversions!$A$17</f>
        <v>43.273869881471242</v>
      </c>
      <c r="Z122" s="32">
        <f>Z111*Conversions!$C$6/Conversions!$A$17</f>
        <v>43.725419563410981</v>
      </c>
      <c r="AA122" s="32">
        <f>AA111*Conversions!$C$6/Conversions!$A$17</f>
        <v>44.170098689544801</v>
      </c>
      <c r="AB122" s="32">
        <f>AB111*Conversions!$C$6/Conversions!$A$17</f>
        <v>44.596494104075155</v>
      </c>
      <c r="AC122" s="32">
        <f>AC111*Conversions!$C$6/Conversions!$A$17</f>
        <v>45.012351214159828</v>
      </c>
      <c r="AD122" s="32">
        <f>AD111*Conversions!$C$6/Conversions!$A$17</f>
        <v>45.422945005674592</v>
      </c>
    </row>
    <row r="123" spans="1:30" x14ac:dyDescent="0.25">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row>
    <row r="124" spans="1:30" x14ac:dyDescent="0.25">
      <c r="A124" s="30" t="s">
        <v>834</v>
      </c>
      <c r="F124" s="29"/>
      <c r="G124" s="29"/>
      <c r="H124" s="29"/>
      <c r="I124" s="29"/>
      <c r="J124" s="29"/>
      <c r="K124" s="29"/>
      <c r="L124" s="29"/>
      <c r="M124" s="29"/>
      <c r="N124" s="29"/>
      <c r="O124" s="29"/>
      <c r="P124" s="29"/>
      <c r="Q124" s="29"/>
      <c r="R124" s="29"/>
      <c r="S124" s="29"/>
      <c r="T124" s="29"/>
    </row>
    <row r="125" spans="1:30" x14ac:dyDescent="0.25">
      <c r="A125" t="s">
        <v>839</v>
      </c>
      <c r="B125" t="s">
        <v>841</v>
      </c>
      <c r="D125" t="s">
        <v>845</v>
      </c>
      <c r="F125" s="29">
        <v>300.19499999999999</v>
      </c>
      <c r="G125" s="29">
        <v>300.57760000000002</v>
      </c>
      <c r="H125" s="29">
        <v>300.96019999999999</v>
      </c>
      <c r="I125" s="29">
        <v>301.34280000000001</v>
      </c>
      <c r="J125" s="29">
        <v>301.72539999999998</v>
      </c>
      <c r="K125" s="29">
        <v>302.108</v>
      </c>
      <c r="L125" s="29">
        <v>302.49079999999998</v>
      </c>
      <c r="M125" s="29">
        <v>302.87360000000001</v>
      </c>
      <c r="N125" s="29">
        <v>303.25639999999999</v>
      </c>
      <c r="O125" s="29">
        <v>303.63920000000002</v>
      </c>
      <c r="P125" s="29">
        <v>304.02199999999999</v>
      </c>
      <c r="Q125" s="29">
        <v>304.40480000000002</v>
      </c>
      <c r="R125" s="29">
        <v>304.7876</v>
      </c>
    </row>
    <row r="126" spans="1:30" x14ac:dyDescent="0.25">
      <c r="A126" t="s">
        <v>840</v>
      </c>
      <c r="B126" t="s">
        <v>841</v>
      </c>
      <c r="D126" t="s">
        <v>845</v>
      </c>
      <c r="F126" s="29">
        <v>4085.1686</v>
      </c>
      <c r="G126" s="29">
        <v>4080.3278599999999</v>
      </c>
      <c r="H126" s="29">
        <v>4075.48704</v>
      </c>
      <c r="I126" s="29">
        <v>4070.6462700000002</v>
      </c>
      <c r="J126" s="29">
        <v>4065.8054499999998</v>
      </c>
      <c r="K126" s="29">
        <v>4060.9648000000002</v>
      </c>
      <c r="L126" s="29">
        <v>4055.3832400000001</v>
      </c>
      <c r="M126" s="29">
        <v>4049.80222</v>
      </c>
      <c r="N126" s="29">
        <v>4044.2215900000001</v>
      </c>
      <c r="O126" s="29">
        <v>4038.6408000000001</v>
      </c>
      <c r="P126" s="29">
        <v>4033.0595199999998</v>
      </c>
      <c r="Q126" s="29">
        <v>4027.4783299999999</v>
      </c>
      <c r="R126" s="29">
        <v>4021.910766</v>
      </c>
    </row>
    <row r="127" spans="1:30" x14ac:dyDescent="0.25">
      <c r="A127" s="11" t="s">
        <v>846</v>
      </c>
      <c r="F127" s="29"/>
      <c r="G127" s="29"/>
      <c r="H127" s="29"/>
      <c r="I127" s="29"/>
      <c r="J127" s="29"/>
      <c r="K127" s="29"/>
      <c r="L127" s="29"/>
      <c r="M127" s="29"/>
      <c r="N127" s="29"/>
      <c r="O127" s="29"/>
      <c r="P127" s="29"/>
      <c r="Q127" s="29"/>
      <c r="R127" s="29"/>
    </row>
    <row r="128" spans="1:30" x14ac:dyDescent="0.25">
      <c r="A128" t="s">
        <v>839</v>
      </c>
      <c r="B128" t="s">
        <v>843</v>
      </c>
      <c r="D128" t="s">
        <v>833</v>
      </c>
      <c r="F128" s="29">
        <f>F125*Conversions!$A$17</f>
        <v>741.78184499999998</v>
      </c>
      <c r="G128" s="29">
        <f>G125*Conversions!$A$17</f>
        <v>742.72724960000005</v>
      </c>
      <c r="H128" s="29">
        <f>H125*Conversions!$A$17</f>
        <v>743.67265420000001</v>
      </c>
      <c r="I128" s="29">
        <f>I125*Conversions!$A$17</f>
        <v>744.61805880000009</v>
      </c>
      <c r="J128" s="29">
        <f>J125*Conversions!$A$17</f>
        <v>745.56346339999993</v>
      </c>
      <c r="K128" s="29">
        <f>K125*Conversions!$A$17</f>
        <v>746.50886800000001</v>
      </c>
      <c r="L128" s="29">
        <f>L125*Conversions!$A$17</f>
        <v>747.45476680000002</v>
      </c>
      <c r="M128" s="29">
        <f>M125*Conversions!$A$17</f>
        <v>748.40066560000002</v>
      </c>
      <c r="N128" s="29">
        <f>N125*Conversions!$A$17</f>
        <v>749.34656440000003</v>
      </c>
      <c r="O128" s="29">
        <f>O125*Conversions!$A$17</f>
        <v>750.29246320000004</v>
      </c>
      <c r="P128" s="29">
        <f>P125*Conversions!$A$17</f>
        <v>751.23836200000005</v>
      </c>
      <c r="Q128" s="29">
        <f>Q125*Conversions!$A$17</f>
        <v>752.18426080000006</v>
      </c>
      <c r="R128" s="29">
        <f>R125*Conversions!$A$17</f>
        <v>753.13015960000007</v>
      </c>
    </row>
    <row r="129" spans="1:225" x14ac:dyDescent="0.25">
      <c r="A129" t="s">
        <v>842</v>
      </c>
      <c r="B129" t="s">
        <v>843</v>
      </c>
      <c r="D129" t="s">
        <v>844</v>
      </c>
      <c r="F129" s="29">
        <f>F130-F128</f>
        <v>9352.6697656000015</v>
      </c>
      <c r="G129" s="29">
        <f t="shared" ref="G129:R129" si="28">G130-G128</f>
        <v>9339.7628924599994</v>
      </c>
      <c r="H129" s="29">
        <f t="shared" si="28"/>
        <v>9326.8558216400015</v>
      </c>
      <c r="I129" s="29">
        <f t="shared" si="28"/>
        <v>9313.9488743700003</v>
      </c>
      <c r="J129" s="29">
        <f t="shared" si="28"/>
        <v>9301.0418035500006</v>
      </c>
      <c r="K129" s="29">
        <f t="shared" si="28"/>
        <v>9288.1351527999996</v>
      </c>
      <c r="L129" s="29">
        <f t="shared" si="28"/>
        <v>9273.3972192400015</v>
      </c>
      <c r="M129" s="29">
        <f t="shared" si="28"/>
        <v>9258.6606200200004</v>
      </c>
      <c r="N129" s="29">
        <f t="shared" si="28"/>
        <v>9243.9249844900005</v>
      </c>
      <c r="O129" s="29">
        <f t="shared" si="28"/>
        <v>9229.1889536000017</v>
      </c>
      <c r="P129" s="29">
        <f t="shared" si="28"/>
        <v>9214.4517119199991</v>
      </c>
      <c r="Q129" s="29">
        <f t="shared" si="28"/>
        <v>9199.7146926299993</v>
      </c>
      <c r="R129" s="29">
        <f t="shared" si="28"/>
        <v>9185.0113431860009</v>
      </c>
    </row>
    <row r="130" spans="1:225" x14ac:dyDescent="0.25">
      <c r="A130" t="s">
        <v>840</v>
      </c>
      <c r="B130" t="s">
        <v>843</v>
      </c>
      <c r="D130" t="s">
        <v>833</v>
      </c>
      <c r="F130" s="29">
        <f>F126*Conversions!$A$17</f>
        <v>10094.451610600001</v>
      </c>
      <c r="G130" s="29">
        <f>G126*Conversions!$A$17</f>
        <v>10082.49014206</v>
      </c>
      <c r="H130" s="29">
        <f>H126*Conversions!$A$17</f>
        <v>10070.528475840001</v>
      </c>
      <c r="I130" s="29">
        <f>I126*Conversions!$A$17</f>
        <v>10058.566933170001</v>
      </c>
      <c r="J130" s="29">
        <f>J126*Conversions!$A$17</f>
        <v>10046.60526695</v>
      </c>
      <c r="K130" s="29">
        <f>K126*Conversions!$A$17</f>
        <v>10034.6440208</v>
      </c>
      <c r="L130" s="29">
        <f>L126*Conversions!$A$17</f>
        <v>10020.851986040001</v>
      </c>
      <c r="M130" s="29">
        <f>M126*Conversions!$A$17</f>
        <v>10007.06128562</v>
      </c>
      <c r="N130" s="29">
        <f>N126*Conversions!$A$17</f>
        <v>9993.2715488900012</v>
      </c>
      <c r="O130" s="29">
        <f>O126*Conversions!$A$17</f>
        <v>9979.4814168000012</v>
      </c>
      <c r="P130" s="29">
        <f>P126*Conversions!$A$17</f>
        <v>9965.6900739199991</v>
      </c>
      <c r="Q130" s="29">
        <f>Q126*Conversions!$A$17</f>
        <v>9951.8989534299999</v>
      </c>
      <c r="R130" s="29">
        <f>R126*Conversions!$A$17</f>
        <v>9938.1415027860003</v>
      </c>
    </row>
    <row r="132" spans="1:225" x14ac:dyDescent="0.25">
      <c r="A132" s="30" t="s">
        <v>835</v>
      </c>
    </row>
    <row r="134" spans="1:225" x14ac:dyDescent="0.25">
      <c r="A134" s="30" t="s">
        <v>801</v>
      </c>
    </row>
    <row r="135" spans="1:225" x14ac:dyDescent="0.25">
      <c r="A135" t="s">
        <v>802</v>
      </c>
      <c r="B135" t="s">
        <v>738</v>
      </c>
      <c r="C135" t="s">
        <v>733</v>
      </c>
      <c r="D135" t="s">
        <v>735</v>
      </c>
      <c r="F135" s="29">
        <v>130.232508</v>
      </c>
      <c r="G135" s="29">
        <v>131.99172000000002</v>
      </c>
      <c r="H135" s="29">
        <v>135.63727799999998</v>
      </c>
      <c r="I135" s="29">
        <v>136.97195400000001</v>
      </c>
      <c r="J135" s="29">
        <v>139.96831800000001</v>
      </c>
      <c r="K135" s="29">
        <v>140.41150200000001</v>
      </c>
      <c r="L135" s="29">
        <v>141.841308</v>
      </c>
      <c r="M135" s="29">
        <v>142.34929799999998</v>
      </c>
      <c r="N135" s="29">
        <v>138.18239399999999</v>
      </c>
      <c r="O135" s="29">
        <v>137.91666000000001</v>
      </c>
      <c r="P135" s="29">
        <v>137.85739799999999</v>
      </c>
      <c r="Q135" s="29">
        <v>134.17966799999999</v>
      </c>
      <c r="R135" s="29">
        <v>133.462896</v>
      </c>
      <c r="S135" s="29">
        <v>135.562938</v>
      </c>
      <c r="T135" s="29">
        <v>136.78165200000001</v>
      </c>
      <c r="U135" s="29">
        <v>140.18909338819728</v>
      </c>
      <c r="V135" s="29">
        <v>140.51212620294385</v>
      </c>
      <c r="W135" s="29">
        <v>141.64771135764516</v>
      </c>
      <c r="X135" s="29">
        <v>141.67409732549729</v>
      </c>
      <c r="Y135" s="29">
        <v>140.73267527357373</v>
      </c>
      <c r="Z135" s="29">
        <v>139.92081146829358</v>
      </c>
      <c r="AA135" s="29">
        <v>139.15822149679573</v>
      </c>
      <c r="AB135" s="29">
        <v>138.03675398166635</v>
      </c>
      <c r="AC135" s="29">
        <v>136.10285422818245</v>
      </c>
      <c r="AD135" s="29">
        <v>133.55635847270969</v>
      </c>
      <c r="AE135" s="29">
        <v>129.45731180829986</v>
      </c>
    </row>
    <row r="136" spans="1:225" x14ac:dyDescent="0.25">
      <c r="A136" t="s">
        <v>803</v>
      </c>
      <c r="B136" t="s">
        <v>738</v>
      </c>
      <c r="C136" t="s">
        <v>733</v>
      </c>
      <c r="D136">
        <f>IF(D4&gt;1,0,1)</f>
        <v>1</v>
      </c>
      <c r="E136">
        <f>IF(E4&gt;1,0,1)</f>
        <v>1</v>
      </c>
      <c r="O136" s="29" t="e">
        <f>O140*(O135/O139)</f>
        <v>#VALUE!</v>
      </c>
      <c r="P136" s="29" t="e">
        <f t="shared" ref="P136:R136" si="29">P140*(P135/P139)</f>
        <v>#VALUE!</v>
      </c>
      <c r="Q136" s="29" t="e">
        <f t="shared" si="29"/>
        <v>#VALUE!</v>
      </c>
      <c r="R136" s="29" t="e">
        <f t="shared" si="29"/>
        <v>#VALUE!</v>
      </c>
      <c r="S136" s="29"/>
      <c r="T136" s="29"/>
      <c r="U136" s="29"/>
      <c r="V136" s="29"/>
      <c r="W136" s="29"/>
      <c r="X136" s="29"/>
      <c r="Y136" s="29"/>
      <c r="Z136" s="29"/>
      <c r="AA136" s="29"/>
      <c r="AB136" s="29"/>
      <c r="AC136" s="29"/>
      <c r="AD136" s="29"/>
      <c r="AE136" s="29"/>
    </row>
    <row r="137" spans="1:225" x14ac:dyDescent="0.25">
      <c r="A137" t="s">
        <v>804</v>
      </c>
      <c r="B137" t="s">
        <v>738</v>
      </c>
      <c r="C137" t="s">
        <v>733</v>
      </c>
      <c r="D137" t="s">
        <v>805</v>
      </c>
      <c r="O137" s="29" t="e">
        <f>O136-O135</f>
        <v>#VALUE!</v>
      </c>
      <c r="P137" s="29" t="e">
        <f t="shared" ref="P137:R137" si="30">P136-P135</f>
        <v>#VALUE!</v>
      </c>
      <c r="Q137" s="29" t="e">
        <f t="shared" si="30"/>
        <v>#VALUE!</v>
      </c>
      <c r="R137" s="29" t="e">
        <f t="shared" si="30"/>
        <v>#VALUE!</v>
      </c>
      <c r="S137" s="29"/>
      <c r="T137" s="29"/>
      <c r="U137" s="29"/>
      <c r="V137" s="29"/>
      <c r="W137" s="29"/>
      <c r="X137" s="29"/>
      <c r="Y137" s="29"/>
      <c r="Z137" s="29"/>
      <c r="AA137" s="29"/>
      <c r="AB137" s="29"/>
      <c r="AC137" s="29"/>
      <c r="AD137" s="29"/>
      <c r="AE137" s="29"/>
      <c r="AT137">
        <f>IF(AU136=1,AT4,AU137)</f>
        <v>0</v>
      </c>
      <c r="HQ137">
        <v>1</v>
      </c>
    </row>
    <row r="138" spans="1:225" x14ac:dyDescent="0.25">
      <c r="C138">
        <f>SUM($C$136:C136)</f>
        <v>0</v>
      </c>
      <c r="D138">
        <f>SUM($C$136:D136)</f>
        <v>1</v>
      </c>
      <c r="E138">
        <f>SUM($C$136:E136)</f>
        <v>2</v>
      </c>
      <c r="F138">
        <f>SUM($C$136:F136)</f>
        <v>2</v>
      </c>
      <c r="G138">
        <f>SUM($C$136:G136)</f>
        <v>2</v>
      </c>
      <c r="H138">
        <f>SUM($C$136:H136)</f>
        <v>2</v>
      </c>
      <c r="I138">
        <f>SUM($C$136:I136)</f>
        <v>2</v>
      </c>
      <c r="J138">
        <f>SUM($C$136:J136)</f>
        <v>2</v>
      </c>
      <c r="K138">
        <f>SUM($C$136:K136)</f>
        <v>2</v>
      </c>
      <c r="L138">
        <f>SUM($C$136:L136)</f>
        <v>2</v>
      </c>
      <c r="M138">
        <f>SUM($C$136:M136)</f>
        <v>2</v>
      </c>
      <c r="N138">
        <f>SUM($C$136:N136)</f>
        <v>2</v>
      </c>
      <c r="O138" t="e">
        <f>SUM($C$136:O136)</f>
        <v>#VALUE!</v>
      </c>
      <c r="P138" t="e">
        <f>SUM($C$136:P136)</f>
        <v>#VALUE!</v>
      </c>
      <c r="Q138" t="e">
        <f>SUM($C$136:Q136)</f>
        <v>#VALUE!</v>
      </c>
      <c r="R138" t="e">
        <f>SUM($C$136:R136)</f>
        <v>#VALUE!</v>
      </c>
      <c r="S138" t="e">
        <f>SUM($C$136:S136)</f>
        <v>#VALUE!</v>
      </c>
      <c r="T138" t="e">
        <f>SUM($C$136:T136)</f>
        <v>#VALUE!</v>
      </c>
      <c r="U138" t="e">
        <f>SUM($C$136:U136)</f>
        <v>#VALUE!</v>
      </c>
      <c r="V138" t="e">
        <f>SUM($C$136:V136)</f>
        <v>#VALUE!</v>
      </c>
      <c r="W138" t="e">
        <f>SUM($C$136:W136)</f>
        <v>#VALUE!</v>
      </c>
      <c r="X138" t="e">
        <f>SUM($C$136:X136)</f>
        <v>#VALUE!</v>
      </c>
      <c r="Y138" t="e">
        <f>SUM($C$136:Y136)</f>
        <v>#VALUE!</v>
      </c>
      <c r="Z138" t="e">
        <f>SUM($C$136:Z136)</f>
        <v>#VALUE!</v>
      </c>
      <c r="AA138" t="e">
        <f>SUM($C$136:AA136)</f>
        <v>#VALUE!</v>
      </c>
      <c r="AB138" t="e">
        <f>SUM($C$136:AB136)</f>
        <v>#VALUE!</v>
      </c>
      <c r="AC138" t="e">
        <f>SUM($C$136:AC136)</f>
        <v>#VALUE!</v>
      </c>
      <c r="AD138" t="e">
        <f>SUM($C$136:AD136)</f>
        <v>#VALUE!</v>
      </c>
      <c r="AE138" t="e">
        <f>SUM($C$136:AE136)</f>
        <v>#VALUE!</v>
      </c>
      <c r="AF138" t="e">
        <f>SUM($C$136:AF136)</f>
        <v>#VALUE!</v>
      </c>
      <c r="AG138" t="e">
        <f>SUM($C$136:AG136)</f>
        <v>#VALUE!</v>
      </c>
      <c r="AH138" t="e">
        <f>SUM($C$136:AH136)</f>
        <v>#VALUE!</v>
      </c>
      <c r="AI138" t="e">
        <f>SUM($C$136:AI136)</f>
        <v>#VALUE!</v>
      </c>
      <c r="AJ138" t="e">
        <f>SUM($C$136:AJ136)</f>
        <v>#VALUE!</v>
      </c>
      <c r="AK138" t="e">
        <f>SUM($C$136:AK136)</f>
        <v>#VALUE!</v>
      </c>
      <c r="AL138" t="e">
        <f>SUM($C$136:AL136)</f>
        <v>#VALUE!</v>
      </c>
      <c r="AM138" t="e">
        <f>SUM($C$136:AM136)</f>
        <v>#VALUE!</v>
      </c>
      <c r="AN138" t="e">
        <f>SUM($C$136:AN136)</f>
        <v>#VALUE!</v>
      </c>
      <c r="AO138" t="e">
        <f>SUM($C$136:AO136)</f>
        <v>#VALUE!</v>
      </c>
      <c r="AP138" t="e">
        <f>SUM($C$136:AP136)</f>
        <v>#VALUE!</v>
      </c>
      <c r="AQ138" t="e">
        <f>SUM($C$136:AQ136)</f>
        <v>#VALUE!</v>
      </c>
      <c r="AR138" t="e">
        <f>SUM($C$136:AR136)</f>
        <v>#VALUE!</v>
      </c>
      <c r="AS138" t="e">
        <f>SUM($C$136:AS136)</f>
        <v>#VALUE!</v>
      </c>
      <c r="AT138" t="e">
        <f>SUM($C$136:AT136)</f>
        <v>#VALUE!</v>
      </c>
      <c r="AU138" t="e">
        <f>SUM($C$136:AU136)</f>
        <v>#VALUE!</v>
      </c>
      <c r="AV138" t="e">
        <f>SUM($C$136:AV136)</f>
        <v>#VALUE!</v>
      </c>
      <c r="AW138" t="e">
        <f>SUM($C$136:AW136)</f>
        <v>#VALUE!</v>
      </c>
      <c r="AX138" t="e">
        <f>SUM($C$136:AX136)</f>
        <v>#VALUE!</v>
      </c>
      <c r="AY138" t="e">
        <f>SUM($C$136:AY136)</f>
        <v>#VALUE!</v>
      </c>
      <c r="AZ138" t="e">
        <f>SUM($C$136:AZ136)</f>
        <v>#VALUE!</v>
      </c>
      <c r="BA138" t="e">
        <f>SUM($C$136:BA136)</f>
        <v>#VALUE!</v>
      </c>
      <c r="BB138" t="e">
        <f>SUM($C$136:BB136)</f>
        <v>#VALUE!</v>
      </c>
      <c r="BC138" t="e">
        <f>SUM($C$136:BC136)</f>
        <v>#VALUE!</v>
      </c>
      <c r="BD138" t="e">
        <f>SUM($C$136:BD136)</f>
        <v>#VALUE!</v>
      </c>
      <c r="BE138" t="e">
        <f>SUM($C$136:BE136)</f>
        <v>#VALUE!</v>
      </c>
      <c r="BF138" t="e">
        <f>SUM($C$136:BF136)</f>
        <v>#VALUE!</v>
      </c>
      <c r="BG138" t="e">
        <f>SUM($C$136:BG136)</f>
        <v>#VALUE!</v>
      </c>
      <c r="BH138" t="e">
        <f>SUM($C$136:BH136)</f>
        <v>#VALUE!</v>
      </c>
      <c r="BI138" t="e">
        <f>SUM($C$136:BI136)</f>
        <v>#VALUE!</v>
      </c>
      <c r="BJ138" t="e">
        <f>SUM($C$136:BJ136)</f>
        <v>#VALUE!</v>
      </c>
      <c r="BK138" t="e">
        <f>SUM($C$136:BK136)</f>
        <v>#VALUE!</v>
      </c>
      <c r="BL138" t="e">
        <f>SUM($C$136:BL136)</f>
        <v>#VALUE!</v>
      </c>
      <c r="BM138" t="e">
        <f>SUM($C$136:BM136)</f>
        <v>#VALUE!</v>
      </c>
      <c r="BN138" t="e">
        <f>SUM($C$136:BN136)</f>
        <v>#VALUE!</v>
      </c>
      <c r="BO138" t="e">
        <f>SUM($C$136:BO136)</f>
        <v>#VALUE!</v>
      </c>
      <c r="BP138" t="e">
        <f>SUM($C$136:BP136)</f>
        <v>#VALUE!</v>
      </c>
      <c r="BQ138" t="e">
        <f>SUM($C$136:BQ136)</f>
        <v>#VALUE!</v>
      </c>
      <c r="BR138" t="e">
        <f>SUM($C$136:BR136)</f>
        <v>#VALUE!</v>
      </c>
      <c r="BS138" t="e">
        <f>SUM($C$136:BS136)</f>
        <v>#VALUE!</v>
      </c>
      <c r="BT138" t="e">
        <f>SUM($C$136:BT136)</f>
        <v>#VALUE!</v>
      </c>
      <c r="BU138" t="e">
        <f>SUM($C$136:BU136)</f>
        <v>#VALUE!</v>
      </c>
      <c r="BV138" t="e">
        <f>SUM($C$136:BV136)</f>
        <v>#VALUE!</v>
      </c>
      <c r="BW138" t="e">
        <f>SUM($C$136:BW136)</f>
        <v>#VALUE!</v>
      </c>
      <c r="BX138" t="e">
        <f>SUM($C$136:BX136)</f>
        <v>#VALUE!</v>
      </c>
      <c r="BY138" t="e">
        <f>SUM($C$136:BY136)</f>
        <v>#VALUE!</v>
      </c>
      <c r="BZ138" t="e">
        <f>SUM($C$136:BZ136)</f>
        <v>#VALUE!</v>
      </c>
      <c r="CA138" t="e">
        <f>SUM($C$136:CA136)</f>
        <v>#VALUE!</v>
      </c>
      <c r="CB138" t="e">
        <f>SUM($C$136:CB136)</f>
        <v>#VALUE!</v>
      </c>
      <c r="CC138" t="e">
        <f>SUM($C$136:CC136)</f>
        <v>#VALUE!</v>
      </c>
      <c r="CD138" t="e">
        <f>SUM($C$136:CD136)</f>
        <v>#VALUE!</v>
      </c>
      <c r="CE138" t="e">
        <f>SUM($C$136:CE136)</f>
        <v>#VALUE!</v>
      </c>
      <c r="CF138" t="e">
        <f>SUM($C$136:CF136)</f>
        <v>#VALUE!</v>
      </c>
      <c r="CG138" t="e">
        <f>SUM($C$136:CG136)</f>
        <v>#VALUE!</v>
      </c>
      <c r="CH138" t="e">
        <f>SUM($C$136:CH136)</f>
        <v>#VALUE!</v>
      </c>
      <c r="CI138" t="e">
        <f>SUM($C$136:CI136)</f>
        <v>#VALUE!</v>
      </c>
      <c r="CJ138" t="e">
        <f>SUM($C$136:CJ136)</f>
        <v>#VALUE!</v>
      </c>
      <c r="CK138" t="e">
        <f>SUM($C$136:CK136)</f>
        <v>#VALUE!</v>
      </c>
      <c r="CL138" t="e">
        <f>SUM($C$136:CL136)</f>
        <v>#VALUE!</v>
      </c>
      <c r="CM138" t="e">
        <f>SUM($C$136:CM136)</f>
        <v>#VALUE!</v>
      </c>
      <c r="CN138" t="e">
        <f>SUM($C$136:CN136)</f>
        <v>#VALUE!</v>
      </c>
      <c r="CO138" t="e">
        <f>SUM($C$136:CO136)</f>
        <v>#VALUE!</v>
      </c>
      <c r="CP138" t="e">
        <f>SUM($C$136:CP136)</f>
        <v>#VALUE!</v>
      </c>
      <c r="CQ138" t="e">
        <f>SUM($C$136:CQ136)</f>
        <v>#VALUE!</v>
      </c>
      <c r="CR138" t="e">
        <f>SUM($C$136:CR136)</f>
        <v>#VALUE!</v>
      </c>
      <c r="CS138" t="e">
        <f>SUM($C$136:CS136)</f>
        <v>#VALUE!</v>
      </c>
      <c r="CT138" t="e">
        <f>SUM($C$136:CT136)</f>
        <v>#VALUE!</v>
      </c>
      <c r="CU138" t="e">
        <f>SUM($C$136:CU136)</f>
        <v>#VALUE!</v>
      </c>
      <c r="CV138" t="e">
        <f>SUM($C$136:CV136)</f>
        <v>#VALUE!</v>
      </c>
      <c r="CW138" t="e">
        <f>SUM($C$136:CW136)</f>
        <v>#VALUE!</v>
      </c>
      <c r="CX138" t="e">
        <f>SUM($C$136:CX136)</f>
        <v>#VALUE!</v>
      </c>
      <c r="CY138" t="e">
        <f>SUM($C$136:CY136)</f>
        <v>#VALUE!</v>
      </c>
      <c r="CZ138" t="e">
        <f>SUM($C$136:CZ136)</f>
        <v>#VALUE!</v>
      </c>
      <c r="DA138" t="e">
        <f>SUM($C$136:DA136)</f>
        <v>#VALUE!</v>
      </c>
      <c r="DB138" t="e">
        <f>SUM($C$136:DB136)</f>
        <v>#VALUE!</v>
      </c>
      <c r="DC138" t="e">
        <f>SUM($C$136:DC136)</f>
        <v>#VALUE!</v>
      </c>
      <c r="DD138" t="e">
        <f>SUM($C$136:DD136)</f>
        <v>#VALUE!</v>
      </c>
      <c r="DE138" t="e">
        <f>SUM($C$136:DE136)</f>
        <v>#VALUE!</v>
      </c>
      <c r="DF138" t="e">
        <f>SUM($C$136:DF136)</f>
        <v>#VALUE!</v>
      </c>
      <c r="DG138" t="e">
        <f>SUM($C$136:DG136)</f>
        <v>#VALUE!</v>
      </c>
      <c r="DH138" t="e">
        <f>SUM($C$136:DH136)</f>
        <v>#VALUE!</v>
      </c>
      <c r="DI138" t="e">
        <f>SUM($C$136:DI136)</f>
        <v>#VALUE!</v>
      </c>
      <c r="DJ138" t="e">
        <f>SUM($C$136:DJ136)</f>
        <v>#VALUE!</v>
      </c>
      <c r="DK138" t="e">
        <f>SUM($C$136:DK136)</f>
        <v>#VALUE!</v>
      </c>
      <c r="DL138" t="e">
        <f>SUM($C$136:DL136)</f>
        <v>#VALUE!</v>
      </c>
      <c r="DM138" t="e">
        <f>SUM($C$136:DM136)</f>
        <v>#VALUE!</v>
      </c>
      <c r="DN138" t="e">
        <f>SUM($C$136:DN136)</f>
        <v>#VALUE!</v>
      </c>
      <c r="DO138" t="e">
        <f>SUM($C$136:DO136)</f>
        <v>#VALUE!</v>
      </c>
      <c r="DP138" t="e">
        <f>SUM($C$136:DP136)</f>
        <v>#VALUE!</v>
      </c>
      <c r="DQ138" t="e">
        <f>SUM($C$136:DQ136)</f>
        <v>#VALUE!</v>
      </c>
      <c r="DR138" t="e">
        <f>SUM($C$136:DR136)</f>
        <v>#VALUE!</v>
      </c>
      <c r="DS138" t="e">
        <f>SUM($C$136:DS136)</f>
        <v>#VALUE!</v>
      </c>
      <c r="DT138" t="e">
        <f>SUM($C$136:DT136)</f>
        <v>#VALUE!</v>
      </c>
      <c r="DU138" t="e">
        <f>SUM($C$136:DU136)</f>
        <v>#VALUE!</v>
      </c>
      <c r="DV138" t="e">
        <f>SUM($C$136:DV136)</f>
        <v>#VALUE!</v>
      </c>
      <c r="DW138" t="e">
        <f>SUM($C$136:DW136)</f>
        <v>#VALUE!</v>
      </c>
      <c r="DX138" t="e">
        <f>SUM($C$136:DX136)</f>
        <v>#VALUE!</v>
      </c>
      <c r="DY138" t="e">
        <f>SUM($C$136:DY136)</f>
        <v>#VALUE!</v>
      </c>
      <c r="DZ138" t="e">
        <f>SUM($C$136:DZ136)</f>
        <v>#VALUE!</v>
      </c>
      <c r="EA138" t="e">
        <f>SUM($C$136:EA136)</f>
        <v>#VALUE!</v>
      </c>
      <c r="EB138" t="e">
        <f>SUM($C$136:EB136)</f>
        <v>#VALUE!</v>
      </c>
      <c r="EC138" t="e">
        <f>SUM($C$136:EC136)</f>
        <v>#VALUE!</v>
      </c>
      <c r="ED138" t="e">
        <f>SUM($C$136:ED136)</f>
        <v>#VALUE!</v>
      </c>
      <c r="EE138" t="e">
        <f>SUM($C$136:EE136)</f>
        <v>#VALUE!</v>
      </c>
      <c r="EF138" t="e">
        <f>SUM($C$136:EF136)</f>
        <v>#VALUE!</v>
      </c>
      <c r="EG138" t="e">
        <f>SUM($C$136:EG136)</f>
        <v>#VALUE!</v>
      </c>
      <c r="EH138" t="e">
        <f>SUM($C$136:EH136)</f>
        <v>#VALUE!</v>
      </c>
      <c r="EI138" t="e">
        <f>SUM($C$136:EI136)</f>
        <v>#VALUE!</v>
      </c>
      <c r="EJ138" t="e">
        <f>SUM($C$136:EJ136)</f>
        <v>#VALUE!</v>
      </c>
      <c r="EK138" t="e">
        <f>SUM($C$136:EK136)</f>
        <v>#VALUE!</v>
      </c>
      <c r="EL138" t="e">
        <f>SUM($C$136:EL136)</f>
        <v>#VALUE!</v>
      </c>
      <c r="EM138" t="e">
        <f>SUM($C$136:EM136)</f>
        <v>#VALUE!</v>
      </c>
      <c r="EN138" t="e">
        <f>SUM($C$136:EN136)</f>
        <v>#VALUE!</v>
      </c>
      <c r="EO138" t="e">
        <f>SUM($C$136:EO136)</f>
        <v>#VALUE!</v>
      </c>
      <c r="EP138" t="e">
        <f>SUM($C$136:EP136)</f>
        <v>#VALUE!</v>
      </c>
      <c r="EQ138" t="e">
        <f>SUM($C$136:EQ136)</f>
        <v>#VALUE!</v>
      </c>
      <c r="ER138" t="e">
        <f>SUM($C$136:ER136)</f>
        <v>#VALUE!</v>
      </c>
      <c r="ES138" t="e">
        <f>SUM($C$136:ES136)</f>
        <v>#VALUE!</v>
      </c>
      <c r="ET138" t="e">
        <f>SUM($C$136:ET136)</f>
        <v>#VALUE!</v>
      </c>
      <c r="EU138" t="e">
        <f>SUM($C$136:EU136)</f>
        <v>#VALUE!</v>
      </c>
      <c r="EV138" t="e">
        <f>SUM($C$136:EV136)</f>
        <v>#VALUE!</v>
      </c>
      <c r="EW138" t="e">
        <f>SUM($C$136:EW136)</f>
        <v>#VALUE!</v>
      </c>
      <c r="EX138" t="e">
        <f>SUM($C$136:EX136)</f>
        <v>#VALUE!</v>
      </c>
      <c r="EY138" t="e">
        <f>SUM($C$136:EY136)</f>
        <v>#VALUE!</v>
      </c>
      <c r="EZ138" t="e">
        <f>SUM($C$136:EZ136)</f>
        <v>#VALUE!</v>
      </c>
      <c r="FA138" t="e">
        <f>SUM($C$136:FA136)</f>
        <v>#VALUE!</v>
      </c>
      <c r="FB138" t="e">
        <f>SUM($C$136:FB136)</f>
        <v>#VALUE!</v>
      </c>
      <c r="FC138" t="e">
        <f>SUM($C$136:FC136)</f>
        <v>#VALUE!</v>
      </c>
      <c r="FD138" t="e">
        <f>SUM($C$136:FD136)</f>
        <v>#VALUE!</v>
      </c>
      <c r="FE138" t="e">
        <f>SUM($C$136:FE136)</f>
        <v>#VALUE!</v>
      </c>
      <c r="FF138" t="e">
        <f>SUM($C$136:FF136)</f>
        <v>#VALUE!</v>
      </c>
      <c r="FG138" t="e">
        <f>SUM($C$136:FG136)</f>
        <v>#VALUE!</v>
      </c>
      <c r="FH138" t="e">
        <f>SUM($C$136:FH136)</f>
        <v>#VALUE!</v>
      </c>
      <c r="FI138" t="e">
        <f>SUM($C$136:FI136)</f>
        <v>#VALUE!</v>
      </c>
      <c r="FJ138" t="e">
        <f>SUM($C$136:FJ136)</f>
        <v>#VALUE!</v>
      </c>
      <c r="FK138" t="e">
        <f>SUM($C$136:FK136)</f>
        <v>#VALUE!</v>
      </c>
      <c r="FL138" t="e">
        <f>SUM($C$136:FL136)</f>
        <v>#VALUE!</v>
      </c>
      <c r="FM138" t="e">
        <f>SUM($C$136:FM136)</f>
        <v>#VALUE!</v>
      </c>
      <c r="FN138" t="e">
        <f>SUM($C$136:FN136)</f>
        <v>#VALUE!</v>
      </c>
      <c r="FO138" t="e">
        <f>SUM($C$136:FO136)</f>
        <v>#VALUE!</v>
      </c>
      <c r="FP138" t="e">
        <f>SUM($C$136:FP136)</f>
        <v>#VALUE!</v>
      </c>
      <c r="FQ138" t="e">
        <f>SUM($C$136:FQ136)</f>
        <v>#VALUE!</v>
      </c>
      <c r="FR138" t="e">
        <f>SUM($C$136:FR136)</f>
        <v>#VALUE!</v>
      </c>
      <c r="FS138" t="e">
        <f>SUM($C$136:FS136)</f>
        <v>#VALUE!</v>
      </c>
      <c r="FT138" t="e">
        <f>SUM($C$136:FT136)</f>
        <v>#VALUE!</v>
      </c>
      <c r="FU138" t="e">
        <f>SUM($C$136:FU136)</f>
        <v>#VALUE!</v>
      </c>
      <c r="FV138" t="e">
        <f>SUM($C$136:FV136)</f>
        <v>#VALUE!</v>
      </c>
      <c r="FW138" t="e">
        <f>SUM($C$136:FW136)</f>
        <v>#VALUE!</v>
      </c>
      <c r="FX138" t="e">
        <f>SUM($C$136:FX136)</f>
        <v>#VALUE!</v>
      </c>
      <c r="FY138" t="e">
        <f>SUM($C$136:FY136)</f>
        <v>#VALUE!</v>
      </c>
      <c r="FZ138" t="e">
        <f>SUM($C$136:FZ136)</f>
        <v>#VALUE!</v>
      </c>
      <c r="GA138" t="e">
        <f>SUM($C$136:GA136)</f>
        <v>#VALUE!</v>
      </c>
      <c r="GB138" t="e">
        <f>SUM($C$136:GB136)</f>
        <v>#VALUE!</v>
      </c>
      <c r="GC138" t="e">
        <f>SUM($C$136:GC136)</f>
        <v>#VALUE!</v>
      </c>
      <c r="GD138" t="e">
        <f>SUM($C$136:GD136)</f>
        <v>#VALUE!</v>
      </c>
      <c r="GE138" t="e">
        <f>SUM($C$136:GE136)</f>
        <v>#VALUE!</v>
      </c>
      <c r="GF138" t="e">
        <f>SUM($C$136:GF136)</f>
        <v>#VALUE!</v>
      </c>
      <c r="GG138" t="e">
        <f>SUM($C$136:GG136)</f>
        <v>#VALUE!</v>
      </c>
      <c r="GH138" t="e">
        <f>SUM($C$136:GH136)</f>
        <v>#VALUE!</v>
      </c>
      <c r="GI138" t="e">
        <f>SUM($C$136:GI136)</f>
        <v>#VALUE!</v>
      </c>
      <c r="GJ138" t="e">
        <f>SUM($C$136:GJ136)</f>
        <v>#VALUE!</v>
      </c>
      <c r="GK138" t="e">
        <f>SUM($C$136:GK136)</f>
        <v>#VALUE!</v>
      </c>
      <c r="GL138" t="e">
        <f>SUM($C$136:GL136)</f>
        <v>#VALUE!</v>
      </c>
      <c r="GM138" t="e">
        <f>SUM($C$136:GM136)</f>
        <v>#VALUE!</v>
      </c>
      <c r="GN138" t="e">
        <f>SUM($C$136:GN136)</f>
        <v>#VALUE!</v>
      </c>
      <c r="GO138" t="e">
        <f>SUM($C$136:GO136)</f>
        <v>#VALUE!</v>
      </c>
      <c r="GP138" t="e">
        <f>SUM($C$136:GP136)</f>
        <v>#VALUE!</v>
      </c>
      <c r="GQ138" t="e">
        <f>SUM($C$136:GQ136)</f>
        <v>#VALUE!</v>
      </c>
      <c r="GR138" t="e">
        <f>SUM($C$136:GR136)</f>
        <v>#VALUE!</v>
      </c>
      <c r="GS138" t="e">
        <f>SUM($C$136:GS136)</f>
        <v>#VALUE!</v>
      </c>
      <c r="GT138" t="e">
        <f>SUM($C$136:GT136)</f>
        <v>#VALUE!</v>
      </c>
      <c r="GU138" t="e">
        <f>SUM($C$136:GU136)</f>
        <v>#VALUE!</v>
      </c>
      <c r="GV138" t="e">
        <f>SUM($C$136:GV136)</f>
        <v>#VALUE!</v>
      </c>
      <c r="GW138" t="e">
        <f>SUM($C$136:GW136)</f>
        <v>#VALUE!</v>
      </c>
      <c r="GX138" t="e">
        <f>SUM($C$136:GX136)</f>
        <v>#VALUE!</v>
      </c>
      <c r="GY138" t="e">
        <f>SUM($C$136:GY136)</f>
        <v>#VALUE!</v>
      </c>
      <c r="GZ138" t="e">
        <f>SUM($C$136:GZ136)</f>
        <v>#VALUE!</v>
      </c>
      <c r="HA138" t="e">
        <f>SUM($C$136:HA136)</f>
        <v>#VALUE!</v>
      </c>
      <c r="HB138" t="e">
        <f>SUM($C$136:HB136)</f>
        <v>#VALUE!</v>
      </c>
      <c r="HC138" t="e">
        <f>SUM($C$136:HC136)</f>
        <v>#VALUE!</v>
      </c>
      <c r="HD138" t="e">
        <f>SUM($C$136:HD136)</f>
        <v>#VALUE!</v>
      </c>
      <c r="HE138" t="e">
        <f>SUM($C$136:HE136)</f>
        <v>#VALUE!</v>
      </c>
      <c r="HF138" t="e">
        <f>SUM($C$136:HF136)</f>
        <v>#VALUE!</v>
      </c>
      <c r="HG138" t="e">
        <f>SUM($C$136:HG136)</f>
        <v>#VALUE!</v>
      </c>
      <c r="HH138" t="e">
        <f>SUM($C$136:HH136)</f>
        <v>#VALUE!</v>
      </c>
      <c r="HI138" t="e">
        <f>SUM($C$136:HI136)</f>
        <v>#VALUE!</v>
      </c>
      <c r="HJ138" t="e">
        <f>SUM($C$136:HJ136)</f>
        <v>#VALUE!</v>
      </c>
      <c r="HK138" t="e">
        <f>SUM($C$136:HK136)</f>
        <v>#VALUE!</v>
      </c>
      <c r="HL138" t="e">
        <f>SUM($C$136:HL136)</f>
        <v>#VALUE!</v>
      </c>
      <c r="HM138" t="e">
        <f>SUM($C$136:HM136)</f>
        <v>#VALUE!</v>
      </c>
      <c r="HN138" t="e">
        <f>SUM($C$136:HN136)</f>
        <v>#VALUE!</v>
      </c>
      <c r="HO138" t="e">
        <f>SUM($C$136:HO136)</f>
        <v>#VALUE!</v>
      </c>
      <c r="HP138" t="e">
        <f>SUM($C$136:HP136)</f>
        <v>#VALUE!</v>
      </c>
      <c r="HQ138" t="e">
        <f>SUM($C$136:HQ136)</f>
        <v>#VALUE!</v>
      </c>
    </row>
    <row r="139" spans="1:225" x14ac:dyDescent="0.25">
      <c r="A139" t="s">
        <v>802</v>
      </c>
      <c r="B139" t="s">
        <v>807</v>
      </c>
      <c r="C139" t="s">
        <v>733</v>
      </c>
      <c r="D139" t="s">
        <v>806</v>
      </c>
      <c r="E139" t="s">
        <v>806</v>
      </c>
      <c r="F139" t="s">
        <v>806</v>
      </c>
      <c r="G139" t="s">
        <v>806</v>
      </c>
      <c r="H139" t="s">
        <v>806</v>
      </c>
      <c r="I139" t="s">
        <v>806</v>
      </c>
      <c r="J139" t="s">
        <v>806</v>
      </c>
      <c r="K139" t="s">
        <v>806</v>
      </c>
      <c r="L139" t="s">
        <v>806</v>
      </c>
      <c r="M139" t="s">
        <v>806</v>
      </c>
      <c r="N139" t="s">
        <v>806</v>
      </c>
      <c r="O139" t="s">
        <v>806</v>
      </c>
      <c r="P139" t="s">
        <v>806</v>
      </c>
      <c r="Q139" t="s">
        <v>806</v>
      </c>
      <c r="R139" t="s">
        <v>806</v>
      </c>
      <c r="S139" t="s">
        <v>806</v>
      </c>
      <c r="T139" t="s">
        <v>806</v>
      </c>
      <c r="U139" t="s">
        <v>806</v>
      </c>
      <c r="V139" t="s">
        <v>806</v>
      </c>
      <c r="W139" t="s">
        <v>806</v>
      </c>
      <c r="X139" t="s">
        <v>806</v>
      </c>
      <c r="Y139" t="s">
        <v>806</v>
      </c>
      <c r="Z139" t="s">
        <v>806</v>
      </c>
      <c r="AA139" t="s">
        <v>806</v>
      </c>
      <c r="AB139" t="s">
        <v>806</v>
      </c>
      <c r="AC139" t="s">
        <v>806</v>
      </c>
      <c r="AD139" t="s">
        <v>806</v>
      </c>
      <c r="AE139" t="s">
        <v>806</v>
      </c>
      <c r="AF139" t="s">
        <v>806</v>
      </c>
      <c r="AG139" t="s">
        <v>806</v>
      </c>
      <c r="AH139" t="s">
        <v>806</v>
      </c>
      <c r="AI139" t="s">
        <v>806</v>
      </c>
      <c r="AJ139" t="s">
        <v>806</v>
      </c>
      <c r="AK139" t="s">
        <v>806</v>
      </c>
      <c r="AL139" t="s">
        <v>806</v>
      </c>
      <c r="AM139" t="s">
        <v>806</v>
      </c>
      <c r="AN139" t="s">
        <v>806</v>
      </c>
      <c r="AO139" t="s">
        <v>806</v>
      </c>
      <c r="AP139" t="s">
        <v>806</v>
      </c>
      <c r="AQ139" t="s">
        <v>806</v>
      </c>
      <c r="AR139" t="s">
        <v>806</v>
      </c>
      <c r="AS139" t="s">
        <v>806</v>
      </c>
      <c r="AT139" t="s">
        <v>806</v>
      </c>
      <c r="AU139" t="e">
        <f>AT139+1</f>
        <v>#VALUE!</v>
      </c>
      <c r="AV139" t="s">
        <v>806</v>
      </c>
      <c r="AW139" t="s">
        <v>806</v>
      </c>
      <c r="AX139" t="s">
        <v>806</v>
      </c>
      <c r="AY139" t="s">
        <v>806</v>
      </c>
      <c r="AZ139" t="s">
        <v>806</v>
      </c>
      <c r="BA139" t="s">
        <v>806</v>
      </c>
      <c r="BB139" t="s">
        <v>806</v>
      </c>
      <c r="BC139" t="s">
        <v>806</v>
      </c>
      <c r="BD139" t="s">
        <v>806</v>
      </c>
      <c r="BE139" t="s">
        <v>806</v>
      </c>
      <c r="BF139" t="s">
        <v>806</v>
      </c>
      <c r="BG139" t="s">
        <v>806</v>
      </c>
      <c r="BH139" t="s">
        <v>806</v>
      </c>
      <c r="BI139" t="s">
        <v>806</v>
      </c>
      <c r="BJ139" t="s">
        <v>806</v>
      </c>
      <c r="BK139" t="s">
        <v>806</v>
      </c>
      <c r="BL139" t="s">
        <v>806</v>
      </c>
      <c r="BM139" t="s">
        <v>806</v>
      </c>
      <c r="BN139" t="s">
        <v>806</v>
      </c>
      <c r="BO139" t="s">
        <v>806</v>
      </c>
      <c r="BP139" t="s">
        <v>806</v>
      </c>
      <c r="BQ139" t="s">
        <v>806</v>
      </c>
      <c r="BR139" t="s">
        <v>806</v>
      </c>
      <c r="BS139" t="s">
        <v>806</v>
      </c>
      <c r="BT139" t="s">
        <v>806</v>
      </c>
      <c r="BU139" t="s">
        <v>806</v>
      </c>
      <c r="BV139" t="s">
        <v>806</v>
      </c>
      <c r="BW139" t="s">
        <v>806</v>
      </c>
      <c r="BX139" t="s">
        <v>806</v>
      </c>
      <c r="BY139" t="s">
        <v>806</v>
      </c>
      <c r="BZ139" t="s">
        <v>806</v>
      </c>
      <c r="CA139" t="s">
        <v>806</v>
      </c>
      <c r="CB139" t="s">
        <v>806</v>
      </c>
      <c r="CC139" t="s">
        <v>806</v>
      </c>
      <c r="CD139" t="s">
        <v>806</v>
      </c>
      <c r="CE139" t="s">
        <v>806</v>
      </c>
      <c r="CF139" t="s">
        <v>806</v>
      </c>
      <c r="CG139" t="s">
        <v>806</v>
      </c>
      <c r="CH139" t="s">
        <v>806</v>
      </c>
      <c r="CI139" t="s">
        <v>806</v>
      </c>
      <c r="CJ139" t="s">
        <v>806</v>
      </c>
      <c r="CK139" t="s">
        <v>806</v>
      </c>
      <c r="CL139" t="s">
        <v>806</v>
      </c>
      <c r="CM139" t="s">
        <v>806</v>
      </c>
      <c r="CN139" t="s">
        <v>806</v>
      </c>
      <c r="CO139" t="s">
        <v>806</v>
      </c>
      <c r="CP139" t="s">
        <v>806</v>
      </c>
      <c r="CQ139" t="s">
        <v>806</v>
      </c>
      <c r="CR139" t="s">
        <v>806</v>
      </c>
      <c r="CS139" t="s">
        <v>806</v>
      </c>
      <c r="CT139" t="s">
        <v>806</v>
      </c>
      <c r="CU139" t="s">
        <v>806</v>
      </c>
      <c r="CV139" t="s">
        <v>806</v>
      </c>
      <c r="CW139" t="s">
        <v>806</v>
      </c>
      <c r="CX139" t="s">
        <v>806</v>
      </c>
      <c r="CY139" t="s">
        <v>806</v>
      </c>
      <c r="CZ139" t="s">
        <v>806</v>
      </c>
      <c r="DA139" t="s">
        <v>806</v>
      </c>
      <c r="DB139" t="s">
        <v>806</v>
      </c>
      <c r="DC139" t="s">
        <v>806</v>
      </c>
      <c r="DD139" t="s">
        <v>806</v>
      </c>
      <c r="DE139" t="s">
        <v>806</v>
      </c>
      <c r="DF139" t="s">
        <v>806</v>
      </c>
      <c r="DG139" t="s">
        <v>806</v>
      </c>
      <c r="DH139" t="s">
        <v>806</v>
      </c>
      <c r="DI139" t="s">
        <v>806</v>
      </c>
      <c r="DJ139" t="s">
        <v>806</v>
      </c>
      <c r="DK139" t="s">
        <v>806</v>
      </c>
      <c r="DL139" t="s">
        <v>806</v>
      </c>
      <c r="DM139" t="s">
        <v>806</v>
      </c>
      <c r="DN139" t="s">
        <v>806</v>
      </c>
      <c r="DO139" t="s">
        <v>806</v>
      </c>
      <c r="DP139" t="s">
        <v>806</v>
      </c>
      <c r="DQ139" t="s">
        <v>806</v>
      </c>
      <c r="DR139" t="s">
        <v>806</v>
      </c>
      <c r="DS139" t="s">
        <v>806</v>
      </c>
      <c r="DT139" t="s">
        <v>806</v>
      </c>
      <c r="DU139" t="s">
        <v>806</v>
      </c>
      <c r="DV139" t="s">
        <v>806</v>
      </c>
      <c r="DW139" t="s">
        <v>806</v>
      </c>
      <c r="DX139" t="s">
        <v>806</v>
      </c>
      <c r="DY139" t="s">
        <v>806</v>
      </c>
      <c r="DZ139" t="s">
        <v>806</v>
      </c>
      <c r="EA139" t="s">
        <v>806</v>
      </c>
      <c r="EB139" t="s">
        <v>806</v>
      </c>
      <c r="EC139" t="s">
        <v>806</v>
      </c>
      <c r="ED139" t="s">
        <v>806</v>
      </c>
      <c r="EE139" t="s">
        <v>806</v>
      </c>
      <c r="EF139" t="s">
        <v>806</v>
      </c>
      <c r="EG139" t="s">
        <v>806</v>
      </c>
      <c r="EH139" t="s">
        <v>806</v>
      </c>
      <c r="EI139" t="s">
        <v>806</v>
      </c>
      <c r="EJ139" t="s">
        <v>806</v>
      </c>
      <c r="EK139" t="s">
        <v>806</v>
      </c>
      <c r="EL139" t="s">
        <v>806</v>
      </c>
      <c r="EM139" t="s">
        <v>806</v>
      </c>
      <c r="EN139" t="s">
        <v>806</v>
      </c>
      <c r="EO139" t="s">
        <v>806</v>
      </c>
      <c r="EP139" t="s">
        <v>806</v>
      </c>
      <c r="EQ139" t="s">
        <v>806</v>
      </c>
      <c r="ER139" t="s">
        <v>806</v>
      </c>
      <c r="ES139" t="s">
        <v>806</v>
      </c>
      <c r="ET139" t="s">
        <v>806</v>
      </c>
      <c r="EU139" t="s">
        <v>806</v>
      </c>
      <c r="EV139" t="s">
        <v>806</v>
      </c>
      <c r="EW139" t="s">
        <v>806</v>
      </c>
      <c r="EX139" t="s">
        <v>806</v>
      </c>
      <c r="EY139" t="s">
        <v>806</v>
      </c>
      <c r="EZ139" t="s">
        <v>806</v>
      </c>
      <c r="FA139" t="s">
        <v>806</v>
      </c>
      <c r="FB139" t="s">
        <v>806</v>
      </c>
      <c r="FC139" t="s">
        <v>806</v>
      </c>
      <c r="FD139" t="s">
        <v>806</v>
      </c>
      <c r="FE139" t="s">
        <v>806</v>
      </c>
      <c r="FF139" t="s">
        <v>806</v>
      </c>
      <c r="FG139" t="s">
        <v>806</v>
      </c>
      <c r="FH139" t="s">
        <v>806</v>
      </c>
      <c r="FI139" t="s">
        <v>806</v>
      </c>
      <c r="FJ139" t="s">
        <v>806</v>
      </c>
      <c r="FK139" t="s">
        <v>806</v>
      </c>
      <c r="FL139" t="s">
        <v>806</v>
      </c>
      <c r="FM139" t="s">
        <v>806</v>
      </c>
      <c r="FN139" t="s">
        <v>806</v>
      </c>
      <c r="FO139" t="s">
        <v>806</v>
      </c>
      <c r="FP139" t="s">
        <v>806</v>
      </c>
      <c r="FQ139" t="s">
        <v>806</v>
      </c>
      <c r="FR139" t="s">
        <v>806</v>
      </c>
      <c r="FS139" t="s">
        <v>806</v>
      </c>
      <c r="FT139" t="s">
        <v>806</v>
      </c>
      <c r="FU139" t="s">
        <v>806</v>
      </c>
      <c r="FV139" t="s">
        <v>806</v>
      </c>
      <c r="FW139" t="s">
        <v>806</v>
      </c>
      <c r="FX139" t="s">
        <v>806</v>
      </c>
      <c r="FY139" t="s">
        <v>806</v>
      </c>
      <c r="FZ139" t="s">
        <v>806</v>
      </c>
      <c r="GA139" t="s">
        <v>806</v>
      </c>
      <c r="GB139" t="s">
        <v>806</v>
      </c>
      <c r="GC139" t="s">
        <v>806</v>
      </c>
      <c r="GD139" t="s">
        <v>806</v>
      </c>
      <c r="GE139" t="s">
        <v>806</v>
      </c>
      <c r="GF139" t="s">
        <v>806</v>
      </c>
      <c r="GG139" t="s">
        <v>806</v>
      </c>
      <c r="GH139" t="s">
        <v>806</v>
      </c>
      <c r="GI139" t="s">
        <v>806</v>
      </c>
      <c r="GJ139" t="s">
        <v>806</v>
      </c>
      <c r="GK139" t="s">
        <v>806</v>
      </c>
      <c r="GL139" t="s">
        <v>806</v>
      </c>
      <c r="GM139" t="s">
        <v>806</v>
      </c>
      <c r="GN139" t="s">
        <v>806</v>
      </c>
      <c r="GO139" t="s">
        <v>806</v>
      </c>
      <c r="GP139" t="s">
        <v>806</v>
      </c>
      <c r="GQ139" t="s">
        <v>806</v>
      </c>
      <c r="GR139" t="s">
        <v>806</v>
      </c>
      <c r="GS139" t="s">
        <v>806</v>
      </c>
      <c r="GT139" t="s">
        <v>806</v>
      </c>
      <c r="GU139" t="s">
        <v>806</v>
      </c>
      <c r="GV139" t="s">
        <v>806</v>
      </c>
      <c r="GW139" t="s">
        <v>806</v>
      </c>
      <c r="GX139" t="s">
        <v>806</v>
      </c>
      <c r="GY139" t="s">
        <v>806</v>
      </c>
      <c r="GZ139" t="s">
        <v>806</v>
      </c>
      <c r="HA139" t="s">
        <v>806</v>
      </c>
      <c r="HB139" t="s">
        <v>806</v>
      </c>
      <c r="HC139" t="s">
        <v>806</v>
      </c>
      <c r="HD139" t="s">
        <v>806</v>
      </c>
      <c r="HE139" t="s">
        <v>806</v>
      </c>
      <c r="HF139" t="s">
        <v>806</v>
      </c>
      <c r="HG139" t="s">
        <v>806</v>
      </c>
      <c r="HH139" t="s">
        <v>806</v>
      </c>
      <c r="HI139" t="s">
        <v>806</v>
      </c>
      <c r="HJ139" t="s">
        <v>806</v>
      </c>
      <c r="HK139" t="s">
        <v>806</v>
      </c>
      <c r="HL139" t="s">
        <v>806</v>
      </c>
      <c r="HM139" t="s">
        <v>806</v>
      </c>
      <c r="HN139" t="s">
        <v>806</v>
      </c>
      <c r="HO139" t="s">
        <v>806</v>
      </c>
      <c r="HP139" t="s">
        <v>806</v>
      </c>
      <c r="HQ139" t="s">
        <v>806</v>
      </c>
    </row>
    <row r="140" spans="1:225" x14ac:dyDescent="0.25">
      <c r="A140" t="s">
        <v>803</v>
      </c>
      <c r="B140" t="s">
        <v>807</v>
      </c>
      <c r="C140" t="s">
        <v>733</v>
      </c>
      <c r="D140" t="s">
        <v>806</v>
      </c>
      <c r="O140" s="29">
        <v>21739.200000000001</v>
      </c>
      <c r="P140" s="29">
        <v>22161.1</v>
      </c>
      <c r="Q140" s="29">
        <v>22218.400000000001</v>
      </c>
      <c r="R140" s="29">
        <v>22596.5</v>
      </c>
      <c r="S140" s="29"/>
    </row>
    <row r="141" spans="1:225" x14ac:dyDescent="0.25">
      <c r="O141" s="29"/>
      <c r="P141" s="29"/>
      <c r="Q141" s="29"/>
      <c r="R141" s="29"/>
      <c r="S141" s="29"/>
    </row>
    <row r="142" spans="1:225" x14ac:dyDescent="0.25">
      <c r="A142" s="30" t="s">
        <v>958</v>
      </c>
      <c r="O142" s="29"/>
      <c r="P142" s="29"/>
      <c r="Q142" s="29"/>
      <c r="R142" s="29"/>
      <c r="S142" s="29"/>
    </row>
    <row r="143" spans="1:225" x14ac:dyDescent="0.25">
      <c r="A143" t="s">
        <v>959</v>
      </c>
      <c r="B143" t="s">
        <v>738</v>
      </c>
      <c r="C143" t="s">
        <v>957</v>
      </c>
      <c r="D143" t="s">
        <v>735</v>
      </c>
      <c r="U143">
        <v>50.531188935633914</v>
      </c>
      <c r="V143">
        <v>51.347468012403596</v>
      </c>
      <c r="W143">
        <v>51.976127772032946</v>
      </c>
      <c r="X143">
        <v>52.377212219479674</v>
      </c>
      <c r="Y143">
        <v>52.841114126705286</v>
      </c>
      <c r="Z143">
        <v>53.779842425223251</v>
      </c>
      <c r="AA143">
        <v>54.491121801345784</v>
      </c>
      <c r="AB143">
        <v>54.892023594554765</v>
      </c>
      <c r="AC143">
        <v>55.196507224508608</v>
      </c>
      <c r="AD143">
        <v>55.626981946461271</v>
      </c>
      <c r="AE143">
        <v>55.651952170356452</v>
      </c>
    </row>
    <row r="145" spans="1:31" x14ac:dyDescent="0.25">
      <c r="A145" s="30" t="s">
        <v>836</v>
      </c>
    </row>
    <row r="146" spans="1:31" x14ac:dyDescent="0.25">
      <c r="A146" s="30"/>
    </row>
    <row r="147" spans="1:31" x14ac:dyDescent="0.25">
      <c r="A147" s="8" t="s">
        <v>817</v>
      </c>
    </row>
    <row r="148" spans="1:31" x14ac:dyDescent="0.25">
      <c r="A148" s="11" t="s">
        <v>802</v>
      </c>
    </row>
    <row r="149" spans="1:31" x14ac:dyDescent="0.25">
      <c r="A149" t="s">
        <v>824</v>
      </c>
      <c r="B149" t="s">
        <v>822</v>
      </c>
      <c r="C149" t="s">
        <v>733</v>
      </c>
      <c r="D149" t="s">
        <v>735</v>
      </c>
      <c r="F149">
        <v>69.143869834118775</v>
      </c>
      <c r="G149">
        <v>72.402627529838341</v>
      </c>
      <c r="H149">
        <v>67.269680109807709</v>
      </c>
      <c r="I149">
        <v>83.884326209198605</v>
      </c>
      <c r="J149">
        <v>84.737432531713111</v>
      </c>
      <c r="K149">
        <v>87.700184960361568</v>
      </c>
      <c r="L149">
        <v>85.941945846279609</v>
      </c>
      <c r="M149">
        <v>92.608081201234256</v>
      </c>
      <c r="N149">
        <v>92.777211040084026</v>
      </c>
      <c r="O149">
        <v>83.250185803897935</v>
      </c>
      <c r="P149">
        <v>95.38</v>
      </c>
      <c r="Q149">
        <v>114.73</v>
      </c>
      <c r="R149">
        <v>122.86</v>
      </c>
      <c r="S149">
        <v>125.89</v>
      </c>
      <c r="T149">
        <v>154.56</v>
      </c>
      <c r="U149">
        <v>156.88862467343534</v>
      </c>
      <c r="V149">
        <v>149.10462974962496</v>
      </c>
      <c r="W149">
        <v>136.60154744221677</v>
      </c>
      <c r="X149">
        <v>129.79825913877369</v>
      </c>
      <c r="Y149">
        <v>124.76799392594602</v>
      </c>
      <c r="Z149">
        <v>122.12466501313378</v>
      </c>
      <c r="AA149">
        <v>124.42915919956134</v>
      </c>
      <c r="AB149">
        <v>127.25112181579888</v>
      </c>
      <c r="AC149">
        <v>129.46282892933615</v>
      </c>
      <c r="AD149">
        <v>131.77506664261657</v>
      </c>
      <c r="AE149">
        <v>133.55380145033621</v>
      </c>
    </row>
    <row r="150" spans="1:31" x14ac:dyDescent="0.25">
      <c r="A150" t="s">
        <v>823</v>
      </c>
      <c r="B150" t="s">
        <v>822</v>
      </c>
      <c r="C150" t="s">
        <v>733</v>
      </c>
      <c r="D150" t="s">
        <v>735</v>
      </c>
      <c r="F150">
        <v>44.692207500000002</v>
      </c>
      <c r="G150">
        <v>45.807499999999997</v>
      </c>
      <c r="H150">
        <v>34.913816666666669</v>
      </c>
      <c r="I150">
        <v>39.450000000000003</v>
      </c>
      <c r="J150">
        <v>52.503616666666666</v>
      </c>
      <c r="K150">
        <v>50.05</v>
      </c>
      <c r="L150">
        <v>47.26</v>
      </c>
      <c r="M150">
        <v>47.09</v>
      </c>
      <c r="N150">
        <v>47.84</v>
      </c>
      <c r="O150">
        <v>41.24</v>
      </c>
      <c r="P150">
        <v>55.06</v>
      </c>
      <c r="Q150">
        <v>66.11</v>
      </c>
      <c r="R150">
        <v>60.88</v>
      </c>
      <c r="S150">
        <v>64.05</v>
      </c>
      <c r="T150">
        <v>76.03</v>
      </c>
      <c r="U150">
        <v>51.077032836213384</v>
      </c>
      <c r="V150">
        <v>48.072221479200579</v>
      </c>
      <c r="W150">
        <v>47.563217177222434</v>
      </c>
      <c r="X150">
        <v>50.118546003264811</v>
      </c>
      <c r="Y150">
        <v>53.099190871927142</v>
      </c>
      <c r="Z150">
        <v>55.179709016842601</v>
      </c>
      <c r="AA150">
        <v>56.441329133936001</v>
      </c>
      <c r="AB150">
        <v>55.946378470952901</v>
      </c>
      <c r="AC150">
        <v>54.70928888194706</v>
      </c>
      <c r="AD150">
        <v>53.326285467930241</v>
      </c>
      <c r="AE150">
        <v>52.154454629986297</v>
      </c>
    </row>
    <row r="151" spans="1:31" x14ac:dyDescent="0.25">
      <c r="A151" t="s">
        <v>825</v>
      </c>
      <c r="B151" t="s">
        <v>822</v>
      </c>
      <c r="C151" t="s">
        <v>733</v>
      </c>
      <c r="D151" t="s">
        <v>735</v>
      </c>
      <c r="F151">
        <v>58.314690185267843</v>
      </c>
      <c r="G151">
        <v>60.19049162247201</v>
      </c>
      <c r="H151">
        <v>56.861402743136829</v>
      </c>
      <c r="I151">
        <v>61.983355328815847</v>
      </c>
      <c r="J151">
        <v>73.514003332582163</v>
      </c>
      <c r="K151">
        <v>71.176748254443822</v>
      </c>
      <c r="L151">
        <v>65.659489531285203</v>
      </c>
      <c r="M151">
        <v>76.778899494469968</v>
      </c>
      <c r="N151">
        <v>80.381309568470414</v>
      </c>
      <c r="O151">
        <v>77.448330648408287</v>
      </c>
      <c r="P151">
        <v>83.912642365080671</v>
      </c>
      <c r="Q151">
        <v>82.119901995721364</v>
      </c>
      <c r="R151">
        <v>89.551242792830138</v>
      </c>
      <c r="S151">
        <v>99.706638303930688</v>
      </c>
      <c r="T151">
        <v>105.23535886080994</v>
      </c>
      <c r="U151">
        <v>98.227992442154957</v>
      </c>
      <c r="V151">
        <v>92.763517711107013</v>
      </c>
      <c r="W151">
        <v>91.229685612117478</v>
      </c>
      <c r="X151">
        <v>93.513060424881232</v>
      </c>
      <c r="Y151">
        <v>96.517868455920933</v>
      </c>
      <c r="Z151">
        <v>98.250672947742629</v>
      </c>
      <c r="AA151">
        <v>99.047669996605364</v>
      </c>
      <c r="AB151">
        <v>99.711472156457901</v>
      </c>
      <c r="AC151">
        <v>99.830237880026317</v>
      </c>
      <c r="AD151">
        <v>99.864580828042847</v>
      </c>
      <c r="AE151">
        <v>99.648685135871517</v>
      </c>
    </row>
    <row r="152" spans="1:31" x14ac:dyDescent="0.25">
      <c r="A152" t="s">
        <v>874</v>
      </c>
      <c r="B152" t="s">
        <v>822</v>
      </c>
      <c r="C152" t="s">
        <v>733</v>
      </c>
      <c r="D152" t="s">
        <v>735</v>
      </c>
      <c r="F152">
        <v>12.4</v>
      </c>
      <c r="G152">
        <v>15.04</v>
      </c>
      <c r="H152">
        <v>12.18</v>
      </c>
      <c r="I152">
        <v>12.55</v>
      </c>
      <c r="J152">
        <v>16.13</v>
      </c>
      <c r="K152">
        <v>15.19</v>
      </c>
      <c r="L152">
        <v>12.96</v>
      </c>
      <c r="M152">
        <v>19.21</v>
      </c>
      <c r="N152">
        <v>18.45</v>
      </c>
      <c r="O152">
        <v>12.93</v>
      </c>
      <c r="P152">
        <v>16.350000000000001</v>
      </c>
      <c r="Q152">
        <v>20.239999999999998</v>
      </c>
      <c r="R152">
        <v>18.559999999999999</v>
      </c>
      <c r="S152">
        <v>20.11</v>
      </c>
      <c r="T152">
        <v>24.07</v>
      </c>
      <c r="U152">
        <v>16.963937414967912</v>
      </c>
      <c r="V152">
        <v>16.701158532738667</v>
      </c>
      <c r="W152">
        <v>17.62800047757711</v>
      </c>
      <c r="X152">
        <v>18.318590252056413</v>
      </c>
      <c r="Y152">
        <v>18.757011712233592</v>
      </c>
      <c r="Z152">
        <v>19.001794771685766</v>
      </c>
      <c r="AA152">
        <v>19.211705150320597</v>
      </c>
      <c r="AB152">
        <v>19.306513732398809</v>
      </c>
      <c r="AC152">
        <v>19.385664284803529</v>
      </c>
      <c r="AD152">
        <v>19.434979486062073</v>
      </c>
      <c r="AE152">
        <v>19.512800930025975</v>
      </c>
    </row>
    <row r="153" spans="1:31" x14ac:dyDescent="0.25">
      <c r="A153" s="11" t="s">
        <v>802</v>
      </c>
    </row>
    <row r="154" spans="1:31" x14ac:dyDescent="0.25">
      <c r="A154" t="s">
        <v>818</v>
      </c>
      <c r="B154" t="s">
        <v>827</v>
      </c>
      <c r="F154" s="29">
        <f t="shared" ref="F154:AE154" si="31">F149/100*2204.622</f>
        <v>1524.3609660143459</v>
      </c>
      <c r="G154" s="29">
        <f t="shared" si="31"/>
        <v>1596.2042551008724</v>
      </c>
      <c r="H154" s="29">
        <f t="shared" si="31"/>
        <v>1483.0421670304447</v>
      </c>
      <c r="I154" s="29">
        <f t="shared" si="31"/>
        <v>1849.3323101597582</v>
      </c>
      <c r="J154" s="29">
        <f t="shared" si="31"/>
        <v>1868.1400798293041</v>
      </c>
      <c r="K154" s="29">
        <f t="shared" si="31"/>
        <v>1933.4575716768225</v>
      </c>
      <c r="L154" s="29">
        <f t="shared" si="31"/>
        <v>1894.6950453551663</v>
      </c>
      <c r="M154" s="29">
        <f t="shared" si="31"/>
        <v>2041.6581319402746</v>
      </c>
      <c r="N154" s="29">
        <f t="shared" si="31"/>
        <v>2045.3868055761211</v>
      </c>
      <c r="O154" s="29">
        <f t="shared" si="31"/>
        <v>1835.3519112736105</v>
      </c>
      <c r="P154" s="29">
        <f t="shared" si="31"/>
        <v>2102.7684635999999</v>
      </c>
      <c r="Q154" s="29">
        <f t="shared" si="31"/>
        <v>2529.3628205999998</v>
      </c>
      <c r="R154" s="29">
        <f t="shared" si="31"/>
        <v>2708.5985891999994</v>
      </c>
      <c r="S154" s="29">
        <f t="shared" si="31"/>
        <v>2775.3986357999997</v>
      </c>
      <c r="T154" s="29">
        <f t="shared" si="31"/>
        <v>3407.4637631999999</v>
      </c>
      <c r="U154" s="29">
        <f t="shared" si="31"/>
        <v>3458.8011350479833</v>
      </c>
      <c r="V154" s="29">
        <f t="shared" si="31"/>
        <v>3287.1934704787768</v>
      </c>
      <c r="W154" s="29">
        <f t="shared" si="31"/>
        <v>3011.5477672515481</v>
      </c>
      <c r="X154" s="29">
        <f t="shared" si="31"/>
        <v>2861.5609765904151</v>
      </c>
      <c r="Y154" s="29">
        <f t="shared" si="31"/>
        <v>2750.6626430500696</v>
      </c>
      <c r="Z154" s="29">
        <f t="shared" si="31"/>
        <v>2692.3872323058499</v>
      </c>
      <c r="AA154" s="29">
        <f t="shared" si="31"/>
        <v>2743.192618128553</v>
      </c>
      <c r="AB154" s="29">
        <f t="shared" si="31"/>
        <v>2805.4062267979011</v>
      </c>
      <c r="AC154" s="29">
        <f t="shared" si="31"/>
        <v>2854.1660083985093</v>
      </c>
      <c r="AD154" s="29">
        <f t="shared" si="31"/>
        <v>2905.1421097177858</v>
      </c>
      <c r="AE154" s="29">
        <f t="shared" si="31"/>
        <v>2944.3564886104309</v>
      </c>
    </row>
    <row r="155" spans="1:31" x14ac:dyDescent="0.25">
      <c r="A155" t="s">
        <v>819</v>
      </c>
      <c r="B155" t="s">
        <v>827</v>
      </c>
      <c r="F155" s="29">
        <f t="shared" ref="F155:AE155" si="32">F150/100*2204.622</f>
        <v>985.29423883064999</v>
      </c>
      <c r="G155" s="29">
        <f t="shared" si="32"/>
        <v>1009.8822226499998</v>
      </c>
      <c r="H155" s="29">
        <f t="shared" si="32"/>
        <v>769.71768327300003</v>
      </c>
      <c r="I155" s="29">
        <f t="shared" si="32"/>
        <v>869.72337900000002</v>
      </c>
      <c r="J155" s="29">
        <f t="shared" si="32"/>
        <v>1157.5062838289998</v>
      </c>
      <c r="K155" s="29">
        <f t="shared" si="32"/>
        <v>1103.4133109999998</v>
      </c>
      <c r="L155" s="29">
        <f t="shared" si="32"/>
        <v>1041.9043571999998</v>
      </c>
      <c r="M155" s="29">
        <f t="shared" si="32"/>
        <v>1038.1564998000001</v>
      </c>
      <c r="N155" s="29">
        <f t="shared" si="32"/>
        <v>1054.6911648</v>
      </c>
      <c r="O155" s="29">
        <f t="shared" si="32"/>
        <v>909.18611280000005</v>
      </c>
      <c r="P155" s="29">
        <f t="shared" si="32"/>
        <v>1213.8648731999999</v>
      </c>
      <c r="Q155" s="29">
        <f t="shared" si="32"/>
        <v>1457.4756041999999</v>
      </c>
      <c r="R155" s="29">
        <f t="shared" si="32"/>
        <v>1342.1738736</v>
      </c>
      <c r="S155" s="29">
        <f t="shared" si="32"/>
        <v>1412.0603909999998</v>
      </c>
      <c r="T155" s="29">
        <f t="shared" si="32"/>
        <v>1676.1741065999997</v>
      </c>
      <c r="U155" s="29">
        <f t="shared" si="32"/>
        <v>1126.0555028543843</v>
      </c>
      <c r="V155" s="29">
        <f t="shared" si="32"/>
        <v>1059.8107706191813</v>
      </c>
      <c r="W155" s="29">
        <f t="shared" si="32"/>
        <v>1048.5891497968246</v>
      </c>
      <c r="X155" s="29">
        <f t="shared" si="32"/>
        <v>1104.9244912680965</v>
      </c>
      <c r="Y155" s="29">
        <f t="shared" si="32"/>
        <v>1170.6364437844975</v>
      </c>
      <c r="Z155" s="29">
        <f t="shared" si="32"/>
        <v>1216.5040045212957</v>
      </c>
      <c r="AA155" s="29">
        <f t="shared" si="32"/>
        <v>1244.3179591791625</v>
      </c>
      <c r="AB155" s="29">
        <f t="shared" si="32"/>
        <v>1233.4061679738911</v>
      </c>
      <c r="AC155" s="29">
        <f t="shared" si="32"/>
        <v>1206.1330187349588</v>
      </c>
      <c r="AD155" s="29">
        <f t="shared" si="32"/>
        <v>1175.643021208793</v>
      </c>
      <c r="AE155" s="29">
        <f t="shared" si="32"/>
        <v>1149.8085807526966</v>
      </c>
    </row>
    <row r="156" spans="1:31" x14ac:dyDescent="0.25">
      <c r="A156" t="s">
        <v>877</v>
      </c>
      <c r="B156" t="s">
        <v>827</v>
      </c>
      <c r="F156" s="29">
        <f t="shared" ref="F156:AE156" si="33">F151/100*2204.622</f>
        <v>1285.6184890562556</v>
      </c>
      <c r="G156" s="29">
        <f t="shared" si="33"/>
        <v>1326.9728202171748</v>
      </c>
      <c r="H156" s="29">
        <f t="shared" si="33"/>
        <v>1253.5789943837979</v>
      </c>
      <c r="I156" s="29">
        <f t="shared" si="33"/>
        <v>1366.4986879172463</v>
      </c>
      <c r="J156" s="29">
        <f t="shared" si="33"/>
        <v>1620.7058905508395</v>
      </c>
      <c r="K156" s="29">
        <f t="shared" si="33"/>
        <v>1569.1782509020843</v>
      </c>
      <c r="L156" s="29">
        <f t="shared" si="33"/>
        <v>1447.5435512944102</v>
      </c>
      <c r="M156" s="29">
        <f t="shared" si="33"/>
        <v>1692.6845096129734</v>
      </c>
      <c r="N156" s="29">
        <f t="shared" si="33"/>
        <v>1772.1040346346037</v>
      </c>
      <c r="O156" s="29">
        <f t="shared" si="33"/>
        <v>1707.4429361075518</v>
      </c>
      <c r="P156" s="29">
        <f t="shared" si="33"/>
        <v>1849.9565743618887</v>
      </c>
      <c r="Q156" s="29">
        <f t="shared" si="33"/>
        <v>1810.4334257761122</v>
      </c>
      <c r="R156" s="29">
        <f t="shared" si="33"/>
        <v>1974.2663998841474</v>
      </c>
      <c r="S156" s="29">
        <f t="shared" si="33"/>
        <v>2198.1544835088825</v>
      </c>
      <c r="T156" s="29">
        <f t="shared" si="33"/>
        <v>2320.0418732243652</v>
      </c>
      <c r="U156" s="29">
        <f t="shared" si="33"/>
        <v>2165.5559315380851</v>
      </c>
      <c r="V156" s="29">
        <f t="shared" si="33"/>
        <v>2045.0849194329614</v>
      </c>
      <c r="W156" s="29">
        <f t="shared" si="33"/>
        <v>2011.2697195355765</v>
      </c>
      <c r="X156" s="29">
        <f t="shared" si="33"/>
        <v>2061.6095030002248</v>
      </c>
      <c r="Y156" s="29">
        <f t="shared" si="33"/>
        <v>2127.854161910293</v>
      </c>
      <c r="Z156" s="29">
        <f t="shared" si="33"/>
        <v>2166.0559509539826</v>
      </c>
      <c r="AA156" s="29">
        <f t="shared" si="33"/>
        <v>2183.6267232325613</v>
      </c>
      <c r="AB156" s="29">
        <f t="shared" si="33"/>
        <v>2198.261051685145</v>
      </c>
      <c r="AC156" s="29">
        <f t="shared" si="33"/>
        <v>2200.8793869553938</v>
      </c>
      <c r="AD156" s="29">
        <f t="shared" si="33"/>
        <v>2201.6365191428144</v>
      </c>
      <c r="AE156" s="29">
        <f t="shared" si="33"/>
        <v>2196.8768352161533</v>
      </c>
    </row>
    <row r="157" spans="1:31" x14ac:dyDescent="0.25">
      <c r="A157" t="s">
        <v>871</v>
      </c>
      <c r="B157" t="s">
        <v>827</v>
      </c>
      <c r="F157" s="29">
        <f t="shared" ref="F157:AE157" si="34">F152/100*2204.622</f>
        <v>273.37312799999995</v>
      </c>
      <c r="G157" s="29">
        <f t="shared" si="34"/>
        <v>331.57514879999991</v>
      </c>
      <c r="H157" s="29">
        <f t="shared" si="34"/>
        <v>268.52295959999998</v>
      </c>
      <c r="I157" s="29">
        <f t="shared" si="34"/>
        <v>276.68006099999997</v>
      </c>
      <c r="J157" s="29">
        <f t="shared" si="34"/>
        <v>355.60552859999996</v>
      </c>
      <c r="K157" s="29">
        <f t="shared" si="34"/>
        <v>334.88208179999998</v>
      </c>
      <c r="L157" s="29">
        <f t="shared" si="34"/>
        <v>285.71901120000001</v>
      </c>
      <c r="M157" s="29">
        <f t="shared" si="34"/>
        <v>423.50788620000003</v>
      </c>
      <c r="N157" s="29">
        <f t="shared" si="34"/>
        <v>406.75275899999997</v>
      </c>
      <c r="O157" s="29">
        <f t="shared" si="34"/>
        <v>285.0576246</v>
      </c>
      <c r="P157" s="29">
        <f t="shared" si="34"/>
        <v>360.45569699999999</v>
      </c>
      <c r="Q157" s="29">
        <f t="shared" si="34"/>
        <v>446.21549279999994</v>
      </c>
      <c r="R157" s="29">
        <f t="shared" si="34"/>
        <v>409.17784319999993</v>
      </c>
      <c r="S157" s="29">
        <f t="shared" si="34"/>
        <v>443.34948419999995</v>
      </c>
      <c r="T157" s="29">
        <f t="shared" si="34"/>
        <v>530.65251539999997</v>
      </c>
      <c r="U157" s="29">
        <f t="shared" si="34"/>
        <v>373.99069631661382</v>
      </c>
      <c r="V157" s="29">
        <f t="shared" si="34"/>
        <v>368.1974152676338</v>
      </c>
      <c r="W157" s="29">
        <f t="shared" si="34"/>
        <v>388.63077668877003</v>
      </c>
      <c r="X157" s="29">
        <f t="shared" si="34"/>
        <v>403.85567078669112</v>
      </c>
      <c r="Y157" s="29">
        <f t="shared" si="34"/>
        <v>413.52120675047843</v>
      </c>
      <c r="Z157" s="29">
        <f t="shared" si="34"/>
        <v>418.91774793143412</v>
      </c>
      <c r="AA157" s="29">
        <f t="shared" si="34"/>
        <v>423.54547831910088</v>
      </c>
      <c r="AB157" s="29">
        <f t="shared" si="34"/>
        <v>425.63564917748522</v>
      </c>
      <c r="AC157" s="29">
        <f t="shared" si="34"/>
        <v>427.38061966892121</v>
      </c>
      <c r="AD157" s="29">
        <f t="shared" si="34"/>
        <v>428.4678334452114</v>
      </c>
      <c r="AE157" s="29">
        <f t="shared" si="34"/>
        <v>430.1835021195572</v>
      </c>
    </row>
    <row r="159" spans="1:31" x14ac:dyDescent="0.25">
      <c r="A159" s="8" t="s">
        <v>820</v>
      </c>
    </row>
    <row r="160" spans="1:31" x14ac:dyDescent="0.25">
      <c r="A160" s="11" t="s">
        <v>802</v>
      </c>
    </row>
    <row r="161" spans="1:31" x14ac:dyDescent="0.25">
      <c r="A161" t="s">
        <v>818</v>
      </c>
      <c r="B161" t="s">
        <v>873</v>
      </c>
      <c r="C161" t="s">
        <v>733</v>
      </c>
      <c r="D161" t="s">
        <v>735</v>
      </c>
      <c r="F161" s="29">
        <v>26888</v>
      </c>
      <c r="G161" s="29">
        <v>26212</v>
      </c>
      <c r="H161" s="29">
        <v>27192</v>
      </c>
      <c r="I161" s="29">
        <v>26339</v>
      </c>
      <c r="J161" s="29">
        <v>24650</v>
      </c>
      <c r="K161" s="29">
        <v>24786.799999999999</v>
      </c>
      <c r="L161" s="29">
        <v>26256.400000000001</v>
      </c>
      <c r="M161" s="29">
        <v>26523.200000000001</v>
      </c>
      <c r="N161" s="29">
        <v>26663.600000000002</v>
      </c>
      <c r="O161" s="29">
        <v>26067.7</v>
      </c>
      <c r="P161" s="29">
        <v>26411.599999999999</v>
      </c>
      <c r="Q161" s="29">
        <v>26281.3</v>
      </c>
      <c r="R161" s="29">
        <v>25995.3</v>
      </c>
      <c r="S161" s="29">
        <v>25790.3</v>
      </c>
      <c r="T161" s="29">
        <v>24319.5</v>
      </c>
      <c r="U161" s="29">
        <v>23848.435809850173</v>
      </c>
      <c r="V161" s="29">
        <v>24662.481318058351</v>
      </c>
      <c r="W161" s="29">
        <v>25909.117593636744</v>
      </c>
      <c r="X161" s="29">
        <v>26903.629760469401</v>
      </c>
      <c r="Y161" s="29">
        <v>27612.041658567774</v>
      </c>
      <c r="Z161" s="29">
        <v>28007.352447631794</v>
      </c>
      <c r="AA161" s="29">
        <v>27821.973473274011</v>
      </c>
      <c r="AB161" s="29">
        <v>27535.438319911638</v>
      </c>
      <c r="AC161" s="29">
        <v>27238.744931172419</v>
      </c>
      <c r="AD161" s="29">
        <v>26970.791790037612</v>
      </c>
      <c r="AE161" s="29">
        <v>26786.167265869299</v>
      </c>
    </row>
    <row r="162" spans="1:31" x14ac:dyDescent="0.25">
      <c r="A162" t="s">
        <v>819</v>
      </c>
      <c r="B162" t="s">
        <v>873</v>
      </c>
      <c r="C162" t="s">
        <v>733</v>
      </c>
      <c r="D162" t="s">
        <v>735</v>
      </c>
      <c r="F162" s="29">
        <v>18952</v>
      </c>
      <c r="G162" s="29">
        <v>19160</v>
      </c>
      <c r="H162" s="29">
        <v>19685</v>
      </c>
      <c r="I162" s="29">
        <v>19966</v>
      </c>
      <c r="J162" s="29">
        <v>20530.600000000002</v>
      </c>
      <c r="K162" s="29">
        <v>20705.3</v>
      </c>
      <c r="L162" s="29">
        <v>21073.5</v>
      </c>
      <c r="M162" s="29">
        <v>21962.1</v>
      </c>
      <c r="N162" s="29">
        <v>23366.600000000002</v>
      </c>
      <c r="O162" s="29">
        <v>23020.400000000001</v>
      </c>
      <c r="P162" s="29">
        <v>22455.5</v>
      </c>
      <c r="Q162" s="29">
        <v>22775.4</v>
      </c>
      <c r="R162" s="29">
        <v>23267.9</v>
      </c>
      <c r="S162" s="29">
        <v>23204.2</v>
      </c>
      <c r="T162" s="29">
        <v>22861.200000000001</v>
      </c>
      <c r="U162" s="29">
        <v>24460.306820158472</v>
      </c>
      <c r="V162" s="29">
        <v>24948.324544448595</v>
      </c>
      <c r="W162" s="29">
        <v>25416.102568568862</v>
      </c>
      <c r="X162" s="29">
        <v>25442.078785860373</v>
      </c>
      <c r="Y162" s="29">
        <v>25380.521364041862</v>
      </c>
      <c r="Z162" s="29">
        <v>25340.855111673132</v>
      </c>
      <c r="AA162" s="29">
        <v>25519.170034501494</v>
      </c>
      <c r="AB162" s="29">
        <v>25974.464531340687</v>
      </c>
      <c r="AC162" s="29">
        <v>26585.481189096852</v>
      </c>
      <c r="AD162" s="29">
        <v>27166.183592038225</v>
      </c>
      <c r="AE162" s="29">
        <v>27649.546039632496</v>
      </c>
    </row>
    <row r="163" spans="1:31" x14ac:dyDescent="0.25">
      <c r="A163" t="s">
        <v>821</v>
      </c>
      <c r="B163" t="s">
        <v>873</v>
      </c>
      <c r="C163" t="s">
        <v>733</v>
      </c>
      <c r="D163" t="s">
        <v>735</v>
      </c>
      <c r="F163" s="29">
        <v>35542.505000000005</v>
      </c>
      <c r="G163" s="29">
        <v>36426.915000000001</v>
      </c>
      <c r="H163" s="29">
        <v>37532.652000000002</v>
      </c>
      <c r="I163" s="29">
        <v>37974.919000000002</v>
      </c>
      <c r="J163" s="29">
        <v>39081.406999999999</v>
      </c>
      <c r="K163" s="29">
        <v>40418.635999999999</v>
      </c>
      <c r="L163" s="29">
        <v>40727.035000000003</v>
      </c>
      <c r="M163" s="29">
        <v>41645.002</v>
      </c>
      <c r="N163" s="29">
        <v>42676.100000000006</v>
      </c>
      <c r="O163" s="29">
        <v>40719.945</v>
      </c>
      <c r="P163" s="29">
        <v>42085.127</v>
      </c>
      <c r="Q163" s="29">
        <v>42519.061999999998</v>
      </c>
      <c r="R163" s="29">
        <v>42532.125</v>
      </c>
      <c r="S163" s="29">
        <v>43154.745999999999</v>
      </c>
      <c r="T163" s="29">
        <v>43892.981800000001</v>
      </c>
      <c r="U163" s="29">
        <v>45633.429219343088</v>
      </c>
      <c r="V163" s="29">
        <v>47389.582285285767</v>
      </c>
      <c r="W163" s="29">
        <v>48401.389313176725</v>
      </c>
      <c r="X163" s="29">
        <v>48774.214964258164</v>
      </c>
      <c r="Y163" s="29">
        <v>49010.768232629176</v>
      </c>
      <c r="Z163" s="29">
        <v>49440.101673016361</v>
      </c>
      <c r="AA163" s="29">
        <v>50016.909466716301</v>
      </c>
      <c r="AB163" s="29">
        <v>50679.513512085898</v>
      </c>
      <c r="AC163" s="29">
        <v>51410.132951670974</v>
      </c>
      <c r="AD163" s="29">
        <v>52157.375979461365</v>
      </c>
      <c r="AE163" s="29">
        <v>52957.871511791142</v>
      </c>
    </row>
    <row r="164" spans="1:31" x14ac:dyDescent="0.25">
      <c r="A164" t="s">
        <v>871</v>
      </c>
      <c r="B164" t="s">
        <v>872</v>
      </c>
      <c r="C164" t="s">
        <v>733</v>
      </c>
      <c r="D164" t="s">
        <v>735</v>
      </c>
      <c r="F164" s="29">
        <v>167.393</v>
      </c>
      <c r="G164" s="29">
        <v>165.33199999999999</v>
      </c>
      <c r="H164" s="29">
        <v>170.06299999999999</v>
      </c>
      <c r="I164" s="29">
        <v>170.34800000000001</v>
      </c>
      <c r="J164" s="29">
        <v>170.83199999999999</v>
      </c>
      <c r="K164" s="29">
        <v>176.93100000000001</v>
      </c>
      <c r="L164" s="29">
        <v>181.78200000000001</v>
      </c>
      <c r="M164" s="29">
        <v>185.654</v>
      </c>
      <c r="N164" s="29">
        <v>189.97800000000001</v>
      </c>
      <c r="O164" s="29">
        <v>189.202</v>
      </c>
      <c r="P164" s="29">
        <v>192.87700000000001</v>
      </c>
      <c r="Q164" s="29">
        <v>196.255</v>
      </c>
      <c r="R164" s="29">
        <v>200.642</v>
      </c>
      <c r="S164" s="29">
        <v>201.23099999999999</v>
      </c>
      <c r="T164" s="29">
        <v>206.04599999999999</v>
      </c>
      <c r="U164" s="29">
        <v>208.80690357905766</v>
      </c>
      <c r="V164" s="29">
        <v>213.03327993807423</v>
      </c>
      <c r="W164" s="29">
        <v>215.43288056549895</v>
      </c>
      <c r="X164" s="29">
        <v>217.39304011585926</v>
      </c>
      <c r="Y164" s="29">
        <v>219.51496188054247</v>
      </c>
      <c r="Z164" s="29">
        <v>221.94955093215688</v>
      </c>
      <c r="AA164" s="29">
        <v>224.70441829919685</v>
      </c>
      <c r="AB164" s="29">
        <v>227.56952139307907</v>
      </c>
      <c r="AC164" s="29">
        <v>230.47176014164543</v>
      </c>
      <c r="AD164" s="29">
        <v>233.41792967160708</v>
      </c>
      <c r="AE164" s="29">
        <v>236.47819566822429</v>
      </c>
    </row>
    <row r="165" spans="1:31" x14ac:dyDescent="0.25">
      <c r="A165" s="11" t="s">
        <v>802</v>
      </c>
    </row>
    <row r="166" spans="1:31" x14ac:dyDescent="0.25">
      <c r="A166" t="s">
        <v>818</v>
      </c>
      <c r="B166" t="s">
        <v>826</v>
      </c>
      <c r="F166" s="28">
        <f>F161/2.204622/1000</f>
        <v>12.196195084690254</v>
      </c>
      <c r="G166" s="28">
        <f t="shared" ref="G166:AE166" si="35">G161/2.204622/1000</f>
        <v>11.889566556080815</v>
      </c>
      <c r="H166" s="28">
        <f t="shared" si="35"/>
        <v>12.334087204064915</v>
      </c>
      <c r="I166" s="28">
        <f t="shared" si="35"/>
        <v>11.947172803319571</v>
      </c>
      <c r="J166" s="28">
        <f t="shared" si="35"/>
        <v>11.181055074293914</v>
      </c>
      <c r="K166" s="28">
        <f t="shared" si="35"/>
        <v>11.243106528012511</v>
      </c>
      <c r="L166" s="28">
        <f t="shared" si="35"/>
        <v>11.909706062989484</v>
      </c>
      <c r="M166" s="28">
        <f t="shared" si="35"/>
        <v>12.030724541440664</v>
      </c>
      <c r="N166" s="28">
        <f t="shared" si="35"/>
        <v>12.094408928151855</v>
      </c>
      <c r="O166" s="28">
        <f t="shared" si="35"/>
        <v>11.824113158627647</v>
      </c>
      <c r="P166" s="28">
        <f t="shared" si="35"/>
        <v>11.980103618670229</v>
      </c>
      <c r="Q166" s="28">
        <f t="shared" si="35"/>
        <v>11.921000516188261</v>
      </c>
      <c r="R166" s="28">
        <f t="shared" si="35"/>
        <v>11.791273061776575</v>
      </c>
      <c r="S166" s="28">
        <f t="shared" si="35"/>
        <v>11.698286599698269</v>
      </c>
      <c r="T166" s="28">
        <f t="shared" si="35"/>
        <v>11.031142753723767</v>
      </c>
      <c r="U166" s="28">
        <f t="shared" si="35"/>
        <v>10.81747157102223</v>
      </c>
      <c r="V166" s="28">
        <f t="shared" si="35"/>
        <v>11.186716506529622</v>
      </c>
      <c r="W166" s="28">
        <f t="shared" si="35"/>
        <v>11.752181368795531</v>
      </c>
      <c r="X166" s="28">
        <f t="shared" si="35"/>
        <v>12.203284626783821</v>
      </c>
      <c r="Y166" s="28">
        <f t="shared" si="35"/>
        <v>12.524614949214774</v>
      </c>
      <c r="Z166" s="28">
        <f t="shared" si="35"/>
        <v>12.703924957490123</v>
      </c>
      <c r="AA166" s="28">
        <f t="shared" si="35"/>
        <v>12.619838445445072</v>
      </c>
      <c r="AB166" s="28">
        <f t="shared" si="35"/>
        <v>12.489868249482967</v>
      </c>
      <c r="AC166" s="28">
        <f t="shared" si="35"/>
        <v>12.355290354161584</v>
      </c>
      <c r="AD166" s="28">
        <f t="shared" si="35"/>
        <v>12.233748819542585</v>
      </c>
      <c r="AE166" s="28">
        <f t="shared" si="35"/>
        <v>12.150004520443549</v>
      </c>
    </row>
    <row r="167" spans="1:31" x14ac:dyDescent="0.25">
      <c r="A167" t="s">
        <v>819</v>
      </c>
      <c r="B167" t="s">
        <v>826</v>
      </c>
      <c r="F167" s="28">
        <f t="shared" ref="F167:AE167" si="36">F162/2.204622/1000</f>
        <v>8.5964850210149404</v>
      </c>
      <c r="G167" s="28">
        <f t="shared" si="36"/>
        <v>8.6908322605870758</v>
      </c>
      <c r="H167" s="28">
        <f t="shared" si="36"/>
        <v>8.9289683220071279</v>
      </c>
      <c r="I167" s="28">
        <f t="shared" si="36"/>
        <v>9.0564278139290995</v>
      </c>
      <c r="J167" s="28">
        <f t="shared" si="36"/>
        <v>9.3125261382676943</v>
      </c>
      <c r="K167" s="28">
        <f t="shared" si="36"/>
        <v>9.3917687476583289</v>
      </c>
      <c r="L167" s="28">
        <f t="shared" si="36"/>
        <v>9.5587815054009262</v>
      </c>
      <c r="M167" s="28">
        <f t="shared" si="36"/>
        <v>9.9618437990730389</v>
      </c>
      <c r="N167" s="28">
        <f t="shared" si="36"/>
        <v>10.598914462433925</v>
      </c>
      <c r="O167" s="28">
        <f t="shared" si="36"/>
        <v>10.44188073964607</v>
      </c>
      <c r="P167" s="28">
        <f t="shared" si="36"/>
        <v>10.185646337558094</v>
      </c>
      <c r="Q167" s="28">
        <f t="shared" si="36"/>
        <v>10.330750577650045</v>
      </c>
      <c r="R167" s="28">
        <f t="shared" si="36"/>
        <v>10.554144882886952</v>
      </c>
      <c r="S167" s="28">
        <f t="shared" si="36"/>
        <v>10.525251040767985</v>
      </c>
      <c r="T167" s="28">
        <f t="shared" si="36"/>
        <v>10.369668813973552</v>
      </c>
      <c r="U167" s="28">
        <f t="shared" si="36"/>
        <v>11.095011671006855</v>
      </c>
      <c r="V167" s="28">
        <f t="shared" si="36"/>
        <v>11.316372849608047</v>
      </c>
      <c r="W167" s="28">
        <f t="shared" si="36"/>
        <v>11.528553452051581</v>
      </c>
      <c r="X167" s="28">
        <f t="shared" si="36"/>
        <v>11.540336069339947</v>
      </c>
      <c r="Y167" s="28">
        <f t="shared" si="36"/>
        <v>11.512414084610359</v>
      </c>
      <c r="Z167" s="28">
        <f t="shared" si="36"/>
        <v>11.494421770114391</v>
      </c>
      <c r="AA167" s="28">
        <f t="shared" si="36"/>
        <v>11.575304081380615</v>
      </c>
      <c r="AB167" s="28">
        <f t="shared" si="36"/>
        <v>11.781822249501587</v>
      </c>
      <c r="AC167" s="28">
        <f t="shared" si="36"/>
        <v>12.058974821577962</v>
      </c>
      <c r="AD167" s="28">
        <f t="shared" si="36"/>
        <v>12.322377075089618</v>
      </c>
      <c r="AE167" s="28">
        <f t="shared" si="36"/>
        <v>12.541626655105725</v>
      </c>
    </row>
    <row r="168" spans="1:31" x14ac:dyDescent="0.25">
      <c r="A168" t="s">
        <v>877</v>
      </c>
      <c r="B168" t="s">
        <v>826</v>
      </c>
      <c r="F168" s="28">
        <f t="shared" ref="F168:AE168" si="37">F163/2.204622/1000</f>
        <v>16.121813626100078</v>
      </c>
      <c r="G168" s="28">
        <f t="shared" si="37"/>
        <v>16.522975367205806</v>
      </c>
      <c r="H168" s="28">
        <f t="shared" si="37"/>
        <v>17.024529375103761</v>
      </c>
      <c r="I168" s="28">
        <f t="shared" si="37"/>
        <v>17.225138368391498</v>
      </c>
      <c r="J168" s="28">
        <f t="shared" si="37"/>
        <v>17.727033024255405</v>
      </c>
      <c r="K168" s="28">
        <f t="shared" si="37"/>
        <v>18.333590066687169</v>
      </c>
      <c r="L168" s="28">
        <f t="shared" si="37"/>
        <v>18.47347753946028</v>
      </c>
      <c r="M168" s="28">
        <f t="shared" si="37"/>
        <v>18.889860484019483</v>
      </c>
      <c r="N168" s="28">
        <f t="shared" si="37"/>
        <v>19.357558801463473</v>
      </c>
      <c r="O168" s="28">
        <f t="shared" si="37"/>
        <v>18.470261568649864</v>
      </c>
      <c r="P168" s="28">
        <f t="shared" si="37"/>
        <v>19.089497882176627</v>
      </c>
      <c r="Q168" s="28">
        <f t="shared" si="37"/>
        <v>19.286327542771502</v>
      </c>
      <c r="R168" s="28">
        <f t="shared" si="37"/>
        <v>19.292252821572131</v>
      </c>
      <c r="S168" s="28">
        <f t="shared" si="37"/>
        <v>19.574669036233875</v>
      </c>
      <c r="T168" s="28">
        <f t="shared" si="37"/>
        <v>19.909527256826795</v>
      </c>
      <c r="U168" s="28">
        <f t="shared" si="37"/>
        <v>20.698981149304998</v>
      </c>
      <c r="V168" s="28">
        <f t="shared" si="37"/>
        <v>21.495559005256123</v>
      </c>
      <c r="W168" s="28">
        <f t="shared" si="37"/>
        <v>21.954507082473423</v>
      </c>
      <c r="X168" s="28">
        <f t="shared" si="37"/>
        <v>22.123618000844665</v>
      </c>
      <c r="Y168" s="28">
        <f t="shared" si="37"/>
        <v>22.230916788741641</v>
      </c>
      <c r="Z168" s="28">
        <f t="shared" si="37"/>
        <v>22.425659216417309</v>
      </c>
      <c r="AA168" s="28">
        <f t="shared" si="37"/>
        <v>22.687294904394633</v>
      </c>
      <c r="AB168" s="28">
        <f t="shared" si="37"/>
        <v>22.987847128480936</v>
      </c>
      <c r="AC168" s="28">
        <f t="shared" si="37"/>
        <v>23.319250625128014</v>
      </c>
      <c r="AD168" s="28">
        <f t="shared" si="37"/>
        <v>23.658194456673915</v>
      </c>
      <c r="AE168" s="28">
        <f t="shared" si="37"/>
        <v>24.021293224775555</v>
      </c>
    </row>
    <row r="169" spans="1:31" x14ac:dyDescent="0.25">
      <c r="A169" t="s">
        <v>871</v>
      </c>
      <c r="B169" t="s">
        <v>826</v>
      </c>
      <c r="F169" s="28">
        <f>F164/2.204622</f>
        <v>75.928209008165567</v>
      </c>
      <c r="G169" s="28">
        <f t="shared" ref="G169:AE169" si="38">G164/2.204622</f>
        <v>74.993354869905133</v>
      </c>
      <c r="H169" s="28">
        <f t="shared" si="38"/>
        <v>77.139300977673258</v>
      </c>
      <c r="I169" s="28">
        <f t="shared" si="38"/>
        <v>77.268574839587018</v>
      </c>
      <c r="J169" s="28">
        <f t="shared" si="38"/>
        <v>77.488113608591405</v>
      </c>
      <c r="K169" s="28">
        <f t="shared" si="38"/>
        <v>80.254574253545513</v>
      </c>
      <c r="L169" s="28">
        <f t="shared" si="38"/>
        <v>82.454951461066798</v>
      </c>
      <c r="M169" s="28">
        <f t="shared" si="38"/>
        <v>84.211261613101925</v>
      </c>
      <c r="N169" s="28">
        <f t="shared" si="38"/>
        <v>86.172595574207278</v>
      </c>
      <c r="O169" s="28">
        <f t="shared" si="38"/>
        <v>85.820607795803539</v>
      </c>
      <c r="P169" s="28">
        <f t="shared" si="38"/>
        <v>87.48756022574392</v>
      </c>
      <c r="Q169" s="28">
        <f t="shared" si="38"/>
        <v>89.019795683795223</v>
      </c>
      <c r="R169" s="28">
        <f t="shared" si="38"/>
        <v>91.009705972270979</v>
      </c>
      <c r="S169" s="28">
        <f t="shared" si="38"/>
        <v>91.276871953559379</v>
      </c>
      <c r="T169" s="28">
        <f t="shared" si="38"/>
        <v>93.460919831154726</v>
      </c>
      <c r="U169" s="28">
        <f t="shared" si="38"/>
        <v>94.713244982159139</v>
      </c>
      <c r="V169" s="28">
        <f t="shared" si="38"/>
        <v>96.630297592092532</v>
      </c>
      <c r="W169" s="28">
        <f t="shared" si="38"/>
        <v>97.7187384347516</v>
      </c>
      <c r="X169" s="28">
        <f t="shared" si="38"/>
        <v>98.60785210156628</v>
      </c>
      <c r="Y169" s="28">
        <f t="shared" si="38"/>
        <v>99.570339895248466</v>
      </c>
      <c r="Z169" s="28">
        <f t="shared" si="38"/>
        <v>100.67465122463483</v>
      </c>
      <c r="AA169" s="28">
        <f t="shared" si="38"/>
        <v>101.92423839515202</v>
      </c>
      <c r="AB169" s="28">
        <f t="shared" si="38"/>
        <v>103.22382766437016</v>
      </c>
      <c r="AC169" s="28">
        <f t="shared" si="38"/>
        <v>104.54026138795922</v>
      </c>
      <c r="AD169" s="28">
        <f t="shared" si="38"/>
        <v>105.87662178441795</v>
      </c>
      <c r="AE169" s="28">
        <f t="shared" si="38"/>
        <v>107.26473548219344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Q153"/>
  <sheetViews>
    <sheetView tabSelected="1" zoomScale="85" zoomScaleNormal="85" workbookViewId="0">
      <pane xSplit="2" ySplit="6" topLeftCell="JC70" activePane="bottomRight" state="frozen"/>
      <selection activeCell="C30" sqref="C30"/>
      <selection pane="topRight" activeCell="C30" sqref="C30"/>
      <selection pane="bottomLeft" activeCell="C30" sqref="C30"/>
      <selection pane="bottomRight" activeCell="JL100" sqref="JL100"/>
    </sheetView>
  </sheetViews>
  <sheetFormatPr defaultColWidth="9.140625" defaultRowHeight="15" x14ac:dyDescent="0.25"/>
  <cols>
    <col min="1" max="1" width="51.85546875" style="77" customWidth="1"/>
    <col min="2" max="2" width="12.140625" style="75" customWidth="1"/>
    <col min="3" max="125" width="15.7109375" style="77" customWidth="1"/>
    <col min="126" max="126" width="15.7109375" style="79" customWidth="1"/>
    <col min="127" max="197" width="15.7109375" style="77" customWidth="1"/>
    <col min="198" max="198" width="15.7109375" style="80" customWidth="1"/>
    <col min="199" max="202" width="15.7109375" style="81" customWidth="1"/>
    <col min="203" max="203" width="15.7109375" style="79" customWidth="1"/>
    <col min="204" max="205" width="15.7109375" style="81" customWidth="1"/>
    <col min="206" max="206" width="15.7109375" style="79" customWidth="1"/>
    <col min="207" max="295" width="15.7109375" style="81" customWidth="1"/>
    <col min="296" max="297" width="15.7109375" style="77" customWidth="1"/>
    <col min="298" max="318" width="15.7109375" customWidth="1"/>
    <col min="319" max="320" width="15.7109375" style="77" customWidth="1"/>
    <col min="321" max="322" width="15.7109375" style="334" customWidth="1"/>
    <col min="323" max="356" width="15.7109375" style="2" customWidth="1"/>
    <col min="357" max="357" width="11.5703125" customWidth="1"/>
    <col min="358" max="358" width="33.7109375" customWidth="1"/>
    <col min="359" max="359" width="8.7109375" style="77" customWidth="1"/>
    <col min="360" max="360" width="8.7109375" style="81" customWidth="1"/>
    <col min="361" max="365" width="8.7109375" customWidth="1"/>
    <col min="366" max="661" width="8.7109375" style="77" customWidth="1"/>
    <col min="662" max="665" width="15.7109375" style="305" customWidth="1"/>
    <col min="666" max="667" width="15.7109375" style="2" customWidth="1"/>
    <col min="668" max="16384" width="9.140625" style="77"/>
  </cols>
  <sheetData>
    <row r="1" spans="1:667" ht="50.25" customHeight="1" x14ac:dyDescent="0.25">
      <c r="A1" s="74" t="s">
        <v>0</v>
      </c>
      <c r="C1" s="10" t="str">
        <f>SUBSTITUTE(C17," ","_")&amp;"."&amp;SUBSTITUTE(C18," ","_")&amp;"_"&amp;C24</f>
        <v>Adusumilli,_Naveen;_Taylor,_C._Robert;_Lacewell,_Ronald;_Rister,_M._Edward.Aggregate_Economic_Implications_of_National_Cellulosic_Biofuel_Goals1_2013</v>
      </c>
      <c r="D1" s="10" t="str">
        <f>SUBSTITUTE(D17," ","_")&amp;"."&amp;SUBSTITUTE(D18," ","_")&amp;"_"&amp;D24</f>
        <v>Adusumilli,_Naveen;_Taylor,_C._Robert;_Lacewell,_Ronald;_Rister,_M._Edward.Aggregate_Economic_Implications_of_National_Cellulosic_Biofuel_Goals1_2013</v>
      </c>
      <c r="E1" s="10" t="str">
        <f>SUBSTITUTE(E17," ","_")&amp;"."&amp;SUBSTITUTE(E18," ","_")&amp;"_"&amp;E24</f>
        <v>Babcock,_Bruce_A..Ethanol_without_Subsidies:_An_Oxymoron_or_the_New_Reality?_2013</v>
      </c>
      <c r="F1" s="10" t="str">
        <f t="shared" ref="F1:BK1" si="0">SUBSTITUTE(F17," ","_")&amp;"."&amp;SUBSTITUTE(F18," ","_")&amp;"_"&amp;F24</f>
        <v>Babcock,_Bruce_A..Ethanol_without_Subsidies:_An_Oxymoron_or_the_New_Reality?_2013</v>
      </c>
      <c r="G1" s="10" t="str">
        <f t="shared" si="0"/>
        <v>Babcock,_Bruce_A..Ethanol_without_Subsidies:_An_Oxymoron_or_the_New_Reality?_2013</v>
      </c>
      <c r="H1" s="10" t="str">
        <f t="shared" si="0"/>
        <v>Babcock,_Bruce_A..Ethanol_without_Subsidies:_An_Oxymoron_or_the_New_Reality?_2013</v>
      </c>
      <c r="I1" s="10" t="str">
        <f t="shared" si="0"/>
        <v>Babcock,_Bruce_A..Ethanol_without_Subsidies:_An_Oxymoron_or_the_New_Reality?_2013</v>
      </c>
      <c r="J1" s="10" t="str">
        <f t="shared" si="0"/>
        <v>Babcock,_Bruce_A..Ethanol_without_Subsidies:_An_Oxymoron_or_the_New_Reality?_2013</v>
      </c>
      <c r="K1" s="10" t="str">
        <f t="shared" si="0"/>
        <v>Babcock,_Bruce_A..Ethanol_without_Subsidies:_An_Oxymoron_or_the_New_Reality?_2013</v>
      </c>
      <c r="L1" s="10" t="str">
        <f t="shared" si="0"/>
        <v>Babcock,_Bruce_A..Ethanol_without_Subsidies:_An_Oxymoron_or_the_New_Reality?_2013</v>
      </c>
      <c r="M1" s="10" t="str">
        <f t="shared" si="0"/>
        <v>Babcock,_Bruce_A..Ethanol_without_Subsidies:_An_Oxymoron_or_the_New_Reality?_2013</v>
      </c>
      <c r="N1" s="10" t="str">
        <f t="shared" si="0"/>
        <v>Babcock,_Bruce_A..Ethanol_without_Subsidies:_An_Oxymoron_or_the_New_Reality?_2013</v>
      </c>
      <c r="O1" s="10" t="str">
        <f t="shared" si="0"/>
        <v>Babcock,_Bruce_A..Ethanol_without_Subsidies:_An_Oxymoron_or_the_New_Reality?_2013</v>
      </c>
      <c r="P1" s="10" t="str">
        <f t="shared" si="0"/>
        <v>Babcock,_Bruce_A..Ethanol_without_Subsidies:_An_Oxymoron_or_the_New_Reality?_2013</v>
      </c>
      <c r="Q1" s="10" t="str">
        <f t="shared" si="0"/>
        <v>Babcock,_Bruce_A..Ethanol_without_Subsidies:_An_Oxymoron_or_the_New_Reality?_2013</v>
      </c>
      <c r="R1" s="10" t="str">
        <f t="shared" si="0"/>
        <v>Babcock,_Bruce_A..Ethanol_without_Subsidies:_An_Oxymoron_or_the_New_Reality?_2013</v>
      </c>
      <c r="S1" s="10" t="str">
        <f t="shared" si="0"/>
        <v>Babcock,_Bruce_A..Ethanol_without_Subsidies:_An_Oxymoron_or_the_New_Reality?_2013</v>
      </c>
      <c r="T1" s="10" t="str">
        <f t="shared" si="0"/>
        <v>Babcock,_Bruce_A..Ethanol_without_Subsidies:_An_Oxymoron_or_the_New_Reality?_2013</v>
      </c>
      <c r="U1" s="10" t="str">
        <f t="shared" si="0"/>
        <v>Babcock,_Bruce_A.;_Barr,_Kanlaya_Jintanakul;_Carriquiry,_Miguel_Alberto;_others.Costs_and_benefits_to_taxpayers,_consumers,_and_producers_from_US_ethanol_policies_2010</v>
      </c>
      <c r="V1" s="10" t="str">
        <f t="shared" si="0"/>
        <v>Babcock,_Bruce_A.;_Barr,_Kanlaya_Jintanakul;_Carriquiry,_Miguel_Alberto;_others.Costs_and_benefits_to_taxpayers,_consumers,_and_producers_from_US_ethanol_policies_2010</v>
      </c>
      <c r="W1" s="10" t="str">
        <f t="shared" si="0"/>
        <v>Babcock,_Bruce_A.;_Barr,_Kanlaya_Jintanakul;_Carriquiry,_Miguel_Alberto;_others.Costs_and_benefits_to_taxpayers,_consumers,_and_producers_from_US_ethanol_policies_2010</v>
      </c>
      <c r="X1" s="242" t="str">
        <f t="shared" si="0"/>
        <v>Babcock,_Bruce_A.;_Barr,_Kanlaya_Jintanakul;_Carriquiry,_Miguel_Alberto;_others.Costs_and_benefits_to_taxpayers,_consumers,_and_producers_from_US_ethanol_policies_2010</v>
      </c>
      <c r="Y1" s="242" t="str">
        <f t="shared" si="0"/>
        <v>Babcock,_Bruce_A.;_Barr,_Kanlaya_Jintanakul;_Carriquiry,_Miguel_Alberto;_others.Costs_and_benefits_to_taxpayers,_consumers,_and_producers_from_US_ethanol_policies_2010</v>
      </c>
      <c r="Z1" s="242" t="str">
        <f t="shared" si="0"/>
        <v>Babcock,_Bruce_A.;_Barr,_Kanlaya_Jintanakul;_Carriquiry,_Miguel_Alberto;_others.Costs_and_benefits_to_taxpayers,_consumers,_and_producers_from_US_ethanol_policies_2010</v>
      </c>
      <c r="AA1" s="242" t="str">
        <f t="shared" si="0"/>
        <v>Babcock,_Bruce_A.;_Barr,_Kanlaya_Jintanakul;_Carriquiry,_Miguel_Alberto;_others.Costs_and_benefits_to_taxpayers,_consumers,_and_producers_from_US_ethanol_policies_2010</v>
      </c>
      <c r="AB1" s="242" t="str">
        <f t="shared" si="0"/>
        <v>Babcock,_Bruce_A.;_Barr,_Kanlaya_Jintanakul;_Carriquiry,_Miguel_Alberto;_others.Costs_and_benefits_to_taxpayers,_consumers,_and_producers_from_US_ethanol_policies_2010</v>
      </c>
      <c r="AC1" s="242" t="str">
        <f t="shared" si="0"/>
        <v>Babcock,_Bruce_A.;_Barr,_Kanlaya_Jintanakul;_Carriquiry,_Miguel_Alberto;_others.Costs_and_benefits_to_taxpayers,_consumers,_and_producers_from_US_ethanol_policies_2010</v>
      </c>
      <c r="AD1" s="242" t="str">
        <f t="shared" si="0"/>
        <v>Babcock,_Bruce_A.;_Barr,_Kanlaya_Jintanakul;_Carriquiry,_Miguel_Alberto;_others.Costs_and_benefits_to_taxpayers,_consumers,_and_producers_from_US_ethanol_policies_2010</v>
      </c>
      <c r="AE1" s="242" t="str">
        <f t="shared" si="0"/>
        <v>Babcock,_Bruce_A.;_Barr,_Kanlaya_Jintanakul;_Carriquiry,_Miguel_Alberto;_others.Costs_and_benefits_to_taxpayers,_consumers,_and_producers_from_US_ethanol_policies_2010</v>
      </c>
      <c r="AF1" s="242" t="str">
        <f t="shared" si="0"/>
        <v>Babcock,_Bruce_A.;_Barr,_Kanlaya_Jintanakul;_Carriquiry,_Miguel_Alberto;_others.Costs_and_benefits_to_taxpayers,_consumers,_and_producers_from_US_ethanol_policies_2010</v>
      </c>
      <c r="AG1" s="242" t="str">
        <f t="shared" si="0"/>
        <v>Babcock,_Bruce_A.;_Barr,_Kanlaya_Jintanakul;_Carriquiry,_Miguel_Alberto;_others.Costs_and_benefits_to_taxpayers,_consumers,_and_producers_from_US_ethanol_policies_2010</v>
      </c>
      <c r="AH1" s="242" t="str">
        <f t="shared" si="0"/>
        <v>Babcock,_Bruce_A.;_Barr,_Kanlaya_Jintanakul;_Carriquiry,_Miguel_Alberto;_others.Costs_and_benefits_to_taxpayers,_consumers,_and_producers_from_US_ethanol_policies_2010</v>
      </c>
      <c r="AI1" s="242" t="str">
        <f t="shared" si="0"/>
        <v>Babcock,_Bruce_A.;_Barr,_Kanlaya_Jintanakul;_Carriquiry,_Miguel_Alberto;_others.Costs_and_benefits_to_taxpayers,_consumers,_and_producers_from_US_ethanol_policies_2010</v>
      </c>
      <c r="AJ1" s="242" t="str">
        <f t="shared" si="0"/>
        <v>Babcock,_Bruce_A..The_Impact_of_US_Biofuel_Policies_on_Agricultural_Price_Levels_and_Volatility_2011</v>
      </c>
      <c r="AK1" s="242" t="str">
        <f t="shared" si="0"/>
        <v>Babcock,_Bruce_A..The_Impact_of_US_Biofuel_Policies_on_Agricultural_Price_Levels_and_Volatility_2011</v>
      </c>
      <c r="AL1" s="242" t="str">
        <f t="shared" si="0"/>
        <v>Babcock,_Bruce_A..The_Impact_of_US_Biofuel_Policies_on_Agricultural_Price_Levels_and_Volatility_2011</v>
      </c>
      <c r="AM1" s="242" t="str">
        <f t="shared" si="0"/>
        <v>Babcock,_Bruce_A..The_Impact_of_US_Biofuel_Policies_on_Agricultural_Price_Levels_and_Volatility_2011</v>
      </c>
      <c r="AN1" s="242" t="str">
        <f t="shared" si="0"/>
        <v>Babcock,_Bruce_A..The_Impact_of_US_Biofuel_Policies_on_Agricultural_Price_Levels_and_Volatility_2011</v>
      </c>
      <c r="AO1" s="10" t="str">
        <f t="shared" si="0"/>
        <v>Babcock,_Bruce_A..Updated_assessment_of_the_drought’s_impacts_on_crop_prices_and_biofuel_production_2012</v>
      </c>
      <c r="AP1" s="10" t="str">
        <f t="shared" si="0"/>
        <v>Babcock,_Bruce_A..Updated_assessment_of_the_drought’s_impacts_on_crop_prices_and_biofuel_production_2012</v>
      </c>
      <c r="AQ1" s="10" t="str">
        <f t="shared" si="0"/>
        <v>Babcock,_Bruce_A..Updated_assessment_of_the_drought’s_impacts_on_crop_prices_and_biofuel_production_2012</v>
      </c>
      <c r="AR1" s="10" t="str">
        <f t="shared" si="0"/>
        <v>Babcock,_Bruce_A.;_Zhou,_Wei.Impact_on_Corn_Prices_from_Reduced_Biofuel_Mandates_2013</v>
      </c>
      <c r="AS1" s="10" t="str">
        <f t="shared" si="0"/>
        <v>Babcock,_Bruce_A.;_Zhou,_Wei.Impact_on_Corn_Prices_from_Reduced_Biofuel_Mandates_2013</v>
      </c>
      <c r="AT1" s="10" t="str">
        <f t="shared" si="0"/>
        <v>Babcock,_Bruce_A.;_Zhou,_Wei.Impact_on_Corn_Prices_from_Reduced_Biofuel_Mandates_2013</v>
      </c>
      <c r="AU1" s="10" t="str">
        <f t="shared" si="0"/>
        <v>Babcock,_Bruce_A.;_Zhou,_Wei.Impact_on_Corn_Prices_from_Reduced_Biofuel_Mandates_2013</v>
      </c>
      <c r="AV1" s="10" t="str">
        <f t="shared" si="0"/>
        <v>Babcock,_Bruce_A.;_Zhou,_Wei.Impact_on_Corn_Prices_from_Reduced_Biofuel_Mandates_2013</v>
      </c>
      <c r="AW1" s="10" t="str">
        <f t="shared" si="0"/>
        <v>Babcock,_Bruce_A.;_Zhou,_Wei.Impact_on_Corn_Prices_from_Reduced_Biofuel_Mandates_2013</v>
      </c>
      <c r="AX1" s="10" t="str">
        <f t="shared" si="0"/>
        <v>Babcock,_Bruce_A.;_Zhou,_Wei.Impact_on_Corn_Prices_from_Reduced_Biofuel_Mandates_2013</v>
      </c>
      <c r="AY1" s="10" t="str">
        <f t="shared" si="0"/>
        <v>Beach,_Robert_H.;_McCarl,_Bruce_A..US_Agricultural_and_forestry_impacts_of_the_energy_independence_and_security_act:_FASOM_results_and_model_description_2010</v>
      </c>
      <c r="AZ1" s="10" t="str">
        <f t="shared" si="0"/>
        <v>Beach,_Robert_H.;_McCarl,_Bruce_A..US_Agricultural_and_forestry_impacts_of_the_energy_independence_and_security_act:_FASOM_results_and_model_description_2010</v>
      </c>
      <c r="BA1" s="242" t="str">
        <f t="shared" si="0"/>
        <v>Bento,_Antonio;_Klotz,_Richard_.Climate_Policy_Decisions_Require_Policy-based_lifecylce_analysis_2014</v>
      </c>
      <c r="BB1" s="242" t="str">
        <f t="shared" si="0"/>
        <v>Bento,_Antonio;_Klotz,_Richard_.Climate_Policy_Decisions_Require_Policy-based_lifecylce_analysis_2014</v>
      </c>
      <c r="BC1" s="242" t="str">
        <f t="shared" si="0"/>
        <v>Bento,_Antonio;_Klotz,_Richard_.Climate_Policy_Decisions_Require_Policy-based_lifecylce_analysis_2014</v>
      </c>
      <c r="BD1" s="242" t="str">
        <f t="shared" si="0"/>
        <v>Bento,_Antonio;_Klotz,_Richard_.Climate_Policy_Decisions_Require_Policy-based_lifecylce_analysis_2014</v>
      </c>
      <c r="BE1" s="10" t="str">
        <f t="shared" si="0"/>
        <v>Carter,_Colin;_Rausser,_Gordon;_Smith,_Aaron.The_effect_of_the_US_ethanol_mandate_on_corn_prices_2012</v>
      </c>
      <c r="BF1" s="10" t="str">
        <f t="shared" si="0"/>
        <v>Carter,_Colin;_Rausser,_Gordon;_Smith,_Aaron.The_effect_of_the_US_ethanol_mandate_on_corn_prices_2012</v>
      </c>
      <c r="BG1" s="242" t="str">
        <f t="shared" si="0"/>
        <v>Chen,_Xiaoguang;_Huang,_Haixiao;_Khanna,_Madhu;_Önal,_Hayri.Alternative_transportation_fuel_standards:_Welfare_effects_and_climate_benefits_2014</v>
      </c>
      <c r="BH1" s="10" t="str">
        <f t="shared" si="0"/>
        <v>Chen,_Xiaoguang;_Huang,_Haixiao;_Khanna,_Madhu;_Önal,_Hayri.Alternative_transportation_fuel_standards:_Welfare_effects_and_climate_benefits_2014</v>
      </c>
      <c r="BI1" s="10" t="str">
        <f t="shared" si="0"/>
        <v>Chen,_Xiaoguang;_Huang,_Haixiao;_Khanna,_Madhu;_Önal,_Hayri.Alternative_transportation_fuel_standards:_Welfare_effects_and_climate_benefits_2014</v>
      </c>
      <c r="BJ1" s="10" t="str">
        <f t="shared" si="0"/>
        <v>Chen,_Xiaoguang;_Huang,_Haixiao;_Khanna,_Madhu;_Önal,_Hayri.Meeting_the_Mandate_for_Biofuels:_Implications_for_Land_Use,_Food_and_Fuel_Prices_2011</v>
      </c>
      <c r="BK1" s="10" t="str">
        <f t="shared" si="0"/>
        <v>Chen,_Xiaoguang;_Huang,_Haixiao;_Khanna,_Madhu;_Önal,_Hayri.Meeting_the_Mandate_for_Biofuels:_Implications_for_Land_Use,_Food_and_Fuel_Prices_2011</v>
      </c>
      <c r="BL1" s="10" t="str">
        <f t="shared" ref="BL1:DX1" si="1">SUBSTITUTE(BL17," ","_")&amp;"."&amp;SUBSTITUTE(BL18," ","_")&amp;"_"&amp;BL24</f>
        <v>Chen,_Xiaoguang;_Khanna,_Madhu.Food_vs._Fuel:_The_Effect_of_Biofuel_Policies_2012</v>
      </c>
      <c r="BM1" s="10" t="str">
        <f t="shared" si="1"/>
        <v>Chen,_Xiaoguang;_Khanna,_Madhu.Food_vs._Fuel:_The_Effect_of_Biofuel_Policies_2012</v>
      </c>
      <c r="BN1" s="10" t="str">
        <f t="shared" si="1"/>
        <v>Chen,_Xiaoguang;_Khanna,_Madhu.Food_vs._Fuel:_The_Effect_of_Biofuel_Policies_2012</v>
      </c>
      <c r="BO1" s="10" t="str">
        <f t="shared" si="1"/>
        <v>Chen,_Xiaoguang;_Khanna,_Madhu.Food_vs._Fuel:_The_Effect_of_Biofuel_Policies_2012</v>
      </c>
      <c r="BP1" s="10" t="str">
        <f t="shared" si="1"/>
        <v>Chen,_Xiaoguang;_Khanna,_Madhu.Food_vs._Fuel:_The_Effect_of_Biofuel_Policies_2012</v>
      </c>
      <c r="BQ1" s="10" t="str">
        <f t="shared" si="1"/>
        <v>Chen,_Xiaoguang;_Khanna,_Madhu.Food_vs._Fuel:_The_Effect_of_Biofuel_Policies_2012</v>
      </c>
      <c r="BR1" s="10" t="str">
        <f t="shared" si="1"/>
        <v>Chen,_Xiaoguang;_Khanna,_Madhu.Food_vs._Fuel:_The_Effect_of_Biofuel_Policies_2012</v>
      </c>
      <c r="BS1" s="10" t="str">
        <f t="shared" si="1"/>
        <v>Congressional_Budget_Office_(CBO).The_Renewable_Fuel_Standard:_Issues_for_2014_and_Beyond_2014</v>
      </c>
      <c r="BT1" s="10" t="str">
        <f t="shared" si="1"/>
        <v>Cui,_Jingbo;_Lapan,_Harvey;_Moschini,_GianCarlo;_Cooper,_Joseph.Welfare_Impacts_of_Alternative_Biofuel_and_Energy_Policies_2011</v>
      </c>
      <c r="BU1" s="10" t="str">
        <f t="shared" si="1"/>
        <v>Cui,_Jingbo;_Lapan,_Harvey;_Moschini,_GianCarlo;_Cooper,_Joseph.Welfare_Impacts_of_Alternative_Biofuel_and_Energy_Policies_2011</v>
      </c>
      <c r="BV1" s="10" t="str">
        <f t="shared" si="1"/>
        <v>Cui,_Jingbo;_Lapan,_Harvey;_Moschini,_GianCarlo;_Cooper,_Joseph.Welfare_Impacts_of_Alternative_Biofuel_and_Energy_Policies_2011</v>
      </c>
      <c r="BW1" s="10" t="str">
        <f t="shared" si="1"/>
        <v>Cui,_Jingbo;_Lapan,_Harvey;_Moschini,_GianCarlo;_Cooper,_Joseph.Welfare_Impacts_of_Alternative_Biofuel_and_Energy_Policies_2011</v>
      </c>
      <c r="BX1" s="10" t="str">
        <f t="shared" si="1"/>
        <v>Cui,_Jingbo;_Lapan,_Harvey;_Moschini,_GianCarlo;_Cooper,_Joseph.Welfare_Impacts_of_Alternative_Biofuel_and_Energy_Policies_2011</v>
      </c>
      <c r="BY1" s="242" t="str">
        <f t="shared" si="1"/>
        <v>Cui,_Jingbo;_Lapan,_Harvey;_Moschini,_GianCarlo;_Cooper,_Joseph.Welfare_Impacts_of_Alternative_Biofuel_and_Energy_Policies_2011</v>
      </c>
      <c r="BZ1" s="10" t="str">
        <f t="shared" si="1"/>
        <v>Dhoubhadel,_Sunil_P.;_Azzam,_Azzeddine_M.;_Stockton,_Matthew_C..The_Impact_of_Biofuels_Policy_and_Drought_on_the_U.S._Grain_and_Livestock_Markets_2015</v>
      </c>
      <c r="CA1" s="10" t="str">
        <f t="shared" si="1"/>
        <v>Fabiosa,_Jacinto_F.;_Beghin,_John_C.;_Dong,_Fengxia;_Elobeid,_Amani;_Tokgoz,_Simla;_Yu,_Tun-Hsiang.Land_Allocation_Effects_of_the_Global_Ethanol_Surge:_Predictions_from_the_International_FAPRI_Model_2010</v>
      </c>
      <c r="CB1" s="10" t="str">
        <f t="shared" si="1"/>
        <v>Ferris,_John_(Jake);_Joshi,_Satish.Prospects_for_Ethanol_and_Biodiesel,_2008_to_2017_and_Impacts_on_Agriculture_and_Food_2010</v>
      </c>
      <c r="CC1" s="10" t="str">
        <f t="shared" si="1"/>
        <v>Ferris,_John_(Jake);_Joshi,_Satish.Prospects_for_Ethanol_and_Biodiesel,_2008_to_2017_and_Impacts_on_Agriculture_and_Food_2010</v>
      </c>
      <c r="CD1" s="10" t="str">
        <f t="shared" si="1"/>
        <v>Ferris,_John_(Jake);_Joshi,_Satish.Prospects_for_Ethanol_and_Biodiesel,_2008_to_2017_and_Impacts_on_Agriculture_and_Food_2010</v>
      </c>
      <c r="CE1" s="10" t="str">
        <f t="shared" si="1"/>
        <v>Ferris,_John_(Jake);_Joshi,_Satish.Prospects_for_Ethanol_and_Biodiesel,_2008_to_2017_and_Impacts_on_Agriculture_and_Food_2010</v>
      </c>
      <c r="CF1" s="10" t="str">
        <f t="shared" si="1"/>
        <v>Gehlhar,_Mark;_Ashley_Winston;_Agapi_Somwaru.Effects_of_Increased_Biofuels_on_the_U.S._Economy_in_2022_2010</v>
      </c>
      <c r="CG1" s="10" t="str">
        <f t="shared" si="1"/>
        <v>Gehlhar,_Mark;_Ashley_Winston;_Agapi_Somwaru.Effects_of_Increased_Biofuels_on_the_U.S._Economy_in_2022_2010</v>
      </c>
      <c r="CH1" s="10" t="str">
        <f t="shared" si="1"/>
        <v>Gehlhar,_Mark;_Ashley_Winston;_Agapi_Somwaru.Effects_of_Increased_Biofuels_on_the_U.S._Economy_in_2022_2010</v>
      </c>
      <c r="CI1" s="10" t="str">
        <f t="shared" si="1"/>
        <v>Gehlhar,_Mark;_Ashley_Winston;_Agapi_Somwaru.Effects_of_Increased_Biofuels_on_the_U.S._Economy_in_2022_2010</v>
      </c>
      <c r="CJ1" s="10" t="str">
        <f t="shared" si="1"/>
        <v>Gehlhar,_Mark;_Ashley_Winston;_Agapi_Somwaru.Effects_of_Increased_Biofuels_on_the_U.S._Economy_in_2022_2010</v>
      </c>
      <c r="CK1" s="10" t="str">
        <f t="shared" si="1"/>
        <v>Gehlhar,_Mark;_Ashley_Winston;_Agapi_Somwaru.Effects_of_Increased_Biofuels_on_the_U.S._Economy_in_2022_2010</v>
      </c>
      <c r="CL1" s="10" t="str">
        <f t="shared" si="1"/>
        <v>Gohin,_Alexandre.Assessing_the_Land_Use_Changes_and_Greenhouse_Gas_Emissions_of_Biofuels:_Elucidating_the_Crop_Yield_Effects_2014</v>
      </c>
      <c r="CM1" s="10" t="str">
        <f t="shared" si="1"/>
        <v>Gohin,_Alexandre.Assessing_the_Land_Use_Changes_and_Greenhouse_Gas_Emissions_of_Biofuels:_Elucidating_the_Crop_Yield_Effects_2014</v>
      </c>
      <c r="CN1" s="10" t="str">
        <f t="shared" si="1"/>
        <v>Gohin,_Alexandre.Assessing_the_Land_Use_Changes_and_Greenhouse_Gas_Emissions_of_Biofuels:_Elucidating_the_Crop_Yield_Effects_2014</v>
      </c>
      <c r="CO1" s="10" t="str">
        <f t="shared" si="1"/>
        <v>Hausman,_Cathrine;_Auffhammer,_Maximilian;_Berk,_Peter.Farm_acreage_shocks_and_crop_prices:_an_SVAR_approach_to_understanding_the_impacts_of_biofuels_2012</v>
      </c>
      <c r="CP1" s="10" t="str">
        <f t="shared" si="1"/>
        <v>Herreros,_Óscar_Peláez;_Peña,_Rafael_Pérez;_Sánchez,_Jaime_Enrique_Salgado.Economic_Impact_of_the_US_EPA's_2013_Renewable_Fuel_Standard_on_International_Corn_Prices_and_Mexican_Welfare._2014</v>
      </c>
      <c r="CQ1" s="10" t="str">
        <f t="shared" si="1"/>
        <v>Huang,_Haixiao;_Khanna,_Madhu;_Önal,_Hayri;_Chen,_Xiaoguang.Stacking_low_carbon_policies_on_the_renewable_fuels_standard:_Economic_and_greenhouse_gas_implications_2013</v>
      </c>
      <c r="CR1" s="10" t="str">
        <f t="shared" si="1"/>
        <v>Huang,_Haixiao;_Khanna,_Madhu;_Önal,_Hayri;_Chen,_Xiaoguang.Stacking_low_carbon_policies_on_the_renewable_fuels_standard:_Economic_and_greenhouse_gas_implications_2013</v>
      </c>
      <c r="CS1" s="10" t="str">
        <f t="shared" si="1"/>
        <v>Huang,_Haixiao;_Khanna,_Madhu;_Önal,_Hayri;_Chen,_Xiaoguang.Stacking_low_carbon_policies_on_the_renewable_fuels_standard:_Economic_and_greenhouse_gas_implications_2013</v>
      </c>
      <c r="CT1" s="10" t="str">
        <f t="shared" si="1"/>
        <v>Huang,_Jikun;_Yang,_Jun;_Msangi,_Siwa;_Rozelle,_Scott;_Weersink,_Alfons.Biofuels_and_the_poor:_Global_impact_pathways_of_biofuels_on_agricultural_markets_2012</v>
      </c>
      <c r="CU1" s="10" t="str">
        <f t="shared" si="1"/>
        <v>Huang,_Jikun;_Yang,_Jun;_Msangi,_Siwa;_Rozelle,_Scott;_Weersink,_Alfons.Biofuels_and_the_poor:_Global_impact_pathways_of_biofuels_on_agricultural_markets_2012</v>
      </c>
      <c r="CV1" s="10" t="str">
        <f t="shared" si="1"/>
        <v>Huang,_Jikun;_Yang,_Jun;_Msangi,_Siwa;_Rozelle,_Scott;_Weersink,_Alfons.Biofuels_and_the_poor:_Global_impact_pathways_of_biofuels_on_agricultural_markets_2012</v>
      </c>
      <c r="CW1" s="10" t="str">
        <f t="shared" si="1"/>
        <v>Huang,_Jikun;_Yang,_Jun;_Msangi,_Siwa;_Rozelle,_Scott;_Weersink,_Alfons.Biofuels_and_the_poor:_Global_impact_pathways_of_biofuels_on_agricultural_markets_2012</v>
      </c>
      <c r="CX1" s="10" t="str">
        <f t="shared" si="1"/>
        <v>Huang,_Jikun;_Yang,_Jun;_Msangi,_Siwa;_Rozelle,_Scott;_Weersink,_Alfons.Biofuels_and_the_poor:_Global_impact_pathways_of_biofuels_on_agricultural_markets_2012</v>
      </c>
      <c r="CY1" s="10" t="str">
        <f t="shared" si="1"/>
        <v>Huang,_Jikun;_Yang,_Jun;_Msangi,_Siwa;_Rozelle,_Scott;_Weersink,_Alfons.Biofuels_and_the_poor:_Global_impact_pathways_of_biofuels_on_agricultural_markets_2012</v>
      </c>
      <c r="CZ1" s="10" t="str">
        <f t="shared" si="1"/>
        <v>Huang,_Jikun;_Yang,_Jun;_Msangi,_Siwa;_Rozelle,_Scott;_Weersink,_Alfons.Biofuels_and_the_poor:_Global_impact_pathways_of_biofuels_on_agricultural_markets_2012</v>
      </c>
      <c r="DA1" s="10" t="str">
        <f t="shared" si="1"/>
        <v>Huang,_Jikun;_Yang,_Jun;_Msangi,_Siwa;_Rozelle,_Scott;_Weersink,_Alfons.Biofuels_and_the_poor:_Global_impact_pathways_of_biofuels_on_agricultural_markets_2012</v>
      </c>
      <c r="DB1" s="10" t="str">
        <f t="shared" si="1"/>
        <v>Khanna,_Madhu;_Oliver,_Anthony.The_Welfare_Costs_of_GHG_Reduction_with_Renewable_Energy_Policies_in_the_US_2013</v>
      </c>
      <c r="DC1" s="10" t="str">
        <f t="shared" si="1"/>
        <v>Khanna,_Madhu;_Oliver,_Anthony.The_Welfare_Costs_of_GHG_Reduction_with_Renewable_Energy_Policies_in_the_US_2013</v>
      </c>
      <c r="DD1" s="10" t="str">
        <f t="shared" si="1"/>
        <v>Khanna,_Madhu;_Oliver,_Anthony.The_Welfare_Costs_of_GHG_Reduction_with_Renewable_Energy_Policies_in_the_US_2013</v>
      </c>
      <c r="DE1" s="10" t="str">
        <f t="shared" si="1"/>
        <v>Khanna,_Madhu;_Oliver,_Anthony.The_Welfare_Costs_of_GHG_Reduction_with_Renewable_Energy_Policies_in_the_US_2013</v>
      </c>
      <c r="DF1" s="10" t="str">
        <f t="shared" si="1"/>
        <v>Meyer,_Seth;_Thompson,_Wyatt.How_Do_Biofuel_Use_Mandates_Cause_Uncertainty?_United_States_Environmental_Protection_Agency_Cellulosic_Waiver_Options_2012</v>
      </c>
      <c r="DG1" s="10" t="str">
        <f t="shared" si="1"/>
        <v>Meyer,_Seth;_Thompson,_Wyatt.How_Do_Biofuel_Use_Mandates_Cause_Uncertainty?_United_States_Environmental_Protection_Agency_Cellulosic_Waiver_Options_2012</v>
      </c>
      <c r="DH1" s="10" t="str">
        <f t="shared" si="1"/>
        <v>Meyer,_Seth;_Thompson,_Wyatt.How_Do_Biofuel_Use_Mandates_Cause_Uncertainty?_United_States_Environmental_Protection_Agency_Cellulosic_Waiver_Options_2012</v>
      </c>
      <c r="DI1" s="10" t="str">
        <f t="shared" si="1"/>
        <v>Meyer,_Seth;_Thompson,_Wyatt.How_Do_Biofuel_Use_Mandates_Cause_Uncertainty?_United_States_Environmental_Protection_Agency_Cellulosic_Waiver_Options_2012</v>
      </c>
      <c r="DJ1" s="10" t="str">
        <f t="shared" si="1"/>
        <v>Mosnier,_A.;_Havlík,_P.;_Valin,_H.;_Baker,_J.;_Murray,_B.;_Feng,_S.;_Obersteiner,_M.;_McCarl,_B._A.;_Rose,_S._K.;_Schneider,_U._A..Alternative_U.S._biofuel_mandates_and_global_GHG_emissions:_The_role_of_land_use_change,_crop_management_and_yield_growth_2013</v>
      </c>
      <c r="DK1" s="10" t="str">
        <f t="shared" si="1"/>
        <v>Mosnier,_A.;_Havlík,_P.;_Valin,_H.;_Baker,_J.;_Murray,_B.;_Feng,_S.;_Obersteiner,_M.;_McCarl,_B._A.;_Rose,_S._K.;_Schneider,_U._A..Alternative_U.S._biofuel_mandates_and_global_GHG_emissions:_The_role_of_land_use_change,_crop_management_and_yield_growth_2013</v>
      </c>
      <c r="DL1" s="10" t="str">
        <f t="shared" si="1"/>
        <v>Mosnier,_A.;_Havlík,_P.;_Valin,_H.;_Baker,_J.;_Murray,_B.;_Feng,_S.;_Obersteiner,_M.;_McCarl,_B._A.;_Rose,_S._K.;_Schneider,_U._A..Alternative_U.S._biofuel_mandates_and_global_GHG_emissions:_The_role_of_land_use_change,_crop_management_and_yield_growth_2013</v>
      </c>
      <c r="DM1" s="10" t="str">
        <f t="shared" si="1"/>
        <v>Mosnier,_A.;_Havlík,_P.;_Valin,_H.;_Baker,_J.;_Murray,_B.;_Feng,_S.;_Obersteiner,_M.;_McCarl,_B._A.;_Rose,_S._K.;_Schneider,_U._A..Alternative_U.S._biofuel_mandates_and_global_GHG_emissions:_The_role_of_land_use_change,_crop_management_and_yield_growth_2013</v>
      </c>
      <c r="DN1" s="10" t="str">
        <f t="shared" si="1"/>
        <v>Mosnier,_A.;_Havlík,_P.;_Valin,_H.;_Baker,_J.;_Murray,_B.;_Feng,_S.;_Obersteiner,_M.;_McCarl,_B._A.;_Rose,_S._K.;_Schneider,_U._A..Alternative_U.S._biofuel_mandates_and_global_GHG_emissions:_The_role_of_land_use_change,_crop_management_and_yield_growth_2013</v>
      </c>
      <c r="DO1" s="10" t="str">
        <f t="shared" si="1"/>
        <v>Mosnier,_A.;_Havlík,_P.;_Valin,_H.;_Baker,_J.;_Murray,_B.;_Feng,_S.;_Obersteiner,_M.;_McCarl,_B._A.;_Rose,_S._K.;_Schneider,_U._A..Alternative_U.S._biofuel_mandates_and_global_GHG_emissions:_The_role_of_land_use_change,_crop_management_and_yield_growth_2013</v>
      </c>
      <c r="DP1" s="10" t="str">
        <f t="shared" si="1"/>
        <v>Mosnier,_A.;_Havlík,_P.;_Valin,_H.;_Baker,_J.;_Murray,_B.;_Feng,_S.;_Obersteiner,_M.;_McCarl,_B._A.;_Rose,_S._K.;_Schneider,_U._A..Alternative_U.S._biofuel_mandates_and_global_GHG_emissions:_The_role_of_land_use_change,_crop_management_and_yield_growth_2013</v>
      </c>
      <c r="DQ1" s="10" t="str">
        <f t="shared" si="1"/>
        <v>Mosnier,_A.;_Havlík,_P.;_Valin,_H.;_Baker,_J.;_Murray,_B.;_Feng,_S.;_Obersteiner,_M.;_McCarl,_B._A.;_Rose,_S._K.;_Schneider,_U._A..Alternative_U.S._biofuel_mandates_and_global_GHG_emissions:_The_role_of_land_use_change,_crop_management_and_yield_growth_2013</v>
      </c>
      <c r="DR1" s="10" t="str">
        <f t="shared" si="1"/>
        <v>Mosnier,_A.;_Havlík,_P.;_Valin,_H.;_Baker,_J.;_Murray,_B.;_Feng,_S.;_Obersteiner,_M.;_McCarl,_B._A.;_Rose,_S._K.;_Schneider,_U._A..Alternative_U.S._biofuel_mandates_and_global_GHG_emissions:_The_role_of_land_use_change,_crop_management_and_yield_growth_2013</v>
      </c>
      <c r="DS1" s="10" t="str">
        <f t="shared" si="1"/>
        <v>Mosnier,_A.;_Havlík,_P.;_Valin,_H.;_Baker,_J.;_Murray,_B.;_Feng,_S.;_Obersteiner,_M.;_McCarl,_B._A.;_Rose,_S._K.;_Schneider,_U._A..Alternative_U.S._biofuel_mandates_and_global_GHG_emissions:_The_role_of_land_use_change,_crop_management_and_yield_growth_2013</v>
      </c>
      <c r="DT1" s="10" t="str">
        <f t="shared" si="1"/>
        <v>Mosnier,_A.;_Havlík,_P.;_Valin,_H.;_Baker,_J.;_Murray,_B.;_Feng,_S.;_Obersteiner,_M.;_McCarl,_B._A.;_Rose,_S._K.;_Schneider,_U._A..Alternative_U.S._biofuel_mandates_and_global_GHG_emissions:_The_role_of_land_use_change,_crop_management_and_yield_growth_2013</v>
      </c>
      <c r="DU1" s="10" t="str">
        <f t="shared" si="1"/>
        <v>Mosnier,_A.;_Havlík,_P.;_Valin,_H.;_Baker,_J.;_Murray,_B.;_Feng,_S.;_Obersteiner,_M.;_McCarl,_B._A.;_Rose,_S._K.;_Schneider,_U._A..Alternative_U.S._biofuel_mandates_and_global_GHG_emissions:_The_role_of_land_use_change,_crop_management_and_yield_growth_2013</v>
      </c>
      <c r="DV1" s="10" t="str">
        <f t="shared" si="1"/>
        <v>Mosnier,_A.;_Havlík,_P.;_Valin,_H.;_Baker,_J.;_Murray,_B.;_Feng,_S.;_Obersteiner,_M.;_McCarl,_B._A.;_Rose,_S._K.;_Schneider,_U._A..Alternative_U.S._biofuel_mandates_and_global_GHG_emissions:_The_role_of_land_use_change,_crop_management_and_yield_growth_2013</v>
      </c>
      <c r="DW1" s="10" t="str">
        <f t="shared" si="1"/>
        <v>Mosnier,_A.;_Havlík,_P.;_Valin,_H.;_Baker,_J.;_Murray,_B.;_Feng,_S.;_Obersteiner,_M.;_McCarl,_B._A.;_Rose,_S._K.;_Schneider,_U._A..Alternative_U.S._biofuel_mandates_and_global_GHG_emissions:_The_role_of_land_use_change,_crop_management_and_yield_growth_2013</v>
      </c>
      <c r="DX1" s="10" t="str">
        <f t="shared" si="1"/>
        <v>Nuñez,_Hector_M.;_Önal,_Hayri;_Khanna,_Madhu.Land_use_and_economic_effects_of_alternative_biofuel_policies_in_Brazil_and_the_United_States_2013</v>
      </c>
      <c r="DY1" s="10" t="str">
        <f t="shared" ref="DY1:HN1" si="2">SUBSTITUTE(DY17," ","_")&amp;"."&amp;SUBSTITUTE(DY18," ","_")&amp;"_"&amp;DY24</f>
        <v>Nuñez,_Hector_M.;_Önal,_Hayri;_Khanna,_Madhu.Land_use_and_economic_effects_of_alternative_biofuel_policies_in_Brazil_and_the_United_States_2013</v>
      </c>
      <c r="DZ1" s="10" t="str">
        <f t="shared" si="2"/>
        <v>NÚÑEZ,_HÉCTOR_M.;_TRUJILLO-BARRERA,_ANDRÉS.Impact_of_US_Biofuel_Policy_in_the_Presence_of_Drastic_Climate_Conditions_2014</v>
      </c>
      <c r="EA1" s="10" t="str">
        <f t="shared" si="2"/>
        <v>NÚÑEZ,_HÉCTOR_M.;_TRUJILLO-BARRERA,_ANDRÉS.Impact_of_US_Biofuel_Policy_in_the_Presence_of_Drastic_Climate_Conditions_2014</v>
      </c>
      <c r="EB1" s="10" t="str">
        <f t="shared" si="2"/>
        <v>NÚÑEZ,_HÉCTOR_M.;_TRUJILLO-BARRERA,_ANDRÉS.Impact_of_US_Biofuel_Policy_in_the_Presence_of_Drastic_Climate_Conditions_2014</v>
      </c>
      <c r="EC1" s="10" t="str">
        <f t="shared" si="2"/>
        <v>NÚÑEZ,_HÉCTOR_M.;_TRUJILLO-BARRERA,_ANDRÉS.Impact_of_US_Biofuel_Policy_in_the_Presence_of_Drastic_Climate_Conditions_2014</v>
      </c>
      <c r="ED1" s="10" t="str">
        <f t="shared" si="2"/>
        <v>NÚÑEZ,_HÉCTOR_M.;_TRUJILLO-BARRERA,_ANDRÉS.Impact_of_US_Biofuel_Policy_in_the_Presence_of_Drastic_Climate_Conditions_2014</v>
      </c>
      <c r="EE1" s="10" t="str">
        <f t="shared" si="2"/>
        <v>NÚÑEZ,_HÉCTOR_M.;_TRUJILLO-BARRERA,_ANDRÉS.Impact_of_US_Biofuel_Policy_in_the_Presence_of_Drastic_Climate_Conditions_2014</v>
      </c>
      <c r="EF1" s="10" t="str">
        <f t="shared" si="2"/>
        <v>NÚÑEZ,_HÉCTOR_M.;_TRUJILLO-BARRERA,_ANDRÉS.Impact_of_US_Biofuel_Policy_in_the_Presence_of_Drastic_Climate_Conditions_2014</v>
      </c>
      <c r="EG1" s="10" t="str">
        <f t="shared" si="2"/>
        <v>NÚÑEZ,_HÉCTOR_M.;_TRUJILLO-BARRERA,_ANDRÉS.Impact_of_US_Biofuel_Policy_in_the_Presence_of_Drastic_Climate_Conditions_2014</v>
      </c>
      <c r="EH1" s="10" t="str">
        <f t="shared" si="2"/>
        <v>NÚÑEZ,_HÉCTOR_M.;_TRUJILLO-BARRERA,_ANDRÉS.Impact_of_US_Biofuel_Policy_in_the_Presence_of_Drastic_Climate_Conditions_2014</v>
      </c>
      <c r="EI1" s="10" t="str">
        <f t="shared" si="2"/>
        <v>NÚÑEZ,_HÉCTOR_M.;_TRUJILLO-BARRERA,_ANDRÉS.Impact_of_US_Biofuel_Policy_in_the_Presence_of_Drastic_Climate_Conditions_2014</v>
      </c>
      <c r="EJ1" s="10" t="str">
        <f t="shared" si="2"/>
        <v>Roberts,_Michael_J.;_Schlenker,_Wolfram.Identifying_Supply_and_Demand_Elasticities_of_Agricultural_Commodities:_Implications_for_the_US_Ethanol_Mandate_2013</v>
      </c>
      <c r="EK1" s="10" t="str">
        <f t="shared" ref="EK1:EN1" si="3">SUBSTITUTE(EK17," ","_")&amp;"."&amp;SUBSTITUTE(EK18," ","_")&amp;"_"&amp;EK24</f>
        <v>Roberts,_Michael_J.;_Tran,_A._Nam.Conditional_Suspension_of_the_US_Ethanol_Mandate_using_Threshold_Price_inside_a_Competitive_Storage_Model_2013</v>
      </c>
      <c r="EL1" s="10" t="str">
        <f t="shared" si="3"/>
        <v>Roberts,_Michael_J.;_Tran,_A._Nam.Conditional_Suspension_of_the_US_Ethanol_Mandate_using_Threshold_Price_inside_a_Competitive_Storage_Model_2013</v>
      </c>
      <c r="EM1" s="10" t="str">
        <f t="shared" si="3"/>
        <v>Roberts,_Michael_J.;_Tran,_A._Nam.Conditional_Suspension_of_the_US_Ethanol_Mandate_using_Threshold_Price_inside_a_Competitive_Storage_Model_2013</v>
      </c>
      <c r="EN1" s="10" t="str">
        <f t="shared" si="3"/>
        <v>Roberts,_Michael_J.;_Tran,_A._Nam.Conditional_Suspension_of_the_US_Ethanol_Mandate_using_Threshold_Price_inside_a_Competitive_Storage_Model_2013</v>
      </c>
      <c r="EO1" s="10" t="str">
        <f t="shared" ref="EO1:ES1" si="4">SUBSTITUTE(EO17," ","_")&amp;"."&amp;SUBSTITUTE(EO18," ","_")&amp;"_"&amp;EO24</f>
        <v>Roberts,_Michael_J.;_Tran,_A._Nam.Conditional_Suspension_of_the_US_Ethanol_Mandate_using_Threshold_Price_inside_a_Competitive_Storage_Model_2013</v>
      </c>
      <c r="EP1" s="10" t="str">
        <f t="shared" si="4"/>
        <v>Roberts,_Michael_J.;_Tran,_A._Nam.Conditional_Suspension_of_the_US_Ethanol_Mandate_using_Threshold_Price_inside_a_Competitive_Storage_Model_2013</v>
      </c>
      <c r="EQ1" s="10" t="str">
        <f t="shared" si="4"/>
        <v>Roberts,_Michael_J.;_Tran,_A._Nam.Conditional_Suspension_of_the_US_Ethanol_Mandate_using_Threshold_Price_inside_a_Competitive_Storage_Model_2013</v>
      </c>
      <c r="ER1" s="10" t="str">
        <f t="shared" si="4"/>
        <v>Roberts,_Michael_J.;_Tran,_A._Nam.Conditional_Suspension_of_the_US_Ethanol_Mandate_using_Threshold_Price_inside_a_Competitive_Storage_Model_2013</v>
      </c>
      <c r="ES1" s="10" t="str">
        <f t="shared" si="4"/>
        <v>Roberts,_Michael_J.;_Tran,_A._Nam.Conditional_Suspension_of_the_US_Ethanol_Mandate_using_Threshold_Price_inside_a_Competitive_Storage_Model_2013</v>
      </c>
      <c r="ET1" s="10" t="str">
        <f t="shared" ref="ET1:FC1" si="5">SUBSTITUTE(ET17," ","_")&amp;"."&amp;SUBSTITUTE(ET18," ","_")&amp;"_"&amp;ET24</f>
        <v>Roberts,_Michael_J.;_Tran,_A._Nam.Conditional_Suspension_of_the_US_Ethanol_Mandate_using_Threshold_Price_inside_a_Competitive_Storage_Model_2013</v>
      </c>
      <c r="EU1" s="10" t="str">
        <f t="shared" si="5"/>
        <v>Roberts,_Michael_J.;_Tran,_A._Nam.Conditional_Suspension_of_the_US_Ethanol_Mandate_using_Threshold_Price_inside_a_Competitive_Storage_Model_2013</v>
      </c>
      <c r="EV1" s="10" t="str">
        <f t="shared" si="5"/>
        <v>Roberts,_Michael_J.;_Tran,_A._Nam.Conditional_Suspension_of_the_US_Ethanol_Mandate_using_Threshold_Price_inside_a_Competitive_Storage_Model_2013</v>
      </c>
      <c r="EW1" s="10" t="str">
        <f t="shared" si="5"/>
        <v>Roberts,_Michael_J.;_Tran,_A._Nam.Conditional_Suspension_of_the_US_Ethanol_Mandate_using_Threshold_Price_inside_a_Competitive_Storage_Model_2013</v>
      </c>
      <c r="EX1" s="10" t="str">
        <f t="shared" si="5"/>
        <v>Roberts,_Michael_J.;_Tran,_A._Nam.Conditional_Suspension_of_the_US_Ethanol_Mandate_using_Threshold_Price_inside_a_Competitive_Storage_Model_2013</v>
      </c>
      <c r="EY1" s="10" t="str">
        <f t="shared" si="5"/>
        <v>Roberts,_Michael_J.;_Tran,_A._Nam.Conditional_Suspension_of_the_US_Ethanol_Mandate_using_Threshold_Price_inside_a_Competitive_Storage_Model_2013</v>
      </c>
      <c r="EZ1" s="10" t="str">
        <f t="shared" si="5"/>
        <v>Roberts,_Michael_J.;_Tran,_A._Nam.Conditional_Suspension_of_the_US_Ethanol_Mandate_using_Threshold_Price_inside_a_Competitive_Storage_Model_2013</v>
      </c>
      <c r="FA1" s="10" t="str">
        <f t="shared" si="5"/>
        <v>Roberts,_Michael_J.;_Tran,_A._Nam.Conditional_Suspension_of_the_US_Ethanol_Mandate_using_Threshold_Price_inside_a_Competitive_Storage_Model_2013</v>
      </c>
      <c r="FB1" s="10" t="str">
        <f t="shared" si="5"/>
        <v>Roberts,_Michael_J.;_Tran,_A._Nam.Conditional_Suspension_of_the_US_Ethanol_Mandate_using_Threshold_Price_inside_a_Competitive_Storage_Model_2013</v>
      </c>
      <c r="FC1" s="10" t="str">
        <f t="shared" si="5"/>
        <v>Roberts,_Michael_J.;_Tran,_A._Nam.Conditional_Suspension_of_the_US_Ethanol_Mandate_using_Threshold_Price_inside_a_Competitive_Storage_Model_2013</v>
      </c>
      <c r="FD1" s="10" t="str">
        <f t="shared" ref="FD1:FM1" si="6">SUBSTITUTE(FD17," ","_")&amp;"."&amp;SUBSTITUTE(FD18," ","_")&amp;"_"&amp;FD24</f>
        <v>Roberts,_Michael_J.;_Tran,_A._Nam.Conditional_Suspension_of_the_US_Ethanol_Mandate_using_Threshold_Price_inside_a_Competitive_Storage_Model_2013</v>
      </c>
      <c r="FE1" s="10" t="str">
        <f t="shared" si="6"/>
        <v>Roberts,_Michael_J.;_Tran,_A._Nam.Conditional_Suspension_of_the_US_Ethanol_Mandate_using_Threshold_Price_inside_a_Competitive_Storage_Model_2013</v>
      </c>
      <c r="FF1" s="10" t="str">
        <f t="shared" si="6"/>
        <v>Roberts,_Michael_J.;_Tran,_A._Nam.Conditional_Suspension_of_the_US_Ethanol_Mandate_using_Threshold_Price_inside_a_Competitive_Storage_Model_2013</v>
      </c>
      <c r="FG1" s="10" t="str">
        <f t="shared" si="6"/>
        <v>Roberts,_Michael_J.;_Tran,_A._Nam.Conditional_Suspension_of_the_US_Ethanol_Mandate_using_Threshold_Price_inside_a_Competitive_Storage_Model_2013</v>
      </c>
      <c r="FH1" s="10" t="str">
        <f t="shared" si="6"/>
        <v>Roberts,_Michael_J.;_Tran,_A._Nam.Conditional_Suspension_of_the_US_Ethanol_Mandate_using_Threshold_Price_inside_a_Competitive_Storage_Model_2013</v>
      </c>
      <c r="FI1" s="10" t="str">
        <f t="shared" si="6"/>
        <v>Roberts,_Michael_J.;_Tran,_A._Nam.Conditional_Suspension_of_the_US_Ethanol_Mandate_using_Threshold_Price_inside_a_Competitive_Storage_Model_2013</v>
      </c>
      <c r="FJ1" s="10" t="str">
        <f t="shared" si="6"/>
        <v>Roberts,_Michael_J.;_Tran,_A._Nam.Conditional_Suspension_of_the_US_Ethanol_Mandate_using_Threshold_Price_inside_a_Competitive_Storage_Model_2013</v>
      </c>
      <c r="FK1" s="10" t="str">
        <f t="shared" si="6"/>
        <v>Roberts,_Michael_J.;_Tran,_A._Nam.Conditional_Suspension_of_the_US_Ethanol_Mandate_using_Threshold_Price_inside_a_Competitive_Storage_Model_2013</v>
      </c>
      <c r="FL1" s="10" t="str">
        <f t="shared" si="6"/>
        <v>Roberts,_Michael_J.;_Tran,_A._Nam.Conditional_Suspension_of_the_US_Ethanol_Mandate_using_Threshold_Price_inside_a_Competitive_Storage_Model_2013</v>
      </c>
      <c r="FM1" s="10" t="str">
        <f t="shared" si="6"/>
        <v>Roberts,_Michael_J.;_Tran,_A._Nam.Conditional_Suspension_of_the_US_Ethanol_Mandate_using_Threshold_Price_inside_a_Competitive_Storage_Model_2013</v>
      </c>
      <c r="FN1" s="10" t="str">
        <f t="shared" ref="FN1" si="7">SUBSTITUTE(FN17," ","_")&amp;"."&amp;SUBSTITUTE(FN18," ","_")&amp;"_"&amp;FN24</f>
        <v>Roberts,_Michael_J.;_Tran,_A._Nam.Conditional_Suspension_of_the_US_Ethanol_Mandate_using_Threshold_Price_inside_a_Competitive_Storage_Model_2013</v>
      </c>
      <c r="FO1" s="10" t="str">
        <f t="shared" si="2"/>
        <v>Taheripour,_Farzad;_Hertel,_Thomas_W.;_Tyner,_Wallace_E..Implications_of_biofuels_mandates_for_the_global_livestock_industry:_a_computable_general_equilibrium_analysis_2011</v>
      </c>
      <c r="FP1" s="10" t="str">
        <f t="shared" si="2"/>
        <v>Taheripour,_Farzad;_Hertel,_Thomas_W.;_Tyner,_Wallace_E.;_Beckman,_Jayson_F.;_Birur,_Dileep_K..Biofuels_and_their_by-products:_Global_economic_and_environmental_implications_2010</v>
      </c>
      <c r="FQ1" s="242" t="str">
        <f t="shared" si="2"/>
        <v>Thompson,_Wyatt;_Meyer,_Seth;_Westhoff,_Patrick;_Binfield,_Julian.Renewable_Fuel_Standard_Waiver_Options_during_the_Drought_of_2012_2012</v>
      </c>
      <c r="FR1" s="242" t="str">
        <f t="shared" si="2"/>
        <v>Thompson,_Wyatt;_Meyer,_Seth;_Westhoff,_Patrick;_Binfield,_Julian.Renewable_Fuel_Standard_Waiver_Options_during_the_Drought_of_2012_2012</v>
      </c>
      <c r="FS1" s="242" t="str">
        <f t="shared" si="2"/>
        <v>Thompson,_Wyatt;_Meyer,_Seth;_Westhoff,_Patrick;_Binfield,_Julian.Renewable_Fuel_Standard_Waiver_Options_during_the_Drought_of_2012_2012</v>
      </c>
      <c r="FT1" s="242" t="str">
        <f t="shared" si="2"/>
        <v>Thompson,_Wyatt;_Meyer,_Seth;_Westhoff,_Patrick;_Binfield,_Julian.Renewable_Fuel_Standard_Waiver_Options_during_the_Drought_of_2012_2012</v>
      </c>
      <c r="FU1" s="10" t="str">
        <f t="shared" si="2"/>
        <v>Tyner,,_Wallace_E.;_Ackerman,_Lois;_Taheripour,_Farzad.Potential_Impacts_of_a_Partial_Waiver_of_the_Ethanol_Blending_Rules_2012</v>
      </c>
      <c r="FV1" s="10" t="str">
        <f t="shared" si="2"/>
        <v>Tyner,,_Wallace_E.;_Ackerman,_Lois;_Taheripour,_Farzad.Potential_Impacts_of_a_Partial_Waiver_of_the_Ethanol_Blending_Rules_2012</v>
      </c>
      <c r="FW1" s="10" t="str">
        <f t="shared" si="2"/>
        <v>Tyner,,_Wallace_E.;_Ackerman,_Lois;_Taheripour,_Farzad.Potential_Impacts_of_a_Partial_Waiver_of_the_Ethanol_Blending_Rules_2012</v>
      </c>
      <c r="FX1" s="10" t="str">
        <f t="shared" si="2"/>
        <v>Wang,_Weiwei;Madhu_Khanna;_Puneet_Dwivedi.Optimal_Mix_of_Feedstock_for_Biofuels:_Implications_for_Land_Use_and_GHG_Emissions_2013</v>
      </c>
      <c r="FY1" s="10" t="str">
        <f t="shared" si="2"/>
        <v>Whistance,_Jarrett;_Meyer,_Seth;_Thompson,_Wyatt.Renewable_Fuel_Standard_Waiver_Options_for_2014_and_Beyond_2013</v>
      </c>
      <c r="FZ1" s="10" t="str">
        <f t="shared" si="2"/>
        <v>Whistance,_Jarrett;_Meyer,_Seth;_Thompson,_Wyatt.Renewable_Fuel_Standard_Waiver_Options_for_2014_and_Beyond_2013</v>
      </c>
      <c r="GA1" s="10" t="str">
        <f t="shared" si="2"/>
        <v>Whistance,_Jarrett;_Meyer,_Seth;_Thompson,_Wyatt.Renewable_Fuel_Standard_Waiver_Options_for_2014_and_Beyond_2013</v>
      </c>
      <c r="GB1" s="10" t="str">
        <f t="shared" si="2"/>
        <v>Whistance,_Jarrett;_Meyer,_Seth;_Thompson,_Wyatt.Renewable_Fuel_Standard_Waiver_Options_for_2014_and_Beyond_2013</v>
      </c>
      <c r="GC1" s="10" t="str">
        <f t="shared" si="2"/>
        <v>Whistance,_Jarrett;_Meyer,_Seth;_Thompson,_Wyatt.Renewable_Fuel_Standard_Waiver_Options_for_2014_and_Beyond_2013</v>
      </c>
      <c r="GD1" s="10" t="str">
        <f t="shared" si="2"/>
        <v>Whistance,_Jarrett;_Meyer,_Seth;_Thompson,_Wyatt.Renewable_Fuel_Standard_Waiver_Options_for_2014_and_Beyond_2013</v>
      </c>
      <c r="GE1" s="10" t="str">
        <f t="shared" si="2"/>
        <v>Wu,_JunJie;_Langpap,_Christian.The_Price_and_Welfare_Effects_of_Biofuel_Mandates_and_Subsidies_2014</v>
      </c>
      <c r="GF1" s="10" t="str">
        <f t="shared" si="2"/>
        <v>Wu,_JunJie;_Langpap,_Christian.The_Price_and_Welfare_Effects_of_Biofuel_Mandates_and_Subsidies_2014</v>
      </c>
      <c r="GG1" s="10" t="str">
        <f t="shared" si="2"/>
        <v>Wu,_JunJie;_Langpap,_Christian.The_Price_and_Welfare_Effects_of_Biofuel_Mandates_and_Subsidies_2014</v>
      </c>
      <c r="GH1" s="10" t="str">
        <f t="shared" si="2"/>
        <v>Yang,_Jun;_Huang,_Jikun;_Msangi,_Siwa;_Rozelle,_Scott;_Weersink,_Alfons;_Danielle,_Torres.The_Role_of_Cultivated_Land_Expansion_on_the_Impacts_to_Global_Agricultural_Markets_from_Biofuels_2014</v>
      </c>
      <c r="GI1" s="10" t="str">
        <f t="shared" si="2"/>
        <v>Yang,_Jun;_Huang,_Jikun;_Msangi,_Siwa;_Rozelle,_Scott;_Weersink,_Alfons;_Danielle,_Torres.The_Role_of_Cultivated_Land_Expansion_on_the_Impacts_to_Global_Agricultural_Markets_from_Biofuels_2014</v>
      </c>
      <c r="GJ1" s="10" t="str">
        <f t="shared" ref="GJ1:GM1" si="8">SUBSTITUTE(GJ17," ","_")&amp;"."&amp;SUBSTITUTE(GJ18," ","_")&amp;"_"&amp;GJ24</f>
        <v>Yang,_Jun;_Huang,_Jikun;_Msangi,_Siwa;_Rozelle,_Scott;_Weersink,_Alfons;_Danielle,_Torres.The_Role_of_Cultivated_Land_Expansion_on_the_Impacts_to_Global_Agricultural_Markets_from_Biofuels_2014</v>
      </c>
      <c r="GK1" s="10" t="str">
        <f t="shared" si="8"/>
        <v>Yang,_Jun;_Huang,_Jikun;_Msangi,_Siwa;_Rozelle,_Scott;_Weersink,_Alfons;_Danielle,_Torres.The_Role_of_Cultivated_Land_Expansion_on_the_Impacts_to_Global_Agricultural_Markets_from_Biofuels_2014</v>
      </c>
      <c r="GL1" s="10" t="str">
        <f t="shared" si="8"/>
        <v>Yang,_Jun;_Huang,_Jikun;_Msangi,_Siwa;_Rozelle,_Scott;_Weersink,_Alfons;_Danielle,_Torres.The_Role_of_Cultivated_Land_Expansion_on_the_Impacts_to_Global_Agricultural_Markets_from_Biofuels_2014</v>
      </c>
      <c r="GM1" s="10" t="str">
        <f t="shared" si="8"/>
        <v>Yang,_Jun;_Huang,_Jikun;_Msangi,_Siwa;_Rozelle,_Scott;_Weersink,_Alfons;_Danielle,_Torres.The_Role_of_Cultivated_Land_Expansion_on_the_Impacts_to_Global_Agricultural_Markets_from_Biofuels_2014</v>
      </c>
      <c r="GN1" s="10" t="str">
        <f t="shared" ref="GN1:GO1" si="9">SUBSTITUTE(GN17," ","_")&amp;"."&amp;SUBSTITUTE(GN18," ","_")&amp;"_"&amp;GN24</f>
        <v>Yang,_Jun;_Huang,_Jikun;_Msangi,_Siwa;_Rozelle,_Scott;_Weersink,_Alfons;_Danielle,_Torres.The_Role_of_Cultivated_Land_Expansion_on_the_Impacts_to_Global_Agricultural_Markets_from_Biofuels_2014</v>
      </c>
      <c r="GO1" s="10" t="str">
        <f t="shared" si="9"/>
        <v>Yang,_Jun;_Huang,_Jikun;_Msangi,_Siwa;_Rozelle,_Scott;_Weersink,_Alfons;_Danielle,_Torres.The_Role_of_Cultivated_Land_Expansion_on_the_Impacts_to_Global_Agricultural_Markets_from_Biofuels_2014</v>
      </c>
      <c r="GP1" s="242" t="str">
        <f t="shared" si="2"/>
        <v>Meyer,_Seth;_Julian_Binfield;_Wyatt_Thompson.The_Role_of_Biofuel_Policy_and_Biotechnology_in_the_Development_of_the_Ethanol_Industry_in_the_United_States_2013</v>
      </c>
      <c r="GQ1" s="242" t="str">
        <f t="shared" si="2"/>
        <v>Meyer,_Seth;_Julian_Binfield;_Wyatt_Thompson.The_Role_of_Biofuel_Policy_and_Biotechnology_in_the_Development_of_the_Ethanol_Industry_in_the_United_States_2013</v>
      </c>
      <c r="GR1" s="10" t="str">
        <f t="shared" si="2"/>
        <v>US_EPA.Renewable_Fuel_Standard_Program_(RFS2)_Regulatory_Impact_Analysis_2010</v>
      </c>
      <c r="GS1" s="10" t="str">
        <f t="shared" si="2"/>
        <v>US_EPA.Renewable_Fuel_Standard_Program_(RFS2)_Regulatory_Impact_Analysis_2010</v>
      </c>
      <c r="GT1" s="10" t="str">
        <f t="shared" si="2"/>
        <v>Babcock,_Bruce;_Jacinto_Fabiosa.The_Impact_of_Ethanol_and_Ethanol_Subsidies_on_Corn_Prices:_Revisiting_History_2011</v>
      </c>
      <c r="GU1" s="10" t="str">
        <f t="shared" si="2"/>
        <v>Babcock,_Bruce_A..Distributional_implications_of_US_ethanol_policy_2008</v>
      </c>
      <c r="GV1" s="10" t="str">
        <f t="shared" si="2"/>
        <v>Babcock,_Bruce_A..Distributional_implications_of_US_ethanol_policy_2008</v>
      </c>
      <c r="GW1" s="10" t="str">
        <f t="shared" si="2"/>
        <v>Babcock,_Bruce_A..Distributional_implications_of_US_ethanol_policy_2008</v>
      </c>
      <c r="GX1" s="10" t="str">
        <f t="shared" si="2"/>
        <v>Babcock,_Bruce_A..Distributional_implications_of_US_ethanol_policy_2008</v>
      </c>
      <c r="GY1" s="10" t="str">
        <f t="shared" si="2"/>
        <v>Babcock,_Bruce_A..Distributional_implications_of_US_ethanol_policy_2008</v>
      </c>
      <c r="GZ1" s="10" t="str">
        <f t="shared" si="2"/>
        <v>Babcock,_Bruce_A..Distributional_implications_of_US_ethanol_policy_2008</v>
      </c>
      <c r="HA1" s="10" t="str">
        <f t="shared" si="2"/>
        <v>De_La_Torre_Ugarte,_Daniel;_English,_Burton_C.;_Jensen,_Kim.Sixty_billion_gallons_by_2030:_economic_and_agricultural_impacts_of_ethanol_and_biodiesel_expansion_2007</v>
      </c>
      <c r="HB1" s="10" t="str">
        <f t="shared" si="2"/>
        <v>De_Gorter,_Harry;_Just,_David_R..The_law_of_unintended_consequences:_how_the_US_biofuel_tax_credit_with_a_mandate_subsidizes_oil_consumption_and_has_no_impact_on_ethanol_consumption_2008</v>
      </c>
      <c r="HC1" s="10" t="str">
        <f t="shared" si="2"/>
        <v>De_Gorter,_Harry;_Just,_David_R..The_law_of_unintended_consequences:_how_the_US_biofuel_tax_credit_with_a_mandate_subsidizes_oil_consumption_and_has_no_impact_on_ethanol_consumption_2008</v>
      </c>
      <c r="HD1" s="10" t="str">
        <f t="shared" si="2"/>
        <v>De_Gorter,_Harry;_Just,_David_R.."Water”_in_the_US_Ethanol_Tax_Credit_and_Mandate:_Implications_for_Rectangular_Deadweight_Costs_and_the_Corn-Oil_Price_Relationship_2008</v>
      </c>
      <c r="HE1" s="10" t="str">
        <f t="shared" si="2"/>
        <v>Elobeid,_Amani;_Tokgoz,_Simla.Removing_distortions_in_the_US_ethanol_market:_What_does_it_imply_for_the_United_States_and_Brazil?_2008</v>
      </c>
      <c r="HF1" s="10" t="str">
        <f t="shared" si="2"/>
        <v>Elobeid,_Amani;_Tokgoz,_Simla.Removing_distortions_in_the_US_ethanol_market:_What_does_it_imply_for_the_United_States_and_Brazil?_2008</v>
      </c>
      <c r="HG1" s="10" t="str">
        <f t="shared" si="2"/>
        <v>Kalaitzandonakes,_Nicholas;_Kaufman,_James;_Meyer,_Seth;_Thompson,_Wyatt.The_Impact_of_Biotech_Corn_Traits_on_Ethanol_Production_2008</v>
      </c>
      <c r="HH1" s="10" t="str">
        <f t="shared" si="2"/>
        <v>Kalaitzandonakes,_Nicholas;_Kaufman,_James;_Meyer,_Seth;_Thompson,_Wyatt.The_Impact_of_Biotech_Corn_Traits_on_Ethanol_Production_2008</v>
      </c>
      <c r="HI1" s="10" t="str">
        <f t="shared" si="2"/>
        <v>Kalaitzandonakes,_Nicholas;_Kaufman,_James;_Meyer,_Seth;_Thompson,_Wyatt.The_Impact_of_Biotech_Corn_Traits_on_Ethanol_Production_2008</v>
      </c>
      <c r="HJ1" s="10" t="str">
        <f t="shared" si="2"/>
        <v>Kalaitzandonakes,_Nicholas;_Kaufman,_James;_Meyer,_Seth;_Thompson,_Wyatt.The_Impact_of_Biotech_Corn_Traits_on_Ethanol_Production_2008</v>
      </c>
      <c r="HK1" s="10" t="str">
        <f t="shared" si="2"/>
        <v>McPhail,_Lihong_Lu;_Babcock,_Bruce_A..Ethanol,_mandates,_and_drought:_Insights_from_a_stochastic_equilibrium_model_of_the_US_corn_market_2008</v>
      </c>
      <c r="HL1" s="10" t="str">
        <f t="shared" si="2"/>
        <v>McPhail,_Lihong_Lu;_Babcock,_Bruce_A..Ethanol,_mandates,_and_drought:_Insights_from_a_stochastic_equilibrium_model_of_the_US_corn_market_2008</v>
      </c>
      <c r="HM1" s="10" t="str">
        <f t="shared" si="2"/>
        <v>McPhail,_Lihong_Lu;_Babcock,_Bruce_A..Ethanol,_mandates,_and_drought:_Insights_from_a_stochastic_equilibrium_model_of_the_US_corn_market_2008</v>
      </c>
      <c r="HN1" s="10" t="str">
        <f t="shared" si="2"/>
        <v>McPhail,_Lihong_Lu;_Babcock,_Bruce_A..Ethanol,_mandates,_and_drought:_Insights_from_a_stochastic_equilibrium_model_of_the_US_corn_market_2008</v>
      </c>
      <c r="HO1" s="242" t="str">
        <f t="shared" ref="HO1:KB1" si="10">SUBSTITUTE(HO17," ","_")&amp;"."&amp;SUBSTITUTE(HO18," ","_")&amp;"_"&amp;HO24</f>
        <v>McPhail,_Lihong_Lu;_Babcock,_Bruce_A..Short-run_price_and_welfare_impacts_of_federal_ethanol_policies_2008</v>
      </c>
      <c r="HP1" s="242" t="str">
        <f t="shared" si="10"/>
        <v>McPhail,_Lihong_Lu;_Babcock,_Bruce_A..Short-run_price_and_welfare_impacts_of_federal_ethanol_policies_2008</v>
      </c>
      <c r="HQ1" s="242" t="str">
        <f t="shared" si="10"/>
        <v>McPhail,_Lihong_Lu;_Babcock,_Bruce_A..Short-run_price_and_welfare_impacts_of_federal_ethanol_policies_2008</v>
      </c>
      <c r="HR1" s="242" t="str">
        <f t="shared" si="10"/>
        <v>McPhail,_Lihong_Lu;_Babcock,_Bruce_A..Short-run_price_and_welfare_impacts_of_federal_ethanol_policies_2008</v>
      </c>
      <c r="HS1" s="10" t="str">
        <f t="shared" si="10"/>
        <v>Searchinger,_Timothy;_Heimlich,_Ralph;_Houghton,_Richard_A.;_Dong,_Fengxia;_Elobeid,_Amani;_Fabiosa,_Jacinto;_Tokgoz,_Simla;_Hayes,_Dermot;_Yu,_Tun-Hsiang.Use_of_US_croplands_for_biofuels_increases_greenhouse_gases_through_emissions_from_land-use_change_2008</v>
      </c>
      <c r="HT1" s="10" t="str">
        <f t="shared" si="10"/>
        <v>Thompson,_Wyatt;_Meyer,_Seth;_Westhoff,_Pat.How_does_petroleum_price_and_corn_yield_volatility_affect_ethanol_markets_with_and_without_an_ethanol_use_mandate?_2009</v>
      </c>
      <c r="HU1" s="10" t="str">
        <f t="shared" si="10"/>
        <v>FAPRI_.Biofuel_impacts_of_selected_farm_bill_provisions_and_other_biofuel_policy_options_2008</v>
      </c>
      <c r="HV1" s="10" t="str">
        <f t="shared" si="10"/>
        <v>FAPRI_.Biofuel_impacts_of_selected_farm_bill_provisions_and_other_biofuel_policy_options_2008</v>
      </c>
      <c r="HW1" s="10" t="str">
        <f t="shared" si="10"/>
        <v>De_Gorter,_Harry;_Just,_David_R..The_economics_of_the_US_ethanol_import_tariff_with_a_blend_mandate_and_tax_credit_2008</v>
      </c>
      <c r="HX1" s="10" t="str">
        <f t="shared" si="10"/>
        <v>De_Gorter,_Harry;_Just,_David_R..The_economics_of_the_US_ethanol_import_tariff_with_a_blend_mandate_and_tax_credit_2008</v>
      </c>
      <c r="HY1" s="242" t="str">
        <f t="shared" si="10"/>
        <v>Elobeid,_A.;_Tokgoz,_S.;_Hayes,_D.J.;_Babcock,_B.A.;_Hart,_C.E..The_long-run_impact_of_corn-based_ethanol_on_the_grain,_oilseed,_and_livestock_sectors_with_implications_for_biotech_crops_2007</v>
      </c>
      <c r="HZ1" s="242" t="str">
        <f t="shared" si="10"/>
        <v>Elobeid_Amani;_Simla_Tokgoz;_Hayes,_Dermot;_Babcock,_Bruce;_Hart,_Chad.The_Long-Run_Impact_of_Corn-Based_Ethanol_on_the_Grain,_Oilseed,_and_Livestock_Sectors_with_Implications_for_Biotech_Crops_2007</v>
      </c>
      <c r="IA1" s="242" t="str">
        <f t="shared" si="10"/>
        <v>Hayes,_Dermot;_Babcock,_Bruce;_Fabiosa,_Jacinto;_Tokgoz,_Simla;_Elobeid,_Amani;_Yu,_Tun-Hsiang;_Dong,_Fengxia;_Hart,_Chad;_Chavez,_Eddie;_Pan,_Suwen;_others.Biofuels:_potential_production_capacity,_effects_on_grain_and_livestock_sectors,_and_implications_for_food_prices_and_consumers_2009</v>
      </c>
      <c r="IB1" s="242" t="str">
        <f t="shared" si="10"/>
        <v>Hayes,_Dermot;_Babcock,_Bruce;_Fabiosa,_Jacinto;_Tokgoz,_Simla;_Elobeid,_Amani;_Yu,_Tun-Hsiang;_Dong,_Fengxia;_Hart,_Chad;_Chavez,_Eddie;_Pan,_Suwen;_others.Biofuels:_potential_production_capacity,_effects_on_grain_and_livestock_sectors,_and_implications_for_food_prices_and_consumers_2009</v>
      </c>
      <c r="IC1" s="242" t="str">
        <f t="shared" si="10"/>
        <v>Hayes,_Dermot;_Babcock,_Bruce;_Fabiosa,_Jacinto;_Tokgoz,_Simla;_Elobeid,_Amani;_Yu,_Tun-Hsiang;_Dong,_Fengxia;_Hart,_Chad;_Chavez,_Eddie;_Pan,_Suwen;_others.Biofuels:_potential_production_capacity,_effects_on_grain_and_livestock_sectors,_and_implications_for_food_prices_and_consumers_2009</v>
      </c>
      <c r="ID1" s="242" t="str">
        <f t="shared" si="10"/>
        <v>Hayes,_Dermot;_Babcock,_Bruce;_Fabiosa,_Jacinto;_Tokgoz,_Simla;_Elobeid,_Amani;_Yu,_Tun-Hsiang;_Dong,_Fengxia;_Hart,_Chad;_Chavez,_Eddie;_Pan,_Suwen;_others.Biofuels:_potential_production_capacity,_effects_on_grain_and_livestock_sectors,_and_implications_for_food_prices_and_consumers_2009</v>
      </c>
      <c r="IE1" s="242" t="str">
        <f t="shared" si="10"/>
        <v>Kruse,_John;_Westhoff,_Patrick;_Meyer,_Seth;_Thompson,_Wyatt.Economic_Impacts_of_Not_Extending_Biofuel_Subsidies_2007</v>
      </c>
      <c r="IF1" s="10" t="str">
        <f t="shared" si="10"/>
        <v>Park,_Hwanil;_Fortenbery,_T._Randall.The_effect_of_ethanol_production_on_the_US_national_corn_price_2007</v>
      </c>
      <c r="IG1" s="10" t="str">
        <f t="shared" si="10"/>
        <v>Tyner,_Wallace_E.;_Taheripour,_Farzad.Policy_options_for_integrated_energy_and_agricultural_markets_2008</v>
      </c>
      <c r="IH1" s="10" t="str">
        <f t="shared" si="10"/>
        <v>Tyner,_Wallace_E.;_Taheripour,_Farzad.Policy_options_for_integrated_energy_and_agricultural_markets_2008</v>
      </c>
      <c r="II1" s="10" t="str">
        <f t="shared" si="10"/>
        <v>Tyner,_Wallace_E.;_Taheripour,_Farzad.Policy_options_for_integrated_energy_and_agricultural_markets_2008</v>
      </c>
      <c r="IJ1" s="10" t="str">
        <f t="shared" si="10"/>
        <v>Tyner,_Wallace_E.;_Taheripour,_Farzad.Policy_options_for_integrated_energy_and_agricultural_markets_2008</v>
      </c>
      <c r="IK1" s="10" t="str">
        <f t="shared" si="10"/>
        <v>Tyner,_Wallace_E.;_Taheripour,_Farzad.Policy_options_for_integrated_energy_and_agricultural_markets_2008</v>
      </c>
      <c r="IL1" s="10" t="str">
        <f t="shared" ref="IL1:IM1" si="11">SUBSTITUTE(IL17," ","_")&amp;"."&amp;SUBSTITUTE(IL18," ","_")&amp;"_"&amp;IL24</f>
        <v>Tyner,_Wallace_E.;_Taheripour,_Farzad.Policy_options_for_integrated_energy_and_agricultural_markets_2008</v>
      </c>
      <c r="IM1" s="10" t="str">
        <f t="shared" si="11"/>
        <v>Tyner,_Wallace_E.;_Taheripour,_Farzad.Policy_options_for_integrated_energy_and_agricultural_markets_2008</v>
      </c>
      <c r="IN1" s="10" t="str">
        <f t="shared" ref="IN1:IO1" si="12">SUBSTITUTE(IN17," ","_")&amp;"."&amp;SUBSTITUTE(IN18," ","_")&amp;"_"&amp;IN24</f>
        <v>Tyner,_Wallace_E.;_Taheripour,_Farzad.Policy_options_for_integrated_energy_and_agricultural_markets_2008</v>
      </c>
      <c r="IO1" s="10" t="str">
        <f t="shared" si="12"/>
        <v>Tyner,_Wallace_E.;_Taheripour,_Farzad.Policy_options_for_integrated_energy_and_agricultural_markets_2008</v>
      </c>
      <c r="IP1" s="10" t="str">
        <f t="shared" ref="IP1" si="13">SUBSTITUTE(IP17," ","_")&amp;"."&amp;SUBSTITUTE(IP18," ","_")&amp;"_"&amp;IP24</f>
        <v>Tyner,_Wallace_E.;_Taheripour,_Farzad.Policy_options_for_integrated_energy_and_agricultural_markets_2008</v>
      </c>
      <c r="IQ1" s="10" t="str">
        <f t="shared" ref="IQ1:IR1" si="14">SUBSTITUTE(IQ17," ","_")&amp;"."&amp;SUBSTITUTE(IQ18," ","_")&amp;"_"&amp;IQ24</f>
        <v>Tyner,_Wallace_E.;_Taheripour,_Farzad.Policy_options_for_integrated_energy_and_agricultural_markets_2008</v>
      </c>
      <c r="IR1" s="10" t="str">
        <f t="shared" si="14"/>
        <v>Tyner,_Wallace_E.;_Taheripour,_Farzad.Policy_options_for_integrated_energy_and_agricultural_markets_2008</v>
      </c>
      <c r="IS1" s="10" t="str">
        <f t="shared" ref="IS1:IT1" si="15">SUBSTITUTE(IS17," ","_")&amp;"."&amp;SUBSTITUTE(IS18," ","_")&amp;"_"&amp;IS24</f>
        <v>Tyner,_Wallace_E.;_Taheripour,_Farzad.Policy_options_for_integrated_energy_and_agricultural_markets_2008</v>
      </c>
      <c r="IT1" s="10" t="str">
        <f t="shared" si="15"/>
        <v>Tyner,_Wallace_E.;_Taheripour,_Farzad.Policy_options_for_integrated_energy_and_agricultural_markets_2008</v>
      </c>
      <c r="IU1" s="10" t="str">
        <f t="shared" ref="IU1:IW1" si="16">SUBSTITUTE(IU17," ","_")&amp;"."&amp;SUBSTITUTE(IU18," ","_")&amp;"_"&amp;IU24</f>
        <v>Tyner,_Wallace_E.;_Taheripour,_Farzad.Policy_options_for_integrated_energy_and_agricultural_markets_2008</v>
      </c>
      <c r="IV1" s="10" t="str">
        <f t="shared" si="16"/>
        <v>Tyner,_Wallace_E.;_Taheripour,_Farzad.Policy_options_for_integrated_energy_and_agricultural_markets_2008</v>
      </c>
      <c r="IW1" s="10" t="str">
        <f t="shared" si="16"/>
        <v>Tyner,_Wallace_E.;_Taheripour,_Farzad.Policy_options_for_integrated_energy_and_agricultural_markets_2008</v>
      </c>
      <c r="IX1" s="10" t="str">
        <f t="shared" ref="IX1:IY1" si="17">SUBSTITUTE(IX17," ","_")&amp;"."&amp;SUBSTITUTE(IX18," ","_")&amp;"_"&amp;IX24</f>
        <v>Tyner,_Wallace_E.;_Taheripour,_Farzad.Policy_options_for_integrated_energy_and_agricultural_markets_2008</v>
      </c>
      <c r="IY1" s="10" t="str">
        <f t="shared" si="17"/>
        <v>Tyner,_Wallace_E.;_Taheripour,_Farzad.Policy_options_for_integrated_energy_and_agricultural_markets_2008</v>
      </c>
      <c r="IZ1" s="10" t="str">
        <f t="shared" ref="IZ1:JA1" si="18">SUBSTITUTE(IZ17," ","_")&amp;"."&amp;SUBSTITUTE(IZ18," ","_")&amp;"_"&amp;IZ24</f>
        <v>Tyner,_Wallace_E.;_Taheripour,_Farzad.Policy_options_for_integrated_energy_and_agricultural_markets_2008</v>
      </c>
      <c r="JA1" s="10" t="str">
        <f t="shared" si="18"/>
        <v>Tyner,_Wallace_E.;_Taheripour,_Farzad.Policy_options_for_integrated_energy_and_agricultural_markets_2008</v>
      </c>
      <c r="JB1" s="10" t="str">
        <f t="shared" si="10"/>
        <v>Tyner,_Wallace_E.;_Taheripour,_Farzad.Policy_options_for_integrated_energy_and_agricultural_markets_2008</v>
      </c>
      <c r="JC1" s="10" t="str">
        <f t="shared" si="10"/>
        <v>Tyner,_Wallace_E.;_Taheripour,_Farzad.Policy_options_for_integrated_energy_and_agricultural_markets_2008</v>
      </c>
      <c r="JD1" s="10" t="str">
        <f t="shared" si="10"/>
        <v>Tyner,_Wallace_E.;_Taheripour,_Farzad.Policy_options_for_integrated_energy_and_agricultural_markets_2008</v>
      </c>
      <c r="JE1" s="10" t="str">
        <f t="shared" si="10"/>
        <v>Tyner,_Wallace_E.;_Taheripour,_Farzad.Policy_options_for_integrated_energy_and_agricultural_markets_2008</v>
      </c>
      <c r="JF1" s="10" t="str">
        <f t="shared" si="10"/>
        <v>Tyner,_Wallace_E.;_Taheripour,_Farzad.Policy_options_for_integrated_energy_and_agricultural_markets_2008</v>
      </c>
      <c r="JG1" s="10" t="str">
        <f t="shared" si="10"/>
        <v>Tyner,_Wallace_E.;_Taheripour,_Farzad.Policy_options_for_integrated_energy_and_agricultural_markets_2008</v>
      </c>
      <c r="JH1" s="10" t="str">
        <f t="shared" si="10"/>
        <v>Tyner,_Wallace_E.;_Taheripour,_Farzad.Policy_options_for_integrated_energy_and_agricultural_markets_2008</v>
      </c>
      <c r="JI1" s="10" t="str">
        <f t="shared" si="10"/>
        <v>Tyner,_Wallace_E.;_Taheripour,_Farzad.Policy_options_for_integrated_energy_and_agricultural_markets_2008</v>
      </c>
      <c r="JJ1" s="10" t="str">
        <f t="shared" si="10"/>
        <v>Tyner,_Wallace_E.;_Taheripour,_Farzad.Policy_options_for_integrated_energy_and_agricultural_markets_2008</v>
      </c>
      <c r="JK1" s="10" t="str">
        <f t="shared" si="10"/>
        <v>Tyner,_Wallace_E.;_Taheripour,_Farzad.Policy_options_for_integrated_energy_and_agricultural_markets_2008</v>
      </c>
      <c r="JL1" s="10" t="str">
        <f t="shared" si="10"/>
        <v>Tyner,_Wallace_E.;_Taheripour,_Farzad.Policy_options_for_integrated_energy_and_agricultural_markets_2008</v>
      </c>
      <c r="JM1" s="10" t="str">
        <f t="shared" si="10"/>
        <v>Tyner,_Wallace_E.;_Taheripour,_Farzad.Policy_options_for_integrated_energy_and_agricultural_markets_2008</v>
      </c>
      <c r="JN1" s="10" t="str">
        <f t="shared" si="10"/>
        <v>Tyner,_Wallace_E.;_Taheripour,_Farzad.Policy_options_for_integrated_energy_and_agricultural_markets_2008</v>
      </c>
      <c r="JO1" s="10" t="str">
        <f t="shared" si="10"/>
        <v>Tyner,_Wallace_E.;_Taheripour,_Farzad.Policy_options_for_integrated_energy_and_agricultural_markets_2008</v>
      </c>
      <c r="JP1" s="10" t="str">
        <f t="shared" si="10"/>
        <v>Tyner,_Wallace_E.;_Taheripour,_Farzad.Policy_options_for_integrated_energy_and_agricultural_markets_2008</v>
      </c>
      <c r="JQ1" s="10" t="str">
        <f t="shared" si="10"/>
        <v>Tyner,_Wallace_E.;_Taheripour,_Farzad.Policy_options_for_integrated_energy_and_agricultural_markets_2008</v>
      </c>
      <c r="JR1" s="10" t="str">
        <f t="shared" si="10"/>
        <v>Tyner,_Wallace_E.;_Taheripour,_Farzad.Policy_options_for_integrated_energy_and_agricultural_markets_2008</v>
      </c>
      <c r="JS1" s="10" t="str">
        <f t="shared" si="10"/>
        <v>Tyner,_Wallace_E.;_Taheripour,_Farzad.Policy_options_for_integrated_energy_and_agricultural_markets_2008</v>
      </c>
      <c r="JT1" s="10" t="str">
        <f t="shared" si="10"/>
        <v>Tyner,_Wallace_E.;_Taheripour,_Farzad.Policy_options_for_integrated_energy_and_agricultural_markets_2008</v>
      </c>
      <c r="JU1" s="10" t="str">
        <f t="shared" si="10"/>
        <v>Tyner,_Wallace_E.;_Taheripour,_Farzad.Policy_options_for_integrated_energy_and_agricultural_markets_2008</v>
      </c>
      <c r="JV1" s="10" t="str">
        <f t="shared" si="10"/>
        <v>Tyner,_Wallace_E.;_Taheripour,_Farzad.Policy_options_for_integrated_energy_and_agricultural_markets_2008</v>
      </c>
      <c r="JW1" s="10" t="str">
        <f t="shared" si="10"/>
        <v>Tyner,_Wallace_E.;_Taheripour,_Farzad.Policy_options_for_integrated_energy_and_agricultural_markets_2008</v>
      </c>
      <c r="JX1" s="10" t="str">
        <f t="shared" si="10"/>
        <v>Tyner,_Wallace_E.;_Taheripour,_Farzad.Policy_options_for_integrated_energy_and_agricultural_markets_2008</v>
      </c>
      <c r="JY1" s="10" t="str">
        <f t="shared" si="10"/>
        <v>Tyner,_Wallace_E.;_Taheripour,_Farzad.Policy_options_for_integrated_energy_and_agricultural_markets_2008</v>
      </c>
      <c r="JZ1" s="10" t="str">
        <f t="shared" si="10"/>
        <v>Tyner,_Wallace_E.;_Taheripour,_Farzad.Policy_options_for_integrated_energy_and_agricultural_markets_2008</v>
      </c>
      <c r="KA1" s="10" t="str">
        <f t="shared" si="10"/>
        <v>Tyner,_Wallace_E.;_Taheripour,_Farzad.Policy_options_for_integrated_energy_and_agricultural_markets_2008</v>
      </c>
      <c r="KB1" s="10" t="str">
        <f t="shared" si="10"/>
        <v>Tyner,_Wallace_E.;_Taheripour,_Farzad.Policy_options_for_integrated_energy_and_agricultural_markets_2008</v>
      </c>
      <c r="KC1" s="10" t="str">
        <f t="shared" ref="KC1:LH1" si="19">SUBSTITUTE(KC17," ","_")&amp;"."&amp;SUBSTITUTE(KC18," ","_")&amp;"_"&amp;KC24</f>
        <v>Tyner,_Wallace_E.;_Taheripour,_Farzad.Policy_options_for_integrated_energy_and_agricultural_markets_2008</v>
      </c>
      <c r="KD1" s="10" t="str">
        <f t="shared" si="19"/>
        <v>Tyner,_Wallace_E.;_Taheripour,_Farzad.Policy_options_for_integrated_energy_and_agricultural_markets_2008</v>
      </c>
      <c r="KE1" s="10" t="str">
        <f t="shared" si="19"/>
        <v>Tyner,_Wallace_E.;_Taheripour,_Farzad.Policy_options_for_integrated_energy_and_agricultural_markets_2008</v>
      </c>
      <c r="KF1" s="10" t="str">
        <f t="shared" si="19"/>
        <v>Tyner,_Wallace_E.;_Taheripour,_Farzad.Policy_options_for_integrated_energy_and_agricultural_markets_2008</v>
      </c>
      <c r="KG1" s="10" t="str">
        <f t="shared" si="19"/>
        <v>Tyner,_Wallace_E.;_Taheripour,_Farzad.Policy_options_for_integrated_energy_and_agricultural_markets_2008</v>
      </c>
      <c r="KH1" s="10" t="str">
        <f t="shared" si="19"/>
        <v>Tyner,_Wallace_E.;_Taheripour,_Farzad.Policy_options_for_integrated_energy_and_agricultural_markets_2008</v>
      </c>
      <c r="KI1" s="10" t="str">
        <f t="shared" si="19"/>
        <v>Tyner,_Wallace_E.;_Taheripour,_Farzad.Policy_options_for_integrated_energy_and_agricultural_markets_2008</v>
      </c>
      <c r="KJ1" s="10" t="str">
        <f t="shared" si="19"/>
        <v>Tyner,_Wallace_E.;_Taheripour,_Farzad.Policy_options_for_integrated_energy_and_agricultural_markets_2008</v>
      </c>
      <c r="KK1" s="10" t="str">
        <f t="shared" si="19"/>
        <v>Tyner,_Wallace_E.;_Taheripour,_Farzad.Policy_options_for_integrated_energy_and_agricultural_markets_2008</v>
      </c>
      <c r="KL1" s="10" t="str">
        <f t="shared" ref="KL1" si="20">SUBSTITUTE(KL17," ","_")&amp;"."&amp;SUBSTITUTE(KL18," ","_")&amp;"_"&amp;KL24</f>
        <v>Tyner,_Wallace_E.;_Taheripour,_Farzad.Policy_options_for_integrated_energy_and_agricultural_markets_2008</v>
      </c>
      <c r="KM1" s="10" t="str">
        <f t="shared" ref="KM1:KN1" si="21">SUBSTITUTE(KM17," ","_")&amp;"."&amp;SUBSTITUTE(KM18," ","_")&amp;"_"&amp;KM24</f>
        <v>Tyner,_Wallace_E.;_Taheripour,_Farzad.Policy_options_for_integrated_energy_and_agricultural_markets_2008</v>
      </c>
      <c r="KN1" s="10" t="str">
        <f t="shared" si="21"/>
        <v>Tyner,_Wallace_E.;_Taheripour,_Farzad.Policy_options_for_integrated_energy_and_agricultural_markets_2008</v>
      </c>
      <c r="KO1" s="10" t="str">
        <f t="shared" ref="KO1:KP1" si="22">SUBSTITUTE(KO17," ","_")&amp;"."&amp;SUBSTITUTE(KO18," ","_")&amp;"_"&amp;KO24</f>
        <v>Tyner,_Wallace_E.;_Taheripour,_Farzad.Policy_options_for_integrated_energy_and_agricultural_markets_2008</v>
      </c>
      <c r="KP1" s="10" t="str">
        <f t="shared" si="22"/>
        <v>Tyner,_Wallace_E.;_Taheripour,_Farzad.Policy_options_for_integrated_energy_and_agricultural_markets_2008</v>
      </c>
      <c r="KQ1" s="10" t="str">
        <f t="shared" ref="KQ1:KR1" si="23">SUBSTITUTE(KQ17," ","_")&amp;"."&amp;SUBSTITUTE(KQ18," ","_")&amp;"_"&amp;KQ24</f>
        <v>Tyner,_Wallace_E.;_Taheripour,_Farzad.Policy_options_for_integrated_energy_and_agricultural_markets_2008</v>
      </c>
      <c r="KR1" s="10" t="str">
        <f t="shared" si="23"/>
        <v>Tyner,_Wallace_E.;_Taheripour,_Farzad.Policy_options_for_integrated_energy_and_agricultural_markets_2008</v>
      </c>
      <c r="KS1" s="10" t="str">
        <f t="shared" ref="KS1:KT1" si="24">SUBSTITUTE(KS17," ","_")&amp;"."&amp;SUBSTITUTE(KS18," ","_")&amp;"_"&amp;KS24</f>
        <v>Tyner,_Wallace_E.;_Taheripour,_Farzad.Policy_options_for_integrated_energy_and_agricultural_markets_2008</v>
      </c>
      <c r="KT1" s="10" t="str">
        <f t="shared" si="24"/>
        <v>Tyner,_Wallace_E.;_Taheripour,_Farzad.Policy_options_for_integrated_energy_and_agricultural_markets_2008</v>
      </c>
      <c r="KU1" s="10" t="str">
        <f t="shared" ref="KU1:KV1" si="25">SUBSTITUTE(KU17," ","_")&amp;"."&amp;SUBSTITUTE(KU18," ","_")&amp;"_"&amp;KU24</f>
        <v>Tyner,_Wallace_E.;_Taheripour,_Farzad.Policy_options_for_integrated_energy_and_agricultural_markets_2008</v>
      </c>
      <c r="KV1" s="10" t="str">
        <f t="shared" si="25"/>
        <v>Tyner,_Wallace_E.;_Taheripour,_Farzad.Policy_options_for_integrated_energy_and_agricultural_markets_2008</v>
      </c>
      <c r="KW1" s="10" t="str">
        <f t="shared" ref="KW1:KX1" si="26">SUBSTITUTE(KW17," ","_")&amp;"."&amp;SUBSTITUTE(KW18," ","_")&amp;"_"&amp;KW24</f>
        <v>Tyner,_Wallace_E.;_Taheripour,_Farzad.Policy_options_for_integrated_energy_and_agricultural_markets_2008</v>
      </c>
      <c r="KX1" s="10" t="str">
        <f t="shared" si="26"/>
        <v>Tyner,_Wallace_E.;_Taheripour,_Farzad.Policy_options_for_integrated_energy_and_agricultural_markets_2008</v>
      </c>
      <c r="KY1" s="10" t="str">
        <f t="shared" ref="KY1:KZ1" si="27">SUBSTITUTE(KY17," ","_")&amp;"."&amp;SUBSTITUTE(KY18," ","_")&amp;"_"&amp;KY24</f>
        <v>Tyner,_Wallace_E.;_Taheripour,_Farzad.Policy_options_for_integrated_energy_and_agricultural_markets_2008</v>
      </c>
      <c r="KZ1" s="10" t="str">
        <f t="shared" si="27"/>
        <v>Tyner,_Wallace_E.;_Taheripour,_Farzad.Policy_options_for_integrated_energy_and_agricultural_markets_2008</v>
      </c>
      <c r="LA1" s="10" t="str">
        <f t="shared" ref="LA1:LB1" si="28">SUBSTITUTE(LA17," ","_")&amp;"."&amp;SUBSTITUTE(LA18," ","_")&amp;"_"&amp;LA24</f>
        <v>Tyner,_Wallace_E.;_Taheripour,_Farzad.Policy_options_for_integrated_energy_and_agricultural_markets_2008</v>
      </c>
      <c r="LB1" s="10" t="str">
        <f t="shared" si="28"/>
        <v>Tyner,_Wallace_E.;_Taheripour,_Farzad.Policy_options_for_integrated_energy_and_agricultural_markets_2008</v>
      </c>
      <c r="LC1" s="10" t="str">
        <f t="shared" ref="LC1:LD1" si="29">SUBSTITUTE(LC17," ","_")&amp;"."&amp;SUBSTITUTE(LC18," ","_")&amp;"_"&amp;LC24</f>
        <v>Tyner,_Wallace_E.;_Taheripour,_Farzad.Policy_options_for_integrated_energy_and_agricultural_markets_2008</v>
      </c>
      <c r="LD1" s="10" t="str">
        <f t="shared" si="29"/>
        <v>Tyner,_Wallace_E.;_Taheripour,_Farzad.Policy_options_for_integrated_energy_and_agricultural_markets_2008</v>
      </c>
      <c r="LE1" s="10" t="str">
        <f t="shared" si="19"/>
        <v>Gohin,_Alexandre;_Tréguer,_David.On_the_(De)Stabilization_Effects_of_Biofuels:_Relative_Contributions_of_Policy_Instruments_and_Market_Forces_2010</v>
      </c>
      <c r="LF1" s="10" t="str">
        <f t="shared" si="19"/>
        <v>Gohin,_Alexandre;_Tréguer,_David.On_the_(De)Stabilization_Effects_of_Biofuels:_Relative_Contributions_of_Policy_Instruments_and_Market_Forces_2010</v>
      </c>
      <c r="LG1" s="10" t="str">
        <f t="shared" si="19"/>
        <v>Tokgoz,_Simla;_Elobeid,_Amani;_Fabiosa,_Jacinto;_Hayes,_Dermot_J.;_Babcock,_Bruce_A.;_Yu,_Tun-Hsiang_Edward;_Dong,_Fengxia;_Hart,_Chad_E..Bottlenecks,_drought,_and_oil_price_spikes:_Impact_on_US_ethanol_and_agricultural_sectors_2008</v>
      </c>
      <c r="LH1" s="10" t="str">
        <f t="shared" si="19"/>
        <v>Tokgoz,_Simla;_Elobeid,_Amani;_Fabiosa,_Jacinto;_Hayes,_Dermot_J.;_Babcock,_Bruce_A.;_Yu,_Tun-Hsiang_Edward;_Dong,_Fengxia;_Hart,_Chad_E..Bottlenecks,_drought,_and_oil_price_spikes:_Impact_on_US_ethanol_and_agricultural_sectors_2008</v>
      </c>
      <c r="LI1" s="329" t="str">
        <f>SUBSTITUTE(LI17," ","_")&amp;"."&amp;SUBSTITUTE(LI18," ","_")&amp;"_"&amp;LI24</f>
        <v>Oladosu,_Gbadebo,_Keith_Kline,_Paul_Leiby,_Rocio_Uria-Martinez,_Maggie_Davis,_Mark_Downing_&amp;_Laurence_Eaton.Global_economic_effects_of_US_biofuel_policy_and_the_potential_contribution_from_advanced_biofuels_2014</v>
      </c>
      <c r="LJ1" s="329" t="str">
        <f t="shared" ref="LJ1" si="30">SUBSTITUTE(LJ17," ","_")&amp;"."&amp;SUBSTITUTE(LJ18," ","_")&amp;"_"&amp;LJ24</f>
        <v>Oladosu,_Gbadebo,_Keith_Kline,_Paul_Leiby,_Rocio_Uria-Martinez,_Maggie_Davis,_Mark_Downing_&amp;_Laurence_Eaton.Global_economic_effects_of_US_biofuel_policy_and_the_potential_contribution_from_advanced_biofuels_2014</v>
      </c>
      <c r="LK1" s="291" t="str">
        <f>SUBSTITUTE(LK17," ","_")&amp;"."&amp;SUBSTITUTE(LK19," ","_")&amp;"_"&amp;LK24</f>
        <v>Chen,_X.,_and_M._Khanna.Effect_of_Corn_Ethanol_Productoin_on_Conservation_Reserve_Program_Acres_in_the_US._Applied_Energy_225:_124-134._2018</v>
      </c>
      <c r="LL1" s="291" t="str">
        <f t="shared" ref="LL1:MR1" si="31">SUBSTITUTE(LL17," ","_")&amp;"."&amp;SUBSTITUTE(LL19," ","_")&amp;"_"&amp;LL24</f>
        <v>Jones,_J.,_and_B.A._McCarl.Impacts_of_US_Production-Dependent_Ethanol_Policy_on_Agricultural_Markets._AAEA_Selected_paper._2016</v>
      </c>
      <c r="LM1" s="291" t="str">
        <f t="shared" si="31"/>
        <v>Jones,_J.,_and_B.A._McCarl.Impacts_of_US_Production-Dependent_Ethanol_Policy_on_Agricultural_Markets._AAEA_Selected_paper._2016</v>
      </c>
      <c r="LN1" s="291" t="str">
        <f t="shared" si="31"/>
        <v>Jones,_J.,_and_B.A._McCarl.Impacts_of_US_Production-Dependent_Ethanol_Policy_on_Agricultural_Markets._AAEA_Selected_paper._2016</v>
      </c>
      <c r="LO1" s="291" t="str">
        <f t="shared" si="31"/>
        <v>Jones,_J.,_and_B.A._McCarl.Impacts_of_US_Production-Dependent_Ethanol_Policy_on_Agricultural_Markets._AAEA_Selected_paper._2016</v>
      </c>
      <c r="LP1" s="291" t="str">
        <f t="shared" si="31"/>
        <v>Jones,_J.,_and_B.A._McCarl.Impacts_of_US_Production-Dependent_Ethanol_Policy_on_Agricultural_Markets._AAEA_Selected_paper._2016</v>
      </c>
      <c r="LQ1" s="291" t="str">
        <f t="shared" si="31"/>
        <v>Jones,_J.,_and_B.A._McCarl.Impacts_of_US_Production-Dependent_Ethanol_Policy_on_Agricultural_Markets._AAEA_Selected_paper._2016</v>
      </c>
      <c r="LR1" s="291" t="str">
        <f t="shared" si="31"/>
        <v>Jones,_J.,_and_B.A._McCarl.Impacts_of_US_Production-Dependent_Ethanol_Policy_on_Agricultural_Markets._AAEA_Selected_paper._2016</v>
      </c>
      <c r="LS1" s="291" t="str">
        <f t="shared" si="31"/>
        <v>Jones,_J.,_and_B.A._McCarl.Impacts_of_US_Production-Dependent_Ethanol_Policy_on_Agricultural_Markets._AAEA_Selected_paper._2016</v>
      </c>
      <c r="LT1" s="291" t="str">
        <f t="shared" si="31"/>
        <v>Jones,_J.,_and_B.A._McCarl.Impacts_of_US_Production-Dependent_Ethanol_Policy_on_Agricultural_Markets._AAEA_Selected_paper._2016</v>
      </c>
      <c r="LU1" s="291" t="str">
        <f t="shared" si="31"/>
        <v>Jones,_J.,_Z.M._Wang,_B.A._McCarl,_and_M._Want..Policy_Uncertaint_and_the_US_Ethanol_Industry._Sustainability_9:_2056._2017</v>
      </c>
      <c r="LV1" s="291" t="str">
        <f t="shared" si="31"/>
        <v>Jones,_J.,_Z.M._Wang,_B.A._McCarl,_and_M._Want..Policy_Uncertaint_and_the_US_Ethanol_Industry._Sustainability_9:_2056._2017</v>
      </c>
      <c r="LW1" s="291" t="str">
        <f t="shared" si="31"/>
        <v>Jones,_J.,_Z.M._Wang,_B.A._McCarl,_and_M._Want..Policy_Uncertaint_and_the_US_Ethanol_Industry._Sustainability_9:_2056._2017</v>
      </c>
      <c r="LX1" s="291" t="str">
        <f t="shared" si="31"/>
        <v>Jones,_J.,_Z.M._Wang,_B.A._McCarl,_and_M._Want..Policy_Uncertaint_and_the_US_Ethanol_Industry._Sustainability_9:_2056._2017</v>
      </c>
      <c r="LY1" s="291" t="str">
        <f t="shared" si="31"/>
        <v>Jones,_J.,_Z.M._Wang,_B.A._McCarl,_and_M._Want..Policy_Uncertaint_and_the_US_Ethanol_Industry._Sustainability_9:_2056._2017</v>
      </c>
      <c r="LZ1" s="291" t="str">
        <f t="shared" si="31"/>
        <v>Jones,_J.,_Z.M._Wang,_B.A._McCarl,_and_M._Want..Policy_Uncertaint_and_the_US_Ethanol_Industry._Sustainability_9:_2056._2017</v>
      </c>
      <c r="MA1" s="291" t="str">
        <f t="shared" si="31"/>
        <v>Jones,_J.,_Z.M._Wang,_B.A._McCarl,_and_M._Want..Policy_Uncertaint_and_the_US_Ethanol_Industry._Sustainability_9:_2056._2017</v>
      </c>
      <c r="MB1" s="291" t="str">
        <f t="shared" si="31"/>
        <v>Jones,_J.,_Z.M._Wang,_B.A._McCarl,_and_M._Want..Policy_Uncertaint_and_the_US_Ethanol_Industry._Sustainability_9:_2056._2017</v>
      </c>
      <c r="MC1" s="291" t="str">
        <f t="shared" si="31"/>
        <v>Jones,_J.,_Z.M._Wang,_B.A._McCarl,_and_M._Want..Policy_Uncertaint_and_the_US_Ethanol_Industry._Sustainability_9:_2056._2017</v>
      </c>
      <c r="MD1" s="291" t="str">
        <f t="shared" si="31"/>
        <v>Jones,_J.,_Z.M._Wang,_B.A._McCarl,_and_M._Want..Policy_Uncertaint_and_the_US_Ethanol_Industry._Sustainability_9:_2056._2017</v>
      </c>
      <c r="ME1" s="291" t="str">
        <f t="shared" si="31"/>
        <v>Perez-Pena,_R.,_and_O._Palaez-Herreros.Maize,_Ethanol,_and_Welfare_within_the_Framework_of_(Inter)National_Policies._Agricultura,_Sociedad,_y_Desarrollo_16:1-18._2019</v>
      </c>
      <c r="MF1" s="291" t="str">
        <f t="shared" si="31"/>
        <v>Taheripour,_F.,_H._Baumes,_and_W.E._Tyner.Economic_Impacts_of_the_US_Renewable_Fuel_Standard:_an_Ex-Post_Evaluation._Frontiers_in_Energy_10._2022</v>
      </c>
      <c r="MG1" s="291" t="str">
        <f t="shared" si="31"/>
        <v>Taheripour,_F.,_H._Baumes,_and_W.E._Tyner.Economic_Impacts_of_the_US_Renewable_Fuel_Standard:_an_Ex-Post_Evaluation._Frontiers_in_Energy_10._2022</v>
      </c>
      <c r="MH1" s="291" t="str">
        <f t="shared" si="31"/>
        <v>Schmitz,_A.,_C.B._Moss,_and_T.G._Schmitz.The_Economic_Effects_of_COVID-19_on_the_Producers_of_Ethanol,_Corn,_Gasoline,_and_Oil._Journal_of_Agricultural_and_Food_Industrial_Organization_18(2):_20200025_2020</v>
      </c>
      <c r="MI1" s="291" t="str">
        <f t="shared" si="31"/>
        <v>Bento,_A.,_R._Klotz,_and_J._Landry.Are_there_Carbon_Savings_from_U.S._Biofuel_Policies?_The_Critical_Importance_of_Accounting_for_Leakage_in_Land_and_Fuel_Markets_2015</v>
      </c>
      <c r="MJ1" s="291" t="str">
        <f t="shared" si="31"/>
        <v>Bento,_A.,_R._Klotz,_and_J._Landry.Are_there_Carbon_Savings_from_U.S._Biofuel_Policies?_The_Critical_Importance_of_Accounting_for_Leakage_in_Land_and_Fuel_Markets_2015</v>
      </c>
      <c r="MK1" s="291" t="str">
        <f t="shared" si="31"/>
        <v>Bento,_A.,_R._Klotz,_and_J._Landry.Are_there_Carbon_Savings_from_U.S._Biofuel_Policies?_The_Critical_Importance_of_Accounting_for_Leakage_in_Land_and_Fuel_Markets_2015</v>
      </c>
      <c r="ML1" s="291" t="str">
        <f t="shared" si="31"/>
        <v>Bento,_A.,_R._Klotz,_and_J._Landry.Are_there_Carbon_Savings_from_U.S._Biofuel_Policies?_The_Critical_Importance_of_Accounting_for_Leakage_in_Land_and_Fuel_Markets_2015</v>
      </c>
      <c r="MM1" s="291" t="str">
        <f t="shared" si="31"/>
        <v>Zhou,_W._and_B._Babcock.Using_the_competitive_storage_model_to_estimate_the_impact_of_ethanol_and_fueling_investment_on_corn_prices_2017</v>
      </c>
      <c r="MN1" s="291" t="str">
        <f t="shared" si="31"/>
        <v>Zhou,_W._and_B._Babcock.Using_the_competitive_storage_model_to_estimate_the_impact_of_ethanol_and_fueling_investment_on_corn_prices_2017</v>
      </c>
      <c r="MO1" s="291" t="str">
        <f t="shared" si="31"/>
        <v>Zhou,_W._and_B._Babcock.Using_the_competitive_storage_model_to_estimate_the_impact_of_ethanol_and_fueling_investment_on_corn_prices_2017</v>
      </c>
      <c r="MP1" s="291" t="str">
        <f t="shared" si="31"/>
        <v>Zhou,_W._and_B._Babcock.Using_the_competitive_storage_model_to_estimate_the_impact_of_ethanol_and_fueling_investment_on_corn_prices_2017</v>
      </c>
      <c r="MQ1" s="291" t="str">
        <f t="shared" si="31"/>
        <v>Zhou,_W._and_B._Babcock.Using_the_competitive_storage_model_to_estimate_the_impact_of_ethanol_and_fueling_investment_on_corn_prices_2017</v>
      </c>
      <c r="MR1" s="291" t="str">
        <f t="shared" si="31"/>
        <v>Zhou,_W._and_B._Babcock.Using_the_competitive_storage_model_to_estimate_the_impact_of_ethanol_and_fueling_investment_on_corn_prices_2017</v>
      </c>
      <c r="MS1" s="10"/>
      <c r="MT1" s="79" t="s">
        <v>2191</v>
      </c>
      <c r="MU1" s="10" t="str">
        <f>SUBSTITUTE(MU17," ","_")&amp;"."&amp;SUBSTITUTE(MU18," ","_")&amp;"_"&amp;MU25</f>
        <v>Zhou,_Wei;_Babcock,_Bruce.Pricing_RINs_and_Corn_in_a_Competitive_Storage_Model_2017</v>
      </c>
      <c r="MV1" s="241" t="str">
        <f>SUBSTITUTE(MV17," ","_")&amp;"."&amp;SUBSTITUTE(MV18," ","_")&amp;"_"&amp;MV25</f>
        <v>Du,_Xiaodong;_Hayes,_Dermot_J.;_Mallory,_Mindy_L..A_welfare_analysis_of_the_US_ethanol_subsidy_2007</v>
      </c>
      <c r="MW1" s="10" t="str">
        <f t="shared" ref="MW1:PH1" si="32">SUBSTITUTE(MW17," ","_")&amp;"."&amp;SUBSTITUTE(MW18," ","_")&amp;"_"&amp;MW25</f>
        <v>Gardebroek,_Cornelius;_Hernandez,_Manuel_A..Do_energy_prices_stimulate_food_price_volatility?_Examining_volatility_transmission_between_US_oil,_ethanol,_and_corn_markets_2004</v>
      </c>
      <c r="MX1" s="10" t="str">
        <f t="shared" si="32"/>
        <v>Gecan,_Ron;_Johansson,_Rob.Using_biofuel_tax_credits_to_achieve_energy_and_environmental_policy_goals_</v>
      </c>
      <c r="MY1" s="10" t="str">
        <f t="shared" si="32"/>
        <v>Adusumilli,_Naveen;_Leidner,_Andrew.The_U.S._Biofuel_Policy:_Review_of_Economic_and_Environmental_Implications_</v>
      </c>
      <c r="MZ1" s="10" t="str">
        <f t="shared" si="32"/>
        <v>Alig,_Ralph;_Latta,_Greg;_Adams,_Darius;_McCarl,_Bruce.Mitigating_greenhouse_gases:_The_importance_of_land_base_interactions_between_forests,_agriculture,_and_residential_development_in_the_face_of_changes_in_bioenergy_and_carbon_prices_2050</v>
      </c>
      <c r="NA1" s="10" t="str">
        <f t="shared" si="32"/>
        <v>Ando,_Amy_W.;_Khanna,_Madhu;_Taheripour,_Farzad.Market_and_Social_Welfare_Effects_of_the_Renewable_Fuels_Standard_2015</v>
      </c>
      <c r="NB1" s="10" t="str">
        <f t="shared" si="32"/>
        <v>Ando,_Amy_W.;_Khanna,_Madhu;_Taheripour,_Farzad.Market_and_Social_Welfare_Effects_of_the_Renewable_Fuels_Standard_2015</v>
      </c>
      <c r="NC1" s="10" t="str">
        <f t="shared" si="32"/>
        <v>Babcock,_Bruce_A.;_Iqbal,_Zabid.Using_Recent_Land_Use_Changes_to_Validate_Land_Use_Change_Models_2008</v>
      </c>
      <c r="ND1" s="10" t="str">
        <f t="shared" si="32"/>
        <v>Babcock,_Bruce_A..The_impact_of_US_biofuel_policies_on_agricultural_price_levels_and_volatility_</v>
      </c>
      <c r="NE1" s="10" t="str">
        <f t="shared" si="32"/>
        <v>Beckman,_Jayson;_Hertel,_Thomas_W.;_Taheripour,_Farzad;_Tyner,,_Wallace_E..Structural_change_in_the_biofuels_era_2020</v>
      </c>
      <c r="NF1" s="10" t="str">
        <f t="shared" si="32"/>
        <v>Beckman,_Jayson;_Hertel,_Thomas;_Tyner,_Wallace.Validating_energy-oriented_CGE_models_2003.5</v>
      </c>
      <c r="NG1" s="10" t="str">
        <f t="shared" si="32"/>
        <v>Bentivoglio,_Deborah;_Rasetti,_Michele.Biofuel_sustainability:_review_of_implications_for_land_use_and_food_price_</v>
      </c>
      <c r="NH1" s="10" t="str">
        <f t="shared" si="32"/>
        <v>Blomendahl,_Ben_H.;_Perrin,_Richard_K.;_Johnson,_Bruce_B..The_Impact_of_Ethanol_Plants_on_Surrounding_Farmland_Values:_A_Case_Study_</v>
      </c>
      <c r="NI1" s="10" t="str">
        <f t="shared" si="32"/>
        <v>Broch,_Amber;_Hoekman,_S._Kent;_Unnasch,_Stefan.A_review_of_variability_in_indirect_land_use_change_assessment_and_modeling_in_biofuel_policy_</v>
      </c>
      <c r="NJ1" s="10" t="str">
        <f t="shared" si="32"/>
        <v>Buongiorno,_Joseph;_Raunikar,_Ronald;_Zhu,_Shushuai.Consequences_of_increasing_bioenergy_demand_on_wood_and_forests:_An_application_of_the_Global_Forest_Products_Model_</v>
      </c>
      <c r="NK1" s="10" t="str">
        <f t="shared" si="32"/>
        <v>Chakravorty,_Ujjayant;_Hubert,_Marie-Hélène.Global_Impacts_of_the_Biofuel_Mandate_under_a_Carbon_Tax_2022</v>
      </c>
      <c r="NL1" s="10" t="str">
        <f t="shared" si="32"/>
        <v>Chakravorty,_Ujjayant;_Hubert,_Marie-Hélène;_Moreaux,_Michel;_Nøstbakken,_Linda.Do_Biofuel_Mandates_Raise_Food_Prices?_2022</v>
      </c>
      <c r="NM1" s="10" t="str">
        <f t="shared" si="32"/>
        <v>Chakravorty,_Ujjayant;_Hubert,_Marie-Hélène;_Moreaux,_Michel;_Nostbakken,_Linda;_others.Will_Biofuel_Mandates_Raise_Food_Prices?_2025</v>
      </c>
      <c r="NN1" s="10" t="str">
        <f t="shared" si="32"/>
        <v>Chen,_Xiaoguang.A_dynamic_analysis_of_US_biofuels_policy_impact_on_land_use,_greenhouse_gas_emissions_and_social_welfare_</v>
      </c>
      <c r="NO1" s="10" t="str">
        <f t="shared" si="32"/>
        <v>Chum,_Helena_L.;_Zhang,_Yimin;_Hill,_Jason;_Tiffany,_Douglas_G.;_Morey,_R._Vance;_Goss_Eng,_Alison;_Haq,_Zia.Understanding_the_evolution_of_environmental_and_energy_performance_of_the_US_corn_ethanol_industry:_evaluation_of_selected_metrics_2005</v>
      </c>
      <c r="NP1" s="10" t="str">
        <f t="shared" si="32"/>
        <v>Chum,_Helena_L.;_Zhang,_Yimin;_Hill,_Jason;_Tiffany,_Douglas_G.;_Morey,_R._Vance;_Goss_Eng,_Alison;_Haq,_Zia.Understanding_the_evolution_of_environmental_and_energy_performance_of_the_US_corn_ethanol_industry:_evaluation_of_selected_metrics_2005</v>
      </c>
      <c r="NQ1" s="10" t="str">
        <f t="shared" si="32"/>
        <v>Condon,_Nicole;_Klemick,_Heather;Woverton,_Ann.Impacts_of_ethanol_policy_on_corn_prices:_A_review_and_meta-analysis_of_recent_evidence_</v>
      </c>
      <c r="NR1" s="10" t="str">
        <f t="shared" si="32"/>
        <v>Corts,_Kenneth_S..Building_out_alternative_fuel_retail_infrastructure:_Government_fleet_spillovers_in_E85_</v>
      </c>
      <c r="NS1" s="10" t="str">
        <f t="shared" si="32"/>
        <v>Creutzig,_Felix;_Ravindranath,_N._H.;_Berndes,_Göran;_Bolwig,_Simon;_Bright,_Ryan;_Cherubini,_Francesco;_Chum,_Helena;_Corbera,_Esteve;_Delucchi,_Mark;_Faaij,_Andre;_Fargione,_Joseph;_Haberl,_Helmut;_Heath,_Garvin;_Lucon,_Oswaldo;_Plevin,_Richard;_Popp,_Alexander;_Robledo-Abad,_Carmenza;_Rose,_Steven;_Smith,_Pete;_Stromman,_Anders;_Suh,_Sangwon;_Masera,_Omar.Bioenergy_and_climate_change_mitigation:_an_assessment_</v>
      </c>
      <c r="NT1" s="10" t="str">
        <f t="shared" si="32"/>
        <v>de_Gorter,_H.;_Just,_D._R..The_Social_Costs_and_Benefits_of_Biofuels:_The_Intersection_of_Environmental,_Energy_and_Agricultural_Policy_2006.5</v>
      </c>
      <c r="NU1" s="10" t="str">
        <f t="shared" si="32"/>
        <v>de_Gorter,_Harry;_Drabik,_Dusan;_Just,_David_R..The_Economics_of_a_Blender's_Tax_Credit_versus_a_Tax_Exemption:_The_Case_of_U.S._“Splash_and_Dash”_Biodiesel_Exports_to_the_European_Union_2008</v>
      </c>
      <c r="NV1" s="10" t="str">
        <f t="shared" si="32"/>
        <v>de_Gorter,_Harry;_Drabik,_Dusan;_Just,_David_R..The_Perverse_Effects_of_Biofuel_Public-Sector_Policies_</v>
      </c>
      <c r="NW1" s="10" t="str">
        <f t="shared" si="32"/>
        <v>Devadoss,_Stephen;_Bayham,_Jude.Contributions_of_U.S._Crop_Subsidies_to_Biofuel_and_Related_Markets_2007</v>
      </c>
      <c r="NX1" s="10" t="str">
        <f t="shared" si="32"/>
        <v>Drabik,_Dusan;_de_Gorter,_Harry.Biofuel_Policies_and_Carbon_Leakage_2009</v>
      </c>
      <c r="NY1" s="10" t="str">
        <f t="shared" si="32"/>
        <v>Drabik,_Dusan;_de_Gorter,_Harry.Biofuel_Policies_and_Carbon_Leakage_2009</v>
      </c>
      <c r="NZ1" s="10" t="str">
        <f t="shared" si="32"/>
        <v>Drabik,_Dusan;_de_Gorter,_Harry.Biofuel_Policies_and_Carbon_Leakage_2009</v>
      </c>
      <c r="OA1" s="10" t="str">
        <f t="shared" si="32"/>
        <v>Drabik,_Dusan;_de_Gorter,_Harry.Biofuels_and_leakages_in_the_fuel_market_2006</v>
      </c>
      <c r="OB1" s="10" t="str">
        <f t="shared" si="32"/>
        <v>Drabik,_Dusan;_de_Gorter,_Harry.Biofuels_and_leakages_in_the_fuel_market_2008</v>
      </c>
      <c r="OC1" s="10" t="str">
        <f t="shared" si="32"/>
        <v>Drabik,_Dusan;_de_Gorter,_Harry;_Just,_David_R.;_Timilsina,_Govinda_R..The_Economics_of_Brazil’s_Ethanol-Sugar_Markets,_Mandates,_and_Tax_Exemptions_</v>
      </c>
      <c r="OD1" s="10" t="str">
        <f t="shared" si="32"/>
        <v>Du,_Xiaodong;_Hayes,_Dermot.The_impact_of_ethanol_production_on_US_and_regional_gasoline_markets:_An_update_to_2012_2005.5</v>
      </c>
      <c r="OE1" s="10" t="str">
        <f t="shared" si="32"/>
        <v>Du,_Xiaodong;_Hayes,_Dermot.The_impact_of_ethanol_production_on_US_and_regional_gasoline_markets:_an_update_to_May_2009_2005</v>
      </c>
      <c r="OF1" s="10" t="str">
        <f t="shared" si="32"/>
        <v>Dumortier,_Jerome;_Hayes,_Dermot_J.;_Carriquiry,_Miguel;_Dong,_Fengxia;_Du,_Xiaodong;_Elobeid,_Amani;_Fabiosa,_Jacinto_F.;_Martin,_Pamela_A.;_Mulik,_Kranti.The_effects_of_potential_changes_in_United_States_beef_production_on_global_grazing_systems_and_greenhouse_gas_emissions_</v>
      </c>
      <c r="OG1" s="10" t="str">
        <f t="shared" si="32"/>
        <v>Dunn,_Jennifer_B;_Mueller,_Steffen;_Kwon,_Ho-young;_Wang,_Michael_Q.Land-use_change_and_greenhouse_gas_emissions_from_corn_and_cellulosic_ethanol_</v>
      </c>
      <c r="OH1" s="10" t="str">
        <f t="shared" si="32"/>
        <v>Elliott,_Joshua;_Foster,_Ian;_Loudermilk,_Margaret_S.;_Munson,_Todd.Impact_on_US_Gasoline_Prices_of_Eliminating_Biofuels_Production:_An_Equilibrium_Analysis_2025</v>
      </c>
      <c r="OI1" s="10" t="str">
        <f t="shared" si="32"/>
        <v>Elliott,_Joshua;_Sharma,_Bhavna;_Best,_Neil;_Glotter,_Michael;_Dunn,_Jennifer_B.;_Foster,_Ian;_Miguez,_Fernando;_Mueller,_Steffen;_Wang,_Michael.A_Spatial_Modeling_Framework_to_Evaluate_Domestic_Biofuel-Induced_Potential_Land_Use_Changes_and_Emissions_2015</v>
      </c>
      <c r="OJ1" s="10" t="str">
        <f t="shared" si="32"/>
        <v>Golub,_Alla;_Hertel,_Thomas;_Taheripour,_Farzad;_Tyner,_Wally.Modeling_Biofuels_Policies_in_General_Equilibrium:__Insights,_Pitfalls_and_Opportunities_</v>
      </c>
      <c r="OK1" s="10" t="str">
        <f t="shared" si="32"/>
        <v>Haile,_Mekbib_G.;_Kalkuhl,_Matthias;_von_Braun,_Joachim.Worldwide_Acreage_and_Yield_Response_to_International_Price_Change_and_Volatility:_a_Dynamic_Panel_Data_Analysis_for_Wheat,_Rice,_Corn,_and_Soybeans_</v>
      </c>
      <c r="OL1" s="10" t="str">
        <f t="shared" si="32"/>
        <v>Hayes,_Dermot_James.Response_to"_Ethanol_Production_and_Gasoline_Prices:_a_Spurious_Correlation"_by_Knittel_and_Smith_0</v>
      </c>
      <c r="OM1" s="10" t="str">
        <f t="shared" si="32"/>
        <v>Hertel,_Thomas_W.;_Beckman,_Jayson.Commodity_price_volatility_in_the_biofuel_era:_an_examination_of_the_linkage_between_energy_and_agricultural_markets_2015</v>
      </c>
      <c r="ON1" s="241" t="str">
        <f t="shared" si="32"/>
        <v>Hertel,_Thomas_W.;_Golub,_Alla_A.;_Jones,_Andrew_D.;_O'Hare,_Michael;_Plevin,_Richard_J.;_Kammen,_Daniel_M..Effects_of_US_Maize_Ethanol_on_Global_Land_Use_and_Greenhouse_Gas_Emissions:_Estimating_Market-mediated_Responses_2008</v>
      </c>
      <c r="OO1" s="241" t="str">
        <f t="shared" si="32"/>
        <v>Hertel,_Thomas_W.;_Tyner,_Wallace_E.;_Birur,_Dileep_K..The_Global_Impacts_of_Biofuel_Mandates_2010.5</v>
      </c>
      <c r="OP1" s="10" t="str">
        <f t="shared" si="32"/>
        <v>Hertel,_Thomas;_Steinbuks,_Jevgenijs;_Baldos,_Uris.Competition_for_land_in_the_global_bioeconomy_2021</v>
      </c>
      <c r="OQ1" s="10" t="str">
        <f t="shared" si="32"/>
        <v>Hertel,_Thomas;_Steinbuks,_Jevgenijs;_Baldos,_Uris.Competition_for_land_in_the_global_bioeconomy_2021</v>
      </c>
      <c r="OR1" s="10" t="str">
        <f t="shared" si="32"/>
        <v>Hertel,_Thomas;_Steinbuks,_Jevgenijs;_Baldos,_Uris.Competition_for_land_in_the_global_bioeconomy_2021</v>
      </c>
      <c r="OS1" s="10" t="str">
        <f t="shared" si="32"/>
        <v>Hiederer,_Roland.Biofuels:_a_new_methodology_to_estimate_GHG_emissions_from_global_land_use_change_;_a_methodology_involving_spatial_allocation_of_agricultural_land_demand_and_estimation_of_CO2_and_N2O_emissions_2020</v>
      </c>
      <c r="OT1" s="10" t="str">
        <f t="shared" si="32"/>
        <v>Holland,_Stephen_P.;_Hughes,_Jonathan_E.;_Knittel,_Christopher_R.;_Parker,_Nathan_C..Unintended_Consequences_of_Transportation_Carbon_Policies:_Land-Use,_Emissions,_and_Innovation_2022</v>
      </c>
      <c r="OU1" s="10" t="str">
        <f t="shared" si="32"/>
        <v>Irwin,_Scott_H.;_Good,_Darrel_L.;_Mallory,_Mindy_L..Could_a_variable_ethanol_blender’s_tax_credit_work?_</v>
      </c>
      <c r="OV1" s="10" t="str">
        <f t="shared" si="32"/>
        <v>Jaeger,_William_K.;_Egelkraut,_Thorsten_M..Biofuel_economics_in_a_setting_of_multiple_objectives_and_unintended_consequences_</v>
      </c>
      <c r="OW1" s="10" t="str">
        <f t="shared" si="32"/>
        <v>Khanna,_Madhu;_Chen,_Xiaoguang.Economic,_Energy_Security,_and_Greenhouse_Gas_Effects_of_Biofuels:_Implication_for_Policy__</v>
      </c>
      <c r="OX1" s="10" t="str">
        <f t="shared" si="32"/>
        <v>Khanna,_Madhu;_Chen,_Xiaoguang;_Huang,_Haixiao;_Onal,_Hayri.Land_Use_and_Greenhouse_Gas_Mitigation_Effects_of_Biofuel_Policies_2022</v>
      </c>
      <c r="OY1" s="10" t="str">
        <f t="shared" si="32"/>
        <v>Khanna,_Madhu;_Önal,_Hayri;_Dhungana,_Basanta;_Wander,_Michelle.Economics_of_herbaceous_bioenergy_crops_for_electricity_generation:_Implications_for_greenhouse_gas_mitigation_2010</v>
      </c>
      <c r="OZ1" s="10" t="str">
        <f t="shared" si="32"/>
        <v>Khanna,_Madhu;_Zilberman,_David.Modeling_the_land-use_and_greenhouse-gas_implications_of_biofuels_</v>
      </c>
      <c r="PA1" s="10" t="str">
        <f t="shared" si="32"/>
        <v>Kim,_Seungdo;_Dale,_Bruce_E..Indirect_land_use_change_for_biofuels:_Testing_predictions_and_improving_analytical_methodologies_</v>
      </c>
      <c r="PB1" s="10" t="str">
        <f t="shared" si="32"/>
        <v>Kim,_Seungdo;_Dale,_Bruce_E.;_Ong,_Rebecca_G..An_alternative_approach_to_indirect_land_use_change:_Allocating_greenhouse_gas_effects_among_different_uses_of land_2004</v>
      </c>
      <c r="PC1" s="10" t="str">
        <f t="shared" si="32"/>
        <v>Klotz,_Richard;_Bento,_Antonio;_Landry,_Joel.Economic_Insights_Required_for_Using_Lifecycle_Analysis_for_Policy_Decisions_2015</v>
      </c>
      <c r="PD1" s="10" t="str">
        <f t="shared" si="32"/>
        <v>Klotz,_Richard;_Bento,_Antonio;_Landry,_Joel.Economic_Insights_Required_for_Using_Lifecycle_Analysis_for_Policy_Decisions_2015</v>
      </c>
      <c r="PE1" s="10" t="str">
        <f t="shared" si="32"/>
        <v>Klotz,_Richard;_Bento,_Antonio;_Landry,_Joel.Economic_Insights_Required_for_Using_Lifecycle_Analysis_for_Policy_Decisions_2015</v>
      </c>
      <c r="PF1" s="10" t="str">
        <f t="shared" si="32"/>
        <v>Kloverpris,_Jesper_Hedal;_Mueller,_Steffen.Baseline_Time_Accounting:_Considering_Global_Land_Use_Dynamics_When_estimating_the_Climate_Impact_of_Indirect_Land_Use_Change_Caused_by_Biofuels_2009</v>
      </c>
      <c r="PG1" s="10" t="str">
        <f t="shared" si="32"/>
        <v>Knittel,_Christopher;_Meiselman,_Ben;_Stock,_James.The_pass-through_of_RIN_prices_to_wholesale_and_retail_fuel_prices_under_the_Renewable_Fuel_Standard_2014</v>
      </c>
      <c r="PH1" s="10" t="str">
        <f t="shared" si="32"/>
        <v>Knittel,_Christopher;_Smith,_Aaron.Ethanol_production_and_gasoline_prices:_a_spurious_correlation_</v>
      </c>
      <c r="PI1" s="10" t="str">
        <f t="shared" ref="PI1:RT1" si="33">SUBSTITUTE(PI17," ","_")&amp;"."&amp;SUBSTITUTE(PI18," ","_")&amp;"_"&amp;PI25</f>
        <v>Kwon,_Ho-Young;_Mueller,_Steffen;_Dunn,_Jennifer_B.;_Wander,_Michelle_M..Modeling_state-level_soil_carbon_emission_factors_under_various_scenarios_for_direct_land_use_change_associated_with_United_States_biofuel_feedstock_production_2026</v>
      </c>
      <c r="PJ1" s="241" t="str">
        <f t="shared" si="33"/>
        <v>Landry,_Joel;_Bento,_Antonio.On_the_Trade-Offs_of_Regulating_Multiple_Unpriced_Externalities_with_a_Single_Instrument:_Evidence_from_Biofuel_Policies_2015</v>
      </c>
      <c r="PK1" s="10" t="str">
        <f t="shared" si="33"/>
        <v>Lark,_Tyler_J.;_Salmon,_J._Meghan;_Gibbs,_Holly_K..Cropland_Expansion_outpaces_agricultural_and_biofuel_policies_in_the_United_States_2010</v>
      </c>
      <c r="PL1" s="10" t="str">
        <f t="shared" si="33"/>
        <v>Liska,_Adam_J.;_Yang,_Haishun;_Milner,_Maribeth;_Goddard,_Steve;_Blanco-Canqui,_Humberto;_Pelton,_Matthew_P.;_Fang,_Xiao_X.;_Zhu,_Haitao;_Suyker,_Andrew_E..Biofuels_from_crop_residue_can_reduce_soil_carbon_and_increase_CO2_emissions_</v>
      </c>
      <c r="PM1" s="10" t="str">
        <f t="shared" si="33"/>
        <v>Mallory,_Mindy_L.;_Irwin,_Scott_H.;_Hayes,_Dermot_J..How_market_efficiency_and_the_theory_of_storage_link_corn_and_ethanol_markets_</v>
      </c>
      <c r="PN1" s="10" t="str">
        <f t="shared" si="33"/>
        <v>McPhail,_Lihong_Lu;_Babcock,_Bruce_A..Impact_of_US_biofuel_policy_on_US_corn_and_gasoline_price_variability_</v>
      </c>
      <c r="PO1" s="10" t="str">
        <f t="shared" si="33"/>
        <v>Menten,_Fabio;_Chèze,_Benoît;_Patouillard,_Laure;_Bouvart,_Frédérique.The_use_of_Meta-Regression_Analysis_to_harmonize_LCA_literature:_an_application_to_GHG_emissions_of_2_nd_and_3_rd_generation_biofuels_</v>
      </c>
      <c r="PP1" s="10" t="str">
        <f t="shared" si="33"/>
        <v>Miljkovic,_Dragan;_Shaik,_Saleem;_Braun,_Dane.Impact_of_biofuel_policies_on_livestock_production_in_the_United_States_1999</v>
      </c>
      <c r="PQ1" s="10" t="str">
        <f t="shared" si="33"/>
        <v>Miranowski,_John;_Rosburg,_Alicia;_Aukayanagul,_Jittinan.US_maize_yield_growth_implications_for_ethanol_and_greenhouse_gas_emissions_2030</v>
      </c>
      <c r="PR1" s="10" t="str">
        <f t="shared" si="33"/>
        <v>Miyake,_Saori;_Renouf,_Marguerite;_Peterson,_Ann;_McAlpine,_Clive;_Smith,_Carl.Land-use_and_environmental_pressures_resulting_from_current_and_future_bioenergy_crop_expansion:_A_review_</v>
      </c>
      <c r="PS1" s="10" t="str">
        <f t="shared" si="33"/>
        <v>Mueller,_Sherry_A.;_Anderson,_James_E.;_Wallington,_Timothy_J..Impact_of_biofuel_production_and_other_supply_and_demand_factors_on_food_price_increases_in_2008_</v>
      </c>
      <c r="PT1" s="10" t="str">
        <f t="shared" si="33"/>
        <v>Mullins,_Kimberly;_Griffin,_Michael;_Matthews,_Scott_.Policy_Implications_of_Uncertainty_in_Modeled_Life-Cycle_Greenhouse_Gas_Emissions_of_Biofuels__</v>
      </c>
      <c r="PU1" s="241" t="str">
        <f t="shared" si="33"/>
        <v>Mumm,_Rita_H;_Goldsmith,_Peter_D;_Rausch,_Kent_D;_Stein,_Hans_H.Land_usage_attributed_to_corn_ethanol_production_in_the_United_States:_sensitivity_to_technological_advances_in_corn_grain_yield,_ethanol_conversion,_and_co-product_utilization_2026</v>
      </c>
      <c r="PV1" s="10" t="str">
        <f t="shared" si="33"/>
        <v>Nassar,_Andre_M.;_Harfuch,_Leila;_Bachion,_Luciane_C.;_Moreira,_Marcelo_R..Biofuels_and_Land-Use_Changes:_Searching_for_the_Top_Model_</v>
      </c>
      <c r="PW1" s="10" t="str">
        <f t="shared" si="33"/>
        <v>Oladosu,_Gbadebo,_and_Keith_Kline.A_Dynamic_Simulation_of_the_ILUC_Effects_of_Biofuel_Use_in_the_USA_2020</v>
      </c>
      <c r="PX1" s="10" t="str">
        <f t="shared" si="33"/>
        <v>Oladosu,_Gbadebo.Estimates_of_the_global_indirect_energy-use_emission_impacts_of_USA_biofuel_policy_</v>
      </c>
      <c r="PY1" s="10" t="str">
        <f t="shared" si="33"/>
        <v>Oladosu,_Gbadebo;_Msangi,_Siwa.Biofuel-Food_Market_Interactions:_A_Review_of_Modeling_Approaches_and_Findings_</v>
      </c>
      <c r="PZ1" s="10" t="str">
        <f t="shared" si="33"/>
        <v>Ostwald,_Madelene;_Henders,_Sabine.Making_two_parallel_land-use_sector_debates_meet:_Carbon_leakage_and_indirect_land-use_change_</v>
      </c>
      <c r="QA1" s="10" t="str">
        <f t="shared" si="33"/>
        <v>Panichelli,_Luis;_Gnansounou,_Edgard.Impact_of_agricultural-based_biofuel_production_on_greenhouse_gas_emissions_from_land-use_change:_Key_modelling_choices_</v>
      </c>
      <c r="QB1" s="10" t="str">
        <f t="shared" si="33"/>
        <v>Plevin,_Richard_J.;_,_Michael_O’Hare;_Jones,_Andrew_D.;_Torn,_Margaret_S.;_Gibbs,_Holly_K..Greenhouse_Gas_Emissions_from_Biofuels’_Indirect_Land_Use_Change_Are_Uncertain_but_May_Be_Much_Greater_than_Previously_Estimated_</v>
      </c>
      <c r="QC1" s="10" t="str">
        <f t="shared" si="33"/>
        <v>Plevin,_Richard_J.;_Beckman,_Jayson;_Golub,_Alla_A.;_Witcover,_Julie;_O’Hare,_Michael.Carbon_Accounting_and_Economic_Model_Uncertainty_of_Emissions_from_Biofuels-Induced_Land_Use_Change_2019</v>
      </c>
      <c r="QD1" s="10" t="str">
        <f t="shared" si="33"/>
        <v>Plevin,_Richard_J.;_Beckman,_Jayson;_Golub,_Alla_A.;_Witcover,_Julie;_O’Hare,_Michael.Carbon_Accounting_and_Economic_Model_Uncertainty_of_Emissions_from_Biofuels-Induced_Land_Use_Change_2019</v>
      </c>
      <c r="QE1" s="10" t="str">
        <f t="shared" si="33"/>
        <v>Popp,_Alexander;_Dietrich,_Jan_Philipp;_Lotze-Campen,_Hermann;_Klein,_David;_Bauer,_Nico;_Krause,_Michael;_Beringer,_Tim;_Gerten,_Dieter;_Edenhofer,_Ottmar.The_economic_potential_of_bioenergy_for_climate_change_mitigation_with_special_attention_given_to_implications_for_the_land_system_2095</v>
      </c>
      <c r="QF1" s="10" t="str">
        <f t="shared" si="33"/>
        <v>Popp,_Alexander;_Dietrich,_Jan_Philipp;_Lotze-Campen,_Hermann;_Klein,_David;_Bauer,_Nico;_Krause,_Michael;_Beringer,_Tim;_Gerten,_Dieter;_Edenhofer,_Ottmar.The_economic_potential_of_bioenergy_for_climate_change_mitigation_with_special_attention_given_to_implications_for_the_land_system_2095</v>
      </c>
      <c r="QG1" s="10" t="str">
        <f t="shared" si="33"/>
        <v>Poudel,_Biswo_N.;_Paudel,_Krishna_P.;_Timilsina,_Govinda;_Zilberman,_David.Providing_Numbers_for_a_Food_versus_Fuel_Debate:_An_Analysis_of_a_Future_Biofuel_Production_Scenario_2030</v>
      </c>
      <c r="QH1" s="10" t="str">
        <f t="shared" si="33"/>
        <v>Pouliot,_Sebastien;_Babcock,_Bruce_A..Impact_of_Ethanol_Mandates_on_Fuel_Prices_when_Ethanol_and_Gasoline_are_Imperfect_Substitutes_2013</v>
      </c>
      <c r="QI1" s="10" t="str">
        <f t="shared" si="33"/>
        <v>Pouliot,_Sebastien;_Babcock,_Bruce_A..Impact_of_Ethanol_Mandates_on_Fuel_Prices_when_Ethanol_and_Gasoline_are_Imperfect_Substitutes_2013</v>
      </c>
      <c r="QJ1" s="10" t="str">
        <f t="shared" si="33"/>
        <v>Pouliot,_Sebastien;_Babcock,_Bruce_A..Impact_of_Ethanol_Mandates_on_Fuel_Prices_when_Ethanol_and_Gasoline_are_Imperfect_Substitutes_2013</v>
      </c>
      <c r="QK1" s="10" t="str">
        <f t="shared" si="33"/>
        <v>Prieler,_Sylvia;_Fischer,_Günther;_van_Velthuizen,_Harrij.Land_and_the_food–fuel_competition:_insights_from_modeling_2035</v>
      </c>
      <c r="QL1" s="10" t="str">
        <f t="shared" si="33"/>
        <v>Qin,_Zhangcai;_Dunn,_Jennifer_B.;_Kwon,_Hoyoung;_Mueller,_Steffen;_Wander,_Michelle_M..Soil_carbon_sequestration_and_land_use_change_associated_with_biofuel_production:_empirical_evidence_</v>
      </c>
      <c r="QM1" s="10" t="str">
        <f t="shared" si="33"/>
        <v>Rajagopal,_D.;_Hochman,_G.;_Zilberman,_D..Indirect_fuel_use_change_(IFUC)_and_the_lifecycle_environmental_impact_of_biofuel_policies_2015</v>
      </c>
      <c r="QN1" s="10" t="str">
        <f t="shared" si="33"/>
        <v>Rajagopal,_D.;_Hochman,_G.;_Zilberman,_D..Indirect_fuel_use_change_(IFUC)_and_the_lifecycle_environmental_impact_of_biofuel_policies_2015</v>
      </c>
      <c r="QO1" s="10" t="str">
        <f t="shared" si="33"/>
        <v>Rajagopal,_D.;_Plevin,_Richard_J..Implications_of_market-mediated_emissions_and_uncertainty_for_biofuel_policies_</v>
      </c>
      <c r="QP1" s="10" t="str">
        <f t="shared" si="33"/>
        <v>Rosegrant,_Mark_W.;_Msangi,_Siwa.Consensus_and_Contention_in_the_Food-Versus-Fuel_Debate_</v>
      </c>
      <c r="QQ1" s="10" t="str">
        <f t="shared" si="33"/>
        <v>Sanchez,_S._T.;_Woods,_J.;_Akhurst,_M.;_Brander,_M.;_O'Hare,_M.;_Dawson,_T._P.;_Edwards,_R.;_Liska,_A._J.;_Malpas,_R..Accounting_for_indirect_land-use_change_in_the_life_cycle_assessment_of_biofuel_supply_chains_</v>
      </c>
      <c r="QR1" s="10" t="str">
        <f t="shared" si="33"/>
        <v>Sarica,_Kemal;_Tyner,_Wallace_E..Analysis_of_US_renewable_fuels_policies_using_a_modified_MARKAL_model_2015</v>
      </c>
      <c r="QS1" s="10" t="str">
        <f t="shared" si="33"/>
        <v>Schnepf,_Randy;_Yacobucci,_Brent_D..Renewable_Fuel_Standard_(RFS):_Overview_and_Issues_</v>
      </c>
      <c r="QT1" s="10" t="str">
        <f t="shared" si="33"/>
        <v>Searchinger,_Tim;_Heimlich,_Ralph.Avoiding_Bioenergy_Competition_for_Food_Crops_and_Land_</v>
      </c>
      <c r="QU1" s="10" t="str">
        <f t="shared" si="33"/>
        <v>Secchi,_Silvia;_Kurkalova,_Lyubov;_Gassman,_Philip_W.;_Hart,_Chad.Land_use_change_in_a_biofuels_hotspot:_The_case_of_Iowa,_USA_</v>
      </c>
      <c r="QV1" s="10" t="str">
        <f t="shared" si="33"/>
        <v>Serra,_Teresa;_Zilberman,_David.Biofuel-related_price_transmission_literature:_A_review_</v>
      </c>
      <c r="QW1" s="10" t="str">
        <f t="shared" si="33"/>
        <v>Skolrud_Tristan,_Gregmar_Galinato,_Suzette_Galinato,_Richard_Shumway,_Jonathan_Yoder.The_Role_of_Market_Structure_and_Federal_Renewable_Fuel_Standards_in_the_Growth_of_the_Cellulosic_Biofuel_Sector_</v>
      </c>
      <c r="QX1" s="10" t="str">
        <f t="shared" si="33"/>
        <v>Spatari,_Sabrina;_MacLean,_Heather_L..Characterizing_Model_Uncertainties_in_the_Life_Cycle_of_Lignocellulose-Based_Ethanol_Fuels_</v>
      </c>
      <c r="QY1" s="10" t="str">
        <f t="shared" si="33"/>
        <v>Swinton,_Scott_M.;_Babcock,_Bruce_A.;_James,_Laura_K.;_Bandaru,_Varaprasad.Higher_US_crop_prices_trigger_little_area_expansion_so_marginal_land_for_biofuel_crops_is_limited_</v>
      </c>
      <c r="QZ1" s="10" t="str">
        <f t="shared" si="33"/>
        <v>Taheripour,_Farzad;_Tyner,_Wallace_E..Biofuels_and_Land_Use_Change:_Applying_Recent_Evidence_to_Model_Estimates_2004</v>
      </c>
      <c r="RA1" s="10" t="str">
        <f t="shared" si="33"/>
        <v>Taheripour,_Farzad;_Tyner,_Wallace_E..Biofuels_and_Land_Use_Change:_Applying_Recent_Evidence_to_Model_Estimates_2004</v>
      </c>
      <c r="RB1" s="10" t="str">
        <f t="shared" si="33"/>
        <v>Taheripour,_Farzad;_Tyner,_Wallace_E..Biofuels_and_Land_Use_Change:_Applying_Recent_Evidence_to_Model_Estimates_2004</v>
      </c>
      <c r="RC1" s="10" t="str">
        <f t="shared" si="33"/>
        <v>Taheripour,_Farzad;_Tyner,_Wallace_E..Biofuels_and_Land_Use_Change:_Applying_Recent_Evidence_to_Model_Estimates_2004</v>
      </c>
      <c r="RD1" s="241" t="str">
        <f t="shared" si="33"/>
        <v>Taheripour,_Farzad;_Tyner,_Wallace_E..Corn_oil_biofuel_land_use_change_emission_impacts:_sharing_emission_savings_between_ethanol_and_biodiesel_2004</v>
      </c>
      <c r="RE1" s="10" t="str">
        <f t="shared" si="33"/>
        <v>Taheripour,_Farzad;_Tyner,_Wallace;_Wang,_Michael.GTAP_Cellulosic_Biofuels_Analysis_of_Land_Use_Changes_2004</v>
      </c>
      <c r="RF1" s="10" t="str">
        <f t="shared" si="33"/>
        <v>Thompson,_Wyatt.Biofuel_effects_on_markets_and_indirect_effects_on_land_use_and_food_</v>
      </c>
      <c r="RG1" s="10" t="str">
        <f t="shared" si="33"/>
        <v>Thompson,_Wyatt;_Kalaitzandonakes,_Nicholas;_Kaufman,_James;_Meyer,_Seth.New_Uncertainties_in_Land_Use_Changes_Caused_by_the_Production_of_Biofuels_2013</v>
      </c>
      <c r="RH1" s="10" t="str">
        <f t="shared" si="33"/>
        <v>Thompson,_Wyatt;_Meyer,_Seth.EPA_mandate_waivers_create_new_uncertainties_in_biodiesel_markets_2022</v>
      </c>
      <c r="RI1" s="10" t="str">
        <f t="shared" si="33"/>
        <v>Thompson,_Wyatt;_Meyer,_Seth.Second_generation_biofuels_and_food_crops:_Co-products_or_competitors?_2020</v>
      </c>
      <c r="RJ1" s="10" t="str">
        <f t="shared" si="33"/>
        <v>Thompson,_Wyatt;_Meyer,_Seth;_Westhoff,_Patrick.The_New_Markets_for_Renewable_Identification_Numbers_2011</v>
      </c>
      <c r="RK1" s="10" t="str">
        <f t="shared" si="33"/>
        <v>Thompson,_Wyatt;_Meyer,_Seth;_Westhoff,_Patrick.What_to_Conclude_About_Biofuel_Mandates_from_Evolving_Prices_for_Renewable_Identification_Numbers?_</v>
      </c>
      <c r="RL1" s="10" t="str">
        <f t="shared" si="33"/>
        <v>Thompson,_Wyatt;_Whistance,_Jarrett;_Meyer,_Seth.Effects_of_US_biofuel_policies_on_US_and_world_petroleum_markets_with_consequences_for_greenhouse_gas_emissions_2019</v>
      </c>
      <c r="RM1" s="10" t="str">
        <f t="shared" si="33"/>
        <v>Timilsina,_Govinda_R.;_Beghin,_John_C.;_van_der_Mensbrugghe,_Dominique;_Mevel,_Simon.The_impacts_of_biofuels_targets_on_land-use_change_and_food_supply:__A_global_CGE_assessment_2020</v>
      </c>
      <c r="RN1" s="10" t="str">
        <f t="shared" si="33"/>
        <v>Timilsina,_Govinda;_Shrestha,_Ashish.Biofuels:_Markets,_Targets_and_Impacts_</v>
      </c>
      <c r="RO1" s="10" t="str">
        <f t="shared" si="33"/>
        <v>Tokgoz,_Simla;_Laborde,_David.Indirect_Land_Use_Change_Debate:_What_Did_We_Learn?_</v>
      </c>
      <c r="RP1" s="10" t="str">
        <f t="shared" si="33"/>
        <v>Treesilvattanakul,_Krissana;_Taheripour,_Farzad;_Tyner,_Wallace_E..Application_of_US_and_EU_Sustainability_Criteria_to_Analysis_of_Biofuels-Induced_Land_Use_Change_2022</v>
      </c>
      <c r="RQ1" s="10" t="str">
        <f t="shared" si="33"/>
        <v>Trujillo-Barrera,_Andres;_Mallory,_Mindy_L.;_Garcia,_Philip.Volatility_Spillovers_in_U.S._Crude_Oil,_Ethanol,_and_Corn_Futures_Markets_</v>
      </c>
      <c r="RR1" s="10" t="str">
        <f t="shared" si="33"/>
        <v>Tyndall,_John_C.;_Berg,_Emily_J.;_Colletti,_Joe_P..Corn_Stover_as_a_Biofuel_Feedstock_in_Iowa’s_Bio-Economy:_An_Iowa_Farmer_Survey_</v>
      </c>
      <c r="RS1" s="10" t="str">
        <f t="shared" si="33"/>
        <v>Tyner,_Wallace_E.;_Taheripour,_Farzad;_Perkis,_David.Comparison_of_fixed_versus_variable_biofuels_incentives_2006</v>
      </c>
      <c r="RT1" s="241" t="str">
        <f t="shared" si="33"/>
        <v>Tyner,_Wallace_E.;_Taheripour,_Farzad;_Zhuang,_Qianlai;_Birur,_Dileep;_Baldos,_Uris.Land_use_changes_and_consequent_CO2_emissions_due_to_US_corn_ethanol_production:_a_comprehensive_analysis_2006</v>
      </c>
      <c r="RU1" s="241" t="str">
        <f t="shared" ref="RU1:UF1" si="34">SUBSTITUTE(RU17," ","_")&amp;"."&amp;SUBSTITUTE(RU18," ","_")&amp;"_"&amp;RU25</f>
        <v>Tyner,_Wallace_E.;_Taheripour,_Farzad;_Zhuang,_Qianlai;_Birur,_Dileep;_Baldos,_Uris.Land_use_changes_and_consequent_CO2_emissions_due_to_US_corn_ethanol_production:_a_comprehensive_analysis_2006</v>
      </c>
      <c r="RV1" s="10" t="str">
        <f t="shared" si="34"/>
        <v>Verma,_Monika;_Hertel,_Thomas;_Diffenbaugh,_Noah.Market-oriented_ethanol_and_corn-trade_policies_can_reduce_climate-induced_US_corn_price_volatility_2020</v>
      </c>
      <c r="RW1" s="10" t="str">
        <f t="shared" si="34"/>
        <v>Wadud,_Zia;_Graham,_Daniel_J.;_Noland,_Robert_B..Gasoline_Demand_with_Heterogeneity_in_Household_Responses_</v>
      </c>
      <c r="RX1" s="10" t="str">
        <f t="shared" si="34"/>
        <v>Wallander,_Steve;_Claassen,_Roger;_Nickerson,_Cynthia.The_Ethanol_Decade:_An_Expansion_of_Us_Corn_Production,_2000-09_2004.5</v>
      </c>
      <c r="RY1" s="10" t="str">
        <f t="shared" si="34"/>
        <v>Wallington,_T._J.;_Anderson,_J._E.;_Mueller,_S._A.;_Kolinski_Morris,_E.;_Winkler,_S._L.;_Ginder,_J._M.;_Nielsen,_O._J..Corn_Ethanol_Production,_Food_Exports,_and_Indirect_Land_Use_Change_</v>
      </c>
      <c r="RZ1" s="10" t="str">
        <f t="shared" si="34"/>
        <v>Wang,_Michael_Q.;_Han,_Jeongwoo;_Haq,_Zia;_Tyner,_Wallace_E.;_Wu,_May;_Elgowainy,_Amgad.Energy_and_greenhouse_gas_emission_effects_of_corn_and_cellulosic_ethanol_with_technology_improvements_and_land_use_changes_</v>
      </c>
      <c r="SA1" s="10" t="str">
        <f t="shared" si="34"/>
        <v>Wang,_Michael;_Han,_Jeongwoo;_Dunn,_Jennifer_B;_Cai,_Hao;_Elgowainy,_Amgad.Well-to-wheels_energy_use_and_greenhouse_gas_emissions_of_ethanol_from_corn,_sugarcane_and_cellulosic_biomass_for_US_use_</v>
      </c>
      <c r="SB1" s="10" t="str">
        <f t="shared" si="34"/>
        <v>Wang,_Zhichao;_Dunn,_Jennifer_B.;_Han,_Jeongwoo;_Wang,_Michael_Q..Influence_of_corn_oil_recovery_on_life-cycle_greenhouse_gas_emissions_of_corn_ethanol_and_corn_oil_biodiesel_2012</v>
      </c>
      <c r="SC1" s="10" t="str">
        <f t="shared" si="34"/>
        <v>Warner,_Ethan;_Inman,_Daniel;_Kunstman,_Benjamin;_Bush,_Brian;_Vimmerstedt,_Laura;_Peterson,_Steve;_Jordan_Macknick;_Zhang,_Yimin.Modeling_biofuel_expansion_effects_on_land_use_change_dynamics_2020</v>
      </c>
      <c r="SD1" s="10" t="str">
        <f t="shared" si="34"/>
        <v>Warner,_Ethan;_Inman,_Daniel;_Kunstman,_Benjamin;_Bush,_Brian;_Vimmerstedt,_Laura;_Peterson,_Steve;_Jordan_Macknick;_Zhang,_Yimin.Modeling_biofuel_expansion_effects_on_land_use_change_dynamics_2020</v>
      </c>
      <c r="SE1" s="10" t="str">
        <f t="shared" si="34"/>
        <v>Warner,_Ethan;_Zhang,_Yimin;_Inman,_Daniel;_Heath,_Garvin.Challenges_in_the_estimation_of_greenhouse_gas_emissions_from_biofuel-induced_global_land-use_change_</v>
      </c>
      <c r="SF1" s="10" t="str">
        <f t="shared" si="34"/>
        <v>Whistance,_Jarrett;_Thompson,_Wyatt.A_Critical_Assessment_of_RIN_Price_Behavior_and_the_Implications_for_Corn,_Ethanol,_and_Gasoline_Price_Relationships_2011</v>
      </c>
      <c r="SG1" s="10" t="str">
        <f t="shared" si="34"/>
        <v>Whistance,_Jarrett;_Thompson,_Wyatt.Ethanol_Policy_Effects_on_Petroleum_and_Petroleum_Product_Markets_2014.5</v>
      </c>
      <c r="SH1" s="10" t="str">
        <f t="shared" si="34"/>
        <v>Whistance,_Jarrett;_Thompson,_Wyatt.The_role_of_CAFE_standards_and_alternative-fuel_vehicle_production_credits_in_U.S._biofuels_markets_2018</v>
      </c>
      <c r="SI1" s="10" t="str">
        <f t="shared" si="34"/>
        <v>Wise,_Marshall;_Dooley,_James;_Luckow,_Patrick;_Calvin,_Katherine;_Kyle,_Page.Agriculture,_land_use,_energy_and_carbon_emission_impacts_of_global_biofuel_mandates_to_mid-century_2050</v>
      </c>
      <c r="SJ1" s="10" t="str">
        <f t="shared" si="34"/>
        <v>Yacobucci,_Brent_D..Waiver_Authority_Under_the_Renewable_Fuel_Standard_(RFS)_</v>
      </c>
      <c r="SK1" s="10" t="str">
        <f t="shared" si="34"/>
        <v>Zhang,_Wei;_Yu,_Elaine_A.;_Rozelle,_Scott;_Yang,_Jun;_Msangi,_Siwa.The_impact_of_biofuel_growth_on_agriculture:_Why_is_the_range_of_estimates_so_wide?_</v>
      </c>
      <c r="SL1" s="10" t="str">
        <f t="shared" si="34"/>
        <v>Zhang,_Yimin;_Joshi,_Satish;_MacLean,_Heather_L..Can_ethanol_alone_meet_California's_low_carbon_fuel_standard?_An_evaluation_of_feedstock_and_conversion_alternatives_2020</v>
      </c>
      <c r="SM1" s="10" t="str">
        <f t="shared" si="34"/>
        <v>Zhang,_Yuquan_W.;_McCarl,_Bruce_A..US_Agriculture_under_Climate_Change:_An_Examination_of_Climate_Change_Effects_on_Ease_of_Achieving_RFS2_2030</v>
      </c>
      <c r="SN1" s="10" t="str">
        <f t="shared" si="34"/>
        <v>Zhang,_Zibin;_Qiu,_Cheng;_Wetzstein,_Michael.Blend-wall_economics:_Relaxing_US_ethanol_regulations_can_lead_to_increased_use_of_fossil_fuels_</v>
      </c>
      <c r="SO1" s="10" t="str">
        <f t="shared" si="34"/>
        <v>Zilberman,_David;_Barrows,_Geoff;_Hochman,_Gal;_Rajagopal,_Deepak.On_the_Indirect_Effect_of_Biofuel_</v>
      </c>
      <c r="SP1" s="10" t="str">
        <f t="shared" si="34"/>
        <v>Zilberman,_David;_Hochman,_Gal;_Rajagopal,_Deepak;_Sexton,_Steve;_Timilsina,_Govinda.The_Impact_of_Biofuels_on_Commodity_Food_Prices:_Assessment_of_Findings_</v>
      </c>
      <c r="SQ1" s="10" t="str">
        <f t="shared" si="34"/>
        <v>Ziolkowska,_Jadwiga;_Meyers,_William_H.;_Meyer,_Seth;_Binfield,_Julian.Targets_and_mandates:_Lessons_learned_from_EU_and_US_biofuels_policy_mechanisms_</v>
      </c>
      <c r="SR1" s="10" t="str">
        <f t="shared" si="34"/>
        <v>Birur,_Dileep_K.;_Golub,_Alla_A.;_Hertel,_Thomas_W.;_Rose,_Steven_K..The_Economy-wide_Greenhouse_Gas_Impacts_of_the_Biofuels_Boom_(or_Bust)_</v>
      </c>
      <c r="SS1" s="10" t="str">
        <f t="shared" si="34"/>
        <v>Birur,_Dileep_K.;_Hertel,_Thomas_W.;_Tyner,_Wallace_E..The_biofuels_boom:_implications_for_world_food_markets_2006</v>
      </c>
      <c r="ST1" s="10" t="str">
        <f t="shared" si="34"/>
        <v>Birur,_Dileep_K.;_Hertel,_Thomas_W.;_Tyner,_Wallace_E..The_biofuels_boom:_implications_for_world_food_markets_</v>
      </c>
      <c r="SU1" s="10" t="str">
        <f t="shared" si="34"/>
        <v>Burns,_Larry;_Carling,_Robert;_Carr,_Matt;_Erickson,_Brent;_West,_Todd.MEDIA_ROUNDTABLE:_A_comprehensive_systems_approach_to_understanding_large-scale_biofuels_deployment_in_the_US:_90_billion_gallons_</v>
      </c>
      <c r="SV1" s="10" t="str">
        <f t="shared" si="34"/>
        <v>Bush,_Brian;_Duffy,_Michael;_Sandor,_Debra;_Peterson,_Steve.Using_system_dynamics_to_model_the_transition_to_biofuels_in_the_United_States_</v>
      </c>
      <c r="SW1" s="10" t="str">
        <f t="shared" si="34"/>
        <v>Campbell,_J._E.;_Lobell,_D._B.;_Field,_C._B..Greater_transportation_energy_and_GHG_offsets_from_bioelectricity_than_ethanol_</v>
      </c>
      <c r="SX1" s="10" t="str">
        <f t="shared" si="34"/>
        <v>Campbell,_J._Elliott;_Lobell,_David_B.;_Genova,_Robert_C.;_Field,_Christopher_B..The_global_potential_of_bioenergy_on_abandoned_agriculture_lands_</v>
      </c>
      <c r="SY1" s="10" t="str">
        <f t="shared" si="34"/>
        <v>Chen,_Xiaoguang;_Khanna,_Madhu;_Önal,_Hayri.The_Economic_Potential_of_Second-Generation_Biofuels:_Implications_for_Social_Welfare,_Land_Use_and_Greenhouse_Gas_Emissions_in_Illinois_2022</v>
      </c>
      <c r="SZ1" s="10" t="str">
        <f t="shared" si="34"/>
        <v>Cummings,_Christopher_D.;_Seager,_Thomas_P..Estimating_exergy_renewability_for_sustainability_assessment_of_corn_ethanol_</v>
      </c>
      <c r="TA1" s="10" t="str">
        <f t="shared" si="34"/>
        <v>Darlington,_Thomas_L..Land_use_effects_of_US_corn-based_ethanol_2015</v>
      </c>
      <c r="TB1" s="10" t="str">
        <f t="shared" si="34"/>
        <v>Denholm,_Paul;_Margolis,_Robert_M..Land-use_requirements_and_the_per-capita_solar_footprint_for_photovoltaic_generation_in_the_United_States_</v>
      </c>
      <c r="TC1" s="10" t="str">
        <f t="shared" si="34"/>
        <v>Denly,_Michael.The_US_Biofuel_Policy:_A_Wicked_Problem_Fueled_by_Risk_Governance_Deficits_</v>
      </c>
      <c r="TD1" s="10" t="str">
        <f t="shared" si="34"/>
        <v>Deshmukh,_Rupa.Private_sector_innovation_in_biofuels_in_the_United_States:_induced_by_prices_or_policies_</v>
      </c>
      <c r="TE1" s="10" t="str">
        <f t="shared" si="34"/>
        <v>Doering_III,_Otto_C.;_Tyner,_Wallace_E..US_and_international_policies_affecting_liquid_biofuels'_expansion_and_profitability_</v>
      </c>
      <c r="TF1" s="10" t="str">
        <f t="shared" si="34"/>
        <v>Eidman,_Vernon_R..Economic_parameters_for_corn_ethanol_and_biodiesel_production_</v>
      </c>
      <c r="TG1" s="10" t="str">
        <f t="shared" si="34"/>
        <v>Elliott,_Kimberly_Ann.US_Biofuels_Policy_and_the_Global_Food_Price_Crisis_</v>
      </c>
      <c r="TH1" s="10" t="str">
        <f t="shared" si="34"/>
        <v>Elliott,_Kimberly_Ann.Biofuels_and_the_food_price_crisis:_A_survey_of_the_issues_</v>
      </c>
      <c r="TI1" s="10" t="str">
        <f t="shared" si="34"/>
        <v>Eng,_Alison_M._Goss.Sustainable_Biofuel_Production:_a_DOE_Perspective_</v>
      </c>
      <c r="TJ1" s="10" t="str">
        <f t="shared" si="34"/>
        <v>Evans,_Jon.Sustaining_biofuels_</v>
      </c>
      <c r="TK1" s="10" t="str">
        <f t="shared" si="34"/>
        <v>Evans,_Samuel_Garner.Global_impacts_of_US_bioenergy_production_and_policy:_a_general_equilibrium_perspective_2022</v>
      </c>
      <c r="TL1" s="10" t="str">
        <f t="shared" si="34"/>
        <v>Fargione,_Joseph;_Hill,_Jason;_Tilman,_David;_Polasky,_Stephen;_Hawthorne,_Peter.Land_clearing_and_the_biofuel_carbon_debt_</v>
      </c>
      <c r="TM1" s="10" t="str">
        <f t="shared" si="34"/>
        <v>Farrell,_Alexander_E.;_Plevin,_Richard_J.;_Turner,_Brian_T.;_Jones,_Andrew_D.;_O'hare,_Michael;_Kammen,_Daniel_M..Ethanol_can_contribute_to_energy_and_environmental_goals_</v>
      </c>
      <c r="TN1" s="10" t="str">
        <f t="shared" si="34"/>
        <v>Fthenakis,_Vasilis;_Kim,_Hyung_Chul.Land_use_and_electricity_generation:_A_life-cycle_analysis_</v>
      </c>
      <c r="TO1" s="10" t="str">
        <f t="shared" si="34"/>
        <v>Gallagher,_Kelly_Sims;_Collantes,_Gustavo;_Holdren,_John_P.;_Lee,_Henry;_Frosch,_Robert.Policy_options_for_reducing_oil_consumption_and_greenhouse-gas_emissions_from_the_US_transportation_sector_</v>
      </c>
      <c r="TP1" s="10" t="str">
        <f t="shared" si="34"/>
        <v>Gallagher,_Paul_W.;_others.Roles_for_evolving_markets,_policies,_and_technology_improvements_in_US_corn_ethanol_industry_development_</v>
      </c>
      <c r="TQ1" s="10" t="str">
        <f t="shared" si="34"/>
        <v>Gardner,_Bruce;_Tyner,_Wallace.Explorations_in_biofuels_economics,_policy,_and_history:_Introduction_to_the_special_issue_</v>
      </c>
      <c r="TR1" s="10" t="str">
        <f t="shared" si="34"/>
        <v>Golub,_Alla;_Hertel,_Thomas;_Rose,_Steven;_Sohngen,_Brent;_others.Biofuel_Growth:_Global_Greenhouse_Gas_Emissions_Impacts_from_Changes_in_Forest_Carbon_Stocks_2015</v>
      </c>
      <c r="TS1" s="10" t="str">
        <f t="shared" si="34"/>
        <v>Greene,_Nathanael;_Roth,_Rhys.Ethanol:_Energy_well_spent:_A_review_of_corn_and_cellulosic_ethanol_energy_balances_in_the_scientific_literature_to_date_</v>
      </c>
      <c r="TT1" s="10" t="str">
        <f t="shared" si="34"/>
        <v>Griend,_Dave_Vander.POINT_OF_VIEW:_Rethinking_the_value_of_corn_ethanol_co-products_in_life_cycle_assessments_</v>
      </c>
      <c r="TU1" s="10" t="str">
        <f t="shared" si="34"/>
        <v>Hammerschlag,_Roel.Ethanol's_energy_return_on_investment:_A_survey_of_the_literature_1990-Present_</v>
      </c>
      <c r="TV1" s="10" t="str">
        <f t="shared" si="34"/>
        <v>Heath,_Garvin_A.;_Hsu,_David_D.;_Inman,_Daniel;_Aden,_Andy;_Mann,_Margaret_K..Life_Cycle_Assessment_of_the_Energy_Independence_and_Security_Act_of_2007:_Ethanol—Global_Warming_Potential_and_Environmental_Emissions_</v>
      </c>
      <c r="TW1" s="10" t="str">
        <f t="shared" si="34"/>
        <v>Hertel,_Thomas_W.;_Tyner,_Wallace_E.;_Birur,_Dileep_K.;_others.Biofuels_for_all?_Understanding_the_global_impacts_of_multinational_mandates_2010</v>
      </c>
      <c r="TX1" s="10" t="str">
        <f t="shared" si="34"/>
        <v>Hettinga,_W._G.;_Junginger,_H._M.;_Dekker,_S._C.;_Hoogwijk,_Monique;_McAloon,_A._J.;_Hicks,_Kevin_B..Understanding_the_reductions_in_US_corn_ethanol_production_costs:_An_experience_curve_approach_</v>
      </c>
      <c r="TY1" s="10" t="str">
        <f t="shared" si="34"/>
        <v>Hill,_Jason.Environmental_costs_and_benefits_of_transportation_biofuel_production_from_food-and_lignocellulose-based_energy_crops._A_review_</v>
      </c>
      <c r="TZ1" s="241" t="str">
        <f t="shared" si="34"/>
        <v>Hill,_Jason;_Polasky,_Stephen;_Nelson,_Erik;_Tilman,_David;_Huo,_Hong;_Ludwig,_Lindsay;_Neumann,_James;_Zheng,_Haochi;_Bonta,_Diego.Climate_change_and_health_costs_of_air_emissions_from_biofuels_and_gasoline_2007</v>
      </c>
      <c r="UA1" s="10" t="str">
        <f t="shared" si="34"/>
        <v>Hochman,_Gal;_Sexton,_Steven_E.;_Zilberman,_David_D..The_economics_of_biofuel_policy_and_biotechnology_</v>
      </c>
      <c r="UB1" s="10" t="str">
        <f t="shared" si="34"/>
        <v>Hoekman,_S._Kent.Biofuels_in_the_US–challenges_and_opportunities_</v>
      </c>
      <c r="UC1" s="10" t="str">
        <f t="shared" si="34"/>
        <v>Jacobson,_Mark_Z..Effects_of_ethanol_(E85)_versus_gasoline_vehicles_on_cancer_and_mortality_in_the_United_States_</v>
      </c>
      <c r="UD1" s="10" t="str">
        <f t="shared" si="34"/>
        <v>Just,_David_R.;_De_Gorter,_Harry.Why_Sustainability_Standards_for_Biofuel_Production_Make_Little_Economic_Sense_</v>
      </c>
      <c r="UE1" s="241" t="str">
        <f t="shared" si="34"/>
        <v>Keeney,_Roman;_Hertel,_Thomas_W..The_indirect_land_use_impacts_of_United_States_biofuel_policies:_the_importance_of_acreage,_yield,_and_bilateral_trade_responses_2006</v>
      </c>
      <c r="UF1" s="10" t="str">
        <f t="shared" si="34"/>
        <v>Kendall,_Alissa;_Chang,_Brenda.Estimating_life_cycle_greenhouse_gas_emissions_from_corn–ethanol:_a_critical_review_of_current_US_practices_</v>
      </c>
      <c r="UG1" s="10" t="str">
        <f t="shared" ref="UG1:WP1" si="35">SUBSTITUTE(UG17," ","_")&amp;"."&amp;SUBSTITUTE(UG18," ","_")&amp;"_"&amp;UG25</f>
        <v>Kendall,_Alissa;_Chang,_Brenda;_Sharpe,_Benjamin.Accounting_for_time-dependent_effects_in_biofuel_life_cycle_greenhouse_gas_emissions_calculations_</v>
      </c>
      <c r="UH1" s="10" t="str">
        <f t="shared" si="35"/>
        <v>Kim,_Seungdo;_Dale,_Bruce_E..Regional_variations_in_greenhouse_gas_emissions_of_biobased_products_in_the_United_States—corn-based_ethanol_and_soybean_oil_</v>
      </c>
      <c r="UI1" s="10" t="str">
        <f t="shared" si="35"/>
        <v>Kim,_Seungdo;_Dale,_Bruce_E..Environmental_aspects_of_ethanol_derived_from_no-tilled_corn_grain:_nonrenewable_energy_consumption_and_greenhouse_gas_emissions_</v>
      </c>
      <c r="UJ1" s="10" t="str">
        <f t="shared" si="35"/>
        <v>Kim,_Seungdo;_Dale,_Bruce_E.;_Jenkins,_Robin.Life_cycle_assessment_of_corn_grain_and_corn_stover_in_the_United_States_</v>
      </c>
      <c r="UK1" s="10" t="str">
        <f t="shared" si="35"/>
        <v>Kumarappan,_Subbu;_Joshi,_Satish.GHG_Trading_Framework_for_the_US_Biofuels_Sector_</v>
      </c>
      <c r="UL1" s="10" t="str">
        <f t="shared" si="35"/>
        <v>Kumarappan,_Subbu;_Joshi,_Satish;_MacLean,_Heather_L..Biomass_supply_for_biofuel_production:_Estimates_for_the_United_States_and_Canada_</v>
      </c>
      <c r="UM1" s="10" t="str">
        <f t="shared" si="35"/>
        <v>Larson,_Eric_D..A_review_of_life-cycle_analysis_studies_on_liquid_biofuel_systems_for_the_transport_sector_</v>
      </c>
      <c r="UN1" s="10" t="str">
        <f t="shared" si="35"/>
        <v>Liska,_Adam_J.;_Cassman,_Kenneth_G..Towards_standardization_of_life-cycle_metrics_for_biofuels:_Greenhouse_gas_emissions_mitigation_and_net_energy_yield_</v>
      </c>
      <c r="UO1" s="10" t="str">
        <f t="shared" si="35"/>
        <v>Luchansky,_Matthew_S.;_Monks,_James.Supply_and_demand_elasticities_in_the_US_ethanol_fuel_market_</v>
      </c>
      <c r="UP1" s="10" t="str">
        <f t="shared" si="35"/>
        <v>Martinez-Gonzalez,_Ariadna;_Sheldon,_Ian_M.;_Thompson,_Stanley.Estimating_the_welfare_effects_of_US_distortions_in_the_ethanol_market_using_a_partial_equilibrium_trade_model_</v>
      </c>
      <c r="UQ1" s="10" t="str">
        <f t="shared" si="35"/>
        <v>Martinez-Gonzalez,_Ariadna;_Sheldon,_Ian;_Thompson,_Stanley;_others.Estimating_the_Effects_of_US_Distortions_in_the_Ethanol_Market_Using_a_Partial_Equilibrium_Trade_Model_</v>
      </c>
      <c r="UR1" s="10" t="str">
        <f t="shared" si="35"/>
        <v>Mathews,_John_A..Biofuels:_What_a_Biopact_between_North_and_South_could_achieve_</v>
      </c>
      <c r="US1" s="10" t="str">
        <f t="shared" si="35"/>
        <v>Mathews,_John_A.;_Tan,_Hao.Biofuels_and_indirect_land_use_change_effects:_the_debate_continues_</v>
      </c>
      <c r="UT1" s="10" t="str">
        <f t="shared" si="35"/>
        <v>Melendez,_Margo;_Moriarty,_Kristi;_Dafoe,_Wendy;_Noblet,_Stacy.Status_and_Issues_for_Ethanol_(E85)_in_the_United_States_</v>
      </c>
      <c r="UU1" s="10" t="str">
        <f t="shared" si="35"/>
        <v>Menichetti,_Emanuela;_Otto,_Martina.Energy_balance_and_greenhouse_gas_emissions_of_biofuels_from_a_life-cycle_perspective_</v>
      </c>
      <c r="UV1" s="10" t="str">
        <f t="shared" si="35"/>
        <v>Miranowski,_John_A.;_others.Biofuel_incentives_and_the_energy_title_of_the_2007_farm_bill_</v>
      </c>
      <c r="UW1" s="10" t="str">
        <f t="shared" si="35"/>
        <v>O’Hare,_Michael;_Plevin,_Richard_J.;_Martin,_Jeremy_I.;_Jones,_Andrew_D.;_Kendall,_Alissa;_Hopson,_Eli.Proper_accounting_for_time_increases_crop-based_biofuels’_greenhouse_gas_deficit_versus_petroleum_</v>
      </c>
      <c r="UX1" s="10" t="str">
        <f t="shared" si="35"/>
        <v>Perry,_Gregory_M.;_Gopinath,_Munisamy;_Jaeger,_William;_Sorte,_B.;_Egelkraut,_Thorsten_M..Biofuel_production_and_consumption_in_the_united_states:_some_facts_and_answers_to_common_questions_</v>
      </c>
      <c r="UY1" s="10" t="str">
        <f t="shared" si="35"/>
        <v>Philippidis,_George.The_Potential_of_Biofuels_in_the_Americas_</v>
      </c>
      <c r="UZ1" s="10" t="str">
        <f t="shared" si="35"/>
        <v>Piñeiro,_Gervasio;_Jobbágy,_Esteban_G.;_Baker,_Justin;_Murray,_Brian_C.;_Jackson,_Robert_B..Set-asides_can_be_better_climate_investment_than_corn_ethanol_</v>
      </c>
      <c r="VA1" s="10" t="str">
        <f t="shared" si="35"/>
        <v>Plevin,_Richard_J.;_Mueller,_Steffen.The_effect_of_CO2_regulations_on_the_cost_of_corn_ethanol_production_</v>
      </c>
      <c r="VB1" s="10" t="str">
        <f t="shared" si="35"/>
        <v>Rajagopal,_D.;_Hochman,_G.;_Zilberman,_D.;_Kammen,_Daniel_M..Emissions_and_Energy_Security:_Comparing_Clean_Fuel_Mandates_and_Fuel_Carbon_Standards_</v>
      </c>
      <c r="VC1" s="10" t="str">
        <f t="shared" si="35"/>
        <v>Rajagopal,_Deepak.Economics_of_lifecycle_analysis_and_greenhouse_gas_regulations_</v>
      </c>
      <c r="VD1" s="10" t="str">
        <f t="shared" si="35"/>
        <v>Rajagopal,_Deepak;_Sexton,_Steven_E.;_Roland-Holst,_David;_Zilberman,_David.Challenge_of_biofuel:_filling_the_tank_without_emptying_the_stomach?_</v>
      </c>
      <c r="VE1" s="10" t="str">
        <f t="shared" si="35"/>
        <v>Rubin,_Ofir_D.;_Carriquiry,_Miguel;_Hayes,_Dermot_J..Implied_objectives_of_US_biofuel_subsidies_</v>
      </c>
      <c r="VF1" s="10" t="str">
        <f t="shared" si="35"/>
        <v>Saunders,_Caroline;_Kaye-Blake,_William;_Marshall,_Liz;_Greenhalgh,_Suzie;_de_Aragao_Pereira,_Mariana.Impacts_of_a_United_States’_biofuel_policy_on_New_Zealand's_agricultural_sector_</v>
      </c>
      <c r="VG1" s="10" t="str">
        <f t="shared" si="35"/>
        <v>Searchinger,_Timothy.Government_policies_and_drivers_of_world_biofuels,_sustainability_criteria,_certification_proposals_and_their_limitations_</v>
      </c>
      <c r="VH1" s="10" t="str">
        <f t="shared" si="35"/>
        <v>Serraa,_Teresa;_Zilberman,_David;_Gil,_José_M.;_Goodwinc,_Barry_K..Nonlinearities_in_the_US_corn-ethanol-oil_price_system_</v>
      </c>
      <c r="VI1" s="10" t="str">
        <f t="shared" si="35"/>
        <v>Sexton,_Steven;_Zilberman,_David;_Rajagopal,_Deepak;_Hochman,_Gal.The_role_of_biotechnology_in_a_sustainable_biofuel_future_</v>
      </c>
      <c r="VJ1" s="10" t="str">
        <f t="shared" si="35"/>
        <v>Solomon,_Barry_D.;_Barnes,_Justin_R.;_Halvorsen,_Kathleen_E..Grain_and_cellulosic_ethanol:_History,_economics,_and_energy_policy_</v>
      </c>
      <c r="VK1" s="10" t="str">
        <f t="shared" si="35"/>
        <v>Sperling,_Daniel.Two_Billion_Cars:_Is_it_Sustainable?_</v>
      </c>
      <c r="VL1" s="10" t="str">
        <f t="shared" si="35"/>
        <v>Srinivasan,_Sunderasan.The_food_v._fuel_debate:_A_nuanced_view_of_incentive_structures_</v>
      </c>
      <c r="VM1" s="10" t="str">
        <f t="shared" si="35"/>
        <v>Taylor,_C._Robert;_Taylor,_Mollie_M..A_brief_description_of_AGSIM:_an_econometric-simulation_model_of_the_agricultural_economy_used_for_biofuel_evaluation_</v>
      </c>
      <c r="VN1" s="10" t="str">
        <f t="shared" si="35"/>
        <v>Tiffany,_Douglas_G.;_others.Economic_and_environmental_impacts_of_US_corn_ethanol_production_and_use_</v>
      </c>
      <c r="VO1" s="10" t="str">
        <f t="shared" si="35"/>
        <v>Tokgoz,_Simla;_Elobeid,_Amani_E.;_Fabiosa,_Jacinto_F.;_Hayes,_Dermot_J.;_Babcock,_Bruce_A.;_Yu,_Tun-Hsiang_Edward;_Dong,_Fengxia;_Hart,_Chad_E.;_Beghin,_John_C..Emerging_biofuels:_Outlook_of_effects_on_US_grain,_oilseed,_and_livestock_markets_</v>
      </c>
      <c r="VP1" s="10" t="str">
        <f t="shared" si="35"/>
        <v>Tyner,_Wallace_E..The_US_ethanol_and_biofuels_boom:_Its_origins,_current_status,_and_future_prospects_</v>
      </c>
      <c r="VQ1" s="10" t="str">
        <f t="shared" si="35"/>
        <v>Tyner,_Wallace_E.;_Taheripour,_Farzad.Renewable_energy_policy_alternatives_for_the_future_</v>
      </c>
      <c r="VR1" s="10" t="str">
        <f t="shared" si="35"/>
        <v>Tyner,_Wallace;_Taheripour,_Farzad.Biofuels,_policy_options,_and_their_implications:_Analyses_using_partial_and_general_equilibrium_approaches_</v>
      </c>
      <c r="VS1" s="10" t="str">
        <f t="shared" si="35"/>
        <v>Vedenov,_Dmitry;_Wetzstein,_Michael.Toward_an_optimal_US_ethanol_fuel_subsidy_</v>
      </c>
      <c r="VT1" s="10" t="str">
        <f t="shared" si="35"/>
        <v>Velasco,_Joel.Welfare_economics_and_policy_analysis_of_US_biofuels_policy:_discussion_</v>
      </c>
      <c r="VU1" s="10" t="str">
        <f t="shared" si="35"/>
        <v>Von_Blottnitz,_Harro;_Curran,_Mary_Ann.A_review_of_assessments_conducted_on_bio-ethanol_as_a_transportation_fuel_from_a_net_energy,_greenhouse_gas,_and_environmental_life_cycle_perspective_</v>
      </c>
      <c r="VV1" s="10" t="str">
        <f t="shared" si="35"/>
        <v>Waage,_Eric.US_Energy_Policy_Response_to_International_Food_Prices:_The_Costs_and_Effects_of_Corn_Ethanol_Production1_</v>
      </c>
      <c r="VW1" s="10" t="str">
        <f t="shared" si="35"/>
        <v>Wakeley,_Heather_L.;_Hendrickson,_Chris_T.;_Griffin,_W._Michael;_Matthews,_H._Scott.Economic_and_environmental_transportation_effects_of_large-scale_ethanol_production_and_distribution_in_the_United_States_</v>
      </c>
      <c r="VX1" s="10" t="str">
        <f t="shared" si="35"/>
        <v>Wang,_Michael.Updated_energy_and_greenhouse_gas_emission_results_of_fuel_ethanol_</v>
      </c>
      <c r="VY1" s="10" t="str">
        <f t="shared" si="35"/>
        <v>Wang,_Michael.Well-to-wheels_Energy_and_Greenhouse_Gas_Emission_Results_of_Fuel_Ethanol_</v>
      </c>
      <c r="VZ1" s="10" t="str">
        <f t="shared" si="35"/>
        <v>Wang,_Michael_Q.;_others.Well-to-wheels_energy_and_greenhouse_gas_emission_results_and_issues_of_fuel_ethanol_</v>
      </c>
      <c r="WA1" s="10" t="str">
        <f t="shared" si="35"/>
        <v>Wang,_Michael_Quanlu;_Huo,_Hong.Transportation:_meeting_the_dual_challenges_of_achieving_energy_security_and_reducing_greenhouse_gas_emissions_</v>
      </c>
      <c r="WB1" s="10" t="str">
        <f t="shared" si="35"/>
        <v>Wang,_Michael;_Wu,_May;_Huo,_Hong.Life-cycle_energy_and_greenhouse_gas_emission_impacts_of_different_corn_ethanol_plant_types_</v>
      </c>
      <c r="WC1" s="10" t="str">
        <f t="shared" si="35"/>
        <v>Westcott,_Paul.Full_throttle_US_ethanol_expansion_faces_challenges_down_the_road_</v>
      </c>
      <c r="WD1" s="10" t="str">
        <f t="shared" si="35"/>
        <v>Whistance,_Jarrett.The_effects_of_increased_corn-ethanol_production_on_US_natural_gas_prices_</v>
      </c>
      <c r="WE1" s="10" t="str">
        <f t="shared" si="35"/>
        <v>Whistance,_Jarrett;_Thompson,_Wyatt;_Meyer,_Seth_D..Ethanol_policy_effects_on_US_natural_gas_prices_and_quantities_</v>
      </c>
      <c r="WF1" s="10" t="str">
        <f t="shared" si="35"/>
        <v>Williams,_Pamela_RD;_Inman,_Daniel;_Aden,_Andy;_Heath,_Garvin_A..Environmental_and_sustainability_factors_associated_with_next-generation_biofuels_in_the_US:_what_do_we_really_know?_</v>
      </c>
      <c r="WG1" s="10" t="str">
        <f t="shared" si="35"/>
        <v>Winston,_R._Ashley_P.;_others.Enhancing_Agriculture_and_Energy_Sector_Analysis_in_CGE_Modelling:_An_Overview_of_Modifications_to_the_USAGE_Model_</v>
      </c>
      <c r="WH1" s="10" t="str">
        <f t="shared" si="35"/>
        <v>English_Burton_et._al._.25%_Renewable_Energy_for_the_United_States_by_2025:_Agricultural_and_Economic_Impact_</v>
      </c>
      <c r="WI1" s="10" t="str">
        <f t="shared" si="35"/>
        <v>OECD._</v>
      </c>
      <c r="WJ1" s="10" t="str">
        <f t="shared" si="35"/>
        <v>Abbott,_Philip_C.;_Hurt,_Christopher;_Tyner,_Wallace_E..What’s_driving_food_prices_in_2011?_Farm_Foundation_Issue_Report_</v>
      </c>
      <c r="WK1" s="10" t="str">
        <f t="shared" si="35"/>
        <v>Ajanovic,_Amela.Biofuels_versus_food_production:_does_biofuels_production_increase_food_prices?_</v>
      </c>
      <c r="WL1" s="10" t="str">
        <f t="shared" si="35"/>
        <v>Anderson,_John_D.;_Coble,_Keith_H..Impact_of_renewable_fuels_standard_ethanol_mandates_on_the_corn_market_</v>
      </c>
      <c r="WM1" s="10" t="str">
        <f t="shared" si="35"/>
        <v>Arseneau,_David_M.;_Leduc,_Sylvain.Commodity_price_movements_in_a_general_equilibrium_model_of_storage_</v>
      </c>
      <c r="WN1" s="10" t="str">
        <f t="shared" si="35"/>
        <v>Baffes,_John;_Haniotis,_Tassos.Placing_the_2006/08_commodity_price_boom_into_perspective_</v>
      </c>
      <c r="WO1" s="10" t="str">
        <f t="shared" si="35"/>
        <v>Baier,_Scott_L.;_Clements,_Mark;_Griffiths,_Charles_W.;_Ihrig,_Jane_E..Biofuels_impact_on_crop_and_food_prices:_using_an_interactive_spreadsheet_</v>
      </c>
      <c r="WP1" s="10" t="str">
        <f t="shared" si="35"/>
        <v>Birur,_Dileep;_Hertel,_Thomas;_Tyner,_Wally.Impact_of_Biofuel_Production_on_World_Agricultural_Markets:_A_Computable_General_Equilibrium_Analysis_</v>
      </c>
      <c r="WQ1" s="10" t="str">
        <f t="shared" ref="WQ1:YK1" si="36">SUBSTITUTE(WQ17," ","_")&amp;"."&amp;SUBSTITUTE(WQ18," ","_")&amp;"_"&amp;WQ25</f>
        <v>Collins,_Keith_J..The_role_of_biofuels_and_other_factors_in_increasing_farm_and_food_prices:_a_review_of_recent_developments_with_a_focus_on_feed_grain_markets_and_market_prospects_</v>
      </c>
      <c r="WR1" s="10" t="str">
        <f t="shared" si="36"/>
        <v>Daschle,_Tom;_Runge,_C._Ford;_Senauer,_Benjamin.Myth_versus_Reality_[with_Reply]_</v>
      </c>
      <c r="WS1" s="10" t="str">
        <f t="shared" si="36"/>
        <v>De_Hoyos,_Rafael_E.;_Medvedev,_Denis.Poverty_effects_of_higher_food_prices:_a_global_perspective_</v>
      </c>
      <c r="WT1" s="10" t="str">
        <f t="shared" si="36"/>
        <v>Dewbre,_Joe;_Giner,_Céline;_Thompson,_Wyatt;_Von_Lampe,_Martin.High_food_commodity_prices:_will_they_stay?_who_will_pay?_</v>
      </c>
      <c r="WU1" s="10" t="str">
        <f t="shared" si="36"/>
        <v>Escobar,_José_C.;_Lora,_Electo_S.;_Venturini,_Osvaldo_J.;_Yáñez,_Edgar_E.;_Castillo,_Edgar_F.;_Almazan,_Oscar.Biofuels:_environment,_technology_and_food_security_</v>
      </c>
      <c r="WV1" s="10" t="str">
        <f t="shared" si="36"/>
        <v>Ewing,_Mandy;_Msangi,_Siwa.Biofuels_production_in_developing_countries:_assessing_tradeoffs_in_welfare_and_food_security_</v>
      </c>
      <c r="WW1" s="241" t="str">
        <f t="shared" si="36"/>
        <v>Fabiosa,_Jacinto_F.;_Beghin,_John_C.;_Dong,_Fengxia;_Elobeid,_Amani;_Tokgoz,_Simla;_Yu,_Tun-Hsiang.The_Global_Bioenergy_Expansion:_How_Large_Are_the_Food−Fuel_Trade-Offs?_2016</v>
      </c>
      <c r="WX1" s="10" t="str">
        <f t="shared" si="36"/>
        <v>Fernandez-Cornejo,_Jorge;_Somwaru,_Agapi;_An,_Henry;_Brady,_Michael;_Lubowski,_Ruben.Modeling_the_Global_Economic_and_Environmental_Implications_of_Biofuels_Production:_Preliminary_Results_for_the_Medium_Term_</v>
      </c>
      <c r="WY1" s="10" t="str">
        <f t="shared" si="36"/>
        <v>Fischer,_Günther;_Hizsnyik,_Eva;_Prieler,_Sylvia;_Shah,_Mahendra;_van_Velthuizen,_H._T..Biofuels_and_Food_Security:_Implications_of_an_accelerated_biofuels_production_</v>
      </c>
      <c r="WZ1" s="10" t="str">
        <f t="shared" si="36"/>
        <v>Gardner,_Bruce.Fuel_ethanol_subsidies_and_farm_price_support_</v>
      </c>
      <c r="XA1" s="10" t="str">
        <f t="shared" si="36"/>
        <v>Gorter,_De;_Harry;_Just,_David_R..Water'_in_the_U.S._Ethanol_Tax_Credit_and_Mandate:_Implications_for_Rectangular_Deadweight_Costs_and_the_Corn-Oil_Price_Relationship_</v>
      </c>
      <c r="XB1" s="10" t="str">
        <f t="shared" si="36"/>
        <v>Gorter,_Harry_de;_Just,_David_R..The_Welfare_Economics_of_Biofuel_Tax_Credits_and_Mandates_</v>
      </c>
      <c r="XC1" s="10" t="str">
        <f t="shared" si="36"/>
        <v>Graff,_Gregory_D.;_Hochman,_Gal;_Zilberman,_David.The_political_economy_of_agricultural_biotechnology_policies_</v>
      </c>
      <c r="XD1" s="241" t="str">
        <f t="shared" si="36"/>
        <v>Hertel,_Thomas_W.;_Tyner,_Wallace_E.;_Birur,_Dileep_K.;_others.Biofuels_for_all?_Understanding_the_global_impacts_of_multinational_mandates_2015</v>
      </c>
      <c r="XE1" s="10" t="str">
        <f t="shared" si="36"/>
        <v>Hill,_Jason;_Nelson,_Erik;_Tilman,_David;_Polasky,_Stephen;_Tiffany,_Douglas.Environmental,_economic,_and_energetic_costs_and_benefits_of_biodiesel_and_ethanol_biofuels_</v>
      </c>
      <c r="XF1" s="10" t="str">
        <f t="shared" si="36"/>
        <v>Lipsky,_John.Commodity_prices_and_global_inflation_</v>
      </c>
      <c r="XG1" s="10" t="str">
        <f t="shared" si="36"/>
        <v>Martinot,_Eric;_Mastny,_Lisa;_Rosbotham,_Lyle;_Suding,_Paul;_Lempp,_Philippe.Renewables_global_status_report-2006_Update_</v>
      </c>
      <c r="XH1" s="10" t="str">
        <f t="shared" si="36"/>
        <v>McPhail,_Lihong_Lu.Assessing_the_impact_of_US_ethanol_on_fossil_fuel_markets:_A_structural_VAR_approach_</v>
      </c>
      <c r="XI1" s="10" t="str">
        <f t="shared" si="36"/>
        <v>Mitchell,_Donald.A_Note_on_Rising_Food_Prices_</v>
      </c>
      <c r="XJ1" s="10" t="str">
        <f t="shared" si="36"/>
        <v>OECD-FAO.Agricultural_Outlook_2008-_2017_</v>
      </c>
      <c r="XK1" s="10" t="str">
        <f t="shared" si="36"/>
        <v>Hochman,_Gal;_Sexton,_Steven;_Zilberman,_David_D..The_economics_of_trade,_biofuel,_and_the_environment_</v>
      </c>
      <c r="XL1" s="10" t="str">
        <f t="shared" si="36"/>
        <v>IMF.Food_and_fuel_prices:_Recent_developments,_macroeconomic_impact,_and_policy_responses._Report_prepared_by_the_Fiscal_Affairs,_Policy_Development_and_Review,_and_Research_Departments._-_Google_Search_</v>
      </c>
      <c r="XM1" s="10" t="str">
        <f t="shared" si="36"/>
        <v>Khanna,_Madhu;_Ando,_Amy_W.;_Taheripour,_Farzad.Welfare_effects_and_unintended_consequences_of_ethanol_subsidies_</v>
      </c>
      <c r="XN1" s="10" t="str">
        <f t="shared" si="36"/>
        <v>Khanna,_Madhu;_Scheffran,_Jürgen;_Zilberman,_David.Handbook_of_bioenergy_economics_and_policy_</v>
      </c>
      <c r="XO1" s="10" t="str">
        <f t="shared" si="36"/>
        <v>Pingali,_Prabhu;_Raney,_Terri;_Wiebe,_Keith.Biofuels_and_Food_Security:_Missing_the_Point_</v>
      </c>
      <c r="XP1" s="10" t="str">
        <f t="shared" si="36"/>
        <v>Rajagopal,_D.;_Hochman,_G.;_Zilberman,_D..Multi-criteria_Comparison_of_Fuel_Policies:_Renewable_Fuel_Standards,_Clean_Fuel_Standards,_and_Fuel_GHG_Tax_</v>
      </c>
      <c r="XQ1" s="10" t="str">
        <f t="shared" si="36"/>
        <v>Rajagopal,_Deepak;_Sexton,_Steven;_Hochman,_Gal;_Roland-Holst,_David;_Zilberman,_David;_others.Model_estimates_food-versus-biofuel_trade-off_</v>
      </c>
      <c r="XR1" s="10" t="str">
        <f t="shared" si="36"/>
        <v>Rajagopal,_Deepak.Economics_of_lifecycle_analysis_and_greenhouse_gas_regulations_</v>
      </c>
      <c r="XS1" s="10" t="str">
        <f t="shared" si="36"/>
        <v>Rathmann,_Régis;_Szklo,_Alexandre;_Schaeffer,_Roberto.Land_use_competition_for_production_of_food_and_liquid_biofuels:_An_analysis_of_the_arguments_in_the_current_debate_</v>
      </c>
      <c r="XT1" s="10" t="str">
        <f t="shared" si="36"/>
        <v>Ravindranath,_N._H.;_Manuvie,_R.;_Fargione,_J.;_Canadell,_J._G.;_Berndes,_G.;_Woods,_J.;_Watson,_H.;_Sathaye,_J..Greenhouse_gas_implications_of_land_use_and_land_conversion_to_biofuel_crops_</v>
      </c>
      <c r="XU1" s="10" t="str">
        <f t="shared" si="36"/>
        <v>Rosegrant,_Mark_W..Biofuels_and_grain_prices:_impacts_and_policy_responses_</v>
      </c>
      <c r="XV1" s="10" t="str">
        <f t="shared" si="36"/>
        <v>Rosegrant,_Mark_W.;_Zhu,_Tingju;_Msangi,_Siwa;_Sulser,_Timothy.Global_Scenarios_for_Biofuels:_Impacts_and_Implications_</v>
      </c>
      <c r="XW1" s="10" t="str">
        <f t="shared" si="36"/>
        <v>Schneph,_Randy.Higher_agricultural_commodity_prices:_what_are_the_issues_</v>
      </c>
      <c r="XX1" s="10" t="str">
        <f t="shared" si="36"/>
        <v>Senauer,_B..Food_market_effects_of_a_global_resource_shift_toward_bioenergy_</v>
      </c>
      <c r="XY1" s="10" t="str">
        <f t="shared" si="36"/>
        <v>Taheripour,_Farzad;_Tyner,_Wallace.Ethanol_subsidies,_who_gets_the_benefits?_</v>
      </c>
      <c r="XZ1" s="10" t="str">
        <f t="shared" si="36"/>
        <v>Timilsina,_Govinda_R.;_Shrestha,_Ashish.How_much_hope_should_we_have_for_biofuels?_</v>
      </c>
      <c r="YA1" s="10" t="str">
        <f t="shared" si="36"/>
        <v>Timmer,_C._Peter.Causes_of_high_food_prices_</v>
      </c>
      <c r="YB1" s="10" t="str">
        <f t="shared" si="36"/>
        <v>Trostle,_Ronald.USDA_Economic_Research_Service_-_WRS-0801_</v>
      </c>
      <c r="YC1" s="10" t="str">
        <f t="shared" si="36"/>
        <v>Tyner,_Wallace_E.;_Taheripour,_Farzad.Policy_analysis_for_integrated_energy_and_agricultural_markets_in_a_partial_equilibrium_framework_</v>
      </c>
      <c r="YD1" s="10" t="str">
        <f t="shared" si="36"/>
        <v>Vedenov,_Dmitry;_Wetzstein,_Michael.Toward_an_optimal_US_ethanol_fuel_subsidy_</v>
      </c>
      <c r="YE1" s="10" t="str">
        <f t="shared" si="36"/>
        <v>Von_Braun,_Joachim.Biofuels,_international_food_prices,_and_the_poor_</v>
      </c>
      <c r="YF1" s="10" t="str">
        <f t="shared" si="36"/>
        <v>Von_Lampe,_Martin.Agricultural_market_impacts_of_future_growth_in_the_production_of_biofuels_</v>
      </c>
      <c r="YG1" s="10" t="str">
        <f t="shared" si="36"/>
        <v>von,_Urff.Biofuels_-_A_new_chance_for_agriculture_or_a_threat_to_food_security_</v>
      </c>
      <c r="YH1" s="10" t="str">
        <f t="shared" si="36"/>
        <v>Wetzstein,_M.;_Wetzstein,_H..Four_myths_surrounding_U.S._biofuels_</v>
      </c>
      <c r="YI1" s="10" t="str">
        <f t="shared" si="36"/>
        <v>Yacobucci,_Brent_D.;_Capehart,_Tom.Selected_issues_related_to_an_expansion_of_the_renewable_fuel_standard_(RFS)_</v>
      </c>
      <c r="YJ1" s="10" t="str">
        <f t="shared" si="36"/>
        <v>Zhang,_Zibin;_Lohr,_Luanne;_Escalante,_Cesar;_Wetzstein,_Michael.Ethanol,_Corn,_and_Soybean_Price_Relations_in_a_Volatile_Vehicle-Fuels_Market_</v>
      </c>
      <c r="YK1" s="10" t="str">
        <f t="shared" si="36"/>
        <v>Zhang,_Zibin;_Lohr,_Luanne;_Escalante,_Cesar;_Wetzstein,_Michael.Food_versus_fuel:_What_do_prices_tell_us?_</v>
      </c>
      <c r="YL1" s="299" t="str">
        <f>SUBSTITUTE(YL17," ","_")&amp;"."&amp;SUBSTITUTE(YL18," ","_")&amp;"_"&amp;YL24</f>
        <v>Oladosu,_Gbadebo,_Keith_Kline,_Paul_Leiby,_Rocio_Uria-Martinez,_Maggie_Davis,_Mark_Downing_&amp;_Laurence_Eaton.Global_economic_effects_of_US_biofuel_policy_and_the_potential_contribution_from_advanced_biofuels_2014</v>
      </c>
      <c r="YM1" s="299" t="str">
        <f>SUBSTITUTE(YM17," ","_")&amp;"."&amp;SUBSTITUTE(YM18," ","_")&amp;"_"&amp;YM24</f>
        <v>Oladosu,_Gbadebo,_Keith_Kline,_Paul_Leiby,_Rocio_Uria-Martinez,_Maggie_Davis,_Mark_Downing_&amp;_Laurence_Eaton.Global_economic_effects_of_US_biofuel_policy_and_the_potential_contribution_from_advanced_biofuels_2014</v>
      </c>
      <c r="YN1" s="299" t="str">
        <f>SUBSTITUTE(YN17," ","_")&amp;"."&amp;SUBSTITUTE(YN18," ","_")&amp;"_"&amp;YN24</f>
        <v>Oladosu,_Gbadebo,_Keith_Kline,_Paul_Leiby,_Rocio_Uria-Martinez,_Maggie_Davis,_Mark_Downing_&amp;_Laurence_Eaton.Global_economic_effects_of_US_biofuel_policy_and_the_potential_contribution_from_advanced_biofuels_2014</v>
      </c>
      <c r="YO1" s="299" t="str">
        <f>SUBSTITUTE(YO17," ","_")&amp;"."&amp;SUBSTITUTE(YO18," ","_")&amp;"_"&amp;YO24</f>
        <v>Oladosu,_Gbadebo,_Keith_Kline,_Paul_Leiby,_Rocio_Uria-Martinez,_Maggie_Davis,_Mark_Downing_&amp;_Laurence_Eaton.Global_economic_effects_of_US_biofuel_policy_and_the_potential_contribution_from_advanced_biofuels_2014</v>
      </c>
      <c r="YP1" s="291" t="str">
        <f>SUBSTITUTE(YP17," ","_")&amp;"."&amp;SUBSTITUTE(YP19," ","_")&amp;"_"&amp;YP24</f>
        <v>Taheripour,_F,_X._Zhao,_and_W._Tyner.The_impact_of_considering_land_intensification_and_updated_data_on_biofuels_land_use_change_and_emissions_estimates_2017</v>
      </c>
      <c r="YQ1" s="291" t="str">
        <f>SUBSTITUTE(YQ17," ","_")&amp;"."&amp;SUBSTITUTE(YQ19," ","_")&amp;"_"&amp;YQ24</f>
        <v>Taheripour,_F,_X._Zhao,_and_W._Tyner.The_impact_of_considering_land_intensification_and_updated_data_on_biofuels_land_use_change_and_emissions_estimates_2017</v>
      </c>
    </row>
    <row r="2" spans="1:667" ht="33.75" customHeight="1" x14ac:dyDescent="0.25">
      <c r="A2" s="235" t="s">
        <v>60</v>
      </c>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76"/>
      <c r="BC2" s="76"/>
      <c r="BD2" s="76"/>
      <c r="BV2" s="91"/>
      <c r="CQ2" s="79"/>
      <c r="CR2" s="79"/>
      <c r="CS2" s="79"/>
      <c r="DV2" s="77"/>
      <c r="FO2" s="76"/>
      <c r="FP2" s="76"/>
      <c r="FQ2" s="76"/>
      <c r="FR2" s="76"/>
      <c r="FS2" s="76"/>
      <c r="FT2" s="76"/>
      <c r="FU2" s="76"/>
      <c r="FV2" s="76"/>
      <c r="FW2" s="76"/>
      <c r="FX2" s="76"/>
      <c r="FY2" s="76"/>
      <c r="FZ2" s="76"/>
      <c r="GA2" s="76"/>
      <c r="GB2" s="76"/>
      <c r="GC2" s="76"/>
      <c r="GD2" s="76"/>
      <c r="GE2" s="76"/>
      <c r="GF2" s="76"/>
      <c r="GG2" s="76"/>
      <c r="GH2" s="76"/>
      <c r="GI2" s="76"/>
      <c r="GJ2" s="76"/>
      <c r="GK2" s="76"/>
      <c r="GL2" s="76"/>
      <c r="GM2" s="76"/>
      <c r="GN2" s="76"/>
      <c r="GO2" s="76"/>
      <c r="GP2" s="77"/>
      <c r="GQ2" s="77"/>
      <c r="GR2" s="77"/>
      <c r="GS2" s="77"/>
      <c r="GT2" s="77"/>
      <c r="GU2" s="77"/>
      <c r="GV2" s="77"/>
      <c r="GW2" s="77"/>
      <c r="GX2" s="77"/>
      <c r="GY2" s="77"/>
      <c r="GZ2" s="77"/>
      <c r="HD2" s="243"/>
      <c r="KJ2" s="81"/>
      <c r="KK2" s="81"/>
      <c r="KL2" s="81"/>
      <c r="KM2" s="81"/>
      <c r="KN2" s="81"/>
      <c r="KO2" s="81"/>
      <c r="KP2" s="81"/>
      <c r="KQ2" s="81"/>
      <c r="KR2" s="81"/>
      <c r="KS2" s="81"/>
      <c r="KT2" s="81"/>
      <c r="KU2" s="81"/>
      <c r="KV2" s="81"/>
      <c r="KW2" s="81"/>
      <c r="KX2" s="81"/>
      <c r="KY2" s="81"/>
      <c r="KZ2" s="81"/>
      <c r="LA2" s="81"/>
      <c r="LB2" s="81"/>
      <c r="LC2" s="81"/>
      <c r="LD2" s="81"/>
      <c r="LE2" s="79"/>
      <c r="LF2" s="79"/>
      <c r="LG2" s="81"/>
      <c r="LH2" s="81"/>
      <c r="LI2" s="330"/>
      <c r="LJ2" s="330"/>
      <c r="LK2" s="10"/>
      <c r="MS2" s="77"/>
      <c r="MT2" s="79" t="s">
        <v>2191</v>
      </c>
      <c r="MW2" s="76"/>
      <c r="MX2" s="77"/>
      <c r="MY2" s="76"/>
      <c r="MZ2" s="76"/>
      <c r="NA2" s="76"/>
      <c r="NB2" s="76"/>
      <c r="ND2" s="76"/>
      <c r="NE2" s="76"/>
      <c r="NF2" s="76"/>
      <c r="NG2" s="76"/>
      <c r="NH2" s="76"/>
      <c r="NL2" s="76"/>
      <c r="NO2" s="167"/>
      <c r="NV2" s="76"/>
      <c r="OJ2" s="76"/>
      <c r="OV2" s="76"/>
      <c r="OZ2" s="76"/>
      <c r="PJ2" s="79"/>
      <c r="PL2" s="76"/>
      <c r="PN2" s="76"/>
      <c r="PP2" s="76"/>
      <c r="PS2" s="76"/>
      <c r="QH2" s="76"/>
      <c r="QI2" s="76"/>
      <c r="QJ2" s="76"/>
      <c r="QO2" s="76"/>
      <c r="QV2" s="76"/>
      <c r="QX2" s="76"/>
      <c r="QY2" s="76"/>
      <c r="RD2" s="76"/>
      <c r="RF2" s="76"/>
      <c r="RG2" s="76"/>
      <c r="RH2" s="76"/>
      <c r="RI2" s="76"/>
      <c r="RJ2" s="76"/>
      <c r="RK2" s="76"/>
      <c r="RL2" s="76"/>
      <c r="RM2" s="76"/>
      <c r="RN2" s="76"/>
      <c r="RO2" s="76"/>
      <c r="RP2" s="76"/>
      <c r="RQ2" s="76"/>
      <c r="RR2" s="76"/>
      <c r="RS2" s="76"/>
      <c r="RT2" s="76"/>
      <c r="RU2" s="76"/>
      <c r="RV2" s="76"/>
      <c r="RW2" s="76"/>
      <c r="RX2" s="76"/>
      <c r="RY2" s="76"/>
      <c r="RZ2" s="76"/>
      <c r="SA2" s="76"/>
      <c r="SC2" s="76"/>
      <c r="SD2" s="76"/>
      <c r="SE2" s="76"/>
      <c r="SF2" s="76"/>
      <c r="SG2" s="76"/>
      <c r="SH2" s="76"/>
      <c r="SI2" s="76"/>
      <c r="SJ2" s="76"/>
      <c r="SK2" s="76"/>
      <c r="SL2" s="76"/>
      <c r="SM2" s="76"/>
      <c r="SN2" s="76"/>
      <c r="SO2" s="76"/>
      <c r="SP2" s="76"/>
      <c r="SQ2" s="76"/>
      <c r="SR2" s="81"/>
      <c r="SS2" s="81"/>
      <c r="ST2" s="81"/>
      <c r="SU2" s="81"/>
      <c r="SV2" s="81"/>
      <c r="SW2" s="81"/>
      <c r="SX2" s="81"/>
      <c r="SY2" s="81"/>
      <c r="SZ2" s="81"/>
      <c r="TA2" s="81"/>
      <c r="TB2" s="81"/>
      <c r="TC2" s="81"/>
      <c r="TD2" s="81"/>
      <c r="TE2" s="81"/>
      <c r="TF2" s="81"/>
      <c r="TG2" s="81"/>
      <c r="TH2" s="81"/>
      <c r="TI2" s="81"/>
      <c r="TJ2" s="81"/>
      <c r="TK2" s="81"/>
      <c r="TL2" s="81"/>
      <c r="TM2" s="81"/>
      <c r="TN2" s="81"/>
      <c r="TO2" s="81"/>
      <c r="TP2" s="81"/>
      <c r="TQ2" s="81"/>
      <c r="TR2" s="81"/>
      <c r="TS2" s="81"/>
      <c r="TT2" s="81"/>
      <c r="TU2" s="81"/>
      <c r="TV2" s="81"/>
      <c r="TW2" s="81"/>
      <c r="TX2" s="81"/>
      <c r="TY2" s="81"/>
      <c r="TZ2" s="81"/>
      <c r="UA2" s="81"/>
      <c r="UB2" s="81"/>
      <c r="UC2" s="81"/>
      <c r="UD2" s="81"/>
      <c r="UE2" s="81"/>
      <c r="UF2" s="81"/>
      <c r="UG2" s="81"/>
      <c r="UH2" s="81"/>
      <c r="UI2" s="81"/>
      <c r="UJ2" s="81"/>
      <c r="UK2" s="81"/>
      <c r="UL2" s="81"/>
      <c r="UM2" s="81"/>
      <c r="UN2" s="81"/>
      <c r="UO2" s="82"/>
      <c r="UP2" s="82"/>
      <c r="UQ2" s="81"/>
      <c r="UR2" s="81"/>
      <c r="US2" s="81"/>
      <c r="UT2" s="81"/>
      <c r="UU2" s="81"/>
      <c r="UV2" s="81"/>
      <c r="UW2" s="81"/>
      <c r="UX2" s="81"/>
      <c r="UY2" s="81"/>
      <c r="UZ2" s="81"/>
      <c r="VA2" s="81"/>
      <c r="VB2" s="81"/>
      <c r="VC2" s="81"/>
      <c r="VD2" s="81"/>
      <c r="VE2" s="81"/>
      <c r="VF2" s="81"/>
      <c r="VG2" s="81"/>
      <c r="VH2" s="81"/>
      <c r="VI2" s="81"/>
      <c r="VJ2" s="81"/>
      <c r="VK2" s="81"/>
      <c r="VL2" s="81"/>
      <c r="VM2" s="81"/>
      <c r="VN2" s="81"/>
      <c r="VO2" s="81"/>
      <c r="VP2" s="81"/>
      <c r="VQ2" s="81"/>
      <c r="VR2" s="81"/>
      <c r="VS2" s="81"/>
      <c r="VT2" s="81"/>
      <c r="VU2" s="81"/>
      <c r="VV2" s="81"/>
      <c r="VW2" s="81"/>
      <c r="VX2" s="81"/>
      <c r="VY2" s="81"/>
      <c r="VZ2" s="81"/>
      <c r="WA2" s="81"/>
      <c r="WB2" s="81"/>
      <c r="WC2" s="81"/>
      <c r="WD2" s="81"/>
      <c r="WE2" s="81"/>
      <c r="WF2" s="81"/>
      <c r="WG2" s="81"/>
      <c r="WH2" s="81"/>
      <c r="WI2" s="81"/>
      <c r="WJ2" s="80"/>
      <c r="WK2" s="81"/>
      <c r="WL2" s="81"/>
      <c r="WM2" s="81"/>
      <c r="WN2" s="81"/>
      <c r="WO2" s="81"/>
      <c r="WP2" s="81"/>
      <c r="WQ2" s="81"/>
      <c r="WR2" s="81"/>
      <c r="WS2" s="81"/>
      <c r="WT2" s="81"/>
      <c r="WU2" s="81"/>
      <c r="WV2" s="81"/>
      <c r="WW2" s="81"/>
      <c r="WX2" s="81"/>
      <c r="WY2" s="81"/>
      <c r="WZ2" s="81"/>
      <c r="XA2" s="81"/>
      <c r="XB2" s="81"/>
      <c r="XC2" s="81"/>
      <c r="XD2" s="81"/>
      <c r="XE2" s="81"/>
      <c r="XF2" s="81"/>
      <c r="XG2" s="81"/>
      <c r="XH2" s="81"/>
      <c r="XI2" s="81"/>
      <c r="XJ2" s="81"/>
      <c r="XK2" s="81"/>
      <c r="XL2" s="81"/>
      <c r="XM2" s="81"/>
      <c r="XN2" s="81"/>
      <c r="XO2" s="81"/>
      <c r="XP2" s="81"/>
      <c r="XQ2" s="81"/>
      <c r="XR2" s="81"/>
      <c r="XS2" s="81"/>
      <c r="XT2" s="81"/>
      <c r="XU2" s="81"/>
      <c r="XV2" s="81"/>
      <c r="XW2" s="81"/>
      <c r="XX2" s="81"/>
      <c r="XY2" s="81"/>
      <c r="XZ2" s="81"/>
      <c r="YA2" s="81"/>
      <c r="YB2" s="81"/>
      <c r="YC2" s="81"/>
      <c r="YD2" s="81"/>
      <c r="YE2" s="81"/>
      <c r="YF2" s="81"/>
      <c r="YG2" s="81"/>
      <c r="YH2" s="81"/>
      <c r="YI2" s="81"/>
      <c r="YJ2" s="81"/>
      <c r="YK2" s="81"/>
      <c r="YL2" s="300"/>
      <c r="YM2" s="300"/>
      <c r="YN2" s="300"/>
      <c r="YO2" s="300"/>
    </row>
    <row r="3" spans="1:667" ht="15" customHeight="1" x14ac:dyDescent="0.25">
      <c r="A3" s="78" t="s">
        <v>287</v>
      </c>
      <c r="C3" s="79">
        <f t="shared" ref="C3:AH3" si="37">IF(C5=1,0,C22)</f>
        <v>1</v>
      </c>
      <c r="D3" s="79">
        <f t="shared" si="37"/>
        <v>2</v>
      </c>
      <c r="E3" s="79">
        <f t="shared" si="37"/>
        <v>1</v>
      </c>
      <c r="F3" s="79">
        <f t="shared" si="37"/>
        <v>2</v>
      </c>
      <c r="G3" s="79">
        <f t="shared" si="37"/>
        <v>3</v>
      </c>
      <c r="H3" s="79">
        <f t="shared" si="37"/>
        <v>4</v>
      </c>
      <c r="I3" s="79">
        <f t="shared" si="37"/>
        <v>5</v>
      </c>
      <c r="J3" s="79">
        <f t="shared" si="37"/>
        <v>6</v>
      </c>
      <c r="K3" s="79">
        <f t="shared" si="37"/>
        <v>7</v>
      </c>
      <c r="L3" s="79">
        <f t="shared" si="37"/>
        <v>8</v>
      </c>
      <c r="M3" s="79">
        <f t="shared" si="37"/>
        <v>9</v>
      </c>
      <c r="N3" s="79">
        <f t="shared" si="37"/>
        <v>10</v>
      </c>
      <c r="O3" s="79">
        <f t="shared" si="37"/>
        <v>11</v>
      </c>
      <c r="P3" s="79">
        <f t="shared" si="37"/>
        <v>12</v>
      </c>
      <c r="Q3" s="79">
        <f t="shared" si="37"/>
        <v>13</v>
      </c>
      <c r="R3" s="79">
        <f t="shared" si="37"/>
        <v>14</v>
      </c>
      <c r="S3" s="79">
        <f t="shared" si="37"/>
        <v>15</v>
      </c>
      <c r="T3" s="79">
        <f t="shared" si="37"/>
        <v>16</v>
      </c>
      <c r="U3" s="79">
        <f t="shared" si="37"/>
        <v>1</v>
      </c>
      <c r="V3" s="79">
        <f t="shared" si="37"/>
        <v>2</v>
      </c>
      <c r="W3" s="79">
        <f t="shared" si="37"/>
        <v>3</v>
      </c>
      <c r="X3" s="79">
        <f t="shared" si="37"/>
        <v>4</v>
      </c>
      <c r="Y3" s="79">
        <f t="shared" si="37"/>
        <v>5</v>
      </c>
      <c r="Z3" s="79">
        <f t="shared" si="37"/>
        <v>6</v>
      </c>
      <c r="AA3" s="79">
        <f t="shared" si="37"/>
        <v>7</v>
      </c>
      <c r="AB3" s="79">
        <f t="shared" si="37"/>
        <v>8</v>
      </c>
      <c r="AC3" s="79">
        <f t="shared" si="37"/>
        <v>9</v>
      </c>
      <c r="AD3" s="79">
        <f t="shared" si="37"/>
        <v>10</v>
      </c>
      <c r="AE3" s="79">
        <f t="shared" si="37"/>
        <v>11</v>
      </c>
      <c r="AF3" s="79">
        <f t="shared" si="37"/>
        <v>12</v>
      </c>
      <c r="AG3" s="79">
        <f t="shared" si="37"/>
        <v>13</v>
      </c>
      <c r="AH3" s="79">
        <f t="shared" si="37"/>
        <v>14</v>
      </c>
      <c r="AI3" s="79">
        <f t="shared" ref="AI3:BD3" si="38">IF(AI5=1,0,AI22)</f>
        <v>15</v>
      </c>
      <c r="AJ3" s="79">
        <f t="shared" si="38"/>
        <v>1</v>
      </c>
      <c r="AK3" s="79">
        <f t="shared" si="38"/>
        <v>2</v>
      </c>
      <c r="AL3" s="79">
        <f t="shared" si="38"/>
        <v>3</v>
      </c>
      <c r="AM3" s="79">
        <f t="shared" si="38"/>
        <v>4</v>
      </c>
      <c r="AN3" s="79">
        <f t="shared" si="38"/>
        <v>5</v>
      </c>
      <c r="AO3" s="79">
        <f t="shared" si="38"/>
        <v>1</v>
      </c>
      <c r="AP3" s="79">
        <f t="shared" si="38"/>
        <v>2</v>
      </c>
      <c r="AQ3" s="79">
        <f t="shared" si="38"/>
        <v>3</v>
      </c>
      <c r="AR3" s="79">
        <f t="shared" si="38"/>
        <v>1</v>
      </c>
      <c r="AS3" s="79">
        <f t="shared" si="38"/>
        <v>2</v>
      </c>
      <c r="AT3" s="79">
        <f t="shared" si="38"/>
        <v>3</v>
      </c>
      <c r="AU3" s="79">
        <f t="shared" si="38"/>
        <v>4</v>
      </c>
      <c r="AV3" s="79">
        <f t="shared" si="38"/>
        <v>5</v>
      </c>
      <c r="AW3" s="79">
        <f t="shared" si="38"/>
        <v>6</v>
      </c>
      <c r="AX3" s="79">
        <f t="shared" si="38"/>
        <v>7</v>
      </c>
      <c r="AY3" s="79">
        <f t="shared" si="38"/>
        <v>1</v>
      </c>
      <c r="AZ3" s="79">
        <f t="shared" si="38"/>
        <v>2</v>
      </c>
      <c r="BA3" s="79">
        <f t="shared" si="38"/>
        <v>1</v>
      </c>
      <c r="BB3" s="79">
        <f t="shared" si="38"/>
        <v>2</v>
      </c>
      <c r="BC3" s="79">
        <f t="shared" si="38"/>
        <v>3</v>
      </c>
      <c r="BD3" s="79">
        <f t="shared" si="38"/>
        <v>4</v>
      </c>
      <c r="BE3" s="79">
        <v>1</v>
      </c>
      <c r="BF3" s="79">
        <v>2</v>
      </c>
      <c r="BG3" s="79">
        <f t="shared" ref="BG3:CM3" si="39">IF(BG5=1,0,BG22)</f>
        <v>1</v>
      </c>
      <c r="BH3" s="79">
        <f t="shared" si="39"/>
        <v>2</v>
      </c>
      <c r="BI3" s="79">
        <f t="shared" si="39"/>
        <v>3</v>
      </c>
      <c r="BJ3" s="79">
        <f t="shared" si="39"/>
        <v>1</v>
      </c>
      <c r="BK3" s="79">
        <f t="shared" si="39"/>
        <v>2</v>
      </c>
      <c r="BL3" s="79">
        <f t="shared" si="39"/>
        <v>1</v>
      </c>
      <c r="BM3" s="79">
        <f t="shared" si="39"/>
        <v>2</v>
      </c>
      <c r="BN3" s="79">
        <f t="shared" si="39"/>
        <v>3</v>
      </c>
      <c r="BO3" s="79">
        <f t="shared" si="39"/>
        <v>4</v>
      </c>
      <c r="BP3" s="79">
        <f t="shared" si="39"/>
        <v>5</v>
      </c>
      <c r="BQ3" s="79">
        <f t="shared" si="39"/>
        <v>6</v>
      </c>
      <c r="BR3" s="79">
        <f t="shared" ref="BR3" si="40">IF(BR5=1,0,BR22)</f>
        <v>7</v>
      </c>
      <c r="BS3" s="79">
        <f t="shared" si="39"/>
        <v>1</v>
      </c>
      <c r="BT3" s="79">
        <f t="shared" si="39"/>
        <v>1</v>
      </c>
      <c r="BU3" s="79">
        <f t="shared" si="39"/>
        <v>2</v>
      </c>
      <c r="BV3" s="79">
        <f t="shared" si="39"/>
        <v>3</v>
      </c>
      <c r="BW3" s="79">
        <f t="shared" si="39"/>
        <v>4</v>
      </c>
      <c r="BX3" s="79">
        <f t="shared" si="39"/>
        <v>5</v>
      </c>
      <c r="BY3" s="79">
        <f t="shared" si="39"/>
        <v>6</v>
      </c>
      <c r="BZ3" s="79">
        <f t="shared" si="39"/>
        <v>1</v>
      </c>
      <c r="CA3" s="79">
        <f t="shared" si="39"/>
        <v>1</v>
      </c>
      <c r="CB3" s="79">
        <f t="shared" si="39"/>
        <v>1</v>
      </c>
      <c r="CC3" s="79">
        <f t="shared" si="39"/>
        <v>2</v>
      </c>
      <c r="CD3" s="79">
        <f t="shared" si="39"/>
        <v>3</v>
      </c>
      <c r="CE3" s="79">
        <f t="shared" si="39"/>
        <v>4</v>
      </c>
      <c r="CF3" s="79">
        <f t="shared" si="39"/>
        <v>1</v>
      </c>
      <c r="CG3" s="79">
        <f t="shared" si="39"/>
        <v>2</v>
      </c>
      <c r="CH3" s="79">
        <f t="shared" si="39"/>
        <v>3</v>
      </c>
      <c r="CI3" s="79">
        <f t="shared" si="39"/>
        <v>4</v>
      </c>
      <c r="CJ3" s="79">
        <f t="shared" si="39"/>
        <v>5</v>
      </c>
      <c r="CK3" s="79">
        <f t="shared" si="39"/>
        <v>6</v>
      </c>
      <c r="CL3" s="79">
        <f t="shared" si="39"/>
        <v>1</v>
      </c>
      <c r="CM3" s="79">
        <f t="shared" si="39"/>
        <v>2</v>
      </c>
      <c r="CN3" s="79">
        <f t="shared" ref="CN3:DS3" si="41">IF(CN5=1,0,CN22)</f>
        <v>3</v>
      </c>
      <c r="CO3" s="79">
        <f t="shared" si="41"/>
        <v>1</v>
      </c>
      <c r="CP3" s="79">
        <f t="shared" si="41"/>
        <v>1</v>
      </c>
      <c r="CQ3" s="79">
        <f t="shared" si="41"/>
        <v>1</v>
      </c>
      <c r="CR3" s="79">
        <f t="shared" si="41"/>
        <v>2</v>
      </c>
      <c r="CS3" s="79">
        <f t="shared" si="41"/>
        <v>3</v>
      </c>
      <c r="CT3" s="79">
        <f t="shared" si="41"/>
        <v>1</v>
      </c>
      <c r="CU3" s="79">
        <f t="shared" si="41"/>
        <v>2</v>
      </c>
      <c r="CV3" s="79">
        <f t="shared" si="41"/>
        <v>3</v>
      </c>
      <c r="CW3" s="79">
        <f t="shared" si="41"/>
        <v>4</v>
      </c>
      <c r="CX3" s="79">
        <f t="shared" si="41"/>
        <v>5</v>
      </c>
      <c r="CY3" s="79">
        <f t="shared" si="41"/>
        <v>6</v>
      </c>
      <c r="CZ3" s="79">
        <f t="shared" si="41"/>
        <v>7</v>
      </c>
      <c r="DA3" s="79">
        <f t="shared" si="41"/>
        <v>8</v>
      </c>
      <c r="DB3" s="79">
        <f t="shared" si="41"/>
        <v>1</v>
      </c>
      <c r="DC3" s="79">
        <f t="shared" si="41"/>
        <v>2</v>
      </c>
      <c r="DD3" s="79">
        <f t="shared" si="41"/>
        <v>3</v>
      </c>
      <c r="DE3" s="79">
        <f t="shared" si="41"/>
        <v>4</v>
      </c>
      <c r="DF3" s="79">
        <f t="shared" si="41"/>
        <v>1</v>
      </c>
      <c r="DG3" s="79">
        <f t="shared" si="41"/>
        <v>2</v>
      </c>
      <c r="DH3" s="79">
        <f t="shared" si="41"/>
        <v>3</v>
      </c>
      <c r="DI3" s="79">
        <f t="shared" si="41"/>
        <v>4</v>
      </c>
      <c r="DJ3" s="79">
        <f t="shared" si="41"/>
        <v>1</v>
      </c>
      <c r="DK3" s="79">
        <f t="shared" si="41"/>
        <v>2</v>
      </c>
      <c r="DL3" s="79">
        <f t="shared" si="41"/>
        <v>3</v>
      </c>
      <c r="DM3" s="79">
        <f t="shared" si="41"/>
        <v>4</v>
      </c>
      <c r="DN3" s="79">
        <f t="shared" si="41"/>
        <v>5</v>
      </c>
      <c r="DO3" s="79">
        <f t="shared" si="41"/>
        <v>6</v>
      </c>
      <c r="DP3" s="79">
        <f t="shared" si="41"/>
        <v>7</v>
      </c>
      <c r="DQ3" s="79">
        <f t="shared" si="41"/>
        <v>8</v>
      </c>
      <c r="DR3" s="79">
        <f t="shared" si="41"/>
        <v>9</v>
      </c>
      <c r="DS3" s="79">
        <f t="shared" si="41"/>
        <v>10</v>
      </c>
      <c r="DT3" s="79">
        <f t="shared" ref="DT3:EJ3" si="42">IF(DT5=1,0,DT22)</f>
        <v>11</v>
      </c>
      <c r="DU3" s="79">
        <f t="shared" si="42"/>
        <v>12</v>
      </c>
      <c r="DV3" s="79">
        <f t="shared" si="42"/>
        <v>13</v>
      </c>
      <c r="DW3" s="79">
        <f t="shared" si="42"/>
        <v>14</v>
      </c>
      <c r="DX3" s="79">
        <f t="shared" si="42"/>
        <v>1</v>
      </c>
      <c r="DY3" s="79">
        <f t="shared" si="42"/>
        <v>2</v>
      </c>
      <c r="DZ3" s="79">
        <f t="shared" si="42"/>
        <v>1</v>
      </c>
      <c r="EA3" s="79">
        <f t="shared" si="42"/>
        <v>2</v>
      </c>
      <c r="EB3" s="79">
        <f t="shared" si="42"/>
        <v>3</v>
      </c>
      <c r="EC3" s="79">
        <f t="shared" si="42"/>
        <v>4</v>
      </c>
      <c r="ED3" s="79">
        <f t="shared" si="42"/>
        <v>5</v>
      </c>
      <c r="EE3" s="79">
        <f t="shared" si="42"/>
        <v>6</v>
      </c>
      <c r="EF3" s="79">
        <f t="shared" si="42"/>
        <v>7</v>
      </c>
      <c r="EG3" s="79">
        <f t="shared" si="42"/>
        <v>8</v>
      </c>
      <c r="EH3" s="79">
        <f t="shared" si="42"/>
        <v>9</v>
      </c>
      <c r="EI3" s="79">
        <f t="shared" si="42"/>
        <v>10</v>
      </c>
      <c r="EJ3" s="79">
        <f t="shared" si="42"/>
        <v>1</v>
      </c>
      <c r="EK3" s="79">
        <f t="shared" ref="EK3:EN3" si="43">IF(EK5=1,0,EK22)</f>
        <v>1</v>
      </c>
      <c r="EL3" s="79">
        <f t="shared" si="43"/>
        <v>2</v>
      </c>
      <c r="EM3" s="79">
        <f t="shared" si="43"/>
        <v>3</v>
      </c>
      <c r="EN3" s="79">
        <f t="shared" si="43"/>
        <v>4</v>
      </c>
      <c r="EO3" s="79">
        <f t="shared" ref="EO3:ES3" si="44">IF(EO5=1,0,EO22)</f>
        <v>5</v>
      </c>
      <c r="EP3" s="79">
        <f t="shared" si="44"/>
        <v>6</v>
      </c>
      <c r="EQ3" s="79">
        <f t="shared" si="44"/>
        <v>7</v>
      </c>
      <c r="ER3" s="79">
        <f t="shared" si="44"/>
        <v>8</v>
      </c>
      <c r="ES3" s="79">
        <f t="shared" si="44"/>
        <v>9</v>
      </c>
      <c r="ET3" s="79">
        <f t="shared" ref="ET3:FC3" si="45">IF(ET5=1,0,ET22)</f>
        <v>10</v>
      </c>
      <c r="EU3" s="79">
        <f t="shared" si="45"/>
        <v>11</v>
      </c>
      <c r="EV3" s="79">
        <f t="shared" si="45"/>
        <v>12</v>
      </c>
      <c r="EW3" s="79">
        <f t="shared" si="45"/>
        <v>13</v>
      </c>
      <c r="EX3" s="79">
        <f t="shared" si="45"/>
        <v>14</v>
      </c>
      <c r="EY3" s="79">
        <f t="shared" si="45"/>
        <v>15</v>
      </c>
      <c r="EZ3" s="79">
        <f t="shared" si="45"/>
        <v>16</v>
      </c>
      <c r="FA3" s="79">
        <f t="shared" si="45"/>
        <v>17</v>
      </c>
      <c r="FB3" s="79">
        <f t="shared" si="45"/>
        <v>18</v>
      </c>
      <c r="FC3" s="79">
        <f t="shared" si="45"/>
        <v>19</v>
      </c>
      <c r="FD3" s="79">
        <f t="shared" ref="FD3:FM3" si="46">IF(FD5=1,0,FD22)</f>
        <v>20</v>
      </c>
      <c r="FE3" s="79">
        <f t="shared" si="46"/>
        <v>21</v>
      </c>
      <c r="FF3" s="79">
        <f t="shared" si="46"/>
        <v>22</v>
      </c>
      <c r="FG3" s="79">
        <f t="shared" si="46"/>
        <v>23</v>
      </c>
      <c r="FH3" s="79">
        <f t="shared" si="46"/>
        <v>24</v>
      </c>
      <c r="FI3" s="79">
        <f t="shared" si="46"/>
        <v>25</v>
      </c>
      <c r="FJ3" s="79">
        <f t="shared" si="46"/>
        <v>26</v>
      </c>
      <c r="FK3" s="79">
        <f t="shared" si="46"/>
        <v>27</v>
      </c>
      <c r="FL3" s="79">
        <f t="shared" si="46"/>
        <v>28</v>
      </c>
      <c r="FM3" s="79">
        <f t="shared" si="46"/>
        <v>29</v>
      </c>
      <c r="FN3" s="79">
        <f t="shared" ref="FN3" si="47">IF(FN5=1,0,FN22)</f>
        <v>30</v>
      </c>
      <c r="FO3" s="79">
        <f t="shared" ref="FO3:GI3" si="48">IF(FO5=1,0,FO22)</f>
        <v>1</v>
      </c>
      <c r="FP3" s="79">
        <f t="shared" si="48"/>
        <v>1</v>
      </c>
      <c r="FQ3" s="79">
        <f t="shared" si="48"/>
        <v>1</v>
      </c>
      <c r="FR3" s="79">
        <f t="shared" si="48"/>
        <v>2</v>
      </c>
      <c r="FS3" s="79">
        <f t="shared" si="48"/>
        <v>3</v>
      </c>
      <c r="FT3" s="79">
        <f t="shared" si="48"/>
        <v>4</v>
      </c>
      <c r="FU3" s="79">
        <f t="shared" si="48"/>
        <v>1</v>
      </c>
      <c r="FV3" s="79">
        <f t="shared" si="48"/>
        <v>2</v>
      </c>
      <c r="FW3" s="79">
        <f t="shared" si="48"/>
        <v>3</v>
      </c>
      <c r="FX3" s="79">
        <f t="shared" si="48"/>
        <v>1</v>
      </c>
      <c r="FY3" s="79">
        <f t="shared" si="48"/>
        <v>1</v>
      </c>
      <c r="FZ3" s="79">
        <f t="shared" si="48"/>
        <v>2</v>
      </c>
      <c r="GA3" s="79">
        <f t="shared" si="48"/>
        <v>3</v>
      </c>
      <c r="GB3" s="79">
        <f t="shared" si="48"/>
        <v>4</v>
      </c>
      <c r="GC3" s="79">
        <f t="shared" si="48"/>
        <v>5</v>
      </c>
      <c r="GD3" s="79">
        <f t="shared" si="48"/>
        <v>6</v>
      </c>
      <c r="GE3" s="79">
        <f t="shared" si="48"/>
        <v>1</v>
      </c>
      <c r="GF3" s="79">
        <f t="shared" si="48"/>
        <v>2</v>
      </c>
      <c r="GG3" s="79">
        <f t="shared" si="48"/>
        <v>3</v>
      </c>
      <c r="GH3" s="79">
        <f t="shared" si="48"/>
        <v>1</v>
      </c>
      <c r="GI3" s="79">
        <f t="shared" si="48"/>
        <v>2</v>
      </c>
      <c r="GJ3" s="79">
        <f t="shared" ref="GJ3:GK3" si="49">IF(GJ5=1,0,GJ22)</f>
        <v>3</v>
      </c>
      <c r="GK3" s="79">
        <f t="shared" si="49"/>
        <v>4</v>
      </c>
      <c r="GL3" s="79">
        <f>IF(GL5=1,0,GL22)</f>
        <v>5</v>
      </c>
      <c r="GM3" s="79">
        <f>IF(GM5=1,0,GM22)</f>
        <v>6</v>
      </c>
      <c r="GN3" s="79">
        <f t="shared" ref="GN3:GO3" si="50">IF(GN5=1,0,GN22)</f>
        <v>7</v>
      </c>
      <c r="GO3" s="79">
        <f t="shared" si="50"/>
        <v>8</v>
      </c>
      <c r="GP3" s="79">
        <f t="shared" ref="GP3:HU3" si="51">IF(GP5=1,0,GP22)</f>
        <v>1</v>
      </c>
      <c r="GQ3" s="79">
        <f t="shared" si="51"/>
        <v>2</v>
      </c>
      <c r="GR3" s="79">
        <f t="shared" si="51"/>
        <v>1</v>
      </c>
      <c r="GS3" s="79">
        <f t="shared" si="51"/>
        <v>2</v>
      </c>
      <c r="GT3" s="79">
        <f t="shared" si="51"/>
        <v>1</v>
      </c>
      <c r="GU3" s="79">
        <f t="shared" si="51"/>
        <v>1</v>
      </c>
      <c r="GV3" s="79">
        <f t="shared" si="51"/>
        <v>2</v>
      </c>
      <c r="GW3" s="79">
        <f t="shared" si="51"/>
        <v>3</v>
      </c>
      <c r="GX3" s="79">
        <f t="shared" si="51"/>
        <v>4</v>
      </c>
      <c r="GY3" s="79">
        <f t="shared" si="51"/>
        <v>5</v>
      </c>
      <c r="GZ3" s="79">
        <f t="shared" si="51"/>
        <v>6</v>
      </c>
      <c r="HA3" s="79">
        <f t="shared" si="51"/>
        <v>1</v>
      </c>
      <c r="HB3" s="79">
        <f t="shared" si="51"/>
        <v>1</v>
      </c>
      <c r="HC3" s="79">
        <f t="shared" si="51"/>
        <v>2</v>
      </c>
      <c r="HD3" s="79">
        <f t="shared" si="51"/>
        <v>1</v>
      </c>
      <c r="HE3" s="79">
        <f t="shared" si="51"/>
        <v>1</v>
      </c>
      <c r="HF3" s="79">
        <f t="shared" si="51"/>
        <v>2</v>
      </c>
      <c r="HG3" s="79">
        <f t="shared" si="51"/>
        <v>1</v>
      </c>
      <c r="HH3" s="79">
        <f t="shared" si="51"/>
        <v>2</v>
      </c>
      <c r="HI3" s="79">
        <f t="shared" si="51"/>
        <v>3</v>
      </c>
      <c r="HJ3" s="79">
        <f t="shared" si="51"/>
        <v>4</v>
      </c>
      <c r="HK3" s="79">
        <f t="shared" si="51"/>
        <v>1</v>
      </c>
      <c r="HL3" s="79">
        <f t="shared" si="51"/>
        <v>2</v>
      </c>
      <c r="HM3" s="79">
        <f t="shared" si="51"/>
        <v>3</v>
      </c>
      <c r="HN3" s="79">
        <f t="shared" si="51"/>
        <v>4</v>
      </c>
      <c r="HO3" s="79">
        <f t="shared" si="51"/>
        <v>1</v>
      </c>
      <c r="HP3" s="79">
        <f t="shared" si="51"/>
        <v>2</v>
      </c>
      <c r="HQ3" s="79">
        <f t="shared" si="51"/>
        <v>3</v>
      </c>
      <c r="HR3" s="79">
        <f t="shared" si="51"/>
        <v>4</v>
      </c>
      <c r="HS3" s="79">
        <f t="shared" si="51"/>
        <v>1</v>
      </c>
      <c r="HT3" s="79">
        <f t="shared" si="51"/>
        <v>1</v>
      </c>
      <c r="HU3" s="79">
        <f t="shared" si="51"/>
        <v>1</v>
      </c>
      <c r="HV3" s="79">
        <f t="shared" ref="HV3:JU3" si="52">IF(HV5=1,0,HV22)</f>
        <v>2</v>
      </c>
      <c r="HW3" s="79">
        <f t="shared" si="52"/>
        <v>1</v>
      </c>
      <c r="HX3" s="79">
        <f t="shared" si="52"/>
        <v>2</v>
      </c>
      <c r="HY3" s="79">
        <f t="shared" si="52"/>
        <v>1</v>
      </c>
      <c r="HZ3" s="79">
        <f t="shared" si="52"/>
        <v>2</v>
      </c>
      <c r="IA3" s="79">
        <f t="shared" si="52"/>
        <v>1</v>
      </c>
      <c r="IB3" s="79">
        <f t="shared" si="52"/>
        <v>2</v>
      </c>
      <c r="IC3" s="79">
        <f t="shared" si="52"/>
        <v>3</v>
      </c>
      <c r="ID3" s="79">
        <f t="shared" si="52"/>
        <v>4</v>
      </c>
      <c r="IE3" s="79">
        <f t="shared" si="52"/>
        <v>1</v>
      </c>
      <c r="IF3" s="79">
        <f t="shared" si="52"/>
        <v>1</v>
      </c>
      <c r="IG3" s="79">
        <f t="shared" si="52"/>
        <v>1</v>
      </c>
      <c r="IH3" s="79">
        <f t="shared" si="52"/>
        <v>2</v>
      </c>
      <c r="II3" s="79">
        <f t="shared" si="52"/>
        <v>3</v>
      </c>
      <c r="IJ3" s="79">
        <f t="shared" si="52"/>
        <v>4</v>
      </c>
      <c r="IK3" s="79">
        <f t="shared" si="52"/>
        <v>5</v>
      </c>
      <c r="IL3" s="79">
        <f t="shared" si="52"/>
        <v>6</v>
      </c>
      <c r="IM3" s="79">
        <f t="shared" si="52"/>
        <v>7</v>
      </c>
      <c r="IN3" s="79">
        <f t="shared" si="52"/>
        <v>8</v>
      </c>
      <c r="IO3" s="79">
        <f t="shared" si="52"/>
        <v>9</v>
      </c>
      <c r="IP3" s="79">
        <f t="shared" si="52"/>
        <v>10</v>
      </c>
      <c r="IQ3" s="79">
        <f t="shared" si="52"/>
        <v>11</v>
      </c>
      <c r="IR3" s="79">
        <f t="shared" si="52"/>
        <v>12</v>
      </c>
      <c r="IS3" s="79">
        <f t="shared" si="52"/>
        <v>13</v>
      </c>
      <c r="IT3" s="79">
        <f t="shared" si="52"/>
        <v>14</v>
      </c>
      <c r="IU3" s="79">
        <f t="shared" si="52"/>
        <v>15</v>
      </c>
      <c r="IV3" s="79">
        <f t="shared" si="52"/>
        <v>16</v>
      </c>
      <c r="IW3" s="79">
        <f>IF(IW5=1,0,IW22)</f>
        <v>17</v>
      </c>
      <c r="IX3" s="79">
        <f>IF(IX5=1,0,IX22)</f>
        <v>18</v>
      </c>
      <c r="IY3" s="79">
        <f>IF(IY5=1,0,IY22)</f>
        <v>19</v>
      </c>
      <c r="IZ3" s="79">
        <f t="shared" si="52"/>
        <v>20</v>
      </c>
      <c r="JA3" s="79">
        <f t="shared" si="52"/>
        <v>21</v>
      </c>
      <c r="JB3" s="79">
        <f t="shared" si="52"/>
        <v>22</v>
      </c>
      <c r="JC3" s="79">
        <f t="shared" si="52"/>
        <v>23</v>
      </c>
      <c r="JD3" s="79">
        <f t="shared" si="52"/>
        <v>24</v>
      </c>
      <c r="JE3" s="79">
        <f t="shared" si="52"/>
        <v>25</v>
      </c>
      <c r="JF3" s="79">
        <f t="shared" si="52"/>
        <v>26</v>
      </c>
      <c r="JG3" s="79">
        <f t="shared" si="52"/>
        <v>27</v>
      </c>
      <c r="JH3" s="79">
        <f t="shared" si="52"/>
        <v>28</v>
      </c>
      <c r="JI3" s="79">
        <f t="shared" si="52"/>
        <v>29</v>
      </c>
      <c r="JJ3" s="79">
        <f t="shared" si="52"/>
        <v>30</v>
      </c>
      <c r="JK3" s="79">
        <f t="shared" si="52"/>
        <v>31</v>
      </c>
      <c r="JL3" s="79">
        <f t="shared" si="52"/>
        <v>32</v>
      </c>
      <c r="JM3" s="79">
        <f t="shared" si="52"/>
        <v>33</v>
      </c>
      <c r="JN3" s="79">
        <f t="shared" si="52"/>
        <v>34</v>
      </c>
      <c r="JO3" s="79">
        <f t="shared" si="52"/>
        <v>35</v>
      </c>
      <c r="JP3" s="79">
        <f t="shared" si="52"/>
        <v>36</v>
      </c>
      <c r="JQ3" s="79">
        <f t="shared" si="52"/>
        <v>37</v>
      </c>
      <c r="JR3" s="79">
        <f t="shared" si="52"/>
        <v>38</v>
      </c>
      <c r="JS3" s="79">
        <f t="shared" si="52"/>
        <v>39</v>
      </c>
      <c r="JT3" s="79">
        <f t="shared" si="52"/>
        <v>40</v>
      </c>
      <c r="JU3" s="79">
        <f t="shared" si="52"/>
        <v>41</v>
      </c>
      <c r="JV3" s="79">
        <f t="shared" ref="JV3:LB3" si="53">IF(JV5=1,0,JV22)</f>
        <v>42</v>
      </c>
      <c r="JW3" s="79">
        <f t="shared" si="53"/>
        <v>43</v>
      </c>
      <c r="JX3" s="79">
        <f t="shared" si="53"/>
        <v>44</v>
      </c>
      <c r="JY3" s="79">
        <f t="shared" si="53"/>
        <v>45</v>
      </c>
      <c r="JZ3" s="79">
        <f t="shared" si="53"/>
        <v>46</v>
      </c>
      <c r="KA3" s="79">
        <f t="shared" si="53"/>
        <v>47</v>
      </c>
      <c r="KB3" s="79">
        <f t="shared" si="53"/>
        <v>48</v>
      </c>
      <c r="KC3" s="79">
        <f t="shared" si="53"/>
        <v>49</v>
      </c>
      <c r="KD3" s="79">
        <f t="shared" si="53"/>
        <v>50</v>
      </c>
      <c r="KE3" s="79">
        <f t="shared" si="53"/>
        <v>51</v>
      </c>
      <c r="KF3" s="79">
        <f t="shared" si="53"/>
        <v>52</v>
      </c>
      <c r="KG3" s="79">
        <f t="shared" si="53"/>
        <v>53</v>
      </c>
      <c r="KH3" s="79">
        <f t="shared" si="53"/>
        <v>54</v>
      </c>
      <c r="KI3" s="79">
        <f t="shared" si="53"/>
        <v>55</v>
      </c>
      <c r="KJ3" s="79">
        <f t="shared" si="53"/>
        <v>56</v>
      </c>
      <c r="KK3" s="79">
        <f t="shared" si="53"/>
        <v>57</v>
      </c>
      <c r="KL3" s="79">
        <f t="shared" si="53"/>
        <v>58</v>
      </c>
      <c r="KM3" s="79">
        <f t="shared" si="53"/>
        <v>59</v>
      </c>
      <c r="KN3" s="79">
        <f t="shared" si="53"/>
        <v>60</v>
      </c>
      <c r="KO3" s="79">
        <f t="shared" si="53"/>
        <v>61</v>
      </c>
      <c r="KP3" s="79">
        <f t="shared" si="53"/>
        <v>62</v>
      </c>
      <c r="KQ3" s="79">
        <f t="shared" si="53"/>
        <v>63</v>
      </c>
      <c r="KR3" s="79">
        <f t="shared" si="53"/>
        <v>64</v>
      </c>
      <c r="KS3" s="79">
        <f t="shared" si="53"/>
        <v>65</v>
      </c>
      <c r="KT3" s="79">
        <f t="shared" si="53"/>
        <v>66</v>
      </c>
      <c r="KU3" s="79">
        <f t="shared" si="53"/>
        <v>67</v>
      </c>
      <c r="KV3" s="79">
        <f t="shared" si="53"/>
        <v>68</v>
      </c>
      <c r="KW3" s="79">
        <f t="shared" si="53"/>
        <v>69</v>
      </c>
      <c r="KX3" s="79">
        <f t="shared" si="53"/>
        <v>70</v>
      </c>
      <c r="KY3" s="79">
        <f t="shared" ref="KY3:KZ3" si="54">IF(KY5=1,0,KY22)</f>
        <v>71</v>
      </c>
      <c r="KZ3" s="79">
        <f t="shared" si="54"/>
        <v>72</v>
      </c>
      <c r="LA3" s="79">
        <f t="shared" si="53"/>
        <v>73</v>
      </c>
      <c r="LB3" s="79">
        <f t="shared" si="53"/>
        <v>74</v>
      </c>
      <c r="LC3" s="79">
        <f t="shared" ref="LC3:LD3" si="55">IF(LC5=1,0,LC22)</f>
        <v>75</v>
      </c>
      <c r="LD3" s="79">
        <f t="shared" si="55"/>
        <v>76</v>
      </c>
      <c r="LE3" s="79">
        <f t="shared" ref="LE3:LH3" si="56">IF(LE5=1,0,LE22)</f>
        <v>1</v>
      </c>
      <c r="LF3" s="79">
        <f t="shared" si="56"/>
        <v>2</v>
      </c>
      <c r="LG3" s="79">
        <f t="shared" si="56"/>
        <v>1</v>
      </c>
      <c r="LH3" s="79">
        <f t="shared" si="56"/>
        <v>2</v>
      </c>
      <c r="LI3" s="273">
        <f>IF(LI5=1,0,LI22)</f>
        <v>1</v>
      </c>
      <c r="LJ3" s="273">
        <f t="shared" ref="LJ3" si="57">IF(LJ5=1,0,LJ22)</f>
        <v>2</v>
      </c>
      <c r="LK3" s="79">
        <f t="shared" ref="LK3:MR3" si="58">IF(LK5=1,0,LK22)</f>
        <v>1</v>
      </c>
      <c r="LL3" s="3">
        <f t="shared" si="58"/>
        <v>1</v>
      </c>
      <c r="LM3" s="3">
        <f t="shared" si="58"/>
        <v>2</v>
      </c>
      <c r="LN3" s="3">
        <f t="shared" si="58"/>
        <v>3</v>
      </c>
      <c r="LO3" s="3">
        <f t="shared" si="58"/>
        <v>4</v>
      </c>
      <c r="LP3" s="3">
        <f t="shared" si="58"/>
        <v>5</v>
      </c>
      <c r="LQ3" s="3">
        <f t="shared" si="58"/>
        <v>6</v>
      </c>
      <c r="LR3" s="3">
        <f t="shared" si="58"/>
        <v>7</v>
      </c>
      <c r="LS3" s="3">
        <f t="shared" si="58"/>
        <v>8</v>
      </c>
      <c r="LT3" s="3">
        <f t="shared" si="58"/>
        <v>9</v>
      </c>
      <c r="LU3" s="3">
        <f t="shared" si="58"/>
        <v>1</v>
      </c>
      <c r="LV3" s="3">
        <f t="shared" si="58"/>
        <v>2</v>
      </c>
      <c r="LW3" s="3">
        <f t="shared" si="58"/>
        <v>3</v>
      </c>
      <c r="LX3" s="3">
        <f t="shared" si="58"/>
        <v>4</v>
      </c>
      <c r="LY3" s="3">
        <f t="shared" si="58"/>
        <v>5</v>
      </c>
      <c r="LZ3" s="3">
        <f t="shared" si="58"/>
        <v>6</v>
      </c>
      <c r="MA3" s="3">
        <f t="shared" si="58"/>
        <v>7</v>
      </c>
      <c r="MB3" s="3">
        <f t="shared" si="58"/>
        <v>8</v>
      </c>
      <c r="MC3" s="3">
        <f t="shared" si="58"/>
        <v>9</v>
      </c>
      <c r="MD3" s="3">
        <f t="shared" si="58"/>
        <v>10</v>
      </c>
      <c r="ME3" s="3">
        <f t="shared" si="58"/>
        <v>1</v>
      </c>
      <c r="MF3" s="3">
        <f t="shared" si="58"/>
        <v>1</v>
      </c>
      <c r="MG3" s="3">
        <f t="shared" si="58"/>
        <v>2</v>
      </c>
      <c r="MH3" s="3">
        <f t="shared" si="58"/>
        <v>1</v>
      </c>
      <c r="MI3" s="3">
        <f t="shared" si="58"/>
        <v>1</v>
      </c>
      <c r="MJ3" s="3">
        <f t="shared" si="58"/>
        <v>2</v>
      </c>
      <c r="MK3" s="3">
        <f t="shared" si="58"/>
        <v>3</v>
      </c>
      <c r="ML3" s="3">
        <f t="shared" si="58"/>
        <v>4</v>
      </c>
      <c r="MM3" s="3">
        <f t="shared" si="58"/>
        <v>1</v>
      </c>
      <c r="MN3" s="3">
        <f t="shared" si="58"/>
        <v>2</v>
      </c>
      <c r="MO3" s="3">
        <f t="shared" si="58"/>
        <v>3</v>
      </c>
      <c r="MP3" s="3">
        <f t="shared" si="58"/>
        <v>4</v>
      </c>
      <c r="MQ3" s="3">
        <f t="shared" si="58"/>
        <v>5</v>
      </c>
      <c r="MR3" s="3">
        <f t="shared" si="58"/>
        <v>6</v>
      </c>
      <c r="MS3" s="79"/>
      <c r="MT3" s="79" t="s">
        <v>2191</v>
      </c>
      <c r="MU3" s="79">
        <f>IF(MU5=1,0,MU22)</f>
        <v>1</v>
      </c>
      <c r="MV3" s="79">
        <f t="shared" ref="MV3:PF3" si="59">IF(MV5=1,0,MV22)</f>
        <v>0</v>
      </c>
      <c r="MW3" s="79">
        <f t="shared" si="59"/>
        <v>0</v>
      </c>
      <c r="MX3" s="79">
        <f t="shared" si="59"/>
        <v>0</v>
      </c>
      <c r="MY3" s="79">
        <f t="shared" si="59"/>
        <v>0</v>
      </c>
      <c r="MZ3" s="79">
        <f t="shared" si="59"/>
        <v>0</v>
      </c>
      <c r="NA3" s="79">
        <f t="shared" si="59"/>
        <v>1</v>
      </c>
      <c r="NB3" s="79">
        <f t="shared" si="59"/>
        <v>2</v>
      </c>
      <c r="NC3" s="79">
        <f t="shared" si="59"/>
        <v>0</v>
      </c>
      <c r="ND3" s="79">
        <f t="shared" si="59"/>
        <v>0</v>
      </c>
      <c r="NE3" s="79">
        <f t="shared" si="59"/>
        <v>0</v>
      </c>
      <c r="NF3" s="79">
        <f t="shared" si="59"/>
        <v>0</v>
      </c>
      <c r="NG3" s="79">
        <f t="shared" si="59"/>
        <v>0</v>
      </c>
      <c r="NH3" s="79">
        <f t="shared" si="59"/>
        <v>0</v>
      </c>
      <c r="NI3" s="79">
        <f t="shared" si="59"/>
        <v>0</v>
      </c>
      <c r="NJ3" s="79">
        <f t="shared" si="59"/>
        <v>0</v>
      </c>
      <c r="NK3" s="79">
        <f t="shared" si="59"/>
        <v>1</v>
      </c>
      <c r="NL3" s="79">
        <f t="shared" si="59"/>
        <v>1</v>
      </c>
      <c r="NM3" s="79">
        <f t="shared" si="59"/>
        <v>0</v>
      </c>
      <c r="NN3" s="79">
        <f t="shared" si="59"/>
        <v>0</v>
      </c>
      <c r="NO3" s="80">
        <f t="shared" si="59"/>
        <v>0</v>
      </c>
      <c r="NP3" s="79">
        <f t="shared" si="59"/>
        <v>0</v>
      </c>
      <c r="NQ3" s="79">
        <f t="shared" si="59"/>
        <v>0</v>
      </c>
      <c r="NR3" s="79">
        <f t="shared" si="59"/>
        <v>0</v>
      </c>
      <c r="NS3" s="79">
        <f t="shared" si="59"/>
        <v>0</v>
      </c>
      <c r="NT3" s="79">
        <f t="shared" si="59"/>
        <v>0</v>
      </c>
      <c r="NU3" s="79">
        <f t="shared" si="59"/>
        <v>0</v>
      </c>
      <c r="NV3" s="79">
        <f t="shared" si="59"/>
        <v>0</v>
      </c>
      <c r="NW3" s="79">
        <f t="shared" si="59"/>
        <v>0</v>
      </c>
      <c r="NX3" s="79">
        <f t="shared" si="59"/>
        <v>1</v>
      </c>
      <c r="NY3" s="79">
        <f t="shared" si="59"/>
        <v>2</v>
      </c>
      <c r="NZ3" s="79">
        <f t="shared" si="59"/>
        <v>3</v>
      </c>
      <c r="OA3" s="79">
        <f t="shared" si="59"/>
        <v>0</v>
      </c>
      <c r="OB3" s="79">
        <f t="shared" si="59"/>
        <v>0</v>
      </c>
      <c r="OC3" s="79">
        <f t="shared" si="59"/>
        <v>0</v>
      </c>
      <c r="OD3" s="79">
        <f t="shared" si="59"/>
        <v>0</v>
      </c>
      <c r="OE3" s="79">
        <f t="shared" si="59"/>
        <v>0</v>
      </c>
      <c r="OF3" s="79">
        <f t="shared" si="59"/>
        <v>0</v>
      </c>
      <c r="OG3" s="79">
        <f t="shared" si="59"/>
        <v>0</v>
      </c>
      <c r="OH3" s="79">
        <f t="shared" si="59"/>
        <v>0</v>
      </c>
      <c r="OI3" s="79">
        <f t="shared" si="59"/>
        <v>0</v>
      </c>
      <c r="OJ3" s="79">
        <f t="shared" si="59"/>
        <v>0</v>
      </c>
      <c r="OK3" s="79">
        <f t="shared" si="59"/>
        <v>0</v>
      </c>
      <c r="OL3" s="79">
        <f t="shared" si="59"/>
        <v>0</v>
      </c>
      <c r="OM3" s="79">
        <f t="shared" si="59"/>
        <v>0</v>
      </c>
      <c r="ON3" s="79">
        <f t="shared" si="59"/>
        <v>1</v>
      </c>
      <c r="OO3" s="79">
        <f t="shared" si="59"/>
        <v>1</v>
      </c>
      <c r="OP3" s="79">
        <f t="shared" si="59"/>
        <v>1</v>
      </c>
      <c r="OQ3" s="79">
        <f t="shared" si="59"/>
        <v>2</v>
      </c>
      <c r="OR3" s="79">
        <f t="shared" si="59"/>
        <v>3</v>
      </c>
      <c r="OS3" s="79">
        <f t="shared" si="59"/>
        <v>0</v>
      </c>
      <c r="OT3" s="79">
        <f t="shared" si="59"/>
        <v>1</v>
      </c>
      <c r="OU3" s="79">
        <f t="shared" si="59"/>
        <v>0</v>
      </c>
      <c r="OV3" s="79">
        <f t="shared" si="59"/>
        <v>0</v>
      </c>
      <c r="OW3" s="79">
        <f t="shared" si="59"/>
        <v>0</v>
      </c>
      <c r="OX3" s="79">
        <f t="shared" si="59"/>
        <v>1</v>
      </c>
      <c r="OY3" s="79">
        <f t="shared" si="59"/>
        <v>0</v>
      </c>
      <c r="OZ3" s="79">
        <f t="shared" si="59"/>
        <v>0</v>
      </c>
      <c r="PA3" s="79">
        <f t="shared" si="59"/>
        <v>0</v>
      </c>
      <c r="PB3" s="79">
        <f t="shared" si="59"/>
        <v>0</v>
      </c>
      <c r="PC3" s="79">
        <f t="shared" si="59"/>
        <v>0</v>
      </c>
      <c r="PD3" s="79">
        <f t="shared" si="59"/>
        <v>0</v>
      </c>
      <c r="PE3" s="79">
        <f t="shared" si="59"/>
        <v>0</v>
      </c>
      <c r="PF3" s="79">
        <f t="shared" si="59"/>
        <v>0</v>
      </c>
      <c r="PG3" s="79">
        <f t="shared" ref="PG3:RR3" si="60">IF(PG5=1,0,PG22)</f>
        <v>0</v>
      </c>
      <c r="PH3" s="79">
        <f t="shared" si="60"/>
        <v>0</v>
      </c>
      <c r="PI3" s="79">
        <f t="shared" si="60"/>
        <v>0</v>
      </c>
      <c r="PJ3" s="79">
        <f t="shared" si="60"/>
        <v>1</v>
      </c>
      <c r="PK3" s="79">
        <f t="shared" si="60"/>
        <v>0</v>
      </c>
      <c r="PL3" s="79">
        <f t="shared" si="60"/>
        <v>0</v>
      </c>
      <c r="PM3" s="79">
        <f t="shared" si="60"/>
        <v>0</v>
      </c>
      <c r="PN3" s="79">
        <f t="shared" si="60"/>
        <v>0</v>
      </c>
      <c r="PO3" s="79">
        <f t="shared" si="60"/>
        <v>0</v>
      </c>
      <c r="PP3" s="79">
        <f t="shared" si="60"/>
        <v>0</v>
      </c>
      <c r="PQ3" s="79">
        <f t="shared" si="60"/>
        <v>0</v>
      </c>
      <c r="PR3" s="79">
        <f t="shared" si="60"/>
        <v>0</v>
      </c>
      <c r="PS3" s="79">
        <f t="shared" si="60"/>
        <v>0</v>
      </c>
      <c r="PT3" s="79">
        <f t="shared" si="60"/>
        <v>0</v>
      </c>
      <c r="PU3" s="79">
        <f t="shared" si="60"/>
        <v>0</v>
      </c>
      <c r="PV3" s="79">
        <f t="shared" si="60"/>
        <v>0</v>
      </c>
      <c r="PW3" s="79">
        <f t="shared" si="60"/>
        <v>0</v>
      </c>
      <c r="PX3" s="79">
        <f t="shared" si="60"/>
        <v>0</v>
      </c>
      <c r="PY3" s="79">
        <f t="shared" si="60"/>
        <v>0</v>
      </c>
      <c r="PZ3" s="79">
        <f t="shared" si="60"/>
        <v>0</v>
      </c>
      <c r="QA3" s="79">
        <f t="shared" si="60"/>
        <v>0</v>
      </c>
      <c r="QB3" s="79">
        <f t="shared" si="60"/>
        <v>0</v>
      </c>
      <c r="QC3" s="79">
        <f t="shared" si="60"/>
        <v>0</v>
      </c>
      <c r="QD3" s="79">
        <f t="shared" si="60"/>
        <v>0</v>
      </c>
      <c r="QE3" s="79">
        <f t="shared" si="60"/>
        <v>0</v>
      </c>
      <c r="QF3" s="79">
        <f t="shared" si="60"/>
        <v>0</v>
      </c>
      <c r="QG3" s="79">
        <f t="shared" si="60"/>
        <v>0</v>
      </c>
      <c r="QH3" s="79">
        <f t="shared" si="60"/>
        <v>0</v>
      </c>
      <c r="QI3" s="79">
        <f t="shared" si="60"/>
        <v>0</v>
      </c>
      <c r="QJ3" s="79">
        <f t="shared" si="60"/>
        <v>0</v>
      </c>
      <c r="QK3" s="79">
        <f t="shared" si="60"/>
        <v>0</v>
      </c>
      <c r="QL3" s="79">
        <f t="shared" si="60"/>
        <v>0</v>
      </c>
      <c r="QM3" s="79">
        <f t="shared" si="60"/>
        <v>1</v>
      </c>
      <c r="QN3" s="79">
        <f t="shared" si="60"/>
        <v>2</v>
      </c>
      <c r="QO3" s="79">
        <f t="shared" si="60"/>
        <v>0</v>
      </c>
      <c r="QP3" s="79">
        <f t="shared" si="60"/>
        <v>0</v>
      </c>
      <c r="QQ3" s="79">
        <f t="shared" si="60"/>
        <v>0</v>
      </c>
      <c r="QR3" s="79">
        <f t="shared" si="60"/>
        <v>0</v>
      </c>
      <c r="QS3" s="79">
        <f t="shared" si="60"/>
        <v>0</v>
      </c>
      <c r="QT3" s="79">
        <f t="shared" si="60"/>
        <v>0</v>
      </c>
      <c r="QU3" s="79">
        <f t="shared" si="60"/>
        <v>0</v>
      </c>
      <c r="QV3" s="79">
        <f t="shared" si="60"/>
        <v>0</v>
      </c>
      <c r="QW3" s="79">
        <f t="shared" si="60"/>
        <v>0</v>
      </c>
      <c r="QX3" s="79">
        <f t="shared" si="60"/>
        <v>0</v>
      </c>
      <c r="QY3" s="79">
        <f t="shared" si="60"/>
        <v>0</v>
      </c>
      <c r="QZ3" s="79">
        <f t="shared" si="60"/>
        <v>0</v>
      </c>
      <c r="RA3" s="79">
        <f t="shared" si="60"/>
        <v>0</v>
      </c>
      <c r="RB3" s="79">
        <f t="shared" si="60"/>
        <v>0</v>
      </c>
      <c r="RC3" s="79">
        <f t="shared" si="60"/>
        <v>0</v>
      </c>
      <c r="RD3" s="79">
        <f t="shared" si="60"/>
        <v>1</v>
      </c>
      <c r="RE3" s="79">
        <f t="shared" si="60"/>
        <v>0</v>
      </c>
      <c r="RF3" s="79">
        <f t="shared" si="60"/>
        <v>0</v>
      </c>
      <c r="RG3" s="79">
        <f t="shared" si="60"/>
        <v>0</v>
      </c>
      <c r="RH3" s="79">
        <f t="shared" si="60"/>
        <v>0</v>
      </c>
      <c r="RI3" s="79">
        <f t="shared" si="60"/>
        <v>0</v>
      </c>
      <c r="RJ3" s="79">
        <f t="shared" si="60"/>
        <v>0</v>
      </c>
      <c r="RK3" s="79">
        <f t="shared" si="60"/>
        <v>0</v>
      </c>
      <c r="RL3" s="79">
        <f t="shared" si="60"/>
        <v>0</v>
      </c>
      <c r="RM3" s="79">
        <f t="shared" si="60"/>
        <v>1</v>
      </c>
      <c r="RN3" s="79">
        <f t="shared" si="60"/>
        <v>0</v>
      </c>
      <c r="RO3" s="79">
        <f t="shared" si="60"/>
        <v>0</v>
      </c>
      <c r="RP3" s="79">
        <f t="shared" si="60"/>
        <v>0</v>
      </c>
      <c r="RQ3" s="79">
        <f t="shared" si="60"/>
        <v>0</v>
      </c>
      <c r="RR3" s="79">
        <f t="shared" si="60"/>
        <v>0</v>
      </c>
      <c r="RS3" s="79">
        <f t="shared" ref="RS3:UD3" si="61">IF(RS5=1,0,RS22)</f>
        <v>1</v>
      </c>
      <c r="RT3" s="79">
        <f t="shared" si="61"/>
        <v>1</v>
      </c>
      <c r="RU3" s="79">
        <f t="shared" si="61"/>
        <v>2</v>
      </c>
      <c r="RV3" s="79">
        <f t="shared" si="61"/>
        <v>0</v>
      </c>
      <c r="RW3" s="79">
        <f t="shared" si="61"/>
        <v>0</v>
      </c>
      <c r="RX3" s="79">
        <f t="shared" si="61"/>
        <v>0</v>
      </c>
      <c r="RY3" s="79">
        <f t="shared" si="61"/>
        <v>0</v>
      </c>
      <c r="RZ3" s="79">
        <f t="shared" si="61"/>
        <v>0</v>
      </c>
      <c r="SA3" s="79">
        <f t="shared" si="61"/>
        <v>0</v>
      </c>
      <c r="SB3" s="79">
        <f t="shared" si="61"/>
        <v>0</v>
      </c>
      <c r="SC3" s="79">
        <f t="shared" si="61"/>
        <v>1</v>
      </c>
      <c r="SD3" s="79">
        <f t="shared" si="61"/>
        <v>2</v>
      </c>
      <c r="SE3" s="79">
        <f t="shared" si="61"/>
        <v>0</v>
      </c>
      <c r="SF3" s="79">
        <f t="shared" si="61"/>
        <v>0</v>
      </c>
      <c r="SG3" s="79">
        <f t="shared" si="61"/>
        <v>0</v>
      </c>
      <c r="SH3" s="79">
        <f t="shared" si="61"/>
        <v>0</v>
      </c>
      <c r="SI3" s="79">
        <f t="shared" si="61"/>
        <v>0</v>
      </c>
      <c r="SJ3" s="79">
        <f t="shared" si="61"/>
        <v>0</v>
      </c>
      <c r="SK3" s="79">
        <f t="shared" si="61"/>
        <v>0</v>
      </c>
      <c r="SL3" s="79">
        <f t="shared" si="61"/>
        <v>0</v>
      </c>
      <c r="SM3" s="79">
        <f t="shared" si="61"/>
        <v>0</v>
      </c>
      <c r="SN3" s="79">
        <f t="shared" si="61"/>
        <v>0</v>
      </c>
      <c r="SO3" s="79">
        <f t="shared" si="61"/>
        <v>0</v>
      </c>
      <c r="SP3" s="79">
        <f t="shared" si="61"/>
        <v>0</v>
      </c>
      <c r="SQ3" s="79">
        <f t="shared" si="61"/>
        <v>0</v>
      </c>
      <c r="SR3" s="79">
        <f t="shared" si="61"/>
        <v>0</v>
      </c>
      <c r="SS3" s="79">
        <f t="shared" si="61"/>
        <v>1</v>
      </c>
      <c r="ST3" s="79">
        <f t="shared" si="61"/>
        <v>0</v>
      </c>
      <c r="SU3" s="79">
        <f t="shared" si="61"/>
        <v>0</v>
      </c>
      <c r="SV3" s="79">
        <f t="shared" si="61"/>
        <v>0</v>
      </c>
      <c r="SW3" s="79">
        <f t="shared" si="61"/>
        <v>0</v>
      </c>
      <c r="SX3" s="79">
        <f t="shared" si="61"/>
        <v>0</v>
      </c>
      <c r="SY3" s="79">
        <f t="shared" si="61"/>
        <v>0</v>
      </c>
      <c r="SZ3" s="79">
        <f t="shared" si="61"/>
        <v>0</v>
      </c>
      <c r="TA3" s="79">
        <f t="shared" si="61"/>
        <v>0</v>
      </c>
      <c r="TB3" s="79">
        <f t="shared" si="61"/>
        <v>0</v>
      </c>
      <c r="TC3" s="79">
        <f t="shared" si="61"/>
        <v>0</v>
      </c>
      <c r="TD3" s="79">
        <f t="shared" si="61"/>
        <v>0</v>
      </c>
      <c r="TE3" s="79">
        <f t="shared" si="61"/>
        <v>0</v>
      </c>
      <c r="TF3" s="79">
        <f t="shared" si="61"/>
        <v>0</v>
      </c>
      <c r="TG3" s="79">
        <f t="shared" si="61"/>
        <v>0</v>
      </c>
      <c r="TH3" s="79">
        <f t="shared" si="61"/>
        <v>0</v>
      </c>
      <c r="TI3" s="79">
        <f t="shared" si="61"/>
        <v>0</v>
      </c>
      <c r="TJ3" s="79">
        <f t="shared" si="61"/>
        <v>0</v>
      </c>
      <c r="TK3" s="79">
        <f t="shared" si="61"/>
        <v>1</v>
      </c>
      <c r="TL3" s="79">
        <f t="shared" si="61"/>
        <v>0</v>
      </c>
      <c r="TM3" s="79">
        <f t="shared" si="61"/>
        <v>0</v>
      </c>
      <c r="TN3" s="79">
        <f t="shared" si="61"/>
        <v>0</v>
      </c>
      <c r="TO3" s="79">
        <f t="shared" si="61"/>
        <v>0</v>
      </c>
      <c r="TP3" s="79">
        <f t="shared" si="61"/>
        <v>0</v>
      </c>
      <c r="TQ3" s="79">
        <f t="shared" si="61"/>
        <v>0</v>
      </c>
      <c r="TR3" s="79">
        <f t="shared" si="61"/>
        <v>1</v>
      </c>
      <c r="TS3" s="79">
        <f t="shared" si="61"/>
        <v>0</v>
      </c>
      <c r="TT3" s="79">
        <f t="shared" si="61"/>
        <v>0</v>
      </c>
      <c r="TU3" s="79">
        <f t="shared" si="61"/>
        <v>0</v>
      </c>
      <c r="TV3" s="79">
        <f t="shared" si="61"/>
        <v>0</v>
      </c>
      <c r="TW3" s="79">
        <f t="shared" si="61"/>
        <v>1</v>
      </c>
      <c r="TX3" s="79">
        <f t="shared" si="61"/>
        <v>0</v>
      </c>
      <c r="TY3" s="79">
        <f t="shared" si="61"/>
        <v>0</v>
      </c>
      <c r="TZ3" s="79">
        <f t="shared" si="61"/>
        <v>1</v>
      </c>
      <c r="UA3" s="79">
        <f t="shared" si="61"/>
        <v>0</v>
      </c>
      <c r="UB3" s="79">
        <f t="shared" si="61"/>
        <v>0</v>
      </c>
      <c r="UC3" s="79">
        <f t="shared" si="61"/>
        <v>0</v>
      </c>
      <c r="UD3" s="79">
        <f t="shared" si="61"/>
        <v>0</v>
      </c>
      <c r="UE3" s="79">
        <f t="shared" ref="UE3:WP3" si="62">IF(UE5=1,0,UE22)</f>
        <v>1</v>
      </c>
      <c r="UF3" s="79">
        <f t="shared" si="62"/>
        <v>0</v>
      </c>
      <c r="UG3" s="79">
        <f t="shared" si="62"/>
        <v>0</v>
      </c>
      <c r="UH3" s="79">
        <f t="shared" si="62"/>
        <v>0</v>
      </c>
      <c r="UI3" s="79">
        <f t="shared" si="62"/>
        <v>0</v>
      </c>
      <c r="UJ3" s="79">
        <f t="shared" si="62"/>
        <v>0</v>
      </c>
      <c r="UK3" s="79">
        <f t="shared" si="62"/>
        <v>0</v>
      </c>
      <c r="UL3" s="79">
        <f t="shared" si="62"/>
        <v>0</v>
      </c>
      <c r="UM3" s="79">
        <f t="shared" si="62"/>
        <v>0</v>
      </c>
      <c r="UN3" s="79">
        <f t="shared" si="62"/>
        <v>0</v>
      </c>
      <c r="UO3" s="79">
        <f t="shared" si="62"/>
        <v>0</v>
      </c>
      <c r="UP3" s="79">
        <f t="shared" si="62"/>
        <v>0</v>
      </c>
      <c r="UQ3" s="79">
        <f t="shared" si="62"/>
        <v>0</v>
      </c>
      <c r="UR3" s="79">
        <f t="shared" si="62"/>
        <v>0</v>
      </c>
      <c r="US3" s="79">
        <f t="shared" si="62"/>
        <v>0</v>
      </c>
      <c r="UT3" s="79">
        <f t="shared" si="62"/>
        <v>0</v>
      </c>
      <c r="UU3" s="79">
        <f t="shared" si="62"/>
        <v>0</v>
      </c>
      <c r="UV3" s="79">
        <f t="shared" si="62"/>
        <v>0</v>
      </c>
      <c r="UW3" s="79">
        <f t="shared" si="62"/>
        <v>0</v>
      </c>
      <c r="UX3" s="79">
        <f t="shared" si="62"/>
        <v>0</v>
      </c>
      <c r="UY3" s="79">
        <f t="shared" si="62"/>
        <v>0</v>
      </c>
      <c r="UZ3" s="79">
        <f t="shared" si="62"/>
        <v>0</v>
      </c>
      <c r="VA3" s="79">
        <f t="shared" si="62"/>
        <v>0</v>
      </c>
      <c r="VB3" s="79">
        <f t="shared" si="62"/>
        <v>0</v>
      </c>
      <c r="VC3" s="79">
        <f t="shared" si="62"/>
        <v>0</v>
      </c>
      <c r="VD3" s="79">
        <f t="shared" si="62"/>
        <v>0</v>
      </c>
      <c r="VE3" s="79">
        <f t="shared" si="62"/>
        <v>0</v>
      </c>
      <c r="VF3" s="79">
        <f t="shared" si="62"/>
        <v>0</v>
      </c>
      <c r="VG3" s="79">
        <f t="shared" si="62"/>
        <v>0</v>
      </c>
      <c r="VH3" s="79">
        <f t="shared" si="62"/>
        <v>0</v>
      </c>
      <c r="VI3" s="79">
        <f t="shared" si="62"/>
        <v>0</v>
      </c>
      <c r="VJ3" s="79">
        <f t="shared" si="62"/>
        <v>0</v>
      </c>
      <c r="VK3" s="79">
        <f t="shared" si="62"/>
        <v>0</v>
      </c>
      <c r="VL3" s="79">
        <f t="shared" si="62"/>
        <v>0</v>
      </c>
      <c r="VM3" s="79">
        <f t="shared" si="62"/>
        <v>0</v>
      </c>
      <c r="VN3" s="79">
        <f t="shared" si="62"/>
        <v>0</v>
      </c>
      <c r="VO3" s="79">
        <f t="shared" si="62"/>
        <v>0</v>
      </c>
      <c r="VP3" s="79">
        <f t="shared" si="62"/>
        <v>0</v>
      </c>
      <c r="VQ3" s="79">
        <f t="shared" si="62"/>
        <v>0</v>
      </c>
      <c r="VR3" s="79">
        <f t="shared" si="62"/>
        <v>0</v>
      </c>
      <c r="VS3" s="79">
        <f t="shared" si="62"/>
        <v>0</v>
      </c>
      <c r="VT3" s="79">
        <f t="shared" si="62"/>
        <v>0</v>
      </c>
      <c r="VU3" s="79">
        <f t="shared" si="62"/>
        <v>0</v>
      </c>
      <c r="VV3" s="79">
        <f t="shared" si="62"/>
        <v>0</v>
      </c>
      <c r="VW3" s="79">
        <f t="shared" si="62"/>
        <v>0</v>
      </c>
      <c r="VX3" s="79">
        <f t="shared" si="62"/>
        <v>0</v>
      </c>
      <c r="VY3" s="79">
        <f t="shared" si="62"/>
        <v>0</v>
      </c>
      <c r="VZ3" s="79">
        <f t="shared" si="62"/>
        <v>0</v>
      </c>
      <c r="WA3" s="79">
        <f t="shared" si="62"/>
        <v>0</v>
      </c>
      <c r="WB3" s="79">
        <f t="shared" si="62"/>
        <v>0</v>
      </c>
      <c r="WC3" s="79">
        <f t="shared" si="62"/>
        <v>0</v>
      </c>
      <c r="WD3" s="79">
        <f t="shared" si="62"/>
        <v>0</v>
      </c>
      <c r="WE3" s="79">
        <f t="shared" si="62"/>
        <v>0</v>
      </c>
      <c r="WF3" s="79">
        <f t="shared" si="62"/>
        <v>0</v>
      </c>
      <c r="WG3" s="79">
        <f t="shared" si="62"/>
        <v>0</v>
      </c>
      <c r="WH3" s="79">
        <f t="shared" si="62"/>
        <v>0</v>
      </c>
      <c r="WI3" s="79">
        <f t="shared" si="62"/>
        <v>0</v>
      </c>
      <c r="WJ3" s="79">
        <f t="shared" si="62"/>
        <v>0</v>
      </c>
      <c r="WK3" s="79">
        <f t="shared" si="62"/>
        <v>0</v>
      </c>
      <c r="WL3" s="79">
        <f t="shared" si="62"/>
        <v>0</v>
      </c>
      <c r="WM3" s="79">
        <f t="shared" si="62"/>
        <v>0</v>
      </c>
      <c r="WN3" s="79">
        <f t="shared" si="62"/>
        <v>0</v>
      </c>
      <c r="WO3" s="79">
        <f t="shared" si="62"/>
        <v>0</v>
      </c>
      <c r="WP3" s="79">
        <f t="shared" si="62"/>
        <v>0</v>
      </c>
      <c r="WQ3" s="79">
        <f t="shared" ref="WQ3:YK3" si="63">IF(WQ5=1,0,WQ22)</f>
        <v>0</v>
      </c>
      <c r="WR3" s="79">
        <f t="shared" si="63"/>
        <v>0</v>
      </c>
      <c r="WS3" s="79">
        <f t="shared" si="63"/>
        <v>0</v>
      </c>
      <c r="WT3" s="79">
        <f t="shared" si="63"/>
        <v>0</v>
      </c>
      <c r="WU3" s="79">
        <f t="shared" si="63"/>
        <v>0</v>
      </c>
      <c r="WV3" s="79">
        <f t="shared" si="63"/>
        <v>0</v>
      </c>
      <c r="WW3" s="79">
        <f t="shared" si="63"/>
        <v>1</v>
      </c>
      <c r="WX3" s="79">
        <f t="shared" si="63"/>
        <v>0</v>
      </c>
      <c r="WY3" s="79">
        <f t="shared" si="63"/>
        <v>0</v>
      </c>
      <c r="WZ3" s="79">
        <f t="shared" si="63"/>
        <v>0</v>
      </c>
      <c r="XA3" s="79">
        <f t="shared" si="63"/>
        <v>0</v>
      </c>
      <c r="XB3" s="79">
        <f t="shared" si="63"/>
        <v>0</v>
      </c>
      <c r="XC3" s="79">
        <f t="shared" si="63"/>
        <v>0</v>
      </c>
      <c r="XD3" s="79">
        <f t="shared" si="63"/>
        <v>1</v>
      </c>
      <c r="XE3" s="79">
        <f t="shared" si="63"/>
        <v>0</v>
      </c>
      <c r="XF3" s="79">
        <f t="shared" si="63"/>
        <v>0</v>
      </c>
      <c r="XG3" s="79">
        <f t="shared" si="63"/>
        <v>0</v>
      </c>
      <c r="XH3" s="79">
        <f t="shared" si="63"/>
        <v>0</v>
      </c>
      <c r="XI3" s="79">
        <f t="shared" si="63"/>
        <v>0</v>
      </c>
      <c r="XJ3" s="79">
        <f t="shared" si="63"/>
        <v>0</v>
      </c>
      <c r="XK3" s="79">
        <f t="shared" si="63"/>
        <v>0</v>
      </c>
      <c r="XL3" s="79">
        <f t="shared" si="63"/>
        <v>0</v>
      </c>
      <c r="XM3" s="79">
        <f t="shared" si="63"/>
        <v>0</v>
      </c>
      <c r="XN3" s="79">
        <f t="shared" si="63"/>
        <v>0</v>
      </c>
      <c r="XO3" s="79">
        <f t="shared" si="63"/>
        <v>0</v>
      </c>
      <c r="XP3" s="79">
        <f t="shared" si="63"/>
        <v>0</v>
      </c>
      <c r="XQ3" s="79">
        <f t="shared" si="63"/>
        <v>0</v>
      </c>
      <c r="XR3" s="79">
        <f t="shared" si="63"/>
        <v>0</v>
      </c>
      <c r="XS3" s="79">
        <f t="shared" si="63"/>
        <v>0</v>
      </c>
      <c r="XT3" s="79">
        <f t="shared" si="63"/>
        <v>0</v>
      </c>
      <c r="XU3" s="79">
        <f t="shared" si="63"/>
        <v>0</v>
      </c>
      <c r="XV3" s="79">
        <f t="shared" si="63"/>
        <v>0</v>
      </c>
      <c r="XW3" s="79">
        <f t="shared" si="63"/>
        <v>0</v>
      </c>
      <c r="XX3" s="79">
        <f t="shared" si="63"/>
        <v>0</v>
      </c>
      <c r="XY3" s="79">
        <f t="shared" si="63"/>
        <v>0</v>
      </c>
      <c r="XZ3" s="79">
        <f t="shared" si="63"/>
        <v>0</v>
      </c>
      <c r="YA3" s="79">
        <f t="shared" si="63"/>
        <v>0</v>
      </c>
      <c r="YB3" s="79">
        <f t="shared" si="63"/>
        <v>0</v>
      </c>
      <c r="YC3" s="79">
        <f t="shared" si="63"/>
        <v>0</v>
      </c>
      <c r="YD3" s="79">
        <f t="shared" si="63"/>
        <v>0</v>
      </c>
      <c r="YE3" s="79">
        <f t="shared" si="63"/>
        <v>0</v>
      </c>
      <c r="YF3" s="79">
        <f t="shared" si="63"/>
        <v>0</v>
      </c>
      <c r="YG3" s="79">
        <f t="shared" si="63"/>
        <v>0</v>
      </c>
      <c r="YH3" s="79">
        <f t="shared" si="63"/>
        <v>0</v>
      </c>
      <c r="YI3" s="79">
        <f t="shared" si="63"/>
        <v>0</v>
      </c>
      <c r="YJ3" s="79">
        <f t="shared" si="63"/>
        <v>0</v>
      </c>
      <c r="YK3" s="79">
        <f t="shared" si="63"/>
        <v>0</v>
      </c>
      <c r="YL3" s="301">
        <f t="shared" ref="YL3:YQ3" si="64">IF(YL5=1,0,YL22)</f>
        <v>3</v>
      </c>
      <c r="YM3" s="301">
        <f t="shared" si="64"/>
        <v>4</v>
      </c>
      <c r="YN3" s="301">
        <f t="shared" si="64"/>
        <v>5</v>
      </c>
      <c r="YO3" s="301">
        <f t="shared" si="64"/>
        <v>6</v>
      </c>
      <c r="YP3" s="3">
        <f t="shared" si="64"/>
        <v>1</v>
      </c>
      <c r="YQ3" s="3">
        <f t="shared" si="64"/>
        <v>2</v>
      </c>
    </row>
    <row r="4" spans="1:667" s="98" customFormat="1" ht="60.75" customHeight="1" x14ac:dyDescent="0.25">
      <c r="A4" s="83" t="s">
        <v>205</v>
      </c>
      <c r="B4" s="84"/>
      <c r="C4" s="98" t="s">
        <v>809</v>
      </c>
      <c r="D4" s="98" t="s">
        <v>810</v>
      </c>
      <c r="E4" s="98" t="str">
        <f>E23</f>
        <v>Base vs. 2.5$, 75 m.a.</v>
      </c>
      <c r="F4" s="98" t="str">
        <f>F23</f>
        <v>Base vs. 2.5$, 80 m.a.</v>
      </c>
      <c r="G4" s="98" t="str">
        <f t="shared" ref="G4:H4" si="65">G23</f>
        <v>Base vs. 2.5$, 85 ma</v>
      </c>
      <c r="H4" s="98" t="str">
        <f t="shared" si="65"/>
        <v>Base vs. 2.5$, 90 ma</v>
      </c>
      <c r="I4" s="98" t="str">
        <f>I23</f>
        <v>Base vs. 3$, 75 m.a.</v>
      </c>
      <c r="J4" s="98" t="str">
        <f t="shared" ref="J4:K4" si="66">J23</f>
        <v>Base vs. 3$, 80 m.a.</v>
      </c>
      <c r="K4" s="98" t="str">
        <f t="shared" si="66"/>
        <v>Base vs. 3$, 85 ma</v>
      </c>
      <c r="L4" s="98" t="str">
        <f>L23</f>
        <v>Base vs. 3$, 90 ma</v>
      </c>
      <c r="M4" s="98" t="str">
        <f>M23</f>
        <v>Base vs. 2.5$, 75 m.a.</v>
      </c>
      <c r="N4" s="98" t="str">
        <f>N23</f>
        <v>Base vs. 2.5$, 80 m.a.</v>
      </c>
      <c r="O4" s="98" t="str">
        <f t="shared" ref="O4:P4" si="67">O23</f>
        <v>Base vs. 2.5$, 85 ma</v>
      </c>
      <c r="P4" s="98" t="str">
        <f t="shared" si="67"/>
        <v>Base vs. 2.5$, 90 ma</v>
      </c>
      <c r="Q4" s="98" t="str">
        <f>Q23</f>
        <v>Base vs. 3$, 75 m.a.</v>
      </c>
      <c r="R4" s="98" t="str">
        <f t="shared" ref="R4:S4" si="68">R23</f>
        <v>Base vs. 3$, 80 m.a.</v>
      </c>
      <c r="S4" s="98" t="str">
        <f t="shared" si="68"/>
        <v>Base vs. 3$, 85 ma</v>
      </c>
      <c r="T4" s="98" t="str">
        <f>T23</f>
        <v>Base vs. 3$, 90 ma</v>
      </c>
      <c r="U4" s="98" t="str">
        <f>U23</f>
        <v>Mandate, tax credit, tariffs</v>
      </c>
      <c r="V4" s="98" t="str">
        <f t="shared" ref="V4:Y4" si="69">V23</f>
        <v>Mandate, tax credit</v>
      </c>
      <c r="W4" s="98" t="str">
        <f t="shared" si="69"/>
        <v>Mandate, tariff</v>
      </c>
      <c r="X4" s="98" t="str">
        <f t="shared" si="69"/>
        <v>Mandate only</v>
      </c>
      <c r="Y4" s="98" t="str">
        <f t="shared" si="69"/>
        <v>Mandate, tax credit=tariff</v>
      </c>
      <c r="Z4" s="98" t="str">
        <f>Z23</f>
        <v>Mandate, tax credit, tariffs</v>
      </c>
      <c r="AA4" s="98" t="str">
        <f t="shared" ref="AA4:AD4" si="70">AA23</f>
        <v>Mandate, tax credit</v>
      </c>
      <c r="AB4" s="98" t="str">
        <f t="shared" si="70"/>
        <v>Mandate, tariff</v>
      </c>
      <c r="AC4" s="98" t="str">
        <f t="shared" si="70"/>
        <v>Mandate only</v>
      </c>
      <c r="AD4" s="98" t="str">
        <f t="shared" si="70"/>
        <v>Mandate, tax credit=tariff</v>
      </c>
      <c r="AE4" s="98" t="str">
        <f>AE23</f>
        <v>Mandate, tax credit, tariffs</v>
      </c>
      <c r="AF4" s="98" t="str">
        <f t="shared" ref="AF4:AI4" si="71">AF23</f>
        <v>Mandate, tax credit</v>
      </c>
      <c r="AG4" s="98" t="str">
        <f t="shared" si="71"/>
        <v>Mandate, tariff</v>
      </c>
      <c r="AH4" s="98" t="str">
        <f t="shared" si="71"/>
        <v>Mandate only</v>
      </c>
      <c r="AI4" s="98" t="str">
        <f t="shared" si="71"/>
        <v>Mandate, tax credit=tariff</v>
      </c>
      <c r="AJ4" s="98" t="str">
        <f>AJ23</f>
        <v>2005/2006</v>
      </c>
      <c r="AK4" s="98" t="str">
        <f t="shared" ref="AK4:AM4" si="72">AK23</f>
        <v>2006/07</v>
      </c>
      <c r="AL4" s="98" t="str">
        <f t="shared" si="72"/>
        <v>2007/08</v>
      </c>
      <c r="AM4" s="98" t="str">
        <f t="shared" si="72"/>
        <v>2008/09</v>
      </c>
      <c r="AN4" s="98" t="str">
        <f>AN23</f>
        <v>2009/10</v>
      </c>
      <c r="AO4" s="98" t="str">
        <f>AO23</f>
        <v>full mandate, stochastic</v>
      </c>
      <c r="AP4" s="98" t="str">
        <f>AP23</f>
        <v>flexible mandate, stochastic</v>
      </c>
      <c r="AQ4" s="98" t="str">
        <f>AQ23</f>
        <v>flexible mandate (reduce conventional ethanol mandate by 2.4 billion carryonver RINs)</v>
      </c>
      <c r="AR4" s="98" t="str">
        <f>AR23</f>
        <v>Reduced mandate, 2013/14</v>
      </c>
      <c r="AS4" s="98" t="str">
        <f t="shared" ref="AS4:AX4" si="73">AS23</f>
        <v>Reduced mandate, 2014/15</v>
      </c>
      <c r="AT4" s="98" t="str">
        <f t="shared" si="73"/>
        <v>Reduced mandate, 2015/16</v>
      </c>
      <c r="AU4" s="98" t="str">
        <f t="shared" si="73"/>
        <v>Reduced mandate, 2016/17</v>
      </c>
      <c r="AV4" s="98" t="str">
        <f t="shared" si="73"/>
        <v>Reduced mandate, 2017/18</v>
      </c>
      <c r="AW4" s="98" t="str">
        <f t="shared" si="73"/>
        <v>Reduced mandate, 2018/19</v>
      </c>
      <c r="AX4" s="98" t="str">
        <f t="shared" si="73"/>
        <v>Reduced mandate, 2019/20</v>
      </c>
      <c r="AY4" s="98">
        <v>2017</v>
      </c>
      <c r="AZ4" s="98">
        <v>2022</v>
      </c>
      <c r="BA4" s="98" t="str">
        <f t="shared" ref="BA4:BD4" si="74">BA23</f>
        <v>RFS + VEETC renewed</v>
      </c>
      <c r="BB4" s="98" t="str">
        <f t="shared" si="74"/>
        <v>RFS+VEETC phased out</v>
      </c>
      <c r="BC4" s="98" t="str">
        <f t="shared" si="74"/>
        <v>RFS only</v>
      </c>
      <c r="BD4" s="98" t="str">
        <f t="shared" si="74"/>
        <v xml:space="preserve">VEETC </v>
      </c>
      <c r="BE4" s="98" t="str">
        <f>BE23</f>
        <v>average 2005-2011</v>
      </c>
      <c r="BF4" s="98">
        <f>BF23</f>
        <v>2012</v>
      </c>
      <c r="BG4" s="98" t="str">
        <f>BG23</f>
        <v>RFS</v>
      </c>
      <c r="BH4" s="98" t="str">
        <f t="shared" ref="BH4:BI4" si="75">BH23</f>
        <v>Carbon tax</v>
      </c>
      <c r="BI4" s="98" t="str">
        <f t="shared" si="75"/>
        <v>LCFS</v>
      </c>
      <c r="BJ4" s="98" t="str">
        <f>BJ23</f>
        <v>Mandate, 2022</v>
      </c>
      <c r="BK4" s="98" t="str">
        <f>BK23</f>
        <v>Mandate with tax credit 2022</v>
      </c>
      <c r="BL4" s="98" t="str">
        <f t="shared" ref="BL4:BQ4" si="76">BL23</f>
        <v>Scenario 1: RFS vs. BAU</v>
      </c>
      <c r="BM4" s="98" t="str">
        <f t="shared" si="76"/>
        <v>Scenario 1: RFS,VEETC vs. BAU</v>
      </c>
      <c r="BN4" s="98" t="str">
        <f t="shared" si="76"/>
        <v>Scenario 1: RFS, VEETC, tariff vs. BAU</v>
      </c>
      <c r="BO4" s="98" t="str">
        <f t="shared" si="76"/>
        <v>Secnario 2: sugar cane ethanol increase, RFS vs. BAU</v>
      </c>
      <c r="BP4" s="98" t="str">
        <f t="shared" si="76"/>
        <v>Scenario 2: RFS,VEETC vs. BAU</v>
      </c>
      <c r="BQ4" s="98" t="str">
        <f t="shared" si="76"/>
        <v>Scenario 2: RFS, VEETC, tariff vs. BAU</v>
      </c>
      <c r="BR4" s="98" t="str">
        <f t="shared" ref="BR4" si="77">BR23</f>
        <v>Scenario 2: RFS, VEETC, tariff vs. VEETC only</v>
      </c>
      <c r="BS4" s="98" t="s">
        <v>219</v>
      </c>
      <c r="BT4" s="98" t="str">
        <f>BT23</f>
        <v>Laissez faire</v>
      </c>
      <c r="BU4" s="98" t="str">
        <f t="shared" ref="BU4:BY4" si="78">BU23</f>
        <v>Status quo</v>
      </c>
      <c r="BV4" s="98" t="str">
        <f t="shared" si="78"/>
        <v>First best</v>
      </c>
      <c r="BW4" s="98" t="str">
        <f t="shared" si="78"/>
        <v>Optimal tax and subsidy</v>
      </c>
      <c r="BX4" s="98" t="str">
        <f t="shared" si="78"/>
        <v>Optimal subsidy</v>
      </c>
      <c r="BY4" s="98" t="str">
        <f t="shared" si="78"/>
        <v>Optimal mandate</v>
      </c>
      <c r="BZ4" s="98">
        <v>0</v>
      </c>
      <c r="CA4" s="98">
        <v>0</v>
      </c>
      <c r="CB4" s="98" t="str">
        <f>CB23</f>
        <v>DOE low</v>
      </c>
      <c r="CC4" s="98" t="str">
        <f t="shared" ref="CC4:CE4" si="79">CC23</f>
        <v>Future</v>
      </c>
      <c r="CD4" s="98" t="str">
        <f t="shared" si="79"/>
        <v>DOE reference</v>
      </c>
      <c r="CE4" s="98" t="str">
        <f t="shared" si="79"/>
        <v>DOE high, 148$/barrel</v>
      </c>
      <c r="CF4" s="98" t="str">
        <f t="shared" ref="CF4:CN4" si="80">CF23</f>
        <v>S1-LP: tax credit retained, low oil price</v>
      </c>
      <c r="CG4" s="98" t="str">
        <f t="shared" si="80"/>
        <v>S2-LP</v>
      </c>
      <c r="CH4" s="98" t="str">
        <f t="shared" si="80"/>
        <v>S3-LP</v>
      </c>
      <c r="CI4" s="98" t="str">
        <f t="shared" si="80"/>
        <v>S1-HP</v>
      </c>
      <c r="CJ4" s="98" t="str">
        <f t="shared" si="80"/>
        <v>S2-HP</v>
      </c>
      <c r="CK4" s="98" t="str">
        <f t="shared" si="80"/>
        <v>S3-HP</v>
      </c>
      <c r="CL4" s="98" t="str">
        <f t="shared" si="80"/>
        <v>yield elasticity = 0</v>
      </c>
      <c r="CM4" s="98" t="str">
        <f t="shared" si="80"/>
        <v>yield elasticity = 0.2</v>
      </c>
      <c r="CN4" s="98" t="str">
        <f t="shared" si="80"/>
        <v>yield elasticity = 2</v>
      </c>
      <c r="CO4" s="98">
        <v>0</v>
      </c>
      <c r="CP4" s="98">
        <v>0</v>
      </c>
      <c r="CQ4" s="98" t="str">
        <f>CQ23</f>
        <v>RFS vs. BAU</v>
      </c>
      <c r="CR4" s="98" t="str">
        <f t="shared" ref="CR4:CS4" si="81">CR23</f>
        <v>RFS+LCFS</v>
      </c>
      <c r="CS4" s="98" t="str">
        <f t="shared" si="81"/>
        <v>RFS + LCFS + CO2 price</v>
      </c>
      <c r="CT4" s="98" t="str">
        <f t="shared" ref="CT4:DA4" si="82">CT23</f>
        <v>market scenario, low price, high substitution elasticity</v>
      </c>
      <c r="CU4" s="98" t="str">
        <f t="shared" si="82"/>
        <v xml:space="preserve">market scenario, high price, high substitution </v>
      </c>
      <c r="CV4" s="98" t="str">
        <f t="shared" si="82"/>
        <v>market scenario, low price, low substitution</v>
      </c>
      <c r="CW4" s="98" t="str">
        <f t="shared" si="82"/>
        <v xml:space="preserve">market scenario, high price, low substitution </v>
      </c>
      <c r="CX4" s="98" t="str">
        <f t="shared" si="82"/>
        <v>intervention, low price, high substitution elasticity</v>
      </c>
      <c r="CY4" s="98" t="str">
        <f t="shared" si="82"/>
        <v xml:space="preserve">intervention, high price, high substitution </v>
      </c>
      <c r="CZ4" s="98" t="str">
        <f t="shared" si="82"/>
        <v>intervention, low price, low substitution</v>
      </c>
      <c r="DA4" s="98" t="str">
        <f t="shared" si="82"/>
        <v xml:space="preserve">intervention, high price, low substitution </v>
      </c>
      <c r="DB4" s="98" t="str">
        <f>DB23</f>
        <v>RPS</v>
      </c>
      <c r="DC4" s="98" t="str">
        <f t="shared" ref="DC4:DE4" si="83">DC23</f>
        <v>RFS vs. BAU</v>
      </c>
      <c r="DD4" s="98" t="str">
        <f t="shared" si="83"/>
        <v>RFS+RPS</v>
      </c>
      <c r="DE4" s="98" t="str">
        <f t="shared" si="83"/>
        <v>Carbon tax</v>
      </c>
      <c r="DF4" s="98" t="str">
        <f t="shared" ref="DF4:DW4" si="84">DF23</f>
        <v>Option 1, waived all mandates</v>
      </c>
      <c r="DG4" s="98" t="str">
        <f t="shared" si="84"/>
        <v xml:space="preserve">Option 2, waived cellulosic mandates only </v>
      </c>
      <c r="DH4" s="98" t="str">
        <f t="shared" si="84"/>
        <v>Option 3, waived cellulosic and advanced</v>
      </c>
      <c r="DI4" s="98" t="str">
        <f>DI23</f>
        <v xml:space="preserve">Option 3 </v>
      </c>
      <c r="DJ4" s="98" t="str">
        <f t="shared" si="84"/>
        <v>2010,RFS 50%</v>
      </c>
      <c r="DK4" s="98" t="str">
        <f t="shared" si="84"/>
        <v>2010, RFS75%</v>
      </c>
      <c r="DL4" s="98" t="str">
        <f t="shared" si="84"/>
        <v>2010 RFS125%</v>
      </c>
      <c r="DM4" s="98" t="str">
        <f t="shared" si="84"/>
        <v>2010. RFS 150%</v>
      </c>
      <c r="DN4" s="98" t="str">
        <f t="shared" si="84"/>
        <v>2020. RFS 50%</v>
      </c>
      <c r="DO4" s="98" t="str">
        <f t="shared" si="84"/>
        <v>2020 RFS 75%</v>
      </c>
      <c r="DP4" s="98" t="str">
        <f t="shared" si="84"/>
        <v>2020 RFS 125%</v>
      </c>
      <c r="DQ4" s="98" t="str">
        <f t="shared" si="84"/>
        <v>2020 RFS 150%</v>
      </c>
      <c r="DR4" s="98" t="str">
        <f t="shared" si="84"/>
        <v>2020 High Corn scenario - Conventional ethanol displaces cellulosic</v>
      </c>
      <c r="DS4" s="98" t="str">
        <f t="shared" si="84"/>
        <v>2030. RFS 50%</v>
      </c>
      <c r="DT4" s="98" t="str">
        <f t="shared" si="84"/>
        <v>2030 RFS 75%</v>
      </c>
      <c r="DU4" s="98" t="str">
        <f t="shared" si="84"/>
        <v>2030 RFS 125%</v>
      </c>
      <c r="DV4" s="98" t="str">
        <f t="shared" si="84"/>
        <v>2030 RFS 150%</v>
      </c>
      <c r="DW4" s="98" t="str">
        <f t="shared" si="84"/>
        <v>High Corn scenario - Conventional ethanol displaces cellulosic</v>
      </c>
      <c r="DX4" s="98" t="str">
        <f>DX23</f>
        <v>All inclusive</v>
      </c>
      <c r="DY4" s="98" t="str">
        <f>DY23</f>
        <v>Mandates-only</v>
      </c>
      <c r="DZ4" s="98" t="str">
        <f>DZ23</f>
        <v>Beta, RFS 80%</v>
      </c>
      <c r="EA4" s="98" t="str">
        <f t="shared" ref="EA4:ED4" si="85">EA23</f>
        <v>Beta, RFS 60%</v>
      </c>
      <c r="EB4" s="98" t="str">
        <f t="shared" si="85"/>
        <v>Beta, RFS 40%</v>
      </c>
      <c r="EC4" s="98" t="str">
        <f t="shared" si="85"/>
        <v>Beta, RFS 20%</v>
      </c>
      <c r="ED4" s="98" t="str">
        <f t="shared" si="85"/>
        <v>Beta, RFS 0%</v>
      </c>
      <c r="EE4" s="98" t="str">
        <f>EE23</f>
        <v>uniform, RFS 80%</v>
      </c>
      <c r="EF4" s="98" t="str">
        <f t="shared" ref="EF4:EI4" si="86">EF23</f>
        <v>uniform, RFS 60%</v>
      </c>
      <c r="EG4" s="98" t="str">
        <f t="shared" si="86"/>
        <v>uniform, RFS 40%</v>
      </c>
      <c r="EH4" s="98" t="str">
        <f t="shared" si="86"/>
        <v>uniform, RFS 20%</v>
      </c>
      <c r="EI4" s="98" t="str">
        <f t="shared" si="86"/>
        <v>uniform, RFS 0%</v>
      </c>
      <c r="EJ4" s="98">
        <v>0</v>
      </c>
      <c r="EK4" s="98" t="str">
        <f>EK23</f>
        <v>Expected suspension, RFS reduced 10%</v>
      </c>
      <c r="EL4" s="98" t="str">
        <f t="shared" ref="EL4:EO4" si="87">EL23</f>
        <v>Expected suspension, RFS reduced 20%</v>
      </c>
      <c r="EM4" s="98" t="str">
        <f t="shared" si="87"/>
        <v>Expected suspension, RFS reduced 30%</v>
      </c>
      <c r="EN4" s="98" t="str">
        <f t="shared" si="87"/>
        <v>Expected suspension, RFS reduced 40%</v>
      </c>
      <c r="EO4" s="98" t="str">
        <f t="shared" si="87"/>
        <v>Expected suspension, RFS reduced 50%</v>
      </c>
      <c r="EP4" s="98" t="str">
        <f>EP23</f>
        <v>Unexpected suspension, RFS reduced 10%</v>
      </c>
      <c r="EQ4" s="98" t="str">
        <f t="shared" ref="EQ4:ET4" si="88">EQ23</f>
        <v>Unexpected suspension, RFS reduced 20%</v>
      </c>
      <c r="ER4" s="98" t="str">
        <f t="shared" si="88"/>
        <v>Unexpected suspension, RFS reduced 30%</v>
      </c>
      <c r="ES4" s="98" t="str">
        <f t="shared" si="88"/>
        <v>Unexpected suspension, RFS reduced 40%</v>
      </c>
      <c r="ET4" s="98" t="str">
        <f t="shared" si="88"/>
        <v>Unexpected suspension, RFS reduced 50%</v>
      </c>
      <c r="EU4" s="98" t="str">
        <f>EU23</f>
        <v>Expected suspension, RFS reduced 10%</v>
      </c>
      <c r="EV4" s="98" t="str">
        <f t="shared" ref="EV4:EY4" si="89">EV23</f>
        <v>Expected suspension, RFS reduced 20%</v>
      </c>
      <c r="EW4" s="98" t="str">
        <f t="shared" si="89"/>
        <v>Expected suspension, RFS reduced 30%</v>
      </c>
      <c r="EX4" s="98" t="str">
        <f t="shared" si="89"/>
        <v>Expected suspension, RFS reduced 40%</v>
      </c>
      <c r="EY4" s="98" t="str">
        <f t="shared" si="89"/>
        <v>Expected suspension, RFS reduced 50%</v>
      </c>
      <c r="EZ4" s="98" t="str">
        <f>EZ23</f>
        <v>Unexpected suspension, RFS reduced 10%</v>
      </c>
      <c r="FA4" s="98" t="str">
        <f t="shared" ref="FA4:FD4" si="90">FA23</f>
        <v>Unexpected suspension, RFS reduced 20%</v>
      </c>
      <c r="FB4" s="98" t="str">
        <f t="shared" si="90"/>
        <v>Unexpected suspension, RFS reduced 30%</v>
      </c>
      <c r="FC4" s="98" t="str">
        <f t="shared" si="90"/>
        <v>Unexpected suspension, RFS reduced 40%</v>
      </c>
      <c r="FD4" s="98" t="str">
        <f t="shared" si="90"/>
        <v>Unexpected suspension, RFS reduced 50%</v>
      </c>
      <c r="FE4" s="98" t="str">
        <f>FE23</f>
        <v>Expected suspension, RFS reduced 10%</v>
      </c>
      <c r="FF4" s="98" t="str">
        <f t="shared" ref="FF4:FI4" si="91">FF23</f>
        <v>Expected suspension, RFS reduced 20%</v>
      </c>
      <c r="FG4" s="98" t="str">
        <f t="shared" si="91"/>
        <v>Expected suspension, RFS reduced 30%</v>
      </c>
      <c r="FH4" s="98" t="str">
        <f t="shared" si="91"/>
        <v>Expected suspension, RFS reduced 40%</v>
      </c>
      <c r="FI4" s="98" t="str">
        <f t="shared" si="91"/>
        <v>Expected suspension, RFS reduced 50%</v>
      </c>
      <c r="FJ4" s="98" t="str">
        <f>FJ23</f>
        <v>Unexpected suspension, RFS reduced 10%</v>
      </c>
      <c r="FK4" s="98" t="str">
        <f t="shared" ref="FK4:FN4" si="92">FK23</f>
        <v>Unexpected suspension, RFS reduced 20%</v>
      </c>
      <c r="FL4" s="98" t="str">
        <f t="shared" si="92"/>
        <v>Unexpected suspension, RFS reduced 30%</v>
      </c>
      <c r="FM4" s="98" t="str">
        <f t="shared" si="92"/>
        <v>Unexpected suspension, RFS reduced 40%</v>
      </c>
      <c r="FN4" s="98" t="str">
        <f t="shared" si="92"/>
        <v>Unexpected suspension, RFS reduced 50%</v>
      </c>
      <c r="FO4" s="98" t="str">
        <f>FO23</f>
        <v>Full effects only, do not show restricted experiments that show partial results</v>
      </c>
      <c r="FP4" s="98" t="str">
        <f>FP23</f>
        <v>with byproducts because authors discount case without by-products</v>
      </c>
      <c r="FQ4" s="98" t="str">
        <f>FQ23</f>
        <v>Waiver with RIN rollover, 2013</v>
      </c>
      <c r="FR4" s="98" t="str">
        <f t="shared" ref="FR4:FT4" si="93">FR23</f>
        <v>Waiver with rollover, 2014</v>
      </c>
      <c r="FS4" s="98" t="str">
        <f t="shared" si="93"/>
        <v>waiver without rollover, 2013</v>
      </c>
      <c r="FT4" s="98" t="str">
        <f t="shared" si="93"/>
        <v>waiver without rollover, 2014</v>
      </c>
      <c r="FU4" s="98" t="s">
        <v>319</v>
      </c>
      <c r="FV4" s="98" t="s">
        <v>320</v>
      </c>
      <c r="FW4" s="98" t="s">
        <v>321</v>
      </c>
      <c r="FX4" s="98" t="s">
        <v>1185</v>
      </c>
      <c r="FY4" s="98" t="str">
        <f>FY23</f>
        <v>EISA gap, 2014</v>
      </c>
      <c r="FZ4" s="98" t="str">
        <f t="shared" ref="FZ4:GD4" si="94">FZ23</f>
        <v>EISA gap, 2015</v>
      </c>
      <c r="GA4" s="98" t="str">
        <f t="shared" si="94"/>
        <v>EISA gap, 2016</v>
      </c>
      <c r="GB4" s="98" t="str">
        <f t="shared" si="94"/>
        <v>No broader waivers, 2014</v>
      </c>
      <c r="GC4" s="98" t="str">
        <f t="shared" si="94"/>
        <v>No broader waivers, 2015</v>
      </c>
      <c r="GD4" s="98" t="str">
        <f t="shared" si="94"/>
        <v>No broader waivers, 2016</v>
      </c>
      <c r="GE4" s="98" t="str">
        <f>GE23</f>
        <v>10% blend; $0 subsidy</v>
      </c>
      <c r="GF4" s="98" t="str">
        <f t="shared" ref="GF4:GG4" si="95">GF23</f>
        <v>20% blend, $ subsidy</v>
      </c>
      <c r="GG4" s="98" t="str">
        <f t="shared" si="95"/>
        <v>30% blend, $0 subsidy</v>
      </c>
      <c r="GH4" s="98" t="str">
        <f>GH23</f>
        <v>Policy, Zero cult. land growth (global)</v>
      </c>
      <c r="GI4" s="98" t="str">
        <f t="shared" ref="GI4" si="96">GI23</f>
        <v>Policy, Low cult. land growth (global)</v>
      </c>
      <c r="GJ4" s="98" t="str">
        <f t="shared" ref="GJ4:GK4" si="97">GJ23</f>
        <v>Policy, Mid-level cult. land growth (global)</v>
      </c>
      <c r="GK4" s="98" t="str">
        <f t="shared" si="97"/>
        <v>Policy, High cult. land growth (global)</v>
      </c>
      <c r="GL4" s="98" t="str">
        <f>GL23</f>
        <v>Market, Zero cult. land growth (global)</v>
      </c>
      <c r="GM4" s="98" t="str">
        <f t="shared" ref="GM4:GO4" si="98">GM23</f>
        <v>Market, Low cult. land growth (global)</v>
      </c>
      <c r="GN4" s="98" t="str">
        <f t="shared" si="98"/>
        <v>Market, Mid-level cult. land growth (global)</v>
      </c>
      <c r="GO4" s="98" t="str">
        <f t="shared" si="98"/>
        <v>Market, High cult. land growth (global)</v>
      </c>
      <c r="GP4" s="98" t="str">
        <f>GP23</f>
        <v>Mandate vs. No mandate, without yield improvement</v>
      </c>
      <c r="GQ4" s="98" t="s">
        <v>1987</v>
      </c>
      <c r="GR4" s="98" t="s">
        <v>1271</v>
      </c>
      <c r="GS4" s="98" t="s">
        <v>1272</v>
      </c>
      <c r="GT4" s="98" t="s">
        <v>1283</v>
      </c>
      <c r="GU4" s="98" t="str">
        <f>GU23</f>
        <v>$0.51 tax credit, Gasoline P = 2.00</v>
      </c>
      <c r="GV4" s="98" t="str">
        <f t="shared" ref="GV4:HF4" si="99">GV23</f>
        <v>$0.51 tax credit, Gasoline P = 2.50</v>
      </c>
      <c r="GW4" s="98" t="str">
        <f t="shared" si="99"/>
        <v>Gasoline P = 1.50</v>
      </c>
      <c r="GX4" s="98" t="str">
        <f t="shared" si="99"/>
        <v>RFS, $0.51 tax credit, Gasoline P = 2.00</v>
      </c>
      <c r="GY4" s="98" t="str">
        <f t="shared" si="99"/>
        <v>RFS, $0.51 tax credit, Gasoline P = 2.50</v>
      </c>
      <c r="GZ4" s="98" t="str">
        <f t="shared" si="99"/>
        <v>RFS, $0.51 tax credit, Gasoline P = 1.50</v>
      </c>
      <c r="HA4" s="98">
        <f t="shared" si="99"/>
        <v>0</v>
      </c>
      <c r="HB4" s="98" t="str">
        <f t="shared" si="99"/>
        <v>add 3 b.g., 2006</v>
      </c>
      <c r="HC4" s="98" t="str">
        <f t="shared" si="99"/>
        <v>add 3 b.g., 2015</v>
      </c>
      <c r="HD4" s="98" t="str">
        <f t="shared" si="99"/>
        <v>average between 1982-2006</v>
      </c>
      <c r="HE4" s="98" t="str">
        <f t="shared" si="99"/>
        <v>Scenario 1: Removal of trade U.S. ethanol trade barriers</v>
      </c>
      <c r="HF4" s="98" t="str">
        <f t="shared" si="99"/>
        <v>Scenario 2: Removal of trade barriers and tax credit</v>
      </c>
      <c r="HG4" s="107" t="s">
        <v>1605</v>
      </c>
      <c r="HH4" s="107" t="s">
        <v>1606</v>
      </c>
      <c r="HI4" s="107" t="s">
        <v>1607</v>
      </c>
      <c r="HJ4" s="107" t="s">
        <v>1608</v>
      </c>
      <c r="HK4" s="107" t="str">
        <f>HK23</f>
        <v>EISA mandate</v>
      </c>
      <c r="HL4" s="107" t="str">
        <f t="shared" ref="HL4:HN4" si="100">HL23</f>
        <v>1988 drought with a mandate</v>
      </c>
      <c r="HM4" s="107" t="str">
        <f t="shared" ref="HM4" si="101">HM23</f>
        <v>2004 bumper crop with a mandate</v>
      </c>
      <c r="HN4" s="107" t="str">
        <f t="shared" si="100"/>
        <v>removal of credit with a mandate</v>
      </c>
      <c r="HO4" s="107" t="str">
        <f>HO23</f>
        <v>mandate, tax credit, tariff</v>
      </c>
      <c r="HP4" s="107" t="str">
        <f t="shared" ref="HP4:HR4" si="102">HP23</f>
        <v>mandate, tariff</v>
      </c>
      <c r="HQ4" s="107" t="str">
        <f t="shared" si="102"/>
        <v>mandate, tax credit</v>
      </c>
      <c r="HR4" s="107" t="str">
        <f t="shared" si="102"/>
        <v>mandate only</v>
      </c>
      <c r="HS4" s="107">
        <v>0</v>
      </c>
      <c r="HT4" s="107" t="s">
        <v>1609</v>
      </c>
      <c r="HU4" s="107" t="str">
        <f>HU23</f>
        <v>EISA, credit, tariffs expired</v>
      </c>
      <c r="HV4" s="107" t="str">
        <f>HV23</f>
        <v>EISA, credit, tariffs extended indefinitely</v>
      </c>
      <c r="HW4" s="107">
        <v>0</v>
      </c>
      <c r="HX4" s="107">
        <v>0</v>
      </c>
      <c r="HY4" s="107" t="str">
        <f>HY23</f>
        <v>Baseline to long-run equilibrium</v>
      </c>
      <c r="HZ4" s="107" t="str">
        <f>HZ6</f>
        <v>($70 oil price ) vs. ($50 oil price )</v>
      </c>
      <c r="IA4" s="107" t="s">
        <v>2026</v>
      </c>
      <c r="IB4" s="107" t="s">
        <v>1886</v>
      </c>
      <c r="IC4" s="107" t="s">
        <v>1887</v>
      </c>
      <c r="ID4" s="107" t="s">
        <v>1888</v>
      </c>
      <c r="IE4" s="107" t="s">
        <v>1889</v>
      </c>
      <c r="IF4" s="107">
        <v>0</v>
      </c>
      <c r="IG4" s="107" t="str">
        <f t="shared" ref="IG4:JB4" si="103">IG23</f>
        <v>fixed subsidy, 40$ oil price, no demand shock</v>
      </c>
      <c r="IH4" s="107" t="str">
        <f t="shared" si="103"/>
        <v>fixed subsidy, 60$ oil price, no demand shock</v>
      </c>
      <c r="II4" s="107" t="str">
        <f t="shared" si="103"/>
        <v>fixed subsidy, 80$ oil price, no demand shock</v>
      </c>
      <c r="IJ4" s="107" t="str">
        <f t="shared" si="103"/>
        <v>fixed subsidy, 100$ oil price, no demand shock</v>
      </c>
      <c r="IK4" s="107" t="str">
        <f t="shared" si="103"/>
        <v>fixed subsidy, 120$ oil price, no demand shock</v>
      </c>
      <c r="IL4" s="107" t="str">
        <f t="shared" ref="IL4:IM4" si="104">IL23</f>
        <v>fixed subsidy, 40$ oil price, demand shock</v>
      </c>
      <c r="IM4" s="107" t="str">
        <f t="shared" si="104"/>
        <v>fixed subsidy, 60$ oil price, demand shock</v>
      </c>
      <c r="IN4" s="107" t="str">
        <f t="shared" ref="IN4:IO4" si="105">IN23</f>
        <v>fixed subsidy, 80$ oil price, demand shock</v>
      </c>
      <c r="IO4" s="107" t="str">
        <f t="shared" si="105"/>
        <v>fixed subsidy, 100$ oil price, demand shock</v>
      </c>
      <c r="IP4" s="107" t="str">
        <f t="shared" ref="IP4" si="106">IP23</f>
        <v>fixed subsidy, 120$ oil price, demand shock</v>
      </c>
      <c r="IQ4" s="107" t="str">
        <f t="shared" ref="IQ4:IR4" si="107">IQ23</f>
        <v>No subsidy, 60$ oil price, demand shock</v>
      </c>
      <c r="IR4" s="107" t="str">
        <f t="shared" si="107"/>
        <v>No subsidy, 80$ oil price, demand shock</v>
      </c>
      <c r="IS4" s="107" t="str">
        <f t="shared" ref="IS4:IT4" si="108">IS23</f>
        <v>No subsidy, 100$ oil price, demand shock</v>
      </c>
      <c r="IT4" s="107" t="str">
        <f t="shared" si="108"/>
        <v>No subsidy, 120$ oil price, demand shock</v>
      </c>
      <c r="IU4" s="107" t="str">
        <f t="shared" ref="IU4:IW4" si="109">IU23</f>
        <v>Variable subsidy, 40$ oil price, demand shock</v>
      </c>
      <c r="IV4" s="107" t="str">
        <f t="shared" si="109"/>
        <v>Variable subsidy, 60$ oil price, demand shock</v>
      </c>
      <c r="IW4" s="107" t="str">
        <f t="shared" si="109"/>
        <v>Variable subsidy, 80$ oil price, demand shock</v>
      </c>
      <c r="IX4" s="107" t="str">
        <f t="shared" ref="IX4:IY4" si="110">IX23</f>
        <v>Variable subsidy, 100$ oil price, demand shock</v>
      </c>
      <c r="IY4" s="107" t="str">
        <f t="shared" si="110"/>
        <v>Variable subsidy, 120$ oil price, demand shock</v>
      </c>
      <c r="IZ4" s="107" t="str">
        <f t="shared" ref="IZ4:JA4" si="111">IZ23</f>
        <v>RFS, 100$ oil price, demand shock</v>
      </c>
      <c r="JA4" s="107" t="str">
        <f t="shared" si="111"/>
        <v>RFS, 120$ oil price, demand shock</v>
      </c>
      <c r="JB4" s="107" t="str">
        <f t="shared" si="103"/>
        <v>variable subsidy, 40$ oil price, no demand shock</v>
      </c>
      <c r="JC4" s="107" t="str">
        <f t="shared" ref="JC4" si="112">JC23</f>
        <v>variable subsidy, 60$ oil price, no demand shock</v>
      </c>
      <c r="JD4" s="107" t="str">
        <f>JD23</f>
        <v>RFS, 40$ oil price, no demand shock</v>
      </c>
      <c r="JE4" s="107" t="str">
        <f t="shared" ref="JE4:JH4" si="113">JE23</f>
        <v>RFS, 60$ oil price, no demand shock</v>
      </c>
      <c r="JF4" s="107" t="str">
        <f t="shared" si="113"/>
        <v>RFS, 80$ oil price, no demand shock</v>
      </c>
      <c r="JG4" s="107" t="str">
        <f t="shared" si="113"/>
        <v>RFS, 100$ oil price, no demand shock</v>
      </c>
      <c r="JH4" s="107" t="str">
        <f t="shared" si="113"/>
        <v>RFS, 120$ oil price, no demand shock</v>
      </c>
      <c r="JI4" s="107" t="str">
        <f>JI23</f>
        <v>fixed subsidy, 40$ oil price, with demand shock</v>
      </c>
      <c r="JJ4" s="107" t="str">
        <f t="shared" ref="JJ4:JM4" si="114">JJ23</f>
        <v>fixed subsidy, 60$ oil price, with 10% demand shock</v>
      </c>
      <c r="JK4" s="107" t="str">
        <f t="shared" si="114"/>
        <v>fixed subsidy, 80$ oil price, with 10% demand shock</v>
      </c>
      <c r="JL4" s="107" t="str">
        <f t="shared" si="114"/>
        <v>fixed subsidy, 100$ oil price, with demand shock</v>
      </c>
      <c r="JM4" s="107" t="str">
        <f t="shared" si="114"/>
        <v>fixed subsidy, 120$ oil price, with 10% demand shock</v>
      </c>
      <c r="JN4" s="107" t="str">
        <f>JN23</f>
        <v>variable subsidy, 40$ oil price, with demand shock</v>
      </c>
      <c r="JO4" s="107" t="str">
        <f t="shared" ref="JO4" si="115">JO23</f>
        <v>variable subsidy, 60$ oil price, with 10% demand shock</v>
      </c>
      <c r="JP4" s="107" t="str">
        <f>JP23</f>
        <v>RFS, 40$ oil price, with 10% demand shock</v>
      </c>
      <c r="JQ4" s="107" t="str">
        <f t="shared" ref="JQ4:JR4" si="116">JQ23</f>
        <v>RFS, 60$ oil price, with 10% demand shock</v>
      </c>
      <c r="JR4" s="107" t="str">
        <f t="shared" si="116"/>
        <v>RFS, 80$ oil price, with 10% demand shock</v>
      </c>
      <c r="JS4" s="107" t="str">
        <f>JS23</f>
        <v xml:space="preserve">fixed subsidy, 40$ oil price, no demand shock,corn yield increased 30% </v>
      </c>
      <c r="JT4" s="107" t="str">
        <f t="shared" ref="JT4:JW4" si="117">JT23</f>
        <v xml:space="preserve">fixed subsidy, 60$ oil price, no demand shock, corn yield increased 30% </v>
      </c>
      <c r="JU4" s="107" t="str">
        <f t="shared" si="117"/>
        <v xml:space="preserve">fixed subsidy, 80$ oil price, no demand shock, corn yield increased 30% </v>
      </c>
      <c r="JV4" s="107" t="str">
        <f t="shared" si="117"/>
        <v xml:space="preserve">fixed subsidy, 100$ oil price, no demand shock, corn yield increased 30% </v>
      </c>
      <c r="JW4" s="107" t="str">
        <f t="shared" si="117"/>
        <v xml:space="preserve">fixed subsidy, 120$ oil price, no demand shock, corn yield increased 30% </v>
      </c>
      <c r="JX4" s="107" t="str">
        <f>JX23</f>
        <v xml:space="preserve">variable subsidy, 40$ oil price, no demand shock, corn yield increased 30% </v>
      </c>
      <c r="JY4" s="107" t="str">
        <f t="shared" ref="JY4" si="118">JY23</f>
        <v xml:space="preserve">variable subsidy, 60$ oil price, no demand shock, corn yield increased 30% </v>
      </c>
      <c r="JZ4" s="107" t="str">
        <f>JZ23</f>
        <v xml:space="preserve">RFS, 40$ oil price, no demand shock, corn yield increased 30% </v>
      </c>
      <c r="KA4" s="107" t="str">
        <f t="shared" ref="KA4:KB4" si="119">KA23</f>
        <v xml:space="preserve">RFS, 60$ oil price, no demand shock, corn yield increased 30% </v>
      </c>
      <c r="KB4" s="107" t="str">
        <f t="shared" si="119"/>
        <v xml:space="preserve">RFS, 80$ oil price, no demand shock, corn yield increased 30% </v>
      </c>
      <c r="KC4" s="107" t="str">
        <f>KC23</f>
        <v xml:space="preserve">fixed subsidy, 40$ oil price, with demand shock, corn yield increased 30% </v>
      </c>
      <c r="KD4" s="107" t="str">
        <f t="shared" ref="KD4:KG4" si="120">KD23</f>
        <v xml:space="preserve">fixed subsidy, 60$ oil price, with 10% demand shock, corn yield increased 30% </v>
      </c>
      <c r="KE4" s="107" t="str">
        <f t="shared" si="120"/>
        <v xml:space="preserve">fixed subsidy, 80$ oil price, with 10% demand shock, corn yield increased 30% </v>
      </c>
      <c r="KF4" s="107" t="str">
        <f t="shared" si="120"/>
        <v xml:space="preserve">fixed subsidy, 100$ oil price, with demand shock, corn yield increased 30% </v>
      </c>
      <c r="KG4" s="107" t="str">
        <f t="shared" si="120"/>
        <v xml:space="preserve">fixed subsidy, 120$ oil price, with 10% demand shock, corn yield increased 30% </v>
      </c>
      <c r="KH4" s="107" t="str">
        <f>KH23</f>
        <v xml:space="preserve">variable subsidy, 40$ oil price, with demand shock, corn yield increased 30% </v>
      </c>
      <c r="KI4" s="107" t="str">
        <f t="shared" ref="KI4" si="121">KI23</f>
        <v xml:space="preserve">variable subsidy, 60$ oil price, with 10% demand shock, corn yield increased 30% </v>
      </c>
      <c r="KJ4" s="107" t="str">
        <f>KJ23</f>
        <v xml:space="preserve">RFS, 40$ oil price, with 10% demand shock, corn yield increased 30% </v>
      </c>
      <c r="KK4" s="107" t="str">
        <f t="shared" ref="KK4" si="122">KK23</f>
        <v xml:space="preserve">RFS, 60$ oil price, with 10% demand shock, corn yield increased 30% </v>
      </c>
      <c r="KL4" s="107" t="str">
        <f t="shared" ref="KL4" si="123">KL23</f>
        <v xml:space="preserve">fixed subsidy, 40$ oil price, with 10% demand shock, corn yield increased 30% , corn yield increased 30% </v>
      </c>
      <c r="KM4" s="107" t="str">
        <f t="shared" ref="KM4:KN4" si="124">KM23</f>
        <v xml:space="preserve">fixed subsidy, 60$ oil price, with 10% demand shock, corn yield increased 30%  </v>
      </c>
      <c r="KN4" s="107" t="str">
        <f t="shared" si="124"/>
        <v xml:space="preserve">fixed subsidy, 80$ oil price, with 10% demand shock, corn yield increased 30%  </v>
      </c>
      <c r="KO4" s="107" t="str">
        <f t="shared" ref="KO4:KP4" si="125">KO23</f>
        <v xml:space="preserve">fixed subsidy, 100$ oil price, with 10% demand shock, corn yield increased 30%  </v>
      </c>
      <c r="KP4" s="107" t="str">
        <f t="shared" si="125"/>
        <v xml:space="preserve">fixed subsidy, 120$ oil price, with 10% demand shock, corn yield increased 30%  </v>
      </c>
      <c r="KQ4" s="107" t="str">
        <f t="shared" ref="KQ4:KR4" si="126">KQ23</f>
        <v xml:space="preserve">no subsidy, 40$ oil price, with 10% demand shock, corn yield increased 30%  </v>
      </c>
      <c r="KR4" s="107" t="str">
        <f t="shared" si="126"/>
        <v xml:space="preserve">no subsidy, 60$ oil price, with 10% demand shock, corn yield increased 30%  </v>
      </c>
      <c r="KS4" s="107" t="str">
        <f t="shared" ref="KS4:KT4" si="127">KS23</f>
        <v xml:space="preserve">no subsidy, 80$ oil price, with 10% demand shock, corn yield increased 30%  </v>
      </c>
      <c r="KT4" s="107" t="str">
        <f t="shared" si="127"/>
        <v xml:space="preserve">no subsidy, 100$ oil price, with 10% demand shock, corn yield increased 30%  </v>
      </c>
      <c r="KU4" s="107" t="str">
        <f t="shared" ref="KU4:KV4" si="128">KU23</f>
        <v xml:space="preserve">no subsidy, 120$ oil price, with 10% demand shock, corn yield increased 30%  </v>
      </c>
      <c r="KV4" s="107" t="str">
        <f t="shared" si="128"/>
        <v xml:space="preserve">variable subsidy, 40$ oil price, with 10% demand shock, corn yield increased 30%  </v>
      </c>
      <c r="KW4" s="107" t="str">
        <f t="shared" ref="KW4:KX4" si="129">KW23</f>
        <v xml:space="preserve">variable subsidy, 60$ oil price, with 10% demand shock, corn yield increased 30%  </v>
      </c>
      <c r="KX4" s="107" t="str">
        <f t="shared" si="129"/>
        <v xml:space="preserve">variable subsidy, 80$ oil price, with 10% demand shock, corn yield increased 30%  </v>
      </c>
      <c r="KY4" s="107" t="str">
        <f t="shared" ref="KY4:KZ4" si="130">KY23</f>
        <v xml:space="preserve">variable subsidy, 100$ oil price, with 10% demand shock, corn yield increased 30%  </v>
      </c>
      <c r="KZ4" s="107" t="str">
        <f t="shared" si="130"/>
        <v xml:space="preserve">variable subsidy, 120$ oil price, with 10% demand shock, corn yield increased 30%  </v>
      </c>
      <c r="LA4" s="107" t="str">
        <f t="shared" ref="LA4:LB4" si="131">LA23</f>
        <v xml:space="preserve">RFS, 60$ oil price, with 10% demand shock, corn yield increased 30%  </v>
      </c>
      <c r="LB4" s="107" t="str">
        <f t="shared" si="131"/>
        <v xml:space="preserve">RFS, 80$ oil price, with 10% demand shock, corn yield increased 30%  </v>
      </c>
      <c r="LC4" s="107" t="str">
        <f t="shared" ref="LC4:LD4" si="132">LC23</f>
        <v xml:space="preserve">RFS, 100$ oil price, with 10% demand shock, corn yield increased 30%  </v>
      </c>
      <c r="LD4" s="107" t="str">
        <f t="shared" si="132"/>
        <v xml:space="preserve">RFS, 120$ oil price, with 10% demand shock, corn yield increased 30%  </v>
      </c>
      <c r="LE4" s="98" t="str">
        <f>LE23</f>
        <v xml:space="preserve"> downside risk aversion, without biofuel policy (but WITH biofuel prod)</v>
      </c>
      <c r="LF4" s="98" t="str">
        <f t="shared" ref="LF4" si="133">LF23</f>
        <v>downside risk aversion, with biofuel policy AND biofuel prod</v>
      </c>
      <c r="LG4" s="107" t="str">
        <f>LG23</f>
        <v>oil price increased by $10 + E85 Botteneck (not enough FFVs absorb expansion in ethanol supply)</v>
      </c>
      <c r="LH4" s="107" t="s">
        <v>1610</v>
      </c>
      <c r="LI4" s="331">
        <f t="shared" ref="LI4:LJ4" si="134">LI23</f>
        <v>2005</v>
      </c>
      <c r="LJ4" s="331">
        <f t="shared" si="134"/>
        <v>2010</v>
      </c>
      <c r="LK4" s="107" t="s">
        <v>2628</v>
      </c>
      <c r="LL4" s="2" t="s">
        <v>2629</v>
      </c>
      <c r="LM4" s="2" t="s">
        <v>2630</v>
      </c>
      <c r="LN4" s="2" t="s">
        <v>2631</v>
      </c>
      <c r="LO4" s="2" t="s">
        <v>2632</v>
      </c>
      <c r="LP4" s="2" t="s">
        <v>2633</v>
      </c>
      <c r="LQ4" s="2" t="s">
        <v>2634</v>
      </c>
      <c r="LR4" s="2" t="s">
        <v>2635</v>
      </c>
      <c r="LS4" s="2" t="s">
        <v>2636</v>
      </c>
      <c r="LT4" s="2" t="s">
        <v>2637</v>
      </c>
      <c r="LU4" s="2" t="s">
        <v>2638</v>
      </c>
      <c r="LV4" s="2" t="s">
        <v>2639</v>
      </c>
      <c r="LW4" s="2" t="s">
        <v>2640</v>
      </c>
      <c r="LX4" s="2" t="s">
        <v>2641</v>
      </c>
      <c r="LY4" s="2" t="s">
        <v>2642</v>
      </c>
      <c r="LZ4" s="2" t="s">
        <v>2643</v>
      </c>
      <c r="MA4" s="2" t="s">
        <v>2644</v>
      </c>
      <c r="MB4" s="2" t="s">
        <v>2645</v>
      </c>
      <c r="MC4" s="2" t="s">
        <v>2646</v>
      </c>
      <c r="MD4" s="2" t="s">
        <v>2647</v>
      </c>
      <c r="ME4" s="2"/>
      <c r="MF4" s="15" t="s">
        <v>2648</v>
      </c>
      <c r="MG4" s="15" t="s">
        <v>2649</v>
      </c>
      <c r="MH4" s="15" t="s">
        <v>2650</v>
      </c>
      <c r="MI4" s="15" t="s">
        <v>2651</v>
      </c>
      <c r="MJ4" s="15" t="s">
        <v>2652</v>
      </c>
      <c r="MK4" s="15" t="s">
        <v>2653</v>
      </c>
      <c r="ML4" s="15" t="s">
        <v>2654</v>
      </c>
      <c r="MM4" s="15" t="str">
        <f>MM25&amp;" results for reduced mandate, no new e85 stations"</f>
        <v>2016 results for reduced mandate, no new e85 stations</v>
      </c>
      <c r="MN4" s="15" t="str">
        <f t="shared" ref="MN4:MR4" si="135">MN25&amp;" results for reduced mandate, no new e85 stations"</f>
        <v>2017 results for reduced mandate, no new e85 stations</v>
      </c>
      <c r="MO4" s="15" t="str">
        <f t="shared" si="135"/>
        <v>2018 results for reduced mandate, no new e85 stations</v>
      </c>
      <c r="MP4" s="15" t="str">
        <f t="shared" si="135"/>
        <v>2019 results for reduced mandate, no new e85 stations</v>
      </c>
      <c r="MQ4" s="15" t="str">
        <f t="shared" si="135"/>
        <v>2020 results for reduced mandate, no new e85 stations</v>
      </c>
      <c r="MR4" s="15" t="str">
        <f t="shared" si="135"/>
        <v>2021 results for reduced mandate, no new e85 stations</v>
      </c>
      <c r="MT4" s="79" t="s">
        <v>2191</v>
      </c>
      <c r="MU4" s="98" t="s">
        <v>1241</v>
      </c>
      <c r="MV4" s="107">
        <v>0</v>
      </c>
      <c r="MW4" s="98">
        <v>0</v>
      </c>
      <c r="MX4" s="98">
        <v>0</v>
      </c>
      <c r="MY4" s="98">
        <v>0</v>
      </c>
      <c r="MZ4" s="98">
        <v>0</v>
      </c>
      <c r="NA4" s="98" t="s">
        <v>425</v>
      </c>
      <c r="NB4" s="98" t="s">
        <v>426</v>
      </c>
      <c r="NC4" s="98">
        <v>0</v>
      </c>
      <c r="ND4" s="98">
        <v>0</v>
      </c>
      <c r="NE4" s="98">
        <v>0</v>
      </c>
      <c r="NF4" s="98">
        <v>0</v>
      </c>
      <c r="NG4" s="98">
        <v>0</v>
      </c>
      <c r="NH4" s="98">
        <v>0</v>
      </c>
      <c r="NI4" s="98">
        <v>0</v>
      </c>
      <c r="NJ4" s="98">
        <v>0</v>
      </c>
      <c r="NK4" s="98" t="s">
        <v>1182</v>
      </c>
      <c r="NL4" s="98" t="s">
        <v>1181</v>
      </c>
      <c r="NM4" s="98" t="s">
        <v>1180</v>
      </c>
      <c r="NN4" s="98">
        <v>0</v>
      </c>
      <c r="NO4" s="106" t="s">
        <v>645</v>
      </c>
      <c r="NP4" s="98" t="s">
        <v>646</v>
      </c>
      <c r="NQ4" s="98">
        <v>0</v>
      </c>
      <c r="NR4" s="98">
        <v>0</v>
      </c>
      <c r="NS4" s="98">
        <v>0</v>
      </c>
      <c r="NT4" s="98">
        <v>0</v>
      </c>
      <c r="NU4" s="98">
        <v>0</v>
      </c>
      <c r="NV4" s="98">
        <v>0</v>
      </c>
      <c r="NW4" s="98">
        <v>0</v>
      </c>
      <c r="NX4" s="98" t="s">
        <v>634</v>
      </c>
      <c r="NY4" s="98" t="s">
        <v>635</v>
      </c>
      <c r="NZ4" s="98" t="s">
        <v>636</v>
      </c>
      <c r="OA4" s="98">
        <v>2006</v>
      </c>
      <c r="OB4" s="98">
        <v>2008</v>
      </c>
      <c r="OC4" s="98">
        <v>0</v>
      </c>
      <c r="OD4" s="98">
        <v>0</v>
      </c>
      <c r="OE4" s="98">
        <v>0</v>
      </c>
      <c r="OF4" s="98">
        <v>0</v>
      </c>
      <c r="OG4" s="98">
        <v>0</v>
      </c>
      <c r="OH4" s="98">
        <v>0</v>
      </c>
      <c r="OI4" s="98">
        <v>0</v>
      </c>
      <c r="OJ4" s="98">
        <v>0</v>
      </c>
      <c r="OK4" s="98">
        <v>0</v>
      </c>
      <c r="OL4" s="98">
        <v>0</v>
      </c>
      <c r="OM4" s="98">
        <v>0</v>
      </c>
      <c r="ON4" s="98">
        <v>0</v>
      </c>
      <c r="OO4" s="98" t="s">
        <v>1208</v>
      </c>
      <c r="OP4" s="98" t="s">
        <v>637</v>
      </c>
      <c r="OQ4" s="98" t="s">
        <v>638</v>
      </c>
      <c r="OR4" s="98" t="s">
        <v>639</v>
      </c>
      <c r="OS4" s="98">
        <v>0</v>
      </c>
      <c r="OT4" s="98" t="s">
        <v>1185</v>
      </c>
      <c r="OU4" s="98">
        <v>0</v>
      </c>
      <c r="OV4" s="98">
        <v>0</v>
      </c>
      <c r="OW4" s="98">
        <v>0</v>
      </c>
      <c r="OX4" s="98" t="s">
        <v>1185</v>
      </c>
      <c r="OY4" s="98">
        <v>0</v>
      </c>
      <c r="OZ4" s="98">
        <v>0</v>
      </c>
      <c r="PA4" s="98">
        <v>0</v>
      </c>
      <c r="PB4" s="98">
        <v>0</v>
      </c>
      <c r="PC4" s="98" t="s">
        <v>981</v>
      </c>
      <c r="PD4" s="98" t="s">
        <v>982</v>
      </c>
      <c r="PE4" s="98" t="s">
        <v>983</v>
      </c>
      <c r="PF4" s="98">
        <v>0</v>
      </c>
      <c r="PG4" s="98">
        <v>0</v>
      </c>
      <c r="PH4" s="98">
        <v>0</v>
      </c>
      <c r="PI4" s="98">
        <v>0</v>
      </c>
      <c r="PJ4" s="98">
        <v>0</v>
      </c>
      <c r="PK4" s="98">
        <v>0</v>
      </c>
      <c r="PL4" s="98">
        <v>0</v>
      </c>
      <c r="PM4" s="98">
        <v>0</v>
      </c>
      <c r="PN4" s="98">
        <v>0</v>
      </c>
      <c r="PO4" s="98">
        <v>0</v>
      </c>
      <c r="PP4" s="98">
        <v>0</v>
      </c>
      <c r="PQ4" s="98">
        <v>0</v>
      </c>
      <c r="PR4" s="98">
        <v>0</v>
      </c>
      <c r="PS4" s="98">
        <v>0</v>
      </c>
      <c r="PT4" s="98">
        <v>0</v>
      </c>
      <c r="PU4" s="182"/>
      <c r="PV4" s="98">
        <v>0</v>
      </c>
      <c r="PW4" s="98">
        <v>0</v>
      </c>
      <c r="PX4" s="98">
        <v>0</v>
      </c>
      <c r="PY4" s="98">
        <v>0</v>
      </c>
      <c r="PZ4" s="98">
        <v>0</v>
      </c>
      <c r="QA4" s="98">
        <v>0</v>
      </c>
      <c r="QB4" s="98">
        <v>0</v>
      </c>
      <c r="QC4" s="98" t="s">
        <v>1222</v>
      </c>
      <c r="QD4" s="98" t="s">
        <v>1223</v>
      </c>
      <c r="QE4" s="98" t="s">
        <v>647</v>
      </c>
      <c r="QF4" s="98" t="s">
        <v>648</v>
      </c>
      <c r="QG4" s="98">
        <v>0</v>
      </c>
      <c r="QH4" s="98" t="s">
        <v>1006</v>
      </c>
      <c r="QI4" s="98" t="s">
        <v>1007</v>
      </c>
      <c r="QJ4" s="98" t="s">
        <v>1008</v>
      </c>
      <c r="QK4" s="98" t="s">
        <v>641</v>
      </c>
      <c r="QL4" s="98">
        <v>0</v>
      </c>
      <c r="QM4" s="98" t="s">
        <v>427</v>
      </c>
      <c r="QN4" s="98" t="s">
        <v>428</v>
      </c>
      <c r="QO4" s="98">
        <v>0</v>
      </c>
      <c r="QP4" s="98">
        <v>0</v>
      </c>
      <c r="QQ4" s="98">
        <v>0</v>
      </c>
      <c r="QR4" s="98">
        <v>0</v>
      </c>
      <c r="QS4" s="98">
        <v>0</v>
      </c>
      <c r="QT4" s="98">
        <v>0</v>
      </c>
      <c r="QU4" s="98" t="s">
        <v>642</v>
      </c>
      <c r="QV4" s="98">
        <v>0</v>
      </c>
      <c r="QW4" s="98">
        <v>0</v>
      </c>
      <c r="QX4" s="98">
        <v>0</v>
      </c>
      <c r="QY4" s="98">
        <v>0</v>
      </c>
      <c r="QZ4" s="98" t="s">
        <v>1051</v>
      </c>
      <c r="RA4" s="98" t="s">
        <v>1052</v>
      </c>
      <c r="RB4" s="98" t="s">
        <v>1053</v>
      </c>
      <c r="RC4" s="98" t="s">
        <v>1054</v>
      </c>
      <c r="RD4" s="98" t="s">
        <v>1231</v>
      </c>
      <c r="RE4" s="98">
        <v>0</v>
      </c>
      <c r="RF4" s="98">
        <v>0</v>
      </c>
      <c r="RG4" s="98">
        <v>0</v>
      </c>
      <c r="RH4" s="98" t="s">
        <v>267</v>
      </c>
      <c r="RI4" s="98">
        <v>0</v>
      </c>
      <c r="RJ4" s="98" t="s">
        <v>269</v>
      </c>
      <c r="RK4" s="98">
        <v>0</v>
      </c>
      <c r="RL4" s="98">
        <v>0</v>
      </c>
      <c r="RM4" s="98" t="s">
        <v>882</v>
      </c>
      <c r="RN4" s="98">
        <v>0</v>
      </c>
      <c r="RO4" s="98">
        <v>0</v>
      </c>
      <c r="RP4" s="98" t="s">
        <v>643</v>
      </c>
      <c r="RQ4" s="98">
        <v>0</v>
      </c>
      <c r="RR4" s="98">
        <v>0</v>
      </c>
      <c r="RS4" s="98">
        <v>0</v>
      </c>
      <c r="RT4" s="98" t="s">
        <v>976</v>
      </c>
      <c r="RU4" s="98" t="s">
        <v>973</v>
      </c>
      <c r="RV4" s="98">
        <v>0</v>
      </c>
      <c r="RW4" s="98">
        <v>0</v>
      </c>
      <c r="RX4" s="98">
        <v>0</v>
      </c>
      <c r="RY4" s="98">
        <v>0</v>
      </c>
      <c r="RZ4" s="98">
        <v>0</v>
      </c>
      <c r="SA4" s="98">
        <v>0</v>
      </c>
      <c r="SB4" s="98">
        <v>0</v>
      </c>
      <c r="SC4" s="98" t="s">
        <v>885</v>
      </c>
      <c r="SD4" s="98" t="s">
        <v>886</v>
      </c>
      <c r="SE4" s="98">
        <v>0</v>
      </c>
      <c r="SF4" s="98">
        <v>0</v>
      </c>
      <c r="SG4" s="98" t="s">
        <v>323</v>
      </c>
      <c r="SH4" s="98">
        <v>0</v>
      </c>
      <c r="SJ4" s="98">
        <v>0</v>
      </c>
      <c r="SK4" s="98">
        <v>0</v>
      </c>
      <c r="SL4" s="98">
        <v>0</v>
      </c>
      <c r="SM4" s="98">
        <v>0</v>
      </c>
      <c r="SN4" s="98">
        <v>0</v>
      </c>
      <c r="SO4" s="98">
        <v>0</v>
      </c>
      <c r="SP4" s="98">
        <v>0</v>
      </c>
      <c r="SQ4" s="98">
        <v>0</v>
      </c>
      <c r="SR4" s="107">
        <v>0</v>
      </c>
      <c r="SS4" s="107">
        <v>0</v>
      </c>
      <c r="ST4" s="107">
        <v>0</v>
      </c>
      <c r="SU4" s="107">
        <v>0</v>
      </c>
      <c r="SV4" s="107">
        <v>0</v>
      </c>
      <c r="SW4" s="107">
        <v>0</v>
      </c>
      <c r="SX4" s="107">
        <v>0</v>
      </c>
      <c r="SY4" s="107">
        <v>0</v>
      </c>
      <c r="SZ4" s="107">
        <v>0</v>
      </c>
      <c r="TA4" s="107">
        <v>0</v>
      </c>
      <c r="TB4" s="107">
        <v>0</v>
      </c>
      <c r="TC4" s="107">
        <v>0</v>
      </c>
      <c r="TD4" s="107">
        <v>0</v>
      </c>
      <c r="TE4" s="107">
        <v>0</v>
      </c>
      <c r="TF4" s="107">
        <v>0</v>
      </c>
      <c r="TG4" s="107">
        <v>0</v>
      </c>
      <c r="TH4" s="107">
        <v>0</v>
      </c>
      <c r="TI4" s="107">
        <v>0</v>
      </c>
      <c r="TJ4" s="107">
        <v>0</v>
      </c>
      <c r="TK4" s="107">
        <v>0</v>
      </c>
      <c r="TL4" s="107">
        <v>0</v>
      </c>
      <c r="TM4" s="107">
        <v>0</v>
      </c>
      <c r="TN4" s="107">
        <v>0</v>
      </c>
      <c r="TO4" s="107">
        <v>0</v>
      </c>
      <c r="TP4" s="107">
        <v>0</v>
      </c>
      <c r="TQ4" s="107">
        <v>0</v>
      </c>
      <c r="TR4" s="107">
        <v>0</v>
      </c>
      <c r="TS4" s="107">
        <v>0</v>
      </c>
      <c r="TT4" s="107">
        <v>0</v>
      </c>
      <c r="TU4" s="107">
        <v>0</v>
      </c>
      <c r="TV4" s="107">
        <v>0</v>
      </c>
      <c r="TW4" s="107">
        <v>0</v>
      </c>
      <c r="TX4" s="107">
        <v>0</v>
      </c>
      <c r="TY4" s="107">
        <v>0</v>
      </c>
      <c r="TZ4" s="107">
        <v>0</v>
      </c>
      <c r="UA4" s="107">
        <v>0</v>
      </c>
      <c r="UB4" s="107">
        <v>0</v>
      </c>
      <c r="UC4" s="107">
        <v>0</v>
      </c>
      <c r="UD4" s="107">
        <v>0</v>
      </c>
      <c r="UE4" s="107">
        <v>0</v>
      </c>
      <c r="UF4" s="107">
        <v>0</v>
      </c>
      <c r="UG4" s="107">
        <v>0</v>
      </c>
      <c r="UH4" s="107">
        <v>0</v>
      </c>
      <c r="UI4" s="107">
        <v>0</v>
      </c>
      <c r="UJ4" s="107">
        <v>0</v>
      </c>
      <c r="UK4" s="107">
        <v>0</v>
      </c>
      <c r="UL4" s="107">
        <v>0</v>
      </c>
      <c r="UM4" s="107">
        <v>0</v>
      </c>
      <c r="UN4" s="107">
        <v>0</v>
      </c>
      <c r="UO4" s="107">
        <v>0</v>
      </c>
      <c r="UP4" s="107">
        <v>0</v>
      </c>
      <c r="UQ4" s="107">
        <v>0</v>
      </c>
      <c r="UR4" s="107">
        <v>0</v>
      </c>
      <c r="US4" s="107">
        <v>0</v>
      </c>
      <c r="UT4" s="107">
        <v>0</v>
      </c>
      <c r="UU4" s="107">
        <v>0</v>
      </c>
      <c r="UV4" s="107">
        <v>0</v>
      </c>
      <c r="UW4" s="107">
        <v>0</v>
      </c>
      <c r="UX4" s="107">
        <v>0</v>
      </c>
      <c r="UY4" s="107">
        <v>0</v>
      </c>
      <c r="UZ4" s="107">
        <v>0</v>
      </c>
      <c r="VA4" s="107">
        <v>0</v>
      </c>
      <c r="VB4" s="107">
        <v>0</v>
      </c>
      <c r="VC4" s="107">
        <v>0</v>
      </c>
      <c r="VD4" s="107">
        <v>0</v>
      </c>
      <c r="VE4" s="107">
        <v>0</v>
      </c>
      <c r="VF4" s="107">
        <v>0</v>
      </c>
      <c r="VG4" s="107">
        <v>0</v>
      </c>
      <c r="VH4" s="107">
        <v>0</v>
      </c>
      <c r="VI4" s="107">
        <v>0</v>
      </c>
      <c r="VJ4" s="107">
        <v>0</v>
      </c>
      <c r="VK4" s="107">
        <v>0</v>
      </c>
      <c r="VL4" s="107">
        <v>0</v>
      </c>
      <c r="VM4" s="107">
        <v>0</v>
      </c>
      <c r="VN4" s="107">
        <v>0</v>
      </c>
      <c r="VO4" s="107">
        <v>0</v>
      </c>
      <c r="VP4" s="107">
        <v>0</v>
      </c>
      <c r="VQ4" s="107">
        <v>0</v>
      </c>
      <c r="VR4" s="107">
        <v>0</v>
      </c>
      <c r="VS4" s="107">
        <v>0</v>
      </c>
      <c r="VT4" s="107">
        <v>0</v>
      </c>
      <c r="VU4" s="107">
        <v>0</v>
      </c>
      <c r="VV4" s="107">
        <v>0</v>
      </c>
      <c r="VW4" s="107">
        <v>0</v>
      </c>
      <c r="VX4" s="107">
        <v>0</v>
      </c>
      <c r="VY4" s="107">
        <v>0</v>
      </c>
      <c r="VZ4" s="107">
        <v>0</v>
      </c>
      <c r="WA4" s="107">
        <v>0</v>
      </c>
      <c r="WB4" s="107">
        <v>0</v>
      </c>
      <c r="WC4" s="107">
        <v>0</v>
      </c>
      <c r="WD4" s="107">
        <v>0</v>
      </c>
      <c r="WE4" s="107">
        <v>0</v>
      </c>
      <c r="WF4" s="107">
        <v>0</v>
      </c>
      <c r="WG4" s="107">
        <v>0</v>
      </c>
      <c r="WH4" s="107"/>
      <c r="WI4" s="107"/>
      <c r="WJ4" s="106"/>
      <c r="WK4" s="107"/>
      <c r="WL4" s="107">
        <v>0</v>
      </c>
      <c r="WM4" s="107">
        <v>0</v>
      </c>
      <c r="WN4" s="107">
        <v>0</v>
      </c>
      <c r="WO4" s="107">
        <v>0</v>
      </c>
      <c r="WP4" s="107">
        <v>0</v>
      </c>
      <c r="WQ4" s="107">
        <v>0</v>
      </c>
      <c r="WR4" s="107">
        <v>0</v>
      </c>
      <c r="WS4" s="107">
        <v>0</v>
      </c>
      <c r="WT4" s="107">
        <v>0</v>
      </c>
      <c r="WU4" s="107">
        <v>0</v>
      </c>
      <c r="WV4" s="107">
        <v>0</v>
      </c>
      <c r="WW4" s="107" t="s">
        <v>1884</v>
      </c>
      <c r="WX4" s="107">
        <v>0</v>
      </c>
      <c r="WY4" s="107">
        <v>0</v>
      </c>
      <c r="WZ4" s="107">
        <v>0</v>
      </c>
      <c r="XA4" s="107">
        <v>0</v>
      </c>
      <c r="XB4" s="107">
        <v>0</v>
      </c>
      <c r="XC4" s="107">
        <v>0</v>
      </c>
      <c r="XD4" s="107" t="s">
        <v>1208</v>
      </c>
      <c r="XE4" s="107">
        <v>0</v>
      </c>
      <c r="XF4" s="107">
        <v>0</v>
      </c>
      <c r="XG4" s="107">
        <v>0</v>
      </c>
      <c r="XH4" s="107">
        <v>0</v>
      </c>
      <c r="XI4" s="107">
        <v>0</v>
      </c>
      <c r="XJ4" s="107">
        <v>0</v>
      </c>
      <c r="XK4" s="107">
        <v>0</v>
      </c>
      <c r="XL4" s="107">
        <v>0</v>
      </c>
      <c r="XM4" s="107">
        <v>0</v>
      </c>
      <c r="XN4" s="107">
        <v>0</v>
      </c>
      <c r="XO4" s="107">
        <v>0</v>
      </c>
      <c r="XP4" s="107">
        <v>0</v>
      </c>
      <c r="XQ4" s="107">
        <v>0</v>
      </c>
      <c r="XR4" s="107">
        <v>0</v>
      </c>
      <c r="XS4" s="107">
        <v>0</v>
      </c>
      <c r="XT4" s="107">
        <v>0</v>
      </c>
      <c r="XU4" s="107">
        <v>0</v>
      </c>
      <c r="XV4" s="107">
        <v>0</v>
      </c>
      <c r="XW4" s="107">
        <v>0</v>
      </c>
      <c r="XX4" s="107">
        <v>0</v>
      </c>
      <c r="XY4" s="107">
        <v>0</v>
      </c>
      <c r="XZ4" s="107">
        <v>0</v>
      </c>
      <c r="YA4" s="107">
        <v>0</v>
      </c>
      <c r="YB4" s="107">
        <v>0</v>
      </c>
      <c r="YC4" s="107">
        <v>0</v>
      </c>
      <c r="YD4" s="107">
        <v>0</v>
      </c>
      <c r="YE4" s="107">
        <v>0</v>
      </c>
      <c r="YF4" s="107">
        <v>0</v>
      </c>
      <c r="YG4" s="107">
        <v>0</v>
      </c>
      <c r="YH4" s="107">
        <v>0</v>
      </c>
      <c r="YI4" s="107">
        <v>0</v>
      </c>
      <c r="YJ4" s="107">
        <v>0</v>
      </c>
      <c r="YK4" s="107">
        <v>0</v>
      </c>
      <c r="YL4" s="302">
        <f>YL23</f>
        <v>2015</v>
      </c>
      <c r="YM4" s="302">
        <f>YM23</f>
        <v>2020</v>
      </c>
      <c r="YN4" s="302">
        <f>YN23</f>
        <v>2025</v>
      </c>
      <c r="YO4" s="302">
        <f t="shared" ref="YO4" si="136">YO23</f>
        <v>2030</v>
      </c>
      <c r="YP4" s="15" t="s">
        <v>2655</v>
      </c>
      <c r="YQ4" s="15" t="s">
        <v>2656</v>
      </c>
    </row>
    <row r="5" spans="1:667" s="85" customFormat="1" ht="15.75" customHeight="1" x14ac:dyDescent="0.25">
      <c r="A5" s="154"/>
      <c r="GV5" s="88"/>
      <c r="GW5" s="88"/>
      <c r="GY5" s="88"/>
      <c r="GZ5" s="88"/>
      <c r="HA5" s="88"/>
      <c r="HB5" s="88"/>
      <c r="HC5" s="88"/>
      <c r="HD5" s="88"/>
      <c r="HE5" s="88"/>
      <c r="HF5" s="88"/>
      <c r="HG5" s="88"/>
      <c r="HH5" s="88"/>
      <c r="HI5" s="88"/>
      <c r="HJ5" s="88"/>
      <c r="HK5" s="88"/>
      <c r="HL5" s="88"/>
      <c r="HM5" s="88"/>
      <c r="HN5" s="88"/>
      <c r="HO5" s="88"/>
      <c r="HP5" s="88"/>
      <c r="HQ5" s="88"/>
      <c r="HR5" s="88"/>
      <c r="HS5" s="88"/>
      <c r="HT5" s="88"/>
      <c r="HU5" s="88"/>
      <c r="HV5" s="88"/>
      <c r="HW5" s="88"/>
      <c r="HX5" s="88"/>
      <c r="HY5" s="88"/>
      <c r="HZ5" s="88"/>
      <c r="IA5" s="88"/>
      <c r="IB5" s="88"/>
      <c r="IC5" s="88"/>
      <c r="ID5" s="88"/>
      <c r="IE5" s="88"/>
      <c r="IF5" s="88"/>
      <c r="IG5" s="88"/>
      <c r="IH5" s="88"/>
      <c r="II5" s="88"/>
      <c r="IJ5" s="88"/>
      <c r="IK5" s="88"/>
      <c r="IL5" s="88"/>
      <c r="IM5" s="88"/>
      <c r="IN5" s="88"/>
      <c r="IO5" s="88"/>
      <c r="IP5" s="88"/>
      <c r="IQ5" s="88"/>
      <c r="IR5" s="88"/>
      <c r="IS5" s="88"/>
      <c r="IT5" s="88"/>
      <c r="IU5" s="88"/>
      <c r="IV5" s="88"/>
      <c r="IW5" s="88"/>
      <c r="IX5" s="88"/>
      <c r="IY5" s="88"/>
      <c r="IZ5" s="88"/>
      <c r="JA5" s="88"/>
      <c r="JB5" s="88"/>
      <c r="JC5" s="88"/>
      <c r="JD5" s="88"/>
      <c r="JE5" s="88"/>
      <c r="JF5" s="88"/>
      <c r="JG5" s="88"/>
      <c r="JH5" s="88"/>
      <c r="JI5" s="88"/>
      <c r="JJ5" s="88"/>
      <c r="JK5" s="88"/>
      <c r="JL5" s="88"/>
      <c r="JM5" s="88"/>
      <c r="JN5" s="88"/>
      <c r="JO5" s="88"/>
      <c r="JP5" s="88"/>
      <c r="JQ5" s="88"/>
      <c r="JR5" s="88"/>
      <c r="JS5" s="88"/>
      <c r="JT5" s="88"/>
      <c r="JU5" s="88"/>
      <c r="JV5" s="88"/>
      <c r="JW5" s="88"/>
      <c r="JX5" s="88"/>
      <c r="JY5" s="88"/>
      <c r="JZ5" s="88"/>
      <c r="KA5" s="88"/>
      <c r="KB5" s="88"/>
      <c r="KC5" s="88"/>
      <c r="KD5" s="88"/>
      <c r="KE5" s="88"/>
      <c r="KF5" s="88"/>
      <c r="KG5" s="88"/>
      <c r="KH5" s="88"/>
      <c r="KI5" s="88"/>
      <c r="KJ5" s="88"/>
      <c r="KK5" s="88"/>
      <c r="KL5" s="88"/>
      <c r="KM5" s="88"/>
      <c r="KN5" s="88"/>
      <c r="KO5" s="88"/>
      <c r="KP5" s="88"/>
      <c r="KQ5" s="88"/>
      <c r="KR5" s="88"/>
      <c r="KS5" s="88"/>
      <c r="KT5" s="88"/>
      <c r="KU5" s="88"/>
      <c r="KV5" s="88"/>
      <c r="KW5" s="88"/>
      <c r="KX5" s="88"/>
      <c r="KY5" s="88"/>
      <c r="KZ5" s="88"/>
      <c r="LA5" s="88"/>
      <c r="LB5" s="88"/>
      <c r="LC5" s="88"/>
      <c r="LD5" s="88"/>
      <c r="LG5" s="88"/>
      <c r="LH5" s="88"/>
      <c r="LI5" s="332"/>
      <c r="LJ5" s="332"/>
      <c r="LK5" s="88"/>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T5" s="79" t="s">
        <v>2191</v>
      </c>
      <c r="MV5" s="88">
        <v>1</v>
      </c>
      <c r="MW5" s="85">
        <v>1</v>
      </c>
      <c r="MX5" s="85">
        <v>1</v>
      </c>
      <c r="MY5" s="85">
        <v>1</v>
      </c>
      <c r="MZ5" s="85">
        <v>1</v>
      </c>
      <c r="NC5" s="85">
        <v>1</v>
      </c>
      <c r="ND5" s="85">
        <v>1</v>
      </c>
      <c r="NE5" s="85">
        <v>1</v>
      </c>
      <c r="NF5" s="85">
        <v>1</v>
      </c>
      <c r="NG5" s="85">
        <v>1</v>
      </c>
      <c r="NH5" s="85">
        <v>1</v>
      </c>
      <c r="NI5" s="85">
        <v>1</v>
      </c>
      <c r="NJ5" s="85">
        <v>1</v>
      </c>
      <c r="NM5" s="85">
        <v>1</v>
      </c>
      <c r="NN5" s="86">
        <v>1</v>
      </c>
      <c r="NO5" s="87">
        <v>1</v>
      </c>
      <c r="NP5" s="85">
        <v>1</v>
      </c>
      <c r="NQ5" s="85">
        <v>1</v>
      </c>
      <c r="NR5" s="85">
        <v>1</v>
      </c>
      <c r="NS5" s="85">
        <v>1</v>
      </c>
      <c r="NT5" s="85">
        <v>1</v>
      </c>
      <c r="NU5" s="85">
        <v>1</v>
      </c>
      <c r="NV5" s="85">
        <v>1</v>
      </c>
      <c r="NW5" s="86">
        <v>1</v>
      </c>
      <c r="OA5" s="85">
        <v>1</v>
      </c>
      <c r="OB5" s="85">
        <v>1</v>
      </c>
      <c r="OC5" s="85">
        <v>1</v>
      </c>
      <c r="OD5" s="85">
        <v>1</v>
      </c>
      <c r="OE5" s="85">
        <v>1</v>
      </c>
      <c r="OF5" s="85">
        <v>1</v>
      </c>
      <c r="OG5" s="85">
        <v>1</v>
      </c>
      <c r="OH5" s="85">
        <v>1</v>
      </c>
      <c r="OI5" s="85">
        <v>1</v>
      </c>
      <c r="OJ5" s="85">
        <v>1</v>
      </c>
      <c r="OK5" s="85">
        <v>1</v>
      </c>
      <c r="OL5" s="85">
        <v>1</v>
      </c>
      <c r="OM5" s="85">
        <v>1</v>
      </c>
      <c r="OS5" s="85">
        <v>1</v>
      </c>
      <c r="OU5" s="85">
        <v>1</v>
      </c>
      <c r="OV5" s="85">
        <v>1</v>
      </c>
      <c r="OW5" s="85">
        <v>1</v>
      </c>
      <c r="OY5" s="85">
        <v>1</v>
      </c>
      <c r="OZ5" s="85">
        <v>1</v>
      </c>
      <c r="PA5" s="85">
        <v>1</v>
      </c>
      <c r="PB5" s="85">
        <v>1</v>
      </c>
      <c r="PC5" s="85">
        <v>1</v>
      </c>
      <c r="PD5" s="85">
        <v>1</v>
      </c>
      <c r="PE5" s="85">
        <v>1</v>
      </c>
      <c r="PF5" s="85">
        <v>1</v>
      </c>
      <c r="PG5" s="85">
        <v>1</v>
      </c>
      <c r="PH5" s="85">
        <v>1</v>
      </c>
      <c r="PI5" s="85">
        <v>1</v>
      </c>
      <c r="PK5" s="85">
        <v>1</v>
      </c>
      <c r="PL5" s="85">
        <v>1</v>
      </c>
      <c r="PM5" s="85">
        <v>1</v>
      </c>
      <c r="PN5" s="85">
        <v>1</v>
      </c>
      <c r="PO5" s="85">
        <v>1</v>
      </c>
      <c r="PP5" s="85">
        <v>1</v>
      </c>
      <c r="PQ5" s="85">
        <v>1</v>
      </c>
      <c r="PR5" s="85">
        <v>1</v>
      </c>
      <c r="PS5" s="85">
        <v>1</v>
      </c>
      <c r="PT5" s="85">
        <v>1</v>
      </c>
      <c r="PU5" s="85">
        <v>1</v>
      </c>
      <c r="PV5" s="85">
        <v>1</v>
      </c>
      <c r="PW5" s="85">
        <v>1</v>
      </c>
      <c r="PX5" s="86">
        <v>1</v>
      </c>
      <c r="PY5" s="85">
        <v>1</v>
      </c>
      <c r="PZ5" s="85">
        <v>1</v>
      </c>
      <c r="QA5" s="85">
        <v>1</v>
      </c>
      <c r="QB5" s="86">
        <v>1</v>
      </c>
      <c r="QC5" s="85">
        <v>1</v>
      </c>
      <c r="QD5" s="85">
        <v>1</v>
      </c>
      <c r="QE5" s="85">
        <v>1</v>
      </c>
      <c r="QF5" s="85">
        <v>1</v>
      </c>
      <c r="QG5" s="85">
        <v>1</v>
      </c>
      <c r="QH5" s="85">
        <v>1</v>
      </c>
      <c r="QI5" s="85">
        <v>1</v>
      </c>
      <c r="QJ5" s="85">
        <v>1</v>
      </c>
      <c r="QK5" s="85">
        <v>1</v>
      </c>
      <c r="QL5" s="85">
        <v>1</v>
      </c>
      <c r="QO5" s="85">
        <v>1</v>
      </c>
      <c r="QP5" s="85">
        <v>1</v>
      </c>
      <c r="QQ5" s="85">
        <v>1</v>
      </c>
      <c r="QR5" s="85">
        <v>1</v>
      </c>
      <c r="QS5" s="85">
        <v>1</v>
      </c>
      <c r="QT5" s="85">
        <v>1</v>
      </c>
      <c r="QU5" s="85">
        <v>1</v>
      </c>
      <c r="QV5" s="85">
        <v>1</v>
      </c>
      <c r="QW5" s="85">
        <v>1</v>
      </c>
      <c r="QX5" s="85">
        <v>1</v>
      </c>
      <c r="QY5" s="85">
        <v>1</v>
      </c>
      <c r="QZ5" s="85">
        <v>1</v>
      </c>
      <c r="RA5" s="85">
        <v>1</v>
      </c>
      <c r="RB5" s="85">
        <v>1</v>
      </c>
      <c r="RC5" s="85">
        <v>1</v>
      </c>
      <c r="RE5" s="85">
        <v>1</v>
      </c>
      <c r="RF5" s="85">
        <v>1</v>
      </c>
      <c r="RG5" s="85">
        <v>1</v>
      </c>
      <c r="RH5" s="85">
        <v>1</v>
      </c>
      <c r="RI5" s="85">
        <v>1</v>
      </c>
      <c r="RJ5" s="85">
        <v>1</v>
      </c>
      <c r="RK5" s="85">
        <v>1</v>
      </c>
      <c r="RL5" s="85">
        <v>1</v>
      </c>
      <c r="RN5" s="85">
        <v>1</v>
      </c>
      <c r="RO5" s="85">
        <v>1</v>
      </c>
      <c r="RP5" s="85">
        <v>1</v>
      </c>
      <c r="RQ5" s="85">
        <v>1</v>
      </c>
      <c r="RR5" s="85">
        <v>1</v>
      </c>
      <c r="RS5" s="86"/>
      <c r="RV5" s="86">
        <v>1</v>
      </c>
      <c r="RW5" s="85">
        <v>1</v>
      </c>
      <c r="RX5" s="85">
        <v>1</v>
      </c>
      <c r="RY5" s="85">
        <v>1</v>
      </c>
      <c r="RZ5" s="85">
        <v>1</v>
      </c>
      <c r="SA5" s="85">
        <v>1</v>
      </c>
      <c r="SB5" s="85">
        <v>1</v>
      </c>
      <c r="SE5" s="85">
        <v>1</v>
      </c>
      <c r="SF5" s="85">
        <v>1</v>
      </c>
      <c r="SG5" s="85">
        <v>1</v>
      </c>
      <c r="SH5" s="85">
        <v>1</v>
      </c>
      <c r="SI5" s="85">
        <v>1</v>
      </c>
      <c r="SJ5" s="85">
        <v>1</v>
      </c>
      <c r="SK5" s="85">
        <v>1</v>
      </c>
      <c r="SL5" s="85">
        <v>1</v>
      </c>
      <c r="SM5" s="85">
        <v>1</v>
      </c>
      <c r="SN5" s="85">
        <v>1</v>
      </c>
      <c r="SO5" s="85">
        <v>1</v>
      </c>
      <c r="SP5" s="85">
        <v>1</v>
      </c>
      <c r="SQ5" s="85">
        <v>1</v>
      </c>
      <c r="SR5" s="88">
        <v>1</v>
      </c>
      <c r="SS5" s="88"/>
      <c r="ST5" s="88">
        <v>1</v>
      </c>
      <c r="SU5" s="88">
        <v>1</v>
      </c>
      <c r="SV5" s="88">
        <v>1</v>
      </c>
      <c r="SW5" s="88">
        <v>1</v>
      </c>
      <c r="SX5" s="88">
        <v>1</v>
      </c>
      <c r="SY5" s="88">
        <v>1</v>
      </c>
      <c r="SZ5" s="88">
        <v>1</v>
      </c>
      <c r="TA5" s="88">
        <v>1</v>
      </c>
      <c r="TB5" s="88">
        <v>1</v>
      </c>
      <c r="TC5" s="88">
        <v>1</v>
      </c>
      <c r="TD5" s="88">
        <v>1</v>
      </c>
      <c r="TE5" s="89">
        <v>1</v>
      </c>
      <c r="TF5" s="88">
        <v>1</v>
      </c>
      <c r="TG5" s="88">
        <v>1</v>
      </c>
      <c r="TH5" s="88">
        <v>1</v>
      </c>
      <c r="TI5" s="88">
        <v>1</v>
      </c>
      <c r="TJ5" s="88">
        <v>1</v>
      </c>
      <c r="TK5" s="88"/>
      <c r="TL5" s="88">
        <v>1</v>
      </c>
      <c r="TM5" s="88">
        <v>1</v>
      </c>
      <c r="TN5" s="88">
        <v>1</v>
      </c>
      <c r="TO5" s="88">
        <v>1</v>
      </c>
      <c r="TP5" s="88">
        <v>1</v>
      </c>
      <c r="TQ5" s="88">
        <v>1</v>
      </c>
      <c r="TR5" s="88"/>
      <c r="TS5" s="88">
        <v>1</v>
      </c>
      <c r="TT5" s="88">
        <v>1</v>
      </c>
      <c r="TU5" s="88">
        <v>1</v>
      </c>
      <c r="TV5" s="88">
        <v>1</v>
      </c>
      <c r="TW5" s="88"/>
      <c r="TX5" s="88">
        <v>1</v>
      </c>
      <c r="TY5" s="88">
        <v>1</v>
      </c>
      <c r="TZ5" s="88"/>
      <c r="UA5" s="88">
        <v>1</v>
      </c>
      <c r="UB5" s="88">
        <v>1</v>
      </c>
      <c r="UC5" s="88">
        <v>1</v>
      </c>
      <c r="UD5" s="88">
        <v>1</v>
      </c>
      <c r="UE5" s="88"/>
      <c r="UF5" s="88">
        <v>1</v>
      </c>
      <c r="UG5" s="88">
        <v>1</v>
      </c>
      <c r="UH5" s="88">
        <v>1</v>
      </c>
      <c r="UI5" s="88">
        <v>1</v>
      </c>
      <c r="UJ5" s="88">
        <v>1</v>
      </c>
      <c r="UK5" s="88">
        <v>1</v>
      </c>
      <c r="UL5" s="88">
        <v>1</v>
      </c>
      <c r="UM5" s="88">
        <v>1</v>
      </c>
      <c r="UN5" s="88">
        <v>1</v>
      </c>
      <c r="UO5" s="90">
        <v>1</v>
      </c>
      <c r="UP5" s="90">
        <v>1</v>
      </c>
      <c r="UQ5" s="90">
        <v>1</v>
      </c>
      <c r="UR5" s="90">
        <v>1</v>
      </c>
      <c r="US5" s="90">
        <v>1</v>
      </c>
      <c r="UT5" s="88">
        <v>1</v>
      </c>
      <c r="UU5" s="88">
        <v>1</v>
      </c>
      <c r="UV5" s="88">
        <v>1</v>
      </c>
      <c r="UW5" s="88">
        <v>1</v>
      </c>
      <c r="UX5" s="88">
        <v>1</v>
      </c>
      <c r="UY5" s="88">
        <v>1</v>
      </c>
      <c r="UZ5" s="88">
        <v>1</v>
      </c>
      <c r="VA5" s="88">
        <v>1</v>
      </c>
      <c r="VB5" s="88">
        <v>1</v>
      </c>
      <c r="VC5" s="88">
        <v>1</v>
      </c>
      <c r="VD5" s="88">
        <v>1</v>
      </c>
      <c r="VE5" s="88">
        <v>1</v>
      </c>
      <c r="VF5" s="88">
        <v>1</v>
      </c>
      <c r="VG5" s="88">
        <v>1</v>
      </c>
      <c r="VH5" s="88">
        <v>1</v>
      </c>
      <c r="VI5" s="88">
        <v>1</v>
      </c>
      <c r="VJ5" s="88">
        <v>1</v>
      </c>
      <c r="VK5" s="88">
        <v>1</v>
      </c>
      <c r="VL5" s="88">
        <v>1</v>
      </c>
      <c r="VM5" s="88">
        <v>1</v>
      </c>
      <c r="VN5" s="88">
        <v>1</v>
      </c>
      <c r="VO5" s="88">
        <v>1</v>
      </c>
      <c r="VP5" s="88">
        <v>1</v>
      </c>
      <c r="VQ5" s="88">
        <v>1</v>
      </c>
      <c r="VR5" s="88">
        <v>1</v>
      </c>
      <c r="VS5" s="88">
        <v>1</v>
      </c>
      <c r="VT5" s="88">
        <v>1</v>
      </c>
      <c r="VU5" s="88">
        <v>1</v>
      </c>
      <c r="VV5" s="88">
        <v>1</v>
      </c>
      <c r="VW5" s="88">
        <v>1</v>
      </c>
      <c r="VX5" s="88">
        <v>1</v>
      </c>
      <c r="VY5" s="88">
        <v>1</v>
      </c>
      <c r="VZ5" s="88">
        <v>1</v>
      </c>
      <c r="WA5" s="88">
        <v>1</v>
      </c>
      <c r="WB5" s="88">
        <v>1</v>
      </c>
      <c r="WC5" s="88">
        <v>1</v>
      </c>
      <c r="WD5" s="88">
        <v>1</v>
      </c>
      <c r="WE5" s="88">
        <v>1</v>
      </c>
      <c r="WF5" s="88">
        <v>1</v>
      </c>
      <c r="WG5" s="88">
        <v>1</v>
      </c>
      <c r="WH5" s="88">
        <v>1</v>
      </c>
      <c r="WI5" s="88"/>
      <c r="WJ5" s="87">
        <v>1</v>
      </c>
      <c r="WK5" s="88">
        <v>1</v>
      </c>
      <c r="WL5" s="88">
        <v>1</v>
      </c>
      <c r="WM5" s="88">
        <v>1</v>
      </c>
      <c r="WN5" s="88">
        <v>1</v>
      </c>
      <c r="WO5" s="88">
        <v>1</v>
      </c>
      <c r="WP5" s="88">
        <v>1</v>
      </c>
      <c r="WQ5" s="88">
        <v>1</v>
      </c>
      <c r="WR5" s="88">
        <v>1</v>
      </c>
      <c r="WS5" s="88">
        <v>1</v>
      </c>
      <c r="WT5" s="88">
        <v>1</v>
      </c>
      <c r="WU5" s="88">
        <v>1</v>
      </c>
      <c r="WV5" s="88">
        <v>1</v>
      </c>
      <c r="WW5" s="88"/>
      <c r="WX5" s="88">
        <v>1</v>
      </c>
      <c r="WY5" s="88">
        <v>1</v>
      </c>
      <c r="WZ5" s="88"/>
      <c r="XA5" s="88">
        <v>1</v>
      </c>
      <c r="XB5" s="88">
        <v>1</v>
      </c>
      <c r="XC5" s="88">
        <v>1</v>
      </c>
      <c r="XD5" s="88"/>
      <c r="XE5" s="88">
        <v>1</v>
      </c>
      <c r="XF5" s="88">
        <v>1</v>
      </c>
      <c r="XG5" s="88">
        <v>1</v>
      </c>
      <c r="XH5" s="88">
        <v>1</v>
      </c>
      <c r="XI5" s="88">
        <v>1</v>
      </c>
      <c r="XJ5" s="88">
        <v>1</v>
      </c>
      <c r="XK5" s="88">
        <v>1</v>
      </c>
      <c r="XL5" s="88">
        <v>1</v>
      </c>
      <c r="XM5" s="88">
        <v>1</v>
      </c>
      <c r="XN5" s="88">
        <v>1</v>
      </c>
      <c r="XO5" s="88">
        <v>1</v>
      </c>
      <c r="XP5" s="88">
        <v>1</v>
      </c>
      <c r="XQ5" s="88">
        <v>1</v>
      </c>
      <c r="XR5" s="88">
        <v>1</v>
      </c>
      <c r="XS5" s="88">
        <v>1</v>
      </c>
      <c r="XT5" s="88">
        <v>1</v>
      </c>
      <c r="XU5" s="88">
        <v>1</v>
      </c>
      <c r="XV5" s="88">
        <v>1</v>
      </c>
      <c r="XW5" s="88">
        <v>1</v>
      </c>
      <c r="XX5" s="88">
        <v>1</v>
      </c>
      <c r="XY5" s="88">
        <v>1</v>
      </c>
      <c r="XZ5" s="88">
        <v>1</v>
      </c>
      <c r="YA5" s="88">
        <v>1</v>
      </c>
      <c r="YB5" s="88">
        <v>1</v>
      </c>
      <c r="YC5" s="88">
        <v>1</v>
      </c>
      <c r="YD5" s="88">
        <v>1</v>
      </c>
      <c r="YE5" s="88">
        <v>1</v>
      </c>
      <c r="YF5" s="88">
        <v>1</v>
      </c>
      <c r="YG5" s="88">
        <v>1</v>
      </c>
      <c r="YH5" s="88">
        <v>1</v>
      </c>
      <c r="YI5" s="88">
        <v>1</v>
      </c>
      <c r="YJ5" s="88">
        <v>1</v>
      </c>
      <c r="YK5" s="88">
        <v>1</v>
      </c>
      <c r="YL5" s="303"/>
      <c r="YM5" s="303"/>
      <c r="YN5" s="303"/>
      <c r="YO5" s="303"/>
      <c r="YP5" s="2"/>
      <c r="YQ5" s="2"/>
    </row>
    <row r="6" spans="1:667" s="220" customFormat="1" ht="29.25" customHeight="1" thickBot="1" x14ac:dyDescent="0.3">
      <c r="A6" s="234" t="s">
        <v>2192</v>
      </c>
      <c r="C6" s="221" t="str">
        <f>C23</f>
        <v>+16+16: 16 bg conventional with 16 bg cellulosic</v>
      </c>
      <c r="D6" s="221" t="str">
        <f>D23</f>
        <v>+16 + 20: 16 bg conventional with 20 bg cellulosic</v>
      </c>
      <c r="E6" s="221" t="s">
        <v>2171</v>
      </c>
      <c r="F6" s="221" t="s">
        <v>2175</v>
      </c>
      <c r="G6" s="221" t="s">
        <v>2182</v>
      </c>
      <c r="H6" s="221" t="s">
        <v>2183</v>
      </c>
      <c r="I6" s="221" t="s">
        <v>2184</v>
      </c>
      <c r="J6" s="221" t="s">
        <v>2175</v>
      </c>
      <c r="K6" s="221" t="s">
        <v>2182</v>
      </c>
      <c r="L6" s="221" t="s">
        <v>2183</v>
      </c>
      <c r="M6" s="221" t="s">
        <v>2185</v>
      </c>
      <c r="N6" s="221" t="s">
        <v>2186</v>
      </c>
      <c r="O6" s="221" t="s">
        <v>2187</v>
      </c>
      <c r="P6" s="221" t="s">
        <v>2188</v>
      </c>
      <c r="Q6" s="221" t="s">
        <v>2185</v>
      </c>
      <c r="R6" s="221" t="s">
        <v>2186</v>
      </c>
      <c r="S6" s="221" t="s">
        <v>2187</v>
      </c>
      <c r="T6" s="221" t="s">
        <v>2188</v>
      </c>
      <c r="U6" s="221" t="s">
        <v>2193</v>
      </c>
      <c r="V6" s="221" t="s">
        <v>2193</v>
      </c>
      <c r="W6" s="221" t="s">
        <v>2193</v>
      </c>
      <c r="X6" s="221" t="s">
        <v>2193</v>
      </c>
      <c r="Y6" s="221" t="s">
        <v>2193</v>
      </c>
      <c r="Z6" s="221" t="s">
        <v>2195</v>
      </c>
      <c r="AA6" s="221" t="s">
        <v>2195</v>
      </c>
      <c r="AB6" s="221" t="s">
        <v>2195</v>
      </c>
      <c r="AC6" s="221" t="s">
        <v>2195</v>
      </c>
      <c r="AD6" s="221" t="s">
        <v>2195</v>
      </c>
      <c r="AE6" s="221" t="s">
        <v>2196</v>
      </c>
      <c r="AF6" s="221" t="s">
        <v>2196</v>
      </c>
      <c r="AG6" s="221" t="s">
        <v>2196</v>
      </c>
      <c r="AH6" s="221" t="s">
        <v>2196</v>
      </c>
      <c r="AI6" s="221" t="s">
        <v>2196</v>
      </c>
      <c r="AJ6" s="221" t="s">
        <v>2197</v>
      </c>
      <c r="AK6" s="221" t="s">
        <v>2197</v>
      </c>
      <c r="AL6" s="221" t="s">
        <v>2197</v>
      </c>
      <c r="AM6" s="221" t="s">
        <v>2197</v>
      </c>
      <c r="AN6" s="221" t="s">
        <v>2197</v>
      </c>
      <c r="AO6" s="221" t="s">
        <v>2198</v>
      </c>
      <c r="AP6" s="221" t="s">
        <v>2198</v>
      </c>
      <c r="AQ6" s="221" t="s">
        <v>2199</v>
      </c>
      <c r="AR6" s="221" t="s">
        <v>2400</v>
      </c>
      <c r="AS6" s="221" t="s">
        <v>2402</v>
      </c>
      <c r="AT6" s="221" t="s">
        <v>2403</v>
      </c>
      <c r="AU6" s="221" t="s">
        <v>2404</v>
      </c>
      <c r="AV6" s="221" t="s">
        <v>2405</v>
      </c>
      <c r="AW6" s="221" t="s">
        <v>2406</v>
      </c>
      <c r="AX6" s="221" t="s">
        <v>2407</v>
      </c>
      <c r="AY6" s="221" t="str">
        <f>AY23</f>
        <v>2017; control case vs ref. case (no EISA) pg 1-21</v>
      </c>
      <c r="AZ6" s="221">
        <f>AZ23</f>
        <v>2022</v>
      </c>
      <c r="BA6" s="221" t="s">
        <v>2203</v>
      </c>
      <c r="BB6" s="221" t="s">
        <v>2203</v>
      </c>
      <c r="BC6" s="221" t="s">
        <v>2204</v>
      </c>
      <c r="BD6" s="221" t="s">
        <v>2204</v>
      </c>
      <c r="BE6" s="221" t="s">
        <v>2419</v>
      </c>
      <c r="BF6" s="221">
        <v>2012</v>
      </c>
      <c r="BG6" s="221" t="s">
        <v>2212</v>
      </c>
      <c r="BH6" s="221" t="s">
        <v>2212</v>
      </c>
      <c r="BI6" s="221" t="s">
        <v>2212</v>
      </c>
      <c r="BJ6" s="221" t="s">
        <v>2417</v>
      </c>
      <c r="BK6" s="221" t="s">
        <v>2417</v>
      </c>
      <c r="BL6" s="221" t="s">
        <v>2212</v>
      </c>
      <c r="BM6" s="221" t="s">
        <v>2212</v>
      </c>
      <c r="BN6" s="221" t="s">
        <v>2212</v>
      </c>
      <c r="BO6" s="221" t="s">
        <v>2212</v>
      </c>
      <c r="BP6" s="221" t="s">
        <v>2212</v>
      </c>
      <c r="BQ6" s="221" t="s">
        <v>2212</v>
      </c>
      <c r="BR6" s="221" t="s">
        <v>2212</v>
      </c>
      <c r="BS6" s="221" t="str">
        <f t="shared" ref="BS6:CP6" si="137">BS23</f>
        <v xml:space="preserve">use only 2014 scenario as other RFS changes are smaller </v>
      </c>
      <c r="BT6" s="221" t="s">
        <v>2222</v>
      </c>
      <c r="BU6" s="221" t="s">
        <v>2222</v>
      </c>
      <c r="BV6" s="221" t="s">
        <v>2222</v>
      </c>
      <c r="BW6" s="221" t="s">
        <v>2222</v>
      </c>
      <c r="BX6" s="221" t="s">
        <v>2222</v>
      </c>
      <c r="BY6" s="221" t="s">
        <v>2222</v>
      </c>
      <c r="BZ6" s="221">
        <f t="shared" si="137"/>
        <v>0</v>
      </c>
      <c r="CA6" s="221">
        <f t="shared" si="137"/>
        <v>0</v>
      </c>
      <c r="CB6" s="221" t="s">
        <v>2420</v>
      </c>
      <c r="CC6" s="221" t="s">
        <v>2420</v>
      </c>
      <c r="CD6" s="221" t="s">
        <v>2420</v>
      </c>
      <c r="CE6" s="221" t="s">
        <v>2420</v>
      </c>
      <c r="CF6" s="221" t="s">
        <v>2238</v>
      </c>
      <c r="CG6" s="221" t="s">
        <v>2238</v>
      </c>
      <c r="CH6" s="221" t="s">
        <v>2238</v>
      </c>
      <c r="CI6" s="221" t="s">
        <v>2238</v>
      </c>
      <c r="CJ6" s="221" t="s">
        <v>2238</v>
      </c>
      <c r="CK6" s="221" t="s">
        <v>2238</v>
      </c>
      <c r="CL6" s="221" t="s">
        <v>2426</v>
      </c>
      <c r="CM6" s="221" t="s">
        <v>2426</v>
      </c>
      <c r="CN6" s="221" t="s">
        <v>2426</v>
      </c>
      <c r="CO6" s="221">
        <f t="shared" si="137"/>
        <v>0</v>
      </c>
      <c r="CP6" s="221">
        <f t="shared" si="137"/>
        <v>0</v>
      </c>
      <c r="CQ6" s="221" t="s">
        <v>2212</v>
      </c>
      <c r="CR6" s="221" t="s">
        <v>2212</v>
      </c>
      <c r="CS6" s="221" t="s">
        <v>2212</v>
      </c>
      <c r="CT6" s="221" t="s">
        <v>2226</v>
      </c>
      <c r="CU6" s="221" t="s">
        <v>2226</v>
      </c>
      <c r="CV6" s="221" t="s">
        <v>2226</v>
      </c>
      <c r="CW6" s="221" t="s">
        <v>2226</v>
      </c>
      <c r="CX6" s="221" t="s">
        <v>2226</v>
      </c>
      <c r="CY6" s="221" t="s">
        <v>2226</v>
      </c>
      <c r="CZ6" s="221" t="s">
        <v>2226</v>
      </c>
      <c r="DA6" s="221" t="s">
        <v>2226</v>
      </c>
      <c r="DB6" s="221" t="s">
        <v>2212</v>
      </c>
      <c r="DC6" s="221" t="s">
        <v>2212</v>
      </c>
      <c r="DD6" s="221" t="s">
        <v>2212</v>
      </c>
      <c r="DE6" s="221" t="s">
        <v>2212</v>
      </c>
      <c r="DF6" s="221" t="s">
        <v>2227</v>
      </c>
      <c r="DG6" s="221" t="s">
        <v>2227</v>
      </c>
      <c r="DH6" s="221" t="s">
        <v>2227</v>
      </c>
      <c r="DI6" s="221" t="s">
        <v>2228</v>
      </c>
      <c r="DJ6" s="221" t="s">
        <v>2427</v>
      </c>
      <c r="DK6" s="221" t="s">
        <v>2427</v>
      </c>
      <c r="DL6" s="221" t="s">
        <v>2427</v>
      </c>
      <c r="DM6" s="221" t="s">
        <v>2427</v>
      </c>
      <c r="DN6" s="221" t="s">
        <v>2427</v>
      </c>
      <c r="DO6" s="221" t="s">
        <v>2427</v>
      </c>
      <c r="DP6" s="221" t="s">
        <v>2427</v>
      </c>
      <c r="DQ6" s="221" t="s">
        <v>2427</v>
      </c>
      <c r="DR6" s="221" t="s">
        <v>2427</v>
      </c>
      <c r="DS6" s="221" t="s">
        <v>2427</v>
      </c>
      <c r="DT6" s="221" t="s">
        <v>2427</v>
      </c>
      <c r="DU6" s="221" t="s">
        <v>2427</v>
      </c>
      <c r="DV6" s="221" t="s">
        <v>2427</v>
      </c>
      <c r="DW6" s="221" t="s">
        <v>2427</v>
      </c>
      <c r="DX6" s="221" t="str">
        <f t="shared" ref="DX6:HA6" si="138">DX23</f>
        <v>All inclusive</v>
      </c>
      <c r="DY6" s="221" t="str">
        <f t="shared" si="138"/>
        <v>Mandates-only</v>
      </c>
      <c r="DZ6" s="221" t="s">
        <v>2234</v>
      </c>
      <c r="EA6" s="221" t="s">
        <v>2234</v>
      </c>
      <c r="EB6" s="221" t="s">
        <v>2234</v>
      </c>
      <c r="EC6" s="221" t="s">
        <v>2234</v>
      </c>
      <c r="ED6" s="221" t="s">
        <v>2234</v>
      </c>
      <c r="EE6" s="221" t="s">
        <v>2234</v>
      </c>
      <c r="EF6" s="221" t="s">
        <v>2234</v>
      </c>
      <c r="EG6" s="221" t="s">
        <v>2234</v>
      </c>
      <c r="EH6" s="221" t="s">
        <v>2234</v>
      </c>
      <c r="EI6" s="221" t="s">
        <v>2234</v>
      </c>
      <c r="EJ6" s="221">
        <f t="shared" si="138"/>
        <v>0</v>
      </c>
      <c r="EK6" s="221" t="s">
        <v>2435</v>
      </c>
      <c r="EL6" s="221" t="s">
        <v>2435</v>
      </c>
      <c r="EM6" s="221" t="s">
        <v>2435</v>
      </c>
      <c r="EN6" s="221" t="s">
        <v>2435</v>
      </c>
      <c r="EO6" s="221" t="s">
        <v>2435</v>
      </c>
      <c r="EP6" s="221" t="s">
        <v>2435</v>
      </c>
      <c r="EQ6" s="221" t="s">
        <v>2435</v>
      </c>
      <c r="ER6" s="221" t="s">
        <v>2435</v>
      </c>
      <c r="ES6" s="221" t="s">
        <v>2435</v>
      </c>
      <c r="ET6" s="221" t="s">
        <v>2435</v>
      </c>
      <c r="EU6" s="221" t="s">
        <v>2434</v>
      </c>
      <c r="EV6" s="221" t="s">
        <v>2434</v>
      </c>
      <c r="EW6" s="221" t="s">
        <v>2434</v>
      </c>
      <c r="EX6" s="221" t="s">
        <v>2434</v>
      </c>
      <c r="EY6" s="221" t="s">
        <v>2434</v>
      </c>
      <c r="EZ6" s="221" t="s">
        <v>2434</v>
      </c>
      <c r="FA6" s="221" t="s">
        <v>2434</v>
      </c>
      <c r="FB6" s="221" t="s">
        <v>2434</v>
      </c>
      <c r="FC6" s="221" t="s">
        <v>2434</v>
      </c>
      <c r="FD6" s="221" t="s">
        <v>2433</v>
      </c>
      <c r="FE6" s="221" t="s">
        <v>2433</v>
      </c>
      <c r="FF6" s="221" t="s">
        <v>2433</v>
      </c>
      <c r="FG6" s="221" t="s">
        <v>2433</v>
      </c>
      <c r="FH6" s="221" t="s">
        <v>2433</v>
      </c>
      <c r="FI6" s="221" t="s">
        <v>2433</v>
      </c>
      <c r="FJ6" s="221" t="s">
        <v>2433</v>
      </c>
      <c r="FK6" s="221" t="s">
        <v>2433</v>
      </c>
      <c r="FL6" s="221" t="s">
        <v>2433</v>
      </c>
      <c r="FM6" s="221" t="s">
        <v>2433</v>
      </c>
      <c r="FN6" s="221" t="s">
        <v>2433</v>
      </c>
      <c r="FO6" s="221"/>
      <c r="FP6" s="221"/>
      <c r="FQ6" s="221" t="str">
        <f t="shared" si="138"/>
        <v>Waiver with RIN rollover, 2013</v>
      </c>
      <c r="FR6" s="221" t="str">
        <f t="shared" si="138"/>
        <v>Waiver with rollover, 2014</v>
      </c>
      <c r="FS6" s="221" t="str">
        <f t="shared" si="138"/>
        <v>waiver without rollover, 2013</v>
      </c>
      <c r="FT6" s="221" t="str">
        <f t="shared" si="138"/>
        <v>waiver without rollover, 2014</v>
      </c>
      <c r="FU6" s="221" t="str">
        <f t="shared" si="138"/>
        <v>Strong drought</v>
      </c>
      <c r="FV6" s="221" t="str">
        <f t="shared" si="138"/>
        <v>Median drought</v>
      </c>
      <c r="FW6" s="221" t="str">
        <f t="shared" si="138"/>
        <v>Weak drought</v>
      </c>
      <c r="FX6" s="221" t="s">
        <v>2212</v>
      </c>
      <c r="FY6" s="221" t="s">
        <v>2212</v>
      </c>
      <c r="FZ6" s="221" t="s">
        <v>2212</v>
      </c>
      <c r="GA6" s="221" t="s">
        <v>2212</v>
      </c>
      <c r="GB6" s="221" t="s">
        <v>2212</v>
      </c>
      <c r="GC6" s="221" t="s">
        <v>2212</v>
      </c>
      <c r="GD6" s="221" t="s">
        <v>2212</v>
      </c>
      <c r="GE6" s="221" t="s">
        <v>2238</v>
      </c>
      <c r="GF6" s="221" t="s">
        <v>2238</v>
      </c>
      <c r="GG6" s="221" t="s">
        <v>2238</v>
      </c>
      <c r="GH6" s="221" t="s">
        <v>2226</v>
      </c>
      <c r="GI6" s="221" t="s">
        <v>2226</v>
      </c>
      <c r="GJ6" s="221" t="s">
        <v>2226</v>
      </c>
      <c r="GK6" s="221" t="s">
        <v>2226</v>
      </c>
      <c r="GL6" s="221" t="s">
        <v>2226</v>
      </c>
      <c r="GM6" s="221" t="s">
        <v>2226</v>
      </c>
      <c r="GN6" s="221" t="s">
        <v>2226</v>
      </c>
      <c r="GO6" s="221" t="s">
        <v>2226</v>
      </c>
      <c r="GP6" s="221" t="s">
        <v>2460</v>
      </c>
      <c r="GQ6" s="221" t="s">
        <v>2460</v>
      </c>
      <c r="GR6" s="221" t="s">
        <v>2238</v>
      </c>
      <c r="GS6" s="221" t="s">
        <v>2238</v>
      </c>
      <c r="GT6" s="221" t="str">
        <f t="shared" si="138"/>
        <v>no subsidies  and mandate</v>
      </c>
      <c r="GU6" s="221" t="s">
        <v>2238</v>
      </c>
      <c r="GV6" s="221" t="s">
        <v>2238</v>
      </c>
      <c r="GW6" s="221" t="s">
        <v>2238</v>
      </c>
      <c r="GX6" s="221" t="s">
        <v>2238</v>
      </c>
      <c r="GY6" s="221" t="s">
        <v>2238</v>
      </c>
      <c r="GZ6" s="221" t="s">
        <v>2238</v>
      </c>
      <c r="HA6" s="221">
        <f t="shared" si="138"/>
        <v>0</v>
      </c>
      <c r="HB6" s="221" t="s">
        <v>2461</v>
      </c>
      <c r="HC6" s="221" t="s">
        <v>2462</v>
      </c>
      <c r="HD6" s="221" t="s">
        <v>2467</v>
      </c>
      <c r="HE6" s="221" t="s">
        <v>2238</v>
      </c>
      <c r="HF6" s="221" t="s">
        <v>2238</v>
      </c>
      <c r="HG6" s="221" t="s">
        <v>2470</v>
      </c>
      <c r="HH6" s="221" t="s">
        <v>2470</v>
      </c>
      <c r="HI6" s="221" t="s">
        <v>2470</v>
      </c>
      <c r="HJ6" s="221" t="s">
        <v>2470</v>
      </c>
      <c r="HK6" s="221" t="s">
        <v>2238</v>
      </c>
      <c r="HL6" s="221" t="s">
        <v>2155</v>
      </c>
      <c r="HM6" s="221" t="s">
        <v>2157</v>
      </c>
      <c r="HN6" s="221" t="s">
        <v>2160</v>
      </c>
      <c r="HO6" s="221" t="s">
        <v>2162</v>
      </c>
      <c r="HP6" s="221" t="s">
        <v>2239</v>
      </c>
      <c r="HQ6" s="221" t="s">
        <v>2240</v>
      </c>
      <c r="HR6" s="221" t="s">
        <v>2241</v>
      </c>
      <c r="HS6" s="221">
        <f t="shared" ref="HS6:IF6" si="139">HS23</f>
        <v>0</v>
      </c>
      <c r="HT6" s="221" t="str">
        <f t="shared" si="139"/>
        <v>Mandate vs. No Mandate,  Calculations based on data from FAPRI-MU (2008a).</v>
      </c>
      <c r="HU6" s="221" t="s">
        <v>2247</v>
      </c>
      <c r="HV6" s="221" t="s">
        <v>2243</v>
      </c>
      <c r="HW6" s="221">
        <f t="shared" si="139"/>
        <v>0</v>
      </c>
      <c r="HX6" s="221">
        <f t="shared" ref="HX6" si="140">HX23</f>
        <v>0</v>
      </c>
      <c r="HY6" s="221" t="s">
        <v>2238</v>
      </c>
      <c r="HZ6" s="221" t="str">
        <f t="shared" ref="HZ6" si="141">HZ23</f>
        <v>($70 oil price ) vs. ($50 oil price )</v>
      </c>
      <c r="IA6" s="221" t="s">
        <v>2238</v>
      </c>
      <c r="IB6" s="221" t="s">
        <v>2238</v>
      </c>
      <c r="IC6" s="221" t="s">
        <v>2238</v>
      </c>
      <c r="ID6" s="221" t="s">
        <v>2238</v>
      </c>
      <c r="IE6" s="221" t="str">
        <f t="shared" si="139"/>
        <v>Tax extended vs. Tax expired</v>
      </c>
      <c r="IF6" s="221">
        <f t="shared" si="139"/>
        <v>0</v>
      </c>
      <c r="IG6" s="221" t="s">
        <v>2249</v>
      </c>
      <c r="IH6" s="221" t="s">
        <v>2249</v>
      </c>
      <c r="II6" s="221" t="s">
        <v>2249</v>
      </c>
      <c r="IJ6" s="221" t="s">
        <v>2249</v>
      </c>
      <c r="IK6" s="221" t="s">
        <v>2249</v>
      </c>
      <c r="IL6" s="221" t="s">
        <v>2572</v>
      </c>
      <c r="IM6" s="221" t="s">
        <v>2572</v>
      </c>
      <c r="IN6" s="221" t="s">
        <v>2572</v>
      </c>
      <c r="IO6" s="221" t="s">
        <v>2572</v>
      </c>
      <c r="IP6" s="221" t="s">
        <v>2572</v>
      </c>
      <c r="IQ6" s="221" t="s">
        <v>2572</v>
      </c>
      <c r="IR6" s="221" t="s">
        <v>2572</v>
      </c>
      <c r="IS6" s="221" t="s">
        <v>2572</v>
      </c>
      <c r="IT6" s="221" t="s">
        <v>2572</v>
      </c>
      <c r="IU6" s="221" t="s">
        <v>2572</v>
      </c>
      <c r="IV6" s="221" t="s">
        <v>2572</v>
      </c>
      <c r="IW6" s="221" t="s">
        <v>2572</v>
      </c>
      <c r="IX6" s="221" t="s">
        <v>2572</v>
      </c>
      <c r="IY6" s="221" t="s">
        <v>2572</v>
      </c>
      <c r="IZ6" s="221" t="s">
        <v>2572</v>
      </c>
      <c r="JA6" s="221" t="s">
        <v>2572</v>
      </c>
      <c r="JB6" s="221" t="s">
        <v>2249</v>
      </c>
      <c r="JC6" s="221" t="s">
        <v>2249</v>
      </c>
      <c r="JD6" s="221" t="s">
        <v>2249</v>
      </c>
      <c r="JE6" s="221" t="s">
        <v>2249</v>
      </c>
      <c r="JF6" s="221" t="s">
        <v>2249</v>
      </c>
      <c r="JG6" s="221" t="s">
        <v>2249</v>
      </c>
      <c r="JH6" s="221" t="s">
        <v>2249</v>
      </c>
      <c r="JI6" s="221" t="s">
        <v>2249</v>
      </c>
      <c r="JJ6" s="221" t="s">
        <v>2249</v>
      </c>
      <c r="JK6" s="221" t="s">
        <v>2249</v>
      </c>
      <c r="JL6" s="221" t="s">
        <v>2249</v>
      </c>
      <c r="JM6" s="221" t="s">
        <v>2249</v>
      </c>
      <c r="JN6" s="221" t="s">
        <v>2249</v>
      </c>
      <c r="JO6" s="221" t="s">
        <v>2249</v>
      </c>
      <c r="JP6" s="221" t="s">
        <v>2249</v>
      </c>
      <c r="JQ6" s="221" t="s">
        <v>2249</v>
      </c>
      <c r="JR6" s="221" t="s">
        <v>2249</v>
      </c>
      <c r="JS6" s="221" t="s">
        <v>2251</v>
      </c>
      <c r="JT6" s="221" t="s">
        <v>2251</v>
      </c>
      <c r="JU6" s="221" t="s">
        <v>2251</v>
      </c>
      <c r="JV6" s="221" t="s">
        <v>2251</v>
      </c>
      <c r="JW6" s="221" t="s">
        <v>2251</v>
      </c>
      <c r="JX6" s="221" t="s">
        <v>2251</v>
      </c>
      <c r="JY6" s="221" t="s">
        <v>2251</v>
      </c>
      <c r="JZ6" s="221" t="s">
        <v>2251</v>
      </c>
      <c r="KA6" s="221" t="s">
        <v>2251</v>
      </c>
      <c r="KB6" s="221" t="s">
        <v>2251</v>
      </c>
      <c r="KC6" s="221" t="s">
        <v>2251</v>
      </c>
      <c r="KD6" s="221" t="s">
        <v>2251</v>
      </c>
      <c r="KE6" s="221" t="s">
        <v>2251</v>
      </c>
      <c r="KF6" s="221" t="s">
        <v>2251</v>
      </c>
      <c r="KG6" s="221" t="s">
        <v>2251</v>
      </c>
      <c r="KH6" s="221" t="s">
        <v>2251</v>
      </c>
      <c r="KI6" s="221" t="s">
        <v>2251</v>
      </c>
      <c r="KJ6" s="221" t="s">
        <v>2251</v>
      </c>
      <c r="KK6" s="221" t="s">
        <v>2251</v>
      </c>
      <c r="KL6" s="199" t="s">
        <v>2587</v>
      </c>
      <c r="KM6" s="199" t="s">
        <v>2590</v>
      </c>
      <c r="KN6" s="199" t="s">
        <v>2589</v>
      </c>
      <c r="KO6" s="199" t="s">
        <v>2592</v>
      </c>
      <c r="KP6" s="199" t="s">
        <v>2594</v>
      </c>
      <c r="KQ6" s="199" t="s">
        <v>2596</v>
      </c>
      <c r="KR6" s="199" t="s">
        <v>2598</v>
      </c>
      <c r="KS6" s="199" t="s">
        <v>2600</v>
      </c>
      <c r="KT6" s="199" t="s">
        <v>2602</v>
      </c>
      <c r="KU6" s="199" t="s">
        <v>2604</v>
      </c>
      <c r="KV6" s="199" t="s">
        <v>2606</v>
      </c>
      <c r="KW6" s="199" t="s">
        <v>2608</v>
      </c>
      <c r="KX6" s="199" t="s">
        <v>2610</v>
      </c>
      <c r="KY6" s="199" t="s">
        <v>2610</v>
      </c>
      <c r="KZ6" s="199" t="s">
        <v>2610</v>
      </c>
      <c r="LA6" s="199" t="s">
        <v>2612</v>
      </c>
      <c r="LB6" s="199" t="s">
        <v>2614</v>
      </c>
      <c r="LC6" s="199" t="s">
        <v>2614</v>
      </c>
      <c r="LD6" s="199" t="s">
        <v>2614</v>
      </c>
      <c r="LE6" s="221" t="s">
        <v>2253</v>
      </c>
      <c r="LF6" s="221" t="s">
        <v>2253</v>
      </c>
      <c r="LG6" s="222" t="s">
        <v>2398</v>
      </c>
      <c r="LH6" s="222" t="s">
        <v>2399</v>
      </c>
      <c r="LI6" s="333" t="s">
        <v>2478</v>
      </c>
      <c r="LJ6" s="333" t="s">
        <v>2478</v>
      </c>
      <c r="LK6" s="222"/>
      <c r="LL6" s="248"/>
      <c r="LM6" s="248"/>
      <c r="LN6" s="248"/>
      <c r="LO6" s="248"/>
      <c r="LP6" s="248"/>
      <c r="LQ6" s="248"/>
      <c r="LR6" s="248"/>
      <c r="LS6" s="248"/>
      <c r="LT6" s="248"/>
      <c r="LU6" s="248"/>
      <c r="LV6" s="248"/>
      <c r="LW6" s="248"/>
      <c r="LX6" s="248"/>
      <c r="LY6" s="248"/>
      <c r="LZ6" s="248"/>
      <c r="MA6" s="248"/>
      <c r="MB6" s="248"/>
      <c r="MC6" s="248"/>
      <c r="MD6" s="248"/>
      <c r="ME6" s="248"/>
      <c r="MF6" s="248"/>
      <c r="MG6" s="248"/>
      <c r="MH6" s="248"/>
      <c r="MI6" s="248"/>
      <c r="MJ6" s="248"/>
      <c r="MK6" s="248"/>
      <c r="ML6" s="248"/>
      <c r="MM6" s="248"/>
      <c r="MN6" s="248"/>
      <c r="MO6" s="248"/>
      <c r="MP6" s="248"/>
      <c r="MQ6" s="248"/>
      <c r="MR6" s="248"/>
      <c r="MS6" s="164"/>
      <c r="MT6" s="68" t="s">
        <v>2191</v>
      </c>
      <c r="MU6" s="220" t="s">
        <v>2481</v>
      </c>
      <c r="MV6" s="222" t="s">
        <v>1299</v>
      </c>
      <c r="MW6" s="221"/>
      <c r="MX6" s="221" t="s">
        <v>1205</v>
      </c>
      <c r="MY6" s="221"/>
      <c r="MZ6" s="221"/>
      <c r="NA6" s="221"/>
      <c r="NB6" s="221"/>
      <c r="ND6" s="221"/>
      <c r="NE6" s="221"/>
      <c r="NF6" s="221"/>
      <c r="NG6" s="221"/>
      <c r="NH6" s="221"/>
      <c r="NI6" s="221"/>
      <c r="NJ6" s="221"/>
      <c r="NK6" s="221" t="s">
        <v>1179</v>
      </c>
      <c r="NL6" s="221" t="s">
        <v>1179</v>
      </c>
      <c r="NM6" s="221" t="s">
        <v>1249</v>
      </c>
      <c r="NN6" s="223"/>
      <c r="NO6" s="224" t="s">
        <v>1192</v>
      </c>
      <c r="NP6" s="221" t="s">
        <v>1192</v>
      </c>
      <c r="NQ6" s="221"/>
      <c r="NR6" s="221"/>
      <c r="NS6" s="221"/>
      <c r="NT6" s="221"/>
      <c r="NU6" s="221"/>
      <c r="NV6" s="221"/>
      <c r="NW6" s="223"/>
      <c r="NX6" s="221"/>
      <c r="NY6" s="221"/>
      <c r="NZ6" s="221"/>
      <c r="OA6" s="221"/>
      <c r="OB6" s="221"/>
      <c r="OC6" s="221"/>
      <c r="OD6" s="221"/>
      <c r="OE6" s="221"/>
      <c r="OF6" s="221"/>
      <c r="OG6" s="221"/>
      <c r="OH6" s="221"/>
      <c r="OI6" s="221"/>
      <c r="OJ6" s="221"/>
      <c r="OL6" s="221"/>
      <c r="OM6" s="221"/>
      <c r="ON6" s="221"/>
      <c r="OO6" s="221"/>
      <c r="OP6" s="221"/>
      <c r="OQ6" s="221"/>
      <c r="OR6" s="221"/>
      <c r="OS6" s="221"/>
      <c r="OT6" s="221"/>
      <c r="OU6" s="221"/>
      <c r="OV6" s="221"/>
      <c r="OW6" s="221"/>
      <c r="OX6" s="221"/>
      <c r="OY6" s="221"/>
      <c r="OZ6" s="221"/>
      <c r="PA6" s="221"/>
      <c r="PC6" s="221"/>
      <c r="PD6" s="221"/>
      <c r="PE6" s="221"/>
      <c r="PH6" s="221"/>
      <c r="PI6" s="221"/>
      <c r="PJ6" s="221"/>
      <c r="PL6" s="221"/>
      <c r="PM6" s="221"/>
      <c r="PN6" s="221"/>
      <c r="PO6" s="221"/>
      <c r="PP6" s="221"/>
      <c r="PQ6" s="221"/>
      <c r="PR6" s="221"/>
      <c r="PS6" s="221"/>
      <c r="PT6" s="221"/>
      <c r="PU6" s="221" t="s">
        <v>1277</v>
      </c>
      <c r="PW6" s="221"/>
      <c r="PX6" s="223"/>
      <c r="PY6" s="221"/>
      <c r="PZ6" s="221"/>
      <c r="QA6" s="221"/>
      <c r="QB6" s="223"/>
      <c r="QC6" s="221"/>
      <c r="QD6" s="221"/>
      <c r="QE6" s="221"/>
      <c r="QF6" s="221"/>
      <c r="QG6" s="221"/>
      <c r="QH6" s="221" t="s">
        <v>1227</v>
      </c>
      <c r="QI6" s="221" t="s">
        <v>1227</v>
      </c>
      <c r="QJ6" s="221" t="s">
        <v>1227</v>
      </c>
      <c r="QK6" s="221" t="s">
        <v>1228</v>
      </c>
      <c r="QL6" s="221"/>
      <c r="QM6" s="221"/>
      <c r="QN6" s="221"/>
      <c r="QO6" s="221"/>
      <c r="QP6" s="221"/>
      <c r="QQ6" s="221"/>
      <c r="QR6" s="221" t="s">
        <v>1229</v>
      </c>
      <c r="QS6" s="221"/>
      <c r="QU6" s="221"/>
      <c r="QV6" s="221"/>
      <c r="QX6" s="221"/>
      <c r="QY6" s="221"/>
      <c r="RD6" s="221"/>
      <c r="RF6" s="221"/>
      <c r="RG6" s="221"/>
      <c r="RH6" s="221"/>
      <c r="RI6" s="221"/>
      <c r="RJ6" s="221"/>
      <c r="RK6" s="221"/>
      <c r="RL6" s="221"/>
      <c r="RM6" s="221"/>
      <c r="RN6" s="221"/>
      <c r="RO6" s="221"/>
      <c r="RP6" s="221"/>
      <c r="RQ6" s="221"/>
      <c r="RR6" s="221"/>
      <c r="RS6" s="223"/>
      <c r="RT6" s="221"/>
      <c r="RU6" s="221"/>
      <c r="RV6" s="223"/>
      <c r="RW6" s="221"/>
      <c r="RX6" s="221"/>
      <c r="RY6" s="221"/>
      <c r="RZ6" s="221"/>
      <c r="SA6" s="221"/>
      <c r="SC6" s="221"/>
      <c r="SD6" s="221"/>
      <c r="SE6" s="221"/>
      <c r="SF6" s="221"/>
      <c r="SG6" s="221"/>
      <c r="SH6" s="221"/>
      <c r="SI6" s="221"/>
      <c r="SJ6" s="221"/>
      <c r="SK6" s="221"/>
      <c r="SL6" s="221"/>
      <c r="SM6" s="221"/>
      <c r="SN6" s="221"/>
      <c r="SO6" s="221"/>
      <c r="SP6" s="221"/>
      <c r="SQ6" s="221"/>
      <c r="SR6" s="222" t="s">
        <v>1287</v>
      </c>
      <c r="SS6" s="222"/>
      <c r="ST6" s="225" t="s">
        <v>1288</v>
      </c>
      <c r="SU6" s="222" t="s">
        <v>1289</v>
      </c>
      <c r="SV6" s="222" t="s">
        <v>1290</v>
      </c>
      <c r="SW6" s="222" t="s">
        <v>1291</v>
      </c>
      <c r="SX6" s="222" t="s">
        <v>1292</v>
      </c>
      <c r="SY6" s="222" t="s">
        <v>1293</v>
      </c>
      <c r="SZ6" s="222" t="s">
        <v>1294</v>
      </c>
      <c r="TA6" s="222" t="s">
        <v>1295</v>
      </c>
      <c r="TB6" s="222" t="s">
        <v>1296</v>
      </c>
      <c r="TC6" s="222" t="s">
        <v>1297</v>
      </c>
      <c r="TD6" s="222" t="s">
        <v>1298</v>
      </c>
      <c r="TE6" s="222" t="s">
        <v>1978</v>
      </c>
      <c r="TF6" s="222" t="s">
        <v>1300</v>
      </c>
      <c r="TG6" s="222" t="s">
        <v>1301</v>
      </c>
      <c r="TH6" s="222" t="s">
        <v>1302</v>
      </c>
      <c r="TI6" s="222" t="s">
        <v>1303</v>
      </c>
      <c r="TJ6" s="222" t="s">
        <v>1304</v>
      </c>
      <c r="TK6" s="226" t="s">
        <v>1305</v>
      </c>
      <c r="TL6" s="222" t="s">
        <v>1306</v>
      </c>
      <c r="TM6" s="222" t="s">
        <v>1307</v>
      </c>
      <c r="TN6" s="222" t="s">
        <v>1307</v>
      </c>
      <c r="TO6" s="222" t="s">
        <v>1308</v>
      </c>
      <c r="TP6" s="222" t="s">
        <v>1309</v>
      </c>
      <c r="TQ6" s="222" t="s">
        <v>1310</v>
      </c>
      <c r="TR6" s="222"/>
      <c r="TS6" s="222" t="s">
        <v>1311</v>
      </c>
      <c r="TT6" s="222" t="s">
        <v>1312</v>
      </c>
      <c r="TU6" s="222" t="s">
        <v>1313</v>
      </c>
      <c r="TV6" s="222" t="s">
        <v>1312</v>
      </c>
      <c r="TW6" s="222"/>
      <c r="TX6" s="222" t="s">
        <v>1309</v>
      </c>
      <c r="TY6" s="222" t="s">
        <v>1314</v>
      </c>
      <c r="TZ6" s="222"/>
      <c r="UA6" s="222" t="s">
        <v>1309</v>
      </c>
      <c r="UB6" s="222" t="s">
        <v>1309</v>
      </c>
      <c r="UC6" s="222" t="s">
        <v>1309</v>
      </c>
      <c r="UD6" s="222" t="s">
        <v>1309</v>
      </c>
      <c r="UE6" s="222"/>
      <c r="UF6" s="222" t="s">
        <v>1315</v>
      </c>
      <c r="UG6" s="222" t="s">
        <v>1316</v>
      </c>
      <c r="UH6" s="222" t="s">
        <v>1317</v>
      </c>
      <c r="UI6" s="222" t="s">
        <v>1317</v>
      </c>
      <c r="UJ6" s="222" t="s">
        <v>1317</v>
      </c>
      <c r="UK6" s="222" t="s">
        <v>1309</v>
      </c>
      <c r="UL6" s="222" t="s">
        <v>1309</v>
      </c>
      <c r="UM6" s="222" t="s">
        <v>1318</v>
      </c>
      <c r="UN6" s="222" t="s">
        <v>1318</v>
      </c>
      <c r="UO6" s="227" t="s">
        <v>1319</v>
      </c>
      <c r="UP6" s="227" t="s">
        <v>1320</v>
      </c>
      <c r="UQ6" s="222"/>
      <c r="UR6" s="222"/>
      <c r="US6" s="222"/>
      <c r="UT6" s="222"/>
      <c r="UU6" s="222"/>
      <c r="UV6" s="222" t="s">
        <v>1321</v>
      </c>
      <c r="UW6" s="222"/>
      <c r="UX6" s="222"/>
      <c r="UY6" s="222"/>
      <c r="UZ6" s="222"/>
      <c r="VA6" s="222"/>
      <c r="VB6" s="222"/>
      <c r="VC6" s="222" t="s">
        <v>1322</v>
      </c>
      <c r="VD6" s="222"/>
      <c r="VE6" s="222" t="s">
        <v>1323</v>
      </c>
      <c r="VF6" s="222"/>
      <c r="VG6" s="222" t="s">
        <v>1324</v>
      </c>
      <c r="VH6" s="222" t="s">
        <v>1325</v>
      </c>
      <c r="VI6" s="222" t="s">
        <v>1326</v>
      </c>
      <c r="VJ6" s="222" t="s">
        <v>1324</v>
      </c>
      <c r="VK6" s="222" t="s">
        <v>1327</v>
      </c>
      <c r="VL6" s="222" t="s">
        <v>1328</v>
      </c>
      <c r="VM6" s="222" t="s">
        <v>1329</v>
      </c>
      <c r="VN6" s="222" t="s">
        <v>1330</v>
      </c>
      <c r="VO6" s="222" t="s">
        <v>1331</v>
      </c>
      <c r="VP6" s="222" t="s">
        <v>1332</v>
      </c>
      <c r="VQ6" s="222" t="s">
        <v>1332</v>
      </c>
      <c r="VR6" s="222" t="s">
        <v>1333</v>
      </c>
      <c r="VS6" s="222" t="s">
        <v>1332</v>
      </c>
      <c r="VT6" s="222" t="s">
        <v>1334</v>
      </c>
      <c r="VU6" s="222" t="s">
        <v>1335</v>
      </c>
      <c r="VV6" s="222" t="s">
        <v>1336</v>
      </c>
      <c r="VW6" s="222" t="s">
        <v>1337</v>
      </c>
      <c r="VX6" s="222" t="s">
        <v>1338</v>
      </c>
      <c r="VY6" s="222" t="s">
        <v>1338</v>
      </c>
      <c r="VZ6" s="222" t="s">
        <v>1339</v>
      </c>
      <c r="WA6" s="222" t="s">
        <v>1340</v>
      </c>
      <c r="WB6" s="222" t="s">
        <v>1341</v>
      </c>
      <c r="WC6" s="222" t="s">
        <v>1342</v>
      </c>
      <c r="WD6" s="222" t="s">
        <v>1343</v>
      </c>
      <c r="WE6" s="222" t="s">
        <v>1344</v>
      </c>
      <c r="WF6" s="222" t="s">
        <v>1345</v>
      </c>
      <c r="WG6" s="222" t="s">
        <v>1346</v>
      </c>
      <c r="WH6" s="222" t="s">
        <v>1347</v>
      </c>
      <c r="WI6" s="222" t="s">
        <v>1348</v>
      </c>
      <c r="WJ6" s="224"/>
      <c r="WK6" s="228"/>
      <c r="WL6" s="228" t="s">
        <v>1723</v>
      </c>
      <c r="WM6" s="228" t="s">
        <v>1724</v>
      </c>
      <c r="WN6" s="228" t="s">
        <v>1725</v>
      </c>
      <c r="WO6" s="228" t="s">
        <v>1726</v>
      </c>
      <c r="WP6" s="228" t="s">
        <v>1727</v>
      </c>
      <c r="WQ6" s="228" t="s">
        <v>1728</v>
      </c>
      <c r="WR6" s="228" t="s">
        <v>1729</v>
      </c>
      <c r="WS6" s="228" t="s">
        <v>1730</v>
      </c>
      <c r="WT6" s="228" t="s">
        <v>1731</v>
      </c>
      <c r="WU6" s="228" t="s">
        <v>1732</v>
      </c>
      <c r="WV6" s="228" t="s">
        <v>1733</v>
      </c>
      <c r="WW6" s="228"/>
      <c r="WX6" s="228" t="s">
        <v>1734</v>
      </c>
      <c r="WY6" s="228" t="s">
        <v>1735</v>
      </c>
      <c r="WZ6" s="228"/>
      <c r="XA6" s="228" t="s">
        <v>1736</v>
      </c>
      <c r="XB6" s="228" t="s">
        <v>1737</v>
      </c>
      <c r="XC6" s="228" t="s">
        <v>1737</v>
      </c>
      <c r="XD6" s="228" t="s">
        <v>1738</v>
      </c>
      <c r="XE6" s="228" t="s">
        <v>1739</v>
      </c>
      <c r="XF6" s="228" t="s">
        <v>1744</v>
      </c>
      <c r="XG6" s="228" t="s">
        <v>1280</v>
      </c>
      <c r="XH6" s="228" t="s">
        <v>1740</v>
      </c>
      <c r="XI6" s="228" t="s">
        <v>404</v>
      </c>
      <c r="XJ6" s="228" t="s">
        <v>1745</v>
      </c>
      <c r="XK6" s="228" t="s">
        <v>1741</v>
      </c>
      <c r="XL6" s="228"/>
      <c r="XM6" s="228" t="s">
        <v>1742</v>
      </c>
      <c r="XN6" s="228" t="s">
        <v>1743</v>
      </c>
      <c r="XO6" s="228"/>
      <c r="XP6" s="228" t="s">
        <v>1736</v>
      </c>
      <c r="XQ6" s="228"/>
      <c r="XR6" s="228" t="s">
        <v>1746</v>
      </c>
      <c r="XS6" s="228"/>
      <c r="XT6" s="228"/>
      <c r="XU6" s="228" t="s">
        <v>1747</v>
      </c>
      <c r="XV6" s="228" t="s">
        <v>1748</v>
      </c>
      <c r="XW6" s="228" t="s">
        <v>1749</v>
      </c>
      <c r="XX6" s="228"/>
      <c r="XY6" s="228"/>
      <c r="XZ6" s="228" t="s">
        <v>1749</v>
      </c>
      <c r="YA6" s="228"/>
      <c r="YB6" s="228" t="s">
        <v>1280</v>
      </c>
      <c r="YC6" s="228" t="s">
        <v>1750</v>
      </c>
      <c r="YD6" s="228"/>
      <c r="YE6" s="228" t="s">
        <v>1751</v>
      </c>
      <c r="YF6" s="228" t="s">
        <v>1752</v>
      </c>
      <c r="YG6" s="228" t="s">
        <v>1753</v>
      </c>
      <c r="YH6" s="228"/>
      <c r="YI6" s="228"/>
      <c r="YJ6" s="228"/>
      <c r="YK6" s="228"/>
      <c r="YL6" s="304" t="s">
        <v>2478</v>
      </c>
      <c r="YM6" s="304" t="s">
        <v>2478</v>
      </c>
      <c r="YN6" s="304" t="s">
        <v>2478</v>
      </c>
      <c r="YO6" s="304" t="s">
        <v>2478</v>
      </c>
      <c r="YP6" s="248"/>
      <c r="YQ6" s="248"/>
    </row>
    <row r="7" spans="1:667" x14ac:dyDescent="0.25">
      <c r="A7" s="91" t="s">
        <v>2618</v>
      </c>
      <c r="DV7" s="77"/>
      <c r="EJ7" s="79"/>
      <c r="GP7" s="77"/>
      <c r="GQ7" s="77"/>
      <c r="GR7" s="77"/>
      <c r="GS7" s="77"/>
      <c r="GT7" s="77"/>
      <c r="KJ7" s="81"/>
      <c r="KK7" s="81"/>
      <c r="KL7" s="81"/>
      <c r="KM7" s="81"/>
      <c r="KN7" s="81"/>
      <c r="KO7" s="81"/>
      <c r="KP7" s="81"/>
      <c r="KQ7" s="81"/>
      <c r="KR7" s="81"/>
      <c r="KS7" s="81"/>
      <c r="KT7" s="81"/>
      <c r="KU7" s="81"/>
      <c r="KV7" s="81"/>
      <c r="KW7" s="81"/>
      <c r="KX7" s="81"/>
      <c r="KY7" s="81"/>
      <c r="KZ7" s="81"/>
      <c r="LA7" s="81"/>
      <c r="LB7" s="81"/>
      <c r="LC7" s="81"/>
      <c r="LD7" s="81"/>
      <c r="LE7" s="77"/>
      <c r="LF7" s="77"/>
      <c r="LG7" s="81"/>
      <c r="LH7" s="81"/>
      <c r="LK7" s="246"/>
      <c r="LL7" s="246"/>
      <c r="LM7" s="246"/>
      <c r="LN7" s="246"/>
      <c r="LO7" s="246"/>
      <c r="LP7" s="246"/>
      <c r="LQ7" s="246"/>
      <c r="LR7" s="246"/>
      <c r="LS7" s="246"/>
      <c r="LT7" s="246"/>
      <c r="LU7" s="246"/>
      <c r="LV7" s="246"/>
      <c r="LW7" s="246"/>
      <c r="LX7" s="246"/>
      <c r="LY7" s="246"/>
      <c r="LZ7" s="246"/>
      <c r="MA7" s="246"/>
      <c r="MB7" s="246"/>
      <c r="MC7" s="246"/>
      <c r="MD7" s="246"/>
      <c r="ME7" s="246"/>
      <c r="MF7" s="246"/>
      <c r="MG7" s="246"/>
      <c r="MH7" s="246"/>
      <c r="MI7" s="246"/>
      <c r="MJ7" s="246"/>
      <c r="MK7" s="246"/>
      <c r="ML7" s="246"/>
      <c r="MM7" s="246"/>
      <c r="MN7" s="246"/>
      <c r="MO7" s="246"/>
      <c r="MP7" s="246"/>
      <c r="MQ7" s="246"/>
      <c r="MR7" s="246"/>
      <c r="MT7" s="79" t="s">
        <v>2191</v>
      </c>
      <c r="MW7" s="79"/>
      <c r="MX7" s="77"/>
      <c r="MY7" s="77"/>
      <c r="MZ7" s="77"/>
      <c r="NA7" s="77"/>
      <c r="NO7" s="167"/>
      <c r="NV7" s="79"/>
      <c r="OJ7" s="79"/>
      <c r="OV7" s="79"/>
      <c r="OZ7" s="79"/>
      <c r="PL7" s="79"/>
      <c r="PN7" s="79"/>
      <c r="PP7" s="79"/>
      <c r="PS7" s="79"/>
      <c r="QO7" s="79"/>
      <c r="QX7" s="79"/>
      <c r="RD7" s="79"/>
      <c r="RF7" s="79"/>
      <c r="SA7" s="79"/>
      <c r="SP7" s="79"/>
      <c r="SR7" s="81"/>
      <c r="SS7" s="81"/>
      <c r="ST7" s="81"/>
      <c r="SU7" s="81"/>
      <c r="SV7" s="81"/>
      <c r="SW7" s="81"/>
      <c r="SX7" s="81"/>
      <c r="SY7" s="81"/>
      <c r="SZ7" s="81"/>
      <c r="TA7" s="81"/>
      <c r="TB7" s="81"/>
      <c r="TC7" s="81"/>
      <c r="TD7" s="81"/>
      <c r="TE7" s="81"/>
      <c r="TF7" s="81"/>
      <c r="TG7" s="81"/>
      <c r="TH7" s="81"/>
      <c r="TI7" s="81"/>
      <c r="TJ7" s="81"/>
      <c r="TK7" s="81"/>
      <c r="TL7" s="81"/>
      <c r="TM7" s="81"/>
      <c r="TN7" s="81"/>
      <c r="TO7" s="81"/>
      <c r="TP7" s="81"/>
      <c r="TQ7" s="81"/>
      <c r="TR7" s="81"/>
      <c r="TS7" s="81"/>
      <c r="TT7" s="81"/>
      <c r="TU7" s="81"/>
      <c r="TV7" s="81"/>
      <c r="TW7" s="81"/>
      <c r="TX7" s="81"/>
      <c r="TY7" s="81"/>
      <c r="TZ7" s="81"/>
      <c r="UA7" s="81"/>
      <c r="UB7" s="81"/>
      <c r="UC7" s="81"/>
      <c r="UD7" s="81"/>
      <c r="UE7" s="81"/>
      <c r="UF7" s="81"/>
      <c r="UG7" s="81"/>
      <c r="UH7" s="81"/>
      <c r="UI7" s="81"/>
      <c r="UJ7" s="81"/>
      <c r="UK7" s="81"/>
      <c r="UL7" s="81"/>
      <c r="UM7" s="81"/>
      <c r="UN7" s="81"/>
      <c r="UO7" s="82"/>
      <c r="UP7" s="82"/>
      <c r="UQ7" s="81"/>
      <c r="UR7" s="81"/>
      <c r="US7" s="81"/>
      <c r="UT7" s="81"/>
      <c r="UU7" s="81"/>
      <c r="UV7" s="81"/>
      <c r="UW7" s="81"/>
      <c r="UX7" s="81"/>
      <c r="UY7" s="81"/>
      <c r="UZ7" s="81"/>
      <c r="VA7" s="81"/>
      <c r="VB7" s="81"/>
      <c r="VC7" s="81"/>
      <c r="VD7" s="81"/>
      <c r="VE7" s="81"/>
      <c r="VF7" s="81"/>
      <c r="VG7" s="81"/>
      <c r="VH7" s="81"/>
      <c r="VI7" s="81"/>
      <c r="VJ7" s="81"/>
      <c r="VK7" s="81"/>
      <c r="VL7" s="81"/>
      <c r="VM7" s="81"/>
      <c r="VN7" s="81"/>
      <c r="VO7" s="81"/>
      <c r="VP7" s="81"/>
      <c r="VQ7" s="81"/>
      <c r="VR7" s="81"/>
      <c r="VS7" s="81"/>
      <c r="VT7" s="81"/>
      <c r="VU7" s="81"/>
      <c r="VV7" s="81"/>
      <c r="VW7" s="81"/>
      <c r="VX7" s="81"/>
      <c r="VY7" s="81"/>
      <c r="VZ7" s="81"/>
      <c r="WA7" s="81"/>
      <c r="WB7" s="81"/>
      <c r="WC7" s="81"/>
      <c r="WD7" s="81"/>
      <c r="WE7" s="81"/>
      <c r="WF7" s="81"/>
      <c r="WG7" s="81"/>
      <c r="WH7" s="81"/>
      <c r="WI7" s="81"/>
      <c r="WJ7" s="80"/>
      <c r="WK7" s="81"/>
      <c r="WL7" s="81"/>
      <c r="WM7" s="81"/>
      <c r="WN7" s="81"/>
      <c r="WO7" s="81"/>
      <c r="WP7" s="81"/>
      <c r="WQ7" s="81"/>
      <c r="WR7" s="81"/>
      <c r="WS7" s="81"/>
      <c r="WT7" s="81"/>
      <c r="WU7" s="81"/>
      <c r="WV7" s="81"/>
      <c r="WW7" s="81"/>
      <c r="WX7" s="81"/>
      <c r="WY7" s="81"/>
      <c r="WZ7" s="81"/>
      <c r="XA7" s="81"/>
      <c r="XB7" s="81"/>
      <c r="XC7" s="81"/>
      <c r="XD7" s="81"/>
      <c r="XE7" s="81"/>
      <c r="XF7" s="81"/>
      <c r="XG7" s="81"/>
      <c r="XH7" s="81"/>
      <c r="XI7" s="81"/>
      <c r="XJ7" s="81"/>
      <c r="XK7" s="81"/>
      <c r="XL7" s="81"/>
      <c r="XM7" s="81"/>
      <c r="XN7" s="81"/>
      <c r="XO7" s="81"/>
      <c r="XP7" s="81"/>
      <c r="XQ7" s="81"/>
      <c r="XR7" s="81"/>
      <c r="XS7" s="81"/>
      <c r="XT7" s="81"/>
      <c r="XU7" s="81"/>
      <c r="XV7" s="81"/>
      <c r="XW7" s="81"/>
      <c r="XX7" s="81"/>
      <c r="XY7" s="81"/>
      <c r="XZ7" s="81"/>
      <c r="YA7" s="81"/>
      <c r="YB7" s="81"/>
      <c r="YC7" s="81"/>
      <c r="YD7" s="81"/>
      <c r="YE7" s="81"/>
      <c r="YF7" s="81"/>
      <c r="YG7" s="81"/>
      <c r="YH7" s="81"/>
      <c r="YI7" s="81"/>
      <c r="YJ7" s="81"/>
      <c r="YK7" s="81"/>
      <c r="YP7" s="246"/>
      <c r="YQ7" s="246"/>
    </row>
    <row r="8" spans="1:667" s="92" customFormat="1" ht="38.25" customHeight="1" x14ac:dyDescent="0.25">
      <c r="A8" s="92" t="s">
        <v>1161</v>
      </c>
      <c r="B8" s="75"/>
      <c r="C8" s="93" t="s">
        <v>1175</v>
      </c>
      <c r="D8" s="93" t="s">
        <v>1175</v>
      </c>
      <c r="E8" s="93" t="s">
        <v>1175</v>
      </c>
      <c r="F8" s="93" t="s">
        <v>1175</v>
      </c>
      <c r="G8" s="93" t="s">
        <v>1175</v>
      </c>
      <c r="H8" s="93" t="s">
        <v>1175</v>
      </c>
      <c r="I8" s="93" t="s">
        <v>1175</v>
      </c>
      <c r="J8" s="93" t="s">
        <v>1175</v>
      </c>
      <c r="K8" s="93" t="s">
        <v>1175</v>
      </c>
      <c r="L8" s="93" t="s">
        <v>1175</v>
      </c>
      <c r="M8" s="93" t="s">
        <v>1175</v>
      </c>
      <c r="N8" s="93" t="s">
        <v>1175</v>
      </c>
      <c r="O8" s="93" t="s">
        <v>1175</v>
      </c>
      <c r="P8" s="93" t="s">
        <v>1175</v>
      </c>
      <c r="Q8" s="93" t="s">
        <v>1175</v>
      </c>
      <c r="R8" s="93" t="s">
        <v>1175</v>
      </c>
      <c r="S8" s="93" t="s">
        <v>1175</v>
      </c>
      <c r="T8" s="93" t="s">
        <v>1175</v>
      </c>
      <c r="U8" s="93" t="s">
        <v>1175</v>
      </c>
      <c r="V8" s="93" t="s">
        <v>1175</v>
      </c>
      <c r="W8" s="93" t="s">
        <v>1175</v>
      </c>
      <c r="X8" s="93" t="s">
        <v>1175</v>
      </c>
      <c r="Y8" s="93" t="s">
        <v>1175</v>
      </c>
      <c r="Z8" s="93" t="s">
        <v>1175</v>
      </c>
      <c r="AA8" s="93" t="s">
        <v>1175</v>
      </c>
      <c r="AB8" s="93" t="s">
        <v>1175</v>
      </c>
      <c r="AC8" s="93" t="s">
        <v>1175</v>
      </c>
      <c r="AD8" s="93" t="s">
        <v>1175</v>
      </c>
      <c r="AE8" s="93" t="s">
        <v>1175</v>
      </c>
      <c r="AF8" s="93" t="s">
        <v>1175</v>
      </c>
      <c r="AG8" s="93" t="s">
        <v>1175</v>
      </c>
      <c r="AH8" s="93" t="s">
        <v>1175</v>
      </c>
      <c r="AI8" s="93" t="s">
        <v>1175</v>
      </c>
      <c r="AJ8" s="93" t="s">
        <v>1175</v>
      </c>
      <c r="AK8" s="93" t="s">
        <v>1175</v>
      </c>
      <c r="AL8" s="93" t="s">
        <v>1175</v>
      </c>
      <c r="AM8" s="93" t="s">
        <v>1175</v>
      </c>
      <c r="AN8" s="93" t="s">
        <v>1175</v>
      </c>
      <c r="AO8" s="93" t="s">
        <v>1175</v>
      </c>
      <c r="AP8" s="93" t="s">
        <v>1175</v>
      </c>
      <c r="AQ8" s="93" t="s">
        <v>1175</v>
      </c>
      <c r="AR8" s="93" t="s">
        <v>1175</v>
      </c>
      <c r="AS8" s="93" t="s">
        <v>1175</v>
      </c>
      <c r="AT8" s="93" t="s">
        <v>1175</v>
      </c>
      <c r="AU8" s="93" t="s">
        <v>1175</v>
      </c>
      <c r="AV8" s="93" t="s">
        <v>1175</v>
      </c>
      <c r="AW8" s="93" t="s">
        <v>1175</v>
      </c>
      <c r="AX8" s="93" t="s">
        <v>1175</v>
      </c>
      <c r="AY8" s="93" t="s">
        <v>1175</v>
      </c>
      <c r="AZ8" s="93" t="s">
        <v>1175</v>
      </c>
      <c r="BA8" s="93"/>
      <c r="BB8" s="93"/>
      <c r="BC8" s="93"/>
      <c r="BD8" s="93"/>
      <c r="BE8" s="93" t="s">
        <v>1175</v>
      </c>
      <c r="BF8" s="93" t="s">
        <v>1175</v>
      </c>
      <c r="BG8" s="93" t="s">
        <v>1175</v>
      </c>
      <c r="BH8" s="93" t="s">
        <v>1175</v>
      </c>
      <c r="BI8" s="93" t="s">
        <v>1175</v>
      </c>
      <c r="BJ8" s="93" t="s">
        <v>1201</v>
      </c>
      <c r="BK8" s="93" t="s">
        <v>1201</v>
      </c>
      <c r="BL8" s="93" t="s">
        <v>1201</v>
      </c>
      <c r="BM8" s="93" t="s">
        <v>1201</v>
      </c>
      <c r="BN8" s="93" t="s">
        <v>1201</v>
      </c>
      <c r="BO8" s="93" t="s">
        <v>1201</v>
      </c>
      <c r="BP8" s="93" t="s">
        <v>1201</v>
      </c>
      <c r="BQ8" s="93" t="s">
        <v>1201</v>
      </c>
      <c r="BR8" s="93" t="s">
        <v>1201</v>
      </c>
      <c r="BS8" s="93"/>
      <c r="BT8" s="93" t="s">
        <v>2017</v>
      </c>
      <c r="BU8" s="93"/>
      <c r="BV8" s="93"/>
      <c r="BW8" s="93"/>
      <c r="BX8" s="93"/>
      <c r="BY8" s="93"/>
      <c r="BZ8" s="93"/>
      <c r="CA8" s="93"/>
      <c r="CB8" s="93"/>
      <c r="CC8" s="93"/>
      <c r="CD8" s="93"/>
      <c r="CE8" s="93"/>
      <c r="CF8" s="93" t="s">
        <v>1201</v>
      </c>
      <c r="CG8" s="93" t="s">
        <v>1201</v>
      </c>
      <c r="CH8" s="93" t="s">
        <v>1201</v>
      </c>
      <c r="CI8" s="93" t="s">
        <v>1201</v>
      </c>
      <c r="CJ8" s="93" t="s">
        <v>1201</v>
      </c>
      <c r="CK8" s="93" t="s">
        <v>1201</v>
      </c>
      <c r="CL8" s="93" t="s">
        <v>1201</v>
      </c>
      <c r="CM8" s="93" t="s">
        <v>1201</v>
      </c>
      <c r="CN8" s="93" t="s">
        <v>1201</v>
      </c>
      <c r="CO8" s="93" t="s">
        <v>1201</v>
      </c>
      <c r="CP8" s="93" t="s">
        <v>1201</v>
      </c>
      <c r="CQ8" s="93" t="s">
        <v>1201</v>
      </c>
      <c r="CR8" s="93"/>
      <c r="CS8" s="93"/>
      <c r="CT8" s="93" t="s">
        <v>1201</v>
      </c>
      <c r="CU8" s="93" t="s">
        <v>1201</v>
      </c>
      <c r="CV8" s="93" t="s">
        <v>1201</v>
      </c>
      <c r="CW8" s="93" t="s">
        <v>1201</v>
      </c>
      <c r="CX8" s="93" t="s">
        <v>1201</v>
      </c>
      <c r="CY8" s="93" t="s">
        <v>1201</v>
      </c>
      <c r="CZ8" s="93" t="s">
        <v>1201</v>
      </c>
      <c r="DA8" s="93" t="s">
        <v>1201</v>
      </c>
      <c r="DB8" s="93" t="s">
        <v>1201</v>
      </c>
      <c r="DC8" s="93" t="s">
        <v>1201</v>
      </c>
      <c r="DD8" s="93" t="s">
        <v>1201</v>
      </c>
      <c r="DE8" s="93" t="s">
        <v>1201</v>
      </c>
      <c r="DF8" s="93" t="s">
        <v>1201</v>
      </c>
      <c r="DG8" s="93" t="s">
        <v>1201</v>
      </c>
      <c r="DH8" s="93" t="s">
        <v>1201</v>
      </c>
      <c r="DI8" s="93" t="s">
        <v>1201</v>
      </c>
      <c r="DJ8" s="93" t="s">
        <v>1201</v>
      </c>
      <c r="DK8" s="93" t="s">
        <v>1201</v>
      </c>
      <c r="DL8" s="93" t="s">
        <v>1201</v>
      </c>
      <c r="DM8" s="93" t="s">
        <v>1201</v>
      </c>
      <c r="DN8" s="93" t="s">
        <v>1201</v>
      </c>
      <c r="DO8" s="93" t="s">
        <v>1201</v>
      </c>
      <c r="DP8" s="93" t="s">
        <v>1201</v>
      </c>
      <c r="DQ8" s="93" t="s">
        <v>1201</v>
      </c>
      <c r="DR8" s="93" t="s">
        <v>1201</v>
      </c>
      <c r="DS8" s="93" t="s">
        <v>1201</v>
      </c>
      <c r="DT8" s="93" t="s">
        <v>1201</v>
      </c>
      <c r="DU8" s="93" t="s">
        <v>1201</v>
      </c>
      <c r="DV8" s="93" t="s">
        <v>1201</v>
      </c>
      <c r="DW8" s="93" t="s">
        <v>1201</v>
      </c>
      <c r="DX8" s="93" t="s">
        <v>1201</v>
      </c>
      <c r="DY8" s="93" t="s">
        <v>1201</v>
      </c>
      <c r="DZ8" s="93" t="s">
        <v>1201</v>
      </c>
      <c r="EA8" s="93" t="s">
        <v>1201</v>
      </c>
      <c r="EB8" s="93" t="s">
        <v>1201</v>
      </c>
      <c r="EC8" s="93" t="s">
        <v>1201</v>
      </c>
      <c r="ED8" s="93" t="s">
        <v>1201</v>
      </c>
      <c r="EE8" s="93" t="s">
        <v>1201</v>
      </c>
      <c r="EF8" s="93" t="s">
        <v>1201</v>
      </c>
      <c r="EG8" s="93" t="s">
        <v>1201</v>
      </c>
      <c r="EH8" s="93" t="s">
        <v>1201</v>
      </c>
      <c r="EI8" s="93" t="s">
        <v>1201</v>
      </c>
      <c r="EJ8" s="93" t="s">
        <v>1201</v>
      </c>
      <c r="EK8" s="93" t="s">
        <v>1201</v>
      </c>
      <c r="EL8" s="93" t="s">
        <v>1201</v>
      </c>
      <c r="EM8" s="93" t="s">
        <v>1201</v>
      </c>
      <c r="EN8" s="93" t="s">
        <v>1201</v>
      </c>
      <c r="EO8" s="93" t="s">
        <v>1201</v>
      </c>
      <c r="EP8" s="93" t="s">
        <v>1201</v>
      </c>
      <c r="EQ8" s="93" t="s">
        <v>1201</v>
      </c>
      <c r="ER8" s="93" t="s">
        <v>1201</v>
      </c>
      <c r="ES8" s="93" t="s">
        <v>1201</v>
      </c>
      <c r="ET8" s="93" t="s">
        <v>1201</v>
      </c>
      <c r="EU8" s="93" t="s">
        <v>1201</v>
      </c>
      <c r="EV8" s="93" t="s">
        <v>1201</v>
      </c>
      <c r="EW8" s="93" t="s">
        <v>1201</v>
      </c>
      <c r="EX8" s="93" t="s">
        <v>1201</v>
      </c>
      <c r="EY8" s="93" t="s">
        <v>1201</v>
      </c>
      <c r="EZ8" s="93" t="s">
        <v>1201</v>
      </c>
      <c r="FA8" s="93" t="s">
        <v>1201</v>
      </c>
      <c r="FB8" s="93" t="s">
        <v>1201</v>
      </c>
      <c r="FC8" s="93" t="s">
        <v>1201</v>
      </c>
      <c r="FD8" s="93" t="s">
        <v>1201</v>
      </c>
      <c r="FE8" s="93" t="s">
        <v>1201</v>
      </c>
      <c r="FF8" s="93" t="s">
        <v>1201</v>
      </c>
      <c r="FG8" s="93" t="s">
        <v>1201</v>
      </c>
      <c r="FH8" s="93" t="s">
        <v>1201</v>
      </c>
      <c r="FI8" s="93" t="s">
        <v>1201</v>
      </c>
      <c r="FJ8" s="93" t="s">
        <v>1201</v>
      </c>
      <c r="FK8" s="93" t="s">
        <v>1201</v>
      </c>
      <c r="FL8" s="93" t="s">
        <v>1201</v>
      </c>
      <c r="FM8" s="93" t="s">
        <v>1201</v>
      </c>
      <c r="FN8" s="93" t="s">
        <v>1201</v>
      </c>
      <c r="FO8" s="93" t="s">
        <v>1201</v>
      </c>
      <c r="FP8" s="93" t="s">
        <v>1201</v>
      </c>
      <c r="FQ8" s="93" t="s">
        <v>1201</v>
      </c>
      <c r="FR8" s="93" t="s">
        <v>1201</v>
      </c>
      <c r="FS8" s="93" t="s">
        <v>1201</v>
      </c>
      <c r="FT8" s="93" t="s">
        <v>1201</v>
      </c>
      <c r="FU8" s="93" t="s">
        <v>1201</v>
      </c>
      <c r="FV8" s="93" t="s">
        <v>1201</v>
      </c>
      <c r="FW8" s="93" t="s">
        <v>1201</v>
      </c>
      <c r="FX8" s="93" t="s">
        <v>1201</v>
      </c>
      <c r="FY8" s="93" t="s">
        <v>1201</v>
      </c>
      <c r="FZ8" s="93" t="s">
        <v>1201</v>
      </c>
      <c r="GA8" s="93" t="s">
        <v>1201</v>
      </c>
      <c r="GB8" s="93" t="s">
        <v>1201</v>
      </c>
      <c r="GC8" s="93" t="s">
        <v>1201</v>
      </c>
      <c r="GD8" s="93" t="s">
        <v>1201</v>
      </c>
      <c r="GE8" s="93" t="s">
        <v>1201</v>
      </c>
      <c r="GF8" s="93" t="s">
        <v>1201</v>
      </c>
      <c r="GG8" s="93" t="s">
        <v>1201</v>
      </c>
      <c r="GH8" s="93" t="s">
        <v>1201</v>
      </c>
      <c r="GI8" s="93" t="s">
        <v>1201</v>
      </c>
      <c r="GJ8" s="93" t="s">
        <v>1201</v>
      </c>
      <c r="GK8" s="93" t="s">
        <v>1201</v>
      </c>
      <c r="GL8" s="93" t="s">
        <v>1201</v>
      </c>
      <c r="GM8" s="93" t="s">
        <v>1201</v>
      </c>
      <c r="GN8" s="93" t="s">
        <v>1201</v>
      </c>
      <c r="GO8" s="93" t="s">
        <v>1201</v>
      </c>
      <c r="GP8" s="93" t="s">
        <v>1175</v>
      </c>
      <c r="GQ8" s="93" t="s">
        <v>1175</v>
      </c>
      <c r="GR8" s="93" t="s">
        <v>1175</v>
      </c>
      <c r="GS8" s="93" t="s">
        <v>1175</v>
      </c>
      <c r="GU8" s="79" t="s">
        <v>1349</v>
      </c>
      <c r="GV8" s="81" t="s">
        <v>1349</v>
      </c>
      <c r="GW8" s="81" t="s">
        <v>1349</v>
      </c>
      <c r="GX8" s="79" t="s">
        <v>1349</v>
      </c>
      <c r="GY8" s="81" t="s">
        <v>1349</v>
      </c>
      <c r="GZ8" s="81" t="s">
        <v>1349</v>
      </c>
      <c r="HA8" s="81" t="s">
        <v>1349</v>
      </c>
      <c r="HB8" s="81" t="s">
        <v>1349</v>
      </c>
      <c r="HC8" s="81" t="str">
        <f>HB8</f>
        <v>WT</v>
      </c>
      <c r="HD8" s="81" t="str">
        <f>HC8</f>
        <v>WT</v>
      </c>
      <c r="HE8" s="81" t="s">
        <v>439</v>
      </c>
      <c r="HF8" s="81" t="s">
        <v>439</v>
      </c>
      <c r="HG8" s="81" t="s">
        <v>439</v>
      </c>
      <c r="HH8" s="81" t="s">
        <v>439</v>
      </c>
      <c r="HI8" s="81" t="s">
        <v>439</v>
      </c>
      <c r="HJ8" s="81" t="s">
        <v>439</v>
      </c>
      <c r="HK8" s="81" t="s">
        <v>1175</v>
      </c>
      <c r="HL8" s="81" t="s">
        <v>1175</v>
      </c>
      <c r="HM8" s="81" t="s">
        <v>1175</v>
      </c>
      <c r="HN8" s="81" t="s">
        <v>1175</v>
      </c>
      <c r="HO8" s="81" t="s">
        <v>1175</v>
      </c>
      <c r="HP8" s="81" t="s">
        <v>1175</v>
      </c>
      <c r="HQ8" s="81" t="s">
        <v>1175</v>
      </c>
      <c r="HR8" s="81" t="s">
        <v>1175</v>
      </c>
      <c r="HS8" s="81" t="s">
        <v>1175</v>
      </c>
      <c r="HT8" s="81" t="s">
        <v>1175</v>
      </c>
      <c r="HU8" s="81"/>
      <c r="HV8" s="81"/>
      <c r="HW8" s="81" t="s">
        <v>1175</v>
      </c>
      <c r="HX8" s="81" t="s">
        <v>1175</v>
      </c>
      <c r="HY8" s="81" t="s">
        <v>1175</v>
      </c>
      <c r="HZ8" s="81" t="s">
        <v>1175</v>
      </c>
      <c r="IA8" s="81" t="s">
        <v>1175</v>
      </c>
      <c r="IB8" s="81" t="s">
        <v>1175</v>
      </c>
      <c r="IC8" s="81" t="s">
        <v>1175</v>
      </c>
      <c r="ID8" s="81" t="s">
        <v>1175</v>
      </c>
      <c r="IE8" s="81" t="s">
        <v>1175</v>
      </c>
      <c r="IF8" s="81" t="s">
        <v>1175</v>
      </c>
      <c r="IG8" s="81" t="s">
        <v>1175</v>
      </c>
      <c r="IH8" s="81" t="s">
        <v>1175</v>
      </c>
      <c r="II8" s="81" t="s">
        <v>1175</v>
      </c>
      <c r="IJ8" s="81" t="s">
        <v>1175</v>
      </c>
      <c r="IK8" s="81" t="s">
        <v>1175</v>
      </c>
      <c r="IL8" s="81" t="s">
        <v>1175</v>
      </c>
      <c r="IM8" s="81" t="s">
        <v>1175</v>
      </c>
      <c r="IN8" s="81" t="s">
        <v>1175</v>
      </c>
      <c r="IO8" s="81" t="s">
        <v>1175</v>
      </c>
      <c r="IP8" s="81" t="s">
        <v>1175</v>
      </c>
      <c r="IQ8" s="81" t="s">
        <v>1175</v>
      </c>
      <c r="IR8" s="81" t="s">
        <v>1175</v>
      </c>
      <c r="IS8" s="81" t="s">
        <v>1175</v>
      </c>
      <c r="IT8" s="81" t="s">
        <v>1175</v>
      </c>
      <c r="IU8" s="81" t="s">
        <v>1175</v>
      </c>
      <c r="IV8" s="81" t="s">
        <v>1175</v>
      </c>
      <c r="IW8" s="81"/>
      <c r="IX8" s="81"/>
      <c r="IY8" s="81"/>
      <c r="IZ8" s="81" t="s">
        <v>1175</v>
      </c>
      <c r="JA8" s="81" t="s">
        <v>1175</v>
      </c>
      <c r="JB8" s="81" t="s">
        <v>1175</v>
      </c>
      <c r="JC8" s="81" t="s">
        <v>1175</v>
      </c>
      <c r="JD8" s="81" t="s">
        <v>1175</v>
      </c>
      <c r="JE8" s="81" t="s">
        <v>1175</v>
      </c>
      <c r="JF8" s="81" t="s">
        <v>1175</v>
      </c>
      <c r="JG8" s="81" t="s">
        <v>1175</v>
      </c>
      <c r="JH8" s="81" t="s">
        <v>1175</v>
      </c>
      <c r="JI8" s="81" t="s">
        <v>1175</v>
      </c>
      <c r="JJ8" s="81" t="s">
        <v>1175</v>
      </c>
      <c r="JK8" s="81" t="s">
        <v>1175</v>
      </c>
      <c r="JL8" s="81" t="s">
        <v>1175</v>
      </c>
      <c r="JM8" s="81" t="s">
        <v>1175</v>
      </c>
      <c r="JN8" s="81" t="s">
        <v>1175</v>
      </c>
      <c r="JO8" s="81" t="s">
        <v>1175</v>
      </c>
      <c r="JP8" s="81" t="s">
        <v>1175</v>
      </c>
      <c r="JQ8" s="81" t="s">
        <v>1175</v>
      </c>
      <c r="JR8" s="81" t="s">
        <v>1175</v>
      </c>
      <c r="JS8" s="81" t="s">
        <v>1175</v>
      </c>
      <c r="JT8" s="81" t="s">
        <v>1175</v>
      </c>
      <c r="JU8" s="81" t="s">
        <v>1175</v>
      </c>
      <c r="JV8" s="81" t="s">
        <v>1175</v>
      </c>
      <c r="JW8" s="81" t="s">
        <v>1175</v>
      </c>
      <c r="JX8" s="81" t="s">
        <v>1175</v>
      </c>
      <c r="JY8" s="81" t="s">
        <v>1175</v>
      </c>
      <c r="JZ8" s="81" t="s">
        <v>1175</v>
      </c>
      <c r="KA8" s="81" t="s">
        <v>1175</v>
      </c>
      <c r="KB8" s="81" t="s">
        <v>1175</v>
      </c>
      <c r="KC8" s="81" t="s">
        <v>1175</v>
      </c>
      <c r="KD8" s="81" t="s">
        <v>1175</v>
      </c>
      <c r="KE8" s="81" t="s">
        <v>1175</v>
      </c>
      <c r="KF8" s="81" t="s">
        <v>1175</v>
      </c>
      <c r="KG8" s="81" t="s">
        <v>1175</v>
      </c>
      <c r="KH8" s="81" t="s">
        <v>1175</v>
      </c>
      <c r="KI8" s="81" t="s">
        <v>1175</v>
      </c>
      <c r="KJ8" s="81" t="s">
        <v>1175</v>
      </c>
      <c r="KK8" s="81" t="s">
        <v>1175</v>
      </c>
      <c r="KL8" s="81" t="s">
        <v>1175</v>
      </c>
      <c r="KM8" s="81" t="s">
        <v>1175</v>
      </c>
      <c r="KN8" s="81" t="s">
        <v>1175</v>
      </c>
      <c r="KO8" s="81" t="s">
        <v>1175</v>
      </c>
      <c r="KP8" s="81" t="s">
        <v>1175</v>
      </c>
      <c r="KQ8" s="81" t="s">
        <v>1175</v>
      </c>
      <c r="KR8" s="81" t="s">
        <v>1175</v>
      </c>
      <c r="KS8" s="81" t="s">
        <v>1175</v>
      </c>
      <c r="KT8" s="81" t="s">
        <v>1175</v>
      </c>
      <c r="KU8" s="81" t="s">
        <v>1175</v>
      </c>
      <c r="KV8" s="81" t="s">
        <v>1175</v>
      </c>
      <c r="KW8" s="81" t="s">
        <v>1175</v>
      </c>
      <c r="KX8" s="81" t="s">
        <v>1175</v>
      </c>
      <c r="KY8" s="81"/>
      <c r="KZ8" s="81"/>
      <c r="LA8" s="81" t="s">
        <v>1175</v>
      </c>
      <c r="LB8" s="81" t="s">
        <v>1175</v>
      </c>
      <c r="LC8" s="81"/>
      <c r="LD8" s="81"/>
      <c r="LE8" s="93"/>
      <c r="LF8" s="93"/>
      <c r="LG8" s="81" t="s">
        <v>1175</v>
      </c>
      <c r="LH8" s="81" t="s">
        <v>1175</v>
      </c>
      <c r="LI8" s="335"/>
      <c r="LJ8" s="335"/>
      <c r="LK8" s="249" t="s">
        <v>1349</v>
      </c>
      <c r="LL8" s="249" t="s">
        <v>1349</v>
      </c>
      <c r="LM8" s="249" t="s">
        <v>1349</v>
      </c>
      <c r="LN8" s="249" t="s">
        <v>1349</v>
      </c>
      <c r="LO8" s="249" t="s">
        <v>1349</v>
      </c>
      <c r="LP8" s="249" t="s">
        <v>1349</v>
      </c>
      <c r="LQ8" s="249" t="s">
        <v>1349</v>
      </c>
      <c r="LR8" s="249" t="s">
        <v>1349</v>
      </c>
      <c r="LS8" s="249" t="s">
        <v>1349</v>
      </c>
      <c r="LT8" s="249" t="s">
        <v>1349</v>
      </c>
      <c r="LU8" s="249" t="s">
        <v>1349</v>
      </c>
      <c r="LV8" s="249" t="s">
        <v>1349</v>
      </c>
      <c r="LW8" s="249" t="s">
        <v>1349</v>
      </c>
      <c r="LX8" s="249" t="s">
        <v>1349</v>
      </c>
      <c r="LY8" s="249" t="s">
        <v>1349</v>
      </c>
      <c r="LZ8" s="249" t="s">
        <v>1349</v>
      </c>
      <c r="MA8" s="249" t="s">
        <v>1349</v>
      </c>
      <c r="MB8" s="249" t="s">
        <v>1349</v>
      </c>
      <c r="MC8" s="249" t="s">
        <v>1349</v>
      </c>
      <c r="MD8" s="249" t="s">
        <v>1349</v>
      </c>
      <c r="ME8" s="249" t="s">
        <v>1349</v>
      </c>
      <c r="MF8" s="249" t="s">
        <v>1349</v>
      </c>
      <c r="MG8" s="249" t="s">
        <v>1349</v>
      </c>
      <c r="MH8" s="249" t="s">
        <v>1349</v>
      </c>
      <c r="MI8" s="249" t="s">
        <v>439</v>
      </c>
      <c r="MJ8" s="249" t="s">
        <v>439</v>
      </c>
      <c r="MK8" s="249" t="s">
        <v>439</v>
      </c>
      <c r="ML8" s="249" t="s">
        <v>439</v>
      </c>
      <c r="MM8" s="249" t="s">
        <v>439</v>
      </c>
      <c r="MN8" s="249" t="s">
        <v>439</v>
      </c>
      <c r="MO8" s="249" t="s">
        <v>439</v>
      </c>
      <c r="MP8" s="249" t="s">
        <v>439</v>
      </c>
      <c r="MQ8" s="249" t="s">
        <v>439</v>
      </c>
      <c r="MR8" s="249" t="s">
        <v>439</v>
      </c>
      <c r="MT8" s="79" t="s">
        <v>2191</v>
      </c>
      <c r="MU8" s="93" t="s">
        <v>1201</v>
      </c>
      <c r="MV8" s="81"/>
      <c r="MW8" s="93"/>
      <c r="MX8" s="93"/>
      <c r="MY8" s="93"/>
      <c r="MZ8" s="93"/>
      <c r="NA8" s="93" t="s">
        <v>1175</v>
      </c>
      <c r="NB8" s="93" t="s">
        <v>1175</v>
      </c>
      <c r="NC8" s="93"/>
      <c r="ND8" s="93"/>
      <c r="NE8" s="93"/>
      <c r="NF8" s="93"/>
      <c r="NG8" s="93"/>
      <c r="NH8" s="93"/>
      <c r="NI8" s="93"/>
      <c r="NJ8" s="93"/>
      <c r="NK8" s="93" t="s">
        <v>1175</v>
      </c>
      <c r="NL8" s="93" t="s">
        <v>1175</v>
      </c>
      <c r="NM8" s="93" t="s">
        <v>1175</v>
      </c>
      <c r="NN8" s="93"/>
      <c r="NO8" s="172"/>
      <c r="NP8" s="93"/>
      <c r="NQ8" s="93"/>
      <c r="NR8" s="93"/>
      <c r="NS8" s="93"/>
      <c r="NT8" s="93"/>
      <c r="NU8" s="93"/>
      <c r="NV8" s="93"/>
      <c r="NW8" s="93"/>
      <c r="NX8" s="93" t="s">
        <v>1201</v>
      </c>
      <c r="NY8" s="93" t="s">
        <v>1201</v>
      </c>
      <c r="NZ8" s="93" t="s">
        <v>1201</v>
      </c>
      <c r="OA8" s="93"/>
      <c r="OB8" s="93"/>
      <c r="OC8" s="93"/>
      <c r="OD8" s="93"/>
      <c r="OE8" s="93"/>
      <c r="OF8" s="93"/>
      <c r="OG8" s="93"/>
      <c r="OH8" s="93"/>
      <c r="OI8" s="93"/>
      <c r="OJ8" s="93"/>
      <c r="OK8" s="93"/>
      <c r="OL8" s="93"/>
      <c r="OM8" s="93"/>
      <c r="ON8" s="93" t="s">
        <v>1201</v>
      </c>
      <c r="OO8" s="93" t="s">
        <v>1201</v>
      </c>
      <c r="OP8" s="93" t="s">
        <v>1201</v>
      </c>
      <c r="OQ8" s="93" t="s">
        <v>1201</v>
      </c>
      <c r="OR8" s="93" t="s">
        <v>1201</v>
      </c>
      <c r="OS8" s="93"/>
      <c r="OT8" s="93" t="s">
        <v>1201</v>
      </c>
      <c r="OU8" s="93"/>
      <c r="OV8" s="93"/>
      <c r="OW8" s="93"/>
      <c r="OX8" s="93" t="s">
        <v>1201</v>
      </c>
      <c r="OY8" s="93"/>
      <c r="OZ8" s="93"/>
      <c r="PA8" s="93"/>
      <c r="PB8" s="93"/>
      <c r="PC8" s="93"/>
      <c r="PD8" s="93"/>
      <c r="PE8" s="93"/>
      <c r="PF8" s="93"/>
      <c r="PG8" s="93"/>
      <c r="PH8" s="93"/>
      <c r="PI8" s="93"/>
      <c r="PJ8" s="93" t="s">
        <v>1201</v>
      </c>
      <c r="PK8" s="93"/>
      <c r="PL8" s="93"/>
      <c r="PM8" s="93"/>
      <c r="PN8" s="93"/>
      <c r="PO8" s="93"/>
      <c r="PP8" s="93"/>
      <c r="PQ8" s="93"/>
      <c r="PR8" s="93"/>
      <c r="PS8" s="93"/>
      <c r="PT8" s="93"/>
      <c r="PU8" s="93" t="s">
        <v>1201</v>
      </c>
      <c r="PV8" s="93"/>
      <c r="PW8" s="93"/>
      <c r="PX8" s="93"/>
      <c r="PY8" s="93"/>
      <c r="PZ8" s="93"/>
      <c r="QA8" s="93"/>
      <c r="QB8" s="93"/>
      <c r="QC8" s="93"/>
      <c r="QD8" s="93"/>
      <c r="QE8" s="93"/>
      <c r="QF8" s="93"/>
      <c r="QG8" s="93"/>
      <c r="QH8" s="93"/>
      <c r="QI8" s="93"/>
      <c r="QJ8" s="93"/>
      <c r="QK8" s="93"/>
      <c r="QL8" s="93"/>
      <c r="QM8" s="93" t="s">
        <v>1201</v>
      </c>
      <c r="QN8" s="93" t="s">
        <v>1201</v>
      </c>
      <c r="QO8" s="93"/>
      <c r="QP8" s="93"/>
      <c r="QQ8" s="93"/>
      <c r="QR8" s="93"/>
      <c r="QS8" s="93"/>
      <c r="QT8" s="93"/>
      <c r="QU8" s="93"/>
      <c r="QV8" s="93"/>
      <c r="QW8" s="93"/>
      <c r="QX8" s="93"/>
      <c r="QY8" s="93"/>
      <c r="QZ8" s="93"/>
      <c r="RA8" s="93"/>
      <c r="RB8" s="93"/>
      <c r="RC8" s="93"/>
      <c r="RD8" s="93" t="s">
        <v>1201</v>
      </c>
      <c r="RE8" s="93"/>
      <c r="RF8" s="93"/>
      <c r="RG8" s="93"/>
      <c r="RH8" s="93"/>
      <c r="RI8" s="93"/>
      <c r="RJ8" s="93"/>
      <c r="RK8" s="93"/>
      <c r="RL8" s="93"/>
      <c r="RM8" s="93" t="s">
        <v>1201</v>
      </c>
      <c r="RN8" s="93"/>
      <c r="RO8" s="93"/>
      <c r="RP8" s="93"/>
      <c r="RQ8" s="93"/>
      <c r="RR8" s="93"/>
      <c r="RS8" s="93"/>
      <c r="RT8" s="93" t="s">
        <v>1201</v>
      </c>
      <c r="RU8" s="93" t="s">
        <v>1201</v>
      </c>
      <c r="RV8" s="93"/>
      <c r="RW8" s="93"/>
      <c r="RX8" s="93"/>
      <c r="RY8" s="93"/>
      <c r="RZ8" s="93"/>
      <c r="SA8" s="93"/>
      <c r="SB8" s="93"/>
      <c r="SC8" s="93" t="s">
        <v>1201</v>
      </c>
      <c r="SD8" s="93" t="s">
        <v>1201</v>
      </c>
      <c r="SE8" s="93"/>
      <c r="SF8" s="93"/>
      <c r="SG8" s="93"/>
      <c r="SH8" s="93"/>
      <c r="SI8" s="93"/>
      <c r="SJ8" s="93"/>
      <c r="SK8" s="93"/>
      <c r="SL8" s="93"/>
      <c r="SM8" s="93"/>
      <c r="SN8" s="93"/>
      <c r="SO8" s="93"/>
      <c r="SP8" s="93"/>
      <c r="SQ8" s="93"/>
      <c r="SR8" s="81" t="s">
        <v>1349</v>
      </c>
      <c r="SS8" s="81" t="s">
        <v>1349</v>
      </c>
      <c r="ST8" s="81" t="s">
        <v>1349</v>
      </c>
      <c r="SU8" s="81" t="s">
        <v>1349</v>
      </c>
      <c r="SV8" s="81" t="s">
        <v>1349</v>
      </c>
      <c r="SW8" s="81" t="s">
        <v>1349</v>
      </c>
      <c r="SX8" s="81" t="s">
        <v>1349</v>
      </c>
      <c r="SY8" s="81" t="s">
        <v>1349</v>
      </c>
      <c r="SZ8" s="81" t="s">
        <v>1349</v>
      </c>
      <c r="TA8" s="81" t="s">
        <v>1349</v>
      </c>
      <c r="TB8" s="81">
        <f>LitRev!RR8</f>
        <v>0</v>
      </c>
      <c r="TC8" s="81">
        <f>TB8</f>
        <v>0</v>
      </c>
      <c r="TD8" s="81">
        <f>TC8</f>
        <v>0</v>
      </c>
      <c r="TE8" s="81">
        <f>TD8</f>
        <v>0</v>
      </c>
      <c r="TF8" s="81" t="s">
        <v>439</v>
      </c>
      <c r="TG8" s="81" t="s">
        <v>439</v>
      </c>
      <c r="TH8" s="81" t="s">
        <v>439</v>
      </c>
      <c r="TI8" s="81" t="s">
        <v>439</v>
      </c>
      <c r="TJ8" s="81" t="s">
        <v>439</v>
      </c>
      <c r="TK8" s="81" t="s">
        <v>439</v>
      </c>
      <c r="TL8" s="81" t="s">
        <v>439</v>
      </c>
      <c r="TM8" s="81" t="s">
        <v>439</v>
      </c>
      <c r="TN8" s="81" t="s">
        <v>439</v>
      </c>
      <c r="TO8" s="81" t="s">
        <v>439</v>
      </c>
      <c r="TP8" s="81" t="s">
        <v>439</v>
      </c>
      <c r="TQ8" s="81" t="s">
        <v>439</v>
      </c>
      <c r="TR8" s="81" t="s">
        <v>439</v>
      </c>
      <c r="TS8" s="81" t="s">
        <v>439</v>
      </c>
      <c r="TT8" s="81" t="s">
        <v>439</v>
      </c>
      <c r="TU8" s="81" t="s">
        <v>439</v>
      </c>
      <c r="TV8" s="81" t="s">
        <v>439</v>
      </c>
      <c r="TW8" s="81" t="s">
        <v>439</v>
      </c>
      <c r="TX8" s="81" t="s">
        <v>439</v>
      </c>
      <c r="TY8" s="81" t="s">
        <v>439</v>
      </c>
      <c r="TZ8" s="81" t="s">
        <v>439</v>
      </c>
      <c r="UA8" s="81" t="s">
        <v>439</v>
      </c>
      <c r="UB8" s="81" t="s">
        <v>439</v>
      </c>
      <c r="UC8" s="81" t="s">
        <v>439</v>
      </c>
      <c r="UD8" s="81" t="s">
        <v>439</v>
      </c>
      <c r="UE8" s="81" t="s">
        <v>439</v>
      </c>
      <c r="UF8" s="81" t="s">
        <v>439</v>
      </c>
      <c r="UG8" s="81" t="s">
        <v>439</v>
      </c>
      <c r="UH8" s="81" t="s">
        <v>439</v>
      </c>
      <c r="UI8" s="81" t="s">
        <v>439</v>
      </c>
      <c r="UJ8" s="81" t="s">
        <v>439</v>
      </c>
      <c r="UK8" s="81" t="s">
        <v>439</v>
      </c>
      <c r="UL8" s="81" t="s">
        <v>439</v>
      </c>
      <c r="UM8" s="81" t="s">
        <v>1175</v>
      </c>
      <c r="UN8" s="81" t="s">
        <v>1175</v>
      </c>
      <c r="UO8" s="81" t="s">
        <v>1175</v>
      </c>
      <c r="UP8" s="81" t="s">
        <v>1175</v>
      </c>
      <c r="UQ8" s="81" t="s">
        <v>1175</v>
      </c>
      <c r="UR8" s="81" t="s">
        <v>1175</v>
      </c>
      <c r="US8" s="81" t="s">
        <v>1175</v>
      </c>
      <c r="UT8" s="81" t="s">
        <v>1175</v>
      </c>
      <c r="UU8" s="81" t="s">
        <v>1175</v>
      </c>
      <c r="UV8" s="81" t="s">
        <v>1175</v>
      </c>
      <c r="UW8" s="81" t="s">
        <v>1175</v>
      </c>
      <c r="UX8" s="81" t="s">
        <v>1175</v>
      </c>
      <c r="UY8" s="81" t="s">
        <v>1175</v>
      </c>
      <c r="UZ8" s="81" t="s">
        <v>1175</v>
      </c>
      <c r="VA8" s="81" t="s">
        <v>1175</v>
      </c>
      <c r="VB8" s="81" t="s">
        <v>1175</v>
      </c>
      <c r="VC8" s="81" t="s">
        <v>1175</v>
      </c>
      <c r="VD8" s="81" t="s">
        <v>1175</v>
      </c>
      <c r="VE8" s="81" t="s">
        <v>1175</v>
      </c>
      <c r="VF8" s="81" t="s">
        <v>1175</v>
      </c>
      <c r="VG8" s="81" t="s">
        <v>1175</v>
      </c>
      <c r="VH8" s="81" t="s">
        <v>1175</v>
      </c>
      <c r="VI8" s="81" t="s">
        <v>1175</v>
      </c>
      <c r="VJ8" s="81" t="s">
        <v>1175</v>
      </c>
      <c r="VK8" s="81" t="s">
        <v>1175</v>
      </c>
      <c r="VL8" s="81" t="s">
        <v>1175</v>
      </c>
      <c r="VM8" s="81" t="s">
        <v>1175</v>
      </c>
      <c r="VN8" s="81" t="s">
        <v>1175</v>
      </c>
      <c r="VO8" s="81" t="s">
        <v>1175</v>
      </c>
      <c r="VP8" s="81" t="s">
        <v>1175</v>
      </c>
      <c r="VQ8" s="81" t="s">
        <v>1175</v>
      </c>
      <c r="VR8" s="81" t="s">
        <v>1175</v>
      </c>
      <c r="VS8" s="81" t="s">
        <v>1175</v>
      </c>
      <c r="VT8" s="81" t="s">
        <v>1175</v>
      </c>
      <c r="VU8" s="81" t="s">
        <v>1175</v>
      </c>
      <c r="VV8" s="81" t="s">
        <v>1175</v>
      </c>
      <c r="VW8" s="81" t="s">
        <v>1175</v>
      </c>
      <c r="VX8" s="81" t="s">
        <v>1175</v>
      </c>
      <c r="VY8" s="81" t="s">
        <v>1175</v>
      </c>
      <c r="VZ8" s="81" t="s">
        <v>1175</v>
      </c>
      <c r="WA8" s="81" t="s">
        <v>1175</v>
      </c>
      <c r="WB8" s="81" t="s">
        <v>1175</v>
      </c>
      <c r="WC8" s="81" t="s">
        <v>1175</v>
      </c>
      <c r="WD8" s="81" t="s">
        <v>1175</v>
      </c>
      <c r="WE8" s="81" t="s">
        <v>1175</v>
      </c>
      <c r="WF8" s="81" t="s">
        <v>1175</v>
      </c>
      <c r="WG8" s="81" t="s">
        <v>1175</v>
      </c>
      <c r="WH8" s="81"/>
      <c r="WI8" s="81"/>
      <c r="WJ8" s="80" t="s">
        <v>1175</v>
      </c>
      <c r="WK8" s="81" t="s">
        <v>1175</v>
      </c>
      <c r="WL8" s="81" t="s">
        <v>1175</v>
      </c>
      <c r="WM8" s="81" t="s">
        <v>1175</v>
      </c>
      <c r="WN8" s="81" t="s">
        <v>1175</v>
      </c>
      <c r="WO8" s="81" t="s">
        <v>1175</v>
      </c>
      <c r="WP8" s="81" t="s">
        <v>1175</v>
      </c>
      <c r="WQ8" s="81" t="s">
        <v>1175</v>
      </c>
      <c r="WR8" s="81" t="s">
        <v>1175</v>
      </c>
      <c r="WS8" s="81" t="s">
        <v>1175</v>
      </c>
      <c r="WT8" s="81" t="s">
        <v>1175</v>
      </c>
      <c r="WU8" s="81" t="s">
        <v>1175</v>
      </c>
      <c r="WV8" s="81" t="s">
        <v>1175</v>
      </c>
      <c r="WW8" s="81" t="s">
        <v>1175</v>
      </c>
      <c r="WX8" s="81" t="s">
        <v>1175</v>
      </c>
      <c r="WY8" s="81" t="s">
        <v>1175</v>
      </c>
      <c r="WZ8" s="81" t="s">
        <v>1175</v>
      </c>
      <c r="XA8" s="81" t="s">
        <v>1175</v>
      </c>
      <c r="XB8" s="81" t="s">
        <v>1175</v>
      </c>
      <c r="XC8" s="81" t="s">
        <v>1175</v>
      </c>
      <c r="XD8" s="81" t="s">
        <v>1175</v>
      </c>
      <c r="XE8" s="81" t="s">
        <v>1175</v>
      </c>
      <c r="XF8" s="81" t="s">
        <v>1175</v>
      </c>
      <c r="XG8" s="81" t="s">
        <v>1175</v>
      </c>
      <c r="XH8" s="81" t="s">
        <v>1175</v>
      </c>
      <c r="XI8" s="81" t="s">
        <v>1175</v>
      </c>
      <c r="XJ8" s="81" t="s">
        <v>1175</v>
      </c>
      <c r="XK8" s="81" t="s">
        <v>1175</v>
      </c>
      <c r="XL8" s="81" t="s">
        <v>1175</v>
      </c>
      <c r="XM8" s="81" t="s">
        <v>1175</v>
      </c>
      <c r="XN8" s="81" t="s">
        <v>1175</v>
      </c>
      <c r="XO8" s="81" t="s">
        <v>1175</v>
      </c>
      <c r="XP8" s="81" t="s">
        <v>1175</v>
      </c>
      <c r="XQ8" s="81" t="s">
        <v>1175</v>
      </c>
      <c r="XR8" s="81" t="s">
        <v>1175</v>
      </c>
      <c r="XS8" s="81" t="s">
        <v>1175</v>
      </c>
      <c r="XT8" s="81" t="s">
        <v>1175</v>
      </c>
      <c r="XU8" s="81" t="s">
        <v>1175</v>
      </c>
      <c r="XV8" s="81" t="s">
        <v>1175</v>
      </c>
      <c r="XW8" s="81" t="s">
        <v>1175</v>
      </c>
      <c r="XX8" s="81" t="s">
        <v>1175</v>
      </c>
      <c r="XY8" s="81" t="s">
        <v>1175</v>
      </c>
      <c r="XZ8" s="81" t="s">
        <v>1175</v>
      </c>
      <c r="YA8" s="81" t="s">
        <v>1175</v>
      </c>
      <c r="YB8" s="81" t="s">
        <v>1175</v>
      </c>
      <c r="YC8" s="81" t="s">
        <v>1175</v>
      </c>
      <c r="YD8" s="81" t="s">
        <v>1175</v>
      </c>
      <c r="YE8" s="81" t="s">
        <v>1175</v>
      </c>
      <c r="YF8" s="81" t="s">
        <v>1175</v>
      </c>
      <c r="YG8" s="81" t="s">
        <v>1175</v>
      </c>
      <c r="YH8" s="81" t="s">
        <v>1175</v>
      </c>
      <c r="YI8" s="81" t="s">
        <v>1175</v>
      </c>
      <c r="YJ8" s="81" t="s">
        <v>1175</v>
      </c>
      <c r="YK8" s="81" t="s">
        <v>1175</v>
      </c>
      <c r="YL8" s="306"/>
      <c r="YM8" s="306"/>
      <c r="YN8" s="306"/>
      <c r="YO8" s="306"/>
      <c r="YP8" s="249" t="s">
        <v>439</v>
      </c>
      <c r="YQ8" s="249" t="s">
        <v>439</v>
      </c>
    </row>
    <row r="9" spans="1:667" s="94" customFormat="1" x14ac:dyDescent="0.25">
      <c r="A9" s="94" t="s">
        <v>1202</v>
      </c>
      <c r="B9" s="75"/>
      <c r="C9" s="95"/>
      <c r="D9" s="95"/>
      <c r="E9" s="95"/>
      <c r="F9" s="95"/>
      <c r="G9" s="95"/>
      <c r="H9" s="95"/>
      <c r="I9" s="95"/>
      <c r="J9" s="95"/>
      <c r="K9" s="95"/>
      <c r="L9" s="95"/>
      <c r="M9" s="95"/>
      <c r="N9" s="95"/>
      <c r="O9" s="95"/>
      <c r="P9" s="95"/>
      <c r="Q9" s="95"/>
      <c r="R9" s="95"/>
      <c r="S9" s="95"/>
      <c r="T9" s="95"/>
      <c r="U9" s="95"/>
      <c r="V9" s="95"/>
      <c r="W9" s="95"/>
      <c r="X9" s="95"/>
      <c r="Y9" s="95"/>
      <c r="Z9" s="95"/>
      <c r="AA9" s="95"/>
      <c r="AB9" s="95"/>
      <c r="AC9" s="95"/>
      <c r="AD9" s="95"/>
      <c r="AE9" s="95"/>
      <c r="AF9" s="95"/>
      <c r="AG9" s="95"/>
      <c r="AH9" s="95"/>
      <c r="AI9" s="95"/>
      <c r="AJ9" s="95"/>
      <c r="AK9" s="95"/>
      <c r="AL9" s="95"/>
      <c r="AM9" s="95"/>
      <c r="AN9" s="95"/>
      <c r="AO9" s="95"/>
      <c r="AP9" s="95"/>
      <c r="AQ9" s="95"/>
      <c r="AR9" s="95"/>
      <c r="AS9" s="95"/>
      <c r="AT9" s="95"/>
      <c r="AU9" s="95"/>
      <c r="AV9" s="95"/>
      <c r="AW9" s="95"/>
      <c r="AX9" s="95"/>
      <c r="AY9" s="95"/>
      <c r="AZ9" s="95"/>
      <c r="BA9" s="95"/>
      <c r="BB9" s="95"/>
      <c r="BC9" s="95"/>
      <c r="BD9" s="95"/>
      <c r="BE9" s="95"/>
      <c r="BF9" s="95"/>
      <c r="BG9" s="95"/>
      <c r="BH9" s="95"/>
      <c r="BI9" s="95"/>
      <c r="BJ9" s="95" t="s">
        <v>439</v>
      </c>
      <c r="BK9" s="95" t="s">
        <v>439</v>
      </c>
      <c r="BL9" s="95"/>
      <c r="BM9" s="95"/>
      <c r="BN9" s="95"/>
      <c r="BO9" s="95"/>
      <c r="BP9" s="95"/>
      <c r="BQ9" s="95"/>
      <c r="BR9" s="95"/>
      <c r="BS9" s="95"/>
      <c r="BT9" s="95" t="s">
        <v>2018</v>
      </c>
      <c r="BU9" s="95"/>
      <c r="BV9" s="95"/>
      <c r="BW9" s="95"/>
      <c r="BX9" s="95"/>
      <c r="BY9" s="95"/>
      <c r="BZ9" s="95"/>
      <c r="CA9" s="95"/>
      <c r="CB9" s="95"/>
      <c r="CC9" s="95"/>
      <c r="CD9" s="95"/>
      <c r="CE9" s="95"/>
      <c r="CF9" s="95"/>
      <c r="CG9" s="95"/>
      <c r="CH9" s="95"/>
      <c r="CI9" s="95"/>
      <c r="CJ9" s="95"/>
      <c r="CK9" s="95"/>
      <c r="CL9" s="95"/>
      <c r="CM9" s="95"/>
      <c r="CN9" s="95"/>
      <c r="CP9" s="95" t="s">
        <v>439</v>
      </c>
      <c r="CQ9" s="95"/>
      <c r="CR9" s="95"/>
      <c r="CS9" s="95"/>
      <c r="CT9" s="95"/>
      <c r="CU9" s="95"/>
      <c r="CV9" s="95"/>
      <c r="CW9" s="95"/>
      <c r="CX9" s="95"/>
      <c r="CY9" s="95"/>
      <c r="CZ9" s="95"/>
      <c r="DA9" s="95"/>
      <c r="DB9" s="95"/>
      <c r="DC9" s="95"/>
      <c r="DD9" s="95"/>
      <c r="DE9" s="95"/>
      <c r="DF9" s="95" t="s">
        <v>439</v>
      </c>
      <c r="DG9" s="95" t="s">
        <v>439</v>
      </c>
      <c r="DH9" s="95" t="s">
        <v>439</v>
      </c>
      <c r="DI9" s="95" t="s">
        <v>439</v>
      </c>
      <c r="DJ9" s="95" t="s">
        <v>439</v>
      </c>
      <c r="DK9" s="95" t="s">
        <v>439</v>
      </c>
      <c r="DL9" s="95" t="s">
        <v>439</v>
      </c>
      <c r="DM9" s="95" t="s">
        <v>439</v>
      </c>
      <c r="DN9" s="95" t="s">
        <v>439</v>
      </c>
      <c r="DO9" s="95" t="s">
        <v>439</v>
      </c>
      <c r="DP9" s="95" t="s">
        <v>439</v>
      </c>
      <c r="DQ9" s="95" t="s">
        <v>439</v>
      </c>
      <c r="DR9" s="95" t="s">
        <v>439</v>
      </c>
      <c r="DS9" s="95" t="s">
        <v>439</v>
      </c>
      <c r="DT9" s="95" t="s">
        <v>439</v>
      </c>
      <c r="DU9" s="95" t="s">
        <v>439</v>
      </c>
      <c r="DV9" s="95" t="s">
        <v>439</v>
      </c>
      <c r="DW9" s="95" t="s">
        <v>439</v>
      </c>
      <c r="DX9" s="95"/>
      <c r="DY9" s="95"/>
      <c r="DZ9" s="95"/>
      <c r="EA9" s="95"/>
      <c r="EB9" s="95"/>
      <c r="EC9" s="95"/>
      <c r="ED9" s="95"/>
      <c r="EE9" s="95"/>
      <c r="EF9" s="95"/>
      <c r="EG9" s="95"/>
      <c r="EH9" s="95"/>
      <c r="EI9" s="95"/>
      <c r="EJ9" s="95"/>
      <c r="EK9" s="95"/>
      <c r="EL9" s="95"/>
      <c r="EM9" s="95"/>
      <c r="EN9" s="95"/>
      <c r="EO9" s="95"/>
      <c r="EP9" s="95"/>
      <c r="EQ9" s="95"/>
      <c r="ER9" s="95"/>
      <c r="ES9" s="95"/>
      <c r="ET9" s="95"/>
      <c r="EU9" s="95"/>
      <c r="EV9" s="95"/>
      <c r="EW9" s="95"/>
      <c r="EX9" s="95"/>
      <c r="EY9" s="95"/>
      <c r="EZ9" s="95"/>
      <c r="FA9" s="95"/>
      <c r="FB9" s="95"/>
      <c r="FC9" s="95"/>
      <c r="FD9" s="95"/>
      <c r="FE9" s="95"/>
      <c r="FF9" s="95"/>
      <c r="FG9" s="95"/>
      <c r="FH9" s="95"/>
      <c r="FI9" s="95"/>
      <c r="FJ9" s="95"/>
      <c r="FK9" s="95"/>
      <c r="FL9" s="95"/>
      <c r="FM9" s="95"/>
      <c r="FN9" s="95"/>
      <c r="FO9" s="95"/>
      <c r="FP9" s="95"/>
      <c r="FQ9" s="95"/>
      <c r="FR9" s="95"/>
      <c r="FS9" s="95"/>
      <c r="FT9" s="95"/>
      <c r="FU9" s="95"/>
      <c r="FV9" s="95"/>
      <c r="FW9" s="95"/>
      <c r="FX9" s="95"/>
      <c r="FY9" s="95"/>
      <c r="FZ9" s="95"/>
      <c r="GA9" s="95"/>
      <c r="GB9" s="95"/>
      <c r="GC9" s="95"/>
      <c r="GD9" s="95"/>
      <c r="GE9" s="95"/>
      <c r="GF9" s="95"/>
      <c r="GG9" s="95"/>
      <c r="GH9" s="95"/>
      <c r="GI9" s="95"/>
      <c r="GJ9" s="95"/>
      <c r="GK9" s="95"/>
      <c r="GL9" s="95"/>
      <c r="GM9" s="95"/>
      <c r="GN9" s="95"/>
      <c r="GO9" s="95"/>
      <c r="GP9" s="95"/>
      <c r="GU9" s="79"/>
      <c r="GV9" s="81"/>
      <c r="GW9" s="81"/>
      <c r="GX9" s="79"/>
      <c r="GY9" s="81"/>
      <c r="GZ9" s="81"/>
      <c r="HA9" s="81"/>
      <c r="HB9" s="81"/>
      <c r="HC9" s="81"/>
      <c r="HD9" s="81"/>
      <c r="HE9" s="81"/>
      <c r="HF9" s="81"/>
      <c r="HG9" s="81"/>
      <c r="HH9" s="81"/>
      <c r="HI9" s="81"/>
      <c r="HJ9" s="81"/>
      <c r="HK9" s="81"/>
      <c r="HL9" s="81"/>
      <c r="HM9" s="81"/>
      <c r="HN9" s="81"/>
      <c r="HO9" s="81"/>
      <c r="HP9" s="81"/>
      <c r="HQ9" s="81"/>
      <c r="HR9" s="81"/>
      <c r="HS9" s="81"/>
      <c r="HT9" s="81"/>
      <c r="HU9" s="81"/>
      <c r="HV9" s="81"/>
      <c r="HW9" s="81"/>
      <c r="HX9" s="81"/>
      <c r="HY9" s="81"/>
      <c r="HZ9" s="81"/>
      <c r="IA9" s="81"/>
      <c r="IB9" s="81"/>
      <c r="IC9" s="81"/>
      <c r="ID9" s="81"/>
      <c r="IE9" s="81"/>
      <c r="IF9" s="81"/>
      <c r="IG9" s="81"/>
      <c r="IH9" s="81"/>
      <c r="II9" s="81"/>
      <c r="IJ9" s="81"/>
      <c r="IK9" s="81"/>
      <c r="IL9" s="81"/>
      <c r="IM9" s="81"/>
      <c r="IN9" s="81"/>
      <c r="IO9" s="81"/>
      <c r="IP9" s="81"/>
      <c r="IQ9" s="81"/>
      <c r="IR9" s="81"/>
      <c r="IS9" s="81"/>
      <c r="IT9" s="81"/>
      <c r="IU9" s="81"/>
      <c r="IV9" s="81"/>
      <c r="IW9" s="81"/>
      <c r="IX9" s="81"/>
      <c r="IY9" s="81"/>
      <c r="IZ9" s="81"/>
      <c r="JA9" s="81"/>
      <c r="JB9" s="81"/>
      <c r="JC9" s="81"/>
      <c r="JD9" s="81"/>
      <c r="JE9" s="81"/>
      <c r="JF9" s="81"/>
      <c r="JG9" s="81"/>
      <c r="JH9" s="81"/>
      <c r="JI9" s="81"/>
      <c r="JJ9" s="81"/>
      <c r="JK9" s="81"/>
      <c r="JL9" s="81"/>
      <c r="JM9" s="81"/>
      <c r="JN9" s="81"/>
      <c r="JO9" s="81"/>
      <c r="JP9" s="81"/>
      <c r="JQ9" s="81"/>
      <c r="JR9" s="81"/>
      <c r="JS9" s="81"/>
      <c r="JT9" s="81"/>
      <c r="JU9" s="81"/>
      <c r="JV9" s="81"/>
      <c r="JW9" s="81"/>
      <c r="JX9" s="81"/>
      <c r="JY9" s="81"/>
      <c r="JZ9" s="81"/>
      <c r="KA9" s="81"/>
      <c r="KB9" s="81"/>
      <c r="KC9" s="81"/>
      <c r="KD9" s="81"/>
      <c r="KE9" s="81"/>
      <c r="KF9" s="81"/>
      <c r="KG9" s="81"/>
      <c r="KH9" s="81"/>
      <c r="KI9" s="81"/>
      <c r="KJ9" s="81"/>
      <c r="KK9" s="81"/>
      <c r="KL9" s="81"/>
      <c r="KM9" s="81"/>
      <c r="KN9" s="81"/>
      <c r="KO9" s="81"/>
      <c r="KP9" s="81"/>
      <c r="KQ9" s="81"/>
      <c r="KR9" s="81"/>
      <c r="KS9" s="81"/>
      <c r="KT9" s="81"/>
      <c r="KU9" s="81"/>
      <c r="KV9" s="81"/>
      <c r="KW9" s="81"/>
      <c r="KX9" s="81"/>
      <c r="KY9" s="81"/>
      <c r="KZ9" s="81"/>
      <c r="LA9" s="81"/>
      <c r="LB9" s="81"/>
      <c r="LC9" s="81"/>
      <c r="LD9" s="81"/>
      <c r="LE9" s="95"/>
      <c r="LF9" s="95"/>
      <c r="LG9" s="81"/>
      <c r="LH9" s="81"/>
      <c r="LI9" s="336"/>
      <c r="LJ9" s="336"/>
      <c r="LK9" s="249" t="s">
        <v>439</v>
      </c>
      <c r="LL9" s="249" t="s">
        <v>439</v>
      </c>
      <c r="LM9" s="249" t="s">
        <v>439</v>
      </c>
      <c r="LN9" s="249" t="s">
        <v>439</v>
      </c>
      <c r="LO9" s="249" t="s">
        <v>439</v>
      </c>
      <c r="LP9" s="249" t="s">
        <v>439</v>
      </c>
      <c r="LQ9" s="249" t="s">
        <v>439</v>
      </c>
      <c r="LR9" s="249" t="s">
        <v>439</v>
      </c>
      <c r="LS9" s="249" t="s">
        <v>439</v>
      </c>
      <c r="LT9" s="249" t="s">
        <v>439</v>
      </c>
      <c r="LU9" s="249" t="s">
        <v>439</v>
      </c>
      <c r="LV9" s="249" t="s">
        <v>439</v>
      </c>
      <c r="LW9" s="249" t="s">
        <v>439</v>
      </c>
      <c r="LX9" s="249" t="s">
        <v>439</v>
      </c>
      <c r="LY9" s="249" t="s">
        <v>439</v>
      </c>
      <c r="LZ9" s="249" t="s">
        <v>439</v>
      </c>
      <c r="MA9" s="249" t="s">
        <v>439</v>
      </c>
      <c r="MB9" s="249" t="s">
        <v>439</v>
      </c>
      <c r="MC9" s="249" t="s">
        <v>439</v>
      </c>
      <c r="MD9" s="249" t="s">
        <v>439</v>
      </c>
      <c r="ME9" s="249" t="s">
        <v>439</v>
      </c>
      <c r="MF9" s="249" t="s">
        <v>439</v>
      </c>
      <c r="MG9" s="249" t="s">
        <v>439</v>
      </c>
      <c r="MH9" s="249" t="s">
        <v>439</v>
      </c>
      <c r="MI9" s="249" t="s">
        <v>1349</v>
      </c>
      <c r="MJ9" s="249" t="s">
        <v>1349</v>
      </c>
      <c r="MK9" s="249" t="s">
        <v>1349</v>
      </c>
      <c r="ML9" s="249" t="s">
        <v>1349</v>
      </c>
      <c r="MM9" s="249" t="s">
        <v>1349</v>
      </c>
      <c r="MN9" s="249" t="s">
        <v>1349</v>
      </c>
      <c r="MO9" s="249" t="s">
        <v>1349</v>
      </c>
      <c r="MP9" s="249" t="s">
        <v>1349</v>
      </c>
      <c r="MQ9" s="249" t="s">
        <v>1349</v>
      </c>
      <c r="MR9" s="249" t="s">
        <v>1349</v>
      </c>
      <c r="MT9" s="79" t="s">
        <v>2191</v>
      </c>
      <c r="MU9" s="95"/>
      <c r="MV9" s="81"/>
      <c r="MW9" s="95"/>
      <c r="MX9" s="95"/>
      <c r="MY9" s="95"/>
      <c r="MZ9" s="95"/>
      <c r="NA9" s="95"/>
      <c r="NB9" s="95"/>
      <c r="ND9" s="95"/>
      <c r="NE9" s="95"/>
      <c r="NF9" s="95"/>
      <c r="NG9" s="95"/>
      <c r="NH9" s="95"/>
      <c r="NI9" s="95"/>
      <c r="NJ9" s="95"/>
      <c r="NK9" s="95"/>
      <c r="NL9" s="95" t="s">
        <v>439</v>
      </c>
      <c r="NM9" s="95"/>
      <c r="NN9" s="95"/>
      <c r="NO9" s="173" t="s">
        <v>439</v>
      </c>
      <c r="NP9" s="95" t="s">
        <v>439</v>
      </c>
      <c r="NQ9" s="95"/>
      <c r="NR9" s="95"/>
      <c r="NS9" s="95"/>
      <c r="NT9" s="95"/>
      <c r="NU9" s="95"/>
      <c r="NV9" s="95"/>
      <c r="NW9" s="95"/>
      <c r="NX9" s="95"/>
      <c r="NY9" s="95"/>
      <c r="NZ9" s="95"/>
      <c r="OA9" s="95"/>
      <c r="OB9" s="95"/>
      <c r="OC9" s="95"/>
      <c r="OD9" s="95"/>
      <c r="OE9" s="95"/>
      <c r="OF9" s="95"/>
      <c r="OG9" s="95"/>
      <c r="OH9" s="95"/>
      <c r="OI9" s="95"/>
      <c r="OJ9" s="95"/>
      <c r="OL9" s="95"/>
      <c r="OM9" s="95"/>
      <c r="ON9" s="95" t="s">
        <v>439</v>
      </c>
      <c r="OO9" s="95"/>
      <c r="OP9" s="95"/>
      <c r="OQ9" s="95"/>
      <c r="OR9" s="95"/>
      <c r="OS9" s="95"/>
      <c r="OT9" s="95"/>
      <c r="OU9" s="95"/>
      <c r="OV9" s="95"/>
      <c r="OW9" s="95"/>
      <c r="OX9" s="95"/>
      <c r="OY9" s="95"/>
      <c r="OZ9" s="95"/>
      <c r="PA9" s="95"/>
      <c r="PC9" s="95"/>
      <c r="PD9" s="95"/>
      <c r="PE9" s="95"/>
      <c r="PH9" s="95"/>
      <c r="PI9" s="95"/>
      <c r="PJ9" s="95"/>
      <c r="PL9" s="95"/>
      <c r="PM9" s="95"/>
      <c r="PN9" s="95"/>
      <c r="PO9" s="95"/>
      <c r="PP9" s="95"/>
      <c r="PQ9" s="95"/>
      <c r="PR9" s="95"/>
      <c r="PS9" s="95"/>
      <c r="PT9" s="95"/>
      <c r="PU9" s="95"/>
      <c r="PW9" s="95"/>
      <c r="PX9" s="95"/>
      <c r="PY9" s="95"/>
      <c r="PZ9" s="95"/>
      <c r="QA9" s="95"/>
      <c r="QB9" s="95"/>
      <c r="QC9" s="95"/>
      <c r="QD9" s="95"/>
      <c r="QE9" s="95"/>
      <c r="QF9" s="95"/>
      <c r="QG9" s="95"/>
      <c r="QH9" s="95"/>
      <c r="QI9" s="95"/>
      <c r="QJ9" s="95"/>
      <c r="QK9" s="95"/>
      <c r="QL9" s="95"/>
      <c r="QM9" s="95"/>
      <c r="QN9" s="95"/>
      <c r="QO9" s="95"/>
      <c r="QP9" s="95"/>
      <c r="QQ9" s="95"/>
      <c r="QR9" s="95"/>
      <c r="QS9" s="95"/>
      <c r="QU9" s="95"/>
      <c r="QV9" s="95"/>
      <c r="QX9" s="95"/>
      <c r="QY9" s="95"/>
      <c r="RD9" s="95"/>
      <c r="RF9" s="95"/>
      <c r="RG9" s="95"/>
      <c r="RH9" s="95"/>
      <c r="RI9" s="95"/>
      <c r="RJ9" s="95"/>
      <c r="RK9" s="95"/>
      <c r="RL9" s="95"/>
      <c r="RM9" s="95"/>
      <c r="RN9" s="95"/>
      <c r="RO9" s="95"/>
      <c r="RP9" s="95"/>
      <c r="RQ9" s="95"/>
      <c r="RR9" s="95"/>
      <c r="RS9" s="95"/>
      <c r="RT9" s="95"/>
      <c r="RU9" s="95"/>
      <c r="RV9" s="95"/>
      <c r="RW9" s="95"/>
      <c r="RX9" s="95"/>
      <c r="RY9" s="95"/>
      <c r="RZ9" s="95"/>
      <c r="SA9" s="95"/>
      <c r="SC9" s="95"/>
      <c r="SD9" s="95"/>
      <c r="SE9" s="95"/>
      <c r="SF9" s="95"/>
      <c r="SG9" s="95"/>
      <c r="SH9" s="95"/>
      <c r="SI9" s="95"/>
      <c r="SJ9" s="95"/>
      <c r="SK9" s="95"/>
      <c r="SL9" s="95"/>
      <c r="SM9" s="95"/>
      <c r="SN9" s="95"/>
      <c r="SO9" s="95"/>
      <c r="SP9" s="95"/>
      <c r="SQ9" s="95"/>
      <c r="SR9" s="81"/>
      <c r="SS9" s="81"/>
      <c r="ST9" s="81"/>
      <c r="SU9" s="81"/>
      <c r="SV9" s="81"/>
      <c r="SW9" s="81"/>
      <c r="SX9" s="81"/>
      <c r="SY9" s="81"/>
      <c r="SZ9" s="81"/>
      <c r="TA9" s="81"/>
      <c r="TB9" s="81"/>
      <c r="TC9" s="81"/>
      <c r="TD9" s="81"/>
      <c r="TE9" s="81"/>
      <c r="TF9" s="81"/>
      <c r="TG9" s="81"/>
      <c r="TH9" s="81"/>
      <c r="TI9" s="81"/>
      <c r="TJ9" s="81"/>
      <c r="TK9" s="81"/>
      <c r="TL9" s="81"/>
      <c r="TM9" s="81"/>
      <c r="TN9" s="81"/>
      <c r="TO9" s="81"/>
      <c r="TP9" s="81"/>
      <c r="TQ9" s="81"/>
      <c r="TR9" s="81"/>
      <c r="TS9" s="81"/>
      <c r="TT9" s="81"/>
      <c r="TU9" s="81"/>
      <c r="TV9" s="81"/>
      <c r="TW9" s="81"/>
      <c r="TX9" s="81"/>
      <c r="TY9" s="81"/>
      <c r="TZ9" s="81"/>
      <c r="UA9" s="81"/>
      <c r="UB9" s="81"/>
      <c r="UC9" s="81"/>
      <c r="UD9" s="81"/>
      <c r="UE9" s="81"/>
      <c r="UF9" s="81"/>
      <c r="UG9" s="81"/>
      <c r="UH9" s="81"/>
      <c r="UI9" s="81"/>
      <c r="UJ9" s="81"/>
      <c r="UK9" s="81"/>
      <c r="UL9" s="81"/>
      <c r="UM9" s="81"/>
      <c r="UN9" s="81"/>
      <c r="UO9" s="82"/>
      <c r="UP9" s="82"/>
      <c r="UQ9" s="81"/>
      <c r="UR9" s="81"/>
      <c r="US9" s="81"/>
      <c r="UT9" s="81"/>
      <c r="UU9" s="81"/>
      <c r="UV9" s="81"/>
      <c r="UW9" s="81"/>
      <c r="UX9" s="81"/>
      <c r="UY9" s="81"/>
      <c r="UZ9" s="81"/>
      <c r="VA9" s="81"/>
      <c r="VB9" s="81"/>
      <c r="VC9" s="81"/>
      <c r="VD9" s="81"/>
      <c r="VE9" s="81"/>
      <c r="VF9" s="81"/>
      <c r="VG9" s="81"/>
      <c r="VH9" s="81"/>
      <c r="VI9" s="81"/>
      <c r="VJ9" s="81"/>
      <c r="VK9" s="81"/>
      <c r="VL9" s="81"/>
      <c r="VM9" s="81"/>
      <c r="VN9" s="81"/>
      <c r="VO9" s="81"/>
      <c r="VP9" s="81"/>
      <c r="VQ9" s="81"/>
      <c r="VR9" s="81"/>
      <c r="VS9" s="81"/>
      <c r="VT9" s="81"/>
      <c r="VU9" s="81"/>
      <c r="VV9" s="81"/>
      <c r="VW9" s="81"/>
      <c r="VX9" s="81"/>
      <c r="VY9" s="81"/>
      <c r="VZ9" s="81"/>
      <c r="WA9" s="81"/>
      <c r="WB9" s="81"/>
      <c r="WC9" s="81"/>
      <c r="WD9" s="81"/>
      <c r="WE9" s="81"/>
      <c r="WF9" s="81"/>
      <c r="WG9" s="81"/>
      <c r="WH9" s="81"/>
      <c r="WI9" s="81"/>
      <c r="WJ9" s="80"/>
      <c r="WK9" s="81"/>
      <c r="WL9" s="81"/>
      <c r="WM9" s="81"/>
      <c r="WN9" s="81"/>
      <c r="WO9" s="81"/>
      <c r="WP9" s="81"/>
      <c r="WQ9" s="81"/>
      <c r="WR9" s="81"/>
      <c r="WS9" s="81"/>
      <c r="WT9" s="81"/>
      <c r="WU9" s="81"/>
      <c r="WV9" s="81"/>
      <c r="WW9" s="81"/>
      <c r="WX9" s="81"/>
      <c r="WY9" s="81"/>
      <c r="WZ9" s="81"/>
      <c r="XA9" s="81"/>
      <c r="XB9" s="81"/>
      <c r="XC9" s="81"/>
      <c r="XD9" s="81"/>
      <c r="XE9" s="81"/>
      <c r="XF9" s="81"/>
      <c r="XG9" s="81"/>
      <c r="XH9" s="81"/>
      <c r="XI9" s="81"/>
      <c r="XJ9" s="81"/>
      <c r="XK9" s="81"/>
      <c r="XL9" s="81"/>
      <c r="XM9" s="81"/>
      <c r="XN9" s="81"/>
      <c r="XO9" s="81"/>
      <c r="XP9" s="81"/>
      <c r="XQ9" s="81"/>
      <c r="XR9" s="81"/>
      <c r="XS9" s="81"/>
      <c r="XT9" s="81"/>
      <c r="XU9" s="81"/>
      <c r="XV9" s="81"/>
      <c r="XW9" s="81"/>
      <c r="XX9" s="81"/>
      <c r="XY9" s="81"/>
      <c r="XZ9" s="81"/>
      <c r="YA9" s="81"/>
      <c r="YB9" s="81"/>
      <c r="YC9" s="81"/>
      <c r="YD9" s="81"/>
      <c r="YE9" s="81"/>
      <c r="YF9" s="81"/>
      <c r="YG9" s="81"/>
      <c r="YH9" s="81"/>
      <c r="YI9" s="81"/>
      <c r="YJ9" s="81"/>
      <c r="YK9" s="81"/>
      <c r="YL9" s="307"/>
      <c r="YM9" s="307"/>
      <c r="YN9" s="307"/>
      <c r="YO9" s="307"/>
      <c r="YP9" s="249" t="s">
        <v>1349</v>
      </c>
      <c r="YQ9" s="249" t="s">
        <v>1349</v>
      </c>
    </row>
    <row r="10" spans="1:667" x14ac:dyDescent="0.25">
      <c r="C10" s="79"/>
      <c r="D10" s="79"/>
      <c r="E10" s="79"/>
      <c r="F10" s="79"/>
      <c r="G10" s="79"/>
      <c r="H10" s="79"/>
      <c r="I10" s="79"/>
      <c r="J10" s="79"/>
      <c r="K10" s="79"/>
      <c r="L10" s="79"/>
      <c r="M10" s="79"/>
      <c r="N10" s="79"/>
      <c r="O10" s="79"/>
      <c r="P10" s="79"/>
      <c r="Q10" s="79"/>
      <c r="R10" s="79"/>
      <c r="S10" s="79"/>
      <c r="T10" s="79"/>
      <c r="U10" s="79"/>
      <c r="V10" s="79"/>
      <c r="W10" s="79"/>
      <c r="X10" s="79"/>
      <c r="Y10" s="79"/>
      <c r="Z10" s="79"/>
      <c r="AA10" s="79"/>
      <c r="AB10" s="79"/>
      <c r="AC10" s="79"/>
      <c r="AD10" s="79"/>
      <c r="AE10" s="79"/>
      <c r="AF10" s="79"/>
      <c r="AG10" s="79"/>
      <c r="AH10" s="79"/>
      <c r="AI10" s="79"/>
      <c r="AJ10" s="79"/>
      <c r="AK10" s="79"/>
      <c r="AL10" s="79"/>
      <c r="AM10" s="79"/>
      <c r="AN10" s="79"/>
      <c r="AO10" s="79"/>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P10" s="79"/>
      <c r="CQ10" s="79"/>
      <c r="CR10" s="79"/>
      <c r="CS10" s="79"/>
      <c r="CT10" s="79"/>
      <c r="CU10" s="79"/>
      <c r="CV10" s="79"/>
      <c r="CW10" s="79"/>
      <c r="CX10" s="79"/>
      <c r="CY10" s="79"/>
      <c r="CZ10" s="79"/>
      <c r="DA10" s="79"/>
      <c r="DB10" s="79"/>
      <c r="DC10" s="79"/>
      <c r="DD10" s="79"/>
      <c r="DE10" s="79"/>
      <c r="DF10" s="79"/>
      <c r="DG10" s="79"/>
      <c r="DH10" s="79"/>
      <c r="DI10" s="79"/>
      <c r="DJ10" s="79"/>
      <c r="DK10" s="79"/>
      <c r="DL10" s="79"/>
      <c r="DM10" s="79"/>
      <c r="DN10" s="79"/>
      <c r="DO10" s="79"/>
      <c r="DP10" s="79"/>
      <c r="DQ10" s="79"/>
      <c r="DR10" s="79"/>
      <c r="DS10" s="79"/>
      <c r="DT10" s="79"/>
      <c r="DU10" s="79"/>
      <c r="DW10" s="79"/>
      <c r="DX10" s="79"/>
      <c r="DY10" s="79"/>
      <c r="DZ10" s="79"/>
      <c r="EA10" s="79"/>
      <c r="EB10" s="79"/>
      <c r="EC10" s="79"/>
      <c r="ED10" s="79"/>
      <c r="EE10" s="79"/>
      <c r="EF10" s="79"/>
      <c r="EG10" s="79"/>
      <c r="EH10" s="79"/>
      <c r="EI10" s="79"/>
      <c r="EJ10" s="79"/>
      <c r="EK10" s="79"/>
      <c r="EL10" s="79"/>
      <c r="EM10" s="79"/>
      <c r="EN10" s="79"/>
      <c r="EO10" s="79"/>
      <c r="EP10" s="79"/>
      <c r="EQ10" s="79"/>
      <c r="ER10" s="79"/>
      <c r="ES10" s="79"/>
      <c r="ET10" s="79"/>
      <c r="EU10" s="79"/>
      <c r="EV10" s="79"/>
      <c r="EW10" s="79"/>
      <c r="EX10" s="79"/>
      <c r="EY10" s="79"/>
      <c r="EZ10" s="79"/>
      <c r="FA10" s="79"/>
      <c r="FB10" s="79"/>
      <c r="FC10" s="79"/>
      <c r="FD10" s="79"/>
      <c r="FE10" s="79"/>
      <c r="FF10" s="79"/>
      <c r="FG10" s="79"/>
      <c r="FH10" s="79"/>
      <c r="FI10" s="79"/>
      <c r="FJ10" s="79"/>
      <c r="FK10" s="79"/>
      <c r="FL10" s="79"/>
      <c r="FM10" s="79"/>
      <c r="FN10" s="79"/>
      <c r="FO10" s="79"/>
      <c r="FP10" s="79"/>
      <c r="FQ10" s="79"/>
      <c r="FR10" s="79"/>
      <c r="FS10" s="79"/>
      <c r="FT10" s="79"/>
      <c r="FU10" s="79"/>
      <c r="FV10" s="79"/>
      <c r="FW10" s="79"/>
      <c r="FX10" s="79"/>
      <c r="FY10" s="79"/>
      <c r="FZ10" s="79"/>
      <c r="GA10" s="79"/>
      <c r="GB10" s="79"/>
      <c r="GC10" s="79"/>
      <c r="GD10" s="79"/>
      <c r="GE10" s="79"/>
      <c r="GF10" s="79"/>
      <c r="GG10" s="79"/>
      <c r="GH10" s="79"/>
      <c r="GI10" s="79"/>
      <c r="GJ10" s="79"/>
      <c r="GK10" s="79"/>
      <c r="GL10" s="79"/>
      <c r="GM10" s="79"/>
      <c r="GN10" s="79"/>
      <c r="GO10" s="79"/>
      <c r="GP10" s="77"/>
      <c r="GQ10" s="77"/>
      <c r="GR10" s="77"/>
      <c r="GS10" s="77"/>
      <c r="GT10" s="77"/>
      <c r="KJ10" s="81"/>
      <c r="KK10" s="81"/>
      <c r="KL10" s="81"/>
      <c r="KM10" s="81"/>
      <c r="KN10" s="81"/>
      <c r="KO10" s="81"/>
      <c r="KP10" s="81"/>
      <c r="KQ10" s="81"/>
      <c r="KR10" s="81"/>
      <c r="KS10" s="81"/>
      <c r="KT10" s="81"/>
      <c r="KU10" s="81"/>
      <c r="KV10" s="81"/>
      <c r="KW10" s="81"/>
      <c r="KX10" s="81"/>
      <c r="KY10" s="81"/>
      <c r="KZ10" s="81"/>
      <c r="LA10" s="81"/>
      <c r="LB10" s="81"/>
      <c r="LC10" s="81"/>
      <c r="LD10" s="81"/>
      <c r="LE10" s="79"/>
      <c r="LF10" s="79"/>
      <c r="LG10" s="81"/>
      <c r="LH10" s="81"/>
      <c r="MT10" s="79" t="s">
        <v>2191</v>
      </c>
      <c r="MW10" s="79"/>
      <c r="MX10" s="79"/>
      <c r="MY10" s="79"/>
      <c r="MZ10" s="79"/>
      <c r="NA10" s="79"/>
      <c r="NB10" s="79"/>
      <c r="ND10" s="79"/>
      <c r="NE10" s="79"/>
      <c r="NF10" s="79"/>
      <c r="NG10" s="79"/>
      <c r="NH10" s="79"/>
      <c r="NI10" s="79"/>
      <c r="NJ10" s="79"/>
      <c r="NK10" s="79"/>
      <c r="NL10" s="79"/>
      <c r="NM10" s="79"/>
      <c r="NN10" s="79"/>
      <c r="NO10" s="80"/>
      <c r="NP10" s="79"/>
      <c r="NQ10" s="79"/>
      <c r="NR10" s="79"/>
      <c r="NS10" s="79"/>
      <c r="NT10" s="79"/>
      <c r="NU10" s="79"/>
      <c r="NV10" s="79"/>
      <c r="NW10" s="79"/>
      <c r="NX10" s="79"/>
      <c r="NY10" s="79"/>
      <c r="NZ10" s="79"/>
      <c r="OA10" s="79"/>
      <c r="OB10" s="79"/>
      <c r="OC10" s="79"/>
      <c r="OD10" s="79"/>
      <c r="OE10" s="79"/>
      <c r="OF10" s="79"/>
      <c r="OG10" s="79"/>
      <c r="OH10" s="79"/>
      <c r="OI10" s="79"/>
      <c r="OJ10" s="79"/>
      <c r="OL10" s="79"/>
      <c r="OM10" s="79"/>
      <c r="ON10" s="79"/>
      <c r="OO10" s="79"/>
      <c r="OP10" s="79"/>
      <c r="OQ10" s="79"/>
      <c r="OR10" s="79"/>
      <c r="OS10" s="79"/>
      <c r="OT10" s="79"/>
      <c r="OU10" s="79"/>
      <c r="OV10" s="79"/>
      <c r="OW10" s="79"/>
      <c r="OX10" s="79"/>
      <c r="OY10" s="79"/>
      <c r="OZ10" s="79"/>
      <c r="PA10" s="79"/>
      <c r="PC10" s="79"/>
      <c r="PD10" s="79"/>
      <c r="PE10" s="79"/>
      <c r="PH10" s="79"/>
      <c r="PI10" s="79"/>
      <c r="PJ10" s="79"/>
      <c r="PL10" s="79"/>
      <c r="PM10" s="79"/>
      <c r="PN10" s="79"/>
      <c r="PO10" s="79"/>
      <c r="PP10" s="79"/>
      <c r="PQ10" s="79"/>
      <c r="PR10" s="79"/>
      <c r="PS10" s="79"/>
      <c r="PT10" s="79"/>
      <c r="PU10" s="79"/>
      <c r="PW10" s="79"/>
      <c r="PX10" s="79"/>
      <c r="PY10" s="79"/>
      <c r="PZ10" s="79"/>
      <c r="QA10" s="79"/>
      <c r="QB10" s="79"/>
      <c r="QC10" s="79"/>
      <c r="QD10" s="79"/>
      <c r="QE10" s="79"/>
      <c r="QF10" s="79"/>
      <c r="QG10" s="79"/>
      <c r="QH10" s="79"/>
      <c r="QI10" s="79"/>
      <c r="QJ10" s="79"/>
      <c r="QK10" s="79"/>
      <c r="QL10" s="79"/>
      <c r="QM10" s="79"/>
      <c r="QN10" s="79"/>
      <c r="QO10" s="79"/>
      <c r="QP10" s="79"/>
      <c r="QQ10" s="79"/>
      <c r="QR10" s="79"/>
      <c r="QS10" s="79"/>
      <c r="QU10" s="79"/>
      <c r="QV10" s="79"/>
      <c r="QX10" s="79"/>
      <c r="QY10" s="79"/>
      <c r="RD10" s="79"/>
      <c r="RF10" s="79"/>
      <c r="RG10" s="79"/>
      <c r="RH10" s="79"/>
      <c r="RI10" s="79"/>
      <c r="RJ10" s="79"/>
      <c r="RK10" s="79"/>
      <c r="RL10" s="79"/>
      <c r="RM10" s="79"/>
      <c r="RN10" s="79"/>
      <c r="RO10" s="79"/>
      <c r="RP10" s="79"/>
      <c r="RQ10" s="79"/>
      <c r="RR10" s="79"/>
      <c r="RS10" s="79"/>
      <c r="RT10" s="79"/>
      <c r="RU10" s="79"/>
      <c r="RV10" s="79"/>
      <c r="RW10" s="79"/>
      <c r="RX10" s="79"/>
      <c r="RY10" s="79"/>
      <c r="RZ10" s="79"/>
      <c r="SA10" s="79"/>
      <c r="SC10" s="79"/>
      <c r="SD10" s="79"/>
      <c r="SE10" s="79"/>
      <c r="SF10" s="79"/>
      <c r="SG10" s="79"/>
      <c r="SH10" s="79"/>
      <c r="SI10" s="79"/>
      <c r="SJ10" s="79"/>
      <c r="SK10" s="79"/>
      <c r="SL10" s="79"/>
      <c r="SM10" s="79"/>
      <c r="SN10" s="79"/>
      <c r="SO10" s="79"/>
      <c r="SP10" s="79"/>
      <c r="SQ10" s="79"/>
      <c r="SR10" s="81"/>
      <c r="SS10" s="81"/>
      <c r="ST10" s="81"/>
      <c r="SU10" s="81"/>
      <c r="SV10" s="81"/>
      <c r="SW10" s="81"/>
      <c r="SX10" s="81"/>
      <c r="SY10" s="81"/>
      <c r="SZ10" s="81"/>
      <c r="TA10" s="81"/>
      <c r="TB10" s="81"/>
      <c r="TC10" s="81"/>
      <c r="TD10" s="81"/>
      <c r="TE10" s="81"/>
      <c r="TF10" s="81"/>
      <c r="TG10" s="81"/>
      <c r="TH10" s="81"/>
      <c r="TI10" s="81"/>
      <c r="TJ10" s="81"/>
      <c r="TK10" s="81"/>
      <c r="TL10" s="81"/>
      <c r="TM10" s="81"/>
      <c r="TN10" s="81"/>
      <c r="TO10" s="81"/>
      <c r="TP10" s="81"/>
      <c r="TQ10" s="81"/>
      <c r="TR10" s="81"/>
      <c r="TS10" s="81"/>
      <c r="TT10" s="81"/>
      <c r="TU10" s="81"/>
      <c r="TV10" s="81"/>
      <c r="TW10" s="81"/>
      <c r="TX10" s="81"/>
      <c r="TY10" s="81"/>
      <c r="TZ10" s="81"/>
      <c r="UA10" s="81"/>
      <c r="UB10" s="81"/>
      <c r="UC10" s="81"/>
      <c r="UD10" s="81"/>
      <c r="UE10" s="81"/>
      <c r="UF10" s="81"/>
      <c r="UG10" s="81"/>
      <c r="UH10" s="81"/>
      <c r="UI10" s="81"/>
      <c r="UJ10" s="81"/>
      <c r="UK10" s="81"/>
      <c r="UL10" s="81"/>
      <c r="UM10" s="81"/>
      <c r="UN10" s="81"/>
      <c r="UO10" s="82"/>
      <c r="UP10" s="82"/>
      <c r="UQ10" s="81"/>
      <c r="UR10" s="81"/>
      <c r="US10" s="81"/>
      <c r="UT10" s="81"/>
      <c r="UU10" s="81"/>
      <c r="UV10" s="81"/>
      <c r="UW10" s="81"/>
      <c r="UX10" s="81"/>
      <c r="UY10" s="81"/>
      <c r="UZ10" s="81"/>
      <c r="VA10" s="81"/>
      <c r="VB10" s="81"/>
      <c r="VC10" s="81"/>
      <c r="VD10" s="81"/>
      <c r="VE10" s="81"/>
      <c r="VF10" s="81"/>
      <c r="VG10" s="81"/>
      <c r="VH10" s="81"/>
      <c r="VI10" s="81"/>
      <c r="VJ10" s="81"/>
      <c r="VK10" s="81"/>
      <c r="VL10" s="81"/>
      <c r="VM10" s="81"/>
      <c r="VN10" s="81"/>
      <c r="VO10" s="81"/>
      <c r="VP10" s="81"/>
      <c r="VQ10" s="81"/>
      <c r="VR10" s="81"/>
      <c r="VS10" s="81"/>
      <c r="VT10" s="81"/>
      <c r="VU10" s="81"/>
      <c r="VV10" s="81"/>
      <c r="VW10" s="81"/>
      <c r="VX10" s="81"/>
      <c r="VY10" s="81"/>
      <c r="VZ10" s="81"/>
      <c r="WA10" s="81"/>
      <c r="WB10" s="81"/>
      <c r="WC10" s="81"/>
      <c r="WD10" s="81"/>
      <c r="WE10" s="81"/>
      <c r="WF10" s="81"/>
      <c r="WG10" s="81"/>
      <c r="WH10" s="81"/>
      <c r="WI10" s="81"/>
      <c r="WJ10" s="80"/>
      <c r="WK10" s="81"/>
      <c r="WL10" s="81"/>
      <c r="WM10" s="81"/>
      <c r="WN10" s="81"/>
      <c r="WO10" s="81"/>
      <c r="WP10" s="81"/>
      <c r="WQ10" s="81"/>
      <c r="WR10" s="81"/>
      <c r="WS10" s="81"/>
      <c r="WT10" s="81"/>
      <c r="WU10" s="81"/>
      <c r="WV10" s="81"/>
      <c r="WW10" s="81"/>
      <c r="WX10" s="81"/>
      <c r="WY10" s="81"/>
      <c r="WZ10" s="81"/>
      <c r="XA10" s="81"/>
      <c r="XB10" s="81"/>
      <c r="XC10" s="81"/>
      <c r="XD10" s="81"/>
      <c r="XE10" s="81"/>
      <c r="XF10" s="81"/>
      <c r="XG10" s="81"/>
      <c r="XH10" s="81"/>
      <c r="XI10" s="81"/>
      <c r="XJ10" s="81"/>
      <c r="XK10" s="81"/>
      <c r="XL10" s="81"/>
      <c r="XM10" s="81"/>
      <c r="XN10" s="81"/>
      <c r="XO10" s="81"/>
      <c r="XP10" s="81"/>
      <c r="XQ10" s="81"/>
      <c r="XR10" s="81"/>
      <c r="XS10" s="81"/>
      <c r="XT10" s="81"/>
      <c r="XU10" s="81"/>
      <c r="XV10" s="81"/>
      <c r="XW10" s="81"/>
      <c r="XX10" s="81"/>
      <c r="XY10" s="81"/>
      <c r="XZ10" s="81"/>
      <c r="YA10" s="81"/>
      <c r="YB10" s="81"/>
      <c r="YC10" s="81"/>
      <c r="YD10" s="81"/>
      <c r="YE10" s="81"/>
      <c r="YF10" s="81"/>
      <c r="YG10" s="81"/>
      <c r="YH10" s="81"/>
      <c r="YI10" s="81"/>
      <c r="YJ10" s="81"/>
      <c r="YK10" s="81"/>
    </row>
    <row r="11" spans="1:667" x14ac:dyDescent="0.25">
      <c r="A11" s="77" t="s">
        <v>1914</v>
      </c>
      <c r="C11" s="79" t="s">
        <v>1915</v>
      </c>
      <c r="D11" s="79" t="s">
        <v>1915</v>
      </c>
      <c r="E11" s="79" t="s">
        <v>1915</v>
      </c>
      <c r="F11" s="79" t="s">
        <v>1915</v>
      </c>
      <c r="G11" s="79" t="s">
        <v>1915</v>
      </c>
      <c r="H11" s="79" t="s">
        <v>1915</v>
      </c>
      <c r="I11" s="79" t="s">
        <v>1915</v>
      </c>
      <c r="J11" s="79" t="s">
        <v>1915</v>
      </c>
      <c r="K11" s="79" t="s">
        <v>1915</v>
      </c>
      <c r="L11" s="79" t="s">
        <v>1915</v>
      </c>
      <c r="M11" s="79" t="s">
        <v>1915</v>
      </c>
      <c r="N11" s="79" t="s">
        <v>1915</v>
      </c>
      <c r="O11" s="79" t="s">
        <v>1915</v>
      </c>
      <c r="P11" s="79" t="s">
        <v>1915</v>
      </c>
      <c r="Q11" s="79" t="s">
        <v>1915</v>
      </c>
      <c r="R11" s="79" t="s">
        <v>1915</v>
      </c>
      <c r="S11" s="79" t="s">
        <v>1915</v>
      </c>
      <c r="T11" s="79" t="s">
        <v>1915</v>
      </c>
      <c r="U11" s="79" t="s">
        <v>1915</v>
      </c>
      <c r="V11" s="79" t="s">
        <v>1916</v>
      </c>
      <c r="W11" s="79" t="s">
        <v>1917</v>
      </c>
      <c r="X11" s="79" t="s">
        <v>1917</v>
      </c>
      <c r="Y11" s="79" t="s">
        <v>1917</v>
      </c>
      <c r="Z11" s="79" t="s">
        <v>1915</v>
      </c>
      <c r="AA11" s="79" t="s">
        <v>1916</v>
      </c>
      <c r="AB11" s="79" t="s">
        <v>1917</v>
      </c>
      <c r="AC11" s="79" t="s">
        <v>1917</v>
      </c>
      <c r="AD11" s="79" t="s">
        <v>1917</v>
      </c>
      <c r="AE11" s="79" t="s">
        <v>1915</v>
      </c>
      <c r="AF11" s="79" t="s">
        <v>1916</v>
      </c>
      <c r="AG11" s="79" t="s">
        <v>1917</v>
      </c>
      <c r="AH11" s="79" t="s">
        <v>1917</v>
      </c>
      <c r="AI11" s="79" t="s">
        <v>1917</v>
      </c>
      <c r="AJ11" s="79" t="s">
        <v>1915</v>
      </c>
      <c r="AK11" s="79" t="s">
        <v>1915</v>
      </c>
      <c r="AL11" s="79" t="s">
        <v>1915</v>
      </c>
      <c r="AM11" s="79" t="s">
        <v>1915</v>
      </c>
      <c r="AN11" s="79" t="s">
        <v>1915</v>
      </c>
      <c r="AO11" s="79" t="s">
        <v>1915</v>
      </c>
      <c r="AP11" s="79" t="s">
        <v>1915</v>
      </c>
      <c r="AQ11" s="79" t="s">
        <v>1915</v>
      </c>
      <c r="AR11" s="79" t="s">
        <v>1915</v>
      </c>
      <c r="AS11" s="79" t="s">
        <v>1915</v>
      </c>
      <c r="AT11" s="79" t="s">
        <v>1915</v>
      </c>
      <c r="AU11" s="79" t="s">
        <v>1915</v>
      </c>
      <c r="AV11" s="79" t="s">
        <v>1915</v>
      </c>
      <c r="AW11" s="79" t="s">
        <v>1915</v>
      </c>
      <c r="AX11" s="79" t="s">
        <v>1915</v>
      </c>
      <c r="AY11" s="79" t="s">
        <v>1915</v>
      </c>
      <c r="AZ11" s="79" t="s">
        <v>1915</v>
      </c>
      <c r="BA11" s="79"/>
      <c r="BB11" s="79"/>
      <c r="BC11" s="79"/>
      <c r="BD11" s="79"/>
      <c r="BE11" s="79" t="s">
        <v>1915</v>
      </c>
      <c r="BF11" s="79" t="s">
        <v>1915</v>
      </c>
      <c r="BG11" s="79" t="s">
        <v>1915</v>
      </c>
      <c r="BH11" s="79" t="s">
        <v>1915</v>
      </c>
      <c r="BI11" s="79" t="s">
        <v>1915</v>
      </c>
      <c r="BJ11" s="79" t="s">
        <v>1915</v>
      </c>
      <c r="BK11" s="79" t="s">
        <v>1915</v>
      </c>
      <c r="BL11" s="79" t="s">
        <v>1915</v>
      </c>
      <c r="BM11" s="79" t="s">
        <v>1915</v>
      </c>
      <c r="BN11" s="79" t="s">
        <v>1915</v>
      </c>
      <c r="BO11" s="79" t="s">
        <v>1915</v>
      </c>
      <c r="BP11" s="79" t="s">
        <v>1915</v>
      </c>
      <c r="BQ11" s="79" t="s">
        <v>1915</v>
      </c>
      <c r="BR11" s="79" t="s">
        <v>1915</v>
      </c>
      <c r="BS11" s="79" t="s">
        <v>1915</v>
      </c>
      <c r="BT11" s="79" t="s">
        <v>1915</v>
      </c>
      <c r="BU11" s="79"/>
      <c r="BV11" s="79"/>
      <c r="BW11" s="79"/>
      <c r="BX11" s="79"/>
      <c r="BY11" s="79"/>
      <c r="BZ11" s="79" t="s">
        <v>1915</v>
      </c>
      <c r="CA11" s="79" t="s">
        <v>1915</v>
      </c>
      <c r="CB11" s="79" t="s">
        <v>1915</v>
      </c>
      <c r="CC11" s="79" t="s">
        <v>1915</v>
      </c>
      <c r="CD11" s="79" t="s">
        <v>1915</v>
      </c>
      <c r="CE11" s="79" t="s">
        <v>1915</v>
      </c>
      <c r="CF11" s="79" t="s">
        <v>1915</v>
      </c>
      <c r="CG11" s="79" t="s">
        <v>1915</v>
      </c>
      <c r="CH11" s="79" t="s">
        <v>1915</v>
      </c>
      <c r="CI11" s="79" t="s">
        <v>1915</v>
      </c>
      <c r="CJ11" s="79" t="s">
        <v>1915</v>
      </c>
      <c r="CK11" s="79" t="s">
        <v>1915</v>
      </c>
      <c r="CL11" s="79" t="s">
        <v>1915</v>
      </c>
      <c r="CM11" s="79" t="s">
        <v>1915</v>
      </c>
      <c r="CN11" s="79" t="s">
        <v>1915</v>
      </c>
      <c r="CO11" s="79" t="s">
        <v>1915</v>
      </c>
      <c r="CP11" s="79" t="s">
        <v>1915</v>
      </c>
      <c r="CQ11" s="79" t="s">
        <v>1915</v>
      </c>
      <c r="CR11" s="79"/>
      <c r="CS11" s="79"/>
      <c r="CT11" s="79" t="s">
        <v>1915</v>
      </c>
      <c r="CU11" s="79" t="s">
        <v>1915</v>
      </c>
      <c r="CV11" s="79" t="s">
        <v>1915</v>
      </c>
      <c r="CW11" s="79" t="s">
        <v>1915</v>
      </c>
      <c r="CX11" s="79" t="s">
        <v>1915</v>
      </c>
      <c r="CY11" s="79" t="s">
        <v>1915</v>
      </c>
      <c r="CZ11" s="79" t="s">
        <v>1915</v>
      </c>
      <c r="DA11" s="79" t="s">
        <v>1915</v>
      </c>
      <c r="DB11" s="79" t="s">
        <v>1915</v>
      </c>
      <c r="DC11" s="79" t="s">
        <v>1915</v>
      </c>
      <c r="DD11" s="79" t="s">
        <v>1915</v>
      </c>
      <c r="DE11" s="79" t="s">
        <v>1915</v>
      </c>
      <c r="DF11" s="79" t="s">
        <v>1915</v>
      </c>
      <c r="DG11" s="79" t="s">
        <v>1915</v>
      </c>
      <c r="DH11" s="79" t="s">
        <v>1915</v>
      </c>
      <c r="DI11" s="79" t="s">
        <v>1915</v>
      </c>
      <c r="DJ11" s="79" t="s">
        <v>1915</v>
      </c>
      <c r="DK11" s="79" t="s">
        <v>1915</v>
      </c>
      <c r="DL11" s="79" t="s">
        <v>1915</v>
      </c>
      <c r="DM11" s="79" t="s">
        <v>1915</v>
      </c>
      <c r="DN11" s="79" t="s">
        <v>1915</v>
      </c>
      <c r="DO11" s="79" t="s">
        <v>1915</v>
      </c>
      <c r="DP11" s="79" t="s">
        <v>1915</v>
      </c>
      <c r="DQ11" s="79" t="s">
        <v>1915</v>
      </c>
      <c r="DR11" s="79" t="s">
        <v>1915</v>
      </c>
      <c r="DS11" s="79" t="s">
        <v>1915</v>
      </c>
      <c r="DT11" s="79" t="s">
        <v>1915</v>
      </c>
      <c r="DU11" s="79" t="s">
        <v>1915</v>
      </c>
      <c r="DV11" s="79" t="s">
        <v>1915</v>
      </c>
      <c r="DW11" s="79" t="s">
        <v>1915</v>
      </c>
      <c r="DX11" s="79" t="s">
        <v>1915</v>
      </c>
      <c r="DY11" s="79" t="s">
        <v>1915</v>
      </c>
      <c r="DZ11" s="79" t="s">
        <v>1915</v>
      </c>
      <c r="EA11" s="79" t="s">
        <v>1915</v>
      </c>
      <c r="EB11" s="79" t="s">
        <v>1915</v>
      </c>
      <c r="EC11" s="79" t="s">
        <v>1915</v>
      </c>
      <c r="ED11" s="79" t="s">
        <v>1915</v>
      </c>
      <c r="EE11" s="79" t="s">
        <v>1915</v>
      </c>
      <c r="EF11" s="79" t="s">
        <v>1915</v>
      </c>
      <c r="EG11" s="79" t="s">
        <v>1915</v>
      </c>
      <c r="EH11" s="79" t="s">
        <v>1915</v>
      </c>
      <c r="EI11" s="79" t="s">
        <v>1915</v>
      </c>
      <c r="EJ11" s="79" t="s">
        <v>1915</v>
      </c>
      <c r="EK11" s="79" t="s">
        <v>1915</v>
      </c>
      <c r="EL11" s="79" t="s">
        <v>1915</v>
      </c>
      <c r="EM11" s="79" t="s">
        <v>1915</v>
      </c>
      <c r="EN11" s="79" t="s">
        <v>1915</v>
      </c>
      <c r="EO11" s="79" t="s">
        <v>1915</v>
      </c>
      <c r="EP11" s="79" t="s">
        <v>1915</v>
      </c>
      <c r="EQ11" s="79" t="s">
        <v>1915</v>
      </c>
      <c r="ER11" s="79" t="s">
        <v>1915</v>
      </c>
      <c r="ES11" s="79" t="s">
        <v>1915</v>
      </c>
      <c r="ET11" s="79" t="s">
        <v>1915</v>
      </c>
      <c r="EU11" s="79" t="s">
        <v>1915</v>
      </c>
      <c r="EV11" s="79" t="s">
        <v>1915</v>
      </c>
      <c r="EW11" s="79" t="s">
        <v>1915</v>
      </c>
      <c r="EX11" s="79" t="s">
        <v>1915</v>
      </c>
      <c r="EY11" s="79" t="s">
        <v>1915</v>
      </c>
      <c r="EZ11" s="79" t="s">
        <v>1915</v>
      </c>
      <c r="FA11" s="79" t="s">
        <v>1915</v>
      </c>
      <c r="FB11" s="79" t="s">
        <v>1915</v>
      </c>
      <c r="FC11" s="79" t="s">
        <v>1915</v>
      </c>
      <c r="FD11" s="79" t="s">
        <v>1915</v>
      </c>
      <c r="FE11" s="79" t="s">
        <v>1915</v>
      </c>
      <c r="FF11" s="79" t="s">
        <v>1915</v>
      </c>
      <c r="FG11" s="79" t="s">
        <v>1915</v>
      </c>
      <c r="FH11" s="79" t="s">
        <v>1915</v>
      </c>
      <c r="FI11" s="79" t="s">
        <v>1915</v>
      </c>
      <c r="FJ11" s="79" t="s">
        <v>1915</v>
      </c>
      <c r="FK11" s="79" t="s">
        <v>1915</v>
      </c>
      <c r="FL11" s="79" t="s">
        <v>1915</v>
      </c>
      <c r="FM11" s="79" t="s">
        <v>1915</v>
      </c>
      <c r="FN11" s="79" t="s">
        <v>1915</v>
      </c>
      <c r="FO11" s="79" t="s">
        <v>1915</v>
      </c>
      <c r="FP11" s="79" t="s">
        <v>1915</v>
      </c>
      <c r="FQ11" s="79" t="s">
        <v>1915</v>
      </c>
      <c r="FR11" s="79" t="s">
        <v>1915</v>
      </c>
      <c r="FS11" s="79" t="s">
        <v>1915</v>
      </c>
      <c r="FT11" s="79" t="s">
        <v>1915</v>
      </c>
      <c r="FU11" s="79" t="s">
        <v>1915</v>
      </c>
      <c r="FV11" s="79" t="s">
        <v>1915</v>
      </c>
      <c r="FW11" s="79" t="s">
        <v>1915</v>
      </c>
      <c r="FX11" s="79" t="s">
        <v>1915</v>
      </c>
      <c r="FY11" s="79" t="s">
        <v>1915</v>
      </c>
      <c r="FZ11" s="79" t="s">
        <v>1915</v>
      </c>
      <c r="GA11" s="79" t="s">
        <v>1915</v>
      </c>
      <c r="GB11" s="79" t="s">
        <v>1915</v>
      </c>
      <c r="GC11" s="79" t="s">
        <v>1915</v>
      </c>
      <c r="GD11" s="79" t="s">
        <v>1915</v>
      </c>
      <c r="GE11" s="79" t="s">
        <v>1915</v>
      </c>
      <c r="GF11" s="79" t="s">
        <v>1915</v>
      </c>
      <c r="GG11" s="79" t="s">
        <v>1915</v>
      </c>
      <c r="GH11" s="79" t="s">
        <v>1915</v>
      </c>
      <c r="GI11" s="79" t="s">
        <v>1915</v>
      </c>
      <c r="GJ11" s="79" t="s">
        <v>1915</v>
      </c>
      <c r="GK11" s="79" t="s">
        <v>1915</v>
      </c>
      <c r="GL11" s="79" t="s">
        <v>1915</v>
      </c>
      <c r="GM11" s="79" t="s">
        <v>1915</v>
      </c>
      <c r="GN11" s="79" t="s">
        <v>1915</v>
      </c>
      <c r="GO11" s="79" t="s">
        <v>1915</v>
      </c>
      <c r="GP11" s="79" t="s">
        <v>1915</v>
      </c>
      <c r="GQ11" s="79" t="s">
        <v>1915</v>
      </c>
      <c r="GR11" s="79" t="s">
        <v>1915</v>
      </c>
      <c r="GS11" s="79" t="s">
        <v>1915</v>
      </c>
      <c r="GT11" s="79" t="s">
        <v>1915</v>
      </c>
      <c r="GU11" s="79" t="s">
        <v>1916</v>
      </c>
      <c r="GV11" s="79" t="s">
        <v>1916</v>
      </c>
      <c r="GW11" s="79" t="s">
        <v>1916</v>
      </c>
      <c r="GX11" s="79" t="s">
        <v>1916</v>
      </c>
      <c r="GY11" s="79" t="s">
        <v>1916</v>
      </c>
      <c r="GZ11" s="79" t="s">
        <v>1916</v>
      </c>
      <c r="HA11" s="79" t="s">
        <v>1916</v>
      </c>
      <c r="HB11" s="79" t="s">
        <v>1916</v>
      </c>
      <c r="HC11" s="79" t="s">
        <v>1916</v>
      </c>
      <c r="HD11" s="79" t="s">
        <v>1916</v>
      </c>
      <c r="HE11" s="79" t="s">
        <v>1916</v>
      </c>
      <c r="HF11" s="79" t="s">
        <v>1916</v>
      </c>
      <c r="HG11" s="79" t="s">
        <v>1916</v>
      </c>
      <c r="HH11" s="79" t="s">
        <v>1916</v>
      </c>
      <c r="HI11" s="79" t="s">
        <v>1916</v>
      </c>
      <c r="HJ11" s="79" t="s">
        <v>1916</v>
      </c>
      <c r="HK11" s="79" t="s">
        <v>1916</v>
      </c>
      <c r="HL11" s="79" t="s">
        <v>1916</v>
      </c>
      <c r="HM11" s="79" t="s">
        <v>1916</v>
      </c>
      <c r="HN11" s="79" t="s">
        <v>1916</v>
      </c>
      <c r="HO11" s="79" t="s">
        <v>1916</v>
      </c>
      <c r="HP11" s="79" t="s">
        <v>1916</v>
      </c>
      <c r="HQ11" s="79" t="s">
        <v>1916</v>
      </c>
      <c r="HR11" s="79" t="s">
        <v>1916</v>
      </c>
      <c r="HS11" s="79" t="s">
        <v>1916</v>
      </c>
      <c r="HT11" s="79" t="s">
        <v>1916</v>
      </c>
      <c r="HU11" s="79" t="s">
        <v>1916</v>
      </c>
      <c r="HV11" s="79" t="s">
        <v>1916</v>
      </c>
      <c r="HW11" s="79" t="s">
        <v>1917</v>
      </c>
      <c r="HX11" s="79" t="s">
        <v>1917</v>
      </c>
      <c r="HY11" s="79" t="s">
        <v>1917</v>
      </c>
      <c r="HZ11" s="79" t="s">
        <v>1917</v>
      </c>
      <c r="IA11" s="79" t="s">
        <v>1917</v>
      </c>
      <c r="IB11" s="79" t="s">
        <v>1917</v>
      </c>
      <c r="IC11" s="79" t="s">
        <v>1917</v>
      </c>
      <c r="ID11" s="79" t="s">
        <v>1917</v>
      </c>
      <c r="IE11" s="79" t="s">
        <v>1917</v>
      </c>
      <c r="IF11" s="79" t="s">
        <v>1917</v>
      </c>
      <c r="IG11" s="79" t="s">
        <v>1917</v>
      </c>
      <c r="IH11" s="79" t="s">
        <v>1917</v>
      </c>
      <c r="II11" s="79" t="s">
        <v>1917</v>
      </c>
      <c r="IJ11" s="79" t="s">
        <v>1917</v>
      </c>
      <c r="IK11" s="79" t="s">
        <v>1917</v>
      </c>
      <c r="IL11" s="79" t="s">
        <v>1917</v>
      </c>
      <c r="IM11" s="79" t="s">
        <v>1917</v>
      </c>
      <c r="IN11" s="79" t="s">
        <v>1917</v>
      </c>
      <c r="IO11" s="79" t="s">
        <v>1917</v>
      </c>
      <c r="IP11" s="79" t="s">
        <v>1917</v>
      </c>
      <c r="IQ11" s="79" t="s">
        <v>1917</v>
      </c>
      <c r="IR11" s="79" t="s">
        <v>1917</v>
      </c>
      <c r="IS11" s="79" t="s">
        <v>1917</v>
      </c>
      <c r="IT11" s="79" t="s">
        <v>1917</v>
      </c>
      <c r="IU11" s="79" t="s">
        <v>1917</v>
      </c>
      <c r="IV11" s="79" t="s">
        <v>1917</v>
      </c>
      <c r="IW11" s="79"/>
      <c r="IX11" s="79"/>
      <c r="IY11" s="79"/>
      <c r="IZ11" s="79" t="s">
        <v>1917</v>
      </c>
      <c r="JA11" s="79" t="s">
        <v>1917</v>
      </c>
      <c r="JB11" s="79" t="s">
        <v>1917</v>
      </c>
      <c r="JC11" s="79" t="s">
        <v>1917</v>
      </c>
      <c r="JD11" s="79" t="s">
        <v>1917</v>
      </c>
      <c r="JE11" s="79" t="s">
        <v>1917</v>
      </c>
      <c r="JF11" s="79" t="s">
        <v>1917</v>
      </c>
      <c r="JG11" s="79" t="s">
        <v>1917</v>
      </c>
      <c r="JH11" s="79" t="s">
        <v>1917</v>
      </c>
      <c r="JI11" s="79" t="s">
        <v>1917</v>
      </c>
      <c r="JJ11" s="79" t="s">
        <v>1917</v>
      </c>
      <c r="JK11" s="79" t="s">
        <v>1917</v>
      </c>
      <c r="JL11" s="79" t="s">
        <v>1917</v>
      </c>
      <c r="JM11" s="79" t="s">
        <v>1917</v>
      </c>
      <c r="JN11" s="79" t="s">
        <v>1917</v>
      </c>
      <c r="JO11" s="79" t="s">
        <v>1917</v>
      </c>
      <c r="JP11" s="79" t="s">
        <v>1917</v>
      </c>
      <c r="JQ11" s="79" t="s">
        <v>1917</v>
      </c>
      <c r="JR11" s="79" t="s">
        <v>1917</v>
      </c>
      <c r="JS11" s="79" t="s">
        <v>1917</v>
      </c>
      <c r="JT11" s="79" t="s">
        <v>1917</v>
      </c>
      <c r="JU11" s="79" t="s">
        <v>1917</v>
      </c>
      <c r="JV11" s="79" t="s">
        <v>1917</v>
      </c>
      <c r="JW11" s="79" t="s">
        <v>1917</v>
      </c>
      <c r="JX11" s="79" t="s">
        <v>1917</v>
      </c>
      <c r="JY11" s="79" t="s">
        <v>1917</v>
      </c>
      <c r="JZ11" s="79" t="s">
        <v>1917</v>
      </c>
      <c r="KA11" s="79" t="s">
        <v>1917</v>
      </c>
      <c r="KB11" s="79" t="s">
        <v>1917</v>
      </c>
      <c r="KC11" s="79" t="s">
        <v>1917</v>
      </c>
      <c r="KD11" s="79" t="s">
        <v>1917</v>
      </c>
      <c r="KE11" s="79" t="s">
        <v>1917</v>
      </c>
      <c r="KF11" s="79" t="s">
        <v>1917</v>
      </c>
      <c r="KG11" s="79" t="s">
        <v>1917</v>
      </c>
      <c r="KH11" s="79" t="s">
        <v>1917</v>
      </c>
      <c r="KI11" s="79" t="s">
        <v>1917</v>
      </c>
      <c r="KJ11" s="79" t="s">
        <v>1917</v>
      </c>
      <c r="KK11" s="79" t="s">
        <v>1917</v>
      </c>
      <c r="KL11" s="79" t="s">
        <v>1917</v>
      </c>
      <c r="KM11" s="79" t="s">
        <v>1917</v>
      </c>
      <c r="KN11" s="79" t="s">
        <v>1917</v>
      </c>
      <c r="KO11" s="79" t="s">
        <v>1917</v>
      </c>
      <c r="KP11" s="79" t="s">
        <v>1917</v>
      </c>
      <c r="KQ11" s="79" t="s">
        <v>1917</v>
      </c>
      <c r="KR11" s="79" t="s">
        <v>1917</v>
      </c>
      <c r="KS11" s="79" t="s">
        <v>1917</v>
      </c>
      <c r="KT11" s="79" t="s">
        <v>1917</v>
      </c>
      <c r="KU11" s="79" t="s">
        <v>1917</v>
      </c>
      <c r="KV11" s="79" t="s">
        <v>1917</v>
      </c>
      <c r="KW11" s="79" t="s">
        <v>1917</v>
      </c>
      <c r="KX11" s="79" t="s">
        <v>1917</v>
      </c>
      <c r="KY11" s="79"/>
      <c r="KZ11" s="79"/>
      <c r="LA11" s="79" t="s">
        <v>1917</v>
      </c>
      <c r="LB11" s="79" t="s">
        <v>1917</v>
      </c>
      <c r="LC11" s="79"/>
      <c r="LD11" s="79"/>
      <c r="LE11" s="79" t="s">
        <v>1915</v>
      </c>
      <c r="LF11" s="79"/>
      <c r="LG11" s="79" t="s">
        <v>1916</v>
      </c>
      <c r="LH11" s="79" t="s">
        <v>1916</v>
      </c>
      <c r="LK11" s="2" t="s">
        <v>2760</v>
      </c>
      <c r="LL11" s="2" t="s">
        <v>2761</v>
      </c>
      <c r="LM11" s="2" t="s">
        <v>2762</v>
      </c>
      <c r="LN11" s="2" t="s">
        <v>2763</v>
      </c>
      <c r="LO11" s="2" t="s">
        <v>2764</v>
      </c>
      <c r="LP11" s="2" t="s">
        <v>2765</v>
      </c>
      <c r="LQ11" s="2" t="s">
        <v>2766</v>
      </c>
      <c r="LR11" s="2" t="s">
        <v>2767</v>
      </c>
      <c r="LS11" s="2" t="s">
        <v>2768</v>
      </c>
      <c r="LT11" s="2" t="s">
        <v>2769</v>
      </c>
      <c r="LU11" s="2" t="s">
        <v>2770</v>
      </c>
      <c r="LV11" s="2" t="s">
        <v>2771</v>
      </c>
      <c r="LW11" s="2" t="s">
        <v>2772</v>
      </c>
      <c r="LX11" s="2" t="s">
        <v>2773</v>
      </c>
      <c r="LY11" s="2" t="s">
        <v>2774</v>
      </c>
      <c r="LZ11" s="2" t="s">
        <v>2775</v>
      </c>
      <c r="MA11" s="2" t="s">
        <v>2776</v>
      </c>
      <c r="MB11" s="2" t="s">
        <v>2777</v>
      </c>
      <c r="MC11" s="2" t="s">
        <v>2778</v>
      </c>
      <c r="MD11" s="2" t="s">
        <v>2779</v>
      </c>
      <c r="ME11" s="2" t="s">
        <v>2780</v>
      </c>
      <c r="MF11" s="2" t="s">
        <v>2781</v>
      </c>
      <c r="MG11" s="2" t="s">
        <v>2782</v>
      </c>
      <c r="MH11" s="2" t="s">
        <v>2783</v>
      </c>
      <c r="MI11" s="2" t="s">
        <v>2784</v>
      </c>
      <c r="MJ11" s="2" t="s">
        <v>2785</v>
      </c>
      <c r="MK11" s="2" t="s">
        <v>2786</v>
      </c>
      <c r="ML11" s="2" t="s">
        <v>2787</v>
      </c>
      <c r="MM11" s="2" t="s">
        <v>2788</v>
      </c>
      <c r="MN11" s="2" t="s">
        <v>2789</v>
      </c>
      <c r="MO11" s="2" t="s">
        <v>2790</v>
      </c>
      <c r="MP11" s="2" t="s">
        <v>2791</v>
      </c>
      <c r="MQ11" s="2" t="s">
        <v>2792</v>
      </c>
      <c r="MR11" s="2" t="s">
        <v>2793</v>
      </c>
      <c r="MT11" s="79" t="s">
        <v>2191</v>
      </c>
      <c r="MU11" s="79" t="s">
        <v>1915</v>
      </c>
      <c r="MV11" s="79" t="s">
        <v>1916</v>
      </c>
      <c r="MW11" s="79" t="s">
        <v>1915</v>
      </c>
      <c r="MX11" s="79" t="s">
        <v>1915</v>
      </c>
      <c r="MY11" s="79" t="s">
        <v>1915</v>
      </c>
      <c r="MZ11" s="79" t="s">
        <v>1915</v>
      </c>
      <c r="NA11" s="79" t="s">
        <v>1915</v>
      </c>
      <c r="NB11" s="79" t="s">
        <v>1915</v>
      </c>
      <c r="NC11" s="79" t="s">
        <v>1915</v>
      </c>
      <c r="ND11" s="79" t="s">
        <v>1915</v>
      </c>
      <c r="NE11" s="79" t="s">
        <v>1915</v>
      </c>
      <c r="NF11" s="79" t="s">
        <v>1915</v>
      </c>
      <c r="NG11" s="79" t="s">
        <v>1915</v>
      </c>
      <c r="NH11" s="79" t="s">
        <v>1915</v>
      </c>
      <c r="NI11" s="79" t="s">
        <v>1915</v>
      </c>
      <c r="NJ11" s="79" t="s">
        <v>1915</v>
      </c>
      <c r="NK11" s="79" t="s">
        <v>1915</v>
      </c>
      <c r="NL11" s="79" t="s">
        <v>1915</v>
      </c>
      <c r="NM11" s="79" t="s">
        <v>1915</v>
      </c>
      <c r="NN11" s="79" t="s">
        <v>1915</v>
      </c>
      <c r="NO11" s="80" t="s">
        <v>1915</v>
      </c>
      <c r="NP11" s="79" t="s">
        <v>1915</v>
      </c>
      <c r="NQ11" s="79" t="s">
        <v>1915</v>
      </c>
      <c r="NR11" s="79" t="s">
        <v>1915</v>
      </c>
      <c r="NS11" s="79" t="s">
        <v>1915</v>
      </c>
      <c r="NT11" s="79" t="s">
        <v>1915</v>
      </c>
      <c r="NU11" s="79" t="s">
        <v>1915</v>
      </c>
      <c r="NV11" s="79" t="s">
        <v>1915</v>
      </c>
      <c r="NW11" s="79" t="s">
        <v>1915</v>
      </c>
      <c r="NX11" s="79" t="s">
        <v>1915</v>
      </c>
      <c r="NY11" s="79" t="s">
        <v>1915</v>
      </c>
      <c r="NZ11" s="79" t="s">
        <v>1915</v>
      </c>
      <c r="OA11" s="79" t="s">
        <v>1915</v>
      </c>
      <c r="OB11" s="79" t="s">
        <v>1915</v>
      </c>
      <c r="OC11" s="79" t="s">
        <v>1915</v>
      </c>
      <c r="OD11" s="79" t="s">
        <v>1915</v>
      </c>
      <c r="OE11" s="79" t="s">
        <v>1915</v>
      </c>
      <c r="OF11" s="79" t="s">
        <v>1915</v>
      </c>
      <c r="OG11" s="79" t="s">
        <v>1915</v>
      </c>
      <c r="OH11" s="79" t="s">
        <v>1915</v>
      </c>
      <c r="OI11" s="79" t="s">
        <v>1915</v>
      </c>
      <c r="OJ11" s="79" t="s">
        <v>1915</v>
      </c>
      <c r="OK11" s="79" t="s">
        <v>1915</v>
      </c>
      <c r="OL11" s="79" t="s">
        <v>1915</v>
      </c>
      <c r="OM11" s="79" t="s">
        <v>1915</v>
      </c>
      <c r="ON11" s="79" t="s">
        <v>1915</v>
      </c>
      <c r="OO11" s="79" t="s">
        <v>1915</v>
      </c>
      <c r="OP11" s="79" t="s">
        <v>1915</v>
      </c>
      <c r="OQ11" s="79" t="s">
        <v>1915</v>
      </c>
      <c r="OR11" s="79" t="s">
        <v>1915</v>
      </c>
      <c r="OS11" s="79" t="s">
        <v>1915</v>
      </c>
      <c r="OT11" s="79" t="s">
        <v>1915</v>
      </c>
      <c r="OU11" s="79" t="s">
        <v>1915</v>
      </c>
      <c r="OV11" s="79" t="s">
        <v>1915</v>
      </c>
      <c r="OW11" s="79" t="s">
        <v>1915</v>
      </c>
      <c r="OX11" s="79" t="s">
        <v>1915</v>
      </c>
      <c r="OY11" s="79" t="s">
        <v>1915</v>
      </c>
      <c r="OZ11" s="79" t="s">
        <v>1915</v>
      </c>
      <c r="PA11" s="79" t="s">
        <v>1915</v>
      </c>
      <c r="PB11" s="79" t="s">
        <v>1915</v>
      </c>
      <c r="PC11" s="79" t="s">
        <v>1915</v>
      </c>
      <c r="PD11" s="79" t="s">
        <v>1915</v>
      </c>
      <c r="PE11" s="79" t="s">
        <v>1915</v>
      </c>
      <c r="PF11" s="79" t="s">
        <v>1915</v>
      </c>
      <c r="PG11" s="79" t="s">
        <v>1915</v>
      </c>
      <c r="PH11" s="79" t="s">
        <v>1915</v>
      </c>
      <c r="PI11" s="79" t="s">
        <v>1915</v>
      </c>
      <c r="PJ11" s="79" t="s">
        <v>1915</v>
      </c>
      <c r="PK11" s="79" t="s">
        <v>1915</v>
      </c>
      <c r="PL11" s="79" t="s">
        <v>1915</v>
      </c>
      <c r="PM11" s="79" t="s">
        <v>1915</v>
      </c>
      <c r="PN11" s="79" t="s">
        <v>1915</v>
      </c>
      <c r="PO11" s="79" t="s">
        <v>1915</v>
      </c>
      <c r="PP11" s="79" t="s">
        <v>1915</v>
      </c>
      <c r="PQ11" s="79" t="s">
        <v>1915</v>
      </c>
      <c r="PR11" s="79" t="s">
        <v>1915</v>
      </c>
      <c r="PS11" s="79" t="s">
        <v>1915</v>
      </c>
      <c r="PT11" s="79" t="s">
        <v>1915</v>
      </c>
      <c r="PU11" s="79" t="s">
        <v>1915</v>
      </c>
      <c r="PV11" s="79" t="s">
        <v>1915</v>
      </c>
      <c r="PW11" s="79" t="s">
        <v>1915</v>
      </c>
      <c r="PX11" s="79" t="s">
        <v>1915</v>
      </c>
      <c r="PY11" s="79" t="s">
        <v>1915</v>
      </c>
      <c r="PZ11" s="79" t="s">
        <v>1915</v>
      </c>
      <c r="QA11" s="79" t="s">
        <v>1915</v>
      </c>
      <c r="QB11" s="79" t="s">
        <v>1915</v>
      </c>
      <c r="QC11" s="79" t="s">
        <v>1915</v>
      </c>
      <c r="QD11" s="79" t="s">
        <v>1915</v>
      </c>
      <c r="QE11" s="79" t="s">
        <v>1915</v>
      </c>
      <c r="QF11" s="79" t="s">
        <v>1915</v>
      </c>
      <c r="QG11" s="79" t="s">
        <v>1915</v>
      </c>
      <c r="QH11" s="79" t="s">
        <v>1915</v>
      </c>
      <c r="QI11" s="79" t="s">
        <v>1915</v>
      </c>
      <c r="QJ11" s="79" t="s">
        <v>1915</v>
      </c>
      <c r="QK11" s="79" t="s">
        <v>1915</v>
      </c>
      <c r="QL11" s="79" t="s">
        <v>1915</v>
      </c>
      <c r="QM11" s="79" t="s">
        <v>1915</v>
      </c>
      <c r="QN11" s="79" t="s">
        <v>1915</v>
      </c>
      <c r="QO11" s="79" t="s">
        <v>1915</v>
      </c>
      <c r="QP11" s="79" t="s">
        <v>1915</v>
      </c>
      <c r="QQ11" s="79" t="s">
        <v>1915</v>
      </c>
      <c r="QR11" s="79" t="s">
        <v>1915</v>
      </c>
      <c r="QS11" s="79" t="s">
        <v>1915</v>
      </c>
      <c r="QT11" s="79" t="s">
        <v>1915</v>
      </c>
      <c r="QU11" s="79" t="s">
        <v>1915</v>
      </c>
      <c r="QV11" s="79" t="s">
        <v>1915</v>
      </c>
      <c r="QW11" s="79" t="s">
        <v>1915</v>
      </c>
      <c r="QX11" s="79" t="s">
        <v>1915</v>
      </c>
      <c r="QY11" s="79" t="s">
        <v>1915</v>
      </c>
      <c r="QZ11" s="79" t="s">
        <v>1915</v>
      </c>
      <c r="RA11" s="79" t="s">
        <v>1915</v>
      </c>
      <c r="RB11" s="79" t="s">
        <v>1915</v>
      </c>
      <c r="RC11" s="79" t="s">
        <v>1915</v>
      </c>
      <c r="RD11" s="79" t="s">
        <v>1915</v>
      </c>
      <c r="RE11" s="79" t="s">
        <v>1915</v>
      </c>
      <c r="RF11" s="79" t="s">
        <v>1915</v>
      </c>
      <c r="RG11" s="79" t="s">
        <v>1915</v>
      </c>
      <c r="RH11" s="79" t="s">
        <v>1915</v>
      </c>
      <c r="RI11" s="79" t="s">
        <v>1915</v>
      </c>
      <c r="RJ11" s="79" t="s">
        <v>1915</v>
      </c>
      <c r="RK11" s="79" t="s">
        <v>1915</v>
      </c>
      <c r="RL11" s="79" t="s">
        <v>1915</v>
      </c>
      <c r="RM11" s="79" t="s">
        <v>1915</v>
      </c>
      <c r="RN11" s="79" t="s">
        <v>1915</v>
      </c>
      <c r="RO11" s="79" t="s">
        <v>1915</v>
      </c>
      <c r="RP11" s="79" t="s">
        <v>1915</v>
      </c>
      <c r="RQ11" s="79" t="s">
        <v>1915</v>
      </c>
      <c r="RR11" s="79" t="s">
        <v>1915</v>
      </c>
      <c r="RS11" s="79" t="s">
        <v>1915</v>
      </c>
      <c r="RT11" s="79" t="s">
        <v>1915</v>
      </c>
      <c r="RU11" s="79" t="s">
        <v>1915</v>
      </c>
      <c r="RV11" s="79" t="s">
        <v>1915</v>
      </c>
      <c r="RW11" s="79" t="s">
        <v>1915</v>
      </c>
      <c r="RX11" s="79" t="s">
        <v>1915</v>
      </c>
      <c r="RY11" s="79" t="s">
        <v>1915</v>
      </c>
      <c r="RZ11" s="79" t="s">
        <v>1915</v>
      </c>
      <c r="SA11" s="79" t="s">
        <v>1915</v>
      </c>
      <c r="SB11" s="79" t="s">
        <v>1915</v>
      </c>
      <c r="SC11" s="79" t="s">
        <v>1915</v>
      </c>
      <c r="SD11" s="79" t="s">
        <v>1915</v>
      </c>
      <c r="SE11" s="79" t="s">
        <v>1915</v>
      </c>
      <c r="SF11" s="79" t="s">
        <v>1915</v>
      </c>
      <c r="SG11" s="79" t="s">
        <v>1915</v>
      </c>
      <c r="SH11" s="79" t="s">
        <v>1915</v>
      </c>
      <c r="SI11" s="79" t="s">
        <v>1915</v>
      </c>
      <c r="SJ11" s="79" t="s">
        <v>1915</v>
      </c>
      <c r="SK11" s="79" t="s">
        <v>1915</v>
      </c>
      <c r="SL11" s="79" t="s">
        <v>1915</v>
      </c>
      <c r="SM11" s="79" t="s">
        <v>1915</v>
      </c>
      <c r="SN11" s="79" t="s">
        <v>1915</v>
      </c>
      <c r="SO11" s="79" t="s">
        <v>1915</v>
      </c>
      <c r="SP11" s="79" t="s">
        <v>1915</v>
      </c>
      <c r="SQ11" s="79" t="s">
        <v>1915</v>
      </c>
      <c r="SR11" s="79" t="s">
        <v>1916</v>
      </c>
      <c r="SS11" s="79" t="s">
        <v>1916</v>
      </c>
      <c r="ST11" s="79" t="s">
        <v>1916</v>
      </c>
      <c r="SU11" s="79" t="s">
        <v>1916</v>
      </c>
      <c r="SV11" s="79" t="s">
        <v>1916</v>
      </c>
      <c r="SW11" s="79" t="s">
        <v>1916</v>
      </c>
      <c r="SX11" s="79" t="s">
        <v>1916</v>
      </c>
      <c r="SY11" s="79" t="s">
        <v>1916</v>
      </c>
      <c r="SZ11" s="79" t="s">
        <v>1916</v>
      </c>
      <c r="TA11" s="79" t="s">
        <v>1916</v>
      </c>
      <c r="TB11" s="79" t="s">
        <v>1916</v>
      </c>
      <c r="TC11" s="79" t="s">
        <v>1916</v>
      </c>
      <c r="TD11" s="79" t="s">
        <v>1916</v>
      </c>
      <c r="TE11" s="79" t="s">
        <v>1916</v>
      </c>
      <c r="TF11" s="79" t="s">
        <v>1916</v>
      </c>
      <c r="TG11" s="79" t="s">
        <v>1916</v>
      </c>
      <c r="TH11" s="79" t="s">
        <v>1916</v>
      </c>
      <c r="TI11" s="79" t="s">
        <v>1916</v>
      </c>
      <c r="TJ11" s="79" t="s">
        <v>1916</v>
      </c>
      <c r="TK11" s="79" t="s">
        <v>1916</v>
      </c>
      <c r="TL11" s="79" t="s">
        <v>1916</v>
      </c>
      <c r="TM11" s="79" t="s">
        <v>1916</v>
      </c>
      <c r="TN11" s="79" t="s">
        <v>1916</v>
      </c>
      <c r="TO11" s="79" t="s">
        <v>1916</v>
      </c>
      <c r="TP11" s="79" t="s">
        <v>1916</v>
      </c>
      <c r="TQ11" s="79" t="s">
        <v>1916</v>
      </c>
      <c r="TR11" s="79" t="s">
        <v>1916</v>
      </c>
      <c r="TS11" s="79" t="s">
        <v>1916</v>
      </c>
      <c r="TT11" s="79" t="s">
        <v>1916</v>
      </c>
      <c r="TU11" s="79" t="s">
        <v>1916</v>
      </c>
      <c r="TV11" s="79" t="s">
        <v>1916</v>
      </c>
      <c r="TW11" s="79" t="s">
        <v>1916</v>
      </c>
      <c r="TX11" s="79" t="s">
        <v>1916</v>
      </c>
      <c r="TY11" s="79" t="s">
        <v>1916</v>
      </c>
      <c r="TZ11" s="79" t="s">
        <v>1916</v>
      </c>
      <c r="UA11" s="79" t="s">
        <v>1916</v>
      </c>
      <c r="UB11" s="79" t="s">
        <v>1916</v>
      </c>
      <c r="UC11" s="79" t="s">
        <v>1916</v>
      </c>
      <c r="UD11" s="79" t="s">
        <v>1916</v>
      </c>
      <c r="UE11" s="79" t="s">
        <v>1916</v>
      </c>
      <c r="UF11" s="79" t="s">
        <v>1916</v>
      </c>
      <c r="UG11" s="79" t="s">
        <v>1916</v>
      </c>
      <c r="UH11" s="79" t="s">
        <v>1916</v>
      </c>
      <c r="UI11" s="79" t="s">
        <v>1916</v>
      </c>
      <c r="UJ11" s="79" t="s">
        <v>1916</v>
      </c>
      <c r="UK11" s="79" t="s">
        <v>1916</v>
      </c>
      <c r="UL11" s="79" t="s">
        <v>1916</v>
      </c>
      <c r="UM11" s="79" t="s">
        <v>1916</v>
      </c>
      <c r="UN11" s="79" t="s">
        <v>1916</v>
      </c>
      <c r="UO11" s="79" t="s">
        <v>1916</v>
      </c>
      <c r="UP11" s="79" t="s">
        <v>1916</v>
      </c>
      <c r="UQ11" s="79" t="s">
        <v>1916</v>
      </c>
      <c r="UR11" s="79" t="s">
        <v>1916</v>
      </c>
      <c r="US11" s="79" t="s">
        <v>1916</v>
      </c>
      <c r="UT11" s="79" t="s">
        <v>1916</v>
      </c>
      <c r="UU11" s="79" t="s">
        <v>1916</v>
      </c>
      <c r="UV11" s="79" t="s">
        <v>1916</v>
      </c>
      <c r="UW11" s="79" t="s">
        <v>1916</v>
      </c>
      <c r="UX11" s="79" t="s">
        <v>1916</v>
      </c>
      <c r="UY11" s="79" t="s">
        <v>1916</v>
      </c>
      <c r="UZ11" s="79" t="s">
        <v>1916</v>
      </c>
      <c r="VA11" s="79" t="s">
        <v>1916</v>
      </c>
      <c r="VB11" s="79" t="s">
        <v>1916</v>
      </c>
      <c r="VC11" s="79" t="s">
        <v>1916</v>
      </c>
      <c r="VD11" s="79" t="s">
        <v>1916</v>
      </c>
      <c r="VE11" s="79" t="s">
        <v>1916</v>
      </c>
      <c r="VF11" s="79" t="s">
        <v>1916</v>
      </c>
      <c r="VG11" s="79" t="s">
        <v>1916</v>
      </c>
      <c r="VH11" s="79" t="s">
        <v>1916</v>
      </c>
      <c r="VI11" s="79" t="s">
        <v>1916</v>
      </c>
      <c r="VJ11" s="79" t="s">
        <v>1916</v>
      </c>
      <c r="VK11" s="79" t="s">
        <v>1916</v>
      </c>
      <c r="VL11" s="79" t="s">
        <v>1916</v>
      </c>
      <c r="VM11" s="79" t="s">
        <v>1916</v>
      </c>
      <c r="VN11" s="79" t="s">
        <v>1916</v>
      </c>
      <c r="VO11" s="79" t="s">
        <v>1916</v>
      </c>
      <c r="VP11" s="79" t="s">
        <v>1916</v>
      </c>
      <c r="VQ11" s="79" t="s">
        <v>1916</v>
      </c>
      <c r="VR11" s="79" t="s">
        <v>1916</v>
      </c>
      <c r="VS11" s="79" t="s">
        <v>1916</v>
      </c>
      <c r="VT11" s="79" t="s">
        <v>1916</v>
      </c>
      <c r="VU11" s="79" t="s">
        <v>1916</v>
      </c>
      <c r="VV11" s="79" t="s">
        <v>1916</v>
      </c>
      <c r="VW11" s="79" t="s">
        <v>1916</v>
      </c>
      <c r="VX11" s="79" t="s">
        <v>1916</v>
      </c>
      <c r="VY11" s="79" t="s">
        <v>1916</v>
      </c>
      <c r="VZ11" s="79" t="s">
        <v>1916</v>
      </c>
      <c r="WA11" s="79" t="s">
        <v>1916</v>
      </c>
      <c r="WB11" s="79" t="s">
        <v>1916</v>
      </c>
      <c r="WC11" s="79" t="s">
        <v>1916</v>
      </c>
      <c r="WD11" s="79" t="s">
        <v>1916</v>
      </c>
      <c r="WE11" s="79" t="s">
        <v>1916</v>
      </c>
      <c r="WF11" s="79" t="s">
        <v>1916</v>
      </c>
      <c r="WG11" s="79" t="s">
        <v>1916</v>
      </c>
      <c r="WH11" s="79" t="s">
        <v>1916</v>
      </c>
      <c r="WI11" s="79" t="s">
        <v>1916</v>
      </c>
      <c r="WJ11" s="79" t="s">
        <v>1917</v>
      </c>
      <c r="WK11" s="79" t="s">
        <v>1917</v>
      </c>
      <c r="WL11" s="79" t="s">
        <v>1917</v>
      </c>
      <c r="WM11" s="79" t="s">
        <v>1917</v>
      </c>
      <c r="WN11" s="79" t="s">
        <v>1917</v>
      </c>
      <c r="WO11" s="79" t="s">
        <v>1917</v>
      </c>
      <c r="WP11" s="79" t="s">
        <v>1917</v>
      </c>
      <c r="WQ11" s="79" t="s">
        <v>1917</v>
      </c>
      <c r="WR11" s="79" t="s">
        <v>1917</v>
      </c>
      <c r="WS11" s="79" t="s">
        <v>1917</v>
      </c>
      <c r="WT11" s="79" t="s">
        <v>1917</v>
      </c>
      <c r="WU11" s="79" t="s">
        <v>1917</v>
      </c>
      <c r="WV11" s="79" t="s">
        <v>1917</v>
      </c>
      <c r="WW11" s="79" t="s">
        <v>1917</v>
      </c>
      <c r="WX11" s="79" t="s">
        <v>1917</v>
      </c>
      <c r="WY11" s="79" t="s">
        <v>1917</v>
      </c>
      <c r="WZ11" s="79" t="s">
        <v>1917</v>
      </c>
      <c r="XA11" s="79" t="s">
        <v>1917</v>
      </c>
      <c r="XB11" s="79" t="s">
        <v>1917</v>
      </c>
      <c r="XC11" s="79" t="s">
        <v>1917</v>
      </c>
      <c r="XD11" s="79" t="s">
        <v>1917</v>
      </c>
      <c r="XE11" s="79" t="s">
        <v>1917</v>
      </c>
      <c r="XF11" s="79" t="s">
        <v>1917</v>
      </c>
      <c r="XG11" s="79" t="s">
        <v>1917</v>
      </c>
      <c r="XH11" s="79" t="s">
        <v>1917</v>
      </c>
      <c r="XI11" s="79" t="s">
        <v>1917</v>
      </c>
      <c r="XJ11" s="79" t="s">
        <v>1917</v>
      </c>
      <c r="XK11" s="79" t="s">
        <v>1917</v>
      </c>
      <c r="XL11" s="79" t="s">
        <v>1917</v>
      </c>
      <c r="XM11" s="79" t="s">
        <v>1917</v>
      </c>
      <c r="XN11" s="79" t="s">
        <v>1917</v>
      </c>
      <c r="XO11" s="79" t="s">
        <v>1917</v>
      </c>
      <c r="XP11" s="79" t="s">
        <v>1917</v>
      </c>
      <c r="XQ11" s="79" t="s">
        <v>1917</v>
      </c>
      <c r="XR11" s="79" t="s">
        <v>1917</v>
      </c>
      <c r="XS11" s="79" t="s">
        <v>1917</v>
      </c>
      <c r="XT11" s="79" t="s">
        <v>1917</v>
      </c>
      <c r="XU11" s="79" t="s">
        <v>1917</v>
      </c>
      <c r="XV11" s="79" t="s">
        <v>1917</v>
      </c>
      <c r="XW11" s="79" t="s">
        <v>1917</v>
      </c>
      <c r="XX11" s="79" t="s">
        <v>1917</v>
      </c>
      <c r="XY11" s="79" t="s">
        <v>1917</v>
      </c>
      <c r="XZ11" s="79" t="s">
        <v>1917</v>
      </c>
      <c r="YA11" s="79" t="s">
        <v>1917</v>
      </c>
      <c r="YB11" s="79" t="s">
        <v>1917</v>
      </c>
      <c r="YC11" s="79" t="s">
        <v>1917</v>
      </c>
      <c r="YD11" s="79" t="s">
        <v>1917</v>
      </c>
      <c r="YE11" s="79" t="s">
        <v>1917</v>
      </c>
      <c r="YF11" s="79" t="s">
        <v>1917</v>
      </c>
      <c r="YG11" s="79" t="s">
        <v>1917</v>
      </c>
      <c r="YH11" s="79" t="s">
        <v>1917</v>
      </c>
      <c r="YI11" s="79" t="s">
        <v>1917</v>
      </c>
      <c r="YJ11" s="79" t="s">
        <v>1917</v>
      </c>
      <c r="YK11" s="79" t="s">
        <v>1917</v>
      </c>
    </row>
    <row r="12" spans="1:667" x14ac:dyDescent="0.25">
      <c r="C12" s="79"/>
      <c r="D12" s="79"/>
      <c r="E12" s="79"/>
      <c r="F12" s="79"/>
      <c r="G12" s="79"/>
      <c r="H12" s="79"/>
      <c r="I12" s="79"/>
      <c r="J12" s="79"/>
      <c r="K12" s="79"/>
      <c r="L12" s="79"/>
      <c r="M12" s="79"/>
      <c r="N12" s="79"/>
      <c r="O12" s="79"/>
      <c r="P12" s="79"/>
      <c r="Q12" s="79"/>
      <c r="R12" s="79"/>
      <c r="S12" s="79"/>
      <c r="T12" s="79"/>
      <c r="U12" s="79"/>
      <c r="V12" s="79"/>
      <c r="W12" s="79"/>
      <c r="X12" s="79"/>
      <c r="Y12" s="79"/>
      <c r="Z12" s="79"/>
      <c r="AA12" s="79"/>
      <c r="AB12" s="79"/>
      <c r="AC12" s="79"/>
      <c r="AD12" s="79"/>
      <c r="AE12" s="79"/>
      <c r="AF12" s="79"/>
      <c r="AG12" s="79"/>
      <c r="AH12" s="79"/>
      <c r="AI12" s="79"/>
      <c r="AJ12" s="79"/>
      <c r="AK12" s="79"/>
      <c r="AL12" s="79"/>
      <c r="AM12" s="79"/>
      <c r="AN12" s="79"/>
      <c r="AO12" s="79"/>
      <c r="AP12" s="79"/>
      <c r="AQ12" s="79"/>
      <c r="AR12" s="79"/>
      <c r="AS12" s="79"/>
      <c r="AT12" s="79"/>
      <c r="AU12" s="79"/>
      <c r="AV12" s="79"/>
      <c r="AW12" s="79"/>
      <c r="AX12" s="79"/>
      <c r="AY12" s="79"/>
      <c r="AZ12" s="79"/>
      <c r="BA12" s="79"/>
      <c r="BB12" s="79"/>
      <c r="BC12" s="79"/>
      <c r="BD12" s="79"/>
      <c r="BE12" s="79"/>
      <c r="BF12" s="79"/>
      <c r="BG12" s="79"/>
      <c r="BH12" s="79"/>
      <c r="BI12" s="79"/>
      <c r="BJ12" s="79"/>
      <c r="BK12" s="79"/>
      <c r="BL12" s="79"/>
      <c r="BM12" s="79"/>
      <c r="BN12" s="79"/>
      <c r="BO12" s="79"/>
      <c r="BP12" s="79"/>
      <c r="BQ12" s="79"/>
      <c r="BR12" s="79"/>
      <c r="BS12" s="79"/>
      <c r="BT12" s="79"/>
      <c r="BU12" s="79"/>
      <c r="BV12" s="79"/>
      <c r="BW12" s="79"/>
      <c r="BX12" s="79"/>
      <c r="BY12" s="79"/>
      <c r="BZ12" s="79"/>
      <c r="CA12" s="79"/>
      <c r="CB12" s="79"/>
      <c r="CC12" s="79"/>
      <c r="CD12" s="79"/>
      <c r="CE12" s="79"/>
      <c r="CF12" s="79"/>
      <c r="CG12" s="79"/>
      <c r="CH12" s="79"/>
      <c r="CI12" s="79"/>
      <c r="CJ12" s="79"/>
      <c r="CK12" s="79"/>
      <c r="CL12" s="79"/>
      <c r="CM12" s="79"/>
      <c r="CN12" s="79"/>
      <c r="CP12" s="79"/>
      <c r="CQ12" s="79"/>
      <c r="CR12" s="79"/>
      <c r="CS12" s="79"/>
      <c r="CT12" s="79"/>
      <c r="CU12" s="79"/>
      <c r="CV12" s="79"/>
      <c r="CW12" s="79"/>
      <c r="CX12" s="79"/>
      <c r="CY12" s="79"/>
      <c r="CZ12" s="79"/>
      <c r="DA12" s="79"/>
      <c r="DB12" s="79"/>
      <c r="DC12" s="79"/>
      <c r="DD12" s="79"/>
      <c r="DE12" s="79"/>
      <c r="DF12" s="79"/>
      <c r="DG12" s="79"/>
      <c r="DH12" s="79"/>
      <c r="DI12" s="79"/>
      <c r="DJ12" s="79"/>
      <c r="DK12" s="79"/>
      <c r="DL12" s="79"/>
      <c r="DM12" s="79"/>
      <c r="DN12" s="79"/>
      <c r="DO12" s="79"/>
      <c r="DP12" s="79"/>
      <c r="DQ12" s="79"/>
      <c r="DR12" s="79"/>
      <c r="DS12" s="79"/>
      <c r="DT12" s="79"/>
      <c r="DU12" s="79"/>
      <c r="DW12" s="79"/>
      <c r="DX12" s="79"/>
      <c r="DY12" s="79"/>
      <c r="DZ12" s="79"/>
      <c r="EA12" s="79"/>
      <c r="EB12" s="79"/>
      <c r="EC12" s="79"/>
      <c r="ED12" s="79"/>
      <c r="EE12" s="79"/>
      <c r="EF12" s="79"/>
      <c r="EG12" s="79"/>
      <c r="EH12" s="79"/>
      <c r="EI12" s="79"/>
      <c r="EJ12" s="79"/>
      <c r="EK12" s="79"/>
      <c r="EL12" s="79"/>
      <c r="EM12" s="79"/>
      <c r="EN12" s="79"/>
      <c r="EO12" s="79"/>
      <c r="EP12" s="79"/>
      <c r="EQ12" s="79"/>
      <c r="ER12" s="79"/>
      <c r="ES12" s="79"/>
      <c r="ET12" s="79"/>
      <c r="EU12" s="79"/>
      <c r="EV12" s="79"/>
      <c r="EW12" s="79"/>
      <c r="EX12" s="79"/>
      <c r="EY12" s="79"/>
      <c r="EZ12" s="79"/>
      <c r="FA12" s="79"/>
      <c r="FB12" s="79"/>
      <c r="FC12" s="79"/>
      <c r="FD12" s="79"/>
      <c r="FE12" s="79"/>
      <c r="FF12" s="79"/>
      <c r="FG12" s="79"/>
      <c r="FH12" s="79"/>
      <c r="FI12" s="79"/>
      <c r="FJ12" s="79"/>
      <c r="FK12" s="79"/>
      <c r="FL12" s="79"/>
      <c r="FM12" s="79"/>
      <c r="FN12" s="79"/>
      <c r="FO12" s="79"/>
      <c r="FP12" s="79"/>
      <c r="FQ12" s="79"/>
      <c r="FR12" s="79"/>
      <c r="FS12" s="79"/>
      <c r="FT12" s="79"/>
      <c r="FU12" s="79"/>
      <c r="FV12" s="79"/>
      <c r="FW12" s="79"/>
      <c r="FX12" s="79"/>
      <c r="FY12" s="79"/>
      <c r="FZ12" s="79"/>
      <c r="GA12" s="79"/>
      <c r="GB12" s="79"/>
      <c r="GC12" s="79"/>
      <c r="GD12" s="79"/>
      <c r="GE12" s="79"/>
      <c r="GF12" s="79"/>
      <c r="GG12" s="79"/>
      <c r="GH12" s="79"/>
      <c r="GI12" s="79"/>
      <c r="GJ12" s="79"/>
      <c r="GK12" s="79"/>
      <c r="GL12" s="79"/>
      <c r="GM12" s="79"/>
      <c r="GN12" s="79"/>
      <c r="GO12" s="79"/>
      <c r="GP12" s="77"/>
      <c r="GQ12" s="77"/>
      <c r="GR12" s="77"/>
      <c r="GS12" s="77"/>
      <c r="GT12" s="77"/>
      <c r="KJ12" s="81"/>
      <c r="KK12" s="81"/>
      <c r="KL12" s="81"/>
      <c r="KM12" s="81"/>
      <c r="KN12" s="81"/>
      <c r="KO12" s="81"/>
      <c r="KP12" s="81"/>
      <c r="KQ12" s="81"/>
      <c r="KR12" s="81"/>
      <c r="KS12" s="81"/>
      <c r="KT12" s="81"/>
      <c r="KU12" s="81"/>
      <c r="KV12" s="81"/>
      <c r="KW12" s="81"/>
      <c r="KX12" s="81"/>
      <c r="KY12" s="81"/>
      <c r="KZ12" s="81"/>
      <c r="LA12" s="81"/>
      <c r="LB12" s="81"/>
      <c r="LC12" s="81"/>
      <c r="LD12" s="81"/>
      <c r="LE12" s="79"/>
      <c r="LF12" s="79"/>
      <c r="LG12" s="81"/>
      <c r="LH12" s="81"/>
      <c r="MT12" s="79" t="s">
        <v>2191</v>
      </c>
      <c r="MW12" s="79"/>
      <c r="MX12" s="79"/>
      <c r="MY12" s="79"/>
      <c r="MZ12" s="79"/>
      <c r="NA12" s="79"/>
      <c r="NB12" s="79"/>
      <c r="ND12" s="79"/>
      <c r="NE12" s="79"/>
      <c r="NF12" s="79"/>
      <c r="NG12" s="79"/>
      <c r="NH12" s="79"/>
      <c r="NI12" s="79"/>
      <c r="NJ12" s="79"/>
      <c r="NK12" s="79"/>
      <c r="NM12" s="79"/>
      <c r="NN12" s="79"/>
      <c r="NO12" s="80"/>
      <c r="NP12" s="79"/>
      <c r="NQ12" s="79"/>
      <c r="NR12" s="79"/>
      <c r="NS12" s="79"/>
      <c r="NT12" s="79"/>
      <c r="NU12" s="79"/>
      <c r="NV12" s="79"/>
      <c r="NW12" s="79"/>
      <c r="NX12" s="79"/>
      <c r="NY12" s="79"/>
      <c r="NZ12" s="79"/>
      <c r="OA12" s="79"/>
      <c r="OB12" s="79"/>
      <c r="OC12" s="79"/>
      <c r="OD12" s="79"/>
      <c r="OE12" s="79"/>
      <c r="OF12" s="79"/>
      <c r="OG12" s="79"/>
      <c r="OH12" s="79"/>
      <c r="OI12" s="79"/>
      <c r="OJ12" s="79"/>
      <c r="OL12" s="79"/>
      <c r="OM12" s="79"/>
      <c r="ON12" s="79"/>
      <c r="OO12" s="79"/>
      <c r="OP12" s="79"/>
      <c r="OQ12" s="79"/>
      <c r="OR12" s="79"/>
      <c r="OS12" s="79"/>
      <c r="OT12" s="79"/>
      <c r="OU12" s="79"/>
      <c r="OV12" s="79"/>
      <c r="OW12" s="79"/>
      <c r="OX12" s="79"/>
      <c r="OY12" s="79"/>
      <c r="OZ12" s="79"/>
      <c r="PA12" s="79"/>
      <c r="PC12" s="79"/>
      <c r="PD12" s="79"/>
      <c r="PE12" s="79"/>
      <c r="PH12" s="79"/>
      <c r="PI12" s="79"/>
      <c r="PJ12" s="79"/>
      <c r="PL12" s="79"/>
      <c r="PM12" s="79"/>
      <c r="PN12" s="79"/>
      <c r="PO12" s="79"/>
      <c r="PP12" s="79"/>
      <c r="PQ12" s="79"/>
      <c r="PR12" s="79"/>
      <c r="PS12" s="79"/>
      <c r="PT12" s="79"/>
      <c r="PU12" s="79"/>
      <c r="PW12" s="79"/>
      <c r="PX12" s="79"/>
      <c r="PY12" s="79"/>
      <c r="PZ12" s="79"/>
      <c r="QA12" s="79"/>
      <c r="QB12" s="79"/>
      <c r="QC12" s="79"/>
      <c r="QD12" s="79"/>
      <c r="QE12" s="79"/>
      <c r="QF12" s="79"/>
      <c r="QG12" s="79"/>
      <c r="QH12" s="79"/>
      <c r="QI12" s="79"/>
      <c r="QJ12" s="79"/>
      <c r="QK12" s="79"/>
      <c r="QL12" s="79"/>
      <c r="QM12" s="79"/>
      <c r="QN12" s="79"/>
      <c r="QO12" s="79"/>
      <c r="QP12" s="79"/>
      <c r="QQ12" s="79"/>
      <c r="QR12" s="79"/>
      <c r="QS12" s="79"/>
      <c r="QU12" s="79"/>
      <c r="QV12" s="79"/>
      <c r="QX12" s="79"/>
      <c r="QY12" s="79"/>
      <c r="RD12" s="79"/>
      <c r="RF12" s="79"/>
      <c r="RG12" s="79"/>
      <c r="RH12" s="79"/>
      <c r="RI12" s="79"/>
      <c r="RJ12" s="79"/>
      <c r="RK12" s="79"/>
      <c r="RL12" s="79"/>
      <c r="RM12" s="79"/>
      <c r="RN12" s="79"/>
      <c r="RO12" s="79"/>
      <c r="RP12" s="79"/>
      <c r="RQ12" s="79"/>
      <c r="RR12" s="79"/>
      <c r="RS12" s="79"/>
      <c r="RT12" s="79"/>
      <c r="RU12" s="79"/>
      <c r="RV12" s="79"/>
      <c r="RW12" s="79"/>
      <c r="RX12" s="79"/>
      <c r="RY12" s="79"/>
      <c r="RZ12" s="79"/>
      <c r="SA12" s="79"/>
      <c r="SC12" s="79"/>
      <c r="SD12" s="79"/>
      <c r="SE12" s="79"/>
      <c r="SF12" s="79"/>
      <c r="SG12" s="79"/>
      <c r="SH12" s="79"/>
      <c r="SI12" s="79"/>
      <c r="SJ12" s="79"/>
      <c r="SK12" s="79"/>
      <c r="SL12" s="79"/>
      <c r="SM12" s="79"/>
      <c r="SN12" s="79"/>
      <c r="SO12" s="79"/>
      <c r="SP12" s="79"/>
      <c r="SQ12" s="79"/>
      <c r="SR12" s="81"/>
      <c r="SS12" s="81"/>
      <c r="ST12" s="81"/>
      <c r="SU12" s="81"/>
      <c r="SV12" s="81"/>
      <c r="SW12" s="81"/>
      <c r="SX12" s="81"/>
      <c r="SY12" s="81"/>
      <c r="SZ12" s="81"/>
      <c r="TA12" s="81"/>
      <c r="TB12" s="81"/>
      <c r="TC12" s="81"/>
      <c r="TD12" s="81"/>
      <c r="TE12" s="81"/>
      <c r="TF12" s="81"/>
      <c r="TG12" s="81"/>
      <c r="TH12" s="81"/>
      <c r="TI12" s="81"/>
      <c r="TJ12" s="81"/>
      <c r="TK12" s="81"/>
      <c r="TL12" s="81"/>
      <c r="TM12" s="81"/>
      <c r="TN12" s="81"/>
      <c r="TO12" s="81"/>
      <c r="TP12" s="81"/>
      <c r="TQ12" s="81"/>
      <c r="TR12" s="81"/>
      <c r="TS12" s="81"/>
      <c r="TT12" s="81"/>
      <c r="TU12" s="81"/>
      <c r="TV12" s="81"/>
      <c r="TW12" s="81"/>
      <c r="TX12" s="81"/>
      <c r="TY12" s="81"/>
      <c r="TZ12" s="81"/>
      <c r="UA12" s="81"/>
      <c r="UB12" s="81"/>
      <c r="UC12" s="81"/>
      <c r="UD12" s="81"/>
      <c r="UE12" s="81"/>
      <c r="UF12" s="81"/>
      <c r="UG12" s="81"/>
      <c r="UH12" s="81"/>
      <c r="UI12" s="81"/>
      <c r="UJ12" s="81"/>
      <c r="UK12" s="81"/>
      <c r="UL12" s="81"/>
      <c r="UM12" s="81"/>
      <c r="UN12" s="81"/>
      <c r="UO12" s="82"/>
      <c r="UP12" s="82"/>
      <c r="UQ12" s="81"/>
      <c r="UR12" s="81"/>
      <c r="US12" s="81"/>
      <c r="UT12" s="81"/>
      <c r="UU12" s="81"/>
      <c r="UV12" s="81"/>
      <c r="UW12" s="81"/>
      <c r="UX12" s="81"/>
      <c r="UY12" s="81"/>
      <c r="UZ12" s="81"/>
      <c r="VA12" s="81"/>
      <c r="VB12" s="81"/>
      <c r="VC12" s="81"/>
      <c r="VD12" s="81"/>
      <c r="VE12" s="81"/>
      <c r="VF12" s="81"/>
      <c r="VG12" s="81"/>
      <c r="VH12" s="81"/>
      <c r="VI12" s="81"/>
      <c r="VJ12" s="81"/>
      <c r="VK12" s="81"/>
      <c r="VL12" s="81"/>
      <c r="VM12" s="81"/>
      <c r="VN12" s="81"/>
      <c r="VO12" s="81"/>
      <c r="VP12" s="81"/>
      <c r="VQ12" s="81"/>
      <c r="VR12" s="81"/>
      <c r="VS12" s="81"/>
      <c r="VT12" s="81"/>
      <c r="VU12" s="81"/>
      <c r="VV12" s="81"/>
      <c r="VW12" s="81"/>
      <c r="VX12" s="81"/>
      <c r="VY12" s="81"/>
      <c r="VZ12" s="81"/>
      <c r="WA12" s="81"/>
      <c r="WB12" s="81"/>
      <c r="WC12" s="81"/>
      <c r="WD12" s="81"/>
      <c r="WE12" s="81"/>
      <c r="WF12" s="81"/>
      <c r="WG12" s="81"/>
      <c r="WH12" s="81"/>
      <c r="WI12" s="81"/>
      <c r="WJ12" s="80"/>
      <c r="WK12" s="81"/>
      <c r="WL12" s="81"/>
      <c r="WM12" s="81"/>
      <c r="WN12" s="81"/>
      <c r="WO12" s="81"/>
      <c r="WP12" s="81"/>
      <c r="WQ12" s="81"/>
      <c r="WR12" s="81"/>
      <c r="WS12" s="81"/>
      <c r="WT12" s="81"/>
      <c r="WU12" s="81"/>
      <c r="WV12" s="81"/>
      <c r="WW12" s="81"/>
      <c r="WX12" s="81"/>
      <c r="WY12" s="81"/>
      <c r="WZ12" s="81"/>
      <c r="XA12" s="81"/>
      <c r="XB12" s="81"/>
      <c r="XC12" s="81"/>
      <c r="XD12" s="81"/>
      <c r="XE12" s="81"/>
      <c r="XF12" s="81"/>
      <c r="XG12" s="81"/>
      <c r="XH12" s="81"/>
      <c r="XI12" s="81"/>
      <c r="XJ12" s="81"/>
      <c r="XK12" s="81"/>
      <c r="XL12" s="81"/>
      <c r="XM12" s="81"/>
      <c r="XN12" s="81"/>
      <c r="XO12" s="81"/>
      <c r="XP12" s="81"/>
      <c r="XQ12" s="81"/>
      <c r="XR12" s="81"/>
      <c r="XS12" s="81"/>
      <c r="XT12" s="81"/>
      <c r="XU12" s="81"/>
      <c r="XV12" s="81"/>
      <c r="XW12" s="81"/>
      <c r="XX12" s="81"/>
      <c r="XY12" s="81"/>
      <c r="XZ12" s="81"/>
      <c r="YA12" s="81"/>
      <c r="YB12" s="81"/>
      <c r="YC12" s="81"/>
      <c r="YD12" s="81"/>
      <c r="YE12" s="81"/>
      <c r="YF12" s="81"/>
      <c r="YG12" s="81"/>
      <c r="YH12" s="81"/>
      <c r="YI12" s="81"/>
      <c r="YJ12" s="81"/>
      <c r="YK12" s="81"/>
    </row>
    <row r="13" spans="1:667" ht="12.6" customHeight="1" x14ac:dyDescent="0.25">
      <c r="C13" s="79"/>
      <c r="D13" s="79"/>
      <c r="E13" s="79"/>
      <c r="F13" s="79"/>
      <c r="G13" s="79"/>
      <c r="H13" s="79"/>
      <c r="I13" s="79"/>
      <c r="J13" s="79"/>
      <c r="K13" s="79"/>
      <c r="L13" s="79"/>
      <c r="M13" s="79"/>
      <c r="N13" s="79"/>
      <c r="O13" s="79"/>
      <c r="P13" s="79"/>
      <c r="Q13" s="79"/>
      <c r="R13" s="79"/>
      <c r="S13" s="79"/>
      <c r="T13" s="79"/>
      <c r="U13" s="79"/>
      <c r="V13" s="79"/>
      <c r="W13" s="79"/>
      <c r="X13" s="79"/>
      <c r="Y13" s="79"/>
      <c r="Z13" s="79"/>
      <c r="AA13" s="79"/>
      <c r="AB13" s="79"/>
      <c r="AC13" s="79"/>
      <c r="AD13" s="79"/>
      <c r="AE13" s="79"/>
      <c r="AF13" s="79"/>
      <c r="AG13" s="79"/>
      <c r="AH13" s="79"/>
      <c r="AI13" s="79"/>
      <c r="AJ13" s="79"/>
      <c r="AK13" s="79"/>
      <c r="AL13" s="79"/>
      <c r="AM13" s="79"/>
      <c r="AN13" s="79"/>
      <c r="AO13" s="79"/>
      <c r="AP13" s="79"/>
      <c r="AQ13" s="79"/>
      <c r="AY13" s="79"/>
      <c r="AZ13" s="79"/>
      <c r="BA13" s="79"/>
      <c r="BB13" s="79"/>
      <c r="BC13" s="79"/>
      <c r="BD13" s="79"/>
      <c r="BE13" s="79"/>
      <c r="BF13" s="79"/>
      <c r="BG13" s="79"/>
      <c r="BH13" s="79"/>
      <c r="BI13" s="79"/>
      <c r="BJ13" s="79"/>
      <c r="BK13" s="79"/>
      <c r="BL13" s="79"/>
      <c r="BM13" s="79"/>
      <c r="BN13" s="79"/>
      <c r="BO13" s="79"/>
      <c r="BP13" s="79"/>
      <c r="BQ13" s="79"/>
      <c r="BR13" s="79"/>
      <c r="BS13" s="79"/>
      <c r="BT13" s="79"/>
      <c r="BU13" s="79"/>
      <c r="BV13" s="79"/>
      <c r="BW13" s="79"/>
      <c r="BX13" s="79"/>
      <c r="BY13" s="79"/>
      <c r="BZ13" s="79"/>
      <c r="CA13" s="79"/>
      <c r="CB13" s="79"/>
      <c r="CC13" s="79"/>
      <c r="CD13" s="79"/>
      <c r="CE13" s="79"/>
      <c r="CF13" s="79"/>
      <c r="CG13" s="79"/>
      <c r="CH13" s="79"/>
      <c r="CI13" s="79"/>
      <c r="CJ13" s="79"/>
      <c r="CK13" s="79"/>
      <c r="CL13" s="79"/>
      <c r="CM13" s="79"/>
      <c r="CN13" s="79"/>
      <c r="CP13" s="79"/>
      <c r="CQ13" s="79"/>
      <c r="CR13" s="79"/>
      <c r="CS13" s="79"/>
      <c r="CT13" s="79"/>
      <c r="CU13" s="79"/>
      <c r="CV13" s="79"/>
      <c r="CW13" s="79"/>
      <c r="CX13" s="79"/>
      <c r="CY13" s="79"/>
      <c r="CZ13" s="79"/>
      <c r="DA13" s="79"/>
      <c r="DB13" s="79"/>
      <c r="DC13" s="79"/>
      <c r="DD13" s="79"/>
      <c r="DE13" s="79"/>
      <c r="DF13" s="79"/>
      <c r="DG13" s="79"/>
      <c r="DH13" s="79"/>
      <c r="DI13" s="79"/>
      <c r="DJ13" s="79"/>
      <c r="DK13" s="79"/>
      <c r="DL13" s="79"/>
      <c r="DM13" s="79"/>
      <c r="DN13" s="79"/>
      <c r="DO13" s="79"/>
      <c r="DP13" s="79"/>
      <c r="DQ13" s="79"/>
      <c r="DR13" s="79"/>
      <c r="DS13" s="79"/>
      <c r="DT13" s="79"/>
      <c r="DU13" s="79"/>
      <c r="DW13" s="79"/>
      <c r="DX13" s="79"/>
      <c r="DY13" s="79"/>
      <c r="DZ13" s="79"/>
      <c r="EA13" s="79"/>
      <c r="EB13" s="79"/>
      <c r="EC13" s="79"/>
      <c r="ED13" s="79"/>
      <c r="EE13" s="79"/>
      <c r="EF13" s="79"/>
      <c r="EG13" s="79"/>
      <c r="EH13" s="79"/>
      <c r="EI13" s="79"/>
      <c r="EJ13" s="79"/>
      <c r="EK13" s="79"/>
      <c r="EL13" s="79"/>
      <c r="EM13" s="79"/>
      <c r="EN13" s="79"/>
      <c r="EO13" s="79"/>
      <c r="EP13" s="79"/>
      <c r="EQ13" s="79"/>
      <c r="ER13" s="79"/>
      <c r="ES13" s="79"/>
      <c r="ET13" s="79"/>
      <c r="EU13" s="79"/>
      <c r="EV13" s="79"/>
      <c r="EW13" s="79"/>
      <c r="EX13" s="79"/>
      <c r="EY13" s="79"/>
      <c r="EZ13" s="79"/>
      <c r="FA13" s="79"/>
      <c r="FB13" s="79"/>
      <c r="FC13" s="79"/>
      <c r="FD13" s="79"/>
      <c r="FE13" s="79"/>
      <c r="FF13" s="79"/>
      <c r="FG13" s="79"/>
      <c r="FH13" s="79"/>
      <c r="FI13" s="79"/>
      <c r="FJ13" s="79"/>
      <c r="FK13" s="79"/>
      <c r="FL13" s="79"/>
      <c r="FM13" s="79"/>
      <c r="FN13" s="79"/>
      <c r="FO13" s="79"/>
      <c r="FP13" s="79"/>
      <c r="FQ13" s="79"/>
      <c r="FR13" s="79"/>
      <c r="FS13" s="79"/>
      <c r="FT13" s="79"/>
      <c r="FU13" s="79"/>
      <c r="FV13" s="79"/>
      <c r="FW13" s="79"/>
      <c r="FX13" s="79"/>
      <c r="FY13" s="79"/>
      <c r="FZ13" s="79"/>
      <c r="GA13" s="79"/>
      <c r="GB13" s="79"/>
      <c r="GC13" s="79"/>
      <c r="GD13" s="79"/>
      <c r="GE13" s="79"/>
      <c r="GF13" s="79"/>
      <c r="GG13" s="79"/>
      <c r="GH13" s="79"/>
      <c r="GI13" s="79"/>
      <c r="GJ13" s="79"/>
      <c r="GK13" s="79"/>
      <c r="GL13" s="79"/>
      <c r="GM13" s="79"/>
      <c r="GN13" s="79"/>
      <c r="GO13" s="79"/>
      <c r="GP13" s="77"/>
      <c r="GQ13" s="77"/>
      <c r="GR13" s="77"/>
      <c r="GS13" s="77"/>
      <c r="GT13" s="77"/>
      <c r="KJ13" s="81"/>
      <c r="KK13" s="81"/>
      <c r="KL13" s="81"/>
      <c r="KM13" s="81"/>
      <c r="KN13" s="81"/>
      <c r="KO13" s="81"/>
      <c r="KP13" s="81"/>
      <c r="KQ13" s="81"/>
      <c r="KR13" s="81"/>
      <c r="KS13" s="81"/>
      <c r="KT13" s="81"/>
      <c r="KU13" s="81"/>
      <c r="KV13" s="81"/>
      <c r="KW13" s="81"/>
      <c r="KX13" s="81"/>
      <c r="KY13" s="81"/>
      <c r="KZ13" s="81"/>
      <c r="LA13" s="81"/>
      <c r="LB13" s="81"/>
      <c r="LC13" s="81"/>
      <c r="LD13" s="81"/>
      <c r="LE13" s="79"/>
      <c r="LF13" s="79"/>
      <c r="LG13" s="81"/>
      <c r="LH13" s="81"/>
      <c r="MT13" s="79" t="s">
        <v>2191</v>
      </c>
      <c r="MW13" s="79"/>
      <c r="MX13" s="79"/>
      <c r="MY13" s="79"/>
      <c r="MZ13" s="79"/>
      <c r="NA13" s="79"/>
      <c r="NB13" s="79"/>
      <c r="ND13" s="79"/>
      <c r="NE13" s="79"/>
      <c r="NF13" s="79"/>
      <c r="NG13" s="79"/>
      <c r="NH13" s="79"/>
      <c r="NI13" s="79"/>
      <c r="NJ13" s="79"/>
      <c r="NK13" s="79"/>
      <c r="NM13" s="79"/>
      <c r="NN13" s="79"/>
      <c r="NO13" s="80"/>
      <c r="NP13" s="79"/>
      <c r="NQ13" s="79"/>
      <c r="NR13" s="79"/>
      <c r="NS13" s="79"/>
      <c r="NT13" s="79"/>
      <c r="NU13" s="79"/>
      <c r="NV13" s="79"/>
      <c r="NW13" s="79"/>
      <c r="NX13" s="79"/>
      <c r="NY13" s="79"/>
      <c r="NZ13" s="79"/>
      <c r="OA13" s="79"/>
      <c r="OB13" s="79"/>
      <c r="OC13" s="79"/>
      <c r="OD13" s="79"/>
      <c r="OE13" s="79"/>
      <c r="OF13" s="79"/>
      <c r="OG13" s="79"/>
      <c r="OH13" s="79"/>
      <c r="OI13" s="79"/>
      <c r="OJ13" s="79"/>
      <c r="OL13" s="79"/>
      <c r="OM13" s="79"/>
      <c r="ON13" s="79"/>
      <c r="OO13" s="79"/>
      <c r="OP13" s="79"/>
      <c r="OQ13" s="79"/>
      <c r="OR13" s="79"/>
      <c r="OS13" s="79"/>
      <c r="OT13" s="79"/>
      <c r="OU13" s="79"/>
      <c r="OV13" s="79"/>
      <c r="OW13" s="79"/>
      <c r="OX13" s="79"/>
      <c r="OY13" s="79"/>
      <c r="OZ13" s="79"/>
      <c r="PA13" s="79"/>
      <c r="PC13" s="79"/>
      <c r="PD13" s="79"/>
      <c r="PE13" s="79"/>
      <c r="PH13" s="79"/>
      <c r="PI13" s="79"/>
      <c r="PJ13" s="79"/>
      <c r="PL13" s="79"/>
      <c r="PM13" s="79"/>
      <c r="PN13" s="79"/>
      <c r="PO13" s="79"/>
      <c r="PP13" s="79"/>
      <c r="PQ13" s="79"/>
      <c r="PR13" s="79"/>
      <c r="PS13" s="79"/>
      <c r="PT13" s="79"/>
      <c r="PU13" s="79"/>
      <c r="PW13" s="79"/>
      <c r="PX13" s="79"/>
      <c r="PY13" s="79"/>
      <c r="PZ13" s="79"/>
      <c r="QA13" s="79"/>
      <c r="QB13" s="79"/>
      <c r="QC13" s="79"/>
      <c r="QD13" s="79"/>
      <c r="QE13" s="79"/>
      <c r="QF13" s="79"/>
      <c r="QG13" s="79"/>
      <c r="QK13" s="79"/>
      <c r="QL13" s="79"/>
      <c r="QM13" s="79"/>
      <c r="QN13" s="79"/>
      <c r="QO13" s="79"/>
      <c r="QP13" s="79"/>
      <c r="QQ13" s="79"/>
      <c r="QR13" s="79"/>
      <c r="QS13" s="79"/>
      <c r="QU13" s="79"/>
      <c r="QV13" s="79"/>
      <c r="QX13" s="79"/>
      <c r="QY13" s="79"/>
      <c r="RD13" s="79"/>
      <c r="RF13" s="79"/>
      <c r="RG13" s="79"/>
      <c r="RH13" s="79"/>
      <c r="RI13" s="79"/>
      <c r="RJ13" s="79"/>
      <c r="RK13" s="79"/>
      <c r="RL13" s="79"/>
      <c r="RM13" s="79"/>
      <c r="RN13" s="79"/>
      <c r="RO13" s="79"/>
      <c r="RP13" s="79"/>
      <c r="RQ13" s="79"/>
      <c r="RR13" s="79"/>
      <c r="RS13" s="79"/>
      <c r="RT13" s="79"/>
      <c r="RU13" s="79"/>
      <c r="RV13" s="79"/>
      <c r="RW13" s="79"/>
      <c r="RX13" s="79"/>
      <c r="RY13" s="79"/>
      <c r="RZ13" s="79"/>
      <c r="SA13" s="79"/>
      <c r="SC13" s="79"/>
      <c r="SD13" s="79"/>
      <c r="SE13" s="79"/>
      <c r="SF13" s="79"/>
      <c r="SG13" s="79"/>
      <c r="SH13" s="79"/>
      <c r="SI13" s="79"/>
      <c r="SJ13" s="79"/>
      <c r="SK13" s="79"/>
      <c r="SL13" s="79"/>
      <c r="SM13" s="79"/>
      <c r="SN13" s="79"/>
      <c r="SO13" s="79"/>
      <c r="SP13" s="79"/>
      <c r="SQ13" s="79"/>
      <c r="SR13" s="81"/>
      <c r="SS13" s="81"/>
      <c r="ST13" s="81"/>
      <c r="SU13" s="81"/>
      <c r="SV13" s="81"/>
      <c r="SW13" s="81"/>
      <c r="SX13" s="81"/>
      <c r="SY13" s="81"/>
      <c r="SZ13" s="81"/>
      <c r="TA13" s="81"/>
      <c r="TB13" s="81"/>
      <c r="TC13" s="81"/>
      <c r="TD13" s="81"/>
      <c r="TE13" s="81"/>
      <c r="TF13" s="81"/>
      <c r="TG13" s="81"/>
      <c r="TH13" s="81"/>
      <c r="TI13" s="81"/>
      <c r="TJ13" s="81"/>
      <c r="TK13" s="81"/>
      <c r="TL13" s="81"/>
      <c r="TM13" s="81"/>
      <c r="TN13" s="81"/>
      <c r="TO13" s="81"/>
      <c r="TP13" s="81"/>
      <c r="TQ13" s="81"/>
      <c r="TR13" s="81"/>
      <c r="TS13" s="81"/>
      <c r="TT13" s="81"/>
      <c r="TU13" s="81"/>
      <c r="TV13" s="81"/>
      <c r="TW13" s="81"/>
      <c r="TX13" s="81"/>
      <c r="TY13" s="81"/>
      <c r="TZ13" s="81"/>
      <c r="UA13" s="81"/>
      <c r="UB13" s="81"/>
      <c r="UC13" s="81"/>
      <c r="UD13" s="81"/>
      <c r="UE13" s="81"/>
      <c r="UF13" s="81"/>
      <c r="UG13" s="81"/>
      <c r="UH13" s="81"/>
      <c r="UI13" s="81"/>
      <c r="UJ13" s="81"/>
      <c r="UK13" s="81"/>
      <c r="UL13" s="81"/>
      <c r="UM13" s="81"/>
      <c r="UN13" s="81"/>
      <c r="UO13" s="82"/>
      <c r="UP13" s="82"/>
      <c r="UQ13" s="81"/>
      <c r="UR13" s="81"/>
      <c r="US13" s="81"/>
      <c r="UT13" s="81"/>
      <c r="UU13" s="81"/>
      <c r="UV13" s="81"/>
      <c r="UW13" s="81"/>
      <c r="UX13" s="81"/>
      <c r="UY13" s="81"/>
      <c r="UZ13" s="81"/>
      <c r="VA13" s="81"/>
      <c r="VB13" s="81"/>
      <c r="VC13" s="81"/>
      <c r="VD13" s="81"/>
      <c r="VE13" s="81"/>
      <c r="VF13" s="81"/>
      <c r="VG13" s="81"/>
      <c r="VH13" s="81"/>
      <c r="VI13" s="81"/>
      <c r="VJ13" s="81"/>
      <c r="VK13" s="81"/>
      <c r="VL13" s="81"/>
      <c r="VM13" s="81"/>
      <c r="VN13" s="81"/>
      <c r="VO13" s="81"/>
      <c r="VP13" s="81"/>
      <c r="VQ13" s="81"/>
      <c r="VR13" s="81"/>
      <c r="VS13" s="81"/>
      <c r="VT13" s="81"/>
      <c r="VU13" s="81"/>
      <c r="VV13" s="81"/>
      <c r="VW13" s="81"/>
      <c r="VX13" s="81"/>
      <c r="VY13" s="81"/>
      <c r="VZ13" s="81"/>
      <c r="WA13" s="81"/>
      <c r="WB13" s="81"/>
      <c r="WC13" s="81"/>
      <c r="WD13" s="81"/>
      <c r="WE13" s="81"/>
      <c r="WF13" s="81"/>
      <c r="WG13" s="81"/>
      <c r="WH13" s="81"/>
      <c r="WI13" s="81"/>
      <c r="WJ13" s="80"/>
      <c r="WK13" s="81"/>
      <c r="WL13" s="81"/>
      <c r="WM13" s="81"/>
      <c r="WN13" s="81"/>
      <c r="WO13" s="81"/>
      <c r="WP13" s="81"/>
      <c r="WQ13" s="81"/>
      <c r="WR13" s="81"/>
      <c r="WS13" s="81"/>
      <c r="WT13" s="81"/>
      <c r="WU13" s="81"/>
      <c r="WV13" s="81"/>
      <c r="WW13" s="81"/>
      <c r="WX13" s="81"/>
      <c r="WY13" s="81"/>
      <c r="WZ13" s="81"/>
      <c r="XA13" s="81"/>
      <c r="XB13" s="81"/>
      <c r="XC13" s="81"/>
      <c r="XD13" s="81"/>
      <c r="XE13" s="81"/>
      <c r="XF13" s="81"/>
      <c r="XG13" s="81"/>
      <c r="XH13" s="81"/>
      <c r="XI13" s="81"/>
      <c r="XJ13" s="81"/>
      <c r="XK13" s="81"/>
      <c r="XL13" s="81"/>
      <c r="XM13" s="81"/>
      <c r="XN13" s="81"/>
      <c r="XO13" s="81"/>
      <c r="XP13" s="81"/>
      <c r="XQ13" s="81"/>
      <c r="XR13" s="81"/>
      <c r="XS13" s="81"/>
      <c r="XT13" s="81"/>
      <c r="XU13" s="81"/>
      <c r="XV13" s="81"/>
      <c r="XW13" s="81"/>
      <c r="XX13" s="81"/>
      <c r="XY13" s="81"/>
      <c r="XZ13" s="81"/>
      <c r="YA13" s="81"/>
      <c r="YB13" s="81"/>
      <c r="YC13" s="81"/>
      <c r="YD13" s="81"/>
      <c r="YE13" s="81"/>
      <c r="YF13" s="81"/>
      <c r="YG13" s="81"/>
      <c r="YH13" s="81"/>
      <c r="YI13" s="81"/>
      <c r="YJ13" s="81"/>
      <c r="YK13" s="81"/>
    </row>
    <row r="14" spans="1:667" ht="17.45" customHeight="1" x14ac:dyDescent="0.25">
      <c r="A14" s="185"/>
      <c r="C14" s="79"/>
      <c r="D14" s="79"/>
      <c r="E14" s="96"/>
      <c r="F14" s="96"/>
      <c r="G14" s="96"/>
      <c r="H14" s="96"/>
      <c r="I14" s="96"/>
      <c r="J14" s="96"/>
      <c r="K14" s="96"/>
      <c r="L14" s="96"/>
      <c r="M14" s="96"/>
      <c r="N14" s="96"/>
      <c r="O14" s="96"/>
      <c r="P14" s="96"/>
      <c r="Q14" s="96"/>
      <c r="R14" s="96"/>
      <c r="S14" s="96"/>
      <c r="T14" s="96"/>
      <c r="U14" s="96"/>
      <c r="V14" s="96"/>
      <c r="W14" s="96"/>
      <c r="X14" s="96"/>
      <c r="Y14" s="96"/>
      <c r="Z14" s="96"/>
      <c r="AA14" s="96"/>
      <c r="AB14" s="96"/>
      <c r="AC14" s="96"/>
      <c r="AD14" s="96"/>
      <c r="AE14" s="96"/>
      <c r="AF14" s="96"/>
      <c r="AG14" s="96"/>
      <c r="AH14" s="96"/>
      <c r="AI14" s="96"/>
      <c r="AJ14" s="96"/>
      <c r="AK14" s="96"/>
      <c r="AL14" s="96"/>
      <c r="AM14" s="96"/>
      <c r="AN14" s="96"/>
      <c r="AO14" s="96"/>
      <c r="AP14" s="96"/>
      <c r="AQ14" s="96"/>
      <c r="AR14" s="96"/>
      <c r="AS14" s="96"/>
      <c r="AT14" s="96"/>
      <c r="AU14" s="96"/>
      <c r="AV14" s="96"/>
      <c r="AW14" s="96"/>
      <c r="AX14" s="96"/>
      <c r="AY14" s="96"/>
      <c r="AZ14" s="96"/>
      <c r="BA14" s="79"/>
      <c r="BB14" s="79"/>
      <c r="BC14" s="79"/>
      <c r="BD14" s="79"/>
      <c r="BE14" s="98"/>
      <c r="BF14" s="98"/>
      <c r="BG14" s="79"/>
      <c r="BH14" s="79"/>
      <c r="BI14" s="79"/>
      <c r="BJ14" s="79"/>
      <c r="BK14" s="79"/>
      <c r="BL14" s="79"/>
      <c r="BM14" s="79"/>
      <c r="BN14" s="79"/>
      <c r="BO14" s="79"/>
      <c r="BP14" s="79"/>
      <c r="BQ14" s="79"/>
      <c r="BR14" s="79"/>
      <c r="BS14" s="96"/>
      <c r="BT14" s="79"/>
      <c r="BU14" s="79"/>
      <c r="BV14" s="79"/>
      <c r="BW14" s="79"/>
      <c r="BX14" s="79"/>
      <c r="BY14" s="79"/>
      <c r="BZ14" s="79"/>
      <c r="CA14" s="79"/>
      <c r="CB14" s="98"/>
      <c r="CC14" s="98"/>
      <c r="CD14" s="98"/>
      <c r="CE14" s="98"/>
      <c r="CF14" s="98"/>
      <c r="CG14" s="98"/>
      <c r="CH14" s="98"/>
      <c r="CI14" s="98"/>
      <c r="CJ14" s="98"/>
      <c r="CK14" s="98"/>
      <c r="CL14" s="96"/>
      <c r="CM14" s="96"/>
      <c r="CN14" s="96"/>
      <c r="CP14" s="98"/>
      <c r="CQ14" s="79"/>
      <c r="CR14" s="79"/>
      <c r="CS14" s="79"/>
      <c r="CT14" s="79"/>
      <c r="CU14" s="79"/>
      <c r="CV14" s="79"/>
      <c r="CW14" s="79"/>
      <c r="CX14" s="79"/>
      <c r="CY14" s="79"/>
      <c r="CZ14" s="79"/>
      <c r="DA14" s="79"/>
      <c r="DB14" s="79"/>
      <c r="DC14" s="79"/>
      <c r="DD14" s="79"/>
      <c r="DE14" s="79"/>
      <c r="DF14" s="96"/>
      <c r="DG14" s="96"/>
      <c r="DH14" s="96"/>
      <c r="DI14" s="96"/>
      <c r="DJ14" s="79"/>
      <c r="DK14" s="79"/>
      <c r="DL14" s="79"/>
      <c r="DM14" s="79"/>
      <c r="DN14" s="79"/>
      <c r="DO14" s="79"/>
      <c r="DP14" s="79"/>
      <c r="DQ14" s="79"/>
      <c r="DR14" s="79"/>
      <c r="DS14" s="79"/>
      <c r="DT14" s="79"/>
      <c r="DU14" s="79"/>
      <c r="DW14" s="79"/>
      <c r="DX14" s="79"/>
      <c r="DY14" s="79"/>
      <c r="DZ14" s="79"/>
      <c r="EA14" s="79"/>
      <c r="EB14" s="79"/>
      <c r="EC14" s="79"/>
      <c r="ED14" s="79"/>
      <c r="EE14" s="79"/>
      <c r="EF14" s="79"/>
      <c r="EG14" s="79"/>
      <c r="EH14" s="79"/>
      <c r="EI14" s="79"/>
      <c r="EJ14" s="79"/>
      <c r="EK14" s="79"/>
      <c r="EL14" s="79"/>
      <c r="EM14" s="79"/>
      <c r="EN14" s="79"/>
      <c r="EO14" s="79"/>
      <c r="EP14" s="79"/>
      <c r="EQ14" s="79"/>
      <c r="ER14" s="79"/>
      <c r="ES14" s="79"/>
      <c r="ET14" s="79"/>
      <c r="EU14" s="79"/>
      <c r="EV14" s="79"/>
      <c r="EW14" s="79"/>
      <c r="EX14" s="79"/>
      <c r="EY14" s="79"/>
      <c r="EZ14" s="79"/>
      <c r="FA14" s="79"/>
      <c r="FB14" s="79"/>
      <c r="FC14" s="79"/>
      <c r="FD14" s="79"/>
      <c r="FE14" s="79"/>
      <c r="FF14" s="79"/>
      <c r="FG14" s="79"/>
      <c r="FH14" s="79"/>
      <c r="FI14" s="79"/>
      <c r="FJ14" s="79"/>
      <c r="FK14" s="79"/>
      <c r="FL14" s="79"/>
      <c r="FM14" s="79"/>
      <c r="FN14" s="79"/>
      <c r="FO14" s="79"/>
      <c r="FP14" s="96"/>
      <c r="FQ14" s="96"/>
      <c r="FR14" s="96"/>
      <c r="FS14" s="96"/>
      <c r="FT14" s="96"/>
      <c r="FU14" s="79"/>
      <c r="FV14" s="79"/>
      <c r="FW14" s="79"/>
      <c r="FX14" s="79"/>
      <c r="FY14" s="96"/>
      <c r="FZ14" s="96"/>
      <c r="GA14" s="96"/>
      <c r="GB14" s="96"/>
      <c r="GC14" s="96"/>
      <c r="GD14" s="96"/>
      <c r="GE14" s="79"/>
      <c r="GF14" s="79"/>
      <c r="GG14" s="79"/>
      <c r="GH14" s="79"/>
      <c r="GI14" s="79"/>
      <c r="GJ14" s="79"/>
      <c r="GK14" s="79"/>
      <c r="GL14" s="79"/>
      <c r="GM14" s="79"/>
      <c r="GN14" s="79"/>
      <c r="GO14" s="79"/>
      <c r="GP14" s="77"/>
      <c r="GQ14" s="77"/>
      <c r="GR14" s="77"/>
      <c r="GS14" s="77"/>
      <c r="GT14" s="77"/>
      <c r="GV14" s="79"/>
      <c r="GW14" s="79"/>
      <c r="GY14" s="79"/>
      <c r="GZ14" s="79"/>
      <c r="KJ14" s="81"/>
      <c r="KK14" s="81"/>
      <c r="KL14" s="81"/>
      <c r="KM14" s="81"/>
      <c r="KN14" s="81"/>
      <c r="KO14" s="81"/>
      <c r="KP14" s="81"/>
      <c r="KQ14" s="81"/>
      <c r="KR14" s="81"/>
      <c r="KS14" s="81"/>
      <c r="KT14" s="81"/>
      <c r="KU14" s="81"/>
      <c r="KV14" s="81"/>
      <c r="KW14" s="81"/>
      <c r="KX14" s="81"/>
      <c r="KY14" s="81"/>
      <c r="KZ14" s="81"/>
      <c r="LA14" s="81"/>
      <c r="LB14" s="81"/>
      <c r="LC14" s="81"/>
      <c r="LD14" s="81"/>
      <c r="LE14" s="98"/>
      <c r="LF14" s="98"/>
      <c r="LG14" s="81"/>
      <c r="LH14" s="81"/>
      <c r="MT14" s="79"/>
      <c r="MW14" s="79"/>
      <c r="MX14" s="96"/>
      <c r="MY14" s="79"/>
      <c r="MZ14" s="79"/>
      <c r="NA14" s="79"/>
      <c r="NB14" s="79"/>
      <c r="ND14" s="96"/>
      <c r="NE14" s="96"/>
      <c r="NF14" s="97"/>
      <c r="NG14" s="79"/>
      <c r="NH14" s="79"/>
      <c r="NI14" s="98"/>
      <c r="NJ14" s="79"/>
      <c r="NK14" s="99"/>
      <c r="NL14" s="96"/>
      <c r="NM14" s="98"/>
      <c r="NN14" s="76"/>
      <c r="NO14" s="80"/>
      <c r="NP14" s="79"/>
      <c r="NQ14" s="98"/>
      <c r="NR14" s="79"/>
      <c r="NS14" s="79"/>
      <c r="NT14" s="96"/>
      <c r="NU14" s="79"/>
      <c r="NV14" s="79"/>
      <c r="NW14" s="76"/>
      <c r="NX14" s="79"/>
      <c r="NY14" s="79"/>
      <c r="NZ14" s="79"/>
      <c r="OA14" s="96"/>
      <c r="OB14" s="96"/>
      <c r="OC14" s="79"/>
      <c r="OD14" s="96"/>
      <c r="OE14" s="96"/>
      <c r="OF14" s="99"/>
      <c r="OG14" s="79"/>
      <c r="OH14" s="98"/>
      <c r="OI14" s="79"/>
      <c r="OJ14" s="79"/>
      <c r="OL14" s="96"/>
      <c r="OM14" s="98"/>
      <c r="ON14" s="79"/>
      <c r="OO14" s="79"/>
      <c r="OP14" s="79"/>
      <c r="OQ14" s="79"/>
      <c r="OR14" s="79"/>
      <c r="OS14" s="79"/>
      <c r="OT14" s="79"/>
      <c r="OU14" s="79"/>
      <c r="OV14" s="79"/>
      <c r="OW14" s="98"/>
      <c r="OX14" s="98"/>
      <c r="OY14" s="79"/>
      <c r="OZ14" s="79"/>
      <c r="PA14" s="79"/>
      <c r="PC14" s="79"/>
      <c r="PD14" s="79"/>
      <c r="PE14" s="79"/>
      <c r="PH14" s="96"/>
      <c r="PI14" s="79"/>
      <c r="PJ14" s="79"/>
      <c r="PL14" s="79"/>
      <c r="PM14" s="79"/>
      <c r="PN14" s="79"/>
      <c r="PO14" s="79"/>
      <c r="PP14" s="79"/>
      <c r="PQ14" s="79"/>
      <c r="PR14" s="79"/>
      <c r="PS14" s="79"/>
      <c r="PT14" s="98"/>
      <c r="PU14" s="79"/>
      <c r="PW14" s="79"/>
      <c r="PX14" s="76"/>
      <c r="PY14" s="79"/>
      <c r="PZ14" s="79"/>
      <c r="QA14" s="79"/>
      <c r="QB14" s="76"/>
      <c r="QC14" s="79"/>
      <c r="QD14" s="79"/>
      <c r="QE14" s="79"/>
      <c r="QF14" s="79"/>
      <c r="QG14" s="79"/>
      <c r="QH14" s="96"/>
      <c r="QI14" s="96"/>
      <c r="QJ14" s="96"/>
      <c r="QK14" s="79"/>
      <c r="QL14" s="79"/>
      <c r="QM14" s="79"/>
      <c r="QN14" s="79"/>
      <c r="QO14" s="79"/>
      <c r="QP14" s="79"/>
      <c r="QQ14" s="79"/>
      <c r="QR14" s="79"/>
      <c r="QS14" s="96"/>
      <c r="QU14" s="79"/>
      <c r="QV14" s="79"/>
      <c r="QX14" s="79"/>
      <c r="QY14" s="79"/>
      <c r="RD14" s="79"/>
      <c r="RF14" s="79"/>
      <c r="RG14" s="79"/>
      <c r="RH14" s="96"/>
      <c r="RI14" s="96"/>
      <c r="RJ14" s="96"/>
      <c r="RK14" s="96"/>
      <c r="RL14" s="96"/>
      <c r="RM14" s="79"/>
      <c r="RN14" s="79"/>
      <c r="RO14" s="79"/>
      <c r="RP14" s="79"/>
      <c r="RQ14" s="79"/>
      <c r="RR14" s="79"/>
      <c r="RS14" s="76"/>
      <c r="RT14" s="79"/>
      <c r="RU14" s="79"/>
      <c r="RV14" s="76"/>
      <c r="RW14" s="79"/>
      <c r="RX14" s="96"/>
      <c r="RY14" s="79"/>
      <c r="RZ14" s="79"/>
      <c r="SA14" s="79"/>
      <c r="SC14" s="79"/>
      <c r="SD14" s="79"/>
      <c r="SE14" s="79"/>
      <c r="SF14" s="96"/>
      <c r="SG14" s="96"/>
      <c r="SH14" s="96"/>
      <c r="SI14" s="79"/>
      <c r="SJ14" s="96"/>
      <c r="SK14" s="79"/>
      <c r="SL14" s="79"/>
      <c r="SM14" s="96"/>
      <c r="SN14" s="79"/>
      <c r="SO14" s="79"/>
      <c r="SP14" s="79"/>
      <c r="SQ14" s="96"/>
      <c r="SR14" s="81"/>
      <c r="SS14" s="81"/>
      <c r="ST14" s="81"/>
      <c r="SU14" s="81"/>
      <c r="SV14" s="81"/>
      <c r="SW14" s="81"/>
      <c r="SX14" s="81"/>
      <c r="SY14" s="81"/>
      <c r="SZ14" s="81"/>
      <c r="TA14" s="81"/>
      <c r="TB14" s="81"/>
      <c r="TC14" s="81"/>
      <c r="TD14" s="81"/>
      <c r="TE14" s="81"/>
      <c r="TF14" s="81"/>
      <c r="TG14" s="81"/>
      <c r="TH14" s="81"/>
      <c r="TI14" s="81"/>
      <c r="TJ14" s="81"/>
      <c r="TK14" s="81"/>
      <c r="TL14" s="81"/>
      <c r="TM14" s="81"/>
      <c r="TN14" s="81"/>
      <c r="TO14" s="81"/>
      <c r="TP14" s="81"/>
      <c r="TQ14" s="81"/>
      <c r="TR14" s="81"/>
      <c r="TS14" s="81"/>
      <c r="TT14" s="81"/>
      <c r="TU14" s="81"/>
      <c r="TV14" s="81"/>
      <c r="TW14" s="81"/>
      <c r="TX14" s="81"/>
      <c r="TY14" s="81"/>
      <c r="TZ14" s="81"/>
      <c r="UA14" s="81"/>
      <c r="UB14" s="81"/>
      <c r="UC14" s="81"/>
      <c r="UD14" s="81"/>
      <c r="UE14" s="81"/>
      <c r="UF14" s="81"/>
      <c r="UG14" s="81"/>
      <c r="UH14" s="81"/>
      <c r="UI14" s="81"/>
      <c r="UJ14" s="81"/>
      <c r="UK14" s="81"/>
      <c r="UL14" s="81"/>
      <c r="UM14" s="81"/>
      <c r="UN14" s="81"/>
      <c r="UO14" s="82"/>
      <c r="UP14" s="82"/>
      <c r="UQ14" s="81"/>
      <c r="UR14" s="81"/>
      <c r="US14" s="81"/>
      <c r="UT14" s="81"/>
      <c r="UU14" s="81"/>
      <c r="UV14" s="81"/>
      <c r="UW14" s="81"/>
      <c r="UX14" s="81"/>
      <c r="UY14" s="81"/>
      <c r="UZ14" s="81"/>
      <c r="VA14" s="81"/>
      <c r="VB14" s="81"/>
      <c r="VC14" s="81"/>
      <c r="VD14" s="81"/>
      <c r="VE14" s="81"/>
      <c r="VF14" s="81"/>
      <c r="VG14" s="81"/>
      <c r="VH14" s="81"/>
      <c r="VI14" s="81"/>
      <c r="VJ14" s="81"/>
      <c r="VK14" s="81"/>
      <c r="VL14" s="81"/>
      <c r="VM14" s="81"/>
      <c r="VN14" s="81"/>
      <c r="VO14" s="81"/>
      <c r="VP14" s="81"/>
      <c r="VQ14" s="81"/>
      <c r="VR14" s="81"/>
      <c r="VS14" s="81"/>
      <c r="VT14" s="81"/>
      <c r="VU14" s="81"/>
      <c r="VV14" s="81"/>
      <c r="VW14" s="81"/>
      <c r="VX14" s="81"/>
      <c r="VY14" s="81"/>
      <c r="VZ14" s="81"/>
      <c r="WA14" s="81"/>
      <c r="WB14" s="81"/>
      <c r="WC14" s="81"/>
      <c r="WD14" s="81"/>
      <c r="WE14" s="81"/>
      <c r="WF14" s="81"/>
      <c r="WG14" s="81"/>
      <c r="WH14" s="81"/>
      <c r="WI14" s="81"/>
      <c r="WJ14" s="80"/>
      <c r="WK14" s="81"/>
      <c r="WL14" s="81"/>
      <c r="WM14" s="81"/>
      <c r="WN14" s="81"/>
      <c r="WO14" s="81"/>
      <c r="WP14" s="81"/>
      <c r="WQ14" s="81"/>
      <c r="WR14" s="81"/>
      <c r="WS14" s="81"/>
      <c r="WT14" s="81"/>
      <c r="WU14" s="81"/>
      <c r="WV14" s="81"/>
      <c r="WW14" s="81"/>
      <c r="WX14" s="81"/>
      <c r="WY14" s="81"/>
      <c r="WZ14" s="81"/>
      <c r="XA14" s="81"/>
      <c r="XB14" s="81"/>
      <c r="XC14" s="81"/>
      <c r="XD14" s="81"/>
      <c r="XE14" s="81"/>
      <c r="XF14" s="81"/>
      <c r="XG14" s="81"/>
      <c r="XH14" s="81"/>
      <c r="XI14" s="81"/>
      <c r="XJ14" s="81"/>
      <c r="XK14" s="81"/>
      <c r="XL14" s="81"/>
      <c r="XM14" s="81"/>
      <c r="XN14" s="81"/>
      <c r="XO14" s="81"/>
      <c r="XP14" s="81"/>
      <c r="XQ14" s="81"/>
      <c r="XR14" s="81"/>
      <c r="XS14" s="81"/>
      <c r="XT14" s="81"/>
      <c r="XU14" s="81"/>
      <c r="XV14" s="81"/>
      <c r="XW14" s="81"/>
      <c r="XX14" s="81"/>
      <c r="XY14" s="81"/>
      <c r="XZ14" s="81"/>
      <c r="YA14" s="81"/>
      <c r="YB14" s="81"/>
      <c r="YC14" s="81"/>
      <c r="YD14" s="81"/>
      <c r="YE14" s="81"/>
      <c r="YF14" s="81"/>
      <c r="YG14" s="81"/>
      <c r="YH14" s="81"/>
      <c r="YI14" s="81"/>
      <c r="YJ14" s="81"/>
      <c r="YK14" s="81"/>
    </row>
    <row r="15" spans="1:667" ht="15.75" x14ac:dyDescent="0.25">
      <c r="A15" s="185"/>
      <c r="C15" s="79"/>
      <c r="D15" s="79"/>
      <c r="E15" s="93"/>
      <c r="F15" s="93"/>
      <c r="G15" s="93"/>
      <c r="H15" s="93"/>
      <c r="I15" s="93"/>
      <c r="J15" s="93"/>
      <c r="K15" s="93"/>
      <c r="L15" s="93"/>
      <c r="M15" s="93"/>
      <c r="N15" s="93"/>
      <c r="O15" s="93"/>
      <c r="P15" s="93"/>
      <c r="Q15" s="93"/>
      <c r="R15" s="93"/>
      <c r="S15" s="93"/>
      <c r="T15" s="93"/>
      <c r="U15" s="93"/>
      <c r="V15" s="93"/>
      <c r="W15" s="93"/>
      <c r="X15" s="93"/>
      <c r="Y15" s="93"/>
      <c r="Z15" s="93"/>
      <c r="AA15" s="93"/>
      <c r="AB15" s="93"/>
      <c r="AC15" s="93"/>
      <c r="AD15" s="93"/>
      <c r="AE15" s="93"/>
      <c r="AF15" s="93"/>
      <c r="AG15" s="93"/>
      <c r="AH15" s="93"/>
      <c r="AI15" s="93"/>
      <c r="AJ15" s="93"/>
      <c r="AK15" s="93"/>
      <c r="AL15" s="93"/>
      <c r="AM15" s="93"/>
      <c r="AN15" s="93"/>
      <c r="AO15" s="93"/>
      <c r="AP15" s="93"/>
      <c r="AQ15" s="93"/>
      <c r="AR15" s="96"/>
      <c r="AS15" s="96"/>
      <c r="AT15" s="96"/>
      <c r="AU15" s="96"/>
      <c r="AV15" s="96"/>
      <c r="AW15" s="96"/>
      <c r="AX15" s="96"/>
      <c r="AY15" s="96"/>
      <c r="AZ15" s="96"/>
      <c r="BA15" s="79"/>
      <c r="BB15" s="79"/>
      <c r="BC15" s="79"/>
      <c r="BD15" s="79"/>
      <c r="BE15" s="98"/>
      <c r="BF15" s="98"/>
      <c r="BG15" s="79"/>
      <c r="BH15" s="79"/>
      <c r="BI15" s="79"/>
      <c r="BJ15" s="79"/>
      <c r="BK15" s="79"/>
      <c r="BL15" s="79"/>
      <c r="BM15" s="79"/>
      <c r="BN15" s="79"/>
      <c r="BO15" s="79"/>
      <c r="BP15" s="79"/>
      <c r="BQ15" s="79"/>
      <c r="BR15" s="79"/>
      <c r="BS15" s="96"/>
      <c r="BT15" s="79"/>
      <c r="BU15" s="79"/>
      <c r="BV15" s="79"/>
      <c r="BW15" s="79"/>
      <c r="BX15" s="79"/>
      <c r="BY15" s="79"/>
      <c r="BZ15" s="79"/>
      <c r="CA15" s="79"/>
      <c r="CB15" s="98"/>
      <c r="CC15" s="98"/>
      <c r="CD15" s="98"/>
      <c r="CE15" s="98"/>
      <c r="CF15" s="98"/>
      <c r="CG15" s="98"/>
      <c r="CH15" s="98"/>
      <c r="CI15" s="98"/>
      <c r="CJ15" s="98"/>
      <c r="CK15" s="98"/>
      <c r="CL15" s="96"/>
      <c r="CM15" s="96"/>
      <c r="CN15" s="96"/>
      <c r="CP15" s="98"/>
      <c r="CQ15" s="79"/>
      <c r="CR15" s="79"/>
      <c r="CS15" s="79"/>
      <c r="CT15" s="79"/>
      <c r="CU15" s="79"/>
      <c r="CV15" s="79"/>
      <c r="CW15" s="79"/>
      <c r="CX15" s="79"/>
      <c r="CY15" s="79"/>
      <c r="CZ15" s="79"/>
      <c r="DA15" s="79"/>
      <c r="DB15" s="79"/>
      <c r="DC15" s="79"/>
      <c r="DD15" s="79"/>
      <c r="DE15" s="79"/>
      <c r="DF15" s="96"/>
      <c r="DG15" s="96"/>
      <c r="DH15" s="96"/>
      <c r="DI15" s="96"/>
      <c r="DJ15" s="79"/>
      <c r="DK15" s="79"/>
      <c r="DL15" s="79"/>
      <c r="DM15" s="79"/>
      <c r="DN15" s="79"/>
      <c r="DO15" s="79"/>
      <c r="DP15" s="79"/>
      <c r="DQ15" s="79"/>
      <c r="DR15" s="79"/>
      <c r="DS15" s="79"/>
      <c r="DT15" s="79"/>
      <c r="DU15" s="79"/>
      <c r="DW15" s="79"/>
      <c r="DX15" s="79"/>
      <c r="DY15" s="79"/>
      <c r="DZ15" s="79"/>
      <c r="EA15" s="79"/>
      <c r="EB15" s="79"/>
      <c r="EC15" s="79"/>
      <c r="ED15" s="79"/>
      <c r="EE15" s="79"/>
      <c r="EF15" s="79"/>
      <c r="EG15" s="79"/>
      <c r="EH15" s="79"/>
      <c r="EI15" s="79"/>
      <c r="EJ15" s="79"/>
      <c r="EK15" s="79"/>
      <c r="EL15" s="79"/>
      <c r="EM15" s="79"/>
      <c r="EN15" s="79"/>
      <c r="EO15" s="79"/>
      <c r="EP15" s="79"/>
      <c r="EQ15" s="79"/>
      <c r="ER15" s="79"/>
      <c r="ES15" s="79"/>
      <c r="ET15" s="79"/>
      <c r="EU15" s="79"/>
      <c r="EV15" s="79"/>
      <c r="EW15" s="79"/>
      <c r="EX15" s="79"/>
      <c r="EY15" s="79"/>
      <c r="EZ15" s="79"/>
      <c r="FA15" s="79"/>
      <c r="FB15" s="79"/>
      <c r="FC15" s="79"/>
      <c r="FD15" s="79"/>
      <c r="FE15" s="79"/>
      <c r="FF15" s="79"/>
      <c r="FG15" s="79"/>
      <c r="FH15" s="79"/>
      <c r="FI15" s="79"/>
      <c r="FJ15" s="79"/>
      <c r="FK15" s="79"/>
      <c r="FL15" s="79"/>
      <c r="FM15" s="79"/>
      <c r="FN15" s="79"/>
      <c r="FO15" s="79"/>
      <c r="FP15" s="96"/>
      <c r="FQ15" s="96"/>
      <c r="FR15" s="96"/>
      <c r="FS15" s="96"/>
      <c r="FT15" s="96"/>
      <c r="FU15" s="79"/>
      <c r="FV15" s="79"/>
      <c r="FW15" s="79"/>
      <c r="FX15" s="79"/>
      <c r="FY15" s="96"/>
      <c r="FZ15" s="96"/>
      <c r="GA15" s="96"/>
      <c r="GB15" s="96"/>
      <c r="GC15" s="96"/>
      <c r="GD15" s="96"/>
      <c r="GE15" s="79"/>
      <c r="GF15" s="79"/>
      <c r="GG15" s="79"/>
      <c r="GH15" s="79"/>
      <c r="GI15" s="79"/>
      <c r="GJ15" s="79"/>
      <c r="GK15" s="79"/>
      <c r="GL15" s="79"/>
      <c r="GM15" s="79"/>
      <c r="GN15" s="79"/>
      <c r="GO15" s="79"/>
      <c r="GP15" s="77"/>
      <c r="GQ15" s="77"/>
      <c r="GR15" s="77"/>
      <c r="GS15" s="77"/>
      <c r="GT15" s="77"/>
      <c r="GV15" s="79"/>
      <c r="GW15" s="79"/>
      <c r="GY15" s="79"/>
      <c r="GZ15" s="79"/>
      <c r="KJ15" s="81"/>
      <c r="KK15" s="81"/>
      <c r="KL15" s="81"/>
      <c r="KM15" s="81"/>
      <c r="KN15" s="81"/>
      <c r="KO15" s="81"/>
      <c r="KP15" s="81"/>
      <c r="KQ15" s="81"/>
      <c r="KR15" s="81"/>
      <c r="KS15" s="81"/>
      <c r="KT15" s="81"/>
      <c r="KU15" s="81"/>
      <c r="KV15" s="81"/>
      <c r="KW15" s="81"/>
      <c r="KX15" s="81"/>
      <c r="KY15" s="81"/>
      <c r="KZ15" s="81"/>
      <c r="LA15" s="81"/>
      <c r="LB15" s="81"/>
      <c r="LC15" s="81"/>
      <c r="LD15" s="81"/>
      <c r="LE15" s="98"/>
      <c r="LF15" s="98"/>
      <c r="LG15" s="81"/>
      <c r="LH15" s="81"/>
      <c r="MT15" s="79"/>
      <c r="MW15" s="79"/>
      <c r="MX15" s="96"/>
      <c r="MY15" s="79"/>
      <c r="MZ15" s="79"/>
      <c r="NA15" s="79"/>
      <c r="NB15" s="79"/>
      <c r="ND15" s="96"/>
      <c r="NE15" s="96"/>
      <c r="NF15" s="97"/>
      <c r="NG15" s="79"/>
      <c r="NH15" s="79"/>
      <c r="NI15" s="98"/>
      <c r="NJ15" s="79"/>
      <c r="NK15" s="99"/>
      <c r="NL15" s="96"/>
      <c r="NM15" s="98"/>
      <c r="NN15" s="76"/>
      <c r="NO15" s="80"/>
      <c r="NP15" s="79"/>
      <c r="NQ15" s="98"/>
      <c r="NR15" s="79"/>
      <c r="NS15" s="79"/>
      <c r="NT15" s="96"/>
      <c r="NU15" s="79"/>
      <c r="NV15" s="79"/>
      <c r="NW15" s="76"/>
      <c r="NX15" s="79"/>
      <c r="NY15" s="79"/>
      <c r="NZ15" s="79"/>
      <c r="OA15" s="96"/>
      <c r="OB15" s="96"/>
      <c r="OC15" s="79"/>
      <c r="OD15" s="96"/>
      <c r="OE15" s="96"/>
      <c r="OF15" s="99"/>
      <c r="OG15" s="79"/>
      <c r="OH15" s="98"/>
      <c r="OI15" s="79"/>
      <c r="OJ15" s="79"/>
      <c r="OL15" s="96"/>
      <c r="OM15" s="98"/>
      <c r="ON15" s="79"/>
      <c r="OO15" s="79"/>
      <c r="OP15" s="79"/>
      <c r="OQ15" s="79"/>
      <c r="OR15" s="79"/>
      <c r="OS15" s="79"/>
      <c r="OT15" s="79"/>
      <c r="OU15" s="79"/>
      <c r="OV15" s="79"/>
      <c r="OW15" s="98"/>
      <c r="OX15" s="98"/>
      <c r="OY15" s="79"/>
      <c r="OZ15" s="79"/>
      <c r="PA15" s="79"/>
      <c r="PC15" s="79"/>
      <c r="PD15" s="79"/>
      <c r="PE15" s="79"/>
      <c r="PH15" s="96"/>
      <c r="PI15" s="79"/>
      <c r="PJ15" s="79"/>
      <c r="PL15" s="79"/>
      <c r="PM15" s="79"/>
      <c r="PN15" s="79"/>
      <c r="PO15" s="79"/>
      <c r="PP15" s="79"/>
      <c r="PQ15" s="79"/>
      <c r="PR15" s="79"/>
      <c r="PS15" s="79"/>
      <c r="PT15" s="98"/>
      <c r="PU15" s="79"/>
      <c r="PW15" s="79"/>
      <c r="PX15" s="76"/>
      <c r="PY15" s="79"/>
      <c r="PZ15" s="79"/>
      <c r="QA15" s="79"/>
      <c r="QB15" s="76"/>
      <c r="QC15" s="79"/>
      <c r="QD15" s="79"/>
      <c r="QE15" s="79"/>
      <c r="QF15" s="79"/>
      <c r="QG15" s="79"/>
      <c r="QH15" s="96"/>
      <c r="QI15" s="96"/>
      <c r="QJ15" s="96"/>
      <c r="QK15" s="79"/>
      <c r="QL15" s="79"/>
      <c r="QM15" s="79"/>
      <c r="QN15" s="79"/>
      <c r="QO15" s="79"/>
      <c r="QP15" s="79"/>
      <c r="QQ15" s="79"/>
      <c r="QR15" s="79"/>
      <c r="QS15" s="96"/>
      <c r="QU15" s="79"/>
      <c r="QV15" s="79"/>
      <c r="QX15" s="79"/>
      <c r="QY15" s="79"/>
      <c r="RD15" s="79"/>
      <c r="RF15" s="79"/>
      <c r="RG15" s="79"/>
      <c r="RH15" s="96"/>
      <c r="RI15" s="96"/>
      <c r="RJ15" s="96"/>
      <c r="RK15" s="96"/>
      <c r="RL15" s="96"/>
      <c r="RM15" s="79"/>
      <c r="RN15" s="79"/>
      <c r="RO15" s="79"/>
      <c r="RP15" s="79"/>
      <c r="RQ15" s="79"/>
      <c r="RR15" s="79"/>
      <c r="RS15" s="76"/>
      <c r="RT15" s="79"/>
      <c r="RU15" s="79"/>
      <c r="RV15" s="76"/>
      <c r="RW15" s="79"/>
      <c r="RX15" s="96"/>
      <c r="RY15" s="79"/>
      <c r="RZ15" s="79"/>
      <c r="SA15" s="79"/>
      <c r="SC15" s="79"/>
      <c r="SD15" s="79"/>
      <c r="SE15" s="79"/>
      <c r="SF15" s="96"/>
      <c r="SG15" s="96"/>
      <c r="SH15" s="96"/>
      <c r="SI15" s="79"/>
      <c r="SJ15" s="96"/>
      <c r="SK15" s="79"/>
      <c r="SL15" s="79"/>
      <c r="SM15" s="96"/>
      <c r="SN15" s="79"/>
      <c r="SO15" s="79"/>
      <c r="SP15" s="79"/>
      <c r="SQ15" s="96"/>
      <c r="SR15" s="81"/>
      <c r="SS15" s="81"/>
      <c r="ST15" s="81"/>
      <c r="SU15" s="81"/>
      <c r="SV15" s="81"/>
      <c r="SW15" s="81"/>
      <c r="SX15" s="81"/>
      <c r="SY15" s="81"/>
      <c r="SZ15" s="81"/>
      <c r="TA15" s="81"/>
      <c r="TB15" s="81"/>
      <c r="TC15" s="81"/>
      <c r="TD15" s="81"/>
      <c r="TE15" s="81"/>
      <c r="TF15" s="81"/>
      <c r="TG15" s="81"/>
      <c r="TH15" s="81"/>
      <c r="TI15" s="81"/>
      <c r="TJ15" s="81"/>
      <c r="TK15" s="81"/>
      <c r="TL15" s="81"/>
      <c r="TM15" s="81"/>
      <c r="TN15" s="81"/>
      <c r="TO15" s="81"/>
      <c r="TP15" s="81"/>
      <c r="TQ15" s="81"/>
      <c r="TR15" s="81"/>
      <c r="TS15" s="81"/>
      <c r="TT15" s="81"/>
      <c r="TU15" s="81"/>
      <c r="TV15" s="81"/>
      <c r="TW15" s="81"/>
      <c r="TX15" s="81"/>
      <c r="TY15" s="81"/>
      <c r="TZ15" s="81"/>
      <c r="UA15" s="81"/>
      <c r="UB15" s="81"/>
      <c r="UC15" s="81"/>
      <c r="UD15" s="81"/>
      <c r="UE15" s="81"/>
      <c r="UF15" s="81"/>
      <c r="UG15" s="81"/>
      <c r="UH15" s="81"/>
      <c r="UI15" s="81"/>
      <c r="UJ15" s="81"/>
      <c r="UK15" s="81"/>
      <c r="UL15" s="81"/>
      <c r="UM15" s="81"/>
      <c r="UN15" s="81"/>
      <c r="UO15" s="82"/>
      <c r="UP15" s="82"/>
      <c r="UQ15" s="81"/>
      <c r="UR15" s="81"/>
      <c r="US15" s="81"/>
      <c r="UT15" s="81"/>
      <c r="UU15" s="81"/>
      <c r="UV15" s="81"/>
      <c r="UW15" s="81"/>
      <c r="UX15" s="81"/>
      <c r="UY15" s="81"/>
      <c r="UZ15" s="81"/>
      <c r="VA15" s="81"/>
      <c r="VB15" s="81"/>
      <c r="VC15" s="81"/>
      <c r="VD15" s="81"/>
      <c r="VE15" s="81"/>
      <c r="VF15" s="81"/>
      <c r="VG15" s="81"/>
      <c r="VH15" s="81"/>
      <c r="VI15" s="81"/>
      <c r="VJ15" s="81"/>
      <c r="VK15" s="81"/>
      <c r="VL15" s="81"/>
      <c r="VM15" s="81"/>
      <c r="VN15" s="81"/>
      <c r="VO15" s="81"/>
      <c r="VP15" s="81"/>
      <c r="VQ15" s="81"/>
      <c r="VR15" s="81"/>
      <c r="VS15" s="81"/>
      <c r="VT15" s="81"/>
      <c r="VU15" s="81"/>
      <c r="VV15" s="81"/>
      <c r="VW15" s="81"/>
      <c r="VX15" s="81"/>
      <c r="VY15" s="81"/>
      <c r="VZ15" s="81"/>
      <c r="WA15" s="81"/>
      <c r="WB15" s="81"/>
      <c r="WC15" s="81"/>
      <c r="WD15" s="81"/>
      <c r="WE15" s="81"/>
      <c r="WF15" s="81"/>
      <c r="WG15" s="81"/>
      <c r="WH15" s="81"/>
      <c r="WI15" s="81"/>
      <c r="WJ15" s="80"/>
      <c r="WK15" s="81"/>
      <c r="WL15" s="81"/>
      <c r="WM15" s="81"/>
      <c r="WN15" s="81"/>
      <c r="WO15" s="81"/>
      <c r="WP15" s="81"/>
      <c r="WQ15" s="81"/>
      <c r="WR15" s="81"/>
      <c r="WS15" s="81"/>
      <c r="WT15" s="81"/>
      <c r="WU15" s="81"/>
      <c r="WV15" s="81"/>
      <c r="WW15" s="81"/>
      <c r="WX15" s="81"/>
      <c r="WY15" s="81"/>
      <c r="WZ15" s="81"/>
      <c r="XA15" s="81"/>
      <c r="XB15" s="81"/>
      <c r="XC15" s="81"/>
      <c r="XD15" s="81"/>
      <c r="XE15" s="81"/>
      <c r="XF15" s="81"/>
      <c r="XG15" s="81"/>
      <c r="XH15" s="81"/>
      <c r="XI15" s="81"/>
      <c r="XJ15" s="81"/>
      <c r="XK15" s="81"/>
      <c r="XL15" s="81"/>
      <c r="XM15" s="81"/>
      <c r="XN15" s="81"/>
      <c r="XO15" s="81"/>
      <c r="XP15" s="81"/>
      <c r="XQ15" s="81"/>
      <c r="XR15" s="81"/>
      <c r="XS15" s="81"/>
      <c r="XT15" s="81"/>
      <c r="XU15" s="81"/>
      <c r="XV15" s="81"/>
      <c r="XW15" s="81"/>
      <c r="XX15" s="81"/>
      <c r="XY15" s="81"/>
      <c r="XZ15" s="81"/>
      <c r="YA15" s="81"/>
      <c r="YB15" s="81"/>
      <c r="YC15" s="81"/>
      <c r="YD15" s="81"/>
      <c r="YE15" s="81"/>
      <c r="YF15" s="81"/>
      <c r="YG15" s="81"/>
      <c r="YH15" s="81"/>
      <c r="YI15" s="81"/>
      <c r="YJ15" s="81"/>
      <c r="YK15" s="81"/>
    </row>
    <row r="16" spans="1:667" s="79" customFormat="1" ht="17.25" customHeight="1" x14ac:dyDescent="0.25">
      <c r="A16" s="100" t="s">
        <v>1</v>
      </c>
      <c r="B16" s="75"/>
      <c r="BE16" s="98"/>
      <c r="BF16" s="98"/>
      <c r="CB16" s="98"/>
      <c r="CC16" s="98"/>
      <c r="CD16" s="98"/>
      <c r="CE16" s="98"/>
      <c r="CF16" s="98"/>
      <c r="CG16" s="98"/>
      <c r="CH16" s="98"/>
      <c r="CI16" s="98"/>
      <c r="CJ16" s="98"/>
      <c r="CK16" s="98"/>
      <c r="CP16" s="98"/>
      <c r="GV16" s="81"/>
      <c r="GW16" s="81"/>
      <c r="GY16" s="81"/>
      <c r="GZ16" s="81"/>
      <c r="HA16" s="81"/>
      <c r="HB16" s="81"/>
      <c r="HC16" s="81"/>
      <c r="HD16" s="81"/>
      <c r="HE16" s="81"/>
      <c r="HF16" s="81"/>
      <c r="HG16" s="81"/>
      <c r="HH16" s="81"/>
      <c r="HI16" s="81"/>
      <c r="HJ16" s="81"/>
      <c r="HK16" s="81"/>
      <c r="HL16" s="81"/>
      <c r="HM16" s="81"/>
      <c r="HN16" s="81"/>
      <c r="HO16" s="81"/>
      <c r="HP16" s="81"/>
      <c r="HQ16" s="81"/>
      <c r="HR16" s="81"/>
      <c r="HS16" s="81"/>
      <c r="HT16" s="81"/>
      <c r="HU16" s="81"/>
      <c r="HV16" s="81"/>
      <c r="HW16" s="81"/>
      <c r="HX16" s="81"/>
      <c r="HY16" s="81"/>
      <c r="HZ16" s="81"/>
      <c r="IA16" s="81"/>
      <c r="IB16" s="81"/>
      <c r="IC16" s="81"/>
      <c r="ID16" s="81"/>
      <c r="IE16" s="81"/>
      <c r="IF16" s="81"/>
      <c r="IG16" s="81"/>
      <c r="IH16" s="81"/>
      <c r="II16" s="81"/>
      <c r="IJ16" s="81"/>
      <c r="IK16" s="81"/>
      <c r="IL16" s="81"/>
      <c r="IM16" s="81"/>
      <c r="IN16" s="81"/>
      <c r="IO16" s="81"/>
      <c r="IP16" s="81"/>
      <c r="IQ16" s="81"/>
      <c r="IR16" s="81"/>
      <c r="IS16" s="81"/>
      <c r="IT16" s="81"/>
      <c r="IU16" s="81"/>
      <c r="IV16" s="81"/>
      <c r="IW16" s="81"/>
      <c r="IX16" s="81"/>
      <c r="IY16" s="81"/>
      <c r="IZ16" s="81"/>
      <c r="JA16" s="81"/>
      <c r="JB16" s="81"/>
      <c r="JC16" s="81"/>
      <c r="JD16" s="81"/>
      <c r="JE16" s="81"/>
      <c r="JF16" s="81"/>
      <c r="JG16" s="81"/>
      <c r="JH16" s="81"/>
      <c r="JI16" s="81"/>
      <c r="JJ16" s="81"/>
      <c r="JK16" s="81"/>
      <c r="JL16" s="81"/>
      <c r="JM16" s="81"/>
      <c r="JN16" s="81"/>
      <c r="JO16" s="81"/>
      <c r="JP16" s="81"/>
      <c r="JQ16" s="81"/>
      <c r="JR16" s="81"/>
      <c r="JS16" s="81"/>
      <c r="JT16" s="81"/>
      <c r="JU16" s="81"/>
      <c r="JV16" s="81"/>
      <c r="JW16" s="81"/>
      <c r="JX16" s="81"/>
      <c r="JY16" s="81"/>
      <c r="JZ16" s="81"/>
      <c r="KA16" s="81"/>
      <c r="KB16" s="81"/>
      <c r="KC16" s="81"/>
      <c r="KD16" s="81"/>
      <c r="KE16" s="81"/>
      <c r="KF16" s="81"/>
      <c r="KG16" s="81"/>
      <c r="KH16" s="81"/>
      <c r="KI16" s="81"/>
      <c r="KJ16" s="81"/>
      <c r="KK16" s="81"/>
      <c r="KL16" s="81"/>
      <c r="KM16" s="81"/>
      <c r="KN16" s="81"/>
      <c r="KO16" s="81"/>
      <c r="KP16" s="81"/>
      <c r="KQ16" s="81"/>
      <c r="KR16" s="81"/>
      <c r="KS16" s="81"/>
      <c r="KT16" s="81"/>
      <c r="KU16" s="81"/>
      <c r="KV16" s="81"/>
      <c r="KW16" s="81"/>
      <c r="KX16" s="81"/>
      <c r="KY16" s="81"/>
      <c r="KZ16" s="81"/>
      <c r="LA16" s="81"/>
      <c r="LB16" s="81"/>
      <c r="LC16" s="81"/>
      <c r="LD16" s="81"/>
      <c r="LE16" s="98"/>
      <c r="LF16" s="98"/>
      <c r="LG16" s="81"/>
      <c r="LH16" s="81"/>
      <c r="LI16" s="325"/>
      <c r="LJ16" s="325"/>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T16" s="79" t="s">
        <v>2191</v>
      </c>
      <c r="MV16" s="81"/>
      <c r="NF16" s="101"/>
      <c r="NI16" s="98"/>
      <c r="NK16" s="99"/>
      <c r="NM16" s="98"/>
      <c r="NN16" s="76"/>
      <c r="NO16" s="80"/>
      <c r="NQ16" s="98"/>
      <c r="NW16" s="76"/>
      <c r="OF16" s="99"/>
      <c r="OH16" s="98"/>
      <c r="OM16" s="98"/>
      <c r="OW16" s="98"/>
      <c r="OX16" s="98"/>
      <c r="PB16" s="76"/>
      <c r="PT16" s="98"/>
      <c r="PX16" s="76"/>
      <c r="QB16" s="76"/>
      <c r="QW16" s="76"/>
      <c r="QZ16" s="76"/>
      <c r="RA16" s="76"/>
      <c r="RB16" s="76"/>
      <c r="RC16" s="76"/>
      <c r="RE16" s="76"/>
      <c r="RS16" s="76"/>
      <c r="RV16" s="76"/>
      <c r="SB16" s="76"/>
      <c r="SR16" s="102" t="s">
        <v>1350</v>
      </c>
      <c r="SS16" s="102" t="s">
        <v>1351</v>
      </c>
      <c r="ST16" s="81"/>
      <c r="SU16" s="81"/>
      <c r="SV16" s="81"/>
      <c r="SW16" s="81"/>
      <c r="SX16" s="81"/>
      <c r="SY16" s="81"/>
      <c r="SZ16" s="81"/>
      <c r="TA16" s="81"/>
      <c r="TB16" s="81"/>
      <c r="TC16" s="81"/>
      <c r="TD16" s="81"/>
      <c r="TE16" s="81"/>
      <c r="TF16" s="81"/>
      <c r="TG16" s="81"/>
      <c r="TH16" s="81"/>
      <c r="TI16" s="81"/>
      <c r="TJ16" s="81"/>
      <c r="TK16" s="81"/>
      <c r="TL16" s="81"/>
      <c r="TM16" s="81"/>
      <c r="TN16" s="81"/>
      <c r="TO16" s="81"/>
      <c r="TP16" s="81"/>
      <c r="TQ16" s="81"/>
      <c r="TR16" s="81"/>
      <c r="TS16" s="81"/>
      <c r="TT16" s="81"/>
      <c r="TU16" s="81"/>
      <c r="TV16" s="81"/>
      <c r="TW16" s="81"/>
      <c r="TX16" s="81"/>
      <c r="TY16" s="81"/>
      <c r="TZ16" s="81"/>
      <c r="UA16" s="81"/>
      <c r="UB16" s="81"/>
      <c r="UC16" s="81"/>
      <c r="UD16" s="81"/>
      <c r="UE16" s="81"/>
      <c r="UF16" s="81"/>
      <c r="UG16" s="81"/>
      <c r="UH16" s="81"/>
      <c r="UI16" s="81"/>
      <c r="UJ16" s="81"/>
      <c r="UK16" s="81"/>
      <c r="UL16" s="81"/>
      <c r="UM16" s="81"/>
      <c r="UN16" s="81"/>
      <c r="UO16" s="82"/>
      <c r="UP16" s="82"/>
      <c r="UQ16" s="81"/>
      <c r="UR16" s="81"/>
      <c r="US16" s="81"/>
      <c r="UT16" s="81"/>
      <c r="UU16" s="81"/>
      <c r="UV16" s="81"/>
      <c r="UW16" s="81"/>
      <c r="UX16" s="81"/>
      <c r="UY16" s="81"/>
      <c r="UZ16" s="81"/>
      <c r="VA16" s="81"/>
      <c r="VB16" s="81"/>
      <c r="VC16" s="81"/>
      <c r="VD16" s="81"/>
      <c r="VE16" s="81"/>
      <c r="VF16" s="81"/>
      <c r="VG16" s="81"/>
      <c r="VH16" s="81"/>
      <c r="VI16" s="81"/>
      <c r="VJ16" s="81"/>
      <c r="VK16" s="103"/>
      <c r="VL16" s="81"/>
      <c r="VM16" s="81"/>
      <c r="VN16" s="81"/>
      <c r="VO16" s="81"/>
      <c r="VP16" s="81"/>
      <c r="VQ16" s="81"/>
      <c r="VR16" s="81"/>
      <c r="VS16" s="81"/>
      <c r="VT16" s="81"/>
      <c r="VU16" s="81"/>
      <c r="VV16" s="81"/>
      <c r="VW16" s="81"/>
      <c r="VX16" s="81"/>
      <c r="VY16" s="81"/>
      <c r="VZ16" s="81"/>
      <c r="WA16" s="81"/>
      <c r="WB16" s="81"/>
      <c r="WC16" s="81"/>
      <c r="WD16" s="81"/>
      <c r="WE16" s="81"/>
      <c r="WF16" s="81"/>
      <c r="WG16" s="81"/>
      <c r="WH16" s="81"/>
      <c r="WI16" s="81"/>
      <c r="WJ16" s="80"/>
      <c r="WK16" s="81"/>
      <c r="WL16" s="81"/>
      <c r="WM16" s="81"/>
      <c r="WN16" s="81"/>
      <c r="WO16" s="81"/>
      <c r="WP16" s="81"/>
      <c r="WQ16" s="81"/>
      <c r="WR16" s="81"/>
      <c r="WS16" s="81"/>
      <c r="WT16" s="81"/>
      <c r="WU16" s="81"/>
      <c r="WV16" s="81"/>
      <c r="WW16" s="81"/>
      <c r="WX16" s="81"/>
      <c r="WY16" s="81"/>
      <c r="WZ16" s="81"/>
      <c r="XA16" s="81"/>
      <c r="XB16" s="81"/>
      <c r="XC16" s="81"/>
      <c r="XD16" s="81"/>
      <c r="XE16" s="81"/>
      <c r="XF16" s="81"/>
      <c r="XG16" s="81"/>
      <c r="XH16" s="81"/>
      <c r="XI16" s="81"/>
      <c r="XJ16" s="81"/>
      <c r="XK16" s="81"/>
      <c r="XL16" s="81"/>
      <c r="XM16" s="81"/>
      <c r="XN16" s="81"/>
      <c r="XO16" s="81"/>
      <c r="XP16" s="81"/>
      <c r="XQ16" s="81"/>
      <c r="XR16" s="81"/>
      <c r="XS16" s="81"/>
      <c r="XT16" s="81"/>
      <c r="XU16" s="81"/>
      <c r="XV16" s="81"/>
      <c r="XW16" s="81"/>
      <c r="XX16" s="81"/>
      <c r="XY16" s="81"/>
      <c r="XZ16" s="81"/>
      <c r="YA16" s="81"/>
      <c r="YB16" s="81"/>
      <c r="YC16" s="81"/>
      <c r="YD16" s="81"/>
      <c r="YE16" s="81"/>
      <c r="YF16" s="81"/>
      <c r="YG16" s="81"/>
      <c r="YH16" s="81"/>
      <c r="YI16" s="81"/>
      <c r="YJ16" s="81"/>
      <c r="YK16" s="81"/>
      <c r="YL16" s="301"/>
      <c r="YM16" s="301"/>
      <c r="YN16" s="301"/>
      <c r="YO16" s="301"/>
      <c r="YP16" s="2"/>
      <c r="YQ16" s="2"/>
    </row>
    <row r="17" spans="1:667" s="79" customFormat="1" ht="14.25" customHeight="1" x14ac:dyDescent="0.25">
      <c r="A17" s="77" t="s">
        <v>2019</v>
      </c>
      <c r="B17" s="75"/>
      <c r="C17" s="98" t="s">
        <v>473</v>
      </c>
      <c r="D17" s="98" t="s">
        <v>473</v>
      </c>
      <c r="E17" s="76" t="s">
        <v>130</v>
      </c>
      <c r="F17" s="76" t="s">
        <v>130</v>
      </c>
      <c r="G17" s="76" t="s">
        <v>130</v>
      </c>
      <c r="H17" s="76" t="s">
        <v>130</v>
      </c>
      <c r="I17" s="76" t="s">
        <v>130</v>
      </c>
      <c r="J17" s="76" t="s">
        <v>130</v>
      </c>
      <c r="K17" s="76" t="s">
        <v>130</v>
      </c>
      <c r="L17" s="76" t="s">
        <v>130</v>
      </c>
      <c r="M17" s="76" t="s">
        <v>130</v>
      </c>
      <c r="N17" s="76" t="s">
        <v>130</v>
      </c>
      <c r="O17" s="76" t="s">
        <v>130</v>
      </c>
      <c r="P17" s="76" t="s">
        <v>130</v>
      </c>
      <c r="Q17" s="76" t="s">
        <v>130</v>
      </c>
      <c r="R17" s="76" t="s">
        <v>130</v>
      </c>
      <c r="S17" s="76" t="s">
        <v>130</v>
      </c>
      <c r="T17" s="76" t="s">
        <v>130</v>
      </c>
      <c r="U17" s="76" t="s">
        <v>1097</v>
      </c>
      <c r="V17" s="76" t="s">
        <v>1097</v>
      </c>
      <c r="W17" s="76" t="s">
        <v>1097</v>
      </c>
      <c r="X17" s="76" t="s">
        <v>1097</v>
      </c>
      <c r="Y17" s="76" t="s">
        <v>1097</v>
      </c>
      <c r="Z17" s="76" t="s">
        <v>1097</v>
      </c>
      <c r="AA17" s="76" t="s">
        <v>1097</v>
      </c>
      <c r="AB17" s="76" t="s">
        <v>1097</v>
      </c>
      <c r="AC17" s="76" t="s">
        <v>1097</v>
      </c>
      <c r="AD17" s="76" t="s">
        <v>1097</v>
      </c>
      <c r="AE17" s="76" t="s">
        <v>1097</v>
      </c>
      <c r="AF17" s="76" t="s">
        <v>1097</v>
      </c>
      <c r="AG17" s="76" t="s">
        <v>1097</v>
      </c>
      <c r="AH17" s="76" t="s">
        <v>1097</v>
      </c>
      <c r="AI17" s="76" t="s">
        <v>1097</v>
      </c>
      <c r="AJ17" s="76" t="s">
        <v>130</v>
      </c>
      <c r="AK17" s="76" t="s">
        <v>130</v>
      </c>
      <c r="AL17" s="76" t="s">
        <v>130</v>
      </c>
      <c r="AM17" s="76" t="s">
        <v>130</v>
      </c>
      <c r="AN17" s="76" t="s">
        <v>130</v>
      </c>
      <c r="AO17" s="76" t="s">
        <v>130</v>
      </c>
      <c r="AP17" s="76" t="s">
        <v>130</v>
      </c>
      <c r="AQ17" s="76" t="s">
        <v>130</v>
      </c>
      <c r="AR17" s="76" t="s">
        <v>1098</v>
      </c>
      <c r="AS17" s="76" t="s">
        <v>1098</v>
      </c>
      <c r="AT17" s="76" t="s">
        <v>1098</v>
      </c>
      <c r="AU17" s="76" t="s">
        <v>1098</v>
      </c>
      <c r="AV17" s="76" t="s">
        <v>1098</v>
      </c>
      <c r="AW17" s="76" t="s">
        <v>1098</v>
      </c>
      <c r="AX17" s="76" t="s">
        <v>1098</v>
      </c>
      <c r="AY17" s="76" t="s">
        <v>131</v>
      </c>
      <c r="AZ17" s="76" t="s">
        <v>131</v>
      </c>
      <c r="BA17" s="98" t="s">
        <v>2008</v>
      </c>
      <c r="BB17" s="98" t="s">
        <v>2008</v>
      </c>
      <c r="BC17" s="98" t="s">
        <v>2008</v>
      </c>
      <c r="BD17" s="98" t="s">
        <v>2008</v>
      </c>
      <c r="BE17" s="76" t="s">
        <v>343</v>
      </c>
      <c r="BF17" s="76" t="s">
        <v>343</v>
      </c>
      <c r="BG17" s="98" t="s">
        <v>326</v>
      </c>
      <c r="BH17" s="98" t="s">
        <v>326</v>
      </c>
      <c r="BI17" s="98" t="s">
        <v>326</v>
      </c>
      <c r="BJ17" s="98" t="s">
        <v>326</v>
      </c>
      <c r="BK17" s="98" t="s">
        <v>326</v>
      </c>
      <c r="BL17" s="98" t="s">
        <v>478</v>
      </c>
      <c r="BM17" s="98" t="s">
        <v>478</v>
      </c>
      <c r="BN17" s="98" t="s">
        <v>478</v>
      </c>
      <c r="BO17" s="98" t="s">
        <v>478</v>
      </c>
      <c r="BP17" s="98" t="s">
        <v>478</v>
      </c>
      <c r="BQ17" s="98" t="s">
        <v>478</v>
      </c>
      <c r="BR17" s="98" t="s">
        <v>478</v>
      </c>
      <c r="BS17" s="76" t="s">
        <v>133</v>
      </c>
      <c r="BT17" s="76" t="s">
        <v>442</v>
      </c>
      <c r="BU17" s="76" t="s">
        <v>442</v>
      </c>
      <c r="BV17" s="76" t="s">
        <v>442</v>
      </c>
      <c r="BW17" s="76" t="s">
        <v>442</v>
      </c>
      <c r="BX17" s="76" t="s">
        <v>442</v>
      </c>
      <c r="BY17" s="76" t="s">
        <v>442</v>
      </c>
      <c r="BZ17" s="98" t="s">
        <v>480</v>
      </c>
      <c r="CA17" s="76" t="s">
        <v>444</v>
      </c>
      <c r="CB17" s="76" t="s">
        <v>350</v>
      </c>
      <c r="CC17" s="76" t="s">
        <v>350</v>
      </c>
      <c r="CD17" s="76" t="s">
        <v>350</v>
      </c>
      <c r="CE17" s="76" t="s">
        <v>350</v>
      </c>
      <c r="CF17" s="76" t="s">
        <v>1206</v>
      </c>
      <c r="CG17" s="76" t="s">
        <v>1206</v>
      </c>
      <c r="CH17" s="76" t="s">
        <v>1206</v>
      </c>
      <c r="CI17" s="76" t="s">
        <v>1206</v>
      </c>
      <c r="CJ17" s="76" t="s">
        <v>1206</v>
      </c>
      <c r="CK17" s="76" t="s">
        <v>1206</v>
      </c>
      <c r="CL17" s="76" t="s">
        <v>138</v>
      </c>
      <c r="CM17" s="76" t="s">
        <v>138</v>
      </c>
      <c r="CN17" s="76" t="s">
        <v>138</v>
      </c>
      <c r="CO17" s="79" t="s">
        <v>991</v>
      </c>
      <c r="CP17" s="76" t="s">
        <v>352</v>
      </c>
      <c r="CQ17" s="98" t="s">
        <v>328</v>
      </c>
      <c r="CR17" s="98" t="s">
        <v>328</v>
      </c>
      <c r="CS17" s="98" t="s">
        <v>328</v>
      </c>
      <c r="CT17" s="98" t="s">
        <v>486</v>
      </c>
      <c r="CU17" s="98" t="s">
        <v>486</v>
      </c>
      <c r="CV17" s="98" t="s">
        <v>486</v>
      </c>
      <c r="CW17" s="98" t="s">
        <v>486</v>
      </c>
      <c r="CX17" s="98" t="s">
        <v>486</v>
      </c>
      <c r="CY17" s="98" t="s">
        <v>486</v>
      </c>
      <c r="CZ17" s="98" t="s">
        <v>486</v>
      </c>
      <c r="DA17" s="98" t="s">
        <v>486</v>
      </c>
      <c r="DB17" s="79" t="s">
        <v>329</v>
      </c>
      <c r="DC17" s="79" t="s">
        <v>329</v>
      </c>
      <c r="DD17" s="79" t="s">
        <v>329</v>
      </c>
      <c r="DE17" s="79" t="s">
        <v>329</v>
      </c>
      <c r="DF17" s="76" t="s">
        <v>141</v>
      </c>
      <c r="DG17" s="76" t="s">
        <v>141</v>
      </c>
      <c r="DH17" s="76" t="s">
        <v>141</v>
      </c>
      <c r="DI17" s="76" t="s">
        <v>141</v>
      </c>
      <c r="DJ17" s="98" t="s">
        <v>331</v>
      </c>
      <c r="DK17" s="98" t="s">
        <v>331</v>
      </c>
      <c r="DL17" s="98" t="s">
        <v>331</v>
      </c>
      <c r="DM17" s="98" t="s">
        <v>331</v>
      </c>
      <c r="DN17" s="98" t="s">
        <v>331</v>
      </c>
      <c r="DO17" s="98" t="s">
        <v>331</v>
      </c>
      <c r="DP17" s="98" t="s">
        <v>331</v>
      </c>
      <c r="DQ17" s="98" t="s">
        <v>331</v>
      </c>
      <c r="DR17" s="98" t="s">
        <v>331</v>
      </c>
      <c r="DS17" s="98" t="s">
        <v>331</v>
      </c>
      <c r="DT17" s="98" t="s">
        <v>331</v>
      </c>
      <c r="DU17" s="98" t="s">
        <v>331</v>
      </c>
      <c r="DV17" s="98" t="s">
        <v>331</v>
      </c>
      <c r="DW17" s="98" t="s">
        <v>331</v>
      </c>
      <c r="DX17" s="76" t="s">
        <v>452</v>
      </c>
      <c r="DY17" s="76" t="s">
        <v>452</v>
      </c>
      <c r="DZ17" s="98" t="s">
        <v>332</v>
      </c>
      <c r="EA17" s="98" t="s">
        <v>332</v>
      </c>
      <c r="EB17" s="98" t="s">
        <v>332</v>
      </c>
      <c r="EC17" s="98" t="s">
        <v>332</v>
      </c>
      <c r="ED17" s="98" t="s">
        <v>332</v>
      </c>
      <c r="EE17" s="98" t="s">
        <v>332</v>
      </c>
      <c r="EF17" s="98" t="s">
        <v>332</v>
      </c>
      <c r="EG17" s="98" t="s">
        <v>332</v>
      </c>
      <c r="EH17" s="98" t="s">
        <v>332</v>
      </c>
      <c r="EI17" s="98" t="s">
        <v>332</v>
      </c>
      <c r="EJ17" s="79" t="s">
        <v>794</v>
      </c>
      <c r="EK17" s="98" t="s">
        <v>336</v>
      </c>
      <c r="EL17" s="98" t="s">
        <v>336</v>
      </c>
      <c r="EM17" s="98" t="s">
        <v>336</v>
      </c>
      <c r="EN17" s="98" t="s">
        <v>336</v>
      </c>
      <c r="EO17" s="98" t="s">
        <v>336</v>
      </c>
      <c r="EP17" s="98" t="s">
        <v>336</v>
      </c>
      <c r="EQ17" s="98" t="s">
        <v>336</v>
      </c>
      <c r="ER17" s="98" t="s">
        <v>336</v>
      </c>
      <c r="ES17" s="98" t="s">
        <v>336</v>
      </c>
      <c r="ET17" s="98" t="s">
        <v>336</v>
      </c>
      <c r="EU17" s="98" t="s">
        <v>336</v>
      </c>
      <c r="EV17" s="98" t="s">
        <v>336</v>
      </c>
      <c r="EW17" s="98" t="s">
        <v>336</v>
      </c>
      <c r="EX17" s="98" t="s">
        <v>336</v>
      </c>
      <c r="EY17" s="98" t="s">
        <v>336</v>
      </c>
      <c r="EZ17" s="98" t="s">
        <v>336</v>
      </c>
      <c r="FA17" s="98" t="s">
        <v>336</v>
      </c>
      <c r="FB17" s="98" t="s">
        <v>336</v>
      </c>
      <c r="FC17" s="98" t="s">
        <v>336</v>
      </c>
      <c r="FD17" s="98" t="s">
        <v>336</v>
      </c>
      <c r="FE17" s="98" t="s">
        <v>336</v>
      </c>
      <c r="FF17" s="98" t="s">
        <v>336</v>
      </c>
      <c r="FG17" s="98" t="s">
        <v>336</v>
      </c>
      <c r="FH17" s="98" t="s">
        <v>336</v>
      </c>
      <c r="FI17" s="98" t="s">
        <v>336</v>
      </c>
      <c r="FJ17" s="98" t="s">
        <v>336</v>
      </c>
      <c r="FK17" s="98" t="s">
        <v>336</v>
      </c>
      <c r="FL17" s="98" t="s">
        <v>336</v>
      </c>
      <c r="FM17" s="98" t="s">
        <v>336</v>
      </c>
      <c r="FN17" s="98" t="s">
        <v>336</v>
      </c>
      <c r="FO17" s="76" t="s">
        <v>460</v>
      </c>
      <c r="FP17" s="76" t="s">
        <v>143</v>
      </c>
      <c r="FQ17" s="76" t="s">
        <v>275</v>
      </c>
      <c r="FR17" s="76" t="s">
        <v>275</v>
      </c>
      <c r="FS17" s="76" t="s">
        <v>275</v>
      </c>
      <c r="FT17" s="76" t="s">
        <v>275</v>
      </c>
      <c r="FU17" s="76" t="s">
        <v>147</v>
      </c>
      <c r="FV17" s="76" t="s">
        <v>147</v>
      </c>
      <c r="FW17" s="76" t="s">
        <v>147</v>
      </c>
      <c r="FX17" s="98" t="s">
        <v>1265</v>
      </c>
      <c r="FY17" s="76" t="s">
        <v>149</v>
      </c>
      <c r="FZ17" s="76" t="s">
        <v>149</v>
      </c>
      <c r="GA17" s="76" t="s">
        <v>149</v>
      </c>
      <c r="GB17" s="76" t="s">
        <v>149</v>
      </c>
      <c r="GC17" s="76" t="s">
        <v>149</v>
      </c>
      <c r="GD17" s="76" t="s">
        <v>149</v>
      </c>
      <c r="GE17" s="76" t="s">
        <v>469</v>
      </c>
      <c r="GF17" s="76" t="s">
        <v>469</v>
      </c>
      <c r="GG17" s="76" t="s">
        <v>469</v>
      </c>
      <c r="GH17" s="76" t="s">
        <v>470</v>
      </c>
      <c r="GI17" s="76" t="s">
        <v>470</v>
      </c>
      <c r="GJ17" s="76" t="s">
        <v>470</v>
      </c>
      <c r="GK17" s="76" t="s">
        <v>470</v>
      </c>
      <c r="GL17" s="76" t="s">
        <v>470</v>
      </c>
      <c r="GM17" s="76" t="s">
        <v>470</v>
      </c>
      <c r="GN17" s="76" t="s">
        <v>470</v>
      </c>
      <c r="GO17" s="76" t="s">
        <v>470</v>
      </c>
      <c r="GP17" s="79" t="s">
        <v>1266</v>
      </c>
      <c r="GQ17" s="79" t="s">
        <v>1266</v>
      </c>
      <c r="GR17" s="79" t="s">
        <v>1268</v>
      </c>
      <c r="GS17" s="79" t="s">
        <v>1268</v>
      </c>
      <c r="GT17" s="79" t="s">
        <v>1278</v>
      </c>
      <c r="GU17" s="79" t="s">
        <v>130</v>
      </c>
      <c r="GV17" s="81" t="str">
        <f t="shared" ref="GV17:GV19" si="142">GU17</f>
        <v>Babcock, Bruce A.</v>
      </c>
      <c r="GW17" s="81" t="str">
        <f t="shared" ref="GW17:GW19" si="143">GV17</f>
        <v>Babcock, Bruce A.</v>
      </c>
      <c r="GX17" s="79" t="s">
        <v>130</v>
      </c>
      <c r="GY17" s="81" t="str">
        <f t="shared" ref="GY17:GZ19" si="144">GX17</f>
        <v>Babcock, Bruce A.</v>
      </c>
      <c r="GZ17" s="81" t="str">
        <f t="shared" si="144"/>
        <v>Babcock, Bruce A.</v>
      </c>
      <c r="HA17" s="81" t="s">
        <v>2349</v>
      </c>
      <c r="HB17" s="81" t="s">
        <v>1361</v>
      </c>
      <c r="HC17" s="81" t="str">
        <f>HB17</f>
        <v>De Gorter, Harry; Just, David R.</v>
      </c>
      <c r="HD17" s="81" t="s">
        <v>1361</v>
      </c>
      <c r="HE17" s="81" t="s">
        <v>1369</v>
      </c>
      <c r="HF17" s="81" t="s">
        <v>1369</v>
      </c>
      <c r="HG17" s="81" t="s">
        <v>1392</v>
      </c>
      <c r="HH17" s="81" t="s">
        <v>1392</v>
      </c>
      <c r="HI17" s="81" t="s">
        <v>1392</v>
      </c>
      <c r="HJ17" s="81" t="s">
        <v>1392</v>
      </c>
      <c r="HK17" s="81" t="s">
        <v>900</v>
      </c>
      <c r="HL17" s="81" t="s">
        <v>900</v>
      </c>
      <c r="HM17" s="81" t="s">
        <v>900</v>
      </c>
      <c r="HN17" s="81" t="s">
        <v>900</v>
      </c>
      <c r="HO17" s="81" t="s">
        <v>900</v>
      </c>
      <c r="HP17" s="81" t="s">
        <v>900</v>
      </c>
      <c r="HQ17" s="81" t="s">
        <v>900</v>
      </c>
      <c r="HR17" s="81" t="s">
        <v>900</v>
      </c>
      <c r="HS17" s="81" t="s">
        <v>1420</v>
      </c>
      <c r="HT17" s="81" t="s">
        <v>1427</v>
      </c>
      <c r="HU17" s="81" t="s">
        <v>1275</v>
      </c>
      <c r="HV17" s="81" t="s">
        <v>1275</v>
      </c>
      <c r="HW17" s="107" t="s">
        <v>1361</v>
      </c>
      <c r="HX17" s="107" t="s">
        <v>1361</v>
      </c>
      <c r="HY17" s="107" t="s">
        <v>1765</v>
      </c>
      <c r="HZ17" s="107" t="s">
        <v>2369</v>
      </c>
      <c r="IA17" s="107" t="s">
        <v>1774</v>
      </c>
      <c r="IB17" s="107" t="s">
        <v>1774</v>
      </c>
      <c r="IC17" s="107" t="s">
        <v>1774</v>
      </c>
      <c r="ID17" s="107" t="s">
        <v>1774</v>
      </c>
      <c r="IE17" s="107" t="s">
        <v>1780</v>
      </c>
      <c r="IF17" s="107" t="s">
        <v>2626</v>
      </c>
      <c r="IG17" s="107" t="s">
        <v>1432</v>
      </c>
      <c r="IH17" s="107" t="s">
        <v>1432</v>
      </c>
      <c r="II17" s="107" t="s">
        <v>1432</v>
      </c>
      <c r="IJ17" s="107" t="s">
        <v>1432</v>
      </c>
      <c r="IK17" s="107" t="s">
        <v>1432</v>
      </c>
      <c r="IL17" s="107" t="s">
        <v>1432</v>
      </c>
      <c r="IM17" s="107" t="s">
        <v>1432</v>
      </c>
      <c r="IN17" s="107" t="s">
        <v>1432</v>
      </c>
      <c r="IO17" s="107" t="s">
        <v>1432</v>
      </c>
      <c r="IP17" s="107" t="s">
        <v>1432</v>
      </c>
      <c r="IQ17" s="107" t="s">
        <v>1432</v>
      </c>
      <c r="IR17" s="107" t="s">
        <v>1432</v>
      </c>
      <c r="IS17" s="107" t="s">
        <v>1432</v>
      </c>
      <c r="IT17" s="107" t="s">
        <v>1432</v>
      </c>
      <c r="IU17" s="107" t="s">
        <v>1432</v>
      </c>
      <c r="IV17" s="107" t="s">
        <v>1432</v>
      </c>
      <c r="IW17" s="107" t="s">
        <v>1432</v>
      </c>
      <c r="IX17" s="107" t="s">
        <v>1432</v>
      </c>
      <c r="IY17" s="107" t="s">
        <v>1432</v>
      </c>
      <c r="IZ17" s="107" t="s">
        <v>1432</v>
      </c>
      <c r="JA17" s="107" t="s">
        <v>1432</v>
      </c>
      <c r="JB17" s="107" t="s">
        <v>1432</v>
      </c>
      <c r="JC17" s="107" t="s">
        <v>1432</v>
      </c>
      <c r="JD17" s="107" t="s">
        <v>1432</v>
      </c>
      <c r="JE17" s="107" t="s">
        <v>1432</v>
      </c>
      <c r="JF17" s="107" t="s">
        <v>1432</v>
      </c>
      <c r="JG17" s="107" t="s">
        <v>1432</v>
      </c>
      <c r="JH17" s="107" t="s">
        <v>1432</v>
      </c>
      <c r="JI17" s="107" t="s">
        <v>1432</v>
      </c>
      <c r="JJ17" s="107" t="s">
        <v>1432</v>
      </c>
      <c r="JK17" s="107" t="s">
        <v>1432</v>
      </c>
      <c r="JL17" s="107" t="s">
        <v>1432</v>
      </c>
      <c r="JM17" s="107" t="s">
        <v>1432</v>
      </c>
      <c r="JN17" s="107" t="s">
        <v>1432</v>
      </c>
      <c r="JO17" s="107" t="s">
        <v>1432</v>
      </c>
      <c r="JP17" s="107" t="s">
        <v>1432</v>
      </c>
      <c r="JQ17" s="107" t="s">
        <v>1432</v>
      </c>
      <c r="JR17" s="107" t="s">
        <v>1432</v>
      </c>
      <c r="JS17" s="107" t="s">
        <v>1432</v>
      </c>
      <c r="JT17" s="107" t="s">
        <v>1432</v>
      </c>
      <c r="JU17" s="107" t="s">
        <v>1432</v>
      </c>
      <c r="JV17" s="107" t="s">
        <v>1432</v>
      </c>
      <c r="JW17" s="107" t="s">
        <v>1432</v>
      </c>
      <c r="JX17" s="107" t="s">
        <v>1432</v>
      </c>
      <c r="JY17" s="107" t="s">
        <v>1432</v>
      </c>
      <c r="JZ17" s="107" t="s">
        <v>1432</v>
      </c>
      <c r="KA17" s="107" t="s">
        <v>1432</v>
      </c>
      <c r="KB17" s="107" t="s">
        <v>1432</v>
      </c>
      <c r="KC17" s="107" t="s">
        <v>1432</v>
      </c>
      <c r="KD17" s="107" t="s">
        <v>1432</v>
      </c>
      <c r="KE17" s="107" t="s">
        <v>1432</v>
      </c>
      <c r="KF17" s="107" t="s">
        <v>1432</v>
      </c>
      <c r="KG17" s="107" t="s">
        <v>1432</v>
      </c>
      <c r="KH17" s="107" t="s">
        <v>1432</v>
      </c>
      <c r="KI17" s="107" t="s">
        <v>1432</v>
      </c>
      <c r="KJ17" s="107" t="s">
        <v>1432</v>
      </c>
      <c r="KK17" s="107" t="s">
        <v>1432</v>
      </c>
      <c r="KL17" s="107" t="s">
        <v>1432</v>
      </c>
      <c r="KM17" s="107" t="s">
        <v>1432</v>
      </c>
      <c r="KN17" s="107" t="s">
        <v>1432</v>
      </c>
      <c r="KO17" s="107" t="s">
        <v>1432</v>
      </c>
      <c r="KP17" s="107" t="s">
        <v>1432</v>
      </c>
      <c r="KQ17" s="107" t="s">
        <v>1432</v>
      </c>
      <c r="KR17" s="107" t="s">
        <v>1432</v>
      </c>
      <c r="KS17" s="107" t="s">
        <v>1432</v>
      </c>
      <c r="KT17" s="107" t="s">
        <v>1432</v>
      </c>
      <c r="KU17" s="107" t="s">
        <v>1432</v>
      </c>
      <c r="KV17" s="107" t="s">
        <v>1432</v>
      </c>
      <c r="KW17" s="107" t="s">
        <v>1432</v>
      </c>
      <c r="KX17" s="107" t="s">
        <v>1432</v>
      </c>
      <c r="KY17" s="107" t="s">
        <v>1432</v>
      </c>
      <c r="KZ17" s="107" t="s">
        <v>1432</v>
      </c>
      <c r="LA17" s="107" t="s">
        <v>1432</v>
      </c>
      <c r="LB17" s="107" t="s">
        <v>1432</v>
      </c>
      <c r="LC17" s="107" t="s">
        <v>1432</v>
      </c>
      <c r="LD17" s="107" t="s">
        <v>1432</v>
      </c>
      <c r="LE17" s="76" t="s">
        <v>351</v>
      </c>
      <c r="LF17" s="76" t="s">
        <v>351</v>
      </c>
      <c r="LG17" s="81" t="s">
        <v>1430</v>
      </c>
      <c r="LH17" s="81" t="s">
        <v>1430</v>
      </c>
      <c r="LI17" s="325" t="s">
        <v>2752</v>
      </c>
      <c r="LJ17" s="325" t="s">
        <v>2752</v>
      </c>
      <c r="LK17" s="2" t="s">
        <v>2657</v>
      </c>
      <c r="LL17" s="247" t="s">
        <v>2658</v>
      </c>
      <c r="LM17" s="247" t="s">
        <v>2658</v>
      </c>
      <c r="LN17" s="247" t="s">
        <v>2658</v>
      </c>
      <c r="LO17" s="247" t="s">
        <v>2658</v>
      </c>
      <c r="LP17" s="247" t="s">
        <v>2658</v>
      </c>
      <c r="LQ17" s="247" t="s">
        <v>2658</v>
      </c>
      <c r="LR17" s="247" t="s">
        <v>2658</v>
      </c>
      <c r="LS17" s="247" t="s">
        <v>2658</v>
      </c>
      <c r="LT17" s="247" t="s">
        <v>2658</v>
      </c>
      <c r="LU17" s="2" t="s">
        <v>2659</v>
      </c>
      <c r="LV17" s="2" t="s">
        <v>2659</v>
      </c>
      <c r="LW17" s="2" t="s">
        <v>2659</v>
      </c>
      <c r="LX17" s="2" t="s">
        <v>2659</v>
      </c>
      <c r="LY17" s="2" t="s">
        <v>2659</v>
      </c>
      <c r="LZ17" s="2" t="s">
        <v>2659</v>
      </c>
      <c r="MA17" s="2" t="s">
        <v>2659</v>
      </c>
      <c r="MB17" s="2" t="s">
        <v>2659</v>
      </c>
      <c r="MC17" s="2" t="s">
        <v>2659</v>
      </c>
      <c r="MD17" s="2" t="s">
        <v>2659</v>
      </c>
      <c r="ME17" s="2" t="s">
        <v>2660</v>
      </c>
      <c r="MF17" s="2" t="s">
        <v>2661</v>
      </c>
      <c r="MG17" s="2" t="s">
        <v>2661</v>
      </c>
      <c r="MH17" s="2" t="s">
        <v>2662</v>
      </c>
      <c r="MI17" s="2" t="s">
        <v>2663</v>
      </c>
      <c r="MJ17" s="2" t="s">
        <v>2663</v>
      </c>
      <c r="MK17" s="2" t="s">
        <v>2663</v>
      </c>
      <c r="ML17" s="2" t="s">
        <v>2663</v>
      </c>
      <c r="MM17" s="2" t="s">
        <v>2665</v>
      </c>
      <c r="MN17" s="2" t="s">
        <v>2665</v>
      </c>
      <c r="MO17" s="2" t="s">
        <v>2665</v>
      </c>
      <c r="MP17" s="2" t="s">
        <v>2665</v>
      </c>
      <c r="MQ17" s="2" t="s">
        <v>2665</v>
      </c>
      <c r="MR17" s="2" t="s">
        <v>2665</v>
      </c>
      <c r="MT17" s="79" t="s">
        <v>2191</v>
      </c>
      <c r="MU17" s="79" t="s">
        <v>1000</v>
      </c>
      <c r="MV17" s="81" t="s">
        <v>1366</v>
      </c>
      <c r="MW17" s="76" t="s">
        <v>987</v>
      </c>
      <c r="MX17" s="76" t="s">
        <v>137</v>
      </c>
      <c r="MY17" s="76" t="s">
        <v>440</v>
      </c>
      <c r="MZ17" s="98" t="s">
        <v>474</v>
      </c>
      <c r="NA17" s="98" t="s">
        <v>324</v>
      </c>
      <c r="NB17" s="98" t="s">
        <v>324</v>
      </c>
      <c r="NC17" s="79" t="s">
        <v>1027</v>
      </c>
      <c r="ND17" s="76" t="s">
        <v>130</v>
      </c>
      <c r="NE17" s="76" t="s">
        <v>132</v>
      </c>
      <c r="NF17" s="98" t="s">
        <v>341</v>
      </c>
      <c r="NG17" s="98" t="s">
        <v>475</v>
      </c>
      <c r="NH17" s="98" t="s">
        <v>476</v>
      </c>
      <c r="NI17" s="76" t="s">
        <v>342</v>
      </c>
      <c r="NJ17" s="98" t="s">
        <v>477</v>
      </c>
      <c r="NK17" s="104" t="s">
        <v>344</v>
      </c>
      <c r="NL17" s="76" t="s">
        <v>1009</v>
      </c>
      <c r="NM17" s="76" t="s">
        <v>345</v>
      </c>
      <c r="NN17" s="76" t="s">
        <v>325</v>
      </c>
      <c r="NO17" s="106" t="s">
        <v>479</v>
      </c>
      <c r="NP17" s="98" t="s">
        <v>479</v>
      </c>
      <c r="NQ17" s="76" t="s">
        <v>346</v>
      </c>
      <c r="NR17" s="76" t="s">
        <v>441</v>
      </c>
      <c r="NS17" s="76" t="s">
        <v>943</v>
      </c>
      <c r="NT17" s="76" t="s">
        <v>134</v>
      </c>
      <c r="NU17" s="76" t="s">
        <v>347</v>
      </c>
      <c r="NV17" s="105" t="s">
        <v>347</v>
      </c>
      <c r="NW17" s="76" t="s">
        <v>327</v>
      </c>
      <c r="NX17" s="76" t="s">
        <v>135</v>
      </c>
      <c r="NY17" s="76" t="s">
        <v>135</v>
      </c>
      <c r="NZ17" s="76" t="s">
        <v>135</v>
      </c>
      <c r="OA17" s="76" t="s">
        <v>135</v>
      </c>
      <c r="OB17" s="76" t="s">
        <v>135</v>
      </c>
      <c r="OC17" s="76" t="s">
        <v>443</v>
      </c>
      <c r="OD17" s="76" t="s">
        <v>136</v>
      </c>
      <c r="OE17" s="76" t="s">
        <v>136</v>
      </c>
      <c r="OF17" s="104" t="s">
        <v>348</v>
      </c>
      <c r="OG17" s="98" t="s">
        <v>481</v>
      </c>
      <c r="OH17" s="76" t="s">
        <v>349</v>
      </c>
      <c r="OI17" s="98" t="s">
        <v>482</v>
      </c>
      <c r="OJ17" s="76" t="s">
        <v>896</v>
      </c>
      <c r="OK17" s="79" t="s">
        <v>1025</v>
      </c>
      <c r="OL17" s="76" t="s">
        <v>139</v>
      </c>
      <c r="OM17" s="98" t="s">
        <v>353</v>
      </c>
      <c r="ON17" s="76" t="s">
        <v>445</v>
      </c>
      <c r="OO17" s="76" t="s">
        <v>446</v>
      </c>
      <c r="OP17" s="76" t="s">
        <v>447</v>
      </c>
      <c r="OQ17" s="76" t="s">
        <v>447</v>
      </c>
      <c r="OR17" s="76" t="s">
        <v>447</v>
      </c>
      <c r="OS17" s="98" t="s">
        <v>484</v>
      </c>
      <c r="OT17" s="98" t="s">
        <v>485</v>
      </c>
      <c r="OU17" s="76" t="s">
        <v>448</v>
      </c>
      <c r="OV17" s="76" t="s">
        <v>897</v>
      </c>
      <c r="OW17" s="98" t="s">
        <v>749</v>
      </c>
      <c r="OX17" s="98" t="s">
        <v>354</v>
      </c>
      <c r="OY17" s="76" t="s">
        <v>449</v>
      </c>
      <c r="OZ17" s="76" t="s">
        <v>898</v>
      </c>
      <c r="PA17" s="98" t="s">
        <v>487</v>
      </c>
      <c r="PB17" s="76" t="s">
        <v>1055</v>
      </c>
      <c r="PC17" s="98" t="s">
        <v>488</v>
      </c>
      <c r="PD17" s="98" t="s">
        <v>488</v>
      </c>
      <c r="PE17" s="98" t="s">
        <v>488</v>
      </c>
      <c r="PF17" s="79" t="s">
        <v>1035</v>
      </c>
      <c r="PG17" s="79" t="s">
        <v>1001</v>
      </c>
      <c r="PH17" s="76" t="s">
        <v>140</v>
      </c>
      <c r="PI17" s="98" t="s">
        <v>489</v>
      </c>
      <c r="PJ17" s="98" t="s">
        <v>330</v>
      </c>
      <c r="PK17" s="79" t="s">
        <v>1041</v>
      </c>
      <c r="PL17" s="76" t="s">
        <v>899</v>
      </c>
      <c r="PM17" s="76" t="s">
        <v>450</v>
      </c>
      <c r="PN17" s="76" t="s">
        <v>900</v>
      </c>
      <c r="PO17" s="98" t="s">
        <v>490</v>
      </c>
      <c r="PP17" s="76" t="s">
        <v>901</v>
      </c>
      <c r="PQ17" s="98" t="s">
        <v>491</v>
      </c>
      <c r="PR17" s="98" t="s">
        <v>492</v>
      </c>
      <c r="PS17" s="76" t="s">
        <v>902</v>
      </c>
      <c r="PT17" s="98" t="s">
        <v>750</v>
      </c>
      <c r="PU17" s="76" t="s">
        <v>451</v>
      </c>
      <c r="PV17" s="79" t="s">
        <v>1045</v>
      </c>
      <c r="PW17" s="76" t="s">
        <v>453</v>
      </c>
      <c r="PX17" s="76" t="s">
        <v>333</v>
      </c>
      <c r="PY17" s="76" t="s">
        <v>454</v>
      </c>
      <c r="PZ17" s="98" t="s">
        <v>493</v>
      </c>
      <c r="QA17" s="98" t="s">
        <v>494</v>
      </c>
      <c r="QB17" s="76" t="s">
        <v>334</v>
      </c>
      <c r="QC17" s="76" t="s">
        <v>455</v>
      </c>
      <c r="QD17" s="76" t="s">
        <v>455</v>
      </c>
      <c r="QE17" s="98" t="s">
        <v>495</v>
      </c>
      <c r="QF17" s="98" t="s">
        <v>495</v>
      </c>
      <c r="QG17" s="76" t="s">
        <v>456</v>
      </c>
      <c r="QH17" s="76" t="s">
        <v>1010</v>
      </c>
      <c r="QI17" s="76" t="s">
        <v>1010</v>
      </c>
      <c r="QJ17" s="76" t="s">
        <v>1010</v>
      </c>
      <c r="QK17" s="76" t="s">
        <v>457</v>
      </c>
      <c r="QL17" s="98" t="s">
        <v>496</v>
      </c>
      <c r="QM17" s="98" t="s">
        <v>335</v>
      </c>
      <c r="QN17" s="98" t="s">
        <v>335</v>
      </c>
      <c r="QO17" s="76" t="s">
        <v>903</v>
      </c>
      <c r="QP17" s="98" t="s">
        <v>497</v>
      </c>
      <c r="QQ17" s="98" t="s">
        <v>498</v>
      </c>
      <c r="QR17" s="98" t="s">
        <v>337</v>
      </c>
      <c r="QS17" s="76" t="s">
        <v>142</v>
      </c>
      <c r="QT17" s="79" t="s">
        <v>1048</v>
      </c>
      <c r="QU17" s="76" t="s">
        <v>458</v>
      </c>
      <c r="QV17" s="98" t="s">
        <v>499</v>
      </c>
      <c r="QW17" s="76" t="s">
        <v>1071</v>
      </c>
      <c r="QX17" s="76" t="s">
        <v>904</v>
      </c>
      <c r="QY17" s="76" t="s">
        <v>459</v>
      </c>
      <c r="QZ17" s="76" t="s">
        <v>905</v>
      </c>
      <c r="RA17" s="76" t="s">
        <v>905</v>
      </c>
      <c r="RB17" s="76" t="s">
        <v>905</v>
      </c>
      <c r="RC17" s="76" t="s">
        <v>905</v>
      </c>
      <c r="RD17" s="76" t="s">
        <v>905</v>
      </c>
      <c r="RE17" s="76" t="s">
        <v>1056</v>
      </c>
      <c r="RF17" s="76" t="s">
        <v>962</v>
      </c>
      <c r="RG17" s="98" t="s">
        <v>500</v>
      </c>
      <c r="RH17" s="76" t="s">
        <v>145</v>
      </c>
      <c r="RI17" s="76" t="s">
        <v>145</v>
      </c>
      <c r="RJ17" s="76" t="s">
        <v>144</v>
      </c>
      <c r="RK17" s="76" t="s">
        <v>144</v>
      </c>
      <c r="RL17" s="76" t="s">
        <v>963</v>
      </c>
      <c r="RM17" s="76" t="s">
        <v>146</v>
      </c>
      <c r="RN17" s="98" t="s">
        <v>501</v>
      </c>
      <c r="RO17" s="98" t="s">
        <v>502</v>
      </c>
      <c r="RP17" s="76" t="s">
        <v>461</v>
      </c>
      <c r="RQ17" s="76" t="s">
        <v>462</v>
      </c>
      <c r="RR17" s="76" t="s">
        <v>463</v>
      </c>
      <c r="RS17" s="76" t="s">
        <v>338</v>
      </c>
      <c r="RT17" s="98" t="s">
        <v>339</v>
      </c>
      <c r="RU17" s="98" t="s">
        <v>339</v>
      </c>
      <c r="RV17" s="76" t="s">
        <v>340</v>
      </c>
      <c r="RW17" s="76" t="s">
        <v>464</v>
      </c>
      <c r="RX17" s="76" t="s">
        <v>148</v>
      </c>
      <c r="RY17" s="76" t="s">
        <v>465</v>
      </c>
      <c r="RZ17" s="76" t="s">
        <v>466</v>
      </c>
      <c r="SA17" s="76" t="s">
        <v>906</v>
      </c>
      <c r="SB17" s="76" t="s">
        <v>1057</v>
      </c>
      <c r="SC17" s="98" t="s">
        <v>503</v>
      </c>
      <c r="SD17" s="98" t="s">
        <v>503</v>
      </c>
      <c r="SE17" s="76" t="s">
        <v>467</v>
      </c>
      <c r="SF17" s="76" t="s">
        <v>150</v>
      </c>
      <c r="SG17" s="76" t="s">
        <v>150</v>
      </c>
      <c r="SH17" s="76" t="s">
        <v>150</v>
      </c>
      <c r="SI17" s="76" t="s">
        <v>468</v>
      </c>
      <c r="SJ17" s="76" t="s">
        <v>151</v>
      </c>
      <c r="SK17" s="98" t="s">
        <v>504</v>
      </c>
      <c r="SL17" s="76" t="s">
        <v>471</v>
      </c>
      <c r="SM17" s="76" t="s">
        <v>1011</v>
      </c>
      <c r="SN17" s="76" t="s">
        <v>472</v>
      </c>
      <c r="SO17" s="98" t="s">
        <v>505</v>
      </c>
      <c r="SP17" s="76" t="s">
        <v>907</v>
      </c>
      <c r="SQ17" s="76" t="s">
        <v>152</v>
      </c>
      <c r="SR17" s="81" t="s">
        <v>1352</v>
      </c>
      <c r="SS17" s="81" t="s">
        <v>1353</v>
      </c>
      <c r="ST17" s="81" t="s">
        <v>1353</v>
      </c>
      <c r="SU17" s="81" t="s">
        <v>1354</v>
      </c>
      <c r="SV17" s="81" t="s">
        <v>1355</v>
      </c>
      <c r="SW17" s="81" t="s">
        <v>1356</v>
      </c>
      <c r="SX17" s="81" t="s">
        <v>1357</v>
      </c>
      <c r="SY17" s="81" t="s">
        <v>1358</v>
      </c>
      <c r="SZ17" s="81" t="s">
        <v>1359</v>
      </c>
      <c r="TA17" s="81" t="s">
        <v>1360</v>
      </c>
      <c r="TB17" s="81" t="s">
        <v>1362</v>
      </c>
      <c r="TC17" s="81" t="s">
        <v>1363</v>
      </c>
      <c r="TD17" s="81" t="s">
        <v>1364</v>
      </c>
      <c r="TE17" s="81" t="s">
        <v>1365</v>
      </c>
      <c r="TF17" s="81" t="s">
        <v>1367</v>
      </c>
      <c r="TG17" s="81" t="s">
        <v>1368</v>
      </c>
      <c r="TH17" s="81" t="s">
        <v>1368</v>
      </c>
      <c r="TI17" s="81" t="s">
        <v>1370</v>
      </c>
      <c r="TJ17" s="81" t="s">
        <v>1371</v>
      </c>
      <c r="TK17" s="81" t="s">
        <v>1372</v>
      </c>
      <c r="TL17" s="81" t="s">
        <v>1373</v>
      </c>
      <c r="TM17" s="81" t="s">
        <v>1374</v>
      </c>
      <c r="TN17" s="81" t="s">
        <v>1375</v>
      </c>
      <c r="TO17" s="81" t="s">
        <v>1376</v>
      </c>
      <c r="TP17" s="81" t="s">
        <v>1377</v>
      </c>
      <c r="TQ17" s="81" t="s">
        <v>1378</v>
      </c>
      <c r="TR17" s="81" t="s">
        <v>1379</v>
      </c>
      <c r="TS17" s="81" t="s">
        <v>1380</v>
      </c>
      <c r="TT17" s="81" t="s">
        <v>1381</v>
      </c>
      <c r="TU17" s="81" t="s">
        <v>1382</v>
      </c>
      <c r="TV17" s="81" t="s">
        <v>1383</v>
      </c>
      <c r="TW17" s="81" t="s">
        <v>1384</v>
      </c>
      <c r="TX17" s="81" t="s">
        <v>1385</v>
      </c>
      <c r="TY17" s="81" t="s">
        <v>1386</v>
      </c>
      <c r="TZ17" s="81" t="s">
        <v>1387</v>
      </c>
      <c r="UA17" s="81" t="s">
        <v>1388</v>
      </c>
      <c r="UB17" s="81" t="s">
        <v>1389</v>
      </c>
      <c r="UC17" s="81" t="s">
        <v>1390</v>
      </c>
      <c r="UD17" s="81" t="s">
        <v>1391</v>
      </c>
      <c r="UE17" s="81" t="s">
        <v>1393</v>
      </c>
      <c r="UF17" s="81" t="s">
        <v>1394</v>
      </c>
      <c r="UG17" s="81" t="s">
        <v>1395</v>
      </c>
      <c r="UH17" s="81" t="s">
        <v>487</v>
      </c>
      <c r="UI17" s="81" t="s">
        <v>487</v>
      </c>
      <c r="UJ17" s="81" t="s">
        <v>1396</v>
      </c>
      <c r="UK17" s="81" t="s">
        <v>1397</v>
      </c>
      <c r="UL17" s="81" t="s">
        <v>1398</v>
      </c>
      <c r="UM17" s="81" t="s">
        <v>1399</v>
      </c>
      <c r="UN17" s="81" t="s">
        <v>1400</v>
      </c>
      <c r="UO17" s="82" t="s">
        <v>1401</v>
      </c>
      <c r="UP17" s="82" t="s">
        <v>1402</v>
      </c>
      <c r="UQ17" s="81" t="s">
        <v>1403</v>
      </c>
      <c r="UR17" s="81" t="s">
        <v>1404</v>
      </c>
      <c r="US17" s="81" t="s">
        <v>1405</v>
      </c>
      <c r="UT17" s="81" t="s">
        <v>1406</v>
      </c>
      <c r="UU17" s="81" t="s">
        <v>1407</v>
      </c>
      <c r="UV17" s="81" t="s">
        <v>1408</v>
      </c>
      <c r="UW17" s="81" t="s">
        <v>1409</v>
      </c>
      <c r="UX17" s="81" t="s">
        <v>1410</v>
      </c>
      <c r="UY17" s="81" t="s">
        <v>1411</v>
      </c>
      <c r="UZ17" s="81" t="s">
        <v>1412</v>
      </c>
      <c r="VA17" s="81" t="s">
        <v>1413</v>
      </c>
      <c r="VB17" s="81" t="s">
        <v>1414</v>
      </c>
      <c r="VC17" s="81" t="s">
        <v>1415</v>
      </c>
      <c r="VD17" s="81" t="s">
        <v>1416</v>
      </c>
      <c r="VE17" s="81" t="s">
        <v>1417</v>
      </c>
      <c r="VF17" s="81" t="s">
        <v>1418</v>
      </c>
      <c r="VG17" s="81" t="s">
        <v>1419</v>
      </c>
      <c r="VH17" s="81" t="s">
        <v>1421</v>
      </c>
      <c r="VI17" s="81" t="s">
        <v>1422</v>
      </c>
      <c r="VJ17" s="81" t="s">
        <v>1423</v>
      </c>
      <c r="VK17" s="81" t="s">
        <v>1424</v>
      </c>
      <c r="VL17" s="81" t="s">
        <v>1425</v>
      </c>
      <c r="VM17" s="81" t="s">
        <v>1426</v>
      </c>
      <c r="VN17" s="81" t="s">
        <v>1428</v>
      </c>
      <c r="VO17" s="81" t="s">
        <v>1429</v>
      </c>
      <c r="VP17" s="81" t="s">
        <v>1431</v>
      </c>
      <c r="VQ17" s="81" t="s">
        <v>1432</v>
      </c>
      <c r="VR17" s="81" t="s">
        <v>1433</v>
      </c>
      <c r="VS17" s="81" t="s">
        <v>1434</v>
      </c>
      <c r="VT17" s="81" t="s">
        <v>1435</v>
      </c>
      <c r="VU17" s="81" t="s">
        <v>1436</v>
      </c>
      <c r="VV17" s="81" t="s">
        <v>1437</v>
      </c>
      <c r="VW17" s="81" t="s">
        <v>1438</v>
      </c>
      <c r="VX17" s="81" t="s">
        <v>1439</v>
      </c>
      <c r="VY17" s="81" t="s">
        <v>1439</v>
      </c>
      <c r="VZ17" s="81" t="s">
        <v>1440</v>
      </c>
      <c r="WA17" s="81" t="s">
        <v>1441</v>
      </c>
      <c r="WB17" s="81" t="s">
        <v>1442</v>
      </c>
      <c r="WC17" s="81" t="s">
        <v>1443</v>
      </c>
      <c r="WD17" s="81" t="s">
        <v>1444</v>
      </c>
      <c r="WE17" s="81" t="s">
        <v>1445</v>
      </c>
      <c r="WF17" s="81" t="s">
        <v>1446</v>
      </c>
      <c r="WG17" s="81" t="s">
        <v>1447</v>
      </c>
      <c r="WH17" s="81" t="s">
        <v>1448</v>
      </c>
      <c r="WI17" s="81" t="s">
        <v>1449</v>
      </c>
      <c r="WJ17" s="106" t="s">
        <v>1754</v>
      </c>
      <c r="WK17" s="107" t="s">
        <v>1755</v>
      </c>
      <c r="WL17" s="107" t="s">
        <v>1756</v>
      </c>
      <c r="WM17" s="107" t="s">
        <v>1757</v>
      </c>
      <c r="WN17" s="107" t="s">
        <v>1758</v>
      </c>
      <c r="WO17" s="107" t="s">
        <v>1759</v>
      </c>
      <c r="WP17" s="107" t="s">
        <v>1760</v>
      </c>
      <c r="WQ17" s="107" t="s">
        <v>1761</v>
      </c>
      <c r="WR17" s="107" t="s">
        <v>1762</v>
      </c>
      <c r="WS17" s="107" t="s">
        <v>1763</v>
      </c>
      <c r="WT17" s="107" t="s">
        <v>1764</v>
      </c>
      <c r="WU17" s="107" t="s">
        <v>1766</v>
      </c>
      <c r="WV17" s="107" t="s">
        <v>1767</v>
      </c>
      <c r="WW17" s="107" t="s">
        <v>444</v>
      </c>
      <c r="WX17" s="107" t="s">
        <v>1768</v>
      </c>
      <c r="WY17" s="107" t="s">
        <v>1769</v>
      </c>
      <c r="WZ17" s="107" t="s">
        <v>1770</v>
      </c>
      <c r="XA17" s="107" t="s">
        <v>1771</v>
      </c>
      <c r="XB17" s="107" t="s">
        <v>1772</v>
      </c>
      <c r="XC17" s="107" t="s">
        <v>1773</v>
      </c>
      <c r="XD17" s="107" t="s">
        <v>1384</v>
      </c>
      <c r="XE17" s="107" t="s">
        <v>1775</v>
      </c>
      <c r="XF17" s="107" t="s">
        <v>1781</v>
      </c>
      <c r="XG17" s="107" t="s">
        <v>1782</v>
      </c>
      <c r="XH17" s="107" t="s">
        <v>1783</v>
      </c>
      <c r="XI17" s="107" t="s">
        <v>1784</v>
      </c>
      <c r="XJ17" s="107" t="s">
        <v>1785</v>
      </c>
      <c r="XK17" s="107" t="s">
        <v>1776</v>
      </c>
      <c r="XL17" s="107" t="s">
        <v>1777</v>
      </c>
      <c r="XM17" s="107" t="s">
        <v>1778</v>
      </c>
      <c r="XN17" s="107" t="s">
        <v>1779</v>
      </c>
      <c r="XO17" s="107" t="s">
        <v>1786</v>
      </c>
      <c r="XP17" s="107" t="s">
        <v>335</v>
      </c>
      <c r="XQ17" s="107" t="s">
        <v>1787</v>
      </c>
      <c r="XR17" s="107" t="s">
        <v>1415</v>
      </c>
      <c r="XS17" s="107" t="s">
        <v>1788</v>
      </c>
      <c r="XT17" s="107" t="s">
        <v>1789</v>
      </c>
      <c r="XU17" s="107" t="s">
        <v>1790</v>
      </c>
      <c r="XV17" s="107" t="s">
        <v>1791</v>
      </c>
      <c r="XW17" s="107" t="s">
        <v>1792</v>
      </c>
      <c r="XX17" s="107" t="s">
        <v>1793</v>
      </c>
      <c r="XY17" s="107" t="s">
        <v>1794</v>
      </c>
      <c r="XZ17" s="107" t="s">
        <v>1795</v>
      </c>
      <c r="YA17" s="107" t="s">
        <v>1796</v>
      </c>
      <c r="YB17" s="107" t="s">
        <v>1797</v>
      </c>
      <c r="YC17" s="107" t="s">
        <v>1432</v>
      </c>
      <c r="YD17" s="107" t="s">
        <v>1434</v>
      </c>
      <c r="YE17" s="107" t="s">
        <v>1798</v>
      </c>
      <c r="YF17" s="107" t="s">
        <v>1799</v>
      </c>
      <c r="YG17" s="107" t="s">
        <v>1800</v>
      </c>
      <c r="YH17" s="107" t="s">
        <v>1801</v>
      </c>
      <c r="YI17" s="107" t="s">
        <v>1802</v>
      </c>
      <c r="YJ17" s="107" t="s">
        <v>1803</v>
      </c>
      <c r="YK17" s="107" t="s">
        <v>1803</v>
      </c>
      <c r="YL17" s="301" t="s">
        <v>2752</v>
      </c>
      <c r="YM17" s="301" t="s">
        <v>2752</v>
      </c>
      <c r="YN17" s="301" t="s">
        <v>2752</v>
      </c>
      <c r="YO17" s="301" t="s">
        <v>2752</v>
      </c>
      <c r="YP17" s="2" t="s">
        <v>2664</v>
      </c>
      <c r="YQ17" s="2" t="s">
        <v>2664</v>
      </c>
    </row>
    <row r="18" spans="1:667" s="211" customFormat="1" ht="69.599999999999994" customHeight="1" x14ac:dyDescent="0.25">
      <c r="A18" s="206"/>
      <c r="B18" s="207"/>
      <c r="C18" s="208" t="s">
        <v>541</v>
      </c>
      <c r="D18" s="208" t="s">
        <v>541</v>
      </c>
      <c r="E18" s="209" t="s">
        <v>157</v>
      </c>
      <c r="F18" s="209" t="s">
        <v>157</v>
      </c>
      <c r="G18" s="209" t="s">
        <v>157</v>
      </c>
      <c r="H18" s="209" t="s">
        <v>157</v>
      </c>
      <c r="I18" s="209" t="s">
        <v>157</v>
      </c>
      <c r="J18" s="209" t="s">
        <v>157</v>
      </c>
      <c r="K18" s="209" t="s">
        <v>157</v>
      </c>
      <c r="L18" s="209" t="s">
        <v>157</v>
      </c>
      <c r="M18" s="209" t="s">
        <v>157</v>
      </c>
      <c r="N18" s="209" t="s">
        <v>157</v>
      </c>
      <c r="O18" s="209" t="s">
        <v>157</v>
      </c>
      <c r="P18" s="209" t="s">
        <v>157</v>
      </c>
      <c r="Q18" s="209" t="s">
        <v>157</v>
      </c>
      <c r="R18" s="209" t="s">
        <v>157</v>
      </c>
      <c r="S18" s="209" t="s">
        <v>157</v>
      </c>
      <c r="T18" s="209" t="s">
        <v>157</v>
      </c>
      <c r="U18" s="209" t="s">
        <v>158</v>
      </c>
      <c r="V18" s="209" t="s">
        <v>158</v>
      </c>
      <c r="W18" s="209" t="s">
        <v>158</v>
      </c>
      <c r="X18" s="209" t="s">
        <v>158</v>
      </c>
      <c r="Y18" s="209" t="s">
        <v>158</v>
      </c>
      <c r="Z18" s="209" t="s">
        <v>158</v>
      </c>
      <c r="AA18" s="209" t="s">
        <v>158</v>
      </c>
      <c r="AB18" s="209" t="s">
        <v>158</v>
      </c>
      <c r="AC18" s="209" t="s">
        <v>158</v>
      </c>
      <c r="AD18" s="209" t="s">
        <v>158</v>
      </c>
      <c r="AE18" s="209" t="s">
        <v>158</v>
      </c>
      <c r="AF18" s="209" t="s">
        <v>158</v>
      </c>
      <c r="AG18" s="209" t="s">
        <v>158</v>
      </c>
      <c r="AH18" s="209" t="s">
        <v>158</v>
      </c>
      <c r="AI18" s="209" t="s">
        <v>158</v>
      </c>
      <c r="AJ18" s="209" t="s">
        <v>155</v>
      </c>
      <c r="AK18" s="209" t="s">
        <v>155</v>
      </c>
      <c r="AL18" s="209" t="s">
        <v>155</v>
      </c>
      <c r="AM18" s="209" t="s">
        <v>155</v>
      </c>
      <c r="AN18" s="209" t="s">
        <v>155</v>
      </c>
      <c r="AO18" s="209" t="s">
        <v>156</v>
      </c>
      <c r="AP18" s="209" t="s">
        <v>156</v>
      </c>
      <c r="AQ18" s="209" t="s">
        <v>156</v>
      </c>
      <c r="AR18" s="209" t="s">
        <v>1012</v>
      </c>
      <c r="AS18" s="209" t="s">
        <v>1012</v>
      </c>
      <c r="AT18" s="209" t="s">
        <v>1012</v>
      </c>
      <c r="AU18" s="209" t="s">
        <v>1012</v>
      </c>
      <c r="AV18" s="209" t="s">
        <v>1012</v>
      </c>
      <c r="AW18" s="209" t="s">
        <v>1012</v>
      </c>
      <c r="AX18" s="209" t="s">
        <v>1012</v>
      </c>
      <c r="AY18" s="209" t="s">
        <v>159</v>
      </c>
      <c r="AZ18" s="209" t="s">
        <v>159</v>
      </c>
      <c r="BA18" s="208" t="s">
        <v>2170</v>
      </c>
      <c r="BB18" s="208" t="s">
        <v>2170</v>
      </c>
      <c r="BC18" s="208" t="s">
        <v>2170</v>
      </c>
      <c r="BD18" s="208" t="s">
        <v>2170</v>
      </c>
      <c r="BE18" s="209" t="s">
        <v>376</v>
      </c>
      <c r="BF18" s="209" t="s">
        <v>376</v>
      </c>
      <c r="BG18" s="210" t="s">
        <v>357</v>
      </c>
      <c r="BH18" s="210" t="s">
        <v>357</v>
      </c>
      <c r="BI18" s="210" t="s">
        <v>357</v>
      </c>
      <c r="BJ18" s="210" t="s">
        <v>358</v>
      </c>
      <c r="BK18" s="210" t="s">
        <v>358</v>
      </c>
      <c r="BL18" s="208" t="s">
        <v>546</v>
      </c>
      <c r="BM18" s="208" t="s">
        <v>546</v>
      </c>
      <c r="BN18" s="208" t="s">
        <v>546</v>
      </c>
      <c r="BO18" s="208" t="s">
        <v>546</v>
      </c>
      <c r="BP18" s="208" t="s">
        <v>546</v>
      </c>
      <c r="BQ18" s="208" t="s">
        <v>546</v>
      </c>
      <c r="BR18" s="208" t="s">
        <v>546</v>
      </c>
      <c r="BS18" s="209" t="s">
        <v>161</v>
      </c>
      <c r="BT18" s="209" t="s">
        <v>508</v>
      </c>
      <c r="BU18" s="209" t="s">
        <v>508</v>
      </c>
      <c r="BV18" s="209" t="s">
        <v>508</v>
      </c>
      <c r="BW18" s="209" t="s">
        <v>508</v>
      </c>
      <c r="BX18" s="209" t="s">
        <v>508</v>
      </c>
      <c r="BY18" s="209" t="s">
        <v>508</v>
      </c>
      <c r="BZ18" s="208" t="s">
        <v>548</v>
      </c>
      <c r="CA18" s="209" t="s">
        <v>512</v>
      </c>
      <c r="CB18" s="209" t="s">
        <v>383</v>
      </c>
      <c r="CC18" s="209" t="s">
        <v>383</v>
      </c>
      <c r="CD18" s="209" t="s">
        <v>383</v>
      </c>
      <c r="CE18" s="209" t="s">
        <v>383</v>
      </c>
      <c r="CF18" s="209" t="s">
        <v>384</v>
      </c>
      <c r="CG18" s="209" t="s">
        <v>384</v>
      </c>
      <c r="CH18" s="209" t="s">
        <v>384</v>
      </c>
      <c r="CI18" s="209" t="s">
        <v>384</v>
      </c>
      <c r="CJ18" s="209" t="s">
        <v>384</v>
      </c>
      <c r="CK18" s="209" t="s">
        <v>384</v>
      </c>
      <c r="CL18" s="209" t="s">
        <v>167</v>
      </c>
      <c r="CM18" s="209" t="s">
        <v>167</v>
      </c>
      <c r="CN18" s="209" t="s">
        <v>167</v>
      </c>
      <c r="CO18" s="211" t="s">
        <v>992</v>
      </c>
      <c r="CP18" s="209" t="s">
        <v>386</v>
      </c>
      <c r="CQ18" s="208" t="s">
        <v>360</v>
      </c>
      <c r="CR18" s="208" t="s">
        <v>360</v>
      </c>
      <c r="CS18" s="208" t="s">
        <v>360</v>
      </c>
      <c r="CT18" s="208" t="s">
        <v>554</v>
      </c>
      <c r="CU18" s="208" t="s">
        <v>554</v>
      </c>
      <c r="CV18" s="208" t="s">
        <v>554</v>
      </c>
      <c r="CW18" s="208" t="s">
        <v>554</v>
      </c>
      <c r="CX18" s="208" t="s">
        <v>554</v>
      </c>
      <c r="CY18" s="208" t="s">
        <v>554</v>
      </c>
      <c r="CZ18" s="208" t="s">
        <v>554</v>
      </c>
      <c r="DA18" s="208" t="s">
        <v>554</v>
      </c>
      <c r="DB18" s="206" t="s">
        <v>361</v>
      </c>
      <c r="DC18" s="206" t="s">
        <v>361</v>
      </c>
      <c r="DD18" s="206" t="s">
        <v>361</v>
      </c>
      <c r="DE18" s="206" t="s">
        <v>361</v>
      </c>
      <c r="DF18" s="209" t="s">
        <v>170</v>
      </c>
      <c r="DG18" s="209" t="s">
        <v>170</v>
      </c>
      <c r="DH18" s="209" t="s">
        <v>170</v>
      </c>
      <c r="DI18" s="209" t="s">
        <v>170</v>
      </c>
      <c r="DJ18" s="208" t="s">
        <v>363</v>
      </c>
      <c r="DK18" s="208" t="s">
        <v>363</v>
      </c>
      <c r="DL18" s="208" t="s">
        <v>363</v>
      </c>
      <c r="DM18" s="208" t="s">
        <v>363</v>
      </c>
      <c r="DN18" s="208" t="s">
        <v>363</v>
      </c>
      <c r="DO18" s="208" t="s">
        <v>363</v>
      </c>
      <c r="DP18" s="208" t="s">
        <v>363</v>
      </c>
      <c r="DQ18" s="208" t="s">
        <v>363</v>
      </c>
      <c r="DR18" s="208" t="s">
        <v>363</v>
      </c>
      <c r="DS18" s="208" t="s">
        <v>363</v>
      </c>
      <c r="DT18" s="208" t="s">
        <v>363</v>
      </c>
      <c r="DU18" s="208" t="s">
        <v>363</v>
      </c>
      <c r="DV18" s="208" t="s">
        <v>363</v>
      </c>
      <c r="DW18" s="208" t="s">
        <v>363</v>
      </c>
      <c r="DX18" s="209" t="s">
        <v>520</v>
      </c>
      <c r="DY18" s="209" t="s">
        <v>520</v>
      </c>
      <c r="DZ18" s="208" t="s">
        <v>364</v>
      </c>
      <c r="EA18" s="208" t="s">
        <v>364</v>
      </c>
      <c r="EB18" s="208" t="s">
        <v>364</v>
      </c>
      <c r="EC18" s="208" t="s">
        <v>364</v>
      </c>
      <c r="ED18" s="208" t="s">
        <v>364</v>
      </c>
      <c r="EE18" s="208" t="s">
        <v>364</v>
      </c>
      <c r="EF18" s="208" t="s">
        <v>364</v>
      </c>
      <c r="EG18" s="208" t="s">
        <v>364</v>
      </c>
      <c r="EH18" s="208" t="s">
        <v>364</v>
      </c>
      <c r="EI18" s="208" t="s">
        <v>364</v>
      </c>
      <c r="EJ18" s="211" t="s">
        <v>795</v>
      </c>
      <c r="EK18" s="208" t="s">
        <v>368</v>
      </c>
      <c r="EL18" s="208" t="s">
        <v>368</v>
      </c>
      <c r="EM18" s="208" t="s">
        <v>368</v>
      </c>
      <c r="EN18" s="208" t="s">
        <v>368</v>
      </c>
      <c r="EO18" s="208" t="s">
        <v>368</v>
      </c>
      <c r="EP18" s="208" t="s">
        <v>368</v>
      </c>
      <c r="EQ18" s="208" t="s">
        <v>368</v>
      </c>
      <c r="ER18" s="208" t="s">
        <v>368</v>
      </c>
      <c r="ES18" s="208" t="s">
        <v>368</v>
      </c>
      <c r="ET18" s="208" t="s">
        <v>368</v>
      </c>
      <c r="EU18" s="208" t="s">
        <v>368</v>
      </c>
      <c r="EV18" s="208" t="s">
        <v>368</v>
      </c>
      <c r="EW18" s="208" t="s">
        <v>368</v>
      </c>
      <c r="EX18" s="208" t="s">
        <v>368</v>
      </c>
      <c r="EY18" s="208" t="s">
        <v>368</v>
      </c>
      <c r="EZ18" s="208" t="s">
        <v>368</v>
      </c>
      <c r="FA18" s="208" t="s">
        <v>368</v>
      </c>
      <c r="FB18" s="208" t="s">
        <v>368</v>
      </c>
      <c r="FC18" s="208" t="s">
        <v>368</v>
      </c>
      <c r="FD18" s="208" t="s">
        <v>368</v>
      </c>
      <c r="FE18" s="208" t="s">
        <v>368</v>
      </c>
      <c r="FF18" s="208" t="s">
        <v>368</v>
      </c>
      <c r="FG18" s="208" t="s">
        <v>368</v>
      </c>
      <c r="FH18" s="208" t="s">
        <v>368</v>
      </c>
      <c r="FI18" s="208" t="s">
        <v>368</v>
      </c>
      <c r="FJ18" s="208" t="s">
        <v>368</v>
      </c>
      <c r="FK18" s="208" t="s">
        <v>368</v>
      </c>
      <c r="FL18" s="208" t="s">
        <v>368</v>
      </c>
      <c r="FM18" s="208" t="s">
        <v>368</v>
      </c>
      <c r="FN18" s="208" t="s">
        <v>368</v>
      </c>
      <c r="FO18" s="209" t="s">
        <v>528</v>
      </c>
      <c r="FP18" s="209" t="s">
        <v>172</v>
      </c>
      <c r="FQ18" s="209" t="s">
        <v>276</v>
      </c>
      <c r="FR18" s="209" t="s">
        <v>276</v>
      </c>
      <c r="FS18" s="209" t="s">
        <v>276</v>
      </c>
      <c r="FT18" s="209" t="s">
        <v>276</v>
      </c>
      <c r="FU18" s="209" t="s">
        <v>178</v>
      </c>
      <c r="FV18" s="209" t="s">
        <v>178</v>
      </c>
      <c r="FW18" s="209" t="s">
        <v>178</v>
      </c>
      <c r="FX18" s="208" t="s">
        <v>373</v>
      </c>
      <c r="FY18" s="209" t="s">
        <v>180</v>
      </c>
      <c r="FZ18" s="209" t="s">
        <v>180</v>
      </c>
      <c r="GA18" s="209" t="s">
        <v>180</v>
      </c>
      <c r="GB18" s="209" t="s">
        <v>180</v>
      </c>
      <c r="GC18" s="209" t="s">
        <v>180</v>
      </c>
      <c r="GD18" s="209" t="s">
        <v>180</v>
      </c>
      <c r="GE18" s="209" t="s">
        <v>537</v>
      </c>
      <c r="GF18" s="209" t="s">
        <v>537</v>
      </c>
      <c r="GG18" s="209" t="s">
        <v>537</v>
      </c>
      <c r="GH18" s="209" t="s">
        <v>538</v>
      </c>
      <c r="GI18" s="209" t="s">
        <v>538</v>
      </c>
      <c r="GJ18" s="209" t="s">
        <v>538</v>
      </c>
      <c r="GK18" s="209" t="s">
        <v>538</v>
      </c>
      <c r="GL18" s="209" t="s">
        <v>538</v>
      </c>
      <c r="GM18" s="209" t="s">
        <v>538</v>
      </c>
      <c r="GN18" s="209" t="s">
        <v>538</v>
      </c>
      <c r="GO18" s="209" t="s">
        <v>538</v>
      </c>
      <c r="GP18" s="211" t="s">
        <v>1267</v>
      </c>
      <c r="GQ18" s="211" t="s">
        <v>1267</v>
      </c>
      <c r="GR18" s="211" t="s">
        <v>1269</v>
      </c>
      <c r="GS18" s="211" t="s">
        <v>1269</v>
      </c>
      <c r="GT18" s="212" t="s">
        <v>1279</v>
      </c>
      <c r="GU18" s="211" t="s">
        <v>1450</v>
      </c>
      <c r="GV18" s="213" t="str">
        <f t="shared" si="142"/>
        <v>Distributional implications of US ethanol policy</v>
      </c>
      <c r="GW18" s="213" t="str">
        <f t="shared" si="143"/>
        <v>Distributional implications of US ethanol policy</v>
      </c>
      <c r="GX18" s="211" t="s">
        <v>1450</v>
      </c>
      <c r="GY18" s="213" t="str">
        <f t="shared" si="144"/>
        <v>Distributional implications of US ethanol policy</v>
      </c>
      <c r="GZ18" s="213" t="str">
        <f t="shared" si="144"/>
        <v>Distributional implications of US ethanol policy</v>
      </c>
      <c r="HA18" s="213" t="s">
        <v>1459</v>
      </c>
      <c r="HB18" s="213" t="s">
        <v>1461</v>
      </c>
      <c r="HC18" s="213" t="str">
        <f>HB18</f>
        <v>The law of unintended consequences: how the US biofuel tax credit with a mandate subsidizes oil consumption and has no impact on ethanol consumption</v>
      </c>
      <c r="HD18" s="213" t="s">
        <v>1462</v>
      </c>
      <c r="HE18" s="213" t="s">
        <v>1471</v>
      </c>
      <c r="HF18" s="213" t="s">
        <v>1471</v>
      </c>
      <c r="HG18" s="213" t="s">
        <v>1494</v>
      </c>
      <c r="HH18" s="213" t="s">
        <v>1494</v>
      </c>
      <c r="HI18" s="213" t="s">
        <v>1494</v>
      </c>
      <c r="HJ18" s="213" t="s">
        <v>1494</v>
      </c>
      <c r="HK18" s="213" t="s">
        <v>1510</v>
      </c>
      <c r="HL18" s="213" t="s">
        <v>1510</v>
      </c>
      <c r="HM18" s="213" t="s">
        <v>1510</v>
      </c>
      <c r="HN18" s="213" t="s">
        <v>1510</v>
      </c>
      <c r="HO18" s="213" t="s">
        <v>1511</v>
      </c>
      <c r="HP18" s="213" t="s">
        <v>1511</v>
      </c>
      <c r="HQ18" s="213" t="s">
        <v>1511</v>
      </c>
      <c r="HR18" s="213" t="s">
        <v>1511</v>
      </c>
      <c r="HS18" s="213" t="s">
        <v>1526</v>
      </c>
      <c r="HT18" s="213" t="s">
        <v>1533</v>
      </c>
      <c r="HU18" s="213" t="s">
        <v>1556</v>
      </c>
      <c r="HV18" s="213" t="s">
        <v>1556</v>
      </c>
      <c r="HW18" s="214" t="s">
        <v>1814</v>
      </c>
      <c r="HX18" s="214" t="s">
        <v>1814</v>
      </c>
      <c r="HY18" s="214" t="s">
        <v>1817</v>
      </c>
      <c r="HZ18" s="214" t="s">
        <v>1806</v>
      </c>
      <c r="IA18" s="214" t="s">
        <v>1827</v>
      </c>
      <c r="IB18" s="214" t="s">
        <v>1827</v>
      </c>
      <c r="IC18" s="214" t="s">
        <v>1827</v>
      </c>
      <c r="ID18" s="214" t="s">
        <v>1827</v>
      </c>
      <c r="IE18" s="214" t="s">
        <v>1833</v>
      </c>
      <c r="IF18" s="214" t="s">
        <v>1839</v>
      </c>
      <c r="IG18" s="214" t="s">
        <v>1853</v>
      </c>
      <c r="IH18" s="214" t="s">
        <v>1853</v>
      </c>
      <c r="II18" s="214" t="s">
        <v>1853</v>
      </c>
      <c r="IJ18" s="214" t="s">
        <v>1853</v>
      </c>
      <c r="IK18" s="214" t="s">
        <v>1853</v>
      </c>
      <c r="IL18" s="214" t="s">
        <v>1853</v>
      </c>
      <c r="IM18" s="214" t="s">
        <v>1853</v>
      </c>
      <c r="IN18" s="214" t="s">
        <v>1853</v>
      </c>
      <c r="IO18" s="214" t="s">
        <v>1853</v>
      </c>
      <c r="IP18" s="214" t="s">
        <v>1853</v>
      </c>
      <c r="IQ18" s="214" t="s">
        <v>1853</v>
      </c>
      <c r="IR18" s="214" t="s">
        <v>1853</v>
      </c>
      <c r="IS18" s="214" t="s">
        <v>1853</v>
      </c>
      <c r="IT18" s="214" t="s">
        <v>1853</v>
      </c>
      <c r="IU18" s="214" t="s">
        <v>1853</v>
      </c>
      <c r="IV18" s="214" t="s">
        <v>1853</v>
      </c>
      <c r="IW18" s="214" t="s">
        <v>1853</v>
      </c>
      <c r="IX18" s="214" t="s">
        <v>1853</v>
      </c>
      <c r="IY18" s="214" t="s">
        <v>1853</v>
      </c>
      <c r="IZ18" s="214" t="s">
        <v>1853</v>
      </c>
      <c r="JA18" s="214" t="s">
        <v>1853</v>
      </c>
      <c r="JB18" s="214" t="s">
        <v>1853</v>
      </c>
      <c r="JC18" s="214" t="s">
        <v>1853</v>
      </c>
      <c r="JD18" s="214" t="s">
        <v>1853</v>
      </c>
      <c r="JE18" s="214" t="s">
        <v>1853</v>
      </c>
      <c r="JF18" s="214" t="s">
        <v>1853</v>
      </c>
      <c r="JG18" s="214" t="s">
        <v>1853</v>
      </c>
      <c r="JH18" s="214" t="s">
        <v>1853</v>
      </c>
      <c r="JI18" s="214" t="s">
        <v>1853</v>
      </c>
      <c r="JJ18" s="214" t="s">
        <v>1853</v>
      </c>
      <c r="JK18" s="214" t="s">
        <v>1853</v>
      </c>
      <c r="JL18" s="214" t="s">
        <v>1853</v>
      </c>
      <c r="JM18" s="214" t="s">
        <v>1853</v>
      </c>
      <c r="JN18" s="214" t="s">
        <v>1853</v>
      </c>
      <c r="JO18" s="214" t="s">
        <v>1853</v>
      </c>
      <c r="JP18" s="214" t="s">
        <v>1853</v>
      </c>
      <c r="JQ18" s="214" t="s">
        <v>1853</v>
      </c>
      <c r="JR18" s="214" t="s">
        <v>1853</v>
      </c>
      <c r="JS18" s="214" t="s">
        <v>1853</v>
      </c>
      <c r="JT18" s="214" t="s">
        <v>1853</v>
      </c>
      <c r="JU18" s="214" t="s">
        <v>1853</v>
      </c>
      <c r="JV18" s="214" t="s">
        <v>1853</v>
      </c>
      <c r="JW18" s="214" t="s">
        <v>1853</v>
      </c>
      <c r="JX18" s="214" t="s">
        <v>1853</v>
      </c>
      <c r="JY18" s="214" t="s">
        <v>1853</v>
      </c>
      <c r="JZ18" s="214" t="s">
        <v>1853</v>
      </c>
      <c r="KA18" s="214" t="s">
        <v>1853</v>
      </c>
      <c r="KB18" s="214" t="s">
        <v>1853</v>
      </c>
      <c r="KC18" s="214" t="s">
        <v>1853</v>
      </c>
      <c r="KD18" s="214" t="s">
        <v>1853</v>
      </c>
      <c r="KE18" s="214" t="s">
        <v>1853</v>
      </c>
      <c r="KF18" s="214" t="s">
        <v>1853</v>
      </c>
      <c r="KG18" s="214" t="s">
        <v>1853</v>
      </c>
      <c r="KH18" s="214" t="s">
        <v>1853</v>
      </c>
      <c r="KI18" s="214" t="s">
        <v>1853</v>
      </c>
      <c r="KJ18" s="214" t="s">
        <v>1853</v>
      </c>
      <c r="KK18" s="214" t="s">
        <v>1853</v>
      </c>
      <c r="KL18" s="214" t="s">
        <v>1853</v>
      </c>
      <c r="KM18" s="214" t="s">
        <v>1853</v>
      </c>
      <c r="KN18" s="214" t="s">
        <v>1853</v>
      </c>
      <c r="KO18" s="214" t="s">
        <v>1853</v>
      </c>
      <c r="KP18" s="214" t="s">
        <v>1853</v>
      </c>
      <c r="KQ18" s="214" t="s">
        <v>1853</v>
      </c>
      <c r="KR18" s="214" t="s">
        <v>1853</v>
      </c>
      <c r="KS18" s="214" t="s">
        <v>1853</v>
      </c>
      <c r="KT18" s="214" t="s">
        <v>1853</v>
      </c>
      <c r="KU18" s="214" t="s">
        <v>1853</v>
      </c>
      <c r="KV18" s="214" t="s">
        <v>1853</v>
      </c>
      <c r="KW18" s="214" t="s">
        <v>1853</v>
      </c>
      <c r="KX18" s="214" t="s">
        <v>1853</v>
      </c>
      <c r="KY18" s="214" t="s">
        <v>1853</v>
      </c>
      <c r="KZ18" s="214" t="s">
        <v>1853</v>
      </c>
      <c r="LA18" s="214" t="s">
        <v>1853</v>
      </c>
      <c r="LB18" s="214" t="s">
        <v>1853</v>
      </c>
      <c r="LC18" s="214" t="s">
        <v>1853</v>
      </c>
      <c r="LD18" s="214" t="s">
        <v>1853</v>
      </c>
      <c r="LE18" s="209" t="s">
        <v>385</v>
      </c>
      <c r="LF18" s="209" t="s">
        <v>385</v>
      </c>
      <c r="LG18" s="328" t="s">
        <v>1536</v>
      </c>
      <c r="LH18" s="328" t="s">
        <v>1536</v>
      </c>
      <c r="LI18" s="337" t="s">
        <v>2166</v>
      </c>
      <c r="LJ18" s="337" t="s">
        <v>2166</v>
      </c>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T18" s="211" t="s">
        <v>2191</v>
      </c>
      <c r="MU18" s="211" t="s">
        <v>999</v>
      </c>
      <c r="MV18" s="213" t="s">
        <v>1467</v>
      </c>
      <c r="MW18" s="209" t="s">
        <v>988</v>
      </c>
      <c r="MX18" s="209" t="s">
        <v>166</v>
      </c>
      <c r="MY18" s="209" t="s">
        <v>506</v>
      </c>
      <c r="MZ18" s="208" t="s">
        <v>542</v>
      </c>
      <c r="NA18" s="208" t="s">
        <v>355</v>
      </c>
      <c r="NB18" s="208" t="s">
        <v>355</v>
      </c>
      <c r="NC18" s="211" t="s">
        <v>1028</v>
      </c>
      <c r="ND18" s="209" t="s">
        <v>960</v>
      </c>
      <c r="NE18" s="209" t="s">
        <v>160</v>
      </c>
      <c r="NF18" s="208" t="s">
        <v>374</v>
      </c>
      <c r="NG18" s="208" t="s">
        <v>543</v>
      </c>
      <c r="NH18" s="208" t="s">
        <v>544</v>
      </c>
      <c r="NI18" s="209" t="s">
        <v>375</v>
      </c>
      <c r="NJ18" s="208" t="s">
        <v>545</v>
      </c>
      <c r="NK18" s="209" t="s">
        <v>377</v>
      </c>
      <c r="NL18" s="209" t="s">
        <v>1013</v>
      </c>
      <c r="NM18" s="209" t="s">
        <v>378</v>
      </c>
      <c r="NN18" s="209" t="s">
        <v>356</v>
      </c>
      <c r="NO18" s="215" t="s">
        <v>547</v>
      </c>
      <c r="NP18" s="208" t="s">
        <v>547</v>
      </c>
      <c r="NQ18" s="209" t="s">
        <v>379</v>
      </c>
      <c r="NR18" s="209" t="s">
        <v>507</v>
      </c>
      <c r="NS18" s="209" t="s">
        <v>944</v>
      </c>
      <c r="NT18" s="209" t="s">
        <v>162</v>
      </c>
      <c r="NU18" s="209" t="s">
        <v>509</v>
      </c>
      <c r="NV18" s="206" t="s">
        <v>380</v>
      </c>
      <c r="NW18" s="209" t="s">
        <v>359</v>
      </c>
      <c r="NX18" s="209" t="s">
        <v>510</v>
      </c>
      <c r="NY18" s="209" t="s">
        <v>510</v>
      </c>
      <c r="NZ18" s="209" t="s">
        <v>510</v>
      </c>
      <c r="OA18" s="209" t="s">
        <v>163</v>
      </c>
      <c r="OB18" s="209" t="s">
        <v>163</v>
      </c>
      <c r="OC18" s="209" t="s">
        <v>511</v>
      </c>
      <c r="OD18" s="209" t="s">
        <v>165</v>
      </c>
      <c r="OE18" s="209" t="s">
        <v>164</v>
      </c>
      <c r="OF18" s="209" t="s">
        <v>381</v>
      </c>
      <c r="OG18" s="208" t="s">
        <v>549</v>
      </c>
      <c r="OH18" s="209" t="s">
        <v>382</v>
      </c>
      <c r="OI18" s="208" t="s">
        <v>550</v>
      </c>
      <c r="OJ18" s="209" t="s">
        <v>908</v>
      </c>
      <c r="OK18" s="211" t="s">
        <v>1026</v>
      </c>
      <c r="OL18" s="209" t="s">
        <v>168</v>
      </c>
      <c r="OM18" s="208" t="s">
        <v>387</v>
      </c>
      <c r="ON18" s="209" t="s">
        <v>513</v>
      </c>
      <c r="OO18" s="209" t="s">
        <v>514</v>
      </c>
      <c r="OP18" s="209" t="s">
        <v>515</v>
      </c>
      <c r="OQ18" s="209" t="s">
        <v>515</v>
      </c>
      <c r="OR18" s="209" t="s">
        <v>515</v>
      </c>
      <c r="OS18" s="208" t="s">
        <v>552</v>
      </c>
      <c r="OT18" s="208" t="s">
        <v>553</v>
      </c>
      <c r="OU18" s="209" t="s">
        <v>516</v>
      </c>
      <c r="OV18" s="209" t="s">
        <v>909</v>
      </c>
      <c r="OW18" s="208" t="s">
        <v>751</v>
      </c>
      <c r="OX18" s="208" t="s">
        <v>388</v>
      </c>
      <c r="OY18" s="209" t="s">
        <v>517</v>
      </c>
      <c r="OZ18" s="209" t="s">
        <v>910</v>
      </c>
      <c r="PA18" s="208" t="s">
        <v>555</v>
      </c>
      <c r="PB18" s="209" t="s">
        <v>1058</v>
      </c>
      <c r="PC18" s="208" t="s">
        <v>556</v>
      </c>
      <c r="PD18" s="208" t="s">
        <v>556</v>
      </c>
      <c r="PE18" s="208" t="s">
        <v>556</v>
      </c>
      <c r="PF18" s="211" t="s">
        <v>1036</v>
      </c>
      <c r="PG18" s="211" t="s">
        <v>1002</v>
      </c>
      <c r="PH18" s="209" t="s">
        <v>169</v>
      </c>
      <c r="PI18" s="208" t="s">
        <v>557</v>
      </c>
      <c r="PJ18" s="208" t="s">
        <v>362</v>
      </c>
      <c r="PK18" s="211" t="s">
        <v>1042</v>
      </c>
      <c r="PL18" s="209" t="s">
        <v>911</v>
      </c>
      <c r="PM18" s="209" t="s">
        <v>518</v>
      </c>
      <c r="PN18" s="209" t="s">
        <v>912</v>
      </c>
      <c r="PO18" s="208" t="s">
        <v>558</v>
      </c>
      <c r="PP18" s="209" t="s">
        <v>913</v>
      </c>
      <c r="PQ18" s="208" t="s">
        <v>559</v>
      </c>
      <c r="PR18" s="208" t="s">
        <v>560</v>
      </c>
      <c r="PS18" s="209" t="s">
        <v>914</v>
      </c>
      <c r="PT18" s="208" t="s">
        <v>752</v>
      </c>
      <c r="PU18" s="209" t="s">
        <v>519</v>
      </c>
      <c r="PV18" s="211" t="s">
        <v>1046</v>
      </c>
      <c r="PW18" s="209" t="s">
        <v>521</v>
      </c>
      <c r="PX18" s="209" t="s">
        <v>365</v>
      </c>
      <c r="PY18" s="209" t="s">
        <v>522</v>
      </c>
      <c r="PZ18" s="208" t="s">
        <v>561</v>
      </c>
      <c r="QA18" s="208" t="s">
        <v>562</v>
      </c>
      <c r="QB18" s="209" t="s">
        <v>366</v>
      </c>
      <c r="QC18" s="209" t="s">
        <v>523</v>
      </c>
      <c r="QD18" s="209" t="s">
        <v>523</v>
      </c>
      <c r="QE18" s="208" t="s">
        <v>563</v>
      </c>
      <c r="QF18" s="208" t="s">
        <v>563</v>
      </c>
      <c r="QG18" s="209" t="s">
        <v>524</v>
      </c>
      <c r="QH18" s="209" t="s">
        <v>1014</v>
      </c>
      <c r="QI18" s="209" t="s">
        <v>1014</v>
      </c>
      <c r="QJ18" s="209" t="s">
        <v>1014</v>
      </c>
      <c r="QK18" s="209" t="s">
        <v>525</v>
      </c>
      <c r="QL18" s="208" t="s">
        <v>564</v>
      </c>
      <c r="QM18" s="208" t="s">
        <v>367</v>
      </c>
      <c r="QN18" s="208" t="s">
        <v>367</v>
      </c>
      <c r="QO18" s="209" t="s">
        <v>915</v>
      </c>
      <c r="QP18" s="208" t="s">
        <v>565</v>
      </c>
      <c r="QQ18" s="208" t="s">
        <v>566</v>
      </c>
      <c r="QR18" s="208" t="s">
        <v>369</v>
      </c>
      <c r="QS18" s="209" t="s">
        <v>171</v>
      </c>
      <c r="QT18" s="211" t="s">
        <v>1049</v>
      </c>
      <c r="QU18" s="209" t="s">
        <v>526</v>
      </c>
      <c r="QV18" s="208" t="s">
        <v>567</v>
      </c>
      <c r="QW18" s="209" t="s">
        <v>1024</v>
      </c>
      <c r="QX18" s="209" t="s">
        <v>916</v>
      </c>
      <c r="QY18" s="209" t="s">
        <v>527</v>
      </c>
      <c r="QZ18" s="209" t="s">
        <v>1060</v>
      </c>
      <c r="RA18" s="209" t="s">
        <v>1060</v>
      </c>
      <c r="RB18" s="209" t="s">
        <v>1060</v>
      </c>
      <c r="RC18" s="209" t="s">
        <v>1060</v>
      </c>
      <c r="RD18" s="209" t="s">
        <v>917</v>
      </c>
      <c r="RE18" s="209" t="s">
        <v>1059</v>
      </c>
      <c r="RF18" s="209" t="s">
        <v>918</v>
      </c>
      <c r="RG18" s="208" t="s">
        <v>568</v>
      </c>
      <c r="RH18" s="209" t="s">
        <v>175</v>
      </c>
      <c r="RI18" s="209" t="s">
        <v>176</v>
      </c>
      <c r="RJ18" s="209" t="s">
        <v>173</v>
      </c>
      <c r="RK18" s="209" t="s">
        <v>174</v>
      </c>
      <c r="RL18" s="209" t="s">
        <v>967</v>
      </c>
      <c r="RM18" s="209" t="s">
        <v>177</v>
      </c>
      <c r="RN18" s="208" t="s">
        <v>569</v>
      </c>
      <c r="RO18" s="208" t="s">
        <v>570</v>
      </c>
      <c r="RP18" s="209" t="s">
        <v>529</v>
      </c>
      <c r="RQ18" s="209" t="s">
        <v>530</v>
      </c>
      <c r="RR18" s="209" t="s">
        <v>531</v>
      </c>
      <c r="RS18" s="209" t="s">
        <v>370</v>
      </c>
      <c r="RT18" s="208" t="s">
        <v>371</v>
      </c>
      <c r="RU18" s="208" t="s">
        <v>371</v>
      </c>
      <c r="RV18" s="209" t="s">
        <v>372</v>
      </c>
      <c r="RW18" s="209" t="s">
        <v>532</v>
      </c>
      <c r="RX18" s="209" t="s">
        <v>179</v>
      </c>
      <c r="RY18" s="209" t="s">
        <v>533</v>
      </c>
      <c r="RZ18" s="209" t="s">
        <v>534</v>
      </c>
      <c r="SA18" s="209" t="s">
        <v>919</v>
      </c>
      <c r="SB18" s="209" t="s">
        <v>1061</v>
      </c>
      <c r="SC18" s="208" t="s">
        <v>571</v>
      </c>
      <c r="SD18" s="208" t="s">
        <v>571</v>
      </c>
      <c r="SE18" s="209" t="s">
        <v>535</v>
      </c>
      <c r="SF18" s="209" t="s">
        <v>183</v>
      </c>
      <c r="SG18" s="209" t="s">
        <v>181</v>
      </c>
      <c r="SH18" s="209" t="s">
        <v>182</v>
      </c>
      <c r="SI18" s="209" t="s">
        <v>536</v>
      </c>
      <c r="SJ18" s="209" t="s">
        <v>184</v>
      </c>
      <c r="SK18" s="208" t="s">
        <v>572</v>
      </c>
      <c r="SL18" s="209" t="s">
        <v>539</v>
      </c>
      <c r="SM18" s="209" t="s">
        <v>1015</v>
      </c>
      <c r="SN18" s="209" t="s">
        <v>540</v>
      </c>
      <c r="SO18" s="208" t="s">
        <v>573</v>
      </c>
      <c r="SP18" s="209" t="s">
        <v>920</v>
      </c>
      <c r="SQ18" s="209" t="s">
        <v>185</v>
      </c>
      <c r="SR18" s="213" t="s">
        <v>1451</v>
      </c>
      <c r="SS18" s="213" t="s">
        <v>1452</v>
      </c>
      <c r="ST18" s="213" t="s">
        <v>1452</v>
      </c>
      <c r="SU18" s="213" t="s">
        <v>1453</v>
      </c>
      <c r="SV18" s="213" t="s">
        <v>1454</v>
      </c>
      <c r="SW18" s="213" t="s">
        <v>1455</v>
      </c>
      <c r="SX18" s="213" t="s">
        <v>1456</v>
      </c>
      <c r="SY18" s="213" t="s">
        <v>1457</v>
      </c>
      <c r="SZ18" s="213" t="s">
        <v>1458</v>
      </c>
      <c r="TA18" s="213" t="s">
        <v>1460</v>
      </c>
      <c r="TB18" s="213" t="s">
        <v>1463</v>
      </c>
      <c r="TC18" s="213" t="s">
        <v>1464</v>
      </c>
      <c r="TD18" s="213" t="s">
        <v>1465</v>
      </c>
      <c r="TE18" s="213" t="s">
        <v>1466</v>
      </c>
      <c r="TF18" s="213" t="s">
        <v>1468</v>
      </c>
      <c r="TG18" s="213" t="s">
        <v>1469</v>
      </c>
      <c r="TH18" s="213" t="s">
        <v>1470</v>
      </c>
      <c r="TI18" s="213" t="s">
        <v>1472</v>
      </c>
      <c r="TJ18" s="213" t="s">
        <v>1473</v>
      </c>
      <c r="TK18" s="213" t="s">
        <v>1474</v>
      </c>
      <c r="TL18" s="213" t="s">
        <v>1475</v>
      </c>
      <c r="TM18" s="213" t="s">
        <v>1476</v>
      </c>
      <c r="TN18" s="213" t="s">
        <v>1477</v>
      </c>
      <c r="TO18" s="213" t="s">
        <v>1478</v>
      </c>
      <c r="TP18" s="213" t="s">
        <v>1479</v>
      </c>
      <c r="TQ18" s="213" t="s">
        <v>1480</v>
      </c>
      <c r="TR18" s="213" t="s">
        <v>1481</v>
      </c>
      <c r="TS18" s="213" t="s">
        <v>1482</v>
      </c>
      <c r="TT18" s="213" t="s">
        <v>1483</v>
      </c>
      <c r="TU18" s="213" t="s">
        <v>1484</v>
      </c>
      <c r="TV18" s="213" t="s">
        <v>1485</v>
      </c>
      <c r="TW18" s="213" t="s">
        <v>1486</v>
      </c>
      <c r="TX18" s="213" t="s">
        <v>1487</v>
      </c>
      <c r="TY18" s="213" t="s">
        <v>1488</v>
      </c>
      <c r="TZ18" s="213" t="s">
        <v>1489</v>
      </c>
      <c r="UA18" s="213" t="s">
        <v>1490</v>
      </c>
      <c r="UB18" s="213" t="s">
        <v>1491</v>
      </c>
      <c r="UC18" s="213" t="s">
        <v>1492</v>
      </c>
      <c r="UD18" s="213" t="s">
        <v>1493</v>
      </c>
      <c r="UE18" s="213" t="s">
        <v>1495</v>
      </c>
      <c r="UF18" s="213" t="s">
        <v>1496</v>
      </c>
      <c r="UG18" s="213" t="s">
        <v>1497</v>
      </c>
      <c r="UH18" s="213" t="s">
        <v>1498</v>
      </c>
      <c r="UI18" s="213" t="s">
        <v>1499</v>
      </c>
      <c r="UJ18" s="213" t="s">
        <v>1500</v>
      </c>
      <c r="UK18" s="213" t="s">
        <v>1501</v>
      </c>
      <c r="UL18" s="213" t="s">
        <v>1502</v>
      </c>
      <c r="UM18" s="213" t="s">
        <v>1503</v>
      </c>
      <c r="UN18" s="213" t="s">
        <v>1504</v>
      </c>
      <c r="UO18" s="212" t="s">
        <v>1505</v>
      </c>
      <c r="UP18" s="212" t="s">
        <v>1506</v>
      </c>
      <c r="UQ18" s="213" t="s">
        <v>1507</v>
      </c>
      <c r="UR18" s="213" t="s">
        <v>1508</v>
      </c>
      <c r="US18" s="213" t="s">
        <v>1509</v>
      </c>
      <c r="UT18" s="213" t="s">
        <v>1512</v>
      </c>
      <c r="UU18" s="213" t="s">
        <v>1513</v>
      </c>
      <c r="UV18" s="213" t="s">
        <v>1514</v>
      </c>
      <c r="UW18" s="213" t="s">
        <v>1515</v>
      </c>
      <c r="UX18" s="213" t="s">
        <v>1516</v>
      </c>
      <c r="UY18" s="213" t="s">
        <v>1517</v>
      </c>
      <c r="UZ18" s="213" t="s">
        <v>1518</v>
      </c>
      <c r="VA18" s="213" t="s">
        <v>1519</v>
      </c>
      <c r="VB18" s="213" t="s">
        <v>1520</v>
      </c>
      <c r="VC18" s="213" t="s">
        <v>1521</v>
      </c>
      <c r="VD18" s="213" t="s">
        <v>1522</v>
      </c>
      <c r="VE18" s="213" t="s">
        <v>1523</v>
      </c>
      <c r="VF18" s="213" t="s">
        <v>1524</v>
      </c>
      <c r="VG18" s="213" t="s">
        <v>1525</v>
      </c>
      <c r="VH18" s="213" t="s">
        <v>1527</v>
      </c>
      <c r="VI18" s="213" t="s">
        <v>1528</v>
      </c>
      <c r="VJ18" s="213" t="s">
        <v>1529</v>
      </c>
      <c r="VK18" s="213" t="s">
        <v>1530</v>
      </c>
      <c r="VL18" s="213" t="s">
        <v>1531</v>
      </c>
      <c r="VM18" s="213" t="s">
        <v>1532</v>
      </c>
      <c r="VN18" s="213" t="s">
        <v>1534</v>
      </c>
      <c r="VO18" s="213" t="s">
        <v>1535</v>
      </c>
      <c r="VP18" s="213" t="s">
        <v>1537</v>
      </c>
      <c r="VQ18" s="213" t="s">
        <v>1538</v>
      </c>
      <c r="VR18" s="213" t="s">
        <v>1539</v>
      </c>
      <c r="VS18" s="213" t="s">
        <v>1540</v>
      </c>
      <c r="VT18" s="213" t="s">
        <v>1541</v>
      </c>
      <c r="VU18" s="213" t="s">
        <v>1542</v>
      </c>
      <c r="VV18" s="213" t="s">
        <v>1543</v>
      </c>
      <c r="VW18" s="213" t="s">
        <v>1544</v>
      </c>
      <c r="VX18" s="213" t="s">
        <v>1545</v>
      </c>
      <c r="VY18" s="213" t="s">
        <v>1546</v>
      </c>
      <c r="VZ18" s="213" t="s">
        <v>1547</v>
      </c>
      <c r="WA18" s="213" t="s">
        <v>1548</v>
      </c>
      <c r="WB18" s="213" t="s">
        <v>1549</v>
      </c>
      <c r="WC18" s="213" t="s">
        <v>1550</v>
      </c>
      <c r="WD18" s="213" t="s">
        <v>1551</v>
      </c>
      <c r="WE18" s="213" t="s">
        <v>1552</v>
      </c>
      <c r="WF18" s="213" t="s">
        <v>1553</v>
      </c>
      <c r="WG18" s="213" t="s">
        <v>1554</v>
      </c>
      <c r="WH18" s="213" t="s">
        <v>1555</v>
      </c>
      <c r="WI18" s="213"/>
      <c r="WJ18" s="216" t="s">
        <v>1804</v>
      </c>
      <c r="WK18" s="214" t="s">
        <v>1805</v>
      </c>
      <c r="WL18" s="214" t="s">
        <v>1807</v>
      </c>
      <c r="WM18" s="214" t="s">
        <v>1808</v>
      </c>
      <c r="WN18" s="214" t="s">
        <v>1809</v>
      </c>
      <c r="WO18" s="214" t="s">
        <v>1810</v>
      </c>
      <c r="WP18" s="214" t="s">
        <v>1811</v>
      </c>
      <c r="WQ18" s="214" t="s">
        <v>1812</v>
      </c>
      <c r="WR18" s="214" t="s">
        <v>1813</v>
      </c>
      <c r="WS18" s="214" t="s">
        <v>1815</v>
      </c>
      <c r="WT18" s="214" t="s">
        <v>1816</v>
      </c>
      <c r="WU18" s="214" t="s">
        <v>1818</v>
      </c>
      <c r="WV18" s="214" t="s">
        <v>1819</v>
      </c>
      <c r="WW18" s="214" t="s">
        <v>1820</v>
      </c>
      <c r="WX18" s="214" t="s">
        <v>1821</v>
      </c>
      <c r="WY18" s="214" t="s">
        <v>1822</v>
      </c>
      <c r="WZ18" s="214" t="s">
        <v>1823</v>
      </c>
      <c r="XA18" s="217" t="s">
        <v>1824</v>
      </c>
      <c r="XB18" s="214" t="s">
        <v>1825</v>
      </c>
      <c r="XC18" s="214" t="s">
        <v>1826</v>
      </c>
      <c r="XD18" s="214" t="s">
        <v>1486</v>
      </c>
      <c r="XE18" s="214" t="s">
        <v>1828</v>
      </c>
      <c r="XF18" s="214" t="s">
        <v>1834</v>
      </c>
      <c r="XG18" s="214" t="s">
        <v>1835</v>
      </c>
      <c r="XH18" s="214" t="s">
        <v>1836</v>
      </c>
      <c r="XI18" s="214" t="s">
        <v>1837</v>
      </c>
      <c r="XJ18" s="214" t="s">
        <v>1838</v>
      </c>
      <c r="XK18" s="214" t="s">
        <v>1829</v>
      </c>
      <c r="XL18" s="214" t="s">
        <v>1830</v>
      </c>
      <c r="XM18" s="214" t="s">
        <v>1831</v>
      </c>
      <c r="XN18" s="214" t="s">
        <v>1832</v>
      </c>
      <c r="XO18" s="214" t="s">
        <v>1840</v>
      </c>
      <c r="XP18" s="214" t="s">
        <v>1841</v>
      </c>
      <c r="XQ18" s="214" t="s">
        <v>1842</v>
      </c>
      <c r="XR18" s="214" t="s">
        <v>1521</v>
      </c>
      <c r="XS18" s="214" t="s">
        <v>1843</v>
      </c>
      <c r="XT18" s="214" t="s">
        <v>1844</v>
      </c>
      <c r="XU18" s="214" t="s">
        <v>1845</v>
      </c>
      <c r="XV18" s="214" t="s">
        <v>1846</v>
      </c>
      <c r="XW18" s="214" t="s">
        <v>1847</v>
      </c>
      <c r="XX18" s="214" t="s">
        <v>1848</v>
      </c>
      <c r="XY18" s="214" t="s">
        <v>1849</v>
      </c>
      <c r="XZ18" s="214" t="s">
        <v>1850</v>
      </c>
      <c r="YA18" s="214" t="s">
        <v>1851</v>
      </c>
      <c r="YB18" s="214" t="s">
        <v>1852</v>
      </c>
      <c r="YC18" s="214" t="s">
        <v>1854</v>
      </c>
      <c r="YD18" s="214" t="s">
        <v>1540</v>
      </c>
      <c r="YE18" s="214" t="s">
        <v>1855</v>
      </c>
      <c r="YF18" s="214" t="s">
        <v>1856</v>
      </c>
      <c r="YG18" s="214" t="s">
        <v>1857</v>
      </c>
      <c r="YH18" s="214" t="s">
        <v>1858</v>
      </c>
      <c r="YI18" s="214" t="s">
        <v>1859</v>
      </c>
      <c r="YJ18" s="214" t="s">
        <v>1860</v>
      </c>
      <c r="YK18" s="214" t="s">
        <v>1861</v>
      </c>
      <c r="YL18" s="308" t="s">
        <v>2166</v>
      </c>
      <c r="YM18" s="308" t="s">
        <v>2166</v>
      </c>
      <c r="YN18" s="308" t="s">
        <v>2166</v>
      </c>
      <c r="YO18" s="308" t="s">
        <v>2166</v>
      </c>
      <c r="YP18" s="2"/>
      <c r="YQ18" s="2"/>
    </row>
    <row r="19" spans="1:667" s="79" customFormat="1" ht="15" customHeight="1" x14ac:dyDescent="0.25">
      <c r="A19" s="77" t="s">
        <v>195</v>
      </c>
      <c r="B19" s="75"/>
      <c r="C19" s="109" t="s">
        <v>1975</v>
      </c>
      <c r="D19" s="109" t="s">
        <v>1975</v>
      </c>
      <c r="E19" s="79" t="s">
        <v>186</v>
      </c>
      <c r="F19" s="79" t="s">
        <v>186</v>
      </c>
      <c r="G19" s="79" t="s">
        <v>186</v>
      </c>
      <c r="H19" s="79" t="s">
        <v>186</v>
      </c>
      <c r="I19" s="79" t="s">
        <v>186</v>
      </c>
      <c r="J19" s="79" t="s">
        <v>186</v>
      </c>
      <c r="K19" s="79" t="s">
        <v>186</v>
      </c>
      <c r="L19" s="79" t="s">
        <v>186</v>
      </c>
      <c r="M19" s="79" t="s">
        <v>186</v>
      </c>
      <c r="N19" s="79" t="s">
        <v>186</v>
      </c>
      <c r="O19" s="79" t="s">
        <v>186</v>
      </c>
      <c r="P19" s="79" t="s">
        <v>186</v>
      </c>
      <c r="Q19" s="79" t="s">
        <v>186</v>
      </c>
      <c r="R19" s="79" t="s">
        <v>186</v>
      </c>
      <c r="S19" s="79" t="s">
        <v>186</v>
      </c>
      <c r="T19" s="79" t="s">
        <v>186</v>
      </c>
      <c r="U19" s="79" t="s">
        <v>1029</v>
      </c>
      <c r="V19" s="79" t="s">
        <v>1029</v>
      </c>
      <c r="W19" s="79" t="s">
        <v>1029</v>
      </c>
      <c r="X19" s="79" t="s">
        <v>1029</v>
      </c>
      <c r="Y19" s="79" t="s">
        <v>1029</v>
      </c>
      <c r="Z19" s="79" t="s">
        <v>1029</v>
      </c>
      <c r="AA19" s="79" t="s">
        <v>1029</v>
      </c>
      <c r="AB19" s="79" t="s">
        <v>1029</v>
      </c>
      <c r="AC19" s="79" t="s">
        <v>1029</v>
      </c>
      <c r="AD19" s="79" t="s">
        <v>1029</v>
      </c>
      <c r="AE19" s="79" t="s">
        <v>1029</v>
      </c>
      <c r="AF19" s="79" t="s">
        <v>1029</v>
      </c>
      <c r="AG19" s="79" t="s">
        <v>1029</v>
      </c>
      <c r="AH19" s="79" t="s">
        <v>1029</v>
      </c>
      <c r="AI19" s="79" t="s">
        <v>1029</v>
      </c>
      <c r="AJ19" s="79" t="s">
        <v>1160</v>
      </c>
      <c r="AK19" s="79" t="s">
        <v>1160</v>
      </c>
      <c r="AL19" s="79" t="s">
        <v>1160</v>
      </c>
      <c r="AM19" s="79" t="s">
        <v>1160</v>
      </c>
      <c r="AN19" s="79" t="s">
        <v>1160</v>
      </c>
      <c r="AR19" s="79" t="s">
        <v>1016</v>
      </c>
      <c r="AS19" s="79" t="s">
        <v>1016</v>
      </c>
      <c r="AT19" s="79" t="s">
        <v>1016</v>
      </c>
      <c r="AU19" s="79" t="s">
        <v>1016</v>
      </c>
      <c r="AV19" s="79" t="s">
        <v>1016</v>
      </c>
      <c r="AW19" s="79" t="s">
        <v>1016</v>
      </c>
      <c r="AX19" s="79" t="s">
        <v>1016</v>
      </c>
      <c r="BA19" s="109" t="s">
        <v>2009</v>
      </c>
      <c r="BB19" s="109" t="s">
        <v>2009</v>
      </c>
      <c r="BC19" s="109" t="s">
        <v>2009</v>
      </c>
      <c r="BD19" s="109" t="s">
        <v>2009</v>
      </c>
      <c r="BE19" s="98" t="s">
        <v>401</v>
      </c>
      <c r="BF19" s="98" t="s">
        <v>401</v>
      </c>
      <c r="BG19" s="77" t="s">
        <v>390</v>
      </c>
      <c r="BH19" s="77" t="s">
        <v>390</v>
      </c>
      <c r="BI19" s="77" t="s">
        <v>390</v>
      </c>
      <c r="BJ19" s="109" t="s">
        <v>391</v>
      </c>
      <c r="BK19" s="109" t="s">
        <v>391</v>
      </c>
      <c r="BL19" s="109" t="s">
        <v>186</v>
      </c>
      <c r="BM19" s="109" t="s">
        <v>186</v>
      </c>
      <c r="BN19" s="109" t="s">
        <v>186</v>
      </c>
      <c r="BO19" s="109" t="s">
        <v>186</v>
      </c>
      <c r="BP19" s="109" t="s">
        <v>186</v>
      </c>
      <c r="BQ19" s="109" t="s">
        <v>186</v>
      </c>
      <c r="BR19" s="109" t="s">
        <v>186</v>
      </c>
      <c r="BT19" s="79" t="s">
        <v>186</v>
      </c>
      <c r="BU19" s="79" t="s">
        <v>186</v>
      </c>
      <c r="BV19" s="79" t="s">
        <v>186</v>
      </c>
      <c r="BW19" s="79" t="s">
        <v>186</v>
      </c>
      <c r="BX19" s="79" t="s">
        <v>186</v>
      </c>
      <c r="BY19" s="79" t="s">
        <v>186</v>
      </c>
      <c r="BZ19" s="109" t="s">
        <v>392</v>
      </c>
      <c r="CA19" s="79" t="s">
        <v>188</v>
      </c>
      <c r="CB19" s="98" t="s">
        <v>389</v>
      </c>
      <c r="CC19" s="98" t="s">
        <v>389</v>
      </c>
      <c r="CD19" s="98" t="s">
        <v>389</v>
      </c>
      <c r="CE19" s="98" t="s">
        <v>389</v>
      </c>
      <c r="CF19" s="98" t="s">
        <v>405</v>
      </c>
      <c r="CG19" s="98" t="s">
        <v>405</v>
      </c>
      <c r="CH19" s="98" t="s">
        <v>405</v>
      </c>
      <c r="CI19" s="98" t="s">
        <v>405</v>
      </c>
      <c r="CJ19" s="98" t="s">
        <v>405</v>
      </c>
      <c r="CK19" s="98" t="s">
        <v>405</v>
      </c>
      <c r="CL19" s="79" t="s">
        <v>188</v>
      </c>
      <c r="CM19" s="79" t="s">
        <v>188</v>
      </c>
      <c r="CN19" s="79" t="s">
        <v>188</v>
      </c>
      <c r="CO19" s="79" t="s">
        <v>575</v>
      </c>
      <c r="CP19" s="98" t="s">
        <v>2571</v>
      </c>
      <c r="CQ19" s="109" t="s">
        <v>192</v>
      </c>
      <c r="CR19" s="109" t="s">
        <v>192</v>
      </c>
      <c r="CS19" s="109" t="s">
        <v>192</v>
      </c>
      <c r="CT19" s="109" t="s">
        <v>402</v>
      </c>
      <c r="CU19" s="109" t="s">
        <v>402</v>
      </c>
      <c r="CV19" s="109" t="s">
        <v>402</v>
      </c>
      <c r="CW19" s="109" t="s">
        <v>402</v>
      </c>
      <c r="CX19" s="109" t="s">
        <v>402</v>
      </c>
      <c r="CY19" s="109" t="s">
        <v>402</v>
      </c>
      <c r="CZ19" s="109" t="s">
        <v>402</v>
      </c>
      <c r="DA19" s="109" t="s">
        <v>402</v>
      </c>
      <c r="DB19" s="109" t="s">
        <v>1080</v>
      </c>
      <c r="DC19" s="109" t="s">
        <v>1080</v>
      </c>
      <c r="DD19" s="109" t="s">
        <v>1080</v>
      </c>
      <c r="DE19" s="109" t="s">
        <v>1080</v>
      </c>
      <c r="DF19" s="79" t="s">
        <v>189</v>
      </c>
      <c r="DG19" s="79" t="s">
        <v>189</v>
      </c>
      <c r="DH19" s="79" t="s">
        <v>189</v>
      </c>
      <c r="DI19" s="79" t="s">
        <v>189</v>
      </c>
      <c r="DJ19" s="109" t="s">
        <v>192</v>
      </c>
      <c r="DK19" s="109" t="s">
        <v>192</v>
      </c>
      <c r="DL19" s="109" t="s">
        <v>192</v>
      </c>
      <c r="DM19" s="109" t="s">
        <v>192</v>
      </c>
      <c r="DN19" s="109" t="s">
        <v>192</v>
      </c>
      <c r="DO19" s="109" t="s">
        <v>192</v>
      </c>
      <c r="DP19" s="109" t="s">
        <v>192</v>
      </c>
      <c r="DQ19" s="109" t="s">
        <v>192</v>
      </c>
      <c r="DR19" s="109" t="s">
        <v>192</v>
      </c>
      <c r="DS19" s="109" t="s">
        <v>192</v>
      </c>
      <c r="DT19" s="109" t="s">
        <v>192</v>
      </c>
      <c r="DU19" s="109" t="s">
        <v>192</v>
      </c>
      <c r="DV19" s="109" t="s">
        <v>192</v>
      </c>
      <c r="DW19" s="109" t="s">
        <v>192</v>
      </c>
      <c r="DX19" s="79" t="s">
        <v>191</v>
      </c>
      <c r="DY19" s="79" t="s">
        <v>191</v>
      </c>
      <c r="DZ19" s="109"/>
      <c r="EA19" s="109"/>
      <c r="EB19" s="109"/>
      <c r="EC19" s="109"/>
      <c r="ED19" s="109"/>
      <c r="EE19" s="109"/>
      <c r="EF19" s="109"/>
      <c r="EG19" s="109"/>
      <c r="EH19" s="109"/>
      <c r="EI19" s="109"/>
      <c r="EJ19" s="79" t="s">
        <v>796</v>
      </c>
      <c r="EK19" s="109" t="s">
        <v>395</v>
      </c>
      <c r="EL19" s="109" t="s">
        <v>395</v>
      </c>
      <c r="EM19" s="109" t="s">
        <v>395</v>
      </c>
      <c r="EN19" s="109" t="s">
        <v>395</v>
      </c>
      <c r="EO19" s="109" t="s">
        <v>395</v>
      </c>
      <c r="EP19" s="109" t="s">
        <v>395</v>
      </c>
      <c r="EQ19" s="109" t="s">
        <v>395</v>
      </c>
      <c r="ER19" s="109" t="s">
        <v>395</v>
      </c>
      <c r="ES19" s="109" t="s">
        <v>395</v>
      </c>
      <c r="ET19" s="109" t="s">
        <v>395</v>
      </c>
      <c r="EU19" s="109" t="s">
        <v>395</v>
      </c>
      <c r="EV19" s="109" t="s">
        <v>395</v>
      </c>
      <c r="EW19" s="109" t="s">
        <v>395</v>
      </c>
      <c r="EX19" s="109" t="s">
        <v>395</v>
      </c>
      <c r="EY19" s="109" t="s">
        <v>395</v>
      </c>
      <c r="EZ19" s="109" t="s">
        <v>395</v>
      </c>
      <c r="FA19" s="109" t="s">
        <v>395</v>
      </c>
      <c r="FB19" s="109" t="s">
        <v>395</v>
      </c>
      <c r="FC19" s="109" t="s">
        <v>395</v>
      </c>
      <c r="FD19" s="109" t="s">
        <v>395</v>
      </c>
      <c r="FE19" s="109" t="s">
        <v>395</v>
      </c>
      <c r="FF19" s="109" t="s">
        <v>395</v>
      </c>
      <c r="FG19" s="109" t="s">
        <v>395</v>
      </c>
      <c r="FH19" s="109" t="s">
        <v>395</v>
      </c>
      <c r="FI19" s="109" t="s">
        <v>395</v>
      </c>
      <c r="FJ19" s="109" t="s">
        <v>395</v>
      </c>
      <c r="FK19" s="109" t="s">
        <v>395</v>
      </c>
      <c r="FL19" s="109" t="s">
        <v>395</v>
      </c>
      <c r="FM19" s="109" t="s">
        <v>395</v>
      </c>
      <c r="FN19" s="109" t="s">
        <v>395</v>
      </c>
      <c r="FO19" s="79" t="s">
        <v>191</v>
      </c>
      <c r="FP19" s="79" t="s">
        <v>54</v>
      </c>
      <c r="FU19" s="79" t="s">
        <v>313</v>
      </c>
      <c r="FV19" s="79" t="s">
        <v>313</v>
      </c>
      <c r="FW19" s="79" t="s">
        <v>313</v>
      </c>
      <c r="FX19" s="109"/>
      <c r="GE19" s="79" t="s">
        <v>575</v>
      </c>
      <c r="GF19" s="79" t="s">
        <v>575</v>
      </c>
      <c r="GG19" s="79" t="s">
        <v>575</v>
      </c>
      <c r="GH19" s="79" t="s">
        <v>584</v>
      </c>
      <c r="GI19" s="79" t="s">
        <v>584</v>
      </c>
      <c r="GJ19" s="79" t="s">
        <v>584</v>
      </c>
      <c r="GK19" s="79" t="s">
        <v>584</v>
      </c>
      <c r="GL19" s="79" t="s">
        <v>584</v>
      </c>
      <c r="GM19" s="79" t="s">
        <v>584</v>
      </c>
      <c r="GN19" s="79" t="s">
        <v>584</v>
      </c>
      <c r="GO19" s="79" t="s">
        <v>584</v>
      </c>
      <c r="GP19" s="79" t="s">
        <v>190</v>
      </c>
      <c r="GQ19" s="79" t="s">
        <v>190</v>
      </c>
      <c r="GR19" s="79" t="s">
        <v>404</v>
      </c>
      <c r="GS19" s="79" t="s">
        <v>404</v>
      </c>
      <c r="GT19" s="79" t="s">
        <v>1280</v>
      </c>
      <c r="GU19" s="79" t="s">
        <v>189</v>
      </c>
      <c r="GV19" s="81" t="str">
        <f t="shared" si="142"/>
        <v>Applied Economic Perspectives and Policy</v>
      </c>
      <c r="GW19" s="81" t="str">
        <f t="shared" si="143"/>
        <v>Applied Economic Perspectives and Policy</v>
      </c>
      <c r="GX19" s="79" t="s">
        <v>189</v>
      </c>
      <c r="GY19" s="81" t="str">
        <f t="shared" si="144"/>
        <v>Applied Economic Perspectives and Policy</v>
      </c>
      <c r="GZ19" s="81" t="str">
        <f t="shared" si="144"/>
        <v>Applied Economic Perspectives and Policy</v>
      </c>
      <c r="HA19" s="81" t="s">
        <v>186</v>
      </c>
      <c r="HB19" s="81"/>
      <c r="HC19" s="81"/>
      <c r="HD19" s="81" t="s">
        <v>1565</v>
      </c>
      <c r="HE19" s="81" t="s">
        <v>186</v>
      </c>
      <c r="HF19" s="81" t="s">
        <v>186</v>
      </c>
      <c r="HG19" s="81" t="s">
        <v>1580</v>
      </c>
      <c r="HH19" s="81" t="s">
        <v>1580</v>
      </c>
      <c r="HI19" s="81" t="s">
        <v>1580</v>
      </c>
      <c r="HJ19" s="81" t="s">
        <v>1580</v>
      </c>
      <c r="HK19" s="81"/>
      <c r="HL19" s="81"/>
      <c r="HM19" s="81"/>
      <c r="HN19" s="81"/>
      <c r="HO19" s="81"/>
      <c r="HP19" s="81"/>
      <c r="HQ19" s="81"/>
      <c r="HR19" s="81"/>
      <c r="HS19" s="81" t="s">
        <v>1561</v>
      </c>
      <c r="HT19" s="81" t="s">
        <v>192</v>
      </c>
      <c r="HU19" s="81" t="s">
        <v>1603</v>
      </c>
      <c r="HV19" s="81" t="s">
        <v>1603</v>
      </c>
      <c r="HW19" s="81" t="s">
        <v>1572</v>
      </c>
      <c r="HX19" s="81" t="s">
        <v>1572</v>
      </c>
      <c r="HY19" s="81" t="s">
        <v>190</v>
      </c>
      <c r="HZ19" s="81" t="s">
        <v>1862</v>
      </c>
      <c r="IA19" s="81" t="s">
        <v>392</v>
      </c>
      <c r="IB19" s="81" t="s">
        <v>392</v>
      </c>
      <c r="IC19" s="81" t="s">
        <v>392</v>
      </c>
      <c r="ID19" s="81" t="s">
        <v>392</v>
      </c>
      <c r="IE19" s="81"/>
      <c r="IF19" s="81" t="s">
        <v>1874</v>
      </c>
      <c r="IG19" s="81" t="s">
        <v>1565</v>
      </c>
      <c r="IH19" s="81" t="s">
        <v>1565</v>
      </c>
      <c r="II19" s="81" t="s">
        <v>1565</v>
      </c>
      <c r="IJ19" s="81" t="s">
        <v>1565</v>
      </c>
      <c r="IK19" s="81" t="s">
        <v>1565</v>
      </c>
      <c r="IL19" s="81" t="s">
        <v>1565</v>
      </c>
      <c r="IM19" s="81" t="s">
        <v>1565</v>
      </c>
      <c r="IN19" s="81" t="s">
        <v>1565</v>
      </c>
      <c r="IO19" s="81" t="s">
        <v>1565</v>
      </c>
      <c r="IP19" s="81" t="s">
        <v>1565</v>
      </c>
      <c r="IQ19" s="81" t="s">
        <v>1565</v>
      </c>
      <c r="IR19" s="81" t="s">
        <v>1565</v>
      </c>
      <c r="IS19" s="81" t="s">
        <v>1565</v>
      </c>
      <c r="IT19" s="81" t="s">
        <v>1565</v>
      </c>
      <c r="IU19" s="81" t="s">
        <v>1565</v>
      </c>
      <c r="IV19" s="81" t="s">
        <v>1565</v>
      </c>
      <c r="IW19" s="81" t="s">
        <v>1565</v>
      </c>
      <c r="IX19" s="81" t="s">
        <v>1565</v>
      </c>
      <c r="IY19" s="81" t="s">
        <v>1565</v>
      </c>
      <c r="IZ19" s="81" t="s">
        <v>1565</v>
      </c>
      <c r="JA19" s="81" t="s">
        <v>1565</v>
      </c>
      <c r="JB19" s="81" t="s">
        <v>1565</v>
      </c>
      <c r="JC19" s="81" t="s">
        <v>1565</v>
      </c>
      <c r="JD19" s="81" t="s">
        <v>1565</v>
      </c>
      <c r="JE19" s="81" t="s">
        <v>1565</v>
      </c>
      <c r="JF19" s="81" t="s">
        <v>1565</v>
      </c>
      <c r="JG19" s="81" t="s">
        <v>1565</v>
      </c>
      <c r="JH19" s="81" t="s">
        <v>1565</v>
      </c>
      <c r="JI19" s="81" t="s">
        <v>1565</v>
      </c>
      <c r="JJ19" s="81" t="s">
        <v>1565</v>
      </c>
      <c r="JK19" s="81" t="s">
        <v>1565</v>
      </c>
      <c r="JL19" s="81" t="s">
        <v>1565</v>
      </c>
      <c r="JM19" s="81" t="s">
        <v>1565</v>
      </c>
      <c r="JN19" s="81" t="s">
        <v>1565</v>
      </c>
      <c r="JO19" s="81" t="s">
        <v>1565</v>
      </c>
      <c r="JP19" s="81" t="s">
        <v>1565</v>
      </c>
      <c r="JQ19" s="81" t="s">
        <v>1565</v>
      </c>
      <c r="JR19" s="81" t="s">
        <v>1565</v>
      </c>
      <c r="JS19" s="81" t="s">
        <v>1565</v>
      </c>
      <c r="JT19" s="81" t="s">
        <v>1565</v>
      </c>
      <c r="JU19" s="81" t="s">
        <v>1565</v>
      </c>
      <c r="JV19" s="81" t="s">
        <v>1565</v>
      </c>
      <c r="JW19" s="81" t="s">
        <v>1565</v>
      </c>
      <c r="JX19" s="81" t="s">
        <v>1565</v>
      </c>
      <c r="JY19" s="81" t="s">
        <v>1565</v>
      </c>
      <c r="JZ19" s="81" t="s">
        <v>1565</v>
      </c>
      <c r="KA19" s="81" t="s">
        <v>1565</v>
      </c>
      <c r="KB19" s="81" t="s">
        <v>1565</v>
      </c>
      <c r="KC19" s="81" t="s">
        <v>1565</v>
      </c>
      <c r="KD19" s="81" t="s">
        <v>1565</v>
      </c>
      <c r="KE19" s="81" t="s">
        <v>1565</v>
      </c>
      <c r="KF19" s="81" t="s">
        <v>1565</v>
      </c>
      <c r="KG19" s="81" t="s">
        <v>1565</v>
      </c>
      <c r="KH19" s="81" t="s">
        <v>1565</v>
      </c>
      <c r="KI19" s="81" t="s">
        <v>1565</v>
      </c>
      <c r="KJ19" s="81" t="s">
        <v>1565</v>
      </c>
      <c r="KK19" s="81" t="s">
        <v>1565</v>
      </c>
      <c r="KL19" s="81" t="s">
        <v>1565</v>
      </c>
      <c r="KM19" s="81" t="s">
        <v>1565</v>
      </c>
      <c r="KN19" s="81" t="s">
        <v>1565</v>
      </c>
      <c r="KO19" s="81" t="s">
        <v>1565</v>
      </c>
      <c r="KP19" s="81" t="s">
        <v>1565</v>
      </c>
      <c r="KQ19" s="81" t="s">
        <v>1565</v>
      </c>
      <c r="KR19" s="81" t="s">
        <v>1565</v>
      </c>
      <c r="KS19" s="81" t="s">
        <v>1565</v>
      </c>
      <c r="KT19" s="81" t="s">
        <v>1565</v>
      </c>
      <c r="KU19" s="81" t="s">
        <v>1565</v>
      </c>
      <c r="KV19" s="81" t="s">
        <v>1565</v>
      </c>
      <c r="KW19" s="81" t="s">
        <v>1565</v>
      </c>
      <c r="KX19" s="81" t="s">
        <v>1565</v>
      </c>
      <c r="KY19" s="81" t="s">
        <v>1565</v>
      </c>
      <c r="KZ19" s="81" t="s">
        <v>1565</v>
      </c>
      <c r="LA19" s="81" t="s">
        <v>1565</v>
      </c>
      <c r="LB19" s="81" t="s">
        <v>1565</v>
      </c>
      <c r="LC19" s="81" t="s">
        <v>1565</v>
      </c>
      <c r="LD19" s="81" t="s">
        <v>1565</v>
      </c>
      <c r="LE19" s="98" t="s">
        <v>406</v>
      </c>
      <c r="LF19" s="98" t="s">
        <v>406</v>
      </c>
      <c r="LG19" s="81" t="s">
        <v>189</v>
      </c>
      <c r="LH19" s="81" t="s">
        <v>189</v>
      </c>
      <c r="LI19" s="325" t="s">
        <v>578</v>
      </c>
      <c r="LJ19" s="325" t="s">
        <v>578</v>
      </c>
      <c r="LK19" s="2" t="s">
        <v>2666</v>
      </c>
      <c r="LL19" s="2" t="s">
        <v>2667</v>
      </c>
      <c r="LM19" s="2" t="s">
        <v>2667</v>
      </c>
      <c r="LN19" s="2" t="s">
        <v>2667</v>
      </c>
      <c r="LO19" s="2" t="s">
        <v>2667</v>
      </c>
      <c r="LP19" s="2" t="s">
        <v>2667</v>
      </c>
      <c r="LQ19" s="2" t="s">
        <v>2667</v>
      </c>
      <c r="LR19" s="2" t="s">
        <v>2667</v>
      </c>
      <c r="LS19" s="2" t="s">
        <v>2667</v>
      </c>
      <c r="LT19" s="2" t="s">
        <v>2667</v>
      </c>
      <c r="LU19" s="2" t="s">
        <v>2668</v>
      </c>
      <c r="LV19" s="2" t="s">
        <v>2668</v>
      </c>
      <c r="LW19" s="2" t="s">
        <v>2668</v>
      </c>
      <c r="LX19" s="2" t="s">
        <v>2668</v>
      </c>
      <c r="LY19" s="2" t="s">
        <v>2668</v>
      </c>
      <c r="LZ19" s="2" t="s">
        <v>2668</v>
      </c>
      <c r="MA19" s="2" t="s">
        <v>2668</v>
      </c>
      <c r="MB19" s="2" t="s">
        <v>2668</v>
      </c>
      <c r="MC19" s="2" t="s">
        <v>2668</v>
      </c>
      <c r="MD19" s="2" t="s">
        <v>2668</v>
      </c>
      <c r="ME19" s="2" t="s">
        <v>2669</v>
      </c>
      <c r="MF19" s="2" t="s">
        <v>2670</v>
      </c>
      <c r="MG19" s="2" t="s">
        <v>2670</v>
      </c>
      <c r="MH19" s="2" t="s">
        <v>2671</v>
      </c>
      <c r="MI19" s="2" t="s">
        <v>2672</v>
      </c>
      <c r="MJ19" s="2" t="s">
        <v>2672</v>
      </c>
      <c r="MK19" s="2" t="s">
        <v>2672</v>
      </c>
      <c r="ML19" s="2" t="s">
        <v>2672</v>
      </c>
      <c r="MM19" s="2" t="s">
        <v>2674</v>
      </c>
      <c r="MN19" s="2" t="s">
        <v>2674</v>
      </c>
      <c r="MO19" s="2" t="s">
        <v>2674</v>
      </c>
      <c r="MP19" s="2" t="s">
        <v>2674</v>
      </c>
      <c r="MQ19" s="2" t="s">
        <v>2674</v>
      </c>
      <c r="MR19" s="2" t="s">
        <v>2674</v>
      </c>
      <c r="MT19" s="79" t="s">
        <v>2191</v>
      </c>
      <c r="MV19" s="111" t="s">
        <v>1565</v>
      </c>
      <c r="MW19" s="79" t="s">
        <v>399</v>
      </c>
      <c r="MY19" s="79" t="s">
        <v>574</v>
      </c>
      <c r="MZ19" s="109" t="s">
        <v>585</v>
      </c>
      <c r="NA19" s="109" t="s">
        <v>389</v>
      </c>
      <c r="NB19" s="109" t="s">
        <v>389</v>
      </c>
      <c r="NC19" s="79" t="s">
        <v>1029</v>
      </c>
      <c r="ND19" s="79" t="s">
        <v>961</v>
      </c>
      <c r="NE19" s="79" t="s">
        <v>187</v>
      </c>
      <c r="NF19" s="98" t="s">
        <v>399</v>
      </c>
      <c r="NG19" s="109" t="s">
        <v>586</v>
      </c>
      <c r="NH19" s="109" t="s">
        <v>188</v>
      </c>
      <c r="NI19" s="98" t="s">
        <v>400</v>
      </c>
      <c r="NJ19" s="109" t="s">
        <v>587</v>
      </c>
      <c r="NK19" s="104" t="s">
        <v>186</v>
      </c>
      <c r="NL19" s="79" t="s">
        <v>1023</v>
      </c>
      <c r="NM19" s="98" t="s">
        <v>404</v>
      </c>
      <c r="NN19" s="76"/>
      <c r="NO19" s="174" t="s">
        <v>583</v>
      </c>
      <c r="NP19" s="109" t="s">
        <v>583</v>
      </c>
      <c r="NQ19" s="98" t="s">
        <v>402</v>
      </c>
      <c r="NR19" s="79" t="s">
        <v>390</v>
      </c>
      <c r="NS19" s="79" t="s">
        <v>594</v>
      </c>
      <c r="NT19" s="79" t="s">
        <v>189</v>
      </c>
      <c r="NU19" s="79" t="s">
        <v>189</v>
      </c>
      <c r="NV19" s="105" t="s">
        <v>403</v>
      </c>
      <c r="NW19" s="76" t="s">
        <v>392</v>
      </c>
      <c r="NX19" s="79" t="s">
        <v>190</v>
      </c>
      <c r="NY19" s="79" t="s">
        <v>190</v>
      </c>
      <c r="NZ19" s="79" t="s">
        <v>190</v>
      </c>
      <c r="OA19" s="76" t="s">
        <v>1264</v>
      </c>
      <c r="OB19" s="76" t="s">
        <v>1264</v>
      </c>
      <c r="OC19" s="79" t="s">
        <v>186</v>
      </c>
      <c r="OF19" s="104" t="s">
        <v>398</v>
      </c>
      <c r="OG19" s="109" t="s">
        <v>579</v>
      </c>
      <c r="OH19" s="98" t="s">
        <v>404</v>
      </c>
      <c r="OI19" s="109" t="s">
        <v>394</v>
      </c>
      <c r="OJ19" s="79" t="s">
        <v>921</v>
      </c>
      <c r="OK19" s="79" t="s">
        <v>186</v>
      </c>
      <c r="OM19" s="109" t="s">
        <v>407</v>
      </c>
      <c r="ON19" s="79" t="s">
        <v>576</v>
      </c>
      <c r="OO19" s="79" t="s">
        <v>577</v>
      </c>
      <c r="OP19" s="79" t="s">
        <v>191</v>
      </c>
      <c r="OQ19" s="79" t="s">
        <v>191</v>
      </c>
      <c r="OR19" s="79" t="s">
        <v>191</v>
      </c>
      <c r="OS19" s="109" t="s">
        <v>589</v>
      </c>
      <c r="OT19" s="109" t="s">
        <v>590</v>
      </c>
      <c r="OU19" s="79" t="s">
        <v>578</v>
      </c>
      <c r="OV19" s="79" t="s">
        <v>593</v>
      </c>
      <c r="OW19" s="109" t="s">
        <v>753</v>
      </c>
      <c r="OX19" s="109" t="s">
        <v>408</v>
      </c>
      <c r="OY19" s="79" t="s">
        <v>54</v>
      </c>
      <c r="OZ19" s="79" t="s">
        <v>922</v>
      </c>
      <c r="PA19" s="109" t="s">
        <v>54</v>
      </c>
      <c r="PB19" s="79" t="s">
        <v>1062</v>
      </c>
      <c r="PC19" s="109" t="s">
        <v>186</v>
      </c>
      <c r="PD19" s="109" t="s">
        <v>186</v>
      </c>
      <c r="PE19" s="109" t="s">
        <v>186</v>
      </c>
      <c r="PF19" s="79" t="s">
        <v>1037</v>
      </c>
      <c r="PI19" s="109" t="s">
        <v>54</v>
      </c>
      <c r="PJ19" s="109"/>
      <c r="PK19" s="79" t="s">
        <v>398</v>
      </c>
      <c r="PL19" s="79" t="s">
        <v>923</v>
      </c>
      <c r="PM19" s="79" t="s">
        <v>399</v>
      </c>
      <c r="PN19" s="79" t="s">
        <v>924</v>
      </c>
      <c r="PO19" s="109"/>
      <c r="PP19" s="79" t="s">
        <v>925</v>
      </c>
      <c r="PQ19" s="109" t="s">
        <v>190</v>
      </c>
      <c r="PR19" s="109" t="s">
        <v>591</v>
      </c>
      <c r="PS19" s="79" t="s">
        <v>54</v>
      </c>
      <c r="PT19" s="98" t="s">
        <v>754</v>
      </c>
      <c r="PU19" s="79" t="s">
        <v>579</v>
      </c>
      <c r="PV19" s="79" t="s">
        <v>1047</v>
      </c>
      <c r="PW19" s="79" t="s">
        <v>192</v>
      </c>
      <c r="PX19" s="110" t="s">
        <v>393</v>
      </c>
      <c r="PY19" s="79" t="s">
        <v>580</v>
      </c>
      <c r="PZ19" s="109" t="s">
        <v>592</v>
      </c>
      <c r="QA19" s="109" t="s">
        <v>593</v>
      </c>
      <c r="QB19" s="110" t="s">
        <v>394</v>
      </c>
      <c r="QC19" s="79" t="s">
        <v>394</v>
      </c>
      <c r="QD19" s="79" t="s">
        <v>394</v>
      </c>
      <c r="QE19" s="109" t="s">
        <v>398</v>
      </c>
      <c r="QF19" s="109" t="s">
        <v>398</v>
      </c>
      <c r="QG19" s="79" t="s">
        <v>189</v>
      </c>
      <c r="QK19" s="79" t="s">
        <v>581</v>
      </c>
      <c r="QL19" s="109" t="s">
        <v>594</v>
      </c>
      <c r="QM19" s="109" t="s">
        <v>192</v>
      </c>
      <c r="QN19" s="109" t="s">
        <v>192</v>
      </c>
      <c r="QO19" s="79" t="s">
        <v>192</v>
      </c>
      <c r="QP19" s="109" t="s">
        <v>595</v>
      </c>
      <c r="QQ19" s="109" t="s">
        <v>596</v>
      </c>
      <c r="QR19" s="109" t="s">
        <v>396</v>
      </c>
      <c r="QT19" s="79" t="s">
        <v>1050</v>
      </c>
      <c r="QU19" s="79" t="s">
        <v>54</v>
      </c>
      <c r="QV19" s="109" t="s">
        <v>399</v>
      </c>
      <c r="QW19" s="79" t="s">
        <v>1016</v>
      </c>
      <c r="QX19" s="79" t="s">
        <v>394</v>
      </c>
      <c r="QY19" s="79" t="s">
        <v>192</v>
      </c>
      <c r="QZ19" s="79" t="s">
        <v>1063</v>
      </c>
      <c r="RA19" s="79" t="s">
        <v>1063</v>
      </c>
      <c r="RB19" s="79" t="s">
        <v>1063</v>
      </c>
      <c r="RC19" s="79" t="s">
        <v>1063</v>
      </c>
      <c r="RD19" s="79" t="s">
        <v>578</v>
      </c>
      <c r="RE19" s="79" t="s">
        <v>404</v>
      </c>
      <c r="RF19" s="79" t="s">
        <v>926</v>
      </c>
      <c r="RG19" s="109" t="s">
        <v>597</v>
      </c>
      <c r="RH19" s="79" t="s">
        <v>193</v>
      </c>
      <c r="RI19" s="79" t="s">
        <v>194</v>
      </c>
      <c r="RJ19" s="79" t="s">
        <v>189</v>
      </c>
      <c r="RK19" s="79" t="s">
        <v>186</v>
      </c>
      <c r="RL19" s="79" t="s">
        <v>192</v>
      </c>
      <c r="RM19" s="79" t="s">
        <v>191</v>
      </c>
      <c r="RN19" s="109"/>
      <c r="RO19" s="109" t="s">
        <v>598</v>
      </c>
      <c r="RP19" s="79" t="s">
        <v>582</v>
      </c>
      <c r="RQ19" s="79" t="s">
        <v>406</v>
      </c>
      <c r="RR19" s="79" t="s">
        <v>54</v>
      </c>
      <c r="RS19" s="110" t="s">
        <v>192</v>
      </c>
      <c r="RT19" s="109" t="s">
        <v>397</v>
      </c>
      <c r="RU19" s="109" t="s">
        <v>397</v>
      </c>
      <c r="RV19" s="110" t="s">
        <v>398</v>
      </c>
      <c r="RW19" s="79" t="s">
        <v>577</v>
      </c>
      <c r="RY19" s="79" t="s">
        <v>394</v>
      </c>
      <c r="RZ19" s="79" t="s">
        <v>54</v>
      </c>
      <c r="SA19" s="79" t="s">
        <v>398</v>
      </c>
      <c r="SB19" s="79" t="s">
        <v>579</v>
      </c>
      <c r="SC19" s="109" t="s">
        <v>398</v>
      </c>
      <c r="SD19" s="109" t="s">
        <v>398</v>
      </c>
      <c r="SE19" s="79" t="s">
        <v>583</v>
      </c>
      <c r="SF19" s="79" t="s">
        <v>189</v>
      </c>
      <c r="SG19" s="79" t="s">
        <v>229</v>
      </c>
      <c r="SH19" s="79" t="s">
        <v>192</v>
      </c>
      <c r="SI19" s="79" t="s">
        <v>393</v>
      </c>
      <c r="SJ19" s="79" t="s">
        <v>196</v>
      </c>
      <c r="SK19" s="109" t="s">
        <v>402</v>
      </c>
      <c r="SL19" s="79" t="s">
        <v>398</v>
      </c>
      <c r="SM19" s="79" t="s">
        <v>1017</v>
      </c>
      <c r="SN19" s="79" t="s">
        <v>192</v>
      </c>
      <c r="SO19" s="109" t="s">
        <v>186</v>
      </c>
      <c r="SP19" s="79" t="s">
        <v>186</v>
      </c>
      <c r="SQ19" s="79" t="s">
        <v>190</v>
      </c>
      <c r="SR19" s="81" t="s">
        <v>1557</v>
      </c>
      <c r="SS19" s="81" t="s">
        <v>1558</v>
      </c>
      <c r="ST19" s="81" t="s">
        <v>1558</v>
      </c>
      <c r="SU19" s="81" t="s">
        <v>1559</v>
      </c>
      <c r="SV19" s="81" t="s">
        <v>1560</v>
      </c>
      <c r="SW19" s="81" t="s">
        <v>1561</v>
      </c>
      <c r="SX19" s="81" t="s">
        <v>1562</v>
      </c>
      <c r="SY19" s="81" t="s">
        <v>1563</v>
      </c>
      <c r="SZ19" s="81" t="s">
        <v>1564</v>
      </c>
      <c r="TA19" s="81"/>
      <c r="TB19" s="81" t="s">
        <v>192</v>
      </c>
      <c r="TC19" s="81"/>
      <c r="TD19" s="81"/>
      <c r="TE19" s="81" t="s">
        <v>1566</v>
      </c>
      <c r="TF19" s="81" t="s">
        <v>392</v>
      </c>
      <c r="TG19" s="81" t="s">
        <v>1567</v>
      </c>
      <c r="TH19" s="81" t="s">
        <v>1568</v>
      </c>
      <c r="TI19" s="81" t="s">
        <v>1569</v>
      </c>
      <c r="TJ19" s="81" t="s">
        <v>583</v>
      </c>
      <c r="TK19" s="81"/>
      <c r="TL19" s="81" t="s">
        <v>1561</v>
      </c>
      <c r="TM19" s="81" t="s">
        <v>1561</v>
      </c>
      <c r="TN19" s="81" t="s">
        <v>593</v>
      </c>
      <c r="TO19" s="81" t="s">
        <v>1570</v>
      </c>
      <c r="TP19" s="81" t="s">
        <v>1571</v>
      </c>
      <c r="TQ19" s="81" t="s">
        <v>1572</v>
      </c>
      <c r="TR19" s="81" t="s">
        <v>1573</v>
      </c>
      <c r="TS19" s="81" t="s">
        <v>1559</v>
      </c>
      <c r="TT19" s="81" t="s">
        <v>1559</v>
      </c>
      <c r="TU19" s="81" t="s">
        <v>394</v>
      </c>
      <c r="TV19" s="81" t="s">
        <v>1574</v>
      </c>
      <c r="TW19" s="81" t="s">
        <v>1575</v>
      </c>
      <c r="TX19" s="81" t="s">
        <v>192</v>
      </c>
      <c r="TY19" s="81" t="s">
        <v>1576</v>
      </c>
      <c r="TZ19" s="81" t="s">
        <v>1577</v>
      </c>
      <c r="UA19" s="81" t="s">
        <v>1572</v>
      </c>
      <c r="UB19" s="81" t="s">
        <v>1578</v>
      </c>
      <c r="UC19" s="81" t="s">
        <v>394</v>
      </c>
      <c r="UD19" s="81" t="s">
        <v>1579</v>
      </c>
      <c r="UE19" s="81" t="s">
        <v>186</v>
      </c>
      <c r="UF19" s="81" t="s">
        <v>1581</v>
      </c>
      <c r="UG19" s="81" t="s">
        <v>1562</v>
      </c>
      <c r="UH19" s="81" t="s">
        <v>1582</v>
      </c>
      <c r="UI19" s="81" t="s">
        <v>54</v>
      </c>
      <c r="UJ19" s="81" t="s">
        <v>1582</v>
      </c>
      <c r="UK19" s="81" t="s">
        <v>1583</v>
      </c>
      <c r="UL19" s="81" t="s">
        <v>1584</v>
      </c>
      <c r="UM19" s="81" t="s">
        <v>1585</v>
      </c>
      <c r="UN19" s="81" t="s">
        <v>1586</v>
      </c>
      <c r="UO19" s="82" t="s">
        <v>399</v>
      </c>
      <c r="UP19" s="82" t="s">
        <v>1572</v>
      </c>
      <c r="UQ19" s="81" t="s">
        <v>1587</v>
      </c>
      <c r="UR19" s="81" t="s">
        <v>192</v>
      </c>
      <c r="US19" s="81" t="s">
        <v>583</v>
      </c>
      <c r="UT19" s="81"/>
      <c r="UU19" s="81" t="s">
        <v>1588</v>
      </c>
      <c r="UV19" s="81" t="s">
        <v>1589</v>
      </c>
      <c r="UW19" s="81" t="s">
        <v>398</v>
      </c>
      <c r="UX19" s="81"/>
      <c r="UY19" s="81" t="s">
        <v>1590</v>
      </c>
      <c r="UZ19" s="81" t="s">
        <v>1591</v>
      </c>
      <c r="VA19" s="81" t="s">
        <v>398</v>
      </c>
      <c r="VB19" s="81"/>
      <c r="VC19" s="81"/>
      <c r="VD19" s="81" t="s">
        <v>398</v>
      </c>
      <c r="VE19" s="81"/>
      <c r="VF19" s="81" t="s">
        <v>192</v>
      </c>
      <c r="VG19" s="81" t="s">
        <v>1592</v>
      </c>
      <c r="VH19" s="81"/>
      <c r="VI19" s="81" t="s">
        <v>1593</v>
      </c>
      <c r="VJ19" s="81" t="s">
        <v>54</v>
      </c>
      <c r="VK19" s="81"/>
      <c r="VL19" s="81" t="s">
        <v>396</v>
      </c>
      <c r="VM19" s="81" t="s">
        <v>1594</v>
      </c>
      <c r="VN19" s="81" t="s">
        <v>1571</v>
      </c>
      <c r="VO19" s="81"/>
      <c r="VP19" s="81" t="s">
        <v>576</v>
      </c>
      <c r="VQ19" s="81" t="s">
        <v>186</v>
      </c>
      <c r="VR19" s="81"/>
      <c r="VS19" s="81" t="s">
        <v>399</v>
      </c>
      <c r="VT19" s="81" t="s">
        <v>189</v>
      </c>
      <c r="VU19" s="81" t="s">
        <v>1595</v>
      </c>
      <c r="VV19" s="81" t="s">
        <v>1596</v>
      </c>
      <c r="VW19" s="81" t="s">
        <v>1562</v>
      </c>
      <c r="VX19" s="81" t="s">
        <v>1597</v>
      </c>
      <c r="VY19" s="81" t="s">
        <v>1598</v>
      </c>
      <c r="VZ19" s="81" t="s">
        <v>1599</v>
      </c>
      <c r="WA19" s="81" t="s">
        <v>1600</v>
      </c>
      <c r="WB19" s="81" t="s">
        <v>398</v>
      </c>
      <c r="WC19" s="81" t="s">
        <v>1601</v>
      </c>
      <c r="WD19" s="81"/>
      <c r="WE19" s="81" t="s">
        <v>1602</v>
      </c>
      <c r="WF19" s="81" t="s">
        <v>1562</v>
      </c>
      <c r="WG19" s="81"/>
      <c r="WH19" s="81"/>
      <c r="WI19" s="81" t="s">
        <v>1603</v>
      </c>
      <c r="WJ19" s="80"/>
      <c r="WK19" s="81" t="s">
        <v>924</v>
      </c>
      <c r="WL19" s="81" t="s">
        <v>1863</v>
      </c>
      <c r="WM19" s="81" t="s">
        <v>1864</v>
      </c>
      <c r="WN19" s="81"/>
      <c r="WO19" s="81" t="s">
        <v>1865</v>
      </c>
      <c r="WP19" s="81" t="s">
        <v>1866</v>
      </c>
      <c r="WQ19" s="81"/>
      <c r="WR19" s="81" t="s">
        <v>1867</v>
      </c>
      <c r="WS19" s="81" t="s">
        <v>1868</v>
      </c>
      <c r="WT19" s="81" t="s">
        <v>191</v>
      </c>
      <c r="WU19" s="81" t="s">
        <v>1869</v>
      </c>
      <c r="WV19" s="81" t="s">
        <v>400</v>
      </c>
      <c r="WW19" s="81" t="s">
        <v>389</v>
      </c>
      <c r="WX19" s="81" t="s">
        <v>1870</v>
      </c>
      <c r="WY19" s="81"/>
      <c r="WZ19" s="81" t="s">
        <v>1572</v>
      </c>
      <c r="XA19" s="81"/>
      <c r="XB19" s="81" t="s">
        <v>389</v>
      </c>
      <c r="XC19" s="81"/>
      <c r="XD19" s="81" t="s">
        <v>1575</v>
      </c>
      <c r="XE19" s="81" t="s">
        <v>1871</v>
      </c>
      <c r="XF19" s="81" t="s">
        <v>1873</v>
      </c>
      <c r="XG19" s="81"/>
      <c r="XH19" s="81" t="s">
        <v>399</v>
      </c>
      <c r="XI19" s="81"/>
      <c r="XJ19" s="81"/>
      <c r="XK19" s="81" t="s">
        <v>1872</v>
      </c>
      <c r="XL19" s="81"/>
      <c r="XM19" s="81" t="s">
        <v>189</v>
      </c>
      <c r="XN19" s="81"/>
      <c r="XO19" s="81" t="s">
        <v>189</v>
      </c>
      <c r="XP19" s="81" t="s">
        <v>1875</v>
      </c>
      <c r="XQ19" s="81" t="s">
        <v>1876</v>
      </c>
      <c r="XR19" s="81" t="s">
        <v>1877</v>
      </c>
      <c r="XS19" s="81" t="s">
        <v>396</v>
      </c>
      <c r="XT19" s="81" t="s">
        <v>1878</v>
      </c>
      <c r="XU19" s="81"/>
      <c r="XV19" s="81" t="s">
        <v>189</v>
      </c>
      <c r="XW19" s="81" t="s">
        <v>1879</v>
      </c>
      <c r="XX19" s="81" t="s">
        <v>186</v>
      </c>
      <c r="XY19" s="81" t="s">
        <v>1880</v>
      </c>
      <c r="XZ19" s="81" t="s">
        <v>924</v>
      </c>
      <c r="YA19" s="81"/>
      <c r="YB19" s="81"/>
      <c r="YC19" s="81" t="s">
        <v>1881</v>
      </c>
      <c r="YD19" s="81" t="s">
        <v>399</v>
      </c>
      <c r="YE19" s="81"/>
      <c r="YF19" s="81" t="s">
        <v>1882</v>
      </c>
      <c r="YG19" s="81" t="s">
        <v>1883</v>
      </c>
      <c r="YH19" s="81" t="s">
        <v>192</v>
      </c>
      <c r="YI19" s="81"/>
      <c r="YJ19" s="81" t="s">
        <v>582</v>
      </c>
      <c r="YK19" s="81" t="s">
        <v>192</v>
      </c>
      <c r="YL19" s="301" t="s">
        <v>578</v>
      </c>
      <c r="YM19" s="301" t="s">
        <v>578</v>
      </c>
      <c r="YN19" s="301" t="s">
        <v>578</v>
      </c>
      <c r="YO19" s="301" t="s">
        <v>578</v>
      </c>
      <c r="YP19" s="2" t="s">
        <v>2673</v>
      </c>
      <c r="YQ19" s="2" t="s">
        <v>2673</v>
      </c>
    </row>
    <row r="20" spans="1:667" s="79" customFormat="1" ht="15" customHeight="1" x14ac:dyDescent="0.25">
      <c r="A20" s="77"/>
      <c r="B20" s="75"/>
      <c r="C20" s="109"/>
      <c r="D20" s="109"/>
      <c r="BA20" s="109"/>
      <c r="BB20" s="109"/>
      <c r="BC20" s="109"/>
      <c r="BD20" s="109"/>
      <c r="BE20" s="98"/>
      <c r="BF20" s="98"/>
      <c r="BG20" s="77"/>
      <c r="BH20" s="77"/>
      <c r="BI20" s="77"/>
      <c r="BJ20" s="109"/>
      <c r="BK20" s="109"/>
      <c r="BL20" s="109"/>
      <c r="BM20" s="109"/>
      <c r="BN20" s="109"/>
      <c r="BO20" s="109"/>
      <c r="BP20" s="109"/>
      <c r="BQ20" s="109"/>
      <c r="BR20" s="109"/>
      <c r="BZ20" s="109"/>
      <c r="CB20" s="98"/>
      <c r="CC20" s="98"/>
      <c r="CD20" s="98"/>
      <c r="CE20" s="98"/>
      <c r="CF20" s="98"/>
      <c r="CG20" s="98"/>
      <c r="CH20" s="98"/>
      <c r="CI20" s="98"/>
      <c r="CJ20" s="98"/>
      <c r="CK20" s="98"/>
      <c r="CP20" s="98"/>
      <c r="CQ20" s="109"/>
      <c r="CR20" s="109"/>
      <c r="CS20" s="109"/>
      <c r="CT20" s="109"/>
      <c r="CU20" s="109"/>
      <c r="CV20" s="109"/>
      <c r="CW20" s="109"/>
      <c r="CX20" s="109"/>
      <c r="CY20" s="109"/>
      <c r="CZ20" s="109"/>
      <c r="DA20" s="109"/>
      <c r="DB20" s="109"/>
      <c r="DC20" s="109"/>
      <c r="DD20" s="109"/>
      <c r="DE20" s="109"/>
      <c r="DJ20" s="109"/>
      <c r="DK20" s="109"/>
      <c r="DL20" s="109"/>
      <c r="DM20" s="109"/>
      <c r="DN20" s="109"/>
      <c r="DO20" s="109"/>
      <c r="DP20" s="109"/>
      <c r="DQ20" s="109"/>
      <c r="DR20" s="109"/>
      <c r="DS20" s="109"/>
      <c r="DT20" s="109"/>
      <c r="DU20" s="109"/>
      <c r="DV20" s="109"/>
      <c r="DW20" s="109"/>
      <c r="DZ20" s="109"/>
      <c r="EA20" s="109"/>
      <c r="EB20" s="109"/>
      <c r="EC20" s="109"/>
      <c r="ED20" s="109"/>
      <c r="EE20" s="109"/>
      <c r="EF20" s="109"/>
      <c r="EG20" s="109"/>
      <c r="EH20" s="109"/>
      <c r="EI20" s="109"/>
      <c r="EK20" s="109"/>
      <c r="EL20" s="109"/>
      <c r="EM20" s="109"/>
      <c r="EN20" s="109"/>
      <c r="EO20" s="109"/>
      <c r="EP20" s="109"/>
      <c r="EQ20" s="109"/>
      <c r="ER20" s="109"/>
      <c r="ES20" s="109"/>
      <c r="ET20" s="109"/>
      <c r="EU20" s="109"/>
      <c r="EV20" s="109"/>
      <c r="EW20" s="109"/>
      <c r="EX20" s="109"/>
      <c r="EY20" s="109"/>
      <c r="EZ20" s="109"/>
      <c r="FA20" s="109"/>
      <c r="FB20" s="109"/>
      <c r="FC20" s="109"/>
      <c r="FD20" s="109"/>
      <c r="FE20" s="109"/>
      <c r="FF20" s="109"/>
      <c r="FG20" s="109"/>
      <c r="FH20" s="109"/>
      <c r="FI20" s="109"/>
      <c r="FJ20" s="109"/>
      <c r="FK20" s="109"/>
      <c r="FL20" s="109"/>
      <c r="FM20" s="109"/>
      <c r="FN20" s="109"/>
      <c r="FX20" s="109"/>
      <c r="GV20" s="81"/>
      <c r="GW20" s="81"/>
      <c r="GY20" s="81"/>
      <c r="GZ20" s="81"/>
      <c r="HA20" s="81"/>
      <c r="HB20" s="81"/>
      <c r="HC20" s="81"/>
      <c r="HD20" s="81"/>
      <c r="HE20" s="81"/>
      <c r="HF20" s="81"/>
      <c r="HG20" s="81"/>
      <c r="HH20" s="81"/>
      <c r="HI20" s="81"/>
      <c r="HJ20" s="81"/>
      <c r="HK20" s="81"/>
      <c r="HL20" s="81"/>
      <c r="HM20" s="81"/>
      <c r="HN20" s="81"/>
      <c r="HO20" s="81"/>
      <c r="HP20" s="81"/>
      <c r="HQ20" s="81"/>
      <c r="HR20" s="81"/>
      <c r="HS20" s="81"/>
      <c r="HT20" s="81"/>
      <c r="HU20" s="81"/>
      <c r="HV20" s="81"/>
      <c r="HW20" s="81"/>
      <c r="HX20" s="81"/>
      <c r="HY20" s="81"/>
      <c r="HZ20" s="81"/>
      <c r="IA20" s="81"/>
      <c r="IB20" s="81"/>
      <c r="IC20" s="81"/>
      <c r="ID20" s="81"/>
      <c r="IE20" s="81"/>
      <c r="IF20" s="81"/>
      <c r="IG20" s="81"/>
      <c r="IH20" s="81"/>
      <c r="II20" s="81"/>
      <c r="IJ20" s="81"/>
      <c r="IK20" s="81"/>
      <c r="IL20" s="81"/>
      <c r="IM20" s="81"/>
      <c r="IN20" s="81"/>
      <c r="IO20" s="81"/>
      <c r="IP20" s="81"/>
      <c r="IQ20" s="81"/>
      <c r="IR20" s="81"/>
      <c r="IS20" s="81"/>
      <c r="IT20" s="81"/>
      <c r="IU20" s="81"/>
      <c r="IV20" s="81"/>
      <c r="IW20" s="81"/>
      <c r="IX20" s="81"/>
      <c r="IY20" s="81"/>
      <c r="IZ20" s="81"/>
      <c r="JA20" s="81"/>
      <c r="JB20" s="81"/>
      <c r="JC20" s="81"/>
      <c r="JD20" s="81"/>
      <c r="JE20" s="81"/>
      <c r="JF20" s="81"/>
      <c r="JG20" s="81"/>
      <c r="JH20" s="81"/>
      <c r="JI20" s="81"/>
      <c r="JJ20" s="81"/>
      <c r="JK20" s="81"/>
      <c r="JL20" s="81"/>
      <c r="JM20" s="81"/>
      <c r="JN20" s="81"/>
      <c r="JO20" s="81"/>
      <c r="JP20" s="81"/>
      <c r="JQ20" s="81"/>
      <c r="JR20" s="81"/>
      <c r="JS20" s="81"/>
      <c r="JT20" s="81"/>
      <c r="JU20" s="81"/>
      <c r="JV20" s="81"/>
      <c r="JW20" s="81"/>
      <c r="JX20" s="81"/>
      <c r="JY20" s="81"/>
      <c r="JZ20" s="81"/>
      <c r="KA20" s="81"/>
      <c r="KB20" s="81"/>
      <c r="KC20" s="81"/>
      <c r="KD20" s="81"/>
      <c r="KE20" s="81"/>
      <c r="KF20" s="81"/>
      <c r="KG20" s="81"/>
      <c r="KH20" s="81"/>
      <c r="KI20" s="81"/>
      <c r="KJ20" s="81"/>
      <c r="KK20" s="81"/>
      <c r="KL20" s="81"/>
      <c r="KM20" s="81"/>
      <c r="KN20" s="81"/>
      <c r="KO20" s="81"/>
      <c r="KP20" s="81"/>
      <c r="KQ20" s="81"/>
      <c r="KR20" s="81"/>
      <c r="KS20" s="81"/>
      <c r="KT20" s="81"/>
      <c r="KU20" s="81"/>
      <c r="KV20" s="81"/>
      <c r="KW20" s="81"/>
      <c r="KX20" s="81"/>
      <c r="KY20" s="81"/>
      <c r="KZ20" s="81"/>
      <c r="LA20" s="81"/>
      <c r="LB20" s="81"/>
      <c r="LC20" s="81"/>
      <c r="LD20" s="81"/>
      <c r="LE20" s="98"/>
      <c r="LF20" s="98"/>
      <c r="LG20" s="81"/>
      <c r="LH20" s="81"/>
      <c r="LI20" s="325"/>
      <c r="LJ20" s="325"/>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T20" s="79" t="s">
        <v>2191</v>
      </c>
      <c r="MV20" s="81"/>
      <c r="MZ20" s="109"/>
      <c r="NA20" s="109"/>
      <c r="NB20" s="109"/>
      <c r="NF20" s="98"/>
      <c r="NG20" s="109"/>
      <c r="NH20" s="109"/>
      <c r="NI20" s="98"/>
      <c r="NJ20" s="109"/>
      <c r="NK20" s="104"/>
      <c r="NM20" s="98"/>
      <c r="NN20" s="76"/>
      <c r="NO20" s="174"/>
      <c r="NP20" s="109"/>
      <c r="NQ20" s="98"/>
      <c r="NV20" s="105"/>
      <c r="NW20" s="76"/>
      <c r="OF20" s="104"/>
      <c r="OG20" s="109"/>
      <c r="OH20" s="98"/>
      <c r="OI20" s="109"/>
      <c r="OM20" s="109"/>
      <c r="OS20" s="109"/>
      <c r="OT20" s="109"/>
      <c r="OW20" s="109"/>
      <c r="OX20" s="109"/>
      <c r="PA20" s="109"/>
      <c r="PC20" s="109"/>
      <c r="PD20" s="109"/>
      <c r="PE20" s="109"/>
      <c r="PI20" s="109"/>
      <c r="PJ20" s="109"/>
      <c r="PO20" s="109"/>
      <c r="PQ20" s="109"/>
      <c r="PR20" s="109"/>
      <c r="PT20" s="98"/>
      <c r="PX20" s="110"/>
      <c r="PZ20" s="109"/>
      <c r="QA20" s="109"/>
      <c r="QB20" s="110"/>
      <c r="QE20" s="109"/>
      <c r="QF20" s="109"/>
      <c r="QL20" s="109"/>
      <c r="QM20" s="109"/>
      <c r="QN20" s="109"/>
      <c r="QP20" s="109"/>
      <c r="QQ20" s="109"/>
      <c r="QR20" s="109"/>
      <c r="QV20" s="109"/>
      <c r="RG20" s="109"/>
      <c r="RN20" s="109"/>
      <c r="RO20" s="109"/>
      <c r="RS20" s="110"/>
      <c r="RT20" s="109"/>
      <c r="RU20" s="109"/>
      <c r="RV20" s="110"/>
      <c r="SC20" s="109"/>
      <c r="SD20" s="109"/>
      <c r="SK20" s="109"/>
      <c r="SO20" s="109"/>
      <c r="SR20" s="81"/>
      <c r="SS20" s="81"/>
      <c r="ST20" s="81"/>
      <c r="SU20" s="81"/>
      <c r="SV20" s="81"/>
      <c r="SW20" s="81"/>
      <c r="SX20" s="81"/>
      <c r="SY20" s="81"/>
      <c r="SZ20" s="81"/>
      <c r="TA20" s="81"/>
      <c r="TB20" s="81"/>
      <c r="TC20" s="81"/>
      <c r="TD20" s="81"/>
      <c r="TE20" s="81"/>
      <c r="TF20" s="81"/>
      <c r="TG20" s="81"/>
      <c r="TH20" s="81"/>
      <c r="TI20" s="81"/>
      <c r="TJ20" s="81"/>
      <c r="TK20" s="81"/>
      <c r="TL20" s="81"/>
      <c r="TM20" s="81"/>
      <c r="TN20" s="81"/>
      <c r="TO20" s="81"/>
      <c r="TP20" s="81"/>
      <c r="TQ20" s="81"/>
      <c r="TR20" s="81"/>
      <c r="TS20" s="81"/>
      <c r="TT20" s="81"/>
      <c r="TU20" s="81"/>
      <c r="TV20" s="81"/>
      <c r="TW20" s="81"/>
      <c r="TX20" s="81"/>
      <c r="TY20" s="81"/>
      <c r="TZ20" s="81"/>
      <c r="UA20" s="81"/>
      <c r="UB20" s="81"/>
      <c r="UC20" s="81"/>
      <c r="UD20" s="81"/>
      <c r="UE20" s="81"/>
      <c r="UF20" s="81"/>
      <c r="UG20" s="81"/>
      <c r="UH20" s="81"/>
      <c r="UI20" s="81"/>
      <c r="UJ20" s="81"/>
      <c r="UK20" s="81"/>
      <c r="UL20" s="81"/>
      <c r="UM20" s="81"/>
      <c r="UN20" s="81"/>
      <c r="UO20" s="82"/>
      <c r="UP20" s="82"/>
      <c r="UQ20" s="81"/>
      <c r="UR20" s="81"/>
      <c r="US20" s="81"/>
      <c r="UT20" s="81"/>
      <c r="UU20" s="81"/>
      <c r="UV20" s="81"/>
      <c r="UW20" s="81"/>
      <c r="UX20" s="81"/>
      <c r="UY20" s="81"/>
      <c r="UZ20" s="81"/>
      <c r="VA20" s="81"/>
      <c r="VB20" s="81"/>
      <c r="VC20" s="81"/>
      <c r="VD20" s="81"/>
      <c r="VE20" s="81"/>
      <c r="VF20" s="81"/>
      <c r="VG20" s="81"/>
      <c r="VH20" s="81"/>
      <c r="VI20" s="81"/>
      <c r="VJ20" s="81"/>
      <c r="VK20" s="81"/>
      <c r="VL20" s="81"/>
      <c r="VM20" s="81"/>
      <c r="VN20" s="81"/>
      <c r="VO20" s="81"/>
      <c r="VP20" s="81"/>
      <c r="VQ20" s="81"/>
      <c r="VR20" s="81"/>
      <c r="VS20" s="81"/>
      <c r="VT20" s="81"/>
      <c r="VU20" s="81"/>
      <c r="VV20" s="81"/>
      <c r="VW20" s="81"/>
      <c r="VX20" s="81"/>
      <c r="VY20" s="81"/>
      <c r="VZ20" s="81"/>
      <c r="WA20" s="81"/>
      <c r="WB20" s="81"/>
      <c r="WC20" s="81"/>
      <c r="WD20" s="81"/>
      <c r="WE20" s="81"/>
      <c r="WF20" s="81"/>
      <c r="WG20" s="81"/>
      <c r="WH20" s="81"/>
      <c r="WI20" s="81"/>
      <c r="WJ20" s="80"/>
      <c r="WK20" s="81"/>
      <c r="WL20" s="81"/>
      <c r="WM20" s="81"/>
      <c r="WN20" s="81"/>
      <c r="WO20" s="81"/>
      <c r="WP20" s="81"/>
      <c r="WQ20" s="81"/>
      <c r="WR20" s="81"/>
      <c r="WS20" s="81"/>
      <c r="WT20" s="81"/>
      <c r="WU20" s="81"/>
      <c r="WV20" s="81"/>
      <c r="WW20" s="81"/>
      <c r="WX20" s="81"/>
      <c r="WY20" s="81"/>
      <c r="WZ20" s="81"/>
      <c r="XA20" s="81"/>
      <c r="XB20" s="81"/>
      <c r="XC20" s="81"/>
      <c r="XD20" s="81"/>
      <c r="XE20" s="81"/>
      <c r="XF20" s="81"/>
      <c r="XG20" s="81"/>
      <c r="XH20" s="81"/>
      <c r="XI20" s="81"/>
      <c r="XJ20" s="81"/>
      <c r="XK20" s="81"/>
      <c r="XL20" s="81"/>
      <c r="XM20" s="81"/>
      <c r="XN20" s="81"/>
      <c r="XO20" s="81"/>
      <c r="XP20" s="81"/>
      <c r="XQ20" s="81"/>
      <c r="XR20" s="81"/>
      <c r="XS20" s="81"/>
      <c r="XT20" s="81"/>
      <c r="XU20" s="81"/>
      <c r="XV20" s="81"/>
      <c r="XW20" s="81"/>
      <c r="XX20" s="81"/>
      <c r="XY20" s="81"/>
      <c r="XZ20" s="81"/>
      <c r="YA20" s="81"/>
      <c r="YB20" s="81"/>
      <c r="YC20" s="81"/>
      <c r="YD20" s="81"/>
      <c r="YE20" s="81"/>
      <c r="YF20" s="81"/>
      <c r="YG20" s="81"/>
      <c r="YH20" s="81"/>
      <c r="YI20" s="81"/>
      <c r="YJ20" s="81"/>
      <c r="YK20" s="81"/>
      <c r="YL20" s="301"/>
      <c r="YM20" s="301"/>
      <c r="YN20" s="301"/>
      <c r="YO20" s="301"/>
      <c r="YP20" s="2"/>
      <c r="YQ20" s="2"/>
    </row>
    <row r="21" spans="1:667" s="114" customFormat="1" ht="15" customHeight="1" x14ac:dyDescent="0.25">
      <c r="A21" s="112" t="s">
        <v>1135</v>
      </c>
      <c r="B21" s="75"/>
      <c r="C21" s="113">
        <f>IF(C22&gt;1,B21,COLUMN())</f>
        <v>3</v>
      </c>
      <c r="D21" s="113">
        <f>IF(D22&gt;1,C21,COLUMN())</f>
        <v>3</v>
      </c>
      <c r="E21" s="113">
        <f t="shared" ref="E21:BJ21" si="145">IF(E22&gt;1,D21,COLUMN())</f>
        <v>5</v>
      </c>
      <c r="F21" s="113">
        <f t="shared" si="145"/>
        <v>5</v>
      </c>
      <c r="G21" s="113">
        <f t="shared" si="145"/>
        <v>5</v>
      </c>
      <c r="H21" s="113">
        <f t="shared" si="145"/>
        <v>5</v>
      </c>
      <c r="I21" s="113">
        <f t="shared" si="145"/>
        <v>5</v>
      </c>
      <c r="J21" s="113">
        <f t="shared" si="145"/>
        <v>5</v>
      </c>
      <c r="K21" s="113">
        <f t="shared" si="145"/>
        <v>5</v>
      </c>
      <c r="L21" s="113">
        <f t="shared" si="145"/>
        <v>5</v>
      </c>
      <c r="M21" s="113">
        <f t="shared" si="145"/>
        <v>5</v>
      </c>
      <c r="N21" s="113">
        <f t="shared" si="145"/>
        <v>5</v>
      </c>
      <c r="O21" s="113">
        <f t="shared" si="145"/>
        <v>5</v>
      </c>
      <c r="P21" s="113">
        <f t="shared" si="145"/>
        <v>5</v>
      </c>
      <c r="Q21" s="113">
        <f t="shared" si="145"/>
        <v>5</v>
      </c>
      <c r="R21" s="113">
        <f t="shared" si="145"/>
        <v>5</v>
      </c>
      <c r="S21" s="113">
        <f t="shared" si="145"/>
        <v>5</v>
      </c>
      <c r="T21" s="113">
        <f t="shared" si="145"/>
        <v>5</v>
      </c>
      <c r="U21" s="113">
        <f t="shared" si="145"/>
        <v>21</v>
      </c>
      <c r="V21" s="113">
        <f t="shared" si="145"/>
        <v>21</v>
      </c>
      <c r="W21" s="113">
        <f t="shared" si="145"/>
        <v>21</v>
      </c>
      <c r="X21" s="113">
        <f t="shared" si="145"/>
        <v>21</v>
      </c>
      <c r="Y21" s="113">
        <f t="shared" si="145"/>
        <v>21</v>
      </c>
      <c r="Z21" s="113">
        <f t="shared" si="145"/>
        <v>21</v>
      </c>
      <c r="AA21" s="113">
        <f t="shared" si="145"/>
        <v>21</v>
      </c>
      <c r="AB21" s="113">
        <f t="shared" si="145"/>
        <v>21</v>
      </c>
      <c r="AC21" s="113">
        <f t="shared" si="145"/>
        <v>21</v>
      </c>
      <c r="AD21" s="113">
        <f t="shared" si="145"/>
        <v>21</v>
      </c>
      <c r="AE21" s="113">
        <f t="shared" si="145"/>
        <v>21</v>
      </c>
      <c r="AF21" s="113">
        <f t="shared" si="145"/>
        <v>21</v>
      </c>
      <c r="AG21" s="113">
        <f t="shared" si="145"/>
        <v>21</v>
      </c>
      <c r="AH21" s="113">
        <f t="shared" si="145"/>
        <v>21</v>
      </c>
      <c r="AI21" s="113">
        <f t="shared" si="145"/>
        <v>21</v>
      </c>
      <c r="AJ21" s="113">
        <f t="shared" si="145"/>
        <v>36</v>
      </c>
      <c r="AK21" s="113">
        <f t="shared" si="145"/>
        <v>36</v>
      </c>
      <c r="AL21" s="113">
        <f t="shared" si="145"/>
        <v>36</v>
      </c>
      <c r="AM21" s="113">
        <f t="shared" si="145"/>
        <v>36</v>
      </c>
      <c r="AN21" s="113">
        <f t="shared" si="145"/>
        <v>36</v>
      </c>
      <c r="AO21" s="113">
        <f t="shared" si="145"/>
        <v>41</v>
      </c>
      <c r="AP21" s="113">
        <f t="shared" si="145"/>
        <v>41</v>
      </c>
      <c r="AQ21" s="113">
        <f t="shared" si="145"/>
        <v>41</v>
      </c>
      <c r="AR21" s="113">
        <f t="shared" si="145"/>
        <v>44</v>
      </c>
      <c r="AS21" s="113">
        <f t="shared" si="145"/>
        <v>44</v>
      </c>
      <c r="AT21" s="113">
        <f t="shared" si="145"/>
        <v>44</v>
      </c>
      <c r="AU21" s="113">
        <f t="shared" si="145"/>
        <v>44</v>
      </c>
      <c r="AV21" s="113">
        <f t="shared" si="145"/>
        <v>44</v>
      </c>
      <c r="AW21" s="113">
        <f t="shared" si="145"/>
        <v>44</v>
      </c>
      <c r="AX21" s="113">
        <f t="shared" si="145"/>
        <v>44</v>
      </c>
      <c r="AY21" s="113">
        <f>IF(AY22&gt;1,#REF!,COLUMN())</f>
        <v>51</v>
      </c>
      <c r="AZ21" s="113">
        <f t="shared" si="145"/>
        <v>51</v>
      </c>
      <c r="BA21" s="113">
        <f t="shared" ref="BA21" si="146">IF(BA22&gt;1,AZ21,COLUMN())</f>
        <v>53</v>
      </c>
      <c r="BB21" s="113">
        <f t="shared" ref="BB21" si="147">IF(BB22&gt;1,BA21,COLUMN())</f>
        <v>53</v>
      </c>
      <c r="BC21" s="113">
        <f t="shared" ref="BC21" si="148">IF(BC22&gt;1,BB21,COLUMN())</f>
        <v>53</v>
      </c>
      <c r="BD21" s="113">
        <f t="shared" ref="BD21" si="149">IF(BD22&gt;1,BC21,COLUMN())</f>
        <v>53</v>
      </c>
      <c r="BE21" s="113">
        <f t="shared" si="145"/>
        <v>57</v>
      </c>
      <c r="BF21" s="113">
        <f t="shared" si="145"/>
        <v>57</v>
      </c>
      <c r="BG21" s="113">
        <f t="shared" si="145"/>
        <v>59</v>
      </c>
      <c r="BH21" s="113">
        <f t="shared" si="145"/>
        <v>59</v>
      </c>
      <c r="BI21" s="113">
        <f t="shared" si="145"/>
        <v>59</v>
      </c>
      <c r="BJ21" s="113">
        <f t="shared" si="145"/>
        <v>62</v>
      </c>
      <c r="BK21" s="113">
        <f t="shared" ref="BK21:DW21" si="150">IF(BK22&gt;1,BJ21,COLUMN())</f>
        <v>62</v>
      </c>
      <c r="BL21" s="113">
        <f t="shared" si="150"/>
        <v>64</v>
      </c>
      <c r="BM21" s="113">
        <f t="shared" si="150"/>
        <v>64</v>
      </c>
      <c r="BN21" s="113">
        <f t="shared" si="150"/>
        <v>64</v>
      </c>
      <c r="BO21" s="113">
        <f t="shared" si="150"/>
        <v>64</v>
      </c>
      <c r="BP21" s="113">
        <f t="shared" si="150"/>
        <v>64</v>
      </c>
      <c r="BQ21" s="113">
        <f t="shared" si="150"/>
        <v>64</v>
      </c>
      <c r="BR21" s="113">
        <f t="shared" si="150"/>
        <v>64</v>
      </c>
      <c r="BS21" s="113">
        <f>IF(BS22&gt;1,BQ21,COLUMN())</f>
        <v>71</v>
      </c>
      <c r="BT21" s="113">
        <f t="shared" si="150"/>
        <v>72</v>
      </c>
      <c r="BU21" s="113">
        <f t="shared" si="150"/>
        <v>72</v>
      </c>
      <c r="BV21" s="113">
        <f t="shared" si="150"/>
        <v>72</v>
      </c>
      <c r="BW21" s="113">
        <f t="shared" si="150"/>
        <v>72</v>
      </c>
      <c r="BX21" s="113">
        <f t="shared" si="150"/>
        <v>72</v>
      </c>
      <c r="BY21" s="113">
        <f t="shared" si="150"/>
        <v>72</v>
      </c>
      <c r="BZ21" s="113">
        <f t="shared" si="150"/>
        <v>78</v>
      </c>
      <c r="CA21" s="113">
        <f t="shared" si="150"/>
        <v>79</v>
      </c>
      <c r="CB21" s="113">
        <f t="shared" si="150"/>
        <v>80</v>
      </c>
      <c r="CC21" s="113">
        <f t="shared" si="150"/>
        <v>80</v>
      </c>
      <c r="CD21" s="113">
        <f t="shared" si="150"/>
        <v>80</v>
      </c>
      <c r="CE21" s="113">
        <f t="shared" si="150"/>
        <v>80</v>
      </c>
      <c r="CF21" s="113">
        <f t="shared" si="150"/>
        <v>84</v>
      </c>
      <c r="CG21" s="113">
        <f t="shared" si="150"/>
        <v>84</v>
      </c>
      <c r="CH21" s="113">
        <f t="shared" si="150"/>
        <v>84</v>
      </c>
      <c r="CI21" s="113">
        <f t="shared" si="150"/>
        <v>84</v>
      </c>
      <c r="CJ21" s="113">
        <f t="shared" si="150"/>
        <v>84</v>
      </c>
      <c r="CK21" s="113">
        <f t="shared" si="150"/>
        <v>84</v>
      </c>
      <c r="CL21" s="113">
        <f t="shared" si="150"/>
        <v>90</v>
      </c>
      <c r="CM21" s="113">
        <f t="shared" si="150"/>
        <v>90</v>
      </c>
      <c r="CN21" s="113">
        <f t="shared" si="150"/>
        <v>90</v>
      </c>
      <c r="CO21" s="113">
        <f t="shared" si="150"/>
        <v>93</v>
      </c>
      <c r="CP21" s="113">
        <f t="shared" si="150"/>
        <v>94</v>
      </c>
      <c r="CQ21" s="113">
        <f t="shared" si="150"/>
        <v>95</v>
      </c>
      <c r="CR21" s="113">
        <f t="shared" si="150"/>
        <v>95</v>
      </c>
      <c r="CS21" s="113">
        <f t="shared" si="150"/>
        <v>95</v>
      </c>
      <c r="CT21" s="113">
        <f t="shared" si="150"/>
        <v>98</v>
      </c>
      <c r="CU21" s="113">
        <f t="shared" si="150"/>
        <v>98</v>
      </c>
      <c r="CV21" s="113">
        <f t="shared" si="150"/>
        <v>98</v>
      </c>
      <c r="CW21" s="113">
        <f t="shared" si="150"/>
        <v>98</v>
      </c>
      <c r="CX21" s="113">
        <f t="shared" si="150"/>
        <v>98</v>
      </c>
      <c r="CY21" s="113">
        <f t="shared" si="150"/>
        <v>98</v>
      </c>
      <c r="CZ21" s="113">
        <f t="shared" si="150"/>
        <v>98</v>
      </c>
      <c r="DA21" s="113">
        <f t="shared" si="150"/>
        <v>98</v>
      </c>
      <c r="DB21" s="113">
        <f t="shared" si="150"/>
        <v>106</v>
      </c>
      <c r="DC21" s="113">
        <f t="shared" si="150"/>
        <v>106</v>
      </c>
      <c r="DD21" s="113">
        <f t="shared" si="150"/>
        <v>106</v>
      </c>
      <c r="DE21" s="113">
        <f t="shared" si="150"/>
        <v>106</v>
      </c>
      <c r="DF21" s="113">
        <f t="shared" si="150"/>
        <v>110</v>
      </c>
      <c r="DG21" s="113">
        <f t="shared" si="150"/>
        <v>110</v>
      </c>
      <c r="DH21" s="113">
        <f t="shared" si="150"/>
        <v>110</v>
      </c>
      <c r="DI21" s="113">
        <f t="shared" si="150"/>
        <v>110</v>
      </c>
      <c r="DJ21" s="113">
        <f t="shared" si="150"/>
        <v>114</v>
      </c>
      <c r="DK21" s="113">
        <f t="shared" si="150"/>
        <v>114</v>
      </c>
      <c r="DL21" s="113">
        <f t="shared" si="150"/>
        <v>114</v>
      </c>
      <c r="DM21" s="113">
        <f t="shared" si="150"/>
        <v>114</v>
      </c>
      <c r="DN21" s="113">
        <f t="shared" si="150"/>
        <v>114</v>
      </c>
      <c r="DO21" s="113">
        <f t="shared" si="150"/>
        <v>114</v>
      </c>
      <c r="DP21" s="113">
        <f t="shared" si="150"/>
        <v>114</v>
      </c>
      <c r="DQ21" s="113">
        <f t="shared" si="150"/>
        <v>114</v>
      </c>
      <c r="DR21" s="113">
        <f t="shared" si="150"/>
        <v>114</v>
      </c>
      <c r="DS21" s="113">
        <f t="shared" si="150"/>
        <v>114</v>
      </c>
      <c r="DT21" s="113">
        <f t="shared" si="150"/>
        <v>114</v>
      </c>
      <c r="DU21" s="113">
        <f t="shared" si="150"/>
        <v>114</v>
      </c>
      <c r="DV21" s="113">
        <f t="shared" si="150"/>
        <v>114</v>
      </c>
      <c r="DW21" s="113">
        <f t="shared" si="150"/>
        <v>114</v>
      </c>
      <c r="DX21" s="113">
        <f t="shared" ref="DX21:HM21" si="151">IF(DX22&gt;1,DW21,COLUMN())</f>
        <v>128</v>
      </c>
      <c r="DY21" s="113">
        <f t="shared" si="151"/>
        <v>128</v>
      </c>
      <c r="DZ21" s="113">
        <f t="shared" si="151"/>
        <v>130</v>
      </c>
      <c r="EA21" s="113">
        <f t="shared" si="151"/>
        <v>130</v>
      </c>
      <c r="EB21" s="113">
        <f t="shared" si="151"/>
        <v>130</v>
      </c>
      <c r="EC21" s="113">
        <f t="shared" si="151"/>
        <v>130</v>
      </c>
      <c r="ED21" s="113">
        <f t="shared" si="151"/>
        <v>130</v>
      </c>
      <c r="EE21" s="113">
        <f t="shared" si="151"/>
        <v>130</v>
      </c>
      <c r="EF21" s="113">
        <f t="shared" si="151"/>
        <v>130</v>
      </c>
      <c r="EG21" s="113">
        <f t="shared" si="151"/>
        <v>130</v>
      </c>
      <c r="EH21" s="113">
        <f t="shared" si="151"/>
        <v>130</v>
      </c>
      <c r="EI21" s="113">
        <f>IF(EI22&gt;1,EH21,COLUMN())</f>
        <v>130</v>
      </c>
      <c r="EJ21" s="113">
        <f>IF(EJ22&gt;1,EI21,COLUMN())</f>
        <v>140</v>
      </c>
      <c r="EK21" s="113">
        <f>IF(EK22&gt;1,EJ21,COLUMN())</f>
        <v>141</v>
      </c>
      <c r="EL21" s="113">
        <f>IF(EL22&gt;1,EK21,COLUMN())</f>
        <v>141</v>
      </c>
      <c r="EM21" s="113">
        <f t="shared" ref="EM21:FN21" si="152">IF(EM22&gt;1,EL21,COLUMN())</f>
        <v>141</v>
      </c>
      <c r="EN21" s="113">
        <f t="shared" si="152"/>
        <v>141</v>
      </c>
      <c r="EO21" s="113">
        <f t="shared" si="152"/>
        <v>141</v>
      </c>
      <c r="EP21" s="113">
        <f t="shared" si="152"/>
        <v>141</v>
      </c>
      <c r="EQ21" s="113">
        <f t="shared" si="152"/>
        <v>141</v>
      </c>
      <c r="ER21" s="113">
        <f t="shared" si="152"/>
        <v>141</v>
      </c>
      <c r="ES21" s="113">
        <f t="shared" si="152"/>
        <v>141</v>
      </c>
      <c r="ET21" s="113">
        <f t="shared" si="152"/>
        <v>141</v>
      </c>
      <c r="EU21" s="113">
        <f t="shared" si="152"/>
        <v>141</v>
      </c>
      <c r="EV21" s="113">
        <f t="shared" si="152"/>
        <v>141</v>
      </c>
      <c r="EW21" s="113">
        <f t="shared" si="152"/>
        <v>141</v>
      </c>
      <c r="EX21" s="113">
        <f t="shared" si="152"/>
        <v>141</v>
      </c>
      <c r="EY21" s="113">
        <f t="shared" si="152"/>
        <v>141</v>
      </c>
      <c r="EZ21" s="113">
        <f t="shared" si="152"/>
        <v>141</v>
      </c>
      <c r="FA21" s="113">
        <f t="shared" si="152"/>
        <v>141</v>
      </c>
      <c r="FB21" s="113">
        <f t="shared" si="152"/>
        <v>141</v>
      </c>
      <c r="FC21" s="113">
        <f t="shared" si="152"/>
        <v>141</v>
      </c>
      <c r="FD21" s="113">
        <f t="shared" si="152"/>
        <v>141</v>
      </c>
      <c r="FE21" s="113">
        <f t="shared" si="152"/>
        <v>141</v>
      </c>
      <c r="FF21" s="113">
        <f t="shared" si="152"/>
        <v>141</v>
      </c>
      <c r="FG21" s="113">
        <f t="shared" si="152"/>
        <v>141</v>
      </c>
      <c r="FH21" s="113">
        <f t="shared" si="152"/>
        <v>141</v>
      </c>
      <c r="FI21" s="113">
        <f t="shared" si="152"/>
        <v>141</v>
      </c>
      <c r="FJ21" s="113">
        <f t="shared" si="152"/>
        <v>141</v>
      </c>
      <c r="FK21" s="113">
        <f t="shared" si="152"/>
        <v>141</v>
      </c>
      <c r="FL21" s="113">
        <f t="shared" si="152"/>
        <v>141</v>
      </c>
      <c r="FM21" s="113">
        <f t="shared" si="152"/>
        <v>141</v>
      </c>
      <c r="FN21" s="113">
        <f t="shared" si="152"/>
        <v>141</v>
      </c>
      <c r="FO21" s="113">
        <f t="shared" si="151"/>
        <v>171</v>
      </c>
      <c r="FP21" s="113">
        <f t="shared" si="151"/>
        <v>172</v>
      </c>
      <c r="FQ21" s="113">
        <f t="shared" si="151"/>
        <v>173</v>
      </c>
      <c r="FR21" s="113">
        <f t="shared" si="151"/>
        <v>173</v>
      </c>
      <c r="FS21" s="113">
        <f t="shared" si="151"/>
        <v>173</v>
      </c>
      <c r="FT21" s="113">
        <f t="shared" si="151"/>
        <v>173</v>
      </c>
      <c r="FU21" s="113">
        <f t="shared" si="151"/>
        <v>177</v>
      </c>
      <c r="FV21" s="113">
        <f t="shared" si="151"/>
        <v>177</v>
      </c>
      <c r="FW21" s="113">
        <f t="shared" si="151"/>
        <v>177</v>
      </c>
      <c r="FX21" s="113">
        <f t="shared" si="151"/>
        <v>180</v>
      </c>
      <c r="FY21" s="113">
        <f t="shared" si="151"/>
        <v>181</v>
      </c>
      <c r="FZ21" s="113">
        <f t="shared" si="151"/>
        <v>181</v>
      </c>
      <c r="GA21" s="113">
        <f t="shared" si="151"/>
        <v>181</v>
      </c>
      <c r="GB21" s="113">
        <f t="shared" si="151"/>
        <v>181</v>
      </c>
      <c r="GC21" s="113">
        <f t="shared" si="151"/>
        <v>181</v>
      </c>
      <c r="GD21" s="113">
        <f t="shared" si="151"/>
        <v>181</v>
      </c>
      <c r="GE21" s="113">
        <f t="shared" si="151"/>
        <v>187</v>
      </c>
      <c r="GF21" s="113">
        <f t="shared" si="151"/>
        <v>187</v>
      </c>
      <c r="GG21" s="113">
        <f t="shared" si="151"/>
        <v>187</v>
      </c>
      <c r="GH21" s="113">
        <f t="shared" si="151"/>
        <v>190</v>
      </c>
      <c r="GI21" s="113">
        <f t="shared" si="151"/>
        <v>190</v>
      </c>
      <c r="GJ21" s="113">
        <f t="shared" ref="GJ21" si="153">IF(GJ22&gt;1,GI21,COLUMN())</f>
        <v>190</v>
      </c>
      <c r="GK21" s="113">
        <f t="shared" ref="GK21" si="154">IF(GK22&gt;1,GJ21,COLUMN())</f>
        <v>190</v>
      </c>
      <c r="GL21" s="113">
        <f t="shared" ref="GL21" si="155">IF(GL22&gt;1,GK21,COLUMN())</f>
        <v>190</v>
      </c>
      <c r="GM21" s="113">
        <f t="shared" ref="GM21" si="156">IF(GM22&gt;1,GL21,COLUMN())</f>
        <v>190</v>
      </c>
      <c r="GN21" s="113">
        <f t="shared" ref="GN21" si="157">IF(GN22&gt;1,GM21,COLUMN())</f>
        <v>190</v>
      </c>
      <c r="GO21" s="113">
        <f t="shared" ref="GO21" si="158">IF(GO22&gt;1,GN21,COLUMN())</f>
        <v>190</v>
      </c>
      <c r="GP21" s="113">
        <f>IF(GP22&gt;1,#REF!,COLUMN())</f>
        <v>198</v>
      </c>
      <c r="GQ21" s="113">
        <f t="shared" si="151"/>
        <v>198</v>
      </c>
      <c r="GR21" s="113">
        <f t="shared" si="151"/>
        <v>200</v>
      </c>
      <c r="GS21" s="113">
        <f t="shared" si="151"/>
        <v>200</v>
      </c>
      <c r="GT21" s="113">
        <f t="shared" si="151"/>
        <v>202</v>
      </c>
      <c r="GU21" s="113">
        <f t="shared" si="151"/>
        <v>203</v>
      </c>
      <c r="GV21" s="113">
        <f t="shared" si="151"/>
        <v>203</v>
      </c>
      <c r="GW21" s="113">
        <f t="shared" si="151"/>
        <v>203</v>
      </c>
      <c r="GX21" s="113">
        <f t="shared" si="151"/>
        <v>203</v>
      </c>
      <c r="GY21" s="113">
        <f t="shared" si="151"/>
        <v>203</v>
      </c>
      <c r="GZ21" s="113">
        <f t="shared" si="151"/>
        <v>203</v>
      </c>
      <c r="HA21" s="113">
        <f t="shared" si="151"/>
        <v>209</v>
      </c>
      <c r="HB21" s="113">
        <f t="shared" si="151"/>
        <v>210</v>
      </c>
      <c r="HC21" s="113">
        <f t="shared" si="151"/>
        <v>210</v>
      </c>
      <c r="HD21" s="113">
        <f t="shared" si="151"/>
        <v>212</v>
      </c>
      <c r="HE21" s="113">
        <f>IF(HE22&gt;1,HD21,COLUMN())</f>
        <v>213</v>
      </c>
      <c r="HF21" s="113">
        <f>IF(HF22&gt;1,HE21,COLUMN())</f>
        <v>213</v>
      </c>
      <c r="HG21" s="113">
        <f t="shared" si="151"/>
        <v>215</v>
      </c>
      <c r="HH21" s="113">
        <f t="shared" si="151"/>
        <v>215</v>
      </c>
      <c r="HI21" s="113">
        <f t="shared" si="151"/>
        <v>215</v>
      </c>
      <c r="HJ21" s="113">
        <f t="shared" si="151"/>
        <v>215</v>
      </c>
      <c r="HK21" s="113">
        <f t="shared" si="151"/>
        <v>219</v>
      </c>
      <c r="HL21" s="113">
        <f t="shared" si="151"/>
        <v>219</v>
      </c>
      <c r="HM21" s="113">
        <f t="shared" si="151"/>
        <v>219</v>
      </c>
      <c r="HN21" s="113">
        <f t="shared" ref="HN21:HP21" si="159">IF(HN22&gt;1,HM21,COLUMN())</f>
        <v>219</v>
      </c>
      <c r="HO21" s="113">
        <f t="shared" si="159"/>
        <v>223</v>
      </c>
      <c r="HP21" s="113">
        <f t="shared" si="159"/>
        <v>223</v>
      </c>
      <c r="HQ21" s="113">
        <f t="shared" ref="HQ21" si="160">IF(HQ22&gt;1,HP21,COLUMN())</f>
        <v>223</v>
      </c>
      <c r="HR21" s="113">
        <f t="shared" ref="HR21" si="161">IF(HR22&gt;1,HQ21,COLUMN())</f>
        <v>223</v>
      </c>
      <c r="HS21" s="113">
        <f t="shared" ref="HS21" si="162">IF(HS22&gt;1,HR21,COLUMN())</f>
        <v>227</v>
      </c>
      <c r="HT21" s="113">
        <f t="shared" ref="HT21" si="163">IF(HT22&gt;1,HS21,COLUMN())</f>
        <v>228</v>
      </c>
      <c r="HU21" s="113">
        <f t="shared" ref="HU21" si="164">IF(HU22&gt;1,HT21,COLUMN())</f>
        <v>229</v>
      </c>
      <c r="HV21" s="113">
        <f t="shared" ref="HV21" si="165">IF(HV22&gt;1,HU21,COLUMN())</f>
        <v>229</v>
      </c>
      <c r="HW21" s="113">
        <f t="shared" ref="HW21" si="166">IF(HW22&gt;1,HV21,COLUMN())</f>
        <v>231</v>
      </c>
      <c r="HX21" s="113">
        <f t="shared" ref="HX21" si="167">IF(HX22&gt;1,HW21,COLUMN())</f>
        <v>231</v>
      </c>
      <c r="HY21" s="113">
        <f t="shared" ref="HY21:HZ21" si="168">IF(HY22&gt;1,HX21,COLUMN())</f>
        <v>233</v>
      </c>
      <c r="HZ21" s="113">
        <f t="shared" si="168"/>
        <v>233</v>
      </c>
      <c r="IA21" s="113">
        <f t="shared" ref="IA21" si="169">IF(IA22&gt;1,HZ21,COLUMN())</f>
        <v>235</v>
      </c>
      <c r="IB21" s="113">
        <f t="shared" ref="IB21" si="170">IF(IB22&gt;1,IA21,COLUMN())</f>
        <v>235</v>
      </c>
      <c r="IC21" s="113">
        <f t="shared" ref="IC21" si="171">IF(IC22&gt;1,IB21,COLUMN())</f>
        <v>235</v>
      </c>
      <c r="ID21" s="113">
        <f t="shared" ref="ID21" si="172">IF(ID22&gt;1,IC21,COLUMN())</f>
        <v>235</v>
      </c>
      <c r="IE21" s="113">
        <f t="shared" ref="IE21" si="173">IF(IE22&gt;1,ID21,COLUMN())</f>
        <v>239</v>
      </c>
      <c r="IF21" s="113">
        <f t="shared" ref="IF21" si="174">IF(IF22&gt;1,IE21,COLUMN())</f>
        <v>240</v>
      </c>
      <c r="IG21" s="113">
        <f t="shared" ref="IG21" si="175">IF(IG22&gt;1,IF21,COLUMN())</f>
        <v>241</v>
      </c>
      <c r="IH21" s="113">
        <f t="shared" ref="IH21" si="176">IF(IH22&gt;1,IG21,COLUMN())</f>
        <v>241</v>
      </c>
      <c r="II21" s="113">
        <f t="shared" ref="II21" si="177">IF(II22&gt;1,IH21,COLUMN())</f>
        <v>241</v>
      </c>
      <c r="IJ21" s="113">
        <f t="shared" ref="IJ21" si="178">IF(IJ22&gt;1,II21,COLUMN())</f>
        <v>241</v>
      </c>
      <c r="IK21" s="113">
        <f t="shared" ref="IK21:IP21" si="179">IF(IK22&gt;1,IJ21,COLUMN())</f>
        <v>241</v>
      </c>
      <c r="IL21" s="113">
        <f t="shared" si="179"/>
        <v>241</v>
      </c>
      <c r="IM21" s="113">
        <f t="shared" si="179"/>
        <v>241</v>
      </c>
      <c r="IN21" s="113">
        <f t="shared" si="179"/>
        <v>241</v>
      </c>
      <c r="IO21" s="113">
        <f t="shared" si="179"/>
        <v>241</v>
      </c>
      <c r="IP21" s="113">
        <f t="shared" si="179"/>
        <v>241</v>
      </c>
      <c r="IQ21" s="113">
        <f t="shared" ref="IQ21" si="180">IF(IQ22&gt;1,IP21,COLUMN())</f>
        <v>241</v>
      </c>
      <c r="IR21" s="113">
        <f t="shared" ref="IR21" si="181">IF(IR22&gt;1,IQ21,COLUMN())</f>
        <v>241</v>
      </c>
      <c r="IS21" s="113">
        <f t="shared" ref="IS21" si="182">IF(IS22&gt;1,IR21,COLUMN())</f>
        <v>241</v>
      </c>
      <c r="IT21" s="113">
        <f t="shared" ref="IT21" si="183">IF(IT22&gt;1,IS21,COLUMN())</f>
        <v>241</v>
      </c>
      <c r="IU21" s="113">
        <f t="shared" ref="IU21" si="184">IF(IU22&gt;1,IT21,COLUMN())</f>
        <v>241</v>
      </c>
      <c r="IV21" s="113">
        <f t="shared" ref="IV21" si="185">IF(IV22&gt;1,IU21,COLUMN())</f>
        <v>241</v>
      </c>
      <c r="IW21" s="113">
        <f>IF(IW22&gt;1,IV21,COLUMN())</f>
        <v>241</v>
      </c>
      <c r="IX21" s="113">
        <f>IF(IX22&gt;1,IW21,COLUMN())</f>
        <v>241</v>
      </c>
      <c r="IY21" s="113">
        <f>IF(IY22&gt;1,IX21,COLUMN())</f>
        <v>241</v>
      </c>
      <c r="IZ21" s="113">
        <f t="shared" ref="IZ21" si="186">IF(IZ22&gt;1,IV21,COLUMN())</f>
        <v>241</v>
      </c>
      <c r="JA21" s="113">
        <f t="shared" ref="JA21" si="187">IF(JA22&gt;1,IZ21,COLUMN())</f>
        <v>241</v>
      </c>
      <c r="JB21" s="113">
        <f t="shared" ref="JB21" si="188">IF(JB22&gt;1,JA21,COLUMN())</f>
        <v>241</v>
      </c>
      <c r="JC21" s="113">
        <f t="shared" ref="JC21" si="189">IF(JC22&gt;1,JB21,COLUMN())</f>
        <v>241</v>
      </c>
      <c r="JD21" s="113">
        <f t="shared" ref="JD21" si="190">IF(JD22&gt;1,JC21,COLUMN())</f>
        <v>241</v>
      </c>
      <c r="JE21" s="113">
        <f t="shared" ref="JE21" si="191">IF(JE22&gt;1,JD21,COLUMN())</f>
        <v>241</v>
      </c>
      <c r="JF21" s="113">
        <f t="shared" ref="JF21" si="192">IF(JF22&gt;1,JE21,COLUMN())</f>
        <v>241</v>
      </c>
      <c r="JG21" s="113">
        <f t="shared" ref="JG21" si="193">IF(JG22&gt;1,JF21,COLUMN())</f>
        <v>241</v>
      </c>
      <c r="JH21" s="113">
        <f t="shared" ref="JH21" si="194">IF(JH22&gt;1,JG21,COLUMN())</f>
        <v>241</v>
      </c>
      <c r="JI21" s="113">
        <f t="shared" ref="JI21" si="195">IF(JI22&gt;1,JH21,COLUMN())</f>
        <v>241</v>
      </c>
      <c r="JJ21" s="113">
        <f t="shared" ref="JJ21" si="196">IF(JJ22&gt;1,JI21,COLUMN())</f>
        <v>241</v>
      </c>
      <c r="JK21" s="113">
        <f t="shared" ref="JK21" si="197">IF(JK22&gt;1,JJ21,COLUMN())</f>
        <v>241</v>
      </c>
      <c r="JL21" s="113">
        <f t="shared" ref="JL21" si="198">IF(JL22&gt;1,JK21,COLUMN())</f>
        <v>241</v>
      </c>
      <c r="JM21" s="113">
        <f t="shared" ref="JM21" si="199">IF(JM22&gt;1,JL21,COLUMN())</f>
        <v>241</v>
      </c>
      <c r="JN21" s="113">
        <f t="shared" ref="JN21" si="200">IF(JN22&gt;1,JM21,COLUMN())</f>
        <v>241</v>
      </c>
      <c r="JO21" s="113">
        <f t="shared" ref="JO21" si="201">IF(JO22&gt;1,JN21,COLUMN())</f>
        <v>241</v>
      </c>
      <c r="JP21" s="113">
        <f t="shared" ref="JP21" si="202">IF(JP22&gt;1,JO21,COLUMN())</f>
        <v>241</v>
      </c>
      <c r="JQ21" s="113">
        <f t="shared" ref="JQ21" si="203">IF(JQ22&gt;1,JP21,COLUMN())</f>
        <v>241</v>
      </c>
      <c r="JR21" s="113">
        <f t="shared" ref="JR21" si="204">IF(JR22&gt;1,JQ21,COLUMN())</f>
        <v>241</v>
      </c>
      <c r="JS21" s="113">
        <f t="shared" ref="JS21" si="205">IF(JS22&gt;1,JR21,COLUMN())</f>
        <v>241</v>
      </c>
      <c r="JT21" s="113">
        <f t="shared" ref="JT21" si="206">IF(JT22&gt;1,JS21,COLUMN())</f>
        <v>241</v>
      </c>
      <c r="JU21" s="113">
        <f t="shared" ref="JU21" si="207">IF(JU22&gt;1,JT21,COLUMN())</f>
        <v>241</v>
      </c>
      <c r="JV21" s="113">
        <f t="shared" ref="JV21" si="208">IF(JV22&gt;1,JU21,COLUMN())</f>
        <v>241</v>
      </c>
      <c r="JW21" s="113">
        <f t="shared" ref="JW21" si="209">IF(JW22&gt;1,JV21,COLUMN())</f>
        <v>241</v>
      </c>
      <c r="JX21" s="113">
        <f t="shared" ref="JX21" si="210">IF(JX22&gt;1,JW21,COLUMN())</f>
        <v>241</v>
      </c>
      <c r="JY21" s="113">
        <f t="shared" ref="JY21" si="211">IF(JY22&gt;1,JX21,COLUMN())</f>
        <v>241</v>
      </c>
      <c r="JZ21" s="113">
        <f t="shared" ref="JZ21" si="212">IF(JZ22&gt;1,JY21,COLUMN())</f>
        <v>241</v>
      </c>
      <c r="KA21" s="113">
        <f t="shared" ref="KA21" si="213">IF(KA22&gt;1,JZ21,COLUMN())</f>
        <v>241</v>
      </c>
      <c r="KB21" s="113">
        <f t="shared" ref="KB21" si="214">IF(KB22&gt;1,KA21,COLUMN())</f>
        <v>241</v>
      </c>
      <c r="KC21" s="113">
        <f t="shared" ref="KC21" si="215">IF(KC22&gt;1,KB21,COLUMN())</f>
        <v>241</v>
      </c>
      <c r="KD21" s="113">
        <f t="shared" ref="KD21" si="216">IF(KD22&gt;1,KC21,COLUMN())</f>
        <v>241</v>
      </c>
      <c r="KE21" s="113">
        <f t="shared" ref="KE21" si="217">IF(KE22&gt;1,KD21,COLUMN())</f>
        <v>241</v>
      </c>
      <c r="KF21" s="113">
        <f t="shared" ref="KF21" si="218">IF(KF22&gt;1,KE21,COLUMN())</f>
        <v>241</v>
      </c>
      <c r="KG21" s="113">
        <f t="shared" ref="KG21" si="219">IF(KG22&gt;1,KF21,COLUMN())</f>
        <v>241</v>
      </c>
      <c r="KH21" s="113">
        <f t="shared" ref="KH21" si="220">IF(KH22&gt;1,KG21,COLUMN())</f>
        <v>241</v>
      </c>
      <c r="KI21" s="113">
        <f t="shared" ref="KI21" si="221">IF(KI22&gt;1,KH21,COLUMN())</f>
        <v>241</v>
      </c>
      <c r="KJ21" s="113">
        <f t="shared" ref="KJ21" si="222">IF(KJ22&gt;1,KI21,COLUMN())</f>
        <v>241</v>
      </c>
      <c r="KK21" s="113">
        <f t="shared" ref="KK21" si="223">IF(KK22&gt;1,KJ21,COLUMN())</f>
        <v>241</v>
      </c>
      <c r="KL21" s="113">
        <f t="shared" ref="KL21" si="224">IF(KL22&gt;1,KK21,COLUMN())</f>
        <v>241</v>
      </c>
      <c r="KM21" s="113">
        <f t="shared" ref="KM21" si="225">IF(KM22&gt;1,KL21,COLUMN())</f>
        <v>241</v>
      </c>
      <c r="KN21" s="113">
        <f t="shared" ref="KN21" si="226">IF(KN22&gt;1,KM21,COLUMN())</f>
        <v>241</v>
      </c>
      <c r="KO21" s="113">
        <f t="shared" ref="KO21" si="227">IF(KO22&gt;1,KN21,COLUMN())</f>
        <v>241</v>
      </c>
      <c r="KP21" s="113">
        <f t="shared" ref="KP21" si="228">IF(KP22&gt;1,KO21,COLUMN())</f>
        <v>241</v>
      </c>
      <c r="KQ21" s="113">
        <f t="shared" ref="KQ21" si="229">IF(KQ22&gt;1,KP21,COLUMN())</f>
        <v>241</v>
      </c>
      <c r="KR21" s="113">
        <f t="shared" ref="KR21" si="230">IF(KR22&gt;1,KQ21,COLUMN())</f>
        <v>241</v>
      </c>
      <c r="KS21" s="113">
        <f t="shared" ref="KS21" si="231">IF(KS22&gt;1,KR21,COLUMN())</f>
        <v>241</v>
      </c>
      <c r="KT21" s="113">
        <f t="shared" ref="KT21" si="232">IF(KT22&gt;1,KS21,COLUMN())</f>
        <v>241</v>
      </c>
      <c r="KU21" s="113">
        <f t="shared" ref="KU21" si="233">IF(KU22&gt;1,KT21,COLUMN())</f>
        <v>241</v>
      </c>
      <c r="KV21" s="113">
        <f t="shared" ref="KV21" si="234">IF(KV22&gt;1,KU21,COLUMN())</f>
        <v>241</v>
      </c>
      <c r="KW21" s="113">
        <f t="shared" ref="KW21" si="235">IF(KW22&gt;1,KV21,COLUMN())</f>
        <v>241</v>
      </c>
      <c r="KX21" s="113">
        <f t="shared" ref="KX21" si="236">IF(KX22&gt;1,KW21,COLUMN())</f>
        <v>241</v>
      </c>
      <c r="KY21" s="113">
        <f t="shared" ref="KY21" si="237">IF(KY22&gt;1,KX21,COLUMN())</f>
        <v>241</v>
      </c>
      <c r="KZ21" s="113">
        <f t="shared" ref="KZ21" si="238">IF(KZ22&gt;1,KY21,COLUMN())</f>
        <v>241</v>
      </c>
      <c r="LA21" s="113">
        <f t="shared" ref="LA21" si="239">IF(LA22&gt;1,KX21,COLUMN())</f>
        <v>241</v>
      </c>
      <c r="LB21" s="113">
        <f t="shared" ref="LB21" si="240">IF(LB22&gt;1,LA21,COLUMN())</f>
        <v>241</v>
      </c>
      <c r="LC21" s="113">
        <f t="shared" ref="LC21" si="241">IF(LC22&gt;1,LB21,COLUMN())</f>
        <v>241</v>
      </c>
      <c r="LD21" s="113">
        <f t="shared" ref="LD21" si="242">IF(LD22&gt;1,LC21,COLUMN())</f>
        <v>241</v>
      </c>
      <c r="LE21" s="113">
        <f>IF(LE22&gt;1,#REF!,COLUMN())</f>
        <v>317</v>
      </c>
      <c r="LF21" s="113">
        <f t="shared" ref="LF21" si="243">IF(LF22&gt;1,LE21,COLUMN())</f>
        <v>317</v>
      </c>
      <c r="LG21" s="113">
        <f>IF(LG22&gt;1,VO21,COLUMN())</f>
        <v>319</v>
      </c>
      <c r="LH21" s="113">
        <f>IF(LH22&gt;1,LG21,COLUMN())</f>
        <v>319</v>
      </c>
      <c r="LI21" s="338">
        <f t="shared" ref="LI21:LJ21" si="244">IF(LI22&gt;1,LH21,COLUMN())</f>
        <v>321</v>
      </c>
      <c r="LJ21" s="338">
        <f t="shared" si="244"/>
        <v>321</v>
      </c>
      <c r="LK21" s="113">
        <f>IF(LK22&gt;1,YO21,COLUMN())</f>
        <v>323</v>
      </c>
      <c r="LL21" s="113">
        <f t="shared" ref="LL21" si="245">IF(LL22&gt;1,LK21,COLUMN())</f>
        <v>324</v>
      </c>
      <c r="LM21" s="113">
        <f t="shared" ref="LM21" si="246">IF(LM22&gt;1,LL21,COLUMN())</f>
        <v>324</v>
      </c>
      <c r="LN21" s="113">
        <f t="shared" ref="LN21" si="247">IF(LN22&gt;1,LM21,COLUMN())</f>
        <v>324</v>
      </c>
      <c r="LO21" s="113">
        <f t="shared" ref="LO21" si="248">IF(LO22&gt;1,LN21,COLUMN())</f>
        <v>324</v>
      </c>
      <c r="LP21" s="113">
        <f t="shared" ref="LP21" si="249">IF(LP22&gt;1,LO21,COLUMN())</f>
        <v>324</v>
      </c>
      <c r="LQ21" s="113">
        <f t="shared" ref="LQ21" si="250">IF(LQ22&gt;1,LP21,COLUMN())</f>
        <v>324</v>
      </c>
      <c r="LR21" s="113">
        <f t="shared" ref="LR21" si="251">IF(LR22&gt;1,LQ21,COLUMN())</f>
        <v>324</v>
      </c>
      <c r="LS21" s="113">
        <f t="shared" ref="LS21" si="252">IF(LS22&gt;1,LR21,COLUMN())</f>
        <v>324</v>
      </c>
      <c r="LT21" s="113">
        <f t="shared" ref="LT21" si="253">IF(LT22&gt;1,LS21,COLUMN())</f>
        <v>324</v>
      </c>
      <c r="LU21" s="113">
        <f t="shared" ref="LU21" si="254">IF(LU22&gt;1,LT21,COLUMN())</f>
        <v>333</v>
      </c>
      <c r="LV21" s="113">
        <f t="shared" ref="LV21" si="255">IF(LV22&gt;1,LU21,COLUMN())</f>
        <v>333</v>
      </c>
      <c r="LW21" s="113">
        <f t="shared" ref="LW21" si="256">IF(LW22&gt;1,LV21,COLUMN())</f>
        <v>333</v>
      </c>
      <c r="LX21" s="113">
        <f t="shared" ref="LX21" si="257">IF(LX22&gt;1,LW21,COLUMN())</f>
        <v>333</v>
      </c>
      <c r="LY21" s="113">
        <f t="shared" ref="LY21" si="258">IF(LY22&gt;1,LX21,COLUMN())</f>
        <v>333</v>
      </c>
      <c r="LZ21" s="113">
        <f t="shared" ref="LZ21" si="259">IF(LZ22&gt;1,LY21,COLUMN())</f>
        <v>333</v>
      </c>
      <c r="MA21" s="113">
        <f t="shared" ref="MA21" si="260">IF(MA22&gt;1,LZ21,COLUMN())</f>
        <v>333</v>
      </c>
      <c r="MB21" s="113">
        <f t="shared" ref="MB21" si="261">IF(MB22&gt;1,MA21,COLUMN())</f>
        <v>333</v>
      </c>
      <c r="MC21" s="113">
        <f t="shared" ref="MC21" si="262">IF(MC22&gt;1,MB21,COLUMN())</f>
        <v>333</v>
      </c>
      <c r="MD21" s="113">
        <f t="shared" ref="MD21" si="263">IF(MD22&gt;1,MC21,COLUMN())</f>
        <v>333</v>
      </c>
      <c r="ME21" s="113">
        <f t="shared" ref="ME21" si="264">IF(ME22&gt;1,MD21,COLUMN())</f>
        <v>343</v>
      </c>
      <c r="MF21" s="113">
        <f t="shared" ref="MF21" si="265">IF(MF22&gt;1,ME21,COLUMN())</f>
        <v>344</v>
      </c>
      <c r="MG21" s="113">
        <f t="shared" ref="MG21" si="266">IF(MG22&gt;1,MF21,COLUMN())</f>
        <v>344</v>
      </c>
      <c r="MH21" s="113">
        <f t="shared" ref="MH21" si="267">IF(MH22&gt;1,MG21,COLUMN())</f>
        <v>346</v>
      </c>
      <c r="MI21" s="113">
        <f t="shared" ref="MI21" si="268">IF(MI22&gt;1,MH21,COLUMN())</f>
        <v>347</v>
      </c>
      <c r="MJ21" s="113">
        <f t="shared" ref="MJ21" si="269">IF(MJ22&gt;1,MI21,COLUMN())</f>
        <v>347</v>
      </c>
      <c r="MK21" s="113">
        <f t="shared" ref="MK21" si="270">IF(MK22&gt;1,MJ21,COLUMN())</f>
        <v>347</v>
      </c>
      <c r="ML21" s="113">
        <f t="shared" ref="ML21" si="271">IF(ML22&gt;1,MK21,COLUMN())</f>
        <v>347</v>
      </c>
      <c r="MM21" s="113">
        <f>IF(MM22&gt;1,YQ21,COLUMN())</f>
        <v>351</v>
      </c>
      <c r="MN21" s="113">
        <f t="shared" ref="MN21" si="272">IF(MN22&gt;1,MM21,COLUMN())</f>
        <v>351</v>
      </c>
      <c r="MO21" s="113">
        <f t="shared" ref="MO21" si="273">IF(MO22&gt;1,MN21,COLUMN())</f>
        <v>351</v>
      </c>
      <c r="MP21" s="113">
        <f t="shared" ref="MP21" si="274">IF(MP22&gt;1,MO21,COLUMN())</f>
        <v>351</v>
      </c>
      <c r="MQ21" s="113">
        <f t="shared" ref="MQ21" si="275">IF(MQ22&gt;1,MP21,COLUMN())</f>
        <v>351</v>
      </c>
      <c r="MR21" s="113">
        <f t="shared" ref="MR21" si="276">IF(MR22&gt;1,MQ21,COLUMN())</f>
        <v>351</v>
      </c>
      <c r="MS21" s="113"/>
      <c r="MT21" s="79" t="s">
        <v>2191</v>
      </c>
      <c r="MU21" s="113">
        <f>IF(MU22&gt;1,#REF!,COLUMN())</f>
        <v>359</v>
      </c>
      <c r="MV21" s="113">
        <f>IF(MV22&gt;1,HD21,COLUMN())</f>
        <v>360</v>
      </c>
      <c r="MW21" s="113">
        <f>IF(MW22&gt;1,CB21,COLUMN())</f>
        <v>361</v>
      </c>
      <c r="MX21" s="113">
        <f>IF(MX22&gt;1,MW21,COLUMN())</f>
        <v>362</v>
      </c>
      <c r="MY21" s="113">
        <f>IF(MY22&gt;1,LitRev!MZ21,COLUMN())</f>
        <v>363</v>
      </c>
      <c r="MZ21" s="113">
        <f>IF(MZ22&gt;1,LitRev!NB21,COLUMN())</f>
        <v>364</v>
      </c>
      <c r="NA21" s="113">
        <f>IF(NA22&gt;1,LitRev!NC21,COLUMN())</f>
        <v>365</v>
      </c>
      <c r="NB21" s="113">
        <f>IF(NB22&gt;1,NA21,COLUMN())</f>
        <v>365</v>
      </c>
      <c r="NC21" s="113">
        <f>IF(NC22&gt;1,LitRev!ND21,COLUMN())</f>
        <v>367</v>
      </c>
      <c r="ND21" s="113">
        <f>IF(ND22&gt;1,LitRev!NI21,COLUMN())</f>
        <v>368</v>
      </c>
      <c r="NE21" s="113">
        <f>IF(NE22&gt;1,LitRev!NM21,COLUMN())</f>
        <v>369</v>
      </c>
      <c r="NF21" s="113">
        <f>IF(NF22&gt;1,NE21,COLUMN())</f>
        <v>370</v>
      </c>
      <c r="NG21" s="113">
        <f>IF(NG22&gt;1,NF21,COLUMN())</f>
        <v>371</v>
      </c>
      <c r="NH21" s="113">
        <f>IF(NH22&gt;1,LitRev!NO21,COLUMN())</f>
        <v>372</v>
      </c>
      <c r="NI21" s="113">
        <f>IF(NI22&gt;1,NH21,COLUMN())</f>
        <v>373</v>
      </c>
      <c r="NJ21" s="113">
        <f>IF(NJ22&gt;1,NI21,COLUMN())</f>
        <v>374</v>
      </c>
      <c r="NK21" s="113">
        <f>IF(NK22&gt;1,LitRev!OB21,COLUMN())</f>
        <v>375</v>
      </c>
      <c r="NL21" s="113">
        <f>IF(NL22&gt;1,NK21,COLUMN())</f>
        <v>376</v>
      </c>
      <c r="NM21" s="113">
        <f>IF(NM22&gt;1,NL21,COLUMN())</f>
        <v>377</v>
      </c>
      <c r="NN21" s="113">
        <f>IF(NN22&gt;1,NM21,COLUMN())</f>
        <v>378</v>
      </c>
      <c r="NO21" s="175">
        <f>IF(NO22&gt;1,LitRev!OE21,COLUMN())</f>
        <v>379</v>
      </c>
      <c r="NP21" s="113">
        <f>IF(NP22&gt;1,NO21,COLUMN())</f>
        <v>379</v>
      </c>
      <c r="NQ21" s="113">
        <f>IF(NQ22&gt;1,NP21,COLUMN())</f>
        <v>381</v>
      </c>
      <c r="NR21" s="113">
        <f>IF(NR22&gt;1,LitRev!OJ21,COLUMN())</f>
        <v>382</v>
      </c>
      <c r="NS21" s="113">
        <f>IF(NS22&gt;1,NR21,COLUMN())</f>
        <v>383</v>
      </c>
      <c r="NT21" s="113">
        <f>IF(NT22&gt;1,LitRev!OK21,COLUMN())</f>
        <v>384</v>
      </c>
      <c r="NU21" s="113">
        <f>IF(NU22&gt;1,NT21,COLUMN())</f>
        <v>385</v>
      </c>
      <c r="NV21" s="113">
        <f>IF(NV22&gt;1,NU21,COLUMN())</f>
        <v>386</v>
      </c>
      <c r="NW21" s="113">
        <f>IF(NW22&gt;1,NV21,COLUMN())</f>
        <v>387</v>
      </c>
      <c r="NX21" s="113">
        <f>IF(NX22&gt;1,LitRev!OQ21,COLUMN())</f>
        <v>388</v>
      </c>
      <c r="NY21" s="113">
        <f t="shared" ref="NY21:OI21" si="277">IF(NY22&gt;1,NX21,COLUMN())</f>
        <v>388</v>
      </c>
      <c r="NZ21" s="113">
        <f t="shared" si="277"/>
        <v>388</v>
      </c>
      <c r="OA21" s="113">
        <f t="shared" si="277"/>
        <v>391</v>
      </c>
      <c r="OB21" s="113">
        <f t="shared" si="277"/>
        <v>391</v>
      </c>
      <c r="OC21" s="113">
        <f t="shared" si="277"/>
        <v>393</v>
      </c>
      <c r="OD21" s="113">
        <f t="shared" si="277"/>
        <v>394</v>
      </c>
      <c r="OE21" s="113">
        <f t="shared" si="277"/>
        <v>395</v>
      </c>
      <c r="OF21" s="113">
        <f t="shared" si="277"/>
        <v>396</v>
      </c>
      <c r="OG21" s="113">
        <f t="shared" si="277"/>
        <v>397</v>
      </c>
      <c r="OH21" s="113">
        <f t="shared" si="277"/>
        <v>398</v>
      </c>
      <c r="OI21" s="113">
        <f t="shared" si="277"/>
        <v>399</v>
      </c>
      <c r="OJ21" s="113">
        <f>IF(OJ22&gt;1,LE21,COLUMN())</f>
        <v>400</v>
      </c>
      <c r="OK21" s="113">
        <f>IF(OK22&gt;1,OJ21,COLUMN())</f>
        <v>401</v>
      </c>
      <c r="OL21" s="113">
        <f>IF(OL22&gt;1,LitRev!PF21,COLUMN())</f>
        <v>402</v>
      </c>
      <c r="OM21" s="113">
        <f>IF(OM22&gt;1,LitRev!PG21,COLUMN())</f>
        <v>403</v>
      </c>
      <c r="ON21" s="113">
        <f t="shared" ref="ON21:OT21" si="278">IF(ON22&gt;1,OM21,COLUMN())</f>
        <v>404</v>
      </c>
      <c r="OO21" s="113">
        <f t="shared" si="278"/>
        <v>405</v>
      </c>
      <c r="OP21" s="113">
        <f t="shared" si="278"/>
        <v>406</v>
      </c>
      <c r="OQ21" s="113">
        <f t="shared" si="278"/>
        <v>406</v>
      </c>
      <c r="OR21" s="113">
        <f t="shared" si="278"/>
        <v>406</v>
      </c>
      <c r="OS21" s="113">
        <f t="shared" si="278"/>
        <v>409</v>
      </c>
      <c r="OT21" s="113">
        <f t="shared" si="278"/>
        <v>410</v>
      </c>
      <c r="OU21" s="113">
        <f>IF(OU22&gt;1,LitRev!PP21,COLUMN())</f>
        <v>411</v>
      </c>
      <c r="OV21" s="113">
        <f>IF(OV22&gt;1,OU21,COLUMN())</f>
        <v>412</v>
      </c>
      <c r="OW21" s="113">
        <f>IF(OW22&gt;1,OV21,COLUMN())</f>
        <v>413</v>
      </c>
      <c r="OX21" s="113">
        <f>IF(OX22&gt;1,OW21,COLUMN())</f>
        <v>414</v>
      </c>
      <c r="OY21" s="113">
        <f>IF(OY22&gt;1,LitRev!PQ21,COLUMN())</f>
        <v>415</v>
      </c>
      <c r="OZ21" s="113">
        <f t="shared" ref="OZ21:PO21" si="279">IF(OZ22&gt;1,OY21,COLUMN())</f>
        <v>416</v>
      </c>
      <c r="PA21" s="113">
        <f t="shared" si="279"/>
        <v>417</v>
      </c>
      <c r="PB21" s="113">
        <f t="shared" si="279"/>
        <v>418</v>
      </c>
      <c r="PC21" s="113">
        <f t="shared" si="279"/>
        <v>419</v>
      </c>
      <c r="PD21" s="113">
        <f t="shared" si="279"/>
        <v>419</v>
      </c>
      <c r="PE21" s="113">
        <f t="shared" si="279"/>
        <v>419</v>
      </c>
      <c r="PF21" s="113">
        <f t="shared" si="279"/>
        <v>422</v>
      </c>
      <c r="PG21" s="113">
        <f t="shared" si="279"/>
        <v>423</v>
      </c>
      <c r="PH21" s="113">
        <f t="shared" si="279"/>
        <v>424</v>
      </c>
      <c r="PI21" s="113">
        <f t="shared" si="279"/>
        <v>425</v>
      </c>
      <c r="PJ21" s="113">
        <f t="shared" si="279"/>
        <v>426</v>
      </c>
      <c r="PK21" s="113">
        <f t="shared" si="279"/>
        <v>427</v>
      </c>
      <c r="PL21" s="113">
        <f t="shared" si="279"/>
        <v>428</v>
      </c>
      <c r="PM21" s="113">
        <f t="shared" si="279"/>
        <v>429</v>
      </c>
      <c r="PN21" s="113">
        <f t="shared" si="279"/>
        <v>430</v>
      </c>
      <c r="PO21" s="113">
        <f t="shared" si="279"/>
        <v>431</v>
      </c>
      <c r="PP21" s="113">
        <f>IF(PP22&gt;1,LitRev!PR21,COLUMN())</f>
        <v>432</v>
      </c>
      <c r="PQ21" s="113">
        <f>IF(PQ22&gt;1,PP21,COLUMN())</f>
        <v>433</v>
      </c>
      <c r="PR21" s="113">
        <f>IF(PR22&gt;1,PQ21,COLUMN())</f>
        <v>434</v>
      </c>
      <c r="PS21" s="113">
        <f>IF(PS22&gt;1,LitRev!QC21,COLUMN())</f>
        <v>435</v>
      </c>
      <c r="PT21" s="113">
        <f>IF(PT22&gt;1,PS21,COLUMN())</f>
        <v>436</v>
      </c>
      <c r="PU21" s="113">
        <f>IF(PU22&gt;1,PT21,COLUMN())</f>
        <v>437</v>
      </c>
      <c r="PV21" s="113">
        <f>IF(PV22&gt;1,#REF!,COLUMN())</f>
        <v>438</v>
      </c>
      <c r="PW21" s="113">
        <f>IF(PW22&gt;1,LitRev!QK21,COLUMN())</f>
        <v>439</v>
      </c>
      <c r="PX21" s="113">
        <f t="shared" ref="PX21:QO21" si="280">IF(PX22&gt;1,PW21,COLUMN())</f>
        <v>440</v>
      </c>
      <c r="PY21" s="113">
        <f t="shared" si="280"/>
        <v>441</v>
      </c>
      <c r="PZ21" s="113">
        <f t="shared" si="280"/>
        <v>442</v>
      </c>
      <c r="QA21" s="113">
        <f t="shared" si="280"/>
        <v>443</v>
      </c>
      <c r="QB21" s="113">
        <f t="shared" si="280"/>
        <v>444</v>
      </c>
      <c r="QC21" s="113">
        <f t="shared" si="280"/>
        <v>445</v>
      </c>
      <c r="QD21" s="113">
        <f t="shared" si="280"/>
        <v>445</v>
      </c>
      <c r="QE21" s="113">
        <f t="shared" si="280"/>
        <v>447</v>
      </c>
      <c r="QF21" s="113">
        <f t="shared" si="280"/>
        <v>447</v>
      </c>
      <c r="QG21" s="113">
        <f t="shared" si="280"/>
        <v>449</v>
      </c>
      <c r="QH21" s="113">
        <f t="shared" si="280"/>
        <v>450</v>
      </c>
      <c r="QI21" s="113">
        <f t="shared" si="280"/>
        <v>450</v>
      </c>
      <c r="QJ21" s="113">
        <f t="shared" si="280"/>
        <v>450</v>
      </c>
      <c r="QK21" s="113">
        <f t="shared" si="280"/>
        <v>453</v>
      </c>
      <c r="QL21" s="113">
        <f t="shared" si="280"/>
        <v>454</v>
      </c>
      <c r="QM21" s="113">
        <f t="shared" si="280"/>
        <v>455</v>
      </c>
      <c r="QN21" s="113">
        <f t="shared" si="280"/>
        <v>455</v>
      </c>
      <c r="QO21" s="113">
        <f t="shared" si="280"/>
        <v>457</v>
      </c>
      <c r="QP21" s="113">
        <f>IF(QP22&gt;1,LitRev!QP21,COLUMN())</f>
        <v>458</v>
      </c>
      <c r="QQ21" s="113">
        <f t="shared" ref="QQ21:QY21" si="281">IF(QQ22&gt;1,QP21,COLUMN())</f>
        <v>459</v>
      </c>
      <c r="QR21" s="113">
        <f t="shared" si="281"/>
        <v>460</v>
      </c>
      <c r="QS21" s="113">
        <f t="shared" si="281"/>
        <v>461</v>
      </c>
      <c r="QT21" s="113">
        <f t="shared" si="281"/>
        <v>462</v>
      </c>
      <c r="QU21" s="113">
        <f t="shared" si="281"/>
        <v>463</v>
      </c>
      <c r="QV21" s="113">
        <f t="shared" si="281"/>
        <v>464</v>
      </c>
      <c r="QW21" s="113">
        <f t="shared" si="281"/>
        <v>465</v>
      </c>
      <c r="QX21" s="113">
        <f t="shared" si="281"/>
        <v>466</v>
      </c>
      <c r="QY21" s="113">
        <f t="shared" si="281"/>
        <v>467</v>
      </c>
      <c r="QZ21" s="113">
        <f>IF(QZ22&gt;1,LitRev!QR21,COLUMN())</f>
        <v>468</v>
      </c>
      <c r="RA21" s="113">
        <f t="shared" ref="RA21:RK21" si="282">IF(RA22&gt;1,QZ21,COLUMN())</f>
        <v>468</v>
      </c>
      <c r="RB21" s="113">
        <f t="shared" si="282"/>
        <v>468</v>
      </c>
      <c r="RC21" s="113">
        <f t="shared" si="282"/>
        <v>468</v>
      </c>
      <c r="RD21" s="113">
        <f t="shared" si="282"/>
        <v>472</v>
      </c>
      <c r="RE21" s="113">
        <f t="shared" si="282"/>
        <v>473</v>
      </c>
      <c r="RF21" s="113">
        <f t="shared" si="282"/>
        <v>474</v>
      </c>
      <c r="RG21" s="113">
        <f t="shared" si="282"/>
        <v>475</v>
      </c>
      <c r="RH21" s="113">
        <f t="shared" si="282"/>
        <v>476</v>
      </c>
      <c r="RI21" s="113">
        <f t="shared" si="282"/>
        <v>477</v>
      </c>
      <c r="RJ21" s="113">
        <f t="shared" si="282"/>
        <v>478</v>
      </c>
      <c r="RK21" s="113">
        <f t="shared" si="282"/>
        <v>479</v>
      </c>
      <c r="RL21" s="113">
        <f>IF(RL22&gt;1,LitRev!QS21,COLUMN())</f>
        <v>480</v>
      </c>
      <c r="RM21" s="113">
        <f t="shared" ref="RM21:RU21" si="283">IF(RM22&gt;1,RL21,COLUMN())</f>
        <v>481</v>
      </c>
      <c r="RN21" s="113">
        <f t="shared" si="283"/>
        <v>482</v>
      </c>
      <c r="RO21" s="113">
        <f t="shared" si="283"/>
        <v>483</v>
      </c>
      <c r="RP21" s="113">
        <f t="shared" si="283"/>
        <v>484</v>
      </c>
      <c r="RQ21" s="113">
        <f t="shared" si="283"/>
        <v>485</v>
      </c>
      <c r="RR21" s="113">
        <f t="shared" si="283"/>
        <v>486</v>
      </c>
      <c r="RS21" s="113">
        <f t="shared" si="283"/>
        <v>487</v>
      </c>
      <c r="RT21" s="113">
        <f t="shared" si="283"/>
        <v>488</v>
      </c>
      <c r="RU21" s="113">
        <f t="shared" si="283"/>
        <v>488</v>
      </c>
      <c r="RV21" s="113">
        <f>IF(RV22&gt;1,LitRev!QV21,COLUMN())</f>
        <v>490</v>
      </c>
      <c r="RW21" s="113">
        <f t="shared" ref="RW21:SE21" si="284">IF(RW22&gt;1,RV21,COLUMN())</f>
        <v>491</v>
      </c>
      <c r="RX21" s="113">
        <f t="shared" si="284"/>
        <v>492</v>
      </c>
      <c r="RY21" s="113">
        <f t="shared" si="284"/>
        <v>493</v>
      </c>
      <c r="RZ21" s="113">
        <f t="shared" si="284"/>
        <v>494</v>
      </c>
      <c r="SA21" s="113">
        <f t="shared" si="284"/>
        <v>495</v>
      </c>
      <c r="SB21" s="113">
        <f t="shared" si="284"/>
        <v>496</v>
      </c>
      <c r="SC21" s="113">
        <f t="shared" si="284"/>
        <v>497</v>
      </c>
      <c r="SD21" s="113">
        <f t="shared" si="284"/>
        <v>497</v>
      </c>
      <c r="SE21" s="113">
        <f t="shared" si="284"/>
        <v>499</v>
      </c>
      <c r="SF21" s="113">
        <f>IF(SF22&gt;1,LitRev!QX21,COLUMN())</f>
        <v>500</v>
      </c>
      <c r="SG21" s="113">
        <f>IF(SG22&gt;1,SF21,COLUMN())</f>
        <v>501</v>
      </c>
      <c r="SH21" s="113">
        <f>IF(SH22&gt;1,SG21,COLUMN())</f>
        <v>502</v>
      </c>
      <c r="SI21" s="113">
        <f>IF(SI22&gt;1,SH21,COLUMN())</f>
        <v>503</v>
      </c>
      <c r="SJ21" s="113">
        <f>IF(SJ22&gt;1,LitRev!RA21,COLUMN())</f>
        <v>504</v>
      </c>
      <c r="SK21" s="113">
        <f>IF(SK22&gt;1,LitRev!RE21,COLUMN())</f>
        <v>505</v>
      </c>
      <c r="SL21" s="113">
        <f>IF(SL22&gt;1,SK21,COLUMN())</f>
        <v>506</v>
      </c>
      <c r="SM21" s="113">
        <f>IF(SM22&gt;1,SL21,COLUMN())</f>
        <v>507</v>
      </c>
      <c r="SN21" s="113">
        <f>IF(SN22&gt;1,SM21,COLUMN())</f>
        <v>508</v>
      </c>
      <c r="SO21" s="113">
        <f>IF(SO22&gt;1,LitRev!RF21,COLUMN())</f>
        <v>509</v>
      </c>
      <c r="SP21" s="113">
        <f>IF(SP22&gt;1,SO21,COLUMN())</f>
        <v>510</v>
      </c>
      <c r="SQ21" s="113">
        <f>IF(SQ22&gt;1,SP21,COLUMN())</f>
        <v>511</v>
      </c>
      <c r="SR21" s="113">
        <f>IF(SR22&gt;1,LitRev!RN21,COLUMN())</f>
        <v>512</v>
      </c>
      <c r="SS21" s="113">
        <f>IF(SS22&gt;1,LitRev!RO21,COLUMN())</f>
        <v>513</v>
      </c>
      <c r="ST21" s="113">
        <f t="shared" ref="ST21:SZ21" si="285">IF(ST22&gt;1,SS21,COLUMN())</f>
        <v>514</v>
      </c>
      <c r="SU21" s="113">
        <f t="shared" si="285"/>
        <v>515</v>
      </c>
      <c r="SV21" s="113">
        <f t="shared" si="285"/>
        <v>516</v>
      </c>
      <c r="SW21" s="113">
        <f t="shared" si="285"/>
        <v>517</v>
      </c>
      <c r="SX21" s="113">
        <f t="shared" si="285"/>
        <v>518</v>
      </c>
      <c r="SY21" s="113">
        <f t="shared" si="285"/>
        <v>519</v>
      </c>
      <c r="SZ21" s="113">
        <f t="shared" si="285"/>
        <v>520</v>
      </c>
      <c r="TA21" s="113">
        <f>IF(TA22&gt;1,LitRev!RO21,COLUMN())</f>
        <v>521</v>
      </c>
      <c r="TB21" s="113">
        <f>IF(TB22&gt;1,LitRev!RR21,COLUMN())</f>
        <v>522</v>
      </c>
      <c r="TC21" s="113">
        <f>IF(TC22&gt;1,TB21,COLUMN())</f>
        <v>523</v>
      </c>
      <c r="TD21" s="113">
        <f>IF(TD22&gt;1,TC21,COLUMN())</f>
        <v>524</v>
      </c>
      <c r="TE21" s="113">
        <f>IF(TE22&gt;1,TD21,COLUMN())</f>
        <v>525</v>
      </c>
      <c r="TF21" s="113">
        <f>IF(TF22&gt;1,LitRev!RS21,COLUMN())</f>
        <v>526</v>
      </c>
      <c r="TG21" s="113">
        <f>IF(TG22&gt;1,TF21,COLUMN())</f>
        <v>527</v>
      </c>
      <c r="TH21" s="113">
        <f>IF(TH22&gt;1,TG21,COLUMN())</f>
        <v>528</v>
      </c>
      <c r="TI21" s="113">
        <f>IF(TI22&gt;1,LitRev!RU21,COLUMN())</f>
        <v>529</v>
      </c>
      <c r="TJ21" s="113">
        <f>IF(TJ22&gt;1,TI21,COLUMN())</f>
        <v>530</v>
      </c>
      <c r="TK21" s="113">
        <f>IF(TK22&gt;1,TJ21,COLUMN())</f>
        <v>531</v>
      </c>
      <c r="TL21" s="113">
        <f t="shared" ref="TL21:UD21" si="286">IF(TL22&gt;1,TK21,COLUMN())</f>
        <v>532</v>
      </c>
      <c r="TM21" s="113">
        <f t="shared" si="286"/>
        <v>533</v>
      </c>
      <c r="TN21" s="113">
        <f t="shared" si="286"/>
        <v>534</v>
      </c>
      <c r="TO21" s="113">
        <f t="shared" si="286"/>
        <v>535</v>
      </c>
      <c r="TP21" s="113">
        <f t="shared" si="286"/>
        <v>536</v>
      </c>
      <c r="TQ21" s="113">
        <f t="shared" si="286"/>
        <v>537</v>
      </c>
      <c r="TR21" s="113">
        <f t="shared" si="286"/>
        <v>538</v>
      </c>
      <c r="TS21" s="113">
        <f t="shared" si="286"/>
        <v>539</v>
      </c>
      <c r="TT21" s="113">
        <f t="shared" si="286"/>
        <v>540</v>
      </c>
      <c r="TU21" s="113">
        <f t="shared" si="286"/>
        <v>541</v>
      </c>
      <c r="TV21" s="113">
        <f t="shared" si="286"/>
        <v>542</v>
      </c>
      <c r="TW21" s="113">
        <f t="shared" si="286"/>
        <v>543</v>
      </c>
      <c r="TX21" s="113">
        <f t="shared" si="286"/>
        <v>544</v>
      </c>
      <c r="TY21" s="113">
        <f t="shared" si="286"/>
        <v>545</v>
      </c>
      <c r="TZ21" s="113">
        <f t="shared" si="286"/>
        <v>546</v>
      </c>
      <c r="UA21" s="113">
        <f t="shared" si="286"/>
        <v>547</v>
      </c>
      <c r="UB21" s="113">
        <f t="shared" si="286"/>
        <v>548</v>
      </c>
      <c r="UC21" s="113">
        <f t="shared" si="286"/>
        <v>549</v>
      </c>
      <c r="UD21" s="113">
        <f t="shared" si="286"/>
        <v>550</v>
      </c>
      <c r="UE21" s="113">
        <f>IF(UE22&gt;1,LitRev!RY21,COLUMN())</f>
        <v>551</v>
      </c>
      <c r="UF21" s="113">
        <f t="shared" ref="UF21:US21" si="287">IF(UF22&gt;1,UE21,COLUMN())</f>
        <v>552</v>
      </c>
      <c r="UG21" s="113">
        <f t="shared" si="287"/>
        <v>553</v>
      </c>
      <c r="UH21" s="113">
        <f t="shared" si="287"/>
        <v>554</v>
      </c>
      <c r="UI21" s="113">
        <f t="shared" si="287"/>
        <v>555</v>
      </c>
      <c r="UJ21" s="113">
        <f t="shared" si="287"/>
        <v>556</v>
      </c>
      <c r="UK21" s="113">
        <f t="shared" si="287"/>
        <v>557</v>
      </c>
      <c r="UL21" s="113">
        <f t="shared" si="287"/>
        <v>558</v>
      </c>
      <c r="UM21" s="113">
        <f t="shared" si="287"/>
        <v>559</v>
      </c>
      <c r="UN21" s="113">
        <f t="shared" si="287"/>
        <v>560</v>
      </c>
      <c r="UO21" s="113">
        <f t="shared" si="287"/>
        <v>561</v>
      </c>
      <c r="UP21" s="113">
        <f t="shared" si="287"/>
        <v>562</v>
      </c>
      <c r="UQ21" s="113">
        <f t="shared" si="287"/>
        <v>563</v>
      </c>
      <c r="UR21" s="113">
        <f t="shared" si="287"/>
        <v>564</v>
      </c>
      <c r="US21" s="113">
        <f t="shared" si="287"/>
        <v>565</v>
      </c>
      <c r="UT21" s="113">
        <f>IF(UT22&gt;1,LitRev!SA21,COLUMN())</f>
        <v>566</v>
      </c>
      <c r="UU21" s="113">
        <f t="shared" ref="UU21:VG21" si="288">IF(UU22&gt;1,UT21,COLUMN())</f>
        <v>567</v>
      </c>
      <c r="UV21" s="113">
        <f t="shared" si="288"/>
        <v>568</v>
      </c>
      <c r="UW21" s="113">
        <f t="shared" si="288"/>
        <v>569</v>
      </c>
      <c r="UX21" s="113">
        <f t="shared" si="288"/>
        <v>570</v>
      </c>
      <c r="UY21" s="113">
        <f t="shared" si="288"/>
        <v>571</v>
      </c>
      <c r="UZ21" s="113">
        <f t="shared" si="288"/>
        <v>572</v>
      </c>
      <c r="VA21" s="113">
        <f t="shared" si="288"/>
        <v>573</v>
      </c>
      <c r="VB21" s="113">
        <f t="shared" si="288"/>
        <v>574</v>
      </c>
      <c r="VC21" s="113">
        <f t="shared" si="288"/>
        <v>575</v>
      </c>
      <c r="VD21" s="113">
        <f t="shared" si="288"/>
        <v>576</v>
      </c>
      <c r="VE21" s="113">
        <f t="shared" si="288"/>
        <v>577</v>
      </c>
      <c r="VF21" s="113">
        <f t="shared" si="288"/>
        <v>578</v>
      </c>
      <c r="VG21" s="113">
        <f t="shared" si="288"/>
        <v>579</v>
      </c>
      <c r="VH21" s="113">
        <f>IF(VH22&gt;1,LitRev!SB21,COLUMN())</f>
        <v>580</v>
      </c>
      <c r="VI21" s="113">
        <f>IF(VI22&gt;1,VH21,COLUMN())</f>
        <v>581</v>
      </c>
      <c r="VJ21" s="113">
        <f>IF(VJ22&gt;1,VI21,COLUMN())</f>
        <v>582</v>
      </c>
      <c r="VK21" s="113">
        <f>IF(VK22&gt;1,VJ21,COLUMN())</f>
        <v>583</v>
      </c>
      <c r="VL21" s="113">
        <f>IF(VL22&gt;1,VK21,COLUMN())</f>
        <v>584</v>
      </c>
      <c r="VM21" s="113">
        <f>IF(VM22&gt;1,VL21,COLUMN())</f>
        <v>585</v>
      </c>
      <c r="VN21" s="113">
        <f>IF(VN22&gt;1,LitRev!SC21,COLUMN())</f>
        <v>586</v>
      </c>
      <c r="VO21" s="113">
        <f t="shared" ref="VO21:WH21" si="289">IF(VO22&gt;1,VN21,COLUMN())</f>
        <v>587</v>
      </c>
      <c r="VP21" s="113">
        <f>IF(VP22&gt;1,LH21,COLUMN())</f>
        <v>588</v>
      </c>
      <c r="VQ21" s="113">
        <f t="shared" si="289"/>
        <v>589</v>
      </c>
      <c r="VR21" s="113">
        <f t="shared" si="289"/>
        <v>590</v>
      </c>
      <c r="VS21" s="113">
        <f t="shared" si="289"/>
        <v>591</v>
      </c>
      <c r="VT21" s="113">
        <f t="shared" si="289"/>
        <v>592</v>
      </c>
      <c r="VU21" s="113">
        <f t="shared" si="289"/>
        <v>593</v>
      </c>
      <c r="VV21" s="113">
        <f t="shared" si="289"/>
        <v>594</v>
      </c>
      <c r="VW21" s="113">
        <f t="shared" si="289"/>
        <v>595</v>
      </c>
      <c r="VX21" s="113">
        <f t="shared" si="289"/>
        <v>596</v>
      </c>
      <c r="VY21" s="113">
        <f t="shared" si="289"/>
        <v>597</v>
      </c>
      <c r="VZ21" s="113">
        <f t="shared" si="289"/>
        <v>598</v>
      </c>
      <c r="WA21" s="113">
        <f t="shared" si="289"/>
        <v>599</v>
      </c>
      <c r="WB21" s="113">
        <f t="shared" si="289"/>
        <v>600</v>
      </c>
      <c r="WC21" s="113">
        <f t="shared" si="289"/>
        <v>601</v>
      </c>
      <c r="WD21" s="113">
        <f t="shared" si="289"/>
        <v>602</v>
      </c>
      <c r="WE21" s="113">
        <f t="shared" si="289"/>
        <v>603</v>
      </c>
      <c r="WF21" s="113">
        <f t="shared" si="289"/>
        <v>604</v>
      </c>
      <c r="WG21" s="113">
        <f t="shared" si="289"/>
        <v>605</v>
      </c>
      <c r="WH21" s="113">
        <f t="shared" si="289"/>
        <v>606</v>
      </c>
      <c r="WI21" s="113">
        <f>IF(WI22&gt;1,LitRev!SH21,COLUMN())</f>
        <v>607</v>
      </c>
      <c r="WJ21" s="113">
        <f>IF(WJ22&gt;1,WI21,COLUMN())</f>
        <v>608</v>
      </c>
      <c r="WK21" s="113">
        <f>IF(WK22&gt;1,WJ21,COLUMN())</f>
        <v>609</v>
      </c>
      <c r="WL21" s="113">
        <f>IF(WL22&gt;1,LitRev!SI21,COLUMN())</f>
        <v>610</v>
      </c>
      <c r="WM21" s="113">
        <f t="shared" ref="WM21:WR21" si="290">IF(WM22&gt;1,WL21,COLUMN())</f>
        <v>611</v>
      </c>
      <c r="WN21" s="113">
        <f t="shared" si="290"/>
        <v>612</v>
      </c>
      <c r="WO21" s="113">
        <f t="shared" si="290"/>
        <v>613</v>
      </c>
      <c r="WP21" s="113">
        <f t="shared" si="290"/>
        <v>614</v>
      </c>
      <c r="WQ21" s="113">
        <f t="shared" si="290"/>
        <v>615</v>
      </c>
      <c r="WR21" s="113">
        <f t="shared" si="290"/>
        <v>616</v>
      </c>
      <c r="WS21" s="113">
        <f>IF(WS22&gt;1,LitRev!SJ21,COLUMN())</f>
        <v>617</v>
      </c>
      <c r="WT21" s="113">
        <f>IF(WT22&gt;1,WS21,COLUMN())</f>
        <v>618</v>
      </c>
      <c r="WU21" s="113">
        <f>IF(WU22&gt;1,LitRev!SK21,COLUMN())</f>
        <v>619</v>
      </c>
      <c r="WV21" s="113">
        <f t="shared" ref="WV21:XC21" si="291">IF(WV22&gt;1,WU21,COLUMN())</f>
        <v>620</v>
      </c>
      <c r="WW21" s="113">
        <f t="shared" si="291"/>
        <v>621</v>
      </c>
      <c r="WX21" s="113">
        <f t="shared" si="291"/>
        <v>622</v>
      </c>
      <c r="WY21" s="113">
        <f t="shared" si="291"/>
        <v>623</v>
      </c>
      <c r="WZ21" s="113">
        <f t="shared" si="291"/>
        <v>624</v>
      </c>
      <c r="XA21" s="113">
        <f t="shared" si="291"/>
        <v>625</v>
      </c>
      <c r="XB21" s="113">
        <f t="shared" si="291"/>
        <v>626</v>
      </c>
      <c r="XC21" s="113">
        <f t="shared" si="291"/>
        <v>627</v>
      </c>
      <c r="XD21" s="113">
        <f>IF(XD22&gt;1,LitRev!SO21,COLUMN())</f>
        <v>628</v>
      </c>
      <c r="XE21" s="113">
        <f>IF(XE22&gt;1,XD21,COLUMN())</f>
        <v>629</v>
      </c>
      <c r="XF21" s="113">
        <f>IF(XF22&gt;1,LitRev!SP21,COLUMN())</f>
        <v>630</v>
      </c>
      <c r="XG21" s="113">
        <f>IF(XG22&gt;1,XF21,COLUMN())</f>
        <v>631</v>
      </c>
      <c r="XH21" s="113">
        <f>IF(XH22&gt;1,XG21,COLUMN())</f>
        <v>632</v>
      </c>
      <c r="XI21" s="113">
        <f>IF(XI22&gt;1,XH21,COLUMN())</f>
        <v>633</v>
      </c>
      <c r="XJ21" s="113">
        <f>IF(XJ22&gt;1,XI21,COLUMN())</f>
        <v>634</v>
      </c>
      <c r="XK21" s="113">
        <f>IF(XK22&gt;1,#REF!,COLUMN())</f>
        <v>635</v>
      </c>
      <c r="XL21" s="113">
        <f>IF(XL22&gt;1,XK21,COLUMN())</f>
        <v>636</v>
      </c>
      <c r="XM21" s="113">
        <f>IF(XM22&gt;1,XL21,COLUMN())</f>
        <v>637</v>
      </c>
      <c r="XN21" s="113">
        <f>IF(XN22&gt;1,XM21,COLUMN())</f>
        <v>638</v>
      </c>
      <c r="XO21" s="113">
        <f>IF(XO22&gt;1,LitRev!SQ21,COLUMN())</f>
        <v>639</v>
      </c>
      <c r="XP21" s="113">
        <f t="shared" ref="XP21:XX21" si="292">IF(XP22&gt;1,XO21,COLUMN())</f>
        <v>640</v>
      </c>
      <c r="XQ21" s="113">
        <f t="shared" si="292"/>
        <v>641</v>
      </c>
      <c r="XR21" s="113">
        <f t="shared" si="292"/>
        <v>642</v>
      </c>
      <c r="XS21" s="113">
        <f t="shared" si="292"/>
        <v>643</v>
      </c>
      <c r="XT21" s="113">
        <f t="shared" si="292"/>
        <v>644</v>
      </c>
      <c r="XU21" s="113">
        <f t="shared" si="292"/>
        <v>645</v>
      </c>
      <c r="XV21" s="113">
        <f t="shared" si="292"/>
        <v>646</v>
      </c>
      <c r="XW21" s="113">
        <f t="shared" si="292"/>
        <v>647</v>
      </c>
      <c r="XX21" s="113">
        <f t="shared" si="292"/>
        <v>648</v>
      </c>
      <c r="XY21" s="113">
        <f>IF(XY22&gt;1,LitRev!SR21,COLUMN())</f>
        <v>649</v>
      </c>
      <c r="XZ21" s="113">
        <f>IF(XZ22&gt;1,XY21,COLUMN())</f>
        <v>650</v>
      </c>
      <c r="YA21" s="113">
        <f>IF(YA22&gt;1,XZ21,COLUMN())</f>
        <v>651</v>
      </c>
      <c r="YB21" s="113">
        <f>IF(YB22&gt;1,YA21,COLUMN())</f>
        <v>652</v>
      </c>
      <c r="YC21" s="113">
        <f>IF(YC22&gt;1,#REF!,COLUMN())</f>
        <v>653</v>
      </c>
      <c r="YD21" s="113">
        <f t="shared" ref="YD21:YK21" si="293">IF(YD22&gt;1,YC21,COLUMN())</f>
        <v>654</v>
      </c>
      <c r="YE21" s="113">
        <f t="shared" si="293"/>
        <v>655</v>
      </c>
      <c r="YF21" s="113">
        <f t="shared" si="293"/>
        <v>656</v>
      </c>
      <c r="YG21" s="113">
        <f t="shared" si="293"/>
        <v>657</v>
      </c>
      <c r="YH21" s="113">
        <f t="shared" si="293"/>
        <v>658</v>
      </c>
      <c r="YI21" s="113">
        <f t="shared" si="293"/>
        <v>659</v>
      </c>
      <c r="YJ21" s="113">
        <f t="shared" si="293"/>
        <v>660</v>
      </c>
      <c r="YK21" s="113">
        <f t="shared" si="293"/>
        <v>661</v>
      </c>
      <c r="YL21" s="309">
        <f>IF(YL22&gt;1,LJ21,COLUMN())</f>
        <v>321</v>
      </c>
      <c r="YM21" s="309">
        <f t="shared" ref="YM21" si="294">IF(YM22&gt;1,YL21,COLUMN())</f>
        <v>321</v>
      </c>
      <c r="YN21" s="309">
        <f t="shared" ref="YN21" si="295">IF(YN22&gt;1,YM21,COLUMN())</f>
        <v>321</v>
      </c>
      <c r="YO21" s="309">
        <f t="shared" ref="YO21" si="296">IF(YO22&gt;1,YN21,COLUMN())</f>
        <v>321</v>
      </c>
      <c r="YP21" s="113">
        <f>IF(YP22&gt;1,#REF!,COLUMN())</f>
        <v>666</v>
      </c>
      <c r="YQ21" s="113">
        <f t="shared" ref="YQ21" si="297">IF(YQ22&gt;1,YP21,COLUMN())</f>
        <v>666</v>
      </c>
    </row>
    <row r="22" spans="1:667" s="79" customFormat="1" ht="15" customHeight="1" x14ac:dyDescent="0.25">
      <c r="A22" s="78" t="s">
        <v>287</v>
      </c>
      <c r="B22" s="75"/>
      <c r="C22" s="109">
        <v>1</v>
      </c>
      <c r="D22" s="109">
        <v>2</v>
      </c>
      <c r="E22" s="79">
        <v>1</v>
      </c>
      <c r="F22" s="79">
        <v>2</v>
      </c>
      <c r="G22" s="79">
        <f>F22+1</f>
        <v>3</v>
      </c>
      <c r="H22" s="79">
        <f t="shared" ref="H22" si="298">G22+1</f>
        <v>4</v>
      </c>
      <c r="I22" s="79">
        <f>H22+1</f>
        <v>5</v>
      </c>
      <c r="J22" s="79">
        <f>I22+1</f>
        <v>6</v>
      </c>
      <c r="K22" s="79">
        <f t="shared" ref="K22" si="299">J22+1</f>
        <v>7</v>
      </c>
      <c r="L22" s="79">
        <f>K22+1</f>
        <v>8</v>
      </c>
      <c r="M22" s="79">
        <f>L22+1</f>
        <v>9</v>
      </c>
      <c r="N22" s="79">
        <f>M22+1</f>
        <v>10</v>
      </c>
      <c r="O22" s="79">
        <f>N22+1</f>
        <v>11</v>
      </c>
      <c r="P22" s="79">
        <f t="shared" ref="P22" si="300">O22+1</f>
        <v>12</v>
      </c>
      <c r="Q22" s="79">
        <f>P22+1</f>
        <v>13</v>
      </c>
      <c r="R22" s="79">
        <f>Q22+1</f>
        <v>14</v>
      </c>
      <c r="S22" s="79">
        <f t="shared" ref="S22" si="301">R22+1</f>
        <v>15</v>
      </c>
      <c r="T22" s="79">
        <f>S22+1</f>
        <v>16</v>
      </c>
      <c r="U22" s="79">
        <v>1</v>
      </c>
      <c r="V22" s="79">
        <f>U22+1</f>
        <v>2</v>
      </c>
      <c r="W22" s="79">
        <f t="shared" ref="W22:Y22" si="302">V22+1</f>
        <v>3</v>
      </c>
      <c r="X22" s="79">
        <f t="shared" si="302"/>
        <v>4</v>
      </c>
      <c r="Y22" s="79">
        <f t="shared" si="302"/>
        <v>5</v>
      </c>
      <c r="Z22" s="79">
        <f>Y22+1</f>
        <v>6</v>
      </c>
      <c r="AA22" s="79">
        <f>Z22+1</f>
        <v>7</v>
      </c>
      <c r="AB22" s="79">
        <f t="shared" ref="AB22:AD22" si="303">AA22+1</f>
        <v>8</v>
      </c>
      <c r="AC22" s="79">
        <f t="shared" si="303"/>
        <v>9</v>
      </c>
      <c r="AD22" s="79">
        <f t="shared" si="303"/>
        <v>10</v>
      </c>
      <c r="AE22" s="79">
        <f>AD22+1</f>
        <v>11</v>
      </c>
      <c r="AF22" s="79">
        <f>AE22+1</f>
        <v>12</v>
      </c>
      <c r="AG22" s="79">
        <f t="shared" ref="AG22:AI22" si="304">AF22+1</f>
        <v>13</v>
      </c>
      <c r="AH22" s="79">
        <f t="shared" si="304"/>
        <v>14</v>
      </c>
      <c r="AI22" s="79">
        <f t="shared" si="304"/>
        <v>15</v>
      </c>
      <c r="AJ22" s="79">
        <v>1</v>
      </c>
      <c r="AK22" s="79">
        <f>AJ22+1</f>
        <v>2</v>
      </c>
      <c r="AL22" s="79">
        <f t="shared" ref="AL22:AN22" si="305">AK22+1</f>
        <v>3</v>
      </c>
      <c r="AM22" s="79">
        <f t="shared" si="305"/>
        <v>4</v>
      </c>
      <c r="AN22" s="79">
        <f t="shared" si="305"/>
        <v>5</v>
      </c>
      <c r="AO22" s="79">
        <v>1</v>
      </c>
      <c r="AP22" s="79">
        <f>AO22+1</f>
        <v>2</v>
      </c>
      <c r="AQ22" s="79">
        <f>AP22+1</f>
        <v>3</v>
      </c>
      <c r="AR22" s="79">
        <v>1</v>
      </c>
      <c r="AS22" s="79">
        <f>AR22+1</f>
        <v>2</v>
      </c>
      <c r="AT22" s="79">
        <f t="shared" ref="AT22:AV22" si="306">AS22+1</f>
        <v>3</v>
      </c>
      <c r="AU22" s="79">
        <f t="shared" si="306"/>
        <v>4</v>
      </c>
      <c r="AV22" s="79">
        <f t="shared" si="306"/>
        <v>5</v>
      </c>
      <c r="AW22" s="79">
        <f t="shared" ref="AW22:AX22" si="307">AV22+1</f>
        <v>6</v>
      </c>
      <c r="AX22" s="79">
        <f t="shared" si="307"/>
        <v>7</v>
      </c>
      <c r="AY22" s="79">
        <v>1</v>
      </c>
      <c r="AZ22" s="79">
        <v>2</v>
      </c>
      <c r="BA22" s="109">
        <v>1</v>
      </c>
      <c r="BB22" s="109">
        <f t="shared" ref="BB22:BD22" si="308">BA22+1</f>
        <v>2</v>
      </c>
      <c r="BC22" s="109">
        <f t="shared" si="308"/>
        <v>3</v>
      </c>
      <c r="BD22" s="109">
        <f t="shared" si="308"/>
        <v>4</v>
      </c>
      <c r="BE22" s="98">
        <v>1</v>
      </c>
      <c r="BF22" s="98">
        <v>2</v>
      </c>
      <c r="BG22" s="115">
        <v>1</v>
      </c>
      <c r="BH22" s="115">
        <v>2</v>
      </c>
      <c r="BI22" s="115">
        <v>3</v>
      </c>
      <c r="BJ22" s="109">
        <v>1</v>
      </c>
      <c r="BK22" s="109">
        <v>2</v>
      </c>
      <c r="BL22" s="109">
        <v>1</v>
      </c>
      <c r="BM22" s="109">
        <f t="shared" ref="BM22:BR22" si="309">BL22+1</f>
        <v>2</v>
      </c>
      <c r="BN22" s="109">
        <f t="shared" si="309"/>
        <v>3</v>
      </c>
      <c r="BO22" s="109">
        <f t="shared" si="309"/>
        <v>4</v>
      </c>
      <c r="BP22" s="109">
        <f t="shared" si="309"/>
        <v>5</v>
      </c>
      <c r="BQ22" s="109">
        <f t="shared" si="309"/>
        <v>6</v>
      </c>
      <c r="BR22" s="109">
        <f t="shared" si="309"/>
        <v>7</v>
      </c>
      <c r="BS22" s="79">
        <v>1</v>
      </c>
      <c r="BT22" s="79">
        <v>1</v>
      </c>
      <c r="BU22" s="79">
        <f>BT22+1</f>
        <v>2</v>
      </c>
      <c r="BV22" s="79">
        <f>BU22+1</f>
        <v>3</v>
      </c>
      <c r="BW22" s="79">
        <f>BV22+1</f>
        <v>4</v>
      </c>
      <c r="BX22" s="79">
        <f>BW22+1</f>
        <v>5</v>
      </c>
      <c r="BY22" s="79">
        <f>BX22+1</f>
        <v>6</v>
      </c>
      <c r="BZ22" s="109">
        <v>1</v>
      </c>
      <c r="CA22" s="79">
        <v>1</v>
      </c>
      <c r="CB22" s="98">
        <v>1</v>
      </c>
      <c r="CC22" s="98">
        <v>2</v>
      </c>
      <c r="CD22" s="98">
        <v>3</v>
      </c>
      <c r="CE22" s="98">
        <v>4</v>
      </c>
      <c r="CF22" s="98">
        <v>1</v>
      </c>
      <c r="CG22" s="98">
        <f>CF22+1</f>
        <v>2</v>
      </c>
      <c r="CH22" s="98">
        <f t="shared" ref="CH22:CK22" si="310">CG22+1</f>
        <v>3</v>
      </c>
      <c r="CI22" s="98">
        <f t="shared" si="310"/>
        <v>4</v>
      </c>
      <c r="CJ22" s="98">
        <f t="shared" si="310"/>
        <v>5</v>
      </c>
      <c r="CK22" s="98">
        <f t="shared" si="310"/>
        <v>6</v>
      </c>
      <c r="CL22" s="79">
        <v>1</v>
      </c>
      <c r="CM22" s="79">
        <v>2</v>
      </c>
      <c r="CN22" s="79">
        <v>3</v>
      </c>
      <c r="CO22" s="79">
        <v>1</v>
      </c>
      <c r="CP22" s="98">
        <v>1</v>
      </c>
      <c r="CQ22" s="109">
        <v>1</v>
      </c>
      <c r="CR22" s="109">
        <f>CQ22+1</f>
        <v>2</v>
      </c>
      <c r="CS22" s="109">
        <f>CR22+1</f>
        <v>3</v>
      </c>
      <c r="CT22" s="109">
        <v>1</v>
      </c>
      <c r="CU22" s="109">
        <f t="shared" ref="CU22:DA22" si="311">CT22+1</f>
        <v>2</v>
      </c>
      <c r="CV22" s="109">
        <f t="shared" si="311"/>
        <v>3</v>
      </c>
      <c r="CW22" s="109">
        <f t="shared" si="311"/>
        <v>4</v>
      </c>
      <c r="CX22" s="109">
        <f t="shared" si="311"/>
        <v>5</v>
      </c>
      <c r="CY22" s="109">
        <f t="shared" si="311"/>
        <v>6</v>
      </c>
      <c r="CZ22" s="109">
        <f t="shared" si="311"/>
        <v>7</v>
      </c>
      <c r="DA22" s="109">
        <f t="shared" si="311"/>
        <v>8</v>
      </c>
      <c r="DB22" s="109">
        <v>1</v>
      </c>
      <c r="DC22" s="109">
        <f>DB22+1</f>
        <v>2</v>
      </c>
      <c r="DD22" s="109">
        <f t="shared" ref="DD22:DE22" si="312">DC22+1</f>
        <v>3</v>
      </c>
      <c r="DE22" s="109">
        <f t="shared" si="312"/>
        <v>4</v>
      </c>
      <c r="DF22" s="79">
        <v>1</v>
      </c>
      <c r="DG22" s="79">
        <v>2</v>
      </c>
      <c r="DH22" s="79">
        <v>3</v>
      </c>
      <c r="DI22" s="79">
        <v>4</v>
      </c>
      <c r="DJ22" s="109">
        <v>1</v>
      </c>
      <c r="DK22" s="109">
        <f t="shared" ref="DK22:DW22" si="313">DJ22+1</f>
        <v>2</v>
      </c>
      <c r="DL22" s="109">
        <f t="shared" si="313"/>
        <v>3</v>
      </c>
      <c r="DM22" s="109">
        <f t="shared" si="313"/>
        <v>4</v>
      </c>
      <c r="DN22" s="109">
        <f t="shared" si="313"/>
        <v>5</v>
      </c>
      <c r="DO22" s="109">
        <f t="shared" si="313"/>
        <v>6</v>
      </c>
      <c r="DP22" s="109">
        <f t="shared" si="313"/>
        <v>7</v>
      </c>
      <c r="DQ22" s="109">
        <f t="shared" si="313"/>
        <v>8</v>
      </c>
      <c r="DR22" s="109">
        <f t="shared" si="313"/>
        <v>9</v>
      </c>
      <c r="DS22" s="109">
        <f t="shared" si="313"/>
        <v>10</v>
      </c>
      <c r="DT22" s="109">
        <f t="shared" si="313"/>
        <v>11</v>
      </c>
      <c r="DU22" s="109">
        <f t="shared" si="313"/>
        <v>12</v>
      </c>
      <c r="DV22" s="109">
        <f t="shared" si="313"/>
        <v>13</v>
      </c>
      <c r="DW22" s="109">
        <f t="shared" si="313"/>
        <v>14</v>
      </c>
      <c r="DX22" s="79">
        <v>1</v>
      </c>
      <c r="DY22" s="79">
        <v>2</v>
      </c>
      <c r="DZ22" s="109">
        <v>1</v>
      </c>
      <c r="EA22" s="109">
        <f>DZ22+1</f>
        <v>2</v>
      </c>
      <c r="EB22" s="109">
        <f t="shared" ref="EB22:ED22" si="314">EA22+1</f>
        <v>3</v>
      </c>
      <c r="EC22" s="109">
        <f t="shared" si="314"/>
        <v>4</v>
      </c>
      <c r="ED22" s="109">
        <f t="shared" si="314"/>
        <v>5</v>
      </c>
      <c r="EE22" s="109">
        <f>ED22+1</f>
        <v>6</v>
      </c>
      <c r="EF22" s="109">
        <f>EE22+1</f>
        <v>7</v>
      </c>
      <c r="EG22" s="109">
        <f t="shared" ref="EG22:EI22" si="315">EF22+1</f>
        <v>8</v>
      </c>
      <c r="EH22" s="109">
        <f t="shared" si="315"/>
        <v>9</v>
      </c>
      <c r="EI22" s="109">
        <f t="shared" si="315"/>
        <v>10</v>
      </c>
      <c r="EJ22" s="79">
        <v>1</v>
      </c>
      <c r="EK22" s="109">
        <v>1</v>
      </c>
      <c r="EL22" s="109">
        <f>EK22+1</f>
        <v>2</v>
      </c>
      <c r="EM22" s="109">
        <f t="shared" ref="EM22:EN22" si="316">EL22+1</f>
        <v>3</v>
      </c>
      <c r="EN22" s="109">
        <f t="shared" si="316"/>
        <v>4</v>
      </c>
      <c r="EO22" s="109">
        <f t="shared" ref="EO22" si="317">EN22+1</f>
        <v>5</v>
      </c>
      <c r="EP22" s="109">
        <f>EO22+1</f>
        <v>6</v>
      </c>
      <c r="EQ22" s="109">
        <f>EP22+1</f>
        <v>7</v>
      </c>
      <c r="ER22" s="109">
        <f t="shared" ref="ER22:EU22" si="318">EQ22+1</f>
        <v>8</v>
      </c>
      <c r="ES22" s="109">
        <f t="shared" si="318"/>
        <v>9</v>
      </c>
      <c r="ET22" s="109">
        <f t="shared" si="318"/>
        <v>10</v>
      </c>
      <c r="EU22" s="109">
        <f t="shared" si="318"/>
        <v>11</v>
      </c>
      <c r="EV22" s="109">
        <f>EU22+1</f>
        <v>12</v>
      </c>
      <c r="EW22" s="109">
        <f t="shared" ref="EW22:EY22" si="319">EV22+1</f>
        <v>13</v>
      </c>
      <c r="EX22" s="109">
        <f t="shared" si="319"/>
        <v>14</v>
      </c>
      <c r="EY22" s="109">
        <f t="shared" si="319"/>
        <v>15</v>
      </c>
      <c r="EZ22" s="109">
        <f>EY22+1</f>
        <v>16</v>
      </c>
      <c r="FA22" s="109">
        <f>EZ22+1</f>
        <v>17</v>
      </c>
      <c r="FB22" s="109">
        <f t="shared" ref="FB22:FE22" si="320">FA22+1</f>
        <v>18</v>
      </c>
      <c r="FC22" s="109">
        <f t="shared" si="320"/>
        <v>19</v>
      </c>
      <c r="FD22" s="109">
        <f t="shared" si="320"/>
        <v>20</v>
      </c>
      <c r="FE22" s="109">
        <f t="shared" si="320"/>
        <v>21</v>
      </c>
      <c r="FF22" s="109">
        <f>FE22+1</f>
        <v>22</v>
      </c>
      <c r="FG22" s="109">
        <f t="shared" ref="FG22:FI22" si="321">FF22+1</f>
        <v>23</v>
      </c>
      <c r="FH22" s="109">
        <f t="shared" si="321"/>
        <v>24</v>
      </c>
      <c r="FI22" s="109">
        <f t="shared" si="321"/>
        <v>25</v>
      </c>
      <c r="FJ22" s="109">
        <f>FI22+1</f>
        <v>26</v>
      </c>
      <c r="FK22" s="109">
        <f>FJ22+1</f>
        <v>27</v>
      </c>
      <c r="FL22" s="109">
        <f t="shared" ref="FL22:FN22" si="322">FK22+1</f>
        <v>28</v>
      </c>
      <c r="FM22" s="109">
        <f t="shared" si="322"/>
        <v>29</v>
      </c>
      <c r="FN22" s="109">
        <f t="shared" si="322"/>
        <v>30</v>
      </c>
      <c r="FO22" s="79">
        <v>1</v>
      </c>
      <c r="FP22" s="79">
        <v>1</v>
      </c>
      <c r="FQ22" s="79">
        <v>1</v>
      </c>
      <c r="FR22" s="79">
        <f>FQ22+1</f>
        <v>2</v>
      </c>
      <c r="FS22" s="79">
        <f t="shared" ref="FS22:FT22" si="323">FR22+1</f>
        <v>3</v>
      </c>
      <c r="FT22" s="79">
        <f t="shared" si="323"/>
        <v>4</v>
      </c>
      <c r="FU22" s="79">
        <v>1</v>
      </c>
      <c r="FV22" s="79">
        <v>2</v>
      </c>
      <c r="FW22" s="79">
        <v>3</v>
      </c>
      <c r="FX22" s="109">
        <v>1</v>
      </c>
      <c r="FY22" s="79">
        <v>1</v>
      </c>
      <c r="FZ22" s="79">
        <f>FY22+1</f>
        <v>2</v>
      </c>
      <c r="GA22" s="79">
        <f t="shared" ref="GA22:GD22" si="324">FZ22+1</f>
        <v>3</v>
      </c>
      <c r="GB22" s="79">
        <f t="shared" si="324"/>
        <v>4</v>
      </c>
      <c r="GC22" s="79">
        <f t="shared" si="324"/>
        <v>5</v>
      </c>
      <c r="GD22" s="79">
        <f t="shared" si="324"/>
        <v>6</v>
      </c>
      <c r="GE22" s="79">
        <v>1</v>
      </c>
      <c r="GF22" s="79">
        <v>2</v>
      </c>
      <c r="GG22" s="79">
        <v>3</v>
      </c>
      <c r="GH22" s="79">
        <v>1</v>
      </c>
      <c r="GI22" s="79">
        <f>GH22+1</f>
        <v>2</v>
      </c>
      <c r="GJ22" s="79">
        <f t="shared" ref="GJ22:GL22" si="325">GI22+1</f>
        <v>3</v>
      </c>
      <c r="GK22" s="79">
        <f t="shared" si="325"/>
        <v>4</v>
      </c>
      <c r="GL22" s="79">
        <f t="shared" si="325"/>
        <v>5</v>
      </c>
      <c r="GM22" s="79">
        <f>GL22+1</f>
        <v>6</v>
      </c>
      <c r="GN22" s="79">
        <f t="shared" ref="GN22:GO22" si="326">GM22+1</f>
        <v>7</v>
      </c>
      <c r="GO22" s="79">
        <f t="shared" si="326"/>
        <v>8</v>
      </c>
      <c r="GP22" s="79">
        <v>1</v>
      </c>
      <c r="GQ22" s="79">
        <v>2</v>
      </c>
      <c r="GR22" s="79">
        <v>1</v>
      </c>
      <c r="GS22" s="79">
        <v>2</v>
      </c>
      <c r="GT22" s="79">
        <v>1</v>
      </c>
      <c r="GU22" s="79">
        <v>1</v>
      </c>
      <c r="GV22" s="81">
        <v>2</v>
      </c>
      <c r="GW22" s="81">
        <v>3</v>
      </c>
      <c r="GX22" s="79">
        <f>GW22+1</f>
        <v>4</v>
      </c>
      <c r="GY22" s="79">
        <f t="shared" ref="GY22:GZ22" si="327">GX22+1</f>
        <v>5</v>
      </c>
      <c r="GZ22" s="79">
        <f t="shared" si="327"/>
        <v>6</v>
      </c>
      <c r="HA22" s="81">
        <v>1</v>
      </c>
      <c r="HB22" s="81">
        <v>1</v>
      </c>
      <c r="HC22" s="81">
        <v>2</v>
      </c>
      <c r="HD22" s="81">
        <v>1</v>
      </c>
      <c r="HE22" s="81">
        <v>1</v>
      </c>
      <c r="HF22" s="81">
        <v>2</v>
      </c>
      <c r="HG22" s="81">
        <v>1</v>
      </c>
      <c r="HH22" s="81">
        <v>2</v>
      </c>
      <c r="HI22" s="81">
        <v>3</v>
      </c>
      <c r="HJ22" s="81">
        <v>4</v>
      </c>
      <c r="HK22" s="81">
        <v>1</v>
      </c>
      <c r="HL22" s="81">
        <f>HK22+1</f>
        <v>2</v>
      </c>
      <c r="HM22" s="81">
        <f t="shared" ref="HM22:HN22" si="328">HL22+1</f>
        <v>3</v>
      </c>
      <c r="HN22" s="81">
        <f t="shared" si="328"/>
        <v>4</v>
      </c>
      <c r="HO22" s="81">
        <v>1</v>
      </c>
      <c r="HP22" s="81">
        <f>HO22+1</f>
        <v>2</v>
      </c>
      <c r="HQ22" s="81">
        <f t="shared" ref="HQ22:HR22" si="329">HP22+1</f>
        <v>3</v>
      </c>
      <c r="HR22" s="81">
        <f t="shared" si="329"/>
        <v>4</v>
      </c>
      <c r="HS22" s="81">
        <v>1</v>
      </c>
      <c r="HT22" s="81">
        <v>1</v>
      </c>
      <c r="HU22" s="81">
        <v>1</v>
      </c>
      <c r="HV22" s="81">
        <v>2</v>
      </c>
      <c r="HW22" s="81">
        <v>1</v>
      </c>
      <c r="HX22" s="81">
        <v>2</v>
      </c>
      <c r="HY22" s="81">
        <v>1</v>
      </c>
      <c r="HZ22" s="81">
        <v>2</v>
      </c>
      <c r="IA22" s="81">
        <v>1</v>
      </c>
      <c r="IB22" s="81">
        <v>2</v>
      </c>
      <c r="IC22" s="81">
        <v>3</v>
      </c>
      <c r="ID22" s="81">
        <v>4</v>
      </c>
      <c r="IE22" s="81">
        <v>1</v>
      </c>
      <c r="IF22" s="81">
        <v>1</v>
      </c>
      <c r="IG22" s="81">
        <v>1</v>
      </c>
      <c r="IH22" s="81">
        <f t="shared" ref="IH22" si="330">IG22+1</f>
        <v>2</v>
      </c>
      <c r="II22" s="81">
        <f t="shared" ref="II22" si="331">IH22+1</f>
        <v>3</v>
      </c>
      <c r="IJ22" s="81">
        <f t="shared" ref="IJ22" si="332">II22+1</f>
        <v>4</v>
      </c>
      <c r="IK22" s="81">
        <f t="shared" ref="IK22" si="333">IJ22+1</f>
        <v>5</v>
      </c>
      <c r="IL22" s="81">
        <f t="shared" ref="IL22" si="334">IK22+1</f>
        <v>6</v>
      </c>
      <c r="IM22" s="81">
        <f t="shared" ref="IM22" si="335">IL22+1</f>
        <v>7</v>
      </c>
      <c r="IN22" s="81">
        <f t="shared" ref="IN22" si="336">IM22+1</f>
        <v>8</v>
      </c>
      <c r="IO22" s="81">
        <f t="shared" ref="IO22" si="337">IN22+1</f>
        <v>9</v>
      </c>
      <c r="IP22" s="81">
        <f t="shared" ref="IP22" si="338">IO22+1</f>
        <v>10</v>
      </c>
      <c r="IQ22" s="81">
        <f t="shared" ref="IQ22" si="339">IP22+1</f>
        <v>11</v>
      </c>
      <c r="IR22" s="81">
        <f t="shared" ref="IR22" si="340">IQ22+1</f>
        <v>12</v>
      </c>
      <c r="IS22" s="81">
        <f t="shared" ref="IS22" si="341">IR22+1</f>
        <v>13</v>
      </c>
      <c r="IT22" s="81">
        <f t="shared" ref="IT22" si="342">IS22+1</f>
        <v>14</v>
      </c>
      <c r="IU22" s="81">
        <f t="shared" ref="IU22" si="343">IT22+1</f>
        <v>15</v>
      </c>
      <c r="IV22" s="81">
        <f t="shared" ref="IV22" si="344">IU22+1</f>
        <v>16</v>
      </c>
      <c r="IW22" s="81">
        <f>IV22+1</f>
        <v>17</v>
      </c>
      <c r="IX22" s="81">
        <f>IW22+1</f>
        <v>18</v>
      </c>
      <c r="IY22" s="81">
        <f>IX22+1</f>
        <v>19</v>
      </c>
      <c r="IZ22" s="81">
        <f t="shared" ref="IZ22:LD22" si="345">IY22+1</f>
        <v>20</v>
      </c>
      <c r="JA22" s="81">
        <f t="shared" si="345"/>
        <v>21</v>
      </c>
      <c r="JB22" s="81">
        <f t="shared" si="345"/>
        <v>22</v>
      </c>
      <c r="JC22" s="81">
        <f t="shared" si="345"/>
        <v>23</v>
      </c>
      <c r="JD22" s="81">
        <f t="shared" si="345"/>
        <v>24</v>
      </c>
      <c r="JE22" s="81">
        <f t="shared" si="345"/>
        <v>25</v>
      </c>
      <c r="JF22" s="81">
        <f t="shared" si="345"/>
        <v>26</v>
      </c>
      <c r="JG22" s="81">
        <f t="shared" si="345"/>
        <v>27</v>
      </c>
      <c r="JH22" s="81">
        <f t="shared" si="345"/>
        <v>28</v>
      </c>
      <c r="JI22" s="81">
        <f t="shared" si="345"/>
        <v>29</v>
      </c>
      <c r="JJ22" s="81">
        <f t="shared" si="345"/>
        <v>30</v>
      </c>
      <c r="JK22" s="81">
        <f t="shared" si="345"/>
        <v>31</v>
      </c>
      <c r="JL22" s="81">
        <f t="shared" si="345"/>
        <v>32</v>
      </c>
      <c r="JM22" s="81">
        <f t="shared" si="345"/>
        <v>33</v>
      </c>
      <c r="JN22" s="81">
        <f t="shared" si="345"/>
        <v>34</v>
      </c>
      <c r="JO22" s="81">
        <f t="shared" si="345"/>
        <v>35</v>
      </c>
      <c r="JP22" s="81">
        <f t="shared" si="345"/>
        <v>36</v>
      </c>
      <c r="JQ22" s="81">
        <f t="shared" si="345"/>
        <v>37</v>
      </c>
      <c r="JR22" s="81">
        <f t="shared" si="345"/>
        <v>38</v>
      </c>
      <c r="JS22" s="81">
        <f t="shared" si="345"/>
        <v>39</v>
      </c>
      <c r="JT22" s="81">
        <f t="shared" si="345"/>
        <v>40</v>
      </c>
      <c r="JU22" s="81">
        <f t="shared" si="345"/>
        <v>41</v>
      </c>
      <c r="JV22" s="81">
        <f t="shared" si="345"/>
        <v>42</v>
      </c>
      <c r="JW22" s="81">
        <f t="shared" si="345"/>
        <v>43</v>
      </c>
      <c r="JX22" s="81">
        <f t="shared" si="345"/>
        <v>44</v>
      </c>
      <c r="JY22" s="81">
        <f t="shared" si="345"/>
        <v>45</v>
      </c>
      <c r="JZ22" s="81">
        <f t="shared" si="345"/>
        <v>46</v>
      </c>
      <c r="KA22" s="81">
        <f t="shared" si="345"/>
        <v>47</v>
      </c>
      <c r="KB22" s="81">
        <f t="shared" si="345"/>
        <v>48</v>
      </c>
      <c r="KC22" s="81">
        <f t="shared" si="345"/>
        <v>49</v>
      </c>
      <c r="KD22" s="81">
        <f t="shared" si="345"/>
        <v>50</v>
      </c>
      <c r="KE22" s="81">
        <f t="shared" si="345"/>
        <v>51</v>
      </c>
      <c r="KF22" s="81">
        <f t="shared" si="345"/>
        <v>52</v>
      </c>
      <c r="KG22" s="81">
        <f t="shared" si="345"/>
        <v>53</v>
      </c>
      <c r="KH22" s="81">
        <f t="shared" si="345"/>
        <v>54</v>
      </c>
      <c r="KI22" s="81">
        <f t="shared" si="345"/>
        <v>55</v>
      </c>
      <c r="KJ22" s="81">
        <f t="shared" si="345"/>
        <v>56</v>
      </c>
      <c r="KK22" s="81">
        <f t="shared" si="345"/>
        <v>57</v>
      </c>
      <c r="KL22" s="81">
        <f t="shared" si="345"/>
        <v>58</v>
      </c>
      <c r="KM22" s="81">
        <f t="shared" si="345"/>
        <v>59</v>
      </c>
      <c r="KN22" s="81">
        <f t="shared" si="345"/>
        <v>60</v>
      </c>
      <c r="KO22" s="81">
        <f t="shared" si="345"/>
        <v>61</v>
      </c>
      <c r="KP22" s="81">
        <f t="shared" si="345"/>
        <v>62</v>
      </c>
      <c r="KQ22" s="81">
        <f t="shared" si="345"/>
        <v>63</v>
      </c>
      <c r="KR22" s="81">
        <f t="shared" si="345"/>
        <v>64</v>
      </c>
      <c r="KS22" s="81">
        <f t="shared" si="345"/>
        <v>65</v>
      </c>
      <c r="KT22" s="81">
        <f t="shared" si="345"/>
        <v>66</v>
      </c>
      <c r="KU22" s="81">
        <f t="shared" si="345"/>
        <v>67</v>
      </c>
      <c r="KV22" s="81">
        <f t="shared" si="345"/>
        <v>68</v>
      </c>
      <c r="KW22" s="81">
        <f t="shared" si="345"/>
        <v>69</v>
      </c>
      <c r="KX22" s="81">
        <f t="shared" si="345"/>
        <v>70</v>
      </c>
      <c r="KY22" s="81">
        <f t="shared" si="345"/>
        <v>71</v>
      </c>
      <c r="KZ22" s="81">
        <f t="shared" si="345"/>
        <v>72</v>
      </c>
      <c r="LA22" s="81">
        <f t="shared" si="345"/>
        <v>73</v>
      </c>
      <c r="LB22" s="81">
        <f t="shared" si="345"/>
        <v>74</v>
      </c>
      <c r="LC22" s="81">
        <f t="shared" si="345"/>
        <v>75</v>
      </c>
      <c r="LD22" s="81">
        <f t="shared" si="345"/>
        <v>76</v>
      </c>
      <c r="LE22" s="98">
        <v>1</v>
      </c>
      <c r="LF22" s="98">
        <v>2</v>
      </c>
      <c r="LG22" s="81">
        <v>1</v>
      </c>
      <c r="LH22" s="81">
        <v>2</v>
      </c>
      <c r="LI22" s="325">
        <v>1</v>
      </c>
      <c r="LJ22" s="325">
        <f>LI22+1</f>
        <v>2</v>
      </c>
      <c r="LK22" s="12">
        <v>1</v>
      </c>
      <c r="LL22" s="2">
        <v>1</v>
      </c>
      <c r="LM22" s="2">
        <f>+LL22+1</f>
        <v>2</v>
      </c>
      <c r="LN22" s="2">
        <f t="shared" ref="LN22:MD22" si="346">+LM22+1</f>
        <v>3</v>
      </c>
      <c r="LO22" s="2">
        <f t="shared" si="346"/>
        <v>4</v>
      </c>
      <c r="LP22" s="2">
        <f t="shared" si="346"/>
        <v>5</v>
      </c>
      <c r="LQ22" s="2">
        <f t="shared" si="346"/>
        <v>6</v>
      </c>
      <c r="LR22" s="2">
        <f t="shared" si="346"/>
        <v>7</v>
      </c>
      <c r="LS22" s="2">
        <f t="shared" si="346"/>
        <v>8</v>
      </c>
      <c r="LT22" s="2">
        <f t="shared" si="346"/>
        <v>9</v>
      </c>
      <c r="LU22" s="2">
        <v>1</v>
      </c>
      <c r="LV22" s="2">
        <f t="shared" si="346"/>
        <v>2</v>
      </c>
      <c r="LW22" s="2">
        <f t="shared" si="346"/>
        <v>3</v>
      </c>
      <c r="LX22" s="2">
        <f t="shared" si="346"/>
        <v>4</v>
      </c>
      <c r="LY22" s="2">
        <f t="shared" si="346"/>
        <v>5</v>
      </c>
      <c r="LZ22" s="2">
        <f t="shared" si="346"/>
        <v>6</v>
      </c>
      <c r="MA22" s="2">
        <f t="shared" si="346"/>
        <v>7</v>
      </c>
      <c r="MB22" s="2">
        <f t="shared" si="346"/>
        <v>8</v>
      </c>
      <c r="MC22" s="2">
        <f t="shared" si="346"/>
        <v>9</v>
      </c>
      <c r="MD22" s="2">
        <f t="shared" si="346"/>
        <v>10</v>
      </c>
      <c r="ME22" s="2">
        <v>1</v>
      </c>
      <c r="MF22" s="2">
        <v>1</v>
      </c>
      <c r="MG22" s="2">
        <f>MF22+1</f>
        <v>2</v>
      </c>
      <c r="MH22" s="2">
        <v>1</v>
      </c>
      <c r="MI22" s="2">
        <v>1</v>
      </c>
      <c r="MJ22" s="2">
        <v>2</v>
      </c>
      <c r="MK22" s="2">
        <v>3</v>
      </c>
      <c r="ML22" s="2">
        <v>4</v>
      </c>
      <c r="MM22" s="2">
        <v>1</v>
      </c>
      <c r="MN22" s="2">
        <v>2</v>
      </c>
      <c r="MO22" s="2">
        <v>3</v>
      </c>
      <c r="MP22" s="2">
        <v>4</v>
      </c>
      <c r="MQ22" s="2">
        <v>5</v>
      </c>
      <c r="MR22" s="2">
        <v>6</v>
      </c>
      <c r="MT22" s="79" t="s">
        <v>2191</v>
      </c>
      <c r="MU22" s="79">
        <v>1</v>
      </c>
      <c r="MV22" s="81">
        <v>0</v>
      </c>
      <c r="MW22" s="79">
        <v>1</v>
      </c>
      <c r="MX22" s="79">
        <v>1</v>
      </c>
      <c r="MY22" s="79">
        <v>1</v>
      </c>
      <c r="MZ22" s="109">
        <v>1</v>
      </c>
      <c r="NA22" s="109">
        <v>1</v>
      </c>
      <c r="NB22" s="109">
        <v>2</v>
      </c>
      <c r="NC22" s="79">
        <v>1</v>
      </c>
      <c r="ND22" s="79">
        <v>1</v>
      </c>
      <c r="NE22" s="79">
        <v>1</v>
      </c>
      <c r="NF22" s="98">
        <v>1</v>
      </c>
      <c r="NG22" s="109">
        <v>1</v>
      </c>
      <c r="NH22" s="109">
        <v>1</v>
      </c>
      <c r="NI22" s="98">
        <v>1</v>
      </c>
      <c r="NJ22" s="109">
        <v>1</v>
      </c>
      <c r="NK22" s="104">
        <v>1</v>
      </c>
      <c r="NL22" s="79">
        <v>1</v>
      </c>
      <c r="NM22" s="98">
        <v>1</v>
      </c>
      <c r="NN22" s="76">
        <v>1</v>
      </c>
      <c r="NO22" s="174">
        <v>1</v>
      </c>
      <c r="NP22" s="109">
        <v>2</v>
      </c>
      <c r="NQ22" s="98">
        <v>1</v>
      </c>
      <c r="NR22" s="79">
        <v>1</v>
      </c>
      <c r="NS22" s="79">
        <v>1</v>
      </c>
      <c r="NT22" s="79">
        <v>1</v>
      </c>
      <c r="NU22" s="79">
        <v>1</v>
      </c>
      <c r="NV22" s="105">
        <v>1</v>
      </c>
      <c r="NW22" s="76">
        <v>1</v>
      </c>
      <c r="NX22" s="79">
        <v>1</v>
      </c>
      <c r="NY22" s="79">
        <v>2</v>
      </c>
      <c r="NZ22" s="79">
        <v>3</v>
      </c>
      <c r="OA22" s="79">
        <v>1</v>
      </c>
      <c r="OB22" s="79">
        <v>2</v>
      </c>
      <c r="OC22" s="79">
        <v>1</v>
      </c>
      <c r="OD22" s="79">
        <v>1</v>
      </c>
      <c r="OE22" s="79">
        <v>1</v>
      </c>
      <c r="OF22" s="104">
        <v>1</v>
      </c>
      <c r="OG22" s="109">
        <v>1</v>
      </c>
      <c r="OH22" s="98">
        <v>1</v>
      </c>
      <c r="OI22" s="109">
        <v>1</v>
      </c>
      <c r="OJ22" s="79">
        <v>1</v>
      </c>
      <c r="OK22" s="79">
        <v>1</v>
      </c>
      <c r="OL22" s="79">
        <v>1</v>
      </c>
      <c r="OM22" s="109">
        <v>1</v>
      </c>
      <c r="ON22" s="79">
        <v>1</v>
      </c>
      <c r="OO22" s="79">
        <v>1</v>
      </c>
      <c r="OP22" s="79">
        <v>1</v>
      </c>
      <c r="OQ22" s="79">
        <v>2</v>
      </c>
      <c r="OR22" s="79">
        <v>3</v>
      </c>
      <c r="OS22" s="109">
        <v>1</v>
      </c>
      <c r="OT22" s="109">
        <v>1</v>
      </c>
      <c r="OU22" s="79">
        <v>1</v>
      </c>
      <c r="OV22" s="79">
        <v>1</v>
      </c>
      <c r="OW22" s="109">
        <v>1</v>
      </c>
      <c r="OX22" s="109">
        <v>1</v>
      </c>
      <c r="OY22" s="79">
        <v>1</v>
      </c>
      <c r="OZ22" s="79">
        <v>1</v>
      </c>
      <c r="PA22" s="109">
        <v>1</v>
      </c>
      <c r="PB22" s="79">
        <v>1</v>
      </c>
      <c r="PC22" s="109">
        <v>1</v>
      </c>
      <c r="PD22" s="109">
        <v>2</v>
      </c>
      <c r="PE22" s="109">
        <v>3</v>
      </c>
      <c r="PF22" s="79">
        <v>1</v>
      </c>
      <c r="PG22" s="79">
        <v>1</v>
      </c>
      <c r="PH22" s="79">
        <v>1</v>
      </c>
      <c r="PI22" s="109">
        <v>1</v>
      </c>
      <c r="PJ22" s="109">
        <v>1</v>
      </c>
      <c r="PK22" s="79">
        <v>1</v>
      </c>
      <c r="PL22" s="79">
        <v>1</v>
      </c>
      <c r="PM22" s="79">
        <v>1</v>
      </c>
      <c r="PN22" s="79">
        <v>1</v>
      </c>
      <c r="PO22" s="109">
        <v>1</v>
      </c>
      <c r="PP22" s="79">
        <v>1</v>
      </c>
      <c r="PQ22" s="109">
        <v>1</v>
      </c>
      <c r="PR22" s="109">
        <v>1</v>
      </c>
      <c r="PS22" s="79">
        <v>1</v>
      </c>
      <c r="PT22" s="98">
        <v>1</v>
      </c>
      <c r="PU22" s="79">
        <v>1</v>
      </c>
      <c r="PV22" s="79">
        <v>1</v>
      </c>
      <c r="PW22" s="79">
        <v>1</v>
      </c>
      <c r="PX22" s="110">
        <v>1</v>
      </c>
      <c r="PY22" s="79">
        <v>1</v>
      </c>
      <c r="PZ22" s="109">
        <v>1</v>
      </c>
      <c r="QA22" s="109">
        <v>1</v>
      </c>
      <c r="QB22" s="110">
        <v>1</v>
      </c>
      <c r="QC22" s="79">
        <v>1</v>
      </c>
      <c r="QD22" s="79">
        <v>2</v>
      </c>
      <c r="QE22" s="109">
        <v>1</v>
      </c>
      <c r="QF22" s="109">
        <v>2</v>
      </c>
      <c r="QG22" s="79">
        <v>1</v>
      </c>
      <c r="QH22" s="79">
        <v>1</v>
      </c>
      <c r="QI22" s="79">
        <v>2</v>
      </c>
      <c r="QJ22" s="79">
        <v>3</v>
      </c>
      <c r="QK22" s="79">
        <v>1</v>
      </c>
      <c r="QL22" s="109">
        <v>1</v>
      </c>
      <c r="QM22" s="109">
        <v>1</v>
      </c>
      <c r="QN22" s="109">
        <v>2</v>
      </c>
      <c r="QO22" s="79">
        <v>1</v>
      </c>
      <c r="QP22" s="109">
        <v>1</v>
      </c>
      <c r="QQ22" s="109">
        <v>1</v>
      </c>
      <c r="QR22" s="109">
        <v>1</v>
      </c>
      <c r="QS22" s="79">
        <v>1</v>
      </c>
      <c r="QT22" s="79">
        <v>1</v>
      </c>
      <c r="QU22" s="79">
        <v>1</v>
      </c>
      <c r="QV22" s="109">
        <v>1</v>
      </c>
      <c r="QW22" s="79">
        <v>1</v>
      </c>
      <c r="QX22" s="79">
        <v>1</v>
      </c>
      <c r="QY22" s="79">
        <v>1</v>
      </c>
      <c r="QZ22" s="79">
        <v>1</v>
      </c>
      <c r="RA22" s="79">
        <v>2</v>
      </c>
      <c r="RB22" s="79">
        <v>3</v>
      </c>
      <c r="RC22" s="79">
        <v>4</v>
      </c>
      <c r="RD22" s="79">
        <v>1</v>
      </c>
      <c r="RE22" s="79">
        <v>1</v>
      </c>
      <c r="RF22" s="79">
        <v>1</v>
      </c>
      <c r="RG22" s="109">
        <v>1</v>
      </c>
      <c r="RH22" s="79">
        <v>1</v>
      </c>
      <c r="RI22" s="79">
        <v>1</v>
      </c>
      <c r="RJ22" s="79">
        <v>1</v>
      </c>
      <c r="RK22" s="79">
        <v>1</v>
      </c>
      <c r="RL22" s="79">
        <v>1</v>
      </c>
      <c r="RM22" s="79">
        <v>1</v>
      </c>
      <c r="RN22" s="109">
        <v>1</v>
      </c>
      <c r="RO22" s="109">
        <v>1</v>
      </c>
      <c r="RP22" s="79">
        <v>1</v>
      </c>
      <c r="RQ22" s="79">
        <v>1</v>
      </c>
      <c r="RR22" s="79">
        <v>1</v>
      </c>
      <c r="RS22" s="110">
        <v>1</v>
      </c>
      <c r="RT22" s="109">
        <v>1</v>
      </c>
      <c r="RU22" s="109">
        <v>2</v>
      </c>
      <c r="RV22" s="110">
        <v>1</v>
      </c>
      <c r="RW22" s="79">
        <v>1</v>
      </c>
      <c r="RX22" s="79">
        <v>1</v>
      </c>
      <c r="RY22" s="79">
        <v>1</v>
      </c>
      <c r="RZ22" s="79">
        <v>1</v>
      </c>
      <c r="SA22" s="79">
        <v>1</v>
      </c>
      <c r="SB22" s="79">
        <v>1</v>
      </c>
      <c r="SC22" s="109">
        <v>1</v>
      </c>
      <c r="SD22" s="109">
        <v>2</v>
      </c>
      <c r="SE22" s="79">
        <v>1</v>
      </c>
      <c r="SF22" s="79">
        <v>1</v>
      </c>
      <c r="SG22" s="79">
        <v>1</v>
      </c>
      <c r="SH22" s="79">
        <v>1</v>
      </c>
      <c r="SI22" s="79">
        <v>1</v>
      </c>
      <c r="SJ22" s="79">
        <v>1</v>
      </c>
      <c r="SK22" s="109">
        <v>1</v>
      </c>
      <c r="SL22" s="79">
        <v>1</v>
      </c>
      <c r="SM22" s="79">
        <v>1</v>
      </c>
      <c r="SN22" s="79">
        <v>1</v>
      </c>
      <c r="SO22" s="109">
        <v>1</v>
      </c>
      <c r="SP22" s="79">
        <v>1</v>
      </c>
      <c r="SQ22" s="79">
        <v>1</v>
      </c>
      <c r="SR22" s="81">
        <v>1</v>
      </c>
      <c r="SS22" s="81">
        <v>1</v>
      </c>
      <c r="ST22" s="81"/>
      <c r="SU22" s="81"/>
      <c r="SV22" s="81"/>
      <c r="SW22" s="81"/>
      <c r="SX22" s="81"/>
      <c r="SY22" s="81"/>
      <c r="SZ22" s="81"/>
      <c r="TA22" s="81"/>
      <c r="TB22" s="81"/>
      <c r="TC22" s="81"/>
      <c r="TD22" s="81"/>
      <c r="TE22" s="81"/>
      <c r="TF22" s="81"/>
      <c r="TG22" s="81"/>
      <c r="TH22" s="81"/>
      <c r="TI22" s="81"/>
      <c r="TJ22" s="81"/>
      <c r="TK22" s="81">
        <v>1</v>
      </c>
      <c r="TL22" s="81"/>
      <c r="TM22" s="81"/>
      <c r="TN22" s="81"/>
      <c r="TO22" s="81"/>
      <c r="TP22" s="81"/>
      <c r="TQ22" s="81"/>
      <c r="TR22" s="81">
        <v>1</v>
      </c>
      <c r="TS22" s="81"/>
      <c r="TT22" s="81"/>
      <c r="TU22" s="81"/>
      <c r="TV22" s="81"/>
      <c r="TW22" s="81">
        <v>1</v>
      </c>
      <c r="TX22" s="81"/>
      <c r="TY22" s="81"/>
      <c r="TZ22" s="81">
        <v>1</v>
      </c>
      <c r="UA22" s="81"/>
      <c r="UB22" s="81"/>
      <c r="UC22" s="81"/>
      <c r="UD22" s="81"/>
      <c r="UE22" s="81">
        <v>1</v>
      </c>
      <c r="UF22" s="81"/>
      <c r="UG22" s="81"/>
      <c r="UH22" s="81"/>
      <c r="UI22" s="81"/>
      <c r="UJ22" s="81"/>
      <c r="UK22" s="81"/>
      <c r="UL22" s="81"/>
      <c r="UM22" s="81"/>
      <c r="UN22" s="81"/>
      <c r="UO22" s="82"/>
      <c r="UP22" s="82"/>
      <c r="UQ22" s="81"/>
      <c r="UR22" s="81"/>
      <c r="US22" s="81"/>
      <c r="UT22" s="81"/>
      <c r="UU22" s="81"/>
      <c r="UV22" s="81"/>
      <c r="UW22" s="81"/>
      <c r="UX22" s="81"/>
      <c r="UY22" s="81"/>
      <c r="UZ22" s="81"/>
      <c r="VA22" s="81"/>
      <c r="VB22" s="81"/>
      <c r="VC22" s="81"/>
      <c r="VD22" s="81"/>
      <c r="VE22" s="81"/>
      <c r="VF22" s="81"/>
      <c r="VG22" s="81"/>
      <c r="VH22" s="81"/>
      <c r="VI22" s="81"/>
      <c r="VJ22" s="81"/>
      <c r="VK22" s="81"/>
      <c r="VL22" s="81"/>
      <c r="VM22" s="81"/>
      <c r="VN22" s="81"/>
      <c r="VO22" s="81"/>
      <c r="VP22" s="81"/>
      <c r="VQ22" s="81"/>
      <c r="VR22" s="81"/>
      <c r="VS22" s="81"/>
      <c r="VT22" s="81"/>
      <c r="VU22" s="81"/>
      <c r="VV22" s="81"/>
      <c r="VW22" s="81"/>
      <c r="VX22" s="81"/>
      <c r="VY22" s="81"/>
      <c r="VZ22" s="81"/>
      <c r="WA22" s="81"/>
      <c r="WB22" s="81"/>
      <c r="WC22" s="81"/>
      <c r="WD22" s="81"/>
      <c r="WE22" s="81"/>
      <c r="WF22" s="81"/>
      <c r="WG22" s="81"/>
      <c r="WH22" s="81"/>
      <c r="WI22" s="81"/>
      <c r="WJ22" s="80"/>
      <c r="WK22" s="81">
        <v>1</v>
      </c>
      <c r="WL22" s="81"/>
      <c r="WM22" s="81"/>
      <c r="WN22" s="81"/>
      <c r="WO22" s="81"/>
      <c r="WP22" s="81"/>
      <c r="WQ22" s="81"/>
      <c r="WR22" s="81"/>
      <c r="WS22" s="81"/>
      <c r="WT22" s="81"/>
      <c r="WU22" s="81"/>
      <c r="WV22" s="81"/>
      <c r="WW22" s="81">
        <v>1</v>
      </c>
      <c r="WX22" s="81"/>
      <c r="WY22" s="81"/>
      <c r="WZ22" s="81"/>
      <c r="XA22" s="81"/>
      <c r="XB22" s="81"/>
      <c r="XC22" s="81"/>
      <c r="XD22" s="81">
        <v>1</v>
      </c>
      <c r="XE22" s="81"/>
      <c r="XF22" s="81"/>
      <c r="XG22" s="81"/>
      <c r="XH22" s="81"/>
      <c r="XI22" s="81"/>
      <c r="XJ22" s="81"/>
      <c r="XK22" s="81"/>
      <c r="XL22" s="81"/>
      <c r="XM22" s="81"/>
      <c r="XN22" s="81"/>
      <c r="XO22" s="81"/>
      <c r="XP22" s="81"/>
      <c r="XQ22" s="81"/>
      <c r="XR22" s="81"/>
      <c r="XS22" s="81"/>
      <c r="XT22" s="81"/>
      <c r="XU22" s="81"/>
      <c r="XV22" s="81"/>
      <c r="XW22" s="81"/>
      <c r="XX22" s="81"/>
      <c r="XY22" s="81"/>
      <c r="XZ22" s="81"/>
      <c r="YA22" s="81"/>
      <c r="YB22" s="81"/>
      <c r="YC22" s="81"/>
      <c r="YD22" s="81"/>
      <c r="YE22" s="81"/>
      <c r="YF22" s="81"/>
      <c r="YG22" s="81"/>
      <c r="YH22" s="81"/>
      <c r="YI22" s="81"/>
      <c r="YJ22" s="81"/>
      <c r="YK22" s="81"/>
      <c r="YL22" s="301">
        <f>LJ22+1</f>
        <v>3</v>
      </c>
      <c r="YM22" s="301">
        <f>YL22+1</f>
        <v>4</v>
      </c>
      <c r="YN22" s="301">
        <f>YM22+1</f>
        <v>5</v>
      </c>
      <c r="YO22" s="301">
        <f>YN22+1</f>
        <v>6</v>
      </c>
      <c r="YP22" s="2">
        <v>1</v>
      </c>
      <c r="YQ22" s="2">
        <v>2</v>
      </c>
    </row>
    <row r="23" spans="1:667" s="196" customFormat="1" ht="42.75" customHeight="1" x14ac:dyDescent="0.25">
      <c r="A23" s="193" t="s">
        <v>1174</v>
      </c>
      <c r="B23" s="194"/>
      <c r="C23" s="195" t="s">
        <v>2094</v>
      </c>
      <c r="D23" s="195" t="s">
        <v>2095</v>
      </c>
      <c r="E23" s="195" t="s">
        <v>2172</v>
      </c>
      <c r="F23" s="195" t="s">
        <v>2174</v>
      </c>
      <c r="G23" s="195" t="s">
        <v>2176</v>
      </c>
      <c r="H23" s="195" t="s">
        <v>2177</v>
      </c>
      <c r="I23" s="195" t="s">
        <v>2178</v>
      </c>
      <c r="J23" s="195" t="s">
        <v>2179</v>
      </c>
      <c r="K23" s="195" t="s">
        <v>2180</v>
      </c>
      <c r="L23" s="195" t="s">
        <v>2181</v>
      </c>
      <c r="M23" s="195" t="s">
        <v>2172</v>
      </c>
      <c r="N23" s="195" t="s">
        <v>2174</v>
      </c>
      <c r="O23" s="195" t="s">
        <v>2176</v>
      </c>
      <c r="P23" s="195" t="s">
        <v>2177</v>
      </c>
      <c r="Q23" s="195" t="s">
        <v>2178</v>
      </c>
      <c r="R23" s="195" t="s">
        <v>2179</v>
      </c>
      <c r="S23" s="195" t="s">
        <v>2180</v>
      </c>
      <c r="T23" s="195" t="s">
        <v>2181</v>
      </c>
      <c r="U23" s="196" t="s">
        <v>2099</v>
      </c>
      <c r="V23" s="196" t="s">
        <v>2100</v>
      </c>
      <c r="W23" s="196" t="s">
        <v>2101</v>
      </c>
      <c r="X23" s="196" t="s">
        <v>2098</v>
      </c>
      <c r="Y23" s="196" t="s">
        <v>2102</v>
      </c>
      <c r="Z23" s="196" t="s">
        <v>2099</v>
      </c>
      <c r="AA23" s="196" t="s">
        <v>2100</v>
      </c>
      <c r="AB23" s="196" t="s">
        <v>2101</v>
      </c>
      <c r="AC23" s="196" t="s">
        <v>2098</v>
      </c>
      <c r="AD23" s="196" t="s">
        <v>2102</v>
      </c>
      <c r="AE23" s="196" t="s">
        <v>2099</v>
      </c>
      <c r="AF23" s="196" t="s">
        <v>2100</v>
      </c>
      <c r="AG23" s="196" t="s">
        <v>2101</v>
      </c>
      <c r="AH23" s="196" t="s">
        <v>2098</v>
      </c>
      <c r="AI23" s="196" t="s">
        <v>2102</v>
      </c>
      <c r="AJ23" s="196" t="s">
        <v>2103</v>
      </c>
      <c r="AK23" s="196" t="s">
        <v>2104</v>
      </c>
      <c r="AL23" s="196" t="s">
        <v>2105</v>
      </c>
      <c r="AM23" s="196" t="s">
        <v>2106</v>
      </c>
      <c r="AN23" s="196" t="s">
        <v>2107</v>
      </c>
      <c r="AO23" s="197" t="s">
        <v>2108</v>
      </c>
      <c r="AP23" s="197" t="s">
        <v>2109</v>
      </c>
      <c r="AQ23" s="197" t="s">
        <v>2200</v>
      </c>
      <c r="AR23" s="196" t="s">
        <v>2401</v>
      </c>
      <c r="AS23" s="196" t="s">
        <v>2408</v>
      </c>
      <c r="AT23" s="196" t="s">
        <v>2409</v>
      </c>
      <c r="AU23" s="196" t="s">
        <v>2410</v>
      </c>
      <c r="AV23" s="196" t="s">
        <v>2411</v>
      </c>
      <c r="AW23" s="196" t="s">
        <v>2412</v>
      </c>
      <c r="AX23" s="196" t="s">
        <v>2413</v>
      </c>
      <c r="AY23" s="196" t="s">
        <v>1170</v>
      </c>
      <c r="AZ23" s="196">
        <v>2022</v>
      </c>
      <c r="BA23" s="191" t="s">
        <v>2206</v>
      </c>
      <c r="BB23" s="191" t="s">
        <v>2207</v>
      </c>
      <c r="BC23" s="191" t="s">
        <v>2208</v>
      </c>
      <c r="BD23" s="191" t="s">
        <v>2209</v>
      </c>
      <c r="BE23" s="196" t="s">
        <v>2544</v>
      </c>
      <c r="BF23" s="196">
        <v>2012</v>
      </c>
      <c r="BG23" s="196" t="s">
        <v>2111</v>
      </c>
      <c r="BH23" s="196" t="s">
        <v>2112</v>
      </c>
      <c r="BI23" s="196" t="s">
        <v>2113</v>
      </c>
      <c r="BJ23" s="191" t="s">
        <v>2116</v>
      </c>
      <c r="BK23" s="191" t="s">
        <v>2418</v>
      </c>
      <c r="BL23" s="191" t="s">
        <v>2014</v>
      </c>
      <c r="BM23" s="191" t="s">
        <v>2015</v>
      </c>
      <c r="BN23" s="191" t="s">
        <v>2016</v>
      </c>
      <c r="BO23" s="191" t="s">
        <v>2011</v>
      </c>
      <c r="BP23" s="191" t="s">
        <v>2012</v>
      </c>
      <c r="BQ23" s="191" t="s">
        <v>2013</v>
      </c>
      <c r="BR23" s="191" t="s">
        <v>2547</v>
      </c>
      <c r="BS23" s="196" t="s">
        <v>219</v>
      </c>
      <c r="BT23" s="196" t="s">
        <v>2213</v>
      </c>
      <c r="BU23" s="196" t="s">
        <v>2214</v>
      </c>
      <c r="BV23" s="196" t="s">
        <v>2215</v>
      </c>
      <c r="BW23" s="196" t="s">
        <v>2216</v>
      </c>
      <c r="BX23" s="196" t="s">
        <v>2217</v>
      </c>
      <c r="BY23" s="196" t="s">
        <v>2218</v>
      </c>
      <c r="BZ23" s="191"/>
      <c r="CB23" s="196" t="s">
        <v>2117</v>
      </c>
      <c r="CC23" s="196" t="s">
        <v>2118</v>
      </c>
      <c r="CD23" s="196" t="s">
        <v>2119</v>
      </c>
      <c r="CE23" s="196" t="s">
        <v>429</v>
      </c>
      <c r="CF23" s="196" t="s">
        <v>2020</v>
      </c>
      <c r="CG23" s="196" t="s">
        <v>2021</v>
      </c>
      <c r="CH23" s="196" t="s">
        <v>2022</v>
      </c>
      <c r="CI23" s="196" t="s">
        <v>2023</v>
      </c>
      <c r="CJ23" s="196" t="s">
        <v>2024</v>
      </c>
      <c r="CK23" s="196" t="s">
        <v>2025</v>
      </c>
      <c r="CL23" s="196" t="s">
        <v>243</v>
      </c>
      <c r="CM23" s="196" t="s">
        <v>244</v>
      </c>
      <c r="CN23" s="196" t="s">
        <v>245</v>
      </c>
      <c r="CQ23" s="191" t="s">
        <v>1185</v>
      </c>
      <c r="CR23" s="191" t="s">
        <v>2092</v>
      </c>
      <c r="CS23" s="191" t="s">
        <v>2093</v>
      </c>
      <c r="CT23" s="191" t="s">
        <v>2027</v>
      </c>
      <c r="CU23" s="191" t="s">
        <v>2028</v>
      </c>
      <c r="CV23" s="191" t="s">
        <v>2029</v>
      </c>
      <c r="CW23" s="191" t="s">
        <v>2030</v>
      </c>
      <c r="CX23" s="191" t="s">
        <v>856</v>
      </c>
      <c r="CY23" s="191" t="s">
        <v>857</v>
      </c>
      <c r="CZ23" s="191" t="s">
        <v>1214</v>
      </c>
      <c r="DA23" s="191" t="s">
        <v>858</v>
      </c>
      <c r="DB23" s="191" t="s">
        <v>2120</v>
      </c>
      <c r="DC23" s="191" t="s">
        <v>1185</v>
      </c>
      <c r="DD23" s="191" t="s">
        <v>2121</v>
      </c>
      <c r="DE23" s="191" t="s">
        <v>2112</v>
      </c>
      <c r="DF23" s="196" t="s">
        <v>2044</v>
      </c>
      <c r="DG23" s="196" t="s">
        <v>2045</v>
      </c>
      <c r="DH23" s="196" t="s">
        <v>2046</v>
      </c>
      <c r="DI23" s="196" t="s">
        <v>2229</v>
      </c>
      <c r="DJ23" s="191" t="s">
        <v>2032</v>
      </c>
      <c r="DK23" s="191" t="s">
        <v>2033</v>
      </c>
      <c r="DL23" s="191" t="s">
        <v>2034</v>
      </c>
      <c r="DM23" s="191" t="s">
        <v>2035</v>
      </c>
      <c r="DN23" s="191" t="s">
        <v>2036</v>
      </c>
      <c r="DO23" s="191" t="s">
        <v>2037</v>
      </c>
      <c r="DP23" s="191" t="s">
        <v>2038</v>
      </c>
      <c r="DQ23" s="191" t="s">
        <v>2039</v>
      </c>
      <c r="DR23" s="191" t="s">
        <v>2430</v>
      </c>
      <c r="DS23" s="191" t="s">
        <v>2040</v>
      </c>
      <c r="DT23" s="191" t="s">
        <v>2041</v>
      </c>
      <c r="DU23" s="191" t="s">
        <v>2042</v>
      </c>
      <c r="DV23" s="191" t="s">
        <v>2043</v>
      </c>
      <c r="DW23" s="191" t="s">
        <v>1254</v>
      </c>
      <c r="DX23" s="196" t="s">
        <v>2123</v>
      </c>
      <c r="DY23" s="196" t="s">
        <v>640</v>
      </c>
      <c r="DZ23" s="191" t="s">
        <v>2124</v>
      </c>
      <c r="EA23" s="191" t="s">
        <v>2125</v>
      </c>
      <c r="EB23" s="191" t="s">
        <v>2126</v>
      </c>
      <c r="EC23" s="191" t="s">
        <v>2127</v>
      </c>
      <c r="ED23" s="191" t="s">
        <v>2128</v>
      </c>
      <c r="EE23" s="191" t="s">
        <v>2129</v>
      </c>
      <c r="EF23" s="191" t="s">
        <v>2130</v>
      </c>
      <c r="EG23" s="191" t="s">
        <v>2131</v>
      </c>
      <c r="EH23" s="191" t="s">
        <v>2132</v>
      </c>
      <c r="EI23" s="191" t="s">
        <v>2133</v>
      </c>
      <c r="EK23" s="191" t="s">
        <v>867</v>
      </c>
      <c r="EL23" s="191" t="s">
        <v>2437</v>
      </c>
      <c r="EM23" s="191" t="s">
        <v>2438</v>
      </c>
      <c r="EN23" s="191" t="s">
        <v>2439</v>
      </c>
      <c r="EO23" s="191" t="s">
        <v>868</v>
      </c>
      <c r="EP23" s="191" t="s">
        <v>2441</v>
      </c>
      <c r="EQ23" s="191" t="s">
        <v>2440</v>
      </c>
      <c r="ER23" s="191" t="s">
        <v>2442</v>
      </c>
      <c r="ES23" s="191" t="s">
        <v>2443</v>
      </c>
      <c r="ET23" s="191" t="s">
        <v>2444</v>
      </c>
      <c r="EU23" s="191" t="s">
        <v>867</v>
      </c>
      <c r="EV23" s="191" t="s">
        <v>2437</v>
      </c>
      <c r="EW23" s="191" t="s">
        <v>2438</v>
      </c>
      <c r="EX23" s="191" t="s">
        <v>2439</v>
      </c>
      <c r="EY23" s="191" t="s">
        <v>868</v>
      </c>
      <c r="EZ23" s="191" t="s">
        <v>2441</v>
      </c>
      <c r="FA23" s="191" t="s">
        <v>2440</v>
      </c>
      <c r="FB23" s="191" t="s">
        <v>2442</v>
      </c>
      <c r="FC23" s="191" t="s">
        <v>2443</v>
      </c>
      <c r="FD23" s="191" t="s">
        <v>2444</v>
      </c>
      <c r="FE23" s="191" t="s">
        <v>867</v>
      </c>
      <c r="FF23" s="191" t="s">
        <v>2437</v>
      </c>
      <c r="FG23" s="191" t="s">
        <v>2438</v>
      </c>
      <c r="FH23" s="191" t="s">
        <v>2439</v>
      </c>
      <c r="FI23" s="191" t="s">
        <v>868</v>
      </c>
      <c r="FJ23" s="191" t="s">
        <v>2441</v>
      </c>
      <c r="FK23" s="191" t="s">
        <v>2440</v>
      </c>
      <c r="FL23" s="191" t="s">
        <v>2442</v>
      </c>
      <c r="FM23" s="191" t="s">
        <v>2443</v>
      </c>
      <c r="FN23" s="191" t="s">
        <v>2444</v>
      </c>
      <c r="FO23" s="196" t="s">
        <v>2325</v>
      </c>
      <c r="FP23" s="196" t="s">
        <v>2327</v>
      </c>
      <c r="FQ23" s="196" t="s">
        <v>2138</v>
      </c>
      <c r="FR23" s="196" t="s">
        <v>2134</v>
      </c>
      <c r="FS23" s="196" t="s">
        <v>2136</v>
      </c>
      <c r="FT23" s="196" t="s">
        <v>2137</v>
      </c>
      <c r="FU23" s="196" t="s">
        <v>319</v>
      </c>
      <c r="FV23" s="196" t="s">
        <v>320</v>
      </c>
      <c r="FW23" s="196" t="s">
        <v>321</v>
      </c>
      <c r="FX23" s="191" t="s">
        <v>1185</v>
      </c>
      <c r="FY23" s="196" t="s">
        <v>2139</v>
      </c>
      <c r="FZ23" s="196" t="s">
        <v>2140</v>
      </c>
      <c r="GA23" s="196" t="s">
        <v>2141</v>
      </c>
      <c r="GB23" s="196" t="s">
        <v>2142</v>
      </c>
      <c r="GC23" s="196" t="s">
        <v>2143</v>
      </c>
      <c r="GD23" s="196" t="s">
        <v>2144</v>
      </c>
      <c r="GE23" s="196" t="s">
        <v>2450</v>
      </c>
      <c r="GF23" s="196" t="s">
        <v>2451</v>
      </c>
      <c r="GG23" s="196" t="s">
        <v>2452</v>
      </c>
      <c r="GH23" s="196" t="s">
        <v>889</v>
      </c>
      <c r="GI23" s="196" t="s">
        <v>2454</v>
      </c>
      <c r="GJ23" s="196" t="s">
        <v>890</v>
      </c>
      <c r="GK23" s="196" t="s">
        <v>2455</v>
      </c>
      <c r="GL23" s="196" t="s">
        <v>891</v>
      </c>
      <c r="GM23" s="196" t="s">
        <v>2457</v>
      </c>
      <c r="GN23" s="196" t="s">
        <v>2458</v>
      </c>
      <c r="GO23" s="196" t="s">
        <v>2459</v>
      </c>
      <c r="GP23" s="196" t="s">
        <v>1986</v>
      </c>
      <c r="GQ23" s="196" t="s">
        <v>1987</v>
      </c>
      <c r="GR23" s="196" t="s">
        <v>1271</v>
      </c>
      <c r="GS23" s="196" t="s">
        <v>1272</v>
      </c>
      <c r="GT23" s="198" t="s">
        <v>1283</v>
      </c>
      <c r="GU23" s="196" t="s">
        <v>2145</v>
      </c>
      <c r="GV23" s="199" t="s">
        <v>2146</v>
      </c>
      <c r="GW23" s="199" t="s">
        <v>1604</v>
      </c>
      <c r="GX23" s="196" t="s">
        <v>2147</v>
      </c>
      <c r="GY23" s="196" t="s">
        <v>2148</v>
      </c>
      <c r="GZ23" s="196" t="s">
        <v>2149</v>
      </c>
      <c r="HA23" s="199"/>
      <c r="HB23" s="199" t="s">
        <v>2463</v>
      </c>
      <c r="HC23" s="199" t="s">
        <v>2464</v>
      </c>
      <c r="HD23" s="199" t="s">
        <v>2007</v>
      </c>
      <c r="HE23" s="199" t="s">
        <v>2468</v>
      </c>
      <c r="HF23" s="199" t="s">
        <v>2469</v>
      </c>
      <c r="HG23" s="199" t="s">
        <v>1605</v>
      </c>
      <c r="HH23" s="199" t="s">
        <v>1606</v>
      </c>
      <c r="HI23" s="199" t="s">
        <v>1607</v>
      </c>
      <c r="HJ23" s="199" t="s">
        <v>1608</v>
      </c>
      <c r="HK23" s="199" t="s">
        <v>2154</v>
      </c>
      <c r="HL23" s="199" t="s">
        <v>2156</v>
      </c>
      <c r="HM23" s="199" t="s">
        <v>2159</v>
      </c>
      <c r="HN23" s="199" t="s">
        <v>2158</v>
      </c>
      <c r="HO23" s="199" t="s">
        <v>2161</v>
      </c>
      <c r="HP23" s="199" t="s">
        <v>2557</v>
      </c>
      <c r="HQ23" s="199" t="s">
        <v>2163</v>
      </c>
      <c r="HR23" s="199" t="s">
        <v>2558</v>
      </c>
      <c r="HS23" s="199"/>
      <c r="HT23" s="199" t="s">
        <v>1609</v>
      </c>
      <c r="HU23" s="199" t="s">
        <v>2246</v>
      </c>
      <c r="HV23" s="199" t="s">
        <v>2244</v>
      </c>
      <c r="HW23" s="199"/>
      <c r="HX23" s="199"/>
      <c r="HY23" s="199" t="s">
        <v>2382</v>
      </c>
      <c r="HZ23" s="199" t="s">
        <v>2373</v>
      </c>
      <c r="IA23" s="200" t="s">
        <v>1885</v>
      </c>
      <c r="IB23" s="200" t="s">
        <v>1886</v>
      </c>
      <c r="IC23" s="200" t="s">
        <v>1887</v>
      </c>
      <c r="ID23" s="200" t="s">
        <v>1888</v>
      </c>
      <c r="IE23" s="199" t="s">
        <v>1889</v>
      </c>
      <c r="IF23" s="199"/>
      <c r="IG23" s="199" t="s">
        <v>2047</v>
      </c>
      <c r="IH23" s="199" t="s">
        <v>2049</v>
      </c>
      <c r="II23" s="199" t="s">
        <v>2050</v>
      </c>
      <c r="IJ23" s="199" t="s">
        <v>2051</v>
      </c>
      <c r="IK23" s="199" t="s">
        <v>2052</v>
      </c>
      <c r="IL23" s="199" t="s">
        <v>2573</v>
      </c>
      <c r="IM23" s="199" t="s">
        <v>2574</v>
      </c>
      <c r="IN23" s="199" t="s">
        <v>2575</v>
      </c>
      <c r="IO23" s="199" t="s">
        <v>2576</v>
      </c>
      <c r="IP23" s="199" t="s">
        <v>2577</v>
      </c>
      <c r="IQ23" s="199" t="s">
        <v>2578</v>
      </c>
      <c r="IR23" s="199" t="s">
        <v>2579</v>
      </c>
      <c r="IS23" s="199" t="s">
        <v>2580</v>
      </c>
      <c r="IT23" s="199" t="s">
        <v>2581</v>
      </c>
      <c r="IU23" s="199" t="s">
        <v>2582</v>
      </c>
      <c r="IV23" s="199" t="s">
        <v>2583</v>
      </c>
      <c r="IW23" s="199" t="s">
        <v>2619</v>
      </c>
      <c r="IX23" s="199" t="s">
        <v>2620</v>
      </c>
      <c r="IY23" s="199" t="s">
        <v>2621</v>
      </c>
      <c r="IZ23" s="199" t="s">
        <v>2584</v>
      </c>
      <c r="JA23" s="199" t="s">
        <v>2585</v>
      </c>
      <c r="JB23" s="199" t="s">
        <v>2053</v>
      </c>
      <c r="JC23" s="199" t="s">
        <v>2054</v>
      </c>
      <c r="JD23" s="199" t="s">
        <v>2055</v>
      </c>
      <c r="JE23" s="199" t="s">
        <v>2056</v>
      </c>
      <c r="JF23" s="199" t="s">
        <v>2057</v>
      </c>
      <c r="JG23" s="199" t="s">
        <v>2058</v>
      </c>
      <c r="JH23" s="199" t="s">
        <v>2059</v>
      </c>
      <c r="JI23" s="199" t="s">
        <v>2060</v>
      </c>
      <c r="JJ23" s="199" t="s">
        <v>2061</v>
      </c>
      <c r="JK23" s="199" t="s">
        <v>2062</v>
      </c>
      <c r="JL23" s="199" t="s">
        <v>2063</v>
      </c>
      <c r="JM23" s="199" t="s">
        <v>2064</v>
      </c>
      <c r="JN23" s="199" t="s">
        <v>2065</v>
      </c>
      <c r="JO23" s="199" t="s">
        <v>2066</v>
      </c>
      <c r="JP23" s="199" t="s">
        <v>2067</v>
      </c>
      <c r="JQ23" s="199" t="s">
        <v>2068</v>
      </c>
      <c r="JR23" s="199" t="s">
        <v>2069</v>
      </c>
      <c r="JS23" s="199" t="s">
        <v>2088</v>
      </c>
      <c r="JT23" s="199" t="s">
        <v>2070</v>
      </c>
      <c r="JU23" s="199" t="s">
        <v>2071</v>
      </c>
      <c r="JV23" s="199" t="s">
        <v>2072</v>
      </c>
      <c r="JW23" s="199" t="s">
        <v>2073</v>
      </c>
      <c r="JX23" s="199" t="s">
        <v>2074</v>
      </c>
      <c r="JY23" s="199" t="s">
        <v>2075</v>
      </c>
      <c r="JZ23" s="199" t="s">
        <v>2076</v>
      </c>
      <c r="KA23" s="199" t="s">
        <v>2077</v>
      </c>
      <c r="KB23" s="199" t="s">
        <v>2078</v>
      </c>
      <c r="KC23" s="199" t="s">
        <v>2079</v>
      </c>
      <c r="KD23" s="199" t="s">
        <v>2080</v>
      </c>
      <c r="KE23" s="199" t="s">
        <v>2081</v>
      </c>
      <c r="KF23" s="199" t="s">
        <v>2082</v>
      </c>
      <c r="KG23" s="199" t="s">
        <v>2083</v>
      </c>
      <c r="KH23" s="199" t="s">
        <v>2084</v>
      </c>
      <c r="KI23" s="199" t="s">
        <v>2085</v>
      </c>
      <c r="KJ23" s="199" t="s">
        <v>2086</v>
      </c>
      <c r="KK23" s="199" t="s">
        <v>2087</v>
      </c>
      <c r="KL23" s="199" t="s">
        <v>2586</v>
      </c>
      <c r="KM23" s="199" t="s">
        <v>2588</v>
      </c>
      <c r="KN23" s="199" t="s">
        <v>2591</v>
      </c>
      <c r="KO23" s="199" t="s">
        <v>2593</v>
      </c>
      <c r="KP23" s="199" t="s">
        <v>2595</v>
      </c>
      <c r="KQ23" s="199" t="s">
        <v>2597</v>
      </c>
      <c r="KR23" s="199" t="s">
        <v>2599</v>
      </c>
      <c r="KS23" s="199" t="s">
        <v>2601</v>
      </c>
      <c r="KT23" s="199" t="s">
        <v>2603</v>
      </c>
      <c r="KU23" s="199" t="s">
        <v>2605</v>
      </c>
      <c r="KV23" s="199" t="s">
        <v>2607</v>
      </c>
      <c r="KW23" s="199" t="s">
        <v>2609</v>
      </c>
      <c r="KX23" s="199" t="s">
        <v>2611</v>
      </c>
      <c r="KY23" s="199" t="s">
        <v>2622</v>
      </c>
      <c r="KZ23" s="199" t="s">
        <v>2625</v>
      </c>
      <c r="LA23" s="199" t="s">
        <v>2613</v>
      </c>
      <c r="LB23" s="199" t="s">
        <v>2615</v>
      </c>
      <c r="LC23" s="199" t="s">
        <v>2623</v>
      </c>
      <c r="LD23" s="199" t="s">
        <v>2624</v>
      </c>
      <c r="LE23" s="196" t="s">
        <v>2254</v>
      </c>
      <c r="LF23" s="196" t="s">
        <v>2255</v>
      </c>
      <c r="LG23" s="199" t="s">
        <v>2395</v>
      </c>
      <c r="LH23" s="199" t="s">
        <v>1610</v>
      </c>
      <c r="LI23" s="325">
        <v>2005</v>
      </c>
      <c r="LJ23" s="325">
        <v>2010</v>
      </c>
      <c r="LK23" s="2"/>
      <c r="LL23" s="2" t="s">
        <v>2675</v>
      </c>
      <c r="LM23" s="2" t="s">
        <v>2675</v>
      </c>
      <c r="LN23" s="2" t="s">
        <v>2675</v>
      </c>
      <c r="LO23" s="2" t="s">
        <v>2675</v>
      </c>
      <c r="LP23" s="2" t="s">
        <v>2675</v>
      </c>
      <c r="LQ23" s="2" t="s">
        <v>2675</v>
      </c>
      <c r="LR23" s="2" t="s">
        <v>2675</v>
      </c>
      <c r="LS23" s="2" t="s">
        <v>2675</v>
      </c>
      <c r="LT23" s="2" t="s">
        <v>2675</v>
      </c>
      <c r="LU23" s="2" t="s">
        <v>2676</v>
      </c>
      <c r="LV23" s="2"/>
      <c r="LW23" s="2"/>
      <c r="LX23" s="2"/>
      <c r="LY23" s="2"/>
      <c r="LZ23" s="2"/>
      <c r="MA23" s="2"/>
      <c r="MB23" s="2"/>
      <c r="MC23" s="2"/>
      <c r="MD23" s="2"/>
      <c r="ME23" s="2"/>
      <c r="MF23" s="2"/>
      <c r="MG23" s="2"/>
      <c r="MH23" s="2" t="s">
        <v>2677</v>
      </c>
      <c r="MI23" s="2"/>
      <c r="MJ23" s="2"/>
      <c r="MK23" s="2"/>
      <c r="ML23" s="2"/>
      <c r="MM23" s="2"/>
      <c r="MN23" s="2"/>
      <c r="MO23" s="2"/>
      <c r="MP23" s="2"/>
      <c r="MQ23" s="2"/>
      <c r="MR23" s="2"/>
      <c r="MT23" s="79" t="s">
        <v>2191</v>
      </c>
      <c r="MU23" s="196" t="s">
        <v>1241</v>
      </c>
      <c r="MV23" s="199"/>
      <c r="MZ23" s="191"/>
      <c r="NA23" s="191" t="s">
        <v>425</v>
      </c>
      <c r="NB23" s="191" t="s">
        <v>426</v>
      </c>
      <c r="NG23" s="191"/>
      <c r="NH23" s="191"/>
      <c r="NJ23" s="191"/>
      <c r="NK23" s="201" t="s">
        <v>1182</v>
      </c>
      <c r="NL23" s="196" t="s">
        <v>1181</v>
      </c>
      <c r="NM23" s="196" t="s">
        <v>1180</v>
      </c>
      <c r="NN23" s="201"/>
      <c r="NO23" s="202" t="s">
        <v>645</v>
      </c>
      <c r="NP23" s="191" t="s">
        <v>646</v>
      </c>
      <c r="NV23" s="194"/>
      <c r="NW23" s="201"/>
      <c r="NX23" s="196" t="s">
        <v>634</v>
      </c>
      <c r="NY23" s="196" t="s">
        <v>635</v>
      </c>
      <c r="NZ23" s="196" t="s">
        <v>636</v>
      </c>
      <c r="OA23" s="196">
        <v>2006</v>
      </c>
      <c r="OB23" s="196">
        <v>2008</v>
      </c>
      <c r="OF23" s="201"/>
      <c r="OG23" s="191"/>
      <c r="OI23" s="191"/>
      <c r="OM23" s="191"/>
      <c r="OO23" s="196" t="s">
        <v>1208</v>
      </c>
      <c r="OP23" s="196" t="s">
        <v>637</v>
      </c>
      <c r="OQ23" s="196" t="s">
        <v>638</v>
      </c>
      <c r="OR23" s="196" t="s">
        <v>639</v>
      </c>
      <c r="OS23" s="191"/>
      <c r="OT23" s="191" t="s">
        <v>1185</v>
      </c>
      <c r="OW23" s="191"/>
      <c r="OX23" s="191" t="s">
        <v>1185</v>
      </c>
      <c r="PA23" s="191"/>
      <c r="PC23" s="191" t="s">
        <v>981</v>
      </c>
      <c r="PD23" s="191" t="s">
        <v>982</v>
      </c>
      <c r="PE23" s="191" t="s">
        <v>983</v>
      </c>
      <c r="PI23" s="191"/>
      <c r="PJ23" s="191"/>
      <c r="PO23" s="191"/>
      <c r="PQ23" s="191"/>
      <c r="PR23" s="191"/>
      <c r="PU23" s="196" t="s">
        <v>1220</v>
      </c>
      <c r="PX23" s="203"/>
      <c r="PZ23" s="191"/>
      <c r="QA23" s="191"/>
      <c r="QB23" s="203"/>
      <c r="QC23" s="196" t="s">
        <v>1222</v>
      </c>
      <c r="QD23" s="196" t="s">
        <v>1223</v>
      </c>
      <c r="QE23" s="191" t="s">
        <v>647</v>
      </c>
      <c r="QF23" s="191" t="s">
        <v>648</v>
      </c>
      <c r="QH23" s="196" t="s">
        <v>1006</v>
      </c>
      <c r="QI23" s="196" t="s">
        <v>1007</v>
      </c>
      <c r="QJ23" s="196" t="s">
        <v>1008</v>
      </c>
      <c r="QK23" s="196" t="s">
        <v>641</v>
      </c>
      <c r="QL23" s="191"/>
      <c r="QM23" s="191" t="s">
        <v>427</v>
      </c>
      <c r="QN23" s="191" t="s">
        <v>428</v>
      </c>
      <c r="QP23" s="191"/>
      <c r="QQ23" s="191"/>
      <c r="QR23" s="191"/>
      <c r="QU23" s="196" t="s">
        <v>642</v>
      </c>
      <c r="QV23" s="191"/>
      <c r="QZ23" s="196" t="s">
        <v>1051</v>
      </c>
      <c r="RA23" s="196" t="s">
        <v>1052</v>
      </c>
      <c r="RB23" s="196" t="s">
        <v>1053</v>
      </c>
      <c r="RC23" s="196" t="s">
        <v>1054</v>
      </c>
      <c r="RD23" s="196" t="s">
        <v>1231</v>
      </c>
      <c r="RG23" s="191"/>
      <c r="RH23" s="196" t="s">
        <v>267</v>
      </c>
      <c r="RJ23" s="196" t="s">
        <v>269</v>
      </c>
      <c r="RM23" s="196" t="s">
        <v>882</v>
      </c>
      <c r="RN23" s="191"/>
      <c r="RO23" s="191"/>
      <c r="RP23" s="196" t="s">
        <v>643</v>
      </c>
      <c r="RS23" s="203"/>
      <c r="RT23" s="191" t="s">
        <v>976</v>
      </c>
      <c r="RU23" s="191" t="s">
        <v>973</v>
      </c>
      <c r="RV23" s="203"/>
      <c r="SC23" s="191" t="s">
        <v>885</v>
      </c>
      <c r="SD23" s="191" t="s">
        <v>886</v>
      </c>
      <c r="SG23" s="196" t="s">
        <v>323</v>
      </c>
      <c r="SI23" s="196" t="s">
        <v>644</v>
      </c>
      <c r="SK23" s="191"/>
      <c r="SO23" s="191"/>
      <c r="SR23" s="199"/>
      <c r="SS23" s="199"/>
      <c r="ST23" s="199"/>
      <c r="SU23" s="199"/>
      <c r="SV23" s="199"/>
      <c r="SW23" s="199"/>
      <c r="SX23" s="199"/>
      <c r="SY23" s="199"/>
      <c r="SZ23" s="199"/>
      <c r="TA23" s="199"/>
      <c r="TB23" s="199"/>
      <c r="TC23" s="199"/>
      <c r="TD23" s="199"/>
      <c r="TE23" s="199"/>
      <c r="TF23" s="199"/>
      <c r="TG23" s="199"/>
      <c r="TH23" s="199"/>
      <c r="TI23" s="199"/>
      <c r="TJ23" s="199"/>
      <c r="TK23" s="199"/>
      <c r="TL23" s="199"/>
      <c r="TM23" s="199"/>
      <c r="TN23" s="199"/>
      <c r="TO23" s="199"/>
      <c r="TP23" s="199"/>
      <c r="TQ23" s="199"/>
      <c r="TR23" s="199"/>
      <c r="TS23" s="199"/>
      <c r="TT23" s="199"/>
      <c r="TU23" s="199"/>
      <c r="TV23" s="199"/>
      <c r="TW23" s="199"/>
      <c r="TX23" s="199"/>
      <c r="TY23" s="199"/>
      <c r="TZ23" s="199"/>
      <c r="UA23" s="199"/>
      <c r="UB23" s="199"/>
      <c r="UC23" s="199"/>
      <c r="UD23" s="199"/>
      <c r="UE23" s="199"/>
      <c r="UF23" s="199"/>
      <c r="UG23" s="199"/>
      <c r="UH23" s="199"/>
      <c r="UI23" s="199"/>
      <c r="UJ23" s="199"/>
      <c r="UK23" s="199"/>
      <c r="UL23" s="199"/>
      <c r="UM23" s="199"/>
      <c r="UN23" s="199"/>
      <c r="UO23" s="200"/>
      <c r="UP23" s="200"/>
      <c r="UQ23" s="199"/>
      <c r="UR23" s="199"/>
      <c r="US23" s="199"/>
      <c r="UT23" s="199"/>
      <c r="UU23" s="199"/>
      <c r="UV23" s="199"/>
      <c r="UW23" s="199"/>
      <c r="UX23" s="199"/>
      <c r="UY23" s="199"/>
      <c r="UZ23" s="199"/>
      <c r="VA23" s="199"/>
      <c r="VB23" s="199"/>
      <c r="VC23" s="199"/>
      <c r="VD23" s="199"/>
      <c r="VE23" s="199"/>
      <c r="VF23" s="199"/>
      <c r="VG23" s="199"/>
      <c r="VH23" s="199"/>
      <c r="VI23" s="199"/>
      <c r="VJ23" s="199"/>
      <c r="VK23" s="199"/>
      <c r="VL23" s="199"/>
      <c r="VM23" s="199"/>
      <c r="VN23" s="199"/>
      <c r="VO23" s="199"/>
      <c r="VP23" s="199"/>
      <c r="VQ23" s="199"/>
      <c r="VR23" s="199"/>
      <c r="VS23" s="199"/>
      <c r="VT23" s="199"/>
      <c r="VU23" s="199"/>
      <c r="VV23" s="199"/>
      <c r="VW23" s="199"/>
      <c r="VX23" s="199"/>
      <c r="VY23" s="199"/>
      <c r="VZ23" s="199"/>
      <c r="WA23" s="199"/>
      <c r="WB23" s="199"/>
      <c r="WC23" s="199"/>
      <c r="WD23" s="199"/>
      <c r="WE23" s="199"/>
      <c r="WF23" s="199"/>
      <c r="WG23" s="199"/>
      <c r="WH23" s="199"/>
      <c r="WI23" s="199"/>
      <c r="WJ23" s="204"/>
      <c r="WK23" s="199"/>
      <c r="WL23" s="199"/>
      <c r="WM23" s="199"/>
      <c r="WN23" s="199"/>
      <c r="WO23" s="199"/>
      <c r="WP23" s="199"/>
      <c r="WQ23" s="199"/>
      <c r="WR23" s="199"/>
      <c r="WS23" s="199"/>
      <c r="WT23" s="199"/>
      <c r="WU23" s="199"/>
      <c r="WV23" s="199"/>
      <c r="WW23" s="199" t="s">
        <v>1884</v>
      </c>
      <c r="WX23" s="199"/>
      <c r="WY23" s="199"/>
      <c r="WZ23" s="199"/>
      <c r="XA23" s="199"/>
      <c r="XB23" s="199"/>
      <c r="XC23" s="199"/>
      <c r="XD23" s="199" t="s">
        <v>1208</v>
      </c>
      <c r="XE23" s="199"/>
      <c r="XF23" s="199"/>
      <c r="XG23" s="199"/>
      <c r="XH23" s="199"/>
      <c r="XI23" s="199"/>
      <c r="XJ23" s="199"/>
      <c r="XK23" s="199"/>
      <c r="XL23" s="199"/>
      <c r="XM23" s="199"/>
      <c r="XN23" s="199"/>
      <c r="XO23" s="199"/>
      <c r="XP23" s="199"/>
      <c r="XQ23" s="199"/>
      <c r="XR23" s="199"/>
      <c r="XS23" s="199"/>
      <c r="XT23" s="199"/>
      <c r="XU23" s="199"/>
      <c r="XV23" s="199"/>
      <c r="XW23" s="199"/>
      <c r="XX23" s="199"/>
      <c r="XY23" s="199"/>
      <c r="XZ23" s="199"/>
      <c r="YA23" s="199"/>
      <c r="YB23" s="199"/>
      <c r="YC23" s="199"/>
      <c r="YD23" s="199"/>
      <c r="YE23" s="199"/>
      <c r="YF23" s="199"/>
      <c r="YG23" s="199"/>
      <c r="YH23" s="199"/>
      <c r="YI23" s="199"/>
      <c r="YJ23" s="199"/>
      <c r="YK23" s="199"/>
      <c r="YL23" s="301">
        <v>2015</v>
      </c>
      <c r="YM23" s="301">
        <v>2020</v>
      </c>
      <c r="YN23" s="301">
        <v>2025</v>
      </c>
      <c r="YO23" s="301">
        <v>2030</v>
      </c>
      <c r="YP23" s="2"/>
      <c r="YQ23" s="2"/>
    </row>
    <row r="24" spans="1:667" s="79" customFormat="1" ht="15" customHeight="1" x14ac:dyDescent="0.25">
      <c r="A24" s="78" t="s">
        <v>1134</v>
      </c>
      <c r="B24" s="75"/>
      <c r="C24" s="98">
        <v>2013</v>
      </c>
      <c r="D24" s="98">
        <v>2013</v>
      </c>
      <c r="E24" s="79">
        <v>2013</v>
      </c>
      <c r="F24" s="79">
        <v>2013</v>
      </c>
      <c r="G24" s="79">
        <v>2013</v>
      </c>
      <c r="H24" s="79">
        <v>2013</v>
      </c>
      <c r="I24" s="79">
        <v>2013</v>
      </c>
      <c r="J24" s="79">
        <v>2013</v>
      </c>
      <c r="K24" s="79">
        <v>2013</v>
      </c>
      <c r="L24" s="79">
        <v>2013</v>
      </c>
      <c r="M24" s="79">
        <v>2013</v>
      </c>
      <c r="N24" s="79">
        <v>2013</v>
      </c>
      <c r="O24" s="79">
        <v>2013</v>
      </c>
      <c r="P24" s="79">
        <v>2013</v>
      </c>
      <c r="Q24" s="79">
        <v>2013</v>
      </c>
      <c r="R24" s="79">
        <v>2013</v>
      </c>
      <c r="S24" s="79">
        <v>2013</v>
      </c>
      <c r="T24" s="79">
        <v>2013</v>
      </c>
      <c r="U24" s="79">
        <v>2010</v>
      </c>
      <c r="V24" s="79">
        <v>2010</v>
      </c>
      <c r="W24" s="79">
        <v>2010</v>
      </c>
      <c r="X24" s="79">
        <v>2010</v>
      </c>
      <c r="Y24" s="79">
        <v>2010</v>
      </c>
      <c r="Z24" s="79">
        <v>2010</v>
      </c>
      <c r="AA24" s="79">
        <v>2010</v>
      </c>
      <c r="AB24" s="79">
        <v>2010</v>
      </c>
      <c r="AC24" s="79">
        <v>2010</v>
      </c>
      <c r="AD24" s="79">
        <v>2010</v>
      </c>
      <c r="AE24" s="79">
        <v>2010</v>
      </c>
      <c r="AF24" s="79">
        <v>2010</v>
      </c>
      <c r="AG24" s="79">
        <v>2010</v>
      </c>
      <c r="AH24" s="79">
        <v>2010</v>
      </c>
      <c r="AI24" s="79">
        <v>2010</v>
      </c>
      <c r="AJ24" s="79">
        <v>2011</v>
      </c>
      <c r="AK24" s="79">
        <v>2011</v>
      </c>
      <c r="AL24" s="79">
        <v>2011</v>
      </c>
      <c r="AM24" s="79">
        <v>2011</v>
      </c>
      <c r="AN24" s="79">
        <v>2011</v>
      </c>
      <c r="AO24" s="79">
        <v>2012</v>
      </c>
      <c r="AP24" s="79">
        <v>2012</v>
      </c>
      <c r="AQ24" s="79">
        <v>2012</v>
      </c>
      <c r="AR24" s="79">
        <v>2013</v>
      </c>
      <c r="AS24" s="79">
        <v>2013</v>
      </c>
      <c r="AT24" s="79">
        <v>2013</v>
      </c>
      <c r="AU24" s="79">
        <v>2013</v>
      </c>
      <c r="AV24" s="79">
        <v>2013</v>
      </c>
      <c r="AW24" s="79">
        <v>2013</v>
      </c>
      <c r="AX24" s="79">
        <v>2013</v>
      </c>
      <c r="AY24" s="79">
        <v>2010</v>
      </c>
      <c r="AZ24" s="79">
        <v>2010</v>
      </c>
      <c r="BA24" s="98">
        <v>2014</v>
      </c>
      <c r="BB24" s="98">
        <v>2014</v>
      </c>
      <c r="BC24" s="98">
        <v>2014</v>
      </c>
      <c r="BD24" s="98">
        <v>2014</v>
      </c>
      <c r="BE24" s="98">
        <v>2012</v>
      </c>
      <c r="BF24" s="98">
        <v>2012</v>
      </c>
      <c r="BG24" s="79">
        <v>2014</v>
      </c>
      <c r="BH24" s="79">
        <v>2014</v>
      </c>
      <c r="BI24" s="79">
        <v>2014</v>
      </c>
      <c r="BJ24" s="79">
        <v>2011</v>
      </c>
      <c r="BK24" s="79">
        <v>2011</v>
      </c>
      <c r="BL24" s="98">
        <v>2012</v>
      </c>
      <c r="BM24" s="98">
        <v>2012</v>
      </c>
      <c r="BN24" s="98">
        <v>2012</v>
      </c>
      <c r="BO24" s="98">
        <v>2012</v>
      </c>
      <c r="BP24" s="98">
        <v>2012</v>
      </c>
      <c r="BQ24" s="98">
        <v>2012</v>
      </c>
      <c r="BR24" s="98">
        <v>2012</v>
      </c>
      <c r="BS24" s="79">
        <v>2014</v>
      </c>
      <c r="BT24" s="79">
        <v>2011</v>
      </c>
      <c r="BU24" s="79">
        <v>2011</v>
      </c>
      <c r="BV24" s="79">
        <v>2011</v>
      </c>
      <c r="BW24" s="79">
        <v>2011</v>
      </c>
      <c r="BX24" s="79">
        <v>2011</v>
      </c>
      <c r="BY24" s="79">
        <v>2011</v>
      </c>
      <c r="BZ24" s="98">
        <v>2015</v>
      </c>
      <c r="CA24" s="79">
        <v>2010</v>
      </c>
      <c r="CB24" s="98">
        <v>2010</v>
      </c>
      <c r="CC24" s="98">
        <v>2010</v>
      </c>
      <c r="CD24" s="98">
        <v>2010</v>
      </c>
      <c r="CE24" s="98">
        <v>2010</v>
      </c>
      <c r="CF24" s="98">
        <v>2010</v>
      </c>
      <c r="CG24" s="98">
        <v>2010</v>
      </c>
      <c r="CH24" s="98">
        <v>2010</v>
      </c>
      <c r="CI24" s="98">
        <v>2010</v>
      </c>
      <c r="CJ24" s="98">
        <v>2010</v>
      </c>
      <c r="CK24" s="98">
        <v>2010</v>
      </c>
      <c r="CL24" s="79">
        <v>2014</v>
      </c>
      <c r="CM24" s="79">
        <v>2014</v>
      </c>
      <c r="CN24" s="79">
        <v>2014</v>
      </c>
      <c r="CO24" s="79">
        <v>2012</v>
      </c>
      <c r="CP24" s="98">
        <v>2014</v>
      </c>
      <c r="CQ24" s="98">
        <v>2013</v>
      </c>
      <c r="CR24" s="98">
        <v>2013</v>
      </c>
      <c r="CS24" s="98">
        <v>2013</v>
      </c>
      <c r="CT24" s="98">
        <v>2012</v>
      </c>
      <c r="CU24" s="98">
        <v>2012</v>
      </c>
      <c r="CV24" s="98">
        <v>2012</v>
      </c>
      <c r="CW24" s="98">
        <v>2012</v>
      </c>
      <c r="CX24" s="98">
        <v>2012</v>
      </c>
      <c r="CY24" s="98">
        <v>2012</v>
      </c>
      <c r="CZ24" s="98">
        <v>2012</v>
      </c>
      <c r="DA24" s="98">
        <v>2012</v>
      </c>
      <c r="DB24" s="98">
        <v>2013</v>
      </c>
      <c r="DC24" s="98">
        <v>2013</v>
      </c>
      <c r="DD24" s="98">
        <v>2013</v>
      </c>
      <c r="DE24" s="98">
        <v>2013</v>
      </c>
      <c r="DF24" s="79">
        <v>2012</v>
      </c>
      <c r="DG24" s="79">
        <v>2012</v>
      </c>
      <c r="DH24" s="79">
        <v>2012</v>
      </c>
      <c r="DI24" s="79">
        <v>2012</v>
      </c>
      <c r="DJ24" s="98">
        <v>2013</v>
      </c>
      <c r="DK24" s="98">
        <v>2013</v>
      </c>
      <c r="DL24" s="98">
        <v>2013</v>
      </c>
      <c r="DM24" s="98">
        <v>2013</v>
      </c>
      <c r="DN24" s="98">
        <v>2013</v>
      </c>
      <c r="DO24" s="98">
        <v>2013</v>
      </c>
      <c r="DP24" s="98">
        <v>2013</v>
      </c>
      <c r="DQ24" s="98">
        <v>2013</v>
      </c>
      <c r="DR24" s="98">
        <v>2013</v>
      </c>
      <c r="DS24" s="98">
        <v>2013</v>
      </c>
      <c r="DT24" s="98">
        <v>2013</v>
      </c>
      <c r="DU24" s="98">
        <v>2013</v>
      </c>
      <c r="DV24" s="98">
        <v>2013</v>
      </c>
      <c r="DW24" s="98">
        <v>2013</v>
      </c>
      <c r="DX24" s="79">
        <v>2013</v>
      </c>
      <c r="DY24" s="79">
        <v>2013</v>
      </c>
      <c r="DZ24" s="98">
        <v>2014</v>
      </c>
      <c r="EA24" s="98">
        <v>2014</v>
      </c>
      <c r="EB24" s="98">
        <v>2014</v>
      </c>
      <c r="EC24" s="98">
        <v>2014</v>
      </c>
      <c r="ED24" s="98">
        <v>2014</v>
      </c>
      <c r="EE24" s="98">
        <v>2014</v>
      </c>
      <c r="EF24" s="98">
        <v>2014</v>
      </c>
      <c r="EG24" s="98">
        <v>2014</v>
      </c>
      <c r="EH24" s="98">
        <v>2014</v>
      </c>
      <c r="EI24" s="98">
        <v>2014</v>
      </c>
      <c r="EJ24" s="79">
        <v>2013</v>
      </c>
      <c r="EK24" s="98">
        <v>2013</v>
      </c>
      <c r="EL24" s="98">
        <v>2013</v>
      </c>
      <c r="EM24" s="98">
        <v>2013</v>
      </c>
      <c r="EN24" s="98">
        <v>2013</v>
      </c>
      <c r="EO24" s="98">
        <v>2013</v>
      </c>
      <c r="EP24" s="98">
        <v>2013</v>
      </c>
      <c r="EQ24" s="98">
        <v>2013</v>
      </c>
      <c r="ER24" s="98">
        <v>2013</v>
      </c>
      <c r="ES24" s="98">
        <v>2013</v>
      </c>
      <c r="ET24" s="98">
        <v>2013</v>
      </c>
      <c r="EU24" s="98">
        <v>2013</v>
      </c>
      <c r="EV24" s="98">
        <v>2013</v>
      </c>
      <c r="EW24" s="98">
        <v>2013</v>
      </c>
      <c r="EX24" s="98">
        <v>2013</v>
      </c>
      <c r="EY24" s="98">
        <v>2013</v>
      </c>
      <c r="EZ24" s="98">
        <v>2013</v>
      </c>
      <c r="FA24" s="98">
        <v>2013</v>
      </c>
      <c r="FB24" s="98">
        <v>2013</v>
      </c>
      <c r="FC24" s="98">
        <v>2013</v>
      </c>
      <c r="FD24" s="98">
        <v>2013</v>
      </c>
      <c r="FE24" s="98">
        <v>2013</v>
      </c>
      <c r="FF24" s="98">
        <v>2013</v>
      </c>
      <c r="FG24" s="98">
        <v>2013</v>
      </c>
      <c r="FH24" s="98">
        <v>2013</v>
      </c>
      <c r="FI24" s="98">
        <v>2013</v>
      </c>
      <c r="FJ24" s="98">
        <v>2013</v>
      </c>
      <c r="FK24" s="98">
        <v>2013</v>
      </c>
      <c r="FL24" s="98">
        <v>2013</v>
      </c>
      <c r="FM24" s="98">
        <v>2013</v>
      </c>
      <c r="FN24" s="98">
        <v>2013</v>
      </c>
      <c r="FO24" s="79">
        <v>2011</v>
      </c>
      <c r="FP24" s="79">
        <v>2010</v>
      </c>
      <c r="FQ24" s="79">
        <v>2012</v>
      </c>
      <c r="FR24" s="79">
        <v>2012</v>
      </c>
      <c r="FS24" s="79">
        <v>2012</v>
      </c>
      <c r="FT24" s="79">
        <v>2012</v>
      </c>
      <c r="FU24" s="79">
        <v>2012</v>
      </c>
      <c r="FV24" s="79">
        <v>2012</v>
      </c>
      <c r="FW24" s="79">
        <v>2012</v>
      </c>
      <c r="FX24" s="98">
        <v>2013</v>
      </c>
      <c r="FY24" s="79">
        <v>2013</v>
      </c>
      <c r="FZ24" s="79">
        <v>2013</v>
      </c>
      <c r="GA24" s="79">
        <v>2013</v>
      </c>
      <c r="GB24" s="79">
        <v>2013</v>
      </c>
      <c r="GC24" s="79">
        <v>2013</v>
      </c>
      <c r="GD24" s="79">
        <v>2013</v>
      </c>
      <c r="GE24" s="79">
        <v>2014</v>
      </c>
      <c r="GF24" s="79">
        <v>2014</v>
      </c>
      <c r="GG24" s="79">
        <v>2014</v>
      </c>
      <c r="GH24" s="79">
        <v>2014</v>
      </c>
      <c r="GI24" s="79">
        <v>2014</v>
      </c>
      <c r="GJ24" s="79">
        <v>2014</v>
      </c>
      <c r="GK24" s="79">
        <v>2014</v>
      </c>
      <c r="GL24" s="79">
        <v>2014</v>
      </c>
      <c r="GM24" s="79">
        <v>2014</v>
      </c>
      <c r="GN24" s="79">
        <v>2014</v>
      </c>
      <c r="GO24" s="79">
        <v>2014</v>
      </c>
      <c r="GP24" s="79">
        <v>2013</v>
      </c>
      <c r="GQ24" s="79">
        <v>2013</v>
      </c>
      <c r="GR24" s="79">
        <v>2010</v>
      </c>
      <c r="GS24" s="79">
        <v>2010</v>
      </c>
      <c r="GT24" s="79">
        <v>2011</v>
      </c>
      <c r="GU24" s="187">
        <v>2008</v>
      </c>
      <c r="GV24" s="103">
        <f>GU24</f>
        <v>2008</v>
      </c>
      <c r="GW24" s="103">
        <f>GV24</f>
        <v>2008</v>
      </c>
      <c r="GX24" s="187">
        <v>2008</v>
      </c>
      <c r="GY24" s="103">
        <f>GX24</f>
        <v>2008</v>
      </c>
      <c r="GZ24" s="103">
        <f>GY24</f>
        <v>2008</v>
      </c>
      <c r="HA24" s="103">
        <v>2007</v>
      </c>
      <c r="HB24" s="103">
        <v>2008</v>
      </c>
      <c r="HC24" s="81">
        <f>HB24</f>
        <v>2008</v>
      </c>
      <c r="HD24" s="103">
        <v>2008</v>
      </c>
      <c r="HE24" s="103">
        <v>2008</v>
      </c>
      <c r="HF24" s="103">
        <v>2008</v>
      </c>
      <c r="HG24" s="103">
        <v>2008</v>
      </c>
      <c r="HH24" s="103">
        <v>2008</v>
      </c>
      <c r="HI24" s="103">
        <v>2008</v>
      </c>
      <c r="HJ24" s="103">
        <v>2008</v>
      </c>
      <c r="HK24" s="103">
        <v>2008</v>
      </c>
      <c r="HL24" s="103">
        <v>2008</v>
      </c>
      <c r="HM24" s="103">
        <v>2008</v>
      </c>
      <c r="HN24" s="103">
        <v>2008</v>
      </c>
      <c r="HO24" s="103">
        <v>2008</v>
      </c>
      <c r="HP24" s="103">
        <v>2008</v>
      </c>
      <c r="HQ24" s="103">
        <v>2008</v>
      </c>
      <c r="HR24" s="103">
        <v>2008</v>
      </c>
      <c r="HS24" s="103">
        <v>2008</v>
      </c>
      <c r="HT24" s="103">
        <v>2009</v>
      </c>
      <c r="HU24" s="103">
        <v>2008</v>
      </c>
      <c r="HV24" s="103">
        <v>2008</v>
      </c>
      <c r="HW24" s="103">
        <v>2008</v>
      </c>
      <c r="HX24" s="103">
        <v>2008</v>
      </c>
      <c r="HY24" s="103">
        <v>2007</v>
      </c>
      <c r="HZ24" s="103">
        <v>2007</v>
      </c>
      <c r="IA24" s="103">
        <v>2009</v>
      </c>
      <c r="IB24" s="103">
        <v>2009</v>
      </c>
      <c r="IC24" s="103">
        <v>2009</v>
      </c>
      <c r="ID24" s="103">
        <v>2009</v>
      </c>
      <c r="IE24" s="103">
        <v>2007</v>
      </c>
      <c r="IF24" s="103">
        <v>2007</v>
      </c>
      <c r="IG24" s="103">
        <v>2008</v>
      </c>
      <c r="IH24" s="103">
        <v>2008</v>
      </c>
      <c r="II24" s="103">
        <v>2008</v>
      </c>
      <c r="IJ24" s="103">
        <v>2008</v>
      </c>
      <c r="IK24" s="103">
        <v>2008</v>
      </c>
      <c r="IL24" s="103">
        <v>2008</v>
      </c>
      <c r="IM24" s="103">
        <v>2008</v>
      </c>
      <c r="IN24" s="103">
        <v>2008</v>
      </c>
      <c r="IO24" s="103">
        <v>2008</v>
      </c>
      <c r="IP24" s="103">
        <v>2008</v>
      </c>
      <c r="IQ24" s="103">
        <v>2008</v>
      </c>
      <c r="IR24" s="103">
        <v>2008</v>
      </c>
      <c r="IS24" s="103">
        <v>2008</v>
      </c>
      <c r="IT24" s="103">
        <v>2008</v>
      </c>
      <c r="IU24" s="103">
        <v>2008</v>
      </c>
      <c r="IV24" s="103">
        <v>2008</v>
      </c>
      <c r="IW24" s="103">
        <v>2008</v>
      </c>
      <c r="IX24" s="103">
        <v>2008</v>
      </c>
      <c r="IY24" s="103">
        <v>2008</v>
      </c>
      <c r="IZ24" s="103">
        <v>2008</v>
      </c>
      <c r="JA24" s="103">
        <v>2008</v>
      </c>
      <c r="JB24" s="103">
        <v>2008</v>
      </c>
      <c r="JC24" s="103">
        <v>2008</v>
      </c>
      <c r="JD24" s="103">
        <v>2008</v>
      </c>
      <c r="JE24" s="103">
        <v>2008</v>
      </c>
      <c r="JF24" s="103">
        <v>2008</v>
      </c>
      <c r="JG24" s="103">
        <v>2008</v>
      </c>
      <c r="JH24" s="103">
        <v>2008</v>
      </c>
      <c r="JI24" s="103">
        <v>2008</v>
      </c>
      <c r="JJ24" s="103">
        <v>2008</v>
      </c>
      <c r="JK24" s="103">
        <v>2008</v>
      </c>
      <c r="JL24" s="103">
        <v>2008</v>
      </c>
      <c r="JM24" s="103">
        <v>2008</v>
      </c>
      <c r="JN24" s="103">
        <v>2008</v>
      </c>
      <c r="JO24" s="103">
        <v>2008</v>
      </c>
      <c r="JP24" s="103">
        <v>2008</v>
      </c>
      <c r="JQ24" s="103">
        <v>2008</v>
      </c>
      <c r="JR24" s="103">
        <v>2008</v>
      </c>
      <c r="JS24" s="103">
        <v>2008</v>
      </c>
      <c r="JT24" s="103">
        <v>2008</v>
      </c>
      <c r="JU24" s="103">
        <v>2008</v>
      </c>
      <c r="JV24" s="103">
        <v>2008</v>
      </c>
      <c r="JW24" s="103">
        <v>2008</v>
      </c>
      <c r="JX24" s="103">
        <v>2008</v>
      </c>
      <c r="JY24" s="103">
        <v>2008</v>
      </c>
      <c r="JZ24" s="103">
        <v>2008</v>
      </c>
      <c r="KA24" s="103">
        <v>2008</v>
      </c>
      <c r="KB24" s="103">
        <v>2008</v>
      </c>
      <c r="KC24" s="103">
        <v>2008</v>
      </c>
      <c r="KD24" s="103">
        <v>2008</v>
      </c>
      <c r="KE24" s="103">
        <v>2008</v>
      </c>
      <c r="KF24" s="103">
        <v>2008</v>
      </c>
      <c r="KG24" s="103">
        <v>2008</v>
      </c>
      <c r="KH24" s="103">
        <v>2008</v>
      </c>
      <c r="KI24" s="103">
        <v>2008</v>
      </c>
      <c r="KJ24" s="103">
        <v>2008</v>
      </c>
      <c r="KK24" s="103">
        <v>2008</v>
      </c>
      <c r="KL24" s="103">
        <v>2008</v>
      </c>
      <c r="KM24" s="103">
        <v>2008</v>
      </c>
      <c r="KN24" s="103">
        <v>2008</v>
      </c>
      <c r="KO24" s="103">
        <v>2008</v>
      </c>
      <c r="KP24" s="103">
        <v>2008</v>
      </c>
      <c r="KQ24" s="103">
        <v>2008</v>
      </c>
      <c r="KR24" s="103">
        <v>2008</v>
      </c>
      <c r="KS24" s="103">
        <v>2008</v>
      </c>
      <c r="KT24" s="103">
        <v>2008</v>
      </c>
      <c r="KU24" s="103">
        <v>2008</v>
      </c>
      <c r="KV24" s="103">
        <v>2008</v>
      </c>
      <c r="KW24" s="103">
        <v>2008</v>
      </c>
      <c r="KX24" s="103">
        <v>2008</v>
      </c>
      <c r="KY24" s="103">
        <v>2008</v>
      </c>
      <c r="KZ24" s="103">
        <v>2008</v>
      </c>
      <c r="LA24" s="103">
        <v>2008</v>
      </c>
      <c r="LB24" s="103">
        <v>2008</v>
      </c>
      <c r="LC24" s="103">
        <v>2008</v>
      </c>
      <c r="LD24" s="103">
        <v>2008</v>
      </c>
      <c r="LE24" s="98">
        <v>2010</v>
      </c>
      <c r="LF24" s="98">
        <v>2010</v>
      </c>
      <c r="LG24" s="103">
        <v>2008</v>
      </c>
      <c r="LH24" s="103">
        <v>2008</v>
      </c>
      <c r="LI24" s="325">
        <v>2014</v>
      </c>
      <c r="LJ24" s="325">
        <v>2014</v>
      </c>
      <c r="LK24" s="2">
        <v>2018</v>
      </c>
      <c r="LL24" s="2">
        <v>2016</v>
      </c>
      <c r="LM24" s="2">
        <f>LL24</f>
        <v>2016</v>
      </c>
      <c r="LN24" s="2">
        <f t="shared" ref="LN24:LT25" si="347">LM24</f>
        <v>2016</v>
      </c>
      <c r="LO24" s="2">
        <f t="shared" si="347"/>
        <v>2016</v>
      </c>
      <c r="LP24" s="2">
        <f t="shared" si="347"/>
        <v>2016</v>
      </c>
      <c r="LQ24" s="2">
        <f t="shared" si="347"/>
        <v>2016</v>
      </c>
      <c r="LR24" s="2">
        <f t="shared" si="347"/>
        <v>2016</v>
      </c>
      <c r="LS24" s="2">
        <f t="shared" si="347"/>
        <v>2016</v>
      </c>
      <c r="LT24" s="2">
        <f t="shared" si="347"/>
        <v>2016</v>
      </c>
      <c r="LU24" s="2">
        <v>2017</v>
      </c>
      <c r="LV24" s="2">
        <f>LU24</f>
        <v>2017</v>
      </c>
      <c r="LW24" s="2">
        <f t="shared" ref="LW24:MD25" si="348">LV24</f>
        <v>2017</v>
      </c>
      <c r="LX24" s="2">
        <f t="shared" si="348"/>
        <v>2017</v>
      </c>
      <c r="LY24" s="2">
        <f t="shared" si="348"/>
        <v>2017</v>
      </c>
      <c r="LZ24" s="2">
        <f t="shared" si="348"/>
        <v>2017</v>
      </c>
      <c r="MA24" s="2">
        <f t="shared" si="348"/>
        <v>2017</v>
      </c>
      <c r="MB24" s="2">
        <f t="shared" si="348"/>
        <v>2017</v>
      </c>
      <c r="MC24" s="2">
        <f t="shared" si="348"/>
        <v>2017</v>
      </c>
      <c r="MD24" s="2">
        <f t="shared" si="348"/>
        <v>2017</v>
      </c>
      <c r="ME24" s="2">
        <v>2019</v>
      </c>
      <c r="MF24" s="2">
        <v>2022</v>
      </c>
      <c r="MG24" s="2">
        <v>2022</v>
      </c>
      <c r="MH24" s="2">
        <v>2020</v>
      </c>
      <c r="MI24" s="2">
        <v>2015</v>
      </c>
      <c r="MJ24" s="2">
        <v>2015</v>
      </c>
      <c r="MK24" s="2">
        <v>2015</v>
      </c>
      <c r="ML24" s="2">
        <v>2015</v>
      </c>
      <c r="MM24" s="2">
        <v>2017</v>
      </c>
      <c r="MN24" s="2">
        <v>2017</v>
      </c>
      <c r="MO24" s="2">
        <v>2017</v>
      </c>
      <c r="MP24" s="2">
        <v>2017</v>
      </c>
      <c r="MQ24" s="2">
        <v>2017</v>
      </c>
      <c r="MR24" s="2">
        <v>2017</v>
      </c>
      <c r="MT24" s="79" t="s">
        <v>2191</v>
      </c>
      <c r="MU24" s="79">
        <v>2014</v>
      </c>
      <c r="MV24" s="103">
        <v>2009</v>
      </c>
      <c r="MW24" s="79">
        <v>2013</v>
      </c>
      <c r="MX24" s="79">
        <v>2010</v>
      </c>
      <c r="MY24" s="79">
        <v>2014</v>
      </c>
      <c r="MZ24" s="98">
        <v>2010</v>
      </c>
      <c r="NA24" s="98">
        <v>2010</v>
      </c>
      <c r="NB24" s="98">
        <v>2010</v>
      </c>
      <c r="NC24" s="79">
        <v>2014</v>
      </c>
      <c r="ND24" s="79">
        <v>2012</v>
      </c>
      <c r="NE24" s="79">
        <v>2012</v>
      </c>
      <c r="NF24" s="98">
        <v>2011</v>
      </c>
      <c r="NG24" s="98">
        <v>2015</v>
      </c>
      <c r="NH24" s="98">
        <v>2011</v>
      </c>
      <c r="NI24" s="98">
        <v>2013</v>
      </c>
      <c r="NJ24" s="98">
        <v>2011</v>
      </c>
      <c r="NK24" s="104">
        <v>2013</v>
      </c>
      <c r="NL24" s="79">
        <v>2012</v>
      </c>
      <c r="NM24" s="98">
        <v>2011</v>
      </c>
      <c r="NN24" s="76">
        <v>2010</v>
      </c>
      <c r="NO24" s="106">
        <v>2014</v>
      </c>
      <c r="NP24" s="98">
        <v>2014</v>
      </c>
      <c r="NQ24" s="98">
        <v>2015</v>
      </c>
      <c r="NR24" s="79">
        <v>2010</v>
      </c>
      <c r="NS24" s="79">
        <v>2015</v>
      </c>
      <c r="NT24" s="79">
        <v>2010</v>
      </c>
      <c r="NU24" s="79">
        <v>2011</v>
      </c>
      <c r="NV24" s="79">
        <v>2013</v>
      </c>
      <c r="NW24" s="76">
        <v>2010</v>
      </c>
      <c r="NX24" s="79">
        <v>2011</v>
      </c>
      <c r="NY24" s="79">
        <v>2011</v>
      </c>
      <c r="NZ24" s="79">
        <v>2011</v>
      </c>
      <c r="OA24" s="79">
        <v>2010</v>
      </c>
      <c r="OB24" s="79">
        <v>2010</v>
      </c>
      <c r="OC24" s="79">
        <v>2014</v>
      </c>
      <c r="OD24" s="79">
        <v>2012</v>
      </c>
      <c r="OE24" s="79">
        <v>2011</v>
      </c>
      <c r="OF24" s="104">
        <v>2012</v>
      </c>
      <c r="OG24" s="98">
        <v>2013</v>
      </c>
      <c r="OH24" s="98">
        <v>2012</v>
      </c>
      <c r="OI24" s="98">
        <v>2014</v>
      </c>
      <c r="OJ24" s="79">
        <v>2010</v>
      </c>
      <c r="OK24" s="79">
        <v>2015</v>
      </c>
      <c r="OL24" s="79">
        <v>2012</v>
      </c>
      <c r="OM24" s="98">
        <v>2011</v>
      </c>
      <c r="ON24" s="79">
        <v>2010</v>
      </c>
      <c r="OO24" s="79">
        <v>2010</v>
      </c>
      <c r="OP24" s="79">
        <v>2013</v>
      </c>
      <c r="OQ24" s="79">
        <v>2013</v>
      </c>
      <c r="OR24" s="79">
        <v>2013</v>
      </c>
      <c r="OS24" s="98">
        <v>2010</v>
      </c>
      <c r="OT24" s="98">
        <v>2013</v>
      </c>
      <c r="OU24" s="79">
        <v>2011</v>
      </c>
      <c r="OV24" s="79">
        <v>2011</v>
      </c>
      <c r="OW24" s="98">
        <v>2013</v>
      </c>
      <c r="OX24" s="98">
        <v>2011</v>
      </c>
      <c r="OY24" s="79">
        <v>2011</v>
      </c>
      <c r="OZ24" s="79">
        <v>2012</v>
      </c>
      <c r="PA24" s="98">
        <v>2011</v>
      </c>
      <c r="PB24" s="76">
        <v>2012</v>
      </c>
      <c r="PC24" s="98">
        <v>2013</v>
      </c>
      <c r="PD24" s="98">
        <v>2013</v>
      </c>
      <c r="PE24" s="98">
        <v>2013</v>
      </c>
      <c r="PF24" s="79">
        <v>2012</v>
      </c>
      <c r="PG24" s="79">
        <v>2015</v>
      </c>
      <c r="PH24" s="79">
        <v>2012</v>
      </c>
      <c r="PI24" s="98">
        <v>2013</v>
      </c>
      <c r="PJ24" s="98">
        <v>2013</v>
      </c>
      <c r="PK24" s="79">
        <v>2015</v>
      </c>
      <c r="PL24" s="79">
        <v>2014</v>
      </c>
      <c r="PM24" s="79">
        <v>2012</v>
      </c>
      <c r="PN24" s="79">
        <v>2012</v>
      </c>
      <c r="PO24" s="98">
        <v>2013</v>
      </c>
      <c r="PP24" s="79">
        <v>2012</v>
      </c>
      <c r="PQ24" s="98">
        <v>2011</v>
      </c>
      <c r="PR24" s="98">
        <v>2012</v>
      </c>
      <c r="PS24" s="79">
        <v>2011</v>
      </c>
      <c r="PT24" s="98">
        <v>2011</v>
      </c>
      <c r="PU24" s="79">
        <v>2014</v>
      </c>
      <c r="PV24" s="79">
        <v>2011</v>
      </c>
      <c r="PW24" s="79">
        <v>2013</v>
      </c>
      <c r="PX24" s="76">
        <v>2012</v>
      </c>
      <c r="PY24" s="79">
        <v>2013</v>
      </c>
      <c r="PZ24" s="98">
        <v>2014</v>
      </c>
      <c r="QA24" s="98">
        <v>2015</v>
      </c>
      <c r="QB24" s="76">
        <v>2010</v>
      </c>
      <c r="QC24" s="79">
        <v>2015</v>
      </c>
      <c r="QD24" s="79">
        <v>2015</v>
      </c>
      <c r="QE24" s="98">
        <v>2011</v>
      </c>
      <c r="QF24" s="98">
        <v>2011</v>
      </c>
      <c r="QG24" s="79">
        <v>2012</v>
      </c>
      <c r="QH24" s="79">
        <v>2014</v>
      </c>
      <c r="QI24" s="79">
        <v>2014</v>
      </c>
      <c r="QJ24" s="79">
        <v>2014</v>
      </c>
      <c r="QK24" s="79">
        <v>2013</v>
      </c>
      <c r="QL24" s="98">
        <v>2015</v>
      </c>
      <c r="QM24" s="98">
        <v>2011</v>
      </c>
      <c r="QN24" s="98">
        <v>2011</v>
      </c>
      <c r="QO24" s="79">
        <v>2013</v>
      </c>
      <c r="QP24" s="98">
        <v>2014</v>
      </c>
      <c r="QQ24" s="98">
        <v>2012</v>
      </c>
      <c r="QR24" s="98">
        <v>2013</v>
      </c>
      <c r="QS24" s="79">
        <v>2013</v>
      </c>
      <c r="QT24" s="79">
        <v>2015</v>
      </c>
      <c r="QU24" s="79">
        <v>2011</v>
      </c>
      <c r="QV24" s="98">
        <v>2013</v>
      </c>
      <c r="QW24" s="76">
        <v>2014</v>
      </c>
      <c r="QX24" s="79">
        <v>2010</v>
      </c>
      <c r="QY24" s="79">
        <v>2011</v>
      </c>
      <c r="QZ24" s="76">
        <v>2013</v>
      </c>
      <c r="RA24" s="76">
        <v>2013</v>
      </c>
      <c r="RB24" s="76">
        <v>2013</v>
      </c>
      <c r="RC24" s="76">
        <v>2013</v>
      </c>
      <c r="RD24" s="79">
        <v>2014</v>
      </c>
      <c r="RE24" s="76">
        <v>2011</v>
      </c>
      <c r="RF24" s="79">
        <v>2010</v>
      </c>
      <c r="RG24" s="98">
        <v>2014</v>
      </c>
      <c r="RH24" s="79">
        <v>2011</v>
      </c>
      <c r="RI24" s="79">
        <v>2013</v>
      </c>
      <c r="RJ24" s="79">
        <v>2010</v>
      </c>
      <c r="RK24" s="79">
        <v>2011</v>
      </c>
      <c r="RL24" s="79">
        <v>2011</v>
      </c>
      <c r="RM24" s="79">
        <v>2012</v>
      </c>
      <c r="RN24" s="98">
        <v>2010</v>
      </c>
      <c r="RO24" s="98">
        <v>2014</v>
      </c>
      <c r="RP24" s="79">
        <v>2014</v>
      </c>
      <c r="RQ24" s="79">
        <v>2012</v>
      </c>
      <c r="RR24" s="79">
        <v>2011</v>
      </c>
      <c r="RS24" s="76">
        <v>2010</v>
      </c>
      <c r="RT24" s="98">
        <v>2010</v>
      </c>
      <c r="RU24" s="98">
        <v>2010</v>
      </c>
      <c r="RV24" s="76">
        <v>2014</v>
      </c>
      <c r="RW24" s="79">
        <v>2010</v>
      </c>
      <c r="RX24" s="79">
        <v>2011</v>
      </c>
      <c r="RY24" s="79">
        <v>2012</v>
      </c>
      <c r="RZ24" s="79">
        <v>2011</v>
      </c>
      <c r="SA24" s="79">
        <v>2012</v>
      </c>
      <c r="SB24" s="76">
        <v>2015</v>
      </c>
      <c r="SC24" s="98">
        <v>2013</v>
      </c>
      <c r="SD24" s="98">
        <v>2013</v>
      </c>
      <c r="SE24" s="79">
        <v>2013</v>
      </c>
      <c r="SF24" s="79">
        <v>2014</v>
      </c>
      <c r="SG24" s="79">
        <v>2013</v>
      </c>
      <c r="SH24" s="79">
        <v>2014</v>
      </c>
      <c r="SI24" s="79">
        <v>2014</v>
      </c>
      <c r="SJ24" s="79">
        <v>2010</v>
      </c>
      <c r="SK24" s="98">
        <v>2013</v>
      </c>
      <c r="SL24" s="79">
        <v>2010</v>
      </c>
      <c r="SM24" s="79">
        <v>2013</v>
      </c>
      <c r="SN24" s="79">
        <v>2010</v>
      </c>
      <c r="SO24" s="98">
        <v>2013</v>
      </c>
      <c r="SP24" s="79">
        <v>2013</v>
      </c>
      <c r="SQ24" s="79">
        <v>2010</v>
      </c>
      <c r="SR24" s="103">
        <v>2009</v>
      </c>
      <c r="SS24" s="103">
        <v>2009</v>
      </c>
      <c r="ST24" s="103">
        <v>2009</v>
      </c>
      <c r="SU24" s="103">
        <v>2009</v>
      </c>
      <c r="SV24" s="103">
        <v>2008</v>
      </c>
      <c r="SW24" s="103">
        <v>2009</v>
      </c>
      <c r="SX24" s="103">
        <v>2008</v>
      </c>
      <c r="SY24" s="103">
        <v>2009</v>
      </c>
      <c r="SZ24" s="103">
        <v>2008</v>
      </c>
      <c r="TA24" s="103">
        <v>2009</v>
      </c>
      <c r="TB24" s="103">
        <v>2008</v>
      </c>
      <c r="TC24" s="103">
        <v>2008</v>
      </c>
      <c r="TD24" s="103">
        <v>2008</v>
      </c>
      <c r="TE24" s="103">
        <v>2009</v>
      </c>
      <c r="TF24" s="103">
        <v>2007</v>
      </c>
      <c r="TG24" s="103">
        <v>2009</v>
      </c>
      <c r="TH24" s="103">
        <v>2008</v>
      </c>
      <c r="TI24" s="103">
        <v>2008</v>
      </c>
      <c r="TJ24" s="103">
        <v>2009</v>
      </c>
      <c r="TK24" s="103">
        <v>2007</v>
      </c>
      <c r="TL24" s="103">
        <v>2008</v>
      </c>
      <c r="TM24" s="103">
        <v>2006</v>
      </c>
      <c r="TN24" s="103">
        <v>2009</v>
      </c>
      <c r="TO24" s="103">
        <v>2007</v>
      </c>
      <c r="TP24" s="103">
        <v>2009</v>
      </c>
      <c r="TQ24" s="103">
        <v>2007</v>
      </c>
      <c r="TR24" s="103">
        <v>2008</v>
      </c>
      <c r="TS24" s="103">
        <v>2006</v>
      </c>
      <c r="TT24" s="103">
        <v>2009</v>
      </c>
      <c r="TU24" s="103">
        <v>2006</v>
      </c>
      <c r="TV24" s="103">
        <v>2009</v>
      </c>
      <c r="TW24" s="103">
        <v>2008</v>
      </c>
      <c r="TX24" s="103">
        <v>2009</v>
      </c>
      <c r="TY24" s="103">
        <v>2007</v>
      </c>
      <c r="TZ24" s="103">
        <v>2009</v>
      </c>
      <c r="UA24" s="103">
        <v>2008</v>
      </c>
      <c r="UB24" s="103">
        <v>2009</v>
      </c>
      <c r="UC24" s="103">
        <v>2007</v>
      </c>
      <c r="UD24" s="103">
        <v>2009</v>
      </c>
      <c r="UE24" s="103">
        <v>2009</v>
      </c>
      <c r="UF24" s="103">
        <v>2009</v>
      </c>
      <c r="UG24" s="103">
        <v>2009</v>
      </c>
      <c r="UH24" s="103">
        <v>2009</v>
      </c>
      <c r="UI24" s="103">
        <v>2005</v>
      </c>
      <c r="UJ24" s="103">
        <v>2009</v>
      </c>
      <c r="UK24" s="103">
        <v>2008</v>
      </c>
      <c r="UL24" s="103">
        <v>2009</v>
      </c>
      <c r="UM24" s="103">
        <v>2006</v>
      </c>
      <c r="UN24" s="103">
        <v>2008</v>
      </c>
      <c r="UO24" s="82">
        <v>2009</v>
      </c>
      <c r="UP24" s="82">
        <v>2007</v>
      </c>
      <c r="UQ24" s="103">
        <v>2007</v>
      </c>
      <c r="UR24" s="103">
        <v>2007</v>
      </c>
      <c r="US24" s="103">
        <v>2009</v>
      </c>
      <c r="UT24" s="103">
        <v>2009</v>
      </c>
      <c r="UU24" s="103">
        <v>2008</v>
      </c>
      <c r="UV24" s="103">
        <v>2007</v>
      </c>
      <c r="UW24" s="103">
        <v>2009</v>
      </c>
      <c r="UX24" s="103"/>
      <c r="UY24" s="103">
        <v>2008</v>
      </c>
      <c r="UZ24" s="103">
        <v>2009</v>
      </c>
      <c r="VA24" s="103">
        <v>2008</v>
      </c>
      <c r="VB24" s="103"/>
      <c r="VC24" s="103">
        <v>2009</v>
      </c>
      <c r="VD24" s="103">
        <v>2007</v>
      </c>
      <c r="VE24" s="103">
        <v>2008</v>
      </c>
      <c r="VF24" s="103">
        <v>2009</v>
      </c>
      <c r="VG24" s="103">
        <v>2009</v>
      </c>
      <c r="VH24" s="103">
        <v>2008</v>
      </c>
      <c r="VI24" s="103">
        <v>2009</v>
      </c>
      <c r="VJ24" s="103">
        <v>2007</v>
      </c>
      <c r="VK24" s="103">
        <v>2009</v>
      </c>
      <c r="VL24" s="103">
        <v>2009</v>
      </c>
      <c r="VM24" s="103">
        <v>2009</v>
      </c>
      <c r="VN24" s="103">
        <v>2009</v>
      </c>
      <c r="VO24" s="103">
        <v>2007</v>
      </c>
      <c r="VP24" s="103">
        <v>2008</v>
      </c>
      <c r="VQ24" s="103">
        <v>2007</v>
      </c>
      <c r="VR24" s="103">
        <v>2008</v>
      </c>
      <c r="VS24" s="103">
        <v>2008</v>
      </c>
      <c r="VT24" s="103">
        <v>2008</v>
      </c>
      <c r="VU24" s="103">
        <v>2007</v>
      </c>
      <c r="VV24" s="103">
        <v>2008</v>
      </c>
      <c r="VW24" s="103">
        <v>2009</v>
      </c>
      <c r="VX24" s="103">
        <v>2005</v>
      </c>
      <c r="VY24" s="103">
        <v>2007</v>
      </c>
      <c r="VZ24" s="103">
        <v>2008</v>
      </c>
      <c r="WA24" s="103">
        <v>2009</v>
      </c>
      <c r="WB24" s="103">
        <v>2007</v>
      </c>
      <c r="WC24" s="103">
        <v>2009</v>
      </c>
      <c r="WD24" s="103">
        <v>2009</v>
      </c>
      <c r="WE24" s="103"/>
      <c r="WF24" s="103">
        <v>2009</v>
      </c>
      <c r="WG24" s="103">
        <v>2009</v>
      </c>
      <c r="WH24" s="103"/>
      <c r="WI24" s="103">
        <v>2008</v>
      </c>
      <c r="WJ24" s="118">
        <v>2011</v>
      </c>
      <c r="WK24" s="103">
        <v>2011</v>
      </c>
      <c r="WL24" s="103">
        <v>2010</v>
      </c>
      <c r="WM24" s="103">
        <v>2013</v>
      </c>
      <c r="WN24" s="103">
        <v>2010</v>
      </c>
      <c r="WO24" s="103">
        <v>2009</v>
      </c>
      <c r="WP24" s="103">
        <v>2008</v>
      </c>
      <c r="WQ24" s="103">
        <v>2008</v>
      </c>
      <c r="WR24" s="103">
        <v>2007</v>
      </c>
      <c r="WS24" s="103">
        <v>2009</v>
      </c>
      <c r="WT24" s="103">
        <v>2008</v>
      </c>
      <c r="WU24" s="103">
        <v>2009</v>
      </c>
      <c r="WV24" s="103">
        <v>2009</v>
      </c>
      <c r="WW24" s="103">
        <v>2010</v>
      </c>
      <c r="WX24" s="103">
        <v>2008</v>
      </c>
      <c r="WY24" s="103">
        <v>2009</v>
      </c>
      <c r="WZ24" s="103">
        <v>2007</v>
      </c>
      <c r="XA24" s="103">
        <v>2008</v>
      </c>
      <c r="XB24" s="103">
        <v>2010</v>
      </c>
      <c r="XC24" s="103">
        <v>2009</v>
      </c>
      <c r="XD24" s="103">
        <v>2008</v>
      </c>
      <c r="XE24" s="103">
        <v>2006</v>
      </c>
      <c r="XF24" s="103">
        <v>2008</v>
      </c>
      <c r="XG24" s="103">
        <v>2009</v>
      </c>
      <c r="XH24" s="103">
        <v>2011</v>
      </c>
      <c r="XI24" s="103">
        <v>2008</v>
      </c>
      <c r="XJ24" s="103">
        <v>2008</v>
      </c>
      <c r="XK24" s="103">
        <v>2010</v>
      </c>
      <c r="XL24" s="103">
        <v>2008</v>
      </c>
      <c r="XM24" s="103">
        <v>2008</v>
      </c>
      <c r="XN24" s="103">
        <v>2009</v>
      </c>
      <c r="XO24" s="103">
        <v>2008</v>
      </c>
      <c r="XP24" s="103">
        <v>2011</v>
      </c>
      <c r="XQ24" s="103">
        <v>2009</v>
      </c>
      <c r="XR24" s="103"/>
      <c r="XS24" s="103">
        <v>2010</v>
      </c>
      <c r="XT24" s="103">
        <v>2008</v>
      </c>
      <c r="XU24" s="103">
        <v>2008</v>
      </c>
      <c r="XV24" s="103">
        <v>2008</v>
      </c>
      <c r="XW24" s="103">
        <v>2008</v>
      </c>
      <c r="XX24" s="103">
        <v>2008</v>
      </c>
      <c r="XY24" s="103">
        <v>2007</v>
      </c>
      <c r="XZ24" s="103">
        <v>2011</v>
      </c>
      <c r="YA24" s="103">
        <v>2008</v>
      </c>
      <c r="YB24" s="103">
        <v>2008</v>
      </c>
      <c r="YC24" s="103">
        <v>2008</v>
      </c>
      <c r="YD24" s="103">
        <v>2008</v>
      </c>
      <c r="YE24" s="103">
        <v>2008</v>
      </c>
      <c r="YF24" s="103">
        <v>2006</v>
      </c>
      <c r="YG24" s="103">
        <v>2007</v>
      </c>
      <c r="YH24" s="103">
        <v>2011</v>
      </c>
      <c r="YI24" s="103">
        <v>2008</v>
      </c>
      <c r="YJ24" s="103">
        <v>2009</v>
      </c>
      <c r="YK24" s="103">
        <v>2010</v>
      </c>
      <c r="YL24" s="301">
        <v>2014</v>
      </c>
      <c r="YM24" s="301">
        <v>2014</v>
      </c>
      <c r="YN24" s="301">
        <v>2014</v>
      </c>
      <c r="YO24" s="301">
        <v>2014</v>
      </c>
      <c r="YP24" s="2">
        <v>2017</v>
      </c>
      <c r="YQ24" s="2">
        <v>2017</v>
      </c>
    </row>
    <row r="25" spans="1:667" s="79" customFormat="1" ht="15" customHeight="1" x14ac:dyDescent="0.25">
      <c r="A25" s="78" t="s">
        <v>10</v>
      </c>
      <c r="B25" s="75"/>
      <c r="C25" s="98">
        <v>2022</v>
      </c>
      <c r="D25" s="98">
        <v>2022</v>
      </c>
      <c r="E25" s="79">
        <v>2013</v>
      </c>
      <c r="F25" s="79">
        <v>2013</v>
      </c>
      <c r="G25" s="79">
        <v>2013</v>
      </c>
      <c r="H25" s="79">
        <v>2013</v>
      </c>
      <c r="I25" s="79">
        <v>2013</v>
      </c>
      <c r="J25" s="79">
        <v>2013</v>
      </c>
      <c r="K25" s="79">
        <v>2013</v>
      </c>
      <c r="L25" s="79">
        <v>2013</v>
      </c>
      <c r="M25" s="79">
        <v>2013</v>
      </c>
      <c r="N25" s="79">
        <v>2013</v>
      </c>
      <c r="O25" s="79">
        <v>2013</v>
      </c>
      <c r="P25" s="79">
        <v>2013</v>
      </c>
      <c r="Q25" s="79">
        <v>2013</v>
      </c>
      <c r="R25" s="79">
        <v>2013</v>
      </c>
      <c r="S25" s="79">
        <v>2013</v>
      </c>
      <c r="T25" s="79">
        <v>2013</v>
      </c>
      <c r="U25" s="79">
        <v>2011</v>
      </c>
      <c r="V25" s="79">
        <v>2011</v>
      </c>
      <c r="W25" s="79">
        <v>2011</v>
      </c>
      <c r="X25" s="79">
        <v>2011</v>
      </c>
      <c r="Y25" s="79">
        <v>2011</v>
      </c>
      <c r="Z25" s="79">
        <v>2014</v>
      </c>
      <c r="AA25" s="79">
        <v>2014</v>
      </c>
      <c r="AB25" s="79">
        <v>2014</v>
      </c>
      <c r="AC25" s="79">
        <v>2014</v>
      </c>
      <c r="AD25" s="79">
        <v>2014</v>
      </c>
      <c r="AE25" s="79">
        <v>2014</v>
      </c>
      <c r="AF25" s="79">
        <v>2014</v>
      </c>
      <c r="AG25" s="79">
        <v>2014</v>
      </c>
      <c r="AH25" s="79">
        <v>2014</v>
      </c>
      <c r="AI25" s="79">
        <v>2014</v>
      </c>
      <c r="AJ25" s="79">
        <v>2005</v>
      </c>
      <c r="AK25" s="79">
        <v>2006</v>
      </c>
      <c r="AL25" s="79">
        <v>2007</v>
      </c>
      <c r="AM25" s="79">
        <v>2008</v>
      </c>
      <c r="AN25" s="79">
        <v>2009</v>
      </c>
      <c r="AO25" s="79">
        <v>2012</v>
      </c>
      <c r="AP25" s="79">
        <v>2012</v>
      </c>
      <c r="AQ25" s="79">
        <v>2012</v>
      </c>
      <c r="AR25" s="79">
        <v>2014</v>
      </c>
      <c r="AS25" s="79">
        <v>2015</v>
      </c>
      <c r="AT25" s="79">
        <v>2016</v>
      </c>
      <c r="AU25" s="79">
        <v>2017</v>
      </c>
      <c r="AV25" s="79">
        <v>2018</v>
      </c>
      <c r="AW25" s="79">
        <v>2019</v>
      </c>
      <c r="AX25" s="79">
        <v>2020</v>
      </c>
      <c r="AY25" s="79">
        <v>2017</v>
      </c>
      <c r="AZ25" s="79">
        <v>2022</v>
      </c>
      <c r="BA25" s="98">
        <v>2015</v>
      </c>
      <c r="BB25" s="98">
        <v>2015</v>
      </c>
      <c r="BC25" s="98">
        <v>2015</v>
      </c>
      <c r="BD25" s="98">
        <v>2015</v>
      </c>
      <c r="BE25" s="98">
        <f>ROUND(AVERAGE(2011,2006),0)</f>
        <v>2009</v>
      </c>
      <c r="BF25" s="98">
        <v>2012</v>
      </c>
      <c r="BG25" s="98">
        <f>AVERAGE(2007,2030)</f>
        <v>2018.5</v>
      </c>
      <c r="BH25" s="98">
        <f t="shared" ref="BH25:BI25" si="349">AVERAGE(2007,2030)</f>
        <v>2018.5</v>
      </c>
      <c r="BI25" s="98">
        <f t="shared" si="349"/>
        <v>2018.5</v>
      </c>
      <c r="BJ25" s="98">
        <v>2022</v>
      </c>
      <c r="BK25" s="98">
        <v>2022</v>
      </c>
      <c r="BL25" s="98">
        <v>2022</v>
      </c>
      <c r="BM25" s="98">
        <v>2022</v>
      </c>
      <c r="BN25" s="98">
        <v>2022</v>
      </c>
      <c r="BO25" s="98">
        <v>2022</v>
      </c>
      <c r="BP25" s="98">
        <v>2022</v>
      </c>
      <c r="BQ25" s="98">
        <v>2022</v>
      </c>
      <c r="BR25" s="98">
        <v>2022</v>
      </c>
      <c r="BS25" s="79">
        <v>2017</v>
      </c>
      <c r="BT25" s="79">
        <v>2009</v>
      </c>
      <c r="BU25" s="79">
        <v>2009</v>
      </c>
      <c r="BV25" s="79">
        <v>2009</v>
      </c>
      <c r="BW25" s="79">
        <v>2009</v>
      </c>
      <c r="BX25" s="79">
        <v>2009</v>
      </c>
      <c r="BY25" s="79">
        <v>2009</v>
      </c>
      <c r="BZ25" s="98">
        <v>2012</v>
      </c>
      <c r="CA25" s="79">
        <f>AVERAGE(2007,2016)</f>
        <v>2011.5</v>
      </c>
      <c r="CB25" s="119">
        <f>AVERAGE(2010,2017)</f>
        <v>2013.5</v>
      </c>
      <c r="CC25" s="119">
        <f t="shared" ref="CC25:CE25" si="350">AVERAGE(2010,2017)</f>
        <v>2013.5</v>
      </c>
      <c r="CD25" s="119">
        <f t="shared" si="350"/>
        <v>2013.5</v>
      </c>
      <c r="CE25" s="119">
        <f t="shared" si="350"/>
        <v>2013.5</v>
      </c>
      <c r="CF25" s="98">
        <v>2022</v>
      </c>
      <c r="CG25" s="98">
        <v>2022</v>
      </c>
      <c r="CH25" s="98">
        <v>2022</v>
      </c>
      <c r="CI25" s="98">
        <v>2022</v>
      </c>
      <c r="CJ25" s="98">
        <v>2022</v>
      </c>
      <c r="CK25" s="98">
        <v>2022</v>
      </c>
      <c r="CL25" s="79">
        <v>2001</v>
      </c>
      <c r="CM25" s="79">
        <v>2001</v>
      </c>
      <c r="CN25" s="79">
        <v>2001</v>
      </c>
      <c r="CO25" s="79">
        <f>AVERAGE(1956,2007)</f>
        <v>1981.5</v>
      </c>
      <c r="CP25" s="98">
        <v>2013</v>
      </c>
      <c r="CQ25" s="98">
        <v>2035</v>
      </c>
      <c r="CR25" s="98">
        <v>2035</v>
      </c>
      <c r="CS25" s="98">
        <v>2035</v>
      </c>
      <c r="CT25" s="98">
        <v>2020</v>
      </c>
      <c r="CU25" s="98">
        <v>2020</v>
      </c>
      <c r="CV25" s="98">
        <v>2020</v>
      </c>
      <c r="CW25" s="98">
        <v>2020</v>
      </c>
      <c r="CX25" s="98">
        <v>2020</v>
      </c>
      <c r="CY25" s="98">
        <v>2020</v>
      </c>
      <c r="CZ25" s="98">
        <v>2020</v>
      </c>
      <c r="DA25" s="98">
        <v>2020</v>
      </c>
      <c r="DB25" s="98">
        <v>2030</v>
      </c>
      <c r="DC25" s="98">
        <v>2030</v>
      </c>
      <c r="DD25" s="98">
        <v>2030</v>
      </c>
      <c r="DE25" s="98">
        <v>2030</v>
      </c>
      <c r="DF25" s="79">
        <f>AVERAGE(2016, 2020)</f>
        <v>2018</v>
      </c>
      <c r="DG25" s="79">
        <f t="shared" ref="DG25:DI25" si="351">AVERAGE(2016, 2020)</f>
        <v>2018</v>
      </c>
      <c r="DH25" s="79">
        <f t="shared" si="351"/>
        <v>2018</v>
      </c>
      <c r="DI25" s="79">
        <f t="shared" si="351"/>
        <v>2018</v>
      </c>
      <c r="DJ25" s="98">
        <v>2010</v>
      </c>
      <c r="DK25" s="98">
        <v>2010</v>
      </c>
      <c r="DL25" s="98">
        <v>2010</v>
      </c>
      <c r="DM25" s="98">
        <v>2010</v>
      </c>
      <c r="DN25" s="98">
        <v>2020</v>
      </c>
      <c r="DO25" s="98">
        <v>2020</v>
      </c>
      <c r="DP25" s="98">
        <v>2020</v>
      </c>
      <c r="DQ25" s="98">
        <v>2020</v>
      </c>
      <c r="DR25" s="98">
        <v>2020</v>
      </c>
      <c r="DS25" s="98">
        <v>2030</v>
      </c>
      <c r="DT25" s="98">
        <v>2030</v>
      </c>
      <c r="DU25" s="98">
        <v>2030</v>
      </c>
      <c r="DV25" s="98">
        <v>2030</v>
      </c>
      <c r="DW25" s="98">
        <v>2030</v>
      </c>
      <c r="DX25" s="79">
        <v>2022</v>
      </c>
      <c r="DY25" s="79">
        <v>2022</v>
      </c>
      <c r="DZ25" s="98">
        <v>2022</v>
      </c>
      <c r="EA25" s="98">
        <v>2022</v>
      </c>
      <c r="EB25" s="98">
        <v>2022</v>
      </c>
      <c r="EC25" s="98">
        <v>2022</v>
      </c>
      <c r="ED25" s="98">
        <v>2022</v>
      </c>
      <c r="EE25" s="98">
        <v>2022</v>
      </c>
      <c r="EF25" s="98">
        <v>2022</v>
      </c>
      <c r="EG25" s="98">
        <v>2022</v>
      </c>
      <c r="EH25" s="98">
        <v>2022</v>
      </c>
      <c r="EI25" s="98">
        <v>2022</v>
      </c>
      <c r="EJ25" s="79">
        <v>2009</v>
      </c>
      <c r="EK25" s="98">
        <v>2012</v>
      </c>
      <c r="EL25" s="98">
        <v>2012</v>
      </c>
      <c r="EM25" s="98">
        <v>2012</v>
      </c>
      <c r="EN25" s="98">
        <v>2012</v>
      </c>
      <c r="EO25" s="98">
        <v>2012</v>
      </c>
      <c r="EP25" s="98">
        <v>2012</v>
      </c>
      <c r="EQ25" s="98">
        <v>2012</v>
      </c>
      <c r="ER25" s="98">
        <v>2012</v>
      </c>
      <c r="ES25" s="98">
        <v>2012</v>
      </c>
      <c r="ET25" s="98">
        <v>2012</v>
      </c>
      <c r="EU25" s="98">
        <v>2012</v>
      </c>
      <c r="EV25" s="98">
        <v>2012</v>
      </c>
      <c r="EW25" s="98">
        <v>2012</v>
      </c>
      <c r="EX25" s="98">
        <v>2012</v>
      </c>
      <c r="EY25" s="98">
        <v>2012</v>
      </c>
      <c r="EZ25" s="98">
        <v>2012</v>
      </c>
      <c r="FA25" s="98">
        <v>2012</v>
      </c>
      <c r="FB25" s="98">
        <v>2012</v>
      </c>
      <c r="FC25" s="98">
        <v>2012</v>
      </c>
      <c r="FD25" s="98">
        <v>2012</v>
      </c>
      <c r="FE25" s="98">
        <v>2012</v>
      </c>
      <c r="FF25" s="98">
        <v>2012</v>
      </c>
      <c r="FG25" s="98">
        <v>2012</v>
      </c>
      <c r="FH25" s="98">
        <v>2012</v>
      </c>
      <c r="FI25" s="98">
        <v>2012</v>
      </c>
      <c r="FJ25" s="98">
        <v>2012</v>
      </c>
      <c r="FK25" s="98">
        <v>2012</v>
      </c>
      <c r="FL25" s="98">
        <v>2012</v>
      </c>
      <c r="FM25" s="98">
        <v>2012</v>
      </c>
      <c r="FN25" s="98">
        <v>2012</v>
      </c>
      <c r="FO25" s="79">
        <v>2006</v>
      </c>
      <c r="FP25" s="79">
        <v>2006</v>
      </c>
      <c r="FQ25" s="79">
        <v>2013</v>
      </c>
      <c r="FR25" s="79">
        <v>2014</v>
      </c>
      <c r="FS25" s="79">
        <v>2013</v>
      </c>
      <c r="FT25" s="79">
        <v>2014</v>
      </c>
      <c r="FU25" s="79">
        <v>2013</v>
      </c>
      <c r="FV25" s="79">
        <v>2013</v>
      </c>
      <c r="FW25" s="79">
        <v>2013</v>
      </c>
      <c r="FX25" s="98">
        <v>2035</v>
      </c>
      <c r="FY25" s="79">
        <v>2014</v>
      </c>
      <c r="FZ25" s="79">
        <v>2015</v>
      </c>
      <c r="GA25" s="79">
        <v>2016</v>
      </c>
      <c r="GB25" s="79">
        <v>2014</v>
      </c>
      <c r="GC25" s="79">
        <v>2015</v>
      </c>
      <c r="GD25" s="79">
        <v>2016</v>
      </c>
      <c r="GE25" s="79">
        <v>2007</v>
      </c>
      <c r="GF25" s="79">
        <v>2007</v>
      </c>
      <c r="GG25" s="79">
        <v>2007</v>
      </c>
      <c r="GH25" s="79">
        <v>2013</v>
      </c>
      <c r="GI25" s="79">
        <v>2013</v>
      </c>
      <c r="GJ25" s="79">
        <v>2013</v>
      </c>
      <c r="GK25" s="79">
        <v>2013</v>
      </c>
      <c r="GL25" s="79">
        <v>2013</v>
      </c>
      <c r="GM25" s="79">
        <v>2013</v>
      </c>
      <c r="GN25" s="79">
        <v>2013</v>
      </c>
      <c r="GO25" s="79">
        <v>2013</v>
      </c>
      <c r="GP25" s="79">
        <f>2017+(2021-2017)/2</f>
        <v>2019</v>
      </c>
      <c r="GQ25" s="79">
        <f>2017+(2021-2017)/2</f>
        <v>2019</v>
      </c>
      <c r="GR25" s="79">
        <v>2022</v>
      </c>
      <c r="GS25" s="79">
        <v>2022</v>
      </c>
      <c r="GT25" s="79">
        <f>2005+(2009-2005)/2</f>
        <v>2007</v>
      </c>
      <c r="GU25" s="188">
        <v>2007</v>
      </c>
      <c r="GV25" s="103">
        <f>GU25</f>
        <v>2007</v>
      </c>
      <c r="GW25" s="103">
        <f>GV25</f>
        <v>2007</v>
      </c>
      <c r="GX25" s="188">
        <v>2007</v>
      </c>
      <c r="GY25" s="103">
        <f>GX25</f>
        <v>2007</v>
      </c>
      <c r="GZ25" s="103">
        <f>GY25</f>
        <v>2007</v>
      </c>
      <c r="HA25" s="81">
        <v>2010</v>
      </c>
      <c r="HB25" s="81">
        <v>2006</v>
      </c>
      <c r="HC25" s="81">
        <v>2015</v>
      </c>
      <c r="HD25" s="81">
        <f>(2006-1982)/2+1982</f>
        <v>1994</v>
      </c>
      <c r="HE25" s="79">
        <f>2006+(2015-2006)/2</f>
        <v>2010.5</v>
      </c>
      <c r="HF25" s="79">
        <f>2006+(2015-2006)/2</f>
        <v>2010.5</v>
      </c>
      <c r="HG25" s="81">
        <v>2018</v>
      </c>
      <c r="HH25" s="81">
        <v>2018</v>
      </c>
      <c r="HI25" s="81">
        <v>2018</v>
      </c>
      <c r="HJ25" s="81">
        <v>2018</v>
      </c>
      <c r="HK25" s="81">
        <v>2008.5</v>
      </c>
      <c r="HL25" s="81">
        <v>2008.5</v>
      </c>
      <c r="HM25" s="81">
        <v>2008.5</v>
      </c>
      <c r="HN25" s="81">
        <v>2008.5</v>
      </c>
      <c r="HO25" s="81">
        <f>(2008+2009)/2</f>
        <v>2008.5</v>
      </c>
      <c r="HP25" s="81">
        <f t="shared" ref="HP25:HR25" si="352">(2008+2009)/2</f>
        <v>2008.5</v>
      </c>
      <c r="HQ25" s="81">
        <f t="shared" si="352"/>
        <v>2008.5</v>
      </c>
      <c r="HR25" s="81">
        <f t="shared" si="352"/>
        <v>2008.5</v>
      </c>
      <c r="HS25" s="81">
        <v>2016</v>
      </c>
      <c r="HT25" s="81">
        <v>2014</v>
      </c>
      <c r="HU25" s="81">
        <v>2009</v>
      </c>
      <c r="HV25" s="81">
        <v>2009</v>
      </c>
      <c r="HW25" s="81">
        <v>2006</v>
      </c>
      <c r="HX25" s="81">
        <v>2015</v>
      </c>
      <c r="HY25" s="81">
        <f>(2015-2006)/2+2006</f>
        <v>2010.5</v>
      </c>
      <c r="HZ25" s="81">
        <f t="shared" ref="HZ25" si="353">(2015-2006)/2+2006</f>
        <v>2010.5</v>
      </c>
      <c r="IA25" s="81">
        <v>2022</v>
      </c>
      <c r="IB25" s="81">
        <v>2022</v>
      </c>
      <c r="IC25" s="81">
        <v>2022</v>
      </c>
      <c r="ID25" s="81">
        <v>2022</v>
      </c>
      <c r="IE25" s="81">
        <f>(2016-2011)/2</f>
        <v>2.5</v>
      </c>
      <c r="IF25" s="81">
        <v>2006</v>
      </c>
      <c r="IG25" s="81">
        <v>2020</v>
      </c>
      <c r="IH25" s="81">
        <v>2020</v>
      </c>
      <c r="II25" s="81">
        <v>2020</v>
      </c>
      <c r="IJ25" s="81">
        <v>2020</v>
      </c>
      <c r="IK25" s="81">
        <v>2020</v>
      </c>
      <c r="IL25" s="81">
        <v>2020</v>
      </c>
      <c r="IM25" s="81">
        <v>2020</v>
      </c>
      <c r="IN25" s="81">
        <v>2020</v>
      </c>
      <c r="IO25" s="81">
        <v>2020</v>
      </c>
      <c r="IP25" s="81">
        <v>2020</v>
      </c>
      <c r="IQ25" s="81">
        <v>2020</v>
      </c>
      <c r="IR25" s="81">
        <v>2020</v>
      </c>
      <c r="IS25" s="81">
        <v>2020</v>
      </c>
      <c r="IT25" s="81">
        <v>2020</v>
      </c>
      <c r="IU25" s="81">
        <v>2020</v>
      </c>
      <c r="IV25" s="81">
        <v>2020</v>
      </c>
      <c r="IW25" s="81">
        <v>2020</v>
      </c>
      <c r="IX25" s="81">
        <v>2020</v>
      </c>
      <c r="IY25" s="81">
        <v>2020</v>
      </c>
      <c r="IZ25" s="81">
        <v>2020</v>
      </c>
      <c r="JA25" s="81">
        <v>2020</v>
      </c>
      <c r="JB25" s="81">
        <v>2020</v>
      </c>
      <c r="JC25" s="81">
        <v>2020</v>
      </c>
      <c r="JD25" s="81">
        <v>2020</v>
      </c>
      <c r="JE25" s="81">
        <v>2020</v>
      </c>
      <c r="JF25" s="81">
        <v>2020</v>
      </c>
      <c r="JG25" s="81">
        <v>2020</v>
      </c>
      <c r="JH25" s="81">
        <v>2020</v>
      </c>
      <c r="JI25" s="81">
        <v>2020</v>
      </c>
      <c r="JJ25" s="81">
        <v>2020</v>
      </c>
      <c r="JK25" s="81">
        <v>2020</v>
      </c>
      <c r="JL25" s="81">
        <v>2020</v>
      </c>
      <c r="JM25" s="81">
        <v>2020</v>
      </c>
      <c r="JN25" s="81">
        <v>2020</v>
      </c>
      <c r="JO25" s="81">
        <v>2020</v>
      </c>
      <c r="JP25" s="81">
        <v>2020</v>
      </c>
      <c r="JQ25" s="81">
        <v>2020</v>
      </c>
      <c r="JR25" s="81">
        <v>2020</v>
      </c>
      <c r="JS25" s="81">
        <v>2020</v>
      </c>
      <c r="JT25" s="81">
        <v>2020</v>
      </c>
      <c r="JU25" s="81">
        <v>2020</v>
      </c>
      <c r="JV25" s="81">
        <v>2020</v>
      </c>
      <c r="JW25" s="81">
        <v>2020</v>
      </c>
      <c r="JX25" s="81">
        <v>2020</v>
      </c>
      <c r="JY25" s="81">
        <v>2020</v>
      </c>
      <c r="JZ25" s="81">
        <v>2020</v>
      </c>
      <c r="KA25" s="81">
        <v>2020</v>
      </c>
      <c r="KB25" s="81">
        <v>2020</v>
      </c>
      <c r="KC25" s="81">
        <v>2020</v>
      </c>
      <c r="KD25" s="81">
        <v>2020</v>
      </c>
      <c r="KE25" s="81">
        <v>2020</v>
      </c>
      <c r="KF25" s="81">
        <v>2020</v>
      </c>
      <c r="KG25" s="81">
        <v>2020</v>
      </c>
      <c r="KH25" s="81">
        <v>2020</v>
      </c>
      <c r="KI25" s="81">
        <v>2020</v>
      </c>
      <c r="KJ25" s="81">
        <v>2020</v>
      </c>
      <c r="KK25" s="81">
        <v>2020</v>
      </c>
      <c r="KL25" s="81">
        <v>2020</v>
      </c>
      <c r="KM25" s="81">
        <v>2020</v>
      </c>
      <c r="KN25" s="81">
        <v>2020</v>
      </c>
      <c r="KO25" s="81">
        <v>2020</v>
      </c>
      <c r="KP25" s="81">
        <v>2020</v>
      </c>
      <c r="KQ25" s="81">
        <v>2020</v>
      </c>
      <c r="KR25" s="81">
        <v>2020</v>
      </c>
      <c r="KS25" s="81">
        <v>2020</v>
      </c>
      <c r="KT25" s="81">
        <v>2020</v>
      </c>
      <c r="KU25" s="81">
        <v>2020</v>
      </c>
      <c r="KV25" s="81">
        <v>2020</v>
      </c>
      <c r="KW25" s="81">
        <v>2020</v>
      </c>
      <c r="KX25" s="81">
        <v>2020</v>
      </c>
      <c r="KY25" s="81">
        <v>2020</v>
      </c>
      <c r="KZ25" s="81">
        <v>2020</v>
      </c>
      <c r="LA25" s="81">
        <v>2020</v>
      </c>
      <c r="LB25" s="81">
        <v>2020</v>
      </c>
      <c r="LC25" s="81">
        <v>2020</v>
      </c>
      <c r="LD25" s="81">
        <v>2020</v>
      </c>
      <c r="LE25" s="98">
        <v>2006</v>
      </c>
      <c r="LF25" s="98">
        <v>2006</v>
      </c>
      <c r="LG25" s="81">
        <v>2016</v>
      </c>
      <c r="LH25" s="81">
        <v>2012</v>
      </c>
      <c r="LI25" s="325">
        <v>2005</v>
      </c>
      <c r="LJ25" s="325">
        <v>2010</v>
      </c>
      <c r="LK25" s="2">
        <v>2012</v>
      </c>
      <c r="LL25" s="2">
        <v>2015</v>
      </c>
      <c r="LM25" s="2">
        <f>LL25</f>
        <v>2015</v>
      </c>
      <c r="LN25" s="2">
        <f t="shared" si="347"/>
        <v>2015</v>
      </c>
      <c r="LO25" s="2">
        <f t="shared" si="347"/>
        <v>2015</v>
      </c>
      <c r="LP25" s="2">
        <f t="shared" si="347"/>
        <v>2015</v>
      </c>
      <c r="LQ25" s="2">
        <f t="shared" si="347"/>
        <v>2015</v>
      </c>
      <c r="LR25" s="2">
        <f t="shared" si="347"/>
        <v>2015</v>
      </c>
      <c r="LS25" s="2">
        <f t="shared" si="347"/>
        <v>2015</v>
      </c>
      <c r="LT25" s="2">
        <f t="shared" si="347"/>
        <v>2015</v>
      </c>
      <c r="LU25" s="2">
        <v>2015</v>
      </c>
      <c r="LV25" s="2">
        <f t="shared" ref="LV25:MC25" si="354">LU25</f>
        <v>2015</v>
      </c>
      <c r="LW25" s="2">
        <f t="shared" si="354"/>
        <v>2015</v>
      </c>
      <c r="LX25" s="2">
        <f t="shared" si="354"/>
        <v>2015</v>
      </c>
      <c r="LY25" s="2">
        <f t="shared" si="354"/>
        <v>2015</v>
      </c>
      <c r="LZ25" s="2">
        <f t="shared" si="354"/>
        <v>2015</v>
      </c>
      <c r="MA25" s="2">
        <f t="shared" si="354"/>
        <v>2015</v>
      </c>
      <c r="MB25" s="2">
        <f t="shared" si="354"/>
        <v>2015</v>
      </c>
      <c r="MC25" s="2">
        <f t="shared" si="354"/>
        <v>2015</v>
      </c>
      <c r="MD25" s="2">
        <f t="shared" si="348"/>
        <v>2015</v>
      </c>
      <c r="ME25" s="2">
        <f>(2014+2000)/2</f>
        <v>2007</v>
      </c>
      <c r="MF25" s="2">
        <v>2011</v>
      </c>
      <c r="MG25" s="2">
        <v>2016</v>
      </c>
      <c r="MH25" s="2">
        <v>2019</v>
      </c>
      <c r="MI25" s="2">
        <v>2012</v>
      </c>
      <c r="MJ25" s="2">
        <v>2012</v>
      </c>
      <c r="MK25" s="2">
        <v>2015</v>
      </c>
      <c r="ML25" s="2">
        <v>2015</v>
      </c>
      <c r="MM25" s="2">
        <v>2016</v>
      </c>
      <c r="MN25" s="2">
        <v>2017</v>
      </c>
      <c r="MO25" s="2">
        <v>2018</v>
      </c>
      <c r="MP25" s="2">
        <v>2019</v>
      </c>
      <c r="MQ25" s="2">
        <v>2020</v>
      </c>
      <c r="MR25" s="2">
        <v>2021</v>
      </c>
      <c r="MT25" s="79" t="s">
        <v>2191</v>
      </c>
      <c r="MU25" s="79">
        <v>2017</v>
      </c>
      <c r="MV25" s="81">
        <v>2007</v>
      </c>
      <c r="MW25" s="79">
        <f>AVERAGE(2011,1997)</f>
        <v>2004</v>
      </c>
      <c r="MZ25" s="98">
        <v>2050</v>
      </c>
      <c r="NA25" s="98">
        <v>2015</v>
      </c>
      <c r="NB25" s="98">
        <v>2015</v>
      </c>
      <c r="NC25" s="79">
        <f>AVERAGE(2005,2011)</f>
        <v>2008</v>
      </c>
      <c r="NE25" s="79">
        <v>2020</v>
      </c>
      <c r="NF25" s="98">
        <f>2001+(2006-2001)/2</f>
        <v>2003.5</v>
      </c>
      <c r="NG25" s="98"/>
      <c r="NH25" s="98"/>
      <c r="NI25" s="98"/>
      <c r="NJ25" s="98"/>
      <c r="NK25" s="99">
        <v>2022</v>
      </c>
      <c r="NL25" s="79">
        <v>2022</v>
      </c>
      <c r="NM25" s="98">
        <v>2025</v>
      </c>
      <c r="NN25" s="76"/>
      <c r="NO25" s="80">
        <v>2005</v>
      </c>
      <c r="NP25" s="79">
        <v>2005</v>
      </c>
      <c r="NQ25" s="98"/>
      <c r="NT25" s="79">
        <f>(2004+2009)/2</f>
        <v>2006.5</v>
      </c>
      <c r="NU25" s="79">
        <v>2008</v>
      </c>
      <c r="NW25" s="76">
        <v>2007</v>
      </c>
      <c r="NX25" s="79">
        <v>2009</v>
      </c>
      <c r="NY25" s="79">
        <v>2009</v>
      </c>
      <c r="NZ25" s="79">
        <v>2009</v>
      </c>
      <c r="OA25" s="79">
        <v>2006</v>
      </c>
      <c r="OB25" s="79">
        <v>2008</v>
      </c>
      <c r="OD25" s="79">
        <f>AVERAGE(2000,2011)</f>
        <v>2005.5</v>
      </c>
      <c r="OE25" s="79">
        <f>AVERAGE(2000,2010)</f>
        <v>2005</v>
      </c>
      <c r="OF25" s="99"/>
      <c r="OG25" s="98"/>
      <c r="OH25" s="98">
        <v>2025</v>
      </c>
      <c r="OI25" s="98">
        <v>2015</v>
      </c>
      <c r="OL25" s="79">
        <v>0</v>
      </c>
      <c r="OM25" s="98">
        <v>2015</v>
      </c>
      <c r="ON25" s="79">
        <v>2008</v>
      </c>
      <c r="OO25" s="114">
        <f>AVERAGE(2006,2015)</f>
        <v>2010.5</v>
      </c>
      <c r="OP25" s="79">
        <v>2021</v>
      </c>
      <c r="OQ25" s="79">
        <v>2021</v>
      </c>
      <c r="OR25" s="79">
        <v>2021</v>
      </c>
      <c r="OS25" s="98">
        <v>2020</v>
      </c>
      <c r="OT25" s="98">
        <v>2022</v>
      </c>
      <c r="OW25" s="98"/>
      <c r="OX25" s="98">
        <v>2022</v>
      </c>
      <c r="OY25" s="79">
        <v>2010</v>
      </c>
      <c r="PA25" s="98"/>
      <c r="PB25" s="79">
        <v>2004</v>
      </c>
      <c r="PC25" s="98">
        <v>2015</v>
      </c>
      <c r="PD25" s="98">
        <v>2015</v>
      </c>
      <c r="PE25" s="98">
        <v>2015</v>
      </c>
      <c r="PF25" s="79">
        <v>2009</v>
      </c>
      <c r="PG25" s="79">
        <v>2014</v>
      </c>
      <c r="PI25" s="98">
        <v>2026</v>
      </c>
      <c r="PJ25" s="98">
        <v>2015</v>
      </c>
      <c r="PK25" s="79">
        <f>AVERAGE(2008, 2012)</f>
        <v>2010</v>
      </c>
      <c r="PO25" s="98"/>
      <c r="PP25" s="79">
        <f>AVERAGE(1990,2008)</f>
        <v>1999</v>
      </c>
      <c r="PQ25" s="98">
        <v>2030</v>
      </c>
      <c r="PR25" s="98"/>
      <c r="PT25" s="98"/>
      <c r="PU25" s="114">
        <v>2026</v>
      </c>
      <c r="PW25" s="79">
        <v>2020</v>
      </c>
      <c r="PX25" s="76"/>
      <c r="PZ25" s="98"/>
      <c r="QA25" s="98"/>
      <c r="QB25" s="76"/>
      <c r="QC25" s="79">
        <v>2019</v>
      </c>
      <c r="QD25" s="79">
        <v>2019</v>
      </c>
      <c r="QE25" s="98">
        <v>2095</v>
      </c>
      <c r="QF25" s="98">
        <v>2095</v>
      </c>
      <c r="QG25" s="79">
        <v>2030</v>
      </c>
      <c r="QH25" s="79">
        <v>2013</v>
      </c>
      <c r="QI25" s="79">
        <v>2013</v>
      </c>
      <c r="QJ25" s="79">
        <v>2013</v>
      </c>
      <c r="QK25" s="79">
        <v>2035</v>
      </c>
      <c r="QL25" s="98"/>
      <c r="QM25" s="98">
        <v>2015</v>
      </c>
      <c r="QN25" s="98">
        <v>2015</v>
      </c>
      <c r="QP25" s="98"/>
      <c r="QQ25" s="98"/>
      <c r="QR25" s="98">
        <v>2015</v>
      </c>
      <c r="QV25" s="98"/>
      <c r="QZ25" s="79">
        <v>2004</v>
      </c>
      <c r="RA25" s="79">
        <v>2004</v>
      </c>
      <c r="RB25" s="79">
        <v>2004</v>
      </c>
      <c r="RC25" s="79">
        <v>2004</v>
      </c>
      <c r="RD25" s="79">
        <v>2004</v>
      </c>
      <c r="RE25" s="79">
        <v>2004</v>
      </c>
      <c r="RG25" s="98">
        <v>2013</v>
      </c>
      <c r="RH25" s="79">
        <v>2022</v>
      </c>
      <c r="RI25" s="79">
        <f>AVERAGE(2019, 2021)</f>
        <v>2020</v>
      </c>
      <c r="RJ25" s="79">
        <v>2011</v>
      </c>
      <c r="RL25" s="79">
        <v>2019</v>
      </c>
      <c r="RM25" s="79">
        <v>2020</v>
      </c>
      <c r="RN25" s="98"/>
      <c r="RO25" s="98"/>
      <c r="RP25" s="79">
        <v>2022</v>
      </c>
      <c r="RS25" s="76">
        <v>2006</v>
      </c>
      <c r="RT25" s="98">
        <v>2006</v>
      </c>
      <c r="RU25" s="98">
        <v>2006</v>
      </c>
      <c r="RV25" s="76">
        <v>2020</v>
      </c>
      <c r="RX25" s="79">
        <f>AVERAGE(2000,2009)</f>
        <v>2004.5</v>
      </c>
      <c r="SB25" s="79">
        <v>2012</v>
      </c>
      <c r="SC25" s="98">
        <v>2020</v>
      </c>
      <c r="SD25" s="98">
        <v>2020</v>
      </c>
      <c r="SF25" s="79">
        <f>2009+(2013-2009)/2</f>
        <v>2011</v>
      </c>
      <c r="SG25" s="79">
        <f>(2011+2018)/2</f>
        <v>2014.5</v>
      </c>
      <c r="SH25" s="79">
        <f>2011+(2025-2011)/2</f>
        <v>2018</v>
      </c>
      <c r="SI25" s="79">
        <v>2050</v>
      </c>
      <c r="SK25" s="98"/>
      <c r="SL25" s="79">
        <v>2020</v>
      </c>
      <c r="SM25" s="79">
        <v>2030</v>
      </c>
      <c r="SO25" s="98"/>
      <c r="SR25" s="81"/>
      <c r="SS25" s="81">
        <v>2006</v>
      </c>
      <c r="ST25" s="81"/>
      <c r="SU25" s="81"/>
      <c r="SV25" s="81"/>
      <c r="SW25" s="81"/>
      <c r="SX25" s="81"/>
      <c r="SY25" s="81">
        <v>2022</v>
      </c>
      <c r="SZ25" s="81"/>
      <c r="TA25" s="81">
        <v>2015</v>
      </c>
      <c r="TB25" s="81"/>
      <c r="TC25" s="81"/>
      <c r="TD25" s="81"/>
      <c r="TE25" s="81"/>
      <c r="TF25" s="81"/>
      <c r="TG25" s="81"/>
      <c r="TH25" s="81"/>
      <c r="TI25" s="81"/>
      <c r="TJ25" s="81"/>
      <c r="TK25" s="81">
        <v>2022</v>
      </c>
      <c r="TL25" s="81"/>
      <c r="TM25" s="81"/>
      <c r="TN25" s="81"/>
      <c r="TO25" s="81"/>
      <c r="TP25" s="81"/>
      <c r="TQ25" s="81"/>
      <c r="TR25" s="81">
        <v>2015</v>
      </c>
      <c r="TS25" s="81"/>
      <c r="TT25" s="81"/>
      <c r="TU25" s="81"/>
      <c r="TV25" s="81"/>
      <c r="TW25" s="81">
        <v>2010</v>
      </c>
      <c r="TX25" s="81"/>
      <c r="TY25" s="81"/>
      <c r="TZ25" s="81">
        <v>2007</v>
      </c>
      <c r="UA25" s="81"/>
      <c r="UB25" s="81"/>
      <c r="UC25" s="81"/>
      <c r="UD25" s="81"/>
      <c r="UE25" s="81">
        <v>2006</v>
      </c>
      <c r="UF25" s="81"/>
      <c r="UG25" s="81"/>
      <c r="UH25" s="81"/>
      <c r="UI25" s="81"/>
      <c r="UJ25" s="81"/>
      <c r="UK25" s="81"/>
      <c r="UL25" s="81"/>
      <c r="UM25" s="81"/>
      <c r="UN25" s="81"/>
      <c r="UO25" s="82"/>
      <c r="UP25" s="82"/>
      <c r="UQ25" s="81"/>
      <c r="UR25" s="81"/>
      <c r="US25" s="81"/>
      <c r="UT25" s="81"/>
      <c r="UU25" s="81"/>
      <c r="UV25" s="81"/>
      <c r="UW25" s="81"/>
      <c r="UX25" s="81"/>
      <c r="UY25" s="81"/>
      <c r="UZ25" s="81"/>
      <c r="VA25" s="81"/>
      <c r="VB25" s="81"/>
      <c r="VC25" s="81"/>
      <c r="VD25" s="81"/>
      <c r="VE25" s="81"/>
      <c r="VF25" s="81"/>
      <c r="VG25" s="81"/>
      <c r="VH25" s="81"/>
      <c r="VI25" s="81"/>
      <c r="VJ25" s="81"/>
      <c r="VK25" s="81"/>
      <c r="VL25" s="81"/>
      <c r="VM25" s="81"/>
      <c r="VN25" s="81"/>
      <c r="VO25" s="81"/>
      <c r="VP25" s="81"/>
      <c r="VQ25" s="81"/>
      <c r="VR25" s="81"/>
      <c r="VS25" s="81"/>
      <c r="VT25" s="81"/>
      <c r="VU25" s="81"/>
      <c r="VV25" s="81"/>
      <c r="VW25" s="81"/>
      <c r="VX25" s="81"/>
      <c r="VY25" s="81"/>
      <c r="VZ25" s="81"/>
      <c r="WA25" s="81"/>
      <c r="WB25" s="81"/>
      <c r="WC25" s="81"/>
      <c r="WD25" s="81"/>
      <c r="WE25" s="81"/>
      <c r="WF25" s="81"/>
      <c r="WG25" s="81"/>
      <c r="WH25" s="81"/>
      <c r="WI25" s="81"/>
      <c r="WJ25" s="80"/>
      <c r="WK25" s="81"/>
      <c r="WL25" s="81"/>
      <c r="WM25" s="81"/>
      <c r="WN25" s="81"/>
      <c r="WO25" s="81"/>
      <c r="WP25" s="81"/>
      <c r="WQ25" s="81"/>
      <c r="WR25" s="81"/>
      <c r="WS25" s="81"/>
      <c r="WT25" s="81"/>
      <c r="WU25" s="81"/>
      <c r="WV25" s="81"/>
      <c r="WW25" s="81">
        <v>2016</v>
      </c>
      <c r="WX25" s="81"/>
      <c r="WY25" s="81"/>
      <c r="WZ25" s="81"/>
      <c r="XA25" s="81"/>
      <c r="XB25" s="81"/>
      <c r="XC25" s="81"/>
      <c r="XD25" s="81">
        <v>2015</v>
      </c>
      <c r="XE25" s="81"/>
      <c r="XF25" s="81"/>
      <c r="XG25" s="81"/>
      <c r="XH25" s="81"/>
      <c r="XI25" s="81"/>
      <c r="XJ25" s="81"/>
      <c r="XK25" s="81"/>
      <c r="XL25" s="81"/>
      <c r="XM25" s="81"/>
      <c r="XN25" s="81"/>
      <c r="XO25" s="81"/>
      <c r="XP25" s="81"/>
      <c r="XQ25" s="81"/>
      <c r="XR25" s="81"/>
      <c r="XS25" s="81"/>
      <c r="XT25" s="81"/>
      <c r="XU25" s="81"/>
      <c r="XV25" s="81"/>
      <c r="XW25" s="81"/>
      <c r="XX25" s="81"/>
      <c r="XY25" s="81"/>
      <c r="XZ25" s="81"/>
      <c r="YA25" s="81"/>
      <c r="YB25" s="81"/>
      <c r="YC25" s="81"/>
      <c r="YD25" s="81"/>
      <c r="YE25" s="81"/>
      <c r="YF25" s="81"/>
      <c r="YG25" s="81"/>
      <c r="YH25" s="81"/>
      <c r="YI25" s="81"/>
      <c r="YJ25" s="81"/>
      <c r="YK25" s="81"/>
      <c r="YL25" s="301">
        <v>2015</v>
      </c>
      <c r="YM25" s="301">
        <v>2020</v>
      </c>
      <c r="YN25" s="301">
        <v>2025</v>
      </c>
      <c r="YO25" s="301">
        <v>2030</v>
      </c>
      <c r="YP25" s="2">
        <v>2011</v>
      </c>
      <c r="YQ25" s="2">
        <v>2011</v>
      </c>
    </row>
    <row r="26" spans="1:667" s="79" customFormat="1" ht="15" customHeight="1" x14ac:dyDescent="0.25">
      <c r="A26" s="77" t="s">
        <v>44</v>
      </c>
      <c r="B26" s="75"/>
      <c r="C26" s="82" t="s">
        <v>1974</v>
      </c>
      <c r="D26" s="82" t="s">
        <v>1974</v>
      </c>
      <c r="E26" s="79" t="s">
        <v>208</v>
      </c>
      <c r="F26" s="79" t="s">
        <v>208</v>
      </c>
      <c r="G26" s="79" t="s">
        <v>208</v>
      </c>
      <c r="H26" s="79" t="s">
        <v>208</v>
      </c>
      <c r="I26" s="79" t="s">
        <v>208</v>
      </c>
      <c r="J26" s="79" t="s">
        <v>208</v>
      </c>
      <c r="K26" s="79" t="s">
        <v>208</v>
      </c>
      <c r="L26" s="79" t="s">
        <v>208</v>
      </c>
      <c r="M26" s="79" t="s">
        <v>208</v>
      </c>
      <c r="N26" s="79" t="s">
        <v>208</v>
      </c>
      <c r="O26" s="79" t="s">
        <v>208</v>
      </c>
      <c r="P26" s="79" t="s">
        <v>208</v>
      </c>
      <c r="Q26" s="79" t="s">
        <v>208</v>
      </c>
      <c r="R26" s="79" t="s">
        <v>208</v>
      </c>
      <c r="S26" s="79" t="s">
        <v>208</v>
      </c>
      <c r="T26" s="79" t="s">
        <v>208</v>
      </c>
      <c r="AJ26" s="186" t="s">
        <v>2103</v>
      </c>
      <c r="AO26" s="79" t="s">
        <v>202</v>
      </c>
      <c r="AP26" s="79" t="s">
        <v>202</v>
      </c>
      <c r="AQ26" s="79" t="s">
        <v>202</v>
      </c>
      <c r="AT26" s="79" t="s">
        <v>1089</v>
      </c>
      <c r="AU26" s="79" t="s">
        <v>1089</v>
      </c>
      <c r="AV26" s="79" t="s">
        <v>1089</v>
      </c>
      <c r="AW26" s="79" t="s">
        <v>1089</v>
      </c>
      <c r="AX26" s="79" t="s">
        <v>1089</v>
      </c>
      <c r="BA26" s="98" t="s">
        <v>2211</v>
      </c>
      <c r="BB26" s="98" t="s">
        <v>2211</v>
      </c>
      <c r="BC26" s="98" t="s">
        <v>2211</v>
      </c>
      <c r="BD26" s="98" t="s">
        <v>2211</v>
      </c>
      <c r="BE26" s="98"/>
      <c r="BF26" s="98"/>
      <c r="BG26" s="98" t="s">
        <v>683</v>
      </c>
      <c r="BH26" s="98" t="s">
        <v>683</v>
      </c>
      <c r="BI26" s="98" t="s">
        <v>683</v>
      </c>
      <c r="BJ26" s="98" t="s">
        <v>688</v>
      </c>
      <c r="BK26" s="98" t="s">
        <v>688</v>
      </c>
      <c r="BL26" s="98"/>
      <c r="BM26" s="98"/>
      <c r="BN26" s="98"/>
      <c r="BO26" s="98"/>
      <c r="BP26" s="98"/>
      <c r="BQ26" s="98"/>
      <c r="BR26" s="98"/>
      <c r="BS26" s="79" t="s">
        <v>216</v>
      </c>
      <c r="BT26" s="79" t="s">
        <v>675</v>
      </c>
      <c r="BU26" s="79" t="s">
        <v>675</v>
      </c>
      <c r="BV26" s="79" t="s">
        <v>675</v>
      </c>
      <c r="BW26" s="79" t="s">
        <v>675</v>
      </c>
      <c r="BX26" s="79" t="s">
        <v>675</v>
      </c>
      <c r="BY26" s="79" t="s">
        <v>675</v>
      </c>
      <c r="BZ26" s="98" t="s">
        <v>933</v>
      </c>
      <c r="CA26" s="79" t="s">
        <v>677</v>
      </c>
      <c r="CB26" s="98" t="s">
        <v>420</v>
      </c>
      <c r="CC26" s="98" t="s">
        <v>420</v>
      </c>
      <c r="CD26" s="98" t="s">
        <v>420</v>
      </c>
      <c r="CE26" s="98" t="s">
        <v>420</v>
      </c>
      <c r="CF26" s="98"/>
      <c r="CG26" s="98"/>
      <c r="CH26" s="98"/>
      <c r="CI26" s="98"/>
      <c r="CJ26" s="98"/>
      <c r="CK26" s="98"/>
      <c r="CL26" s="79" t="s">
        <v>241</v>
      </c>
      <c r="CM26" s="79" t="s">
        <v>241</v>
      </c>
      <c r="CN26" s="79" t="s">
        <v>241</v>
      </c>
      <c r="CO26" s="79" t="s">
        <v>993</v>
      </c>
      <c r="CQ26" s="98" t="s">
        <v>689</v>
      </c>
      <c r="CR26" s="98" t="s">
        <v>689</v>
      </c>
      <c r="CS26" s="98" t="s">
        <v>689</v>
      </c>
      <c r="CT26" s="98"/>
      <c r="CU26" s="98"/>
      <c r="CV26" s="98"/>
      <c r="CW26" s="98"/>
      <c r="CX26" s="98"/>
      <c r="CY26" s="98"/>
      <c r="CZ26" s="98"/>
      <c r="DA26" s="98"/>
      <c r="DB26" s="98" t="s">
        <v>690</v>
      </c>
      <c r="DC26" s="98" t="s">
        <v>690</v>
      </c>
      <c r="DD26" s="98" t="s">
        <v>690</v>
      </c>
      <c r="DE26" s="98" t="s">
        <v>690</v>
      </c>
      <c r="DF26" s="79" t="s">
        <v>2230</v>
      </c>
      <c r="DG26" s="79" t="s">
        <v>2230</v>
      </c>
      <c r="DH26" s="79" t="s">
        <v>2230</v>
      </c>
      <c r="DI26" s="79" t="s">
        <v>2230</v>
      </c>
      <c r="DJ26" s="98" t="s">
        <v>682</v>
      </c>
      <c r="DK26" s="98" t="s">
        <v>682</v>
      </c>
      <c r="DL26" s="98" t="s">
        <v>682</v>
      </c>
      <c r="DM26" s="98" t="s">
        <v>682</v>
      </c>
      <c r="DN26" s="98" t="s">
        <v>682</v>
      </c>
      <c r="DO26" s="98" t="s">
        <v>682</v>
      </c>
      <c r="DP26" s="98" t="s">
        <v>682</v>
      </c>
      <c r="DQ26" s="98" t="s">
        <v>682</v>
      </c>
      <c r="DR26" s="98" t="s">
        <v>682</v>
      </c>
      <c r="DS26" s="98" t="s">
        <v>682</v>
      </c>
      <c r="DT26" s="98" t="s">
        <v>682</v>
      </c>
      <c r="DU26" s="98" t="s">
        <v>682</v>
      </c>
      <c r="DV26" s="98" t="s">
        <v>682</v>
      </c>
      <c r="DW26" s="98" t="s">
        <v>682</v>
      </c>
      <c r="DZ26" s="98" t="s">
        <v>692</v>
      </c>
      <c r="EA26" s="98" t="s">
        <v>692</v>
      </c>
      <c r="EB26" s="98" t="s">
        <v>692</v>
      </c>
      <c r="EC26" s="98" t="s">
        <v>692</v>
      </c>
      <c r="ED26" s="98" t="s">
        <v>692</v>
      </c>
      <c r="EE26" s="98" t="s">
        <v>692</v>
      </c>
      <c r="EF26" s="98" t="s">
        <v>692</v>
      </c>
      <c r="EG26" s="98" t="s">
        <v>692</v>
      </c>
      <c r="EH26" s="98" t="s">
        <v>692</v>
      </c>
      <c r="EI26" s="98" t="s">
        <v>692</v>
      </c>
      <c r="EJ26" s="79" t="s">
        <v>797</v>
      </c>
      <c r="EK26" s="79" t="s">
        <v>869</v>
      </c>
      <c r="EL26" s="79" t="s">
        <v>869</v>
      </c>
      <c r="EM26" s="79" t="s">
        <v>869</v>
      </c>
      <c r="EN26" s="79" t="s">
        <v>869</v>
      </c>
      <c r="EO26" s="79" t="s">
        <v>869</v>
      </c>
      <c r="EP26" s="79" t="s">
        <v>869</v>
      </c>
      <c r="EQ26" s="79" t="s">
        <v>869</v>
      </c>
      <c r="ER26" s="79" t="s">
        <v>869</v>
      </c>
      <c r="ES26" s="79" t="s">
        <v>869</v>
      </c>
      <c r="ET26" s="79" t="s">
        <v>869</v>
      </c>
      <c r="EU26" s="79" t="s">
        <v>869</v>
      </c>
      <c r="EV26" s="79" t="s">
        <v>869</v>
      </c>
      <c r="EW26" s="79" t="s">
        <v>869</v>
      </c>
      <c r="EX26" s="79" t="s">
        <v>869</v>
      </c>
      <c r="EY26" s="79" t="s">
        <v>869</v>
      </c>
      <c r="EZ26" s="79" t="s">
        <v>869</v>
      </c>
      <c r="FA26" s="79" t="s">
        <v>869</v>
      </c>
      <c r="FB26" s="79" t="s">
        <v>869</v>
      </c>
      <c r="FC26" s="79" t="s">
        <v>869</v>
      </c>
      <c r="FD26" s="79" t="s">
        <v>869</v>
      </c>
      <c r="FE26" s="79" t="s">
        <v>869</v>
      </c>
      <c r="FF26" s="79" t="s">
        <v>869</v>
      </c>
      <c r="FG26" s="79" t="s">
        <v>869</v>
      </c>
      <c r="FH26" s="79" t="s">
        <v>869</v>
      </c>
      <c r="FI26" s="79" t="s">
        <v>869</v>
      </c>
      <c r="FJ26" s="79" t="s">
        <v>869</v>
      </c>
      <c r="FK26" s="79" t="s">
        <v>869</v>
      </c>
      <c r="FL26" s="79" t="s">
        <v>869</v>
      </c>
      <c r="FM26" s="79" t="s">
        <v>869</v>
      </c>
      <c r="FN26" s="79" t="s">
        <v>869</v>
      </c>
      <c r="FO26" s="79" t="s">
        <v>955</v>
      </c>
      <c r="FP26" s="79" t="s">
        <v>879</v>
      </c>
      <c r="FQ26" s="79" t="s">
        <v>1981</v>
      </c>
      <c r="FR26" s="79" t="s">
        <v>2135</v>
      </c>
      <c r="FS26" s="79" t="s">
        <v>1981</v>
      </c>
      <c r="FT26" s="79" t="s">
        <v>2135</v>
      </c>
      <c r="FU26" s="79" t="s">
        <v>315</v>
      </c>
      <c r="FV26" s="79" t="s">
        <v>315</v>
      </c>
      <c r="FW26" s="79" t="s">
        <v>315</v>
      </c>
      <c r="FX26" s="98" t="s">
        <v>622</v>
      </c>
      <c r="FY26" s="79" t="s">
        <v>274</v>
      </c>
      <c r="FZ26" s="79" t="s">
        <v>274</v>
      </c>
      <c r="GA26" s="79" t="s">
        <v>274</v>
      </c>
      <c r="GB26" s="79" t="s">
        <v>274</v>
      </c>
      <c r="GC26" s="79" t="s">
        <v>274</v>
      </c>
      <c r="GD26" s="79" t="s">
        <v>274</v>
      </c>
      <c r="GE26" s="79" t="s">
        <v>951</v>
      </c>
      <c r="GF26" s="79" t="s">
        <v>951</v>
      </c>
      <c r="GG26" s="79" t="s">
        <v>951</v>
      </c>
      <c r="GH26" s="79" t="s">
        <v>625</v>
      </c>
      <c r="GI26" s="79" t="s">
        <v>625</v>
      </c>
      <c r="GJ26" s="79" t="s">
        <v>625</v>
      </c>
      <c r="GK26" s="79" t="s">
        <v>625</v>
      </c>
      <c r="GL26" s="79" t="s">
        <v>625</v>
      </c>
      <c r="GM26" s="79" t="s">
        <v>625</v>
      </c>
      <c r="GN26" s="79" t="s">
        <v>625</v>
      </c>
      <c r="GO26" s="79" t="s">
        <v>625</v>
      </c>
      <c r="GT26" s="79" t="s">
        <v>1281</v>
      </c>
      <c r="GU26" s="79" t="s">
        <v>1611</v>
      </c>
      <c r="GV26" s="81"/>
      <c r="GW26" s="81"/>
      <c r="GX26" s="79" t="s">
        <v>1611</v>
      </c>
      <c r="GY26" s="81"/>
      <c r="GZ26" s="81"/>
      <c r="HA26" s="81" t="s">
        <v>1613</v>
      </c>
      <c r="HB26" s="81"/>
      <c r="HC26" s="81"/>
      <c r="HD26" s="81" t="s">
        <v>2007</v>
      </c>
      <c r="HE26" s="81" t="s">
        <v>615</v>
      </c>
      <c r="HF26" s="81" t="s">
        <v>615</v>
      </c>
      <c r="HG26" s="81"/>
      <c r="HH26" s="81"/>
      <c r="HI26" s="81"/>
      <c r="HJ26" s="81"/>
      <c r="HK26" s="81" t="s">
        <v>1619</v>
      </c>
      <c r="HL26" s="81" t="s">
        <v>1619</v>
      </c>
      <c r="HM26" s="81" t="s">
        <v>1619</v>
      </c>
      <c r="HN26" s="81" t="s">
        <v>1619</v>
      </c>
      <c r="HO26" s="81" t="s">
        <v>2164</v>
      </c>
      <c r="HP26" s="81" t="s">
        <v>2164</v>
      </c>
      <c r="HQ26" s="81" t="s">
        <v>2164</v>
      </c>
      <c r="HR26" s="81" t="s">
        <v>2164</v>
      </c>
      <c r="HS26" s="81" t="s">
        <v>1620</v>
      </c>
      <c r="HT26" s="81" t="s">
        <v>1621</v>
      </c>
      <c r="HU26" s="81" t="s">
        <v>1623</v>
      </c>
      <c r="HV26" s="81" t="s">
        <v>1623</v>
      </c>
      <c r="HW26" s="81" t="s">
        <v>1891</v>
      </c>
      <c r="HX26" s="81" t="s">
        <v>1891</v>
      </c>
      <c r="HY26" s="81" t="s">
        <v>1988</v>
      </c>
      <c r="HZ26" s="81" t="s">
        <v>1890</v>
      </c>
      <c r="IA26" s="81"/>
      <c r="IB26" s="81"/>
      <c r="IC26" s="81"/>
      <c r="ID26" s="81"/>
      <c r="IE26" s="81" t="s">
        <v>1893</v>
      </c>
      <c r="IF26" s="81" t="s">
        <v>1894</v>
      </c>
      <c r="IG26" s="81" t="s">
        <v>1895</v>
      </c>
      <c r="IH26" s="81" t="s">
        <v>1895</v>
      </c>
      <c r="II26" s="81" t="s">
        <v>1895</v>
      </c>
      <c r="IJ26" s="81" t="s">
        <v>1895</v>
      </c>
      <c r="IK26" s="81" t="s">
        <v>1895</v>
      </c>
      <c r="IL26" s="81" t="s">
        <v>1895</v>
      </c>
      <c r="IM26" s="81" t="s">
        <v>1895</v>
      </c>
      <c r="IN26" s="81" t="s">
        <v>1895</v>
      </c>
      <c r="IO26" s="81" t="s">
        <v>1895</v>
      </c>
      <c r="IP26" s="81" t="s">
        <v>1895</v>
      </c>
      <c r="IQ26" s="81" t="s">
        <v>1895</v>
      </c>
      <c r="IR26" s="81" t="s">
        <v>1895</v>
      </c>
      <c r="IS26" s="81" t="s">
        <v>1895</v>
      </c>
      <c r="IT26" s="81" t="s">
        <v>1895</v>
      </c>
      <c r="IU26" s="81" t="s">
        <v>1895</v>
      </c>
      <c r="IV26" s="81" t="s">
        <v>1895</v>
      </c>
      <c r="IW26" s="81" t="s">
        <v>1895</v>
      </c>
      <c r="IX26" s="81" t="s">
        <v>1895</v>
      </c>
      <c r="IY26" s="81" t="s">
        <v>1895</v>
      </c>
      <c r="IZ26" s="81" t="s">
        <v>1895</v>
      </c>
      <c r="JA26" s="81" t="s">
        <v>1895</v>
      </c>
      <c r="JB26" s="81" t="s">
        <v>1895</v>
      </c>
      <c r="JC26" s="81" t="s">
        <v>1895</v>
      </c>
      <c r="JD26" s="81" t="s">
        <v>1895</v>
      </c>
      <c r="JE26" s="81" t="s">
        <v>1895</v>
      </c>
      <c r="JF26" s="81" t="s">
        <v>1895</v>
      </c>
      <c r="JG26" s="81" t="s">
        <v>1895</v>
      </c>
      <c r="JH26" s="81" t="s">
        <v>1895</v>
      </c>
      <c r="JI26" s="81" t="s">
        <v>1895</v>
      </c>
      <c r="JJ26" s="81" t="s">
        <v>1895</v>
      </c>
      <c r="JK26" s="81" t="s">
        <v>1895</v>
      </c>
      <c r="JL26" s="81" t="s">
        <v>1895</v>
      </c>
      <c r="JM26" s="81" t="s">
        <v>1895</v>
      </c>
      <c r="JN26" s="81" t="s">
        <v>1895</v>
      </c>
      <c r="JO26" s="81" t="s">
        <v>1895</v>
      </c>
      <c r="JP26" s="81" t="s">
        <v>1895</v>
      </c>
      <c r="JQ26" s="81" t="s">
        <v>1895</v>
      </c>
      <c r="JR26" s="81" t="s">
        <v>1895</v>
      </c>
      <c r="JS26" s="81" t="s">
        <v>1895</v>
      </c>
      <c r="JT26" s="81" t="s">
        <v>1895</v>
      </c>
      <c r="JU26" s="81" t="s">
        <v>1895</v>
      </c>
      <c r="JV26" s="81" t="s">
        <v>1895</v>
      </c>
      <c r="JW26" s="81" t="s">
        <v>1895</v>
      </c>
      <c r="JX26" s="81" t="s">
        <v>1895</v>
      </c>
      <c r="JY26" s="81" t="s">
        <v>1895</v>
      </c>
      <c r="JZ26" s="81" t="s">
        <v>1895</v>
      </c>
      <c r="KA26" s="81" t="s">
        <v>1895</v>
      </c>
      <c r="KB26" s="81" t="s">
        <v>1895</v>
      </c>
      <c r="KC26" s="81" t="s">
        <v>1895</v>
      </c>
      <c r="KD26" s="81" t="s">
        <v>1895</v>
      </c>
      <c r="KE26" s="81" t="s">
        <v>1895</v>
      </c>
      <c r="KF26" s="81" t="s">
        <v>1895</v>
      </c>
      <c r="KG26" s="81" t="s">
        <v>1895</v>
      </c>
      <c r="KH26" s="81" t="s">
        <v>1895</v>
      </c>
      <c r="KI26" s="81" t="s">
        <v>1895</v>
      </c>
      <c r="KJ26" s="81" t="s">
        <v>1895</v>
      </c>
      <c r="KK26" s="81" t="s">
        <v>1895</v>
      </c>
      <c r="KL26" s="81" t="s">
        <v>1895</v>
      </c>
      <c r="KM26" s="81" t="s">
        <v>1895</v>
      </c>
      <c r="KN26" s="81" t="s">
        <v>1895</v>
      </c>
      <c r="KO26" s="81" t="s">
        <v>1895</v>
      </c>
      <c r="KP26" s="81" t="s">
        <v>1895</v>
      </c>
      <c r="KQ26" s="81" t="s">
        <v>1895</v>
      </c>
      <c r="KR26" s="81" t="s">
        <v>1895</v>
      </c>
      <c r="KS26" s="81" t="s">
        <v>1895</v>
      </c>
      <c r="KT26" s="81" t="s">
        <v>1895</v>
      </c>
      <c r="KU26" s="81" t="s">
        <v>1895</v>
      </c>
      <c r="KV26" s="81" t="s">
        <v>1895</v>
      </c>
      <c r="KW26" s="81" t="s">
        <v>1895</v>
      </c>
      <c r="KX26" s="81" t="s">
        <v>1895</v>
      </c>
      <c r="KY26" s="81" t="s">
        <v>1895</v>
      </c>
      <c r="KZ26" s="81" t="s">
        <v>1895</v>
      </c>
      <c r="LA26" s="81" t="s">
        <v>1895</v>
      </c>
      <c r="LB26" s="81" t="s">
        <v>1895</v>
      </c>
      <c r="LC26" s="81" t="s">
        <v>1895</v>
      </c>
      <c r="LD26" s="81" t="s">
        <v>1895</v>
      </c>
      <c r="LE26" s="98"/>
      <c r="LF26" s="98"/>
      <c r="LG26" s="81" t="s">
        <v>1622</v>
      </c>
      <c r="LH26" s="81" t="s">
        <v>1622</v>
      </c>
      <c r="LI26" s="325" t="s">
        <v>2167</v>
      </c>
      <c r="LJ26" s="325" t="s">
        <v>2167</v>
      </c>
      <c r="LK26" s="2" t="s">
        <v>2678</v>
      </c>
      <c r="LL26" s="2"/>
      <c r="LM26" s="2"/>
      <c r="LN26" s="2"/>
      <c r="LO26" s="2"/>
      <c r="LP26" s="2"/>
      <c r="LQ26" s="2"/>
      <c r="LR26" s="2"/>
      <c r="LS26" s="2"/>
      <c r="LT26" s="2"/>
      <c r="LU26" s="2"/>
      <c r="LV26" s="2"/>
      <c r="LW26" s="2"/>
      <c r="LX26" s="2"/>
      <c r="LY26" s="2"/>
      <c r="LZ26" s="2"/>
      <c r="MA26" s="2"/>
      <c r="MB26" s="2"/>
      <c r="MC26" s="2"/>
      <c r="MD26" s="2"/>
      <c r="ME26" s="13" t="s">
        <v>2679</v>
      </c>
      <c r="MF26" s="2" t="s">
        <v>2680</v>
      </c>
      <c r="MG26" s="2" t="s">
        <v>2681</v>
      </c>
      <c r="MH26" s="2" t="s">
        <v>2680</v>
      </c>
      <c r="MI26" s="2"/>
      <c r="MJ26" s="2"/>
      <c r="MK26" s="2"/>
      <c r="ML26" s="2"/>
      <c r="MM26" s="2"/>
      <c r="MN26" s="2"/>
      <c r="MO26" s="2"/>
      <c r="MP26" s="2"/>
      <c r="MQ26" s="2"/>
      <c r="MR26" s="2"/>
      <c r="MT26" s="79" t="s">
        <v>2191</v>
      </c>
      <c r="MU26" s="79" t="s">
        <v>998</v>
      </c>
      <c r="MV26" s="81" t="s">
        <v>1615</v>
      </c>
      <c r="MW26" s="79" t="s">
        <v>990</v>
      </c>
      <c r="MX26" s="79" t="s">
        <v>311</v>
      </c>
      <c r="MZ26" s="98"/>
      <c r="NA26" s="98"/>
      <c r="NB26" s="98"/>
      <c r="NC26" s="79" t="s">
        <v>1031</v>
      </c>
      <c r="NE26" s="79" t="s">
        <v>214</v>
      </c>
      <c r="NF26" s="98" t="s">
        <v>1977</v>
      </c>
      <c r="NG26" s="98"/>
      <c r="NH26" s="98"/>
      <c r="NI26" s="98"/>
      <c r="NJ26" s="98"/>
      <c r="NK26" s="99"/>
      <c r="NL26" s="79" t="s">
        <v>688</v>
      </c>
      <c r="NM26" s="98" t="s">
        <v>419</v>
      </c>
      <c r="NN26" s="76"/>
      <c r="NO26" s="80" t="s">
        <v>627</v>
      </c>
      <c r="NP26" s="79" t="s">
        <v>627</v>
      </c>
      <c r="NQ26" s="98"/>
      <c r="NT26" s="79" t="s">
        <v>231</v>
      </c>
      <c r="NU26" s="79" t="s">
        <v>613</v>
      </c>
      <c r="NW26" s="76"/>
      <c r="OA26" s="79" t="s">
        <v>233</v>
      </c>
      <c r="OB26" s="79" t="s">
        <v>233</v>
      </c>
      <c r="OD26" s="79" t="s">
        <v>235</v>
      </c>
      <c r="OE26" s="79" t="s">
        <v>237</v>
      </c>
      <c r="OF26" s="99"/>
      <c r="OG26" s="98"/>
      <c r="OH26" s="98"/>
      <c r="OI26" s="98"/>
      <c r="OL26" s="79" t="s">
        <v>246</v>
      </c>
      <c r="OM26" s="98"/>
      <c r="ON26" s="79" t="s">
        <v>614</v>
      </c>
      <c r="OO26" s="79" t="s">
        <v>615</v>
      </c>
      <c r="OP26" s="79" t="s">
        <v>616</v>
      </c>
      <c r="OQ26" s="79" t="s">
        <v>616</v>
      </c>
      <c r="OR26" s="79" t="s">
        <v>616</v>
      </c>
      <c r="OS26" s="98"/>
      <c r="OT26" s="98"/>
      <c r="OV26" s="79" t="s">
        <v>928</v>
      </c>
      <c r="OW26" s="98"/>
      <c r="OX26" s="98" t="s">
        <v>688</v>
      </c>
      <c r="OY26" s="79" t="s">
        <v>617</v>
      </c>
      <c r="PA26" s="98"/>
      <c r="PB26" s="79" t="s">
        <v>1066</v>
      </c>
      <c r="PC26" s="98"/>
      <c r="PD26" s="98"/>
      <c r="PE26" s="98"/>
      <c r="PF26" s="79" t="s">
        <v>1038</v>
      </c>
      <c r="PG26" s="79" t="s">
        <v>1004</v>
      </c>
      <c r="PI26" s="98" t="s">
        <v>628</v>
      </c>
      <c r="PJ26" s="98" t="s">
        <v>691</v>
      </c>
      <c r="PK26" s="79" t="s">
        <v>1044</v>
      </c>
      <c r="PO26" s="98"/>
      <c r="PP26" s="79" t="s">
        <v>1083</v>
      </c>
      <c r="PQ26" s="98"/>
      <c r="PR26" s="98"/>
      <c r="PT26" s="98" t="s">
        <v>755</v>
      </c>
      <c r="PU26" s="79" t="s">
        <v>618</v>
      </c>
      <c r="PW26" s="79" t="s">
        <v>619</v>
      </c>
      <c r="PX26" s="76"/>
      <c r="PZ26" s="98"/>
      <c r="QA26" s="98"/>
      <c r="QB26" s="76"/>
      <c r="QC26" s="79" t="s">
        <v>620</v>
      </c>
      <c r="QD26" s="79" t="s">
        <v>620</v>
      </c>
      <c r="QE26" s="98" t="s">
        <v>629</v>
      </c>
      <c r="QF26" s="98" t="s">
        <v>629</v>
      </c>
      <c r="QG26" s="79" t="s">
        <v>621</v>
      </c>
      <c r="QH26" s="79" t="s">
        <v>1019</v>
      </c>
      <c r="QI26" s="79" t="s">
        <v>1019</v>
      </c>
      <c r="QJ26" s="79" t="s">
        <v>1019</v>
      </c>
      <c r="QK26" s="79" t="s">
        <v>622</v>
      </c>
      <c r="QL26" s="98"/>
      <c r="QM26" s="98"/>
      <c r="QN26" s="98"/>
      <c r="QP26" s="98"/>
      <c r="QQ26" s="98"/>
      <c r="QR26" s="98"/>
      <c r="QU26" s="79" t="s">
        <v>623</v>
      </c>
      <c r="QV26" s="98"/>
      <c r="QZ26" s="79">
        <v>2004</v>
      </c>
      <c r="RA26" s="79">
        <v>2004</v>
      </c>
      <c r="RB26" s="79">
        <v>2004</v>
      </c>
      <c r="RC26" s="79">
        <v>2004</v>
      </c>
      <c r="RD26" s="79" t="s">
        <v>929</v>
      </c>
      <c r="RE26" s="79" t="s">
        <v>1067</v>
      </c>
      <c r="RG26" s="98" t="s">
        <v>630</v>
      </c>
      <c r="RH26" s="79" t="s">
        <v>247</v>
      </c>
      <c r="RI26" s="79" t="s">
        <v>266</v>
      </c>
      <c r="RJ26" s="79" t="s">
        <v>268</v>
      </c>
      <c r="RL26" s="79" t="s">
        <v>965</v>
      </c>
      <c r="RN26" s="98"/>
      <c r="RO26" s="98"/>
      <c r="RP26" s="79" t="s">
        <v>624</v>
      </c>
      <c r="RS26" s="76"/>
      <c r="RT26" s="98" t="s">
        <v>977</v>
      </c>
      <c r="RU26" s="98" t="s">
        <v>977</v>
      </c>
      <c r="RV26" s="76"/>
      <c r="RX26" s="79" t="s">
        <v>270</v>
      </c>
      <c r="SB26" s="79" t="s">
        <v>1068</v>
      </c>
      <c r="SC26" s="98" t="s">
        <v>631</v>
      </c>
      <c r="SD26" s="98" t="s">
        <v>631</v>
      </c>
      <c r="SF26" s="79" t="s">
        <v>277</v>
      </c>
      <c r="SG26" s="79" t="s">
        <v>198</v>
      </c>
      <c r="SH26" s="79" t="s">
        <v>279</v>
      </c>
      <c r="SK26" s="98"/>
      <c r="SN26" s="79" t="s">
        <v>626</v>
      </c>
      <c r="SO26" s="98"/>
      <c r="SR26" s="81"/>
      <c r="SS26" s="81" t="s">
        <v>1612</v>
      </c>
      <c r="ST26" s="81"/>
      <c r="SU26" s="81"/>
      <c r="SV26" s="81"/>
      <c r="SW26" s="81"/>
      <c r="SX26" s="81"/>
      <c r="SY26" s="81"/>
      <c r="SZ26" s="81"/>
      <c r="TA26" s="81" t="s">
        <v>1614</v>
      </c>
      <c r="TB26" s="81"/>
      <c r="TC26" s="81"/>
      <c r="TD26" s="81"/>
      <c r="TE26" s="81"/>
      <c r="TF26" s="81"/>
      <c r="TG26" s="81"/>
      <c r="TH26" s="81"/>
      <c r="TI26" s="81"/>
      <c r="TJ26" s="81"/>
      <c r="TK26" s="81" t="s">
        <v>1616</v>
      </c>
      <c r="TL26" s="81"/>
      <c r="TM26" s="81"/>
      <c r="TN26" s="81"/>
      <c r="TO26" s="81"/>
      <c r="TP26" s="81"/>
      <c r="TQ26" s="81"/>
      <c r="TR26" s="81"/>
      <c r="TS26" s="81"/>
      <c r="TT26" s="81"/>
      <c r="TU26" s="81"/>
      <c r="TV26" s="81"/>
      <c r="TW26" s="81" t="s">
        <v>1617</v>
      </c>
      <c r="TX26" s="81"/>
      <c r="TY26" s="81"/>
      <c r="TZ26" s="81"/>
      <c r="UA26" s="81"/>
      <c r="UB26" s="81"/>
      <c r="UC26" s="81"/>
      <c r="UD26" s="81"/>
      <c r="UE26" s="81" t="s">
        <v>1618</v>
      </c>
      <c r="UF26" s="81"/>
      <c r="UG26" s="81"/>
      <c r="UH26" s="81"/>
      <c r="UI26" s="81"/>
      <c r="UJ26" s="81"/>
      <c r="UK26" s="81"/>
      <c r="UL26" s="81"/>
      <c r="UM26" s="81"/>
      <c r="UN26" s="81"/>
      <c r="UO26" s="82"/>
      <c r="UP26" s="82"/>
      <c r="UQ26" s="81"/>
      <c r="UR26" s="81"/>
      <c r="US26" s="81"/>
      <c r="UT26" s="81"/>
      <c r="UU26" s="81"/>
      <c r="UV26" s="81"/>
      <c r="UW26" s="81"/>
      <c r="UX26" s="81"/>
      <c r="UY26" s="81"/>
      <c r="UZ26" s="81"/>
      <c r="VA26" s="81"/>
      <c r="VB26" s="81"/>
      <c r="VC26" s="81"/>
      <c r="VD26" s="81"/>
      <c r="VE26" s="81"/>
      <c r="VF26" s="81"/>
      <c r="VG26" s="81"/>
      <c r="VH26" s="81"/>
      <c r="VI26" s="81"/>
      <c r="VJ26" s="81"/>
      <c r="VK26" s="81"/>
      <c r="VL26" s="81"/>
      <c r="VM26" s="81"/>
      <c r="VN26" s="81"/>
      <c r="VO26" s="81"/>
      <c r="VP26" s="81"/>
      <c r="VQ26" s="81"/>
      <c r="VR26" s="81"/>
      <c r="VS26" s="81"/>
      <c r="VT26" s="81"/>
      <c r="VU26" s="81"/>
      <c r="VV26" s="81"/>
      <c r="VW26" s="81"/>
      <c r="VX26" s="81"/>
      <c r="VY26" s="81"/>
      <c r="VZ26" s="81"/>
      <c r="WA26" s="81"/>
      <c r="WB26" s="81"/>
      <c r="WC26" s="81"/>
      <c r="WD26" s="81"/>
      <c r="WE26" s="81"/>
      <c r="WF26" s="81"/>
      <c r="WG26" s="81"/>
      <c r="WH26" s="81"/>
      <c r="WI26" s="81"/>
      <c r="WJ26" s="80"/>
      <c r="WK26" s="81"/>
      <c r="WL26" s="81"/>
      <c r="WM26" s="81"/>
      <c r="WN26" s="81"/>
      <c r="WO26" s="81"/>
      <c r="WP26" s="81"/>
      <c r="WQ26" s="81"/>
      <c r="WR26" s="81"/>
      <c r="WS26" s="81"/>
      <c r="WT26" s="81"/>
      <c r="WU26" s="81"/>
      <c r="WV26" s="81"/>
      <c r="WW26" s="81" t="s">
        <v>1892</v>
      </c>
      <c r="WX26" s="81"/>
      <c r="WY26" s="81"/>
      <c r="WZ26" s="81"/>
      <c r="XA26" s="81"/>
      <c r="XB26" s="81"/>
      <c r="XC26" s="81"/>
      <c r="XD26" s="81"/>
      <c r="XE26" s="81"/>
      <c r="XF26" s="81"/>
      <c r="XG26" s="81"/>
      <c r="XH26" s="81"/>
      <c r="XI26" s="81"/>
      <c r="XJ26" s="81"/>
      <c r="XK26" s="81"/>
      <c r="XL26" s="81"/>
      <c r="XM26" s="81"/>
      <c r="XN26" s="81"/>
      <c r="XO26" s="81"/>
      <c r="XP26" s="81"/>
      <c r="XQ26" s="81"/>
      <c r="XR26" s="81"/>
      <c r="XS26" s="81"/>
      <c r="XT26" s="81"/>
      <c r="XU26" s="81"/>
      <c r="XV26" s="81"/>
      <c r="XW26" s="81"/>
      <c r="XX26" s="81"/>
      <c r="XY26" s="81"/>
      <c r="XZ26" s="81"/>
      <c r="YA26" s="81"/>
      <c r="YB26" s="81"/>
      <c r="YC26" s="81"/>
      <c r="YD26" s="81"/>
      <c r="YE26" s="81"/>
      <c r="YF26" s="81"/>
      <c r="YG26" s="81"/>
      <c r="YH26" s="81"/>
      <c r="YI26" s="81"/>
      <c r="YJ26" s="81"/>
      <c r="YK26" s="81"/>
      <c r="YL26" s="301" t="s">
        <v>2167</v>
      </c>
      <c r="YM26" s="301" t="s">
        <v>2167</v>
      </c>
      <c r="YN26" s="301" t="s">
        <v>2167</v>
      </c>
      <c r="YO26" s="301" t="s">
        <v>2167</v>
      </c>
      <c r="YP26" s="2" t="s">
        <v>2682</v>
      </c>
      <c r="YQ26" s="2" t="s">
        <v>2683</v>
      </c>
    </row>
    <row r="27" spans="1:667" s="79" customFormat="1" ht="15" customHeight="1" x14ac:dyDescent="0.25">
      <c r="A27" s="78" t="s">
        <v>62</v>
      </c>
      <c r="B27" s="75"/>
      <c r="C27" s="98">
        <v>0</v>
      </c>
      <c r="D27" s="98">
        <v>0</v>
      </c>
      <c r="E27" s="79">
        <v>1</v>
      </c>
      <c r="F27" s="79">
        <v>1</v>
      </c>
      <c r="G27" s="79">
        <v>1</v>
      </c>
      <c r="H27" s="79">
        <v>1</v>
      </c>
      <c r="I27" s="79">
        <v>1</v>
      </c>
      <c r="J27" s="79">
        <v>1</v>
      </c>
      <c r="K27" s="79">
        <v>1</v>
      </c>
      <c r="L27" s="79">
        <v>1</v>
      </c>
      <c r="M27" s="79">
        <v>1</v>
      </c>
      <c r="N27" s="79">
        <v>1</v>
      </c>
      <c r="O27" s="79">
        <v>1</v>
      </c>
      <c r="P27" s="79">
        <v>1</v>
      </c>
      <c r="Q27" s="79">
        <v>1</v>
      </c>
      <c r="R27" s="79">
        <v>1</v>
      </c>
      <c r="S27" s="79">
        <v>1</v>
      </c>
      <c r="T27" s="79">
        <v>1</v>
      </c>
      <c r="U27" s="79">
        <v>0</v>
      </c>
      <c r="V27" s="79">
        <v>0</v>
      </c>
      <c r="W27" s="79">
        <v>0</v>
      </c>
      <c r="X27" s="79">
        <v>0</v>
      </c>
      <c r="Y27" s="79">
        <v>0</v>
      </c>
      <c r="Z27" s="79">
        <v>0</v>
      </c>
      <c r="AA27" s="79">
        <v>0</v>
      </c>
      <c r="AB27" s="79">
        <v>0</v>
      </c>
      <c r="AC27" s="79">
        <v>0</v>
      </c>
      <c r="AD27" s="79">
        <v>0</v>
      </c>
      <c r="AE27" s="79">
        <v>0</v>
      </c>
      <c r="AF27" s="79">
        <v>0</v>
      </c>
      <c r="AG27" s="79">
        <v>0</v>
      </c>
      <c r="AH27" s="79">
        <v>0</v>
      </c>
      <c r="AI27" s="79">
        <v>0</v>
      </c>
      <c r="AJ27" s="79">
        <v>0</v>
      </c>
      <c r="AK27" s="79">
        <v>0</v>
      </c>
      <c r="AL27" s="79">
        <v>0</v>
      </c>
      <c r="AM27" s="79">
        <v>0</v>
      </c>
      <c r="AN27" s="79">
        <v>0</v>
      </c>
      <c r="AO27" s="79">
        <v>0</v>
      </c>
      <c r="AP27" s="79">
        <v>0</v>
      </c>
      <c r="AQ27" s="79">
        <v>0</v>
      </c>
      <c r="AR27" s="79">
        <v>0</v>
      </c>
      <c r="AS27" s="79">
        <v>0</v>
      </c>
      <c r="AT27" s="79">
        <v>0</v>
      </c>
      <c r="AU27" s="79">
        <v>0</v>
      </c>
      <c r="AV27" s="79">
        <v>0</v>
      </c>
      <c r="AW27" s="79">
        <v>0</v>
      </c>
      <c r="AX27" s="79">
        <v>0</v>
      </c>
      <c r="AY27" s="79">
        <v>0</v>
      </c>
      <c r="AZ27" s="79">
        <v>0</v>
      </c>
      <c r="BA27" s="98">
        <v>1</v>
      </c>
      <c r="BB27" s="98">
        <v>1</v>
      </c>
      <c r="BC27" s="98">
        <v>1</v>
      </c>
      <c r="BD27" s="98">
        <v>1</v>
      </c>
      <c r="BE27" s="98">
        <v>0</v>
      </c>
      <c r="BF27" s="98">
        <v>0</v>
      </c>
      <c r="BG27" s="98">
        <v>1</v>
      </c>
      <c r="BH27" s="98">
        <v>1</v>
      </c>
      <c r="BI27" s="98">
        <v>1</v>
      </c>
      <c r="BJ27" s="98">
        <v>0</v>
      </c>
      <c r="BK27" s="98">
        <v>0</v>
      </c>
      <c r="BL27" s="98">
        <v>1</v>
      </c>
      <c r="BM27" s="98">
        <v>1</v>
      </c>
      <c r="BN27" s="98">
        <v>1</v>
      </c>
      <c r="BO27" s="98">
        <v>1</v>
      </c>
      <c r="BP27" s="98">
        <v>1</v>
      </c>
      <c r="BQ27" s="98">
        <v>1</v>
      </c>
      <c r="BR27" s="98">
        <v>1</v>
      </c>
      <c r="BS27" s="79">
        <v>0</v>
      </c>
      <c r="BT27" s="79">
        <v>1</v>
      </c>
      <c r="BU27" s="79">
        <v>1</v>
      </c>
      <c r="BV27" s="79">
        <v>1</v>
      </c>
      <c r="BW27" s="79">
        <v>1</v>
      </c>
      <c r="BX27" s="79">
        <v>1</v>
      </c>
      <c r="BY27" s="79">
        <v>1</v>
      </c>
      <c r="BZ27" s="98">
        <v>1</v>
      </c>
      <c r="CA27" s="79">
        <v>1</v>
      </c>
      <c r="CB27" s="98">
        <v>0</v>
      </c>
      <c r="CC27" s="98">
        <v>0</v>
      </c>
      <c r="CD27" s="98">
        <v>0</v>
      </c>
      <c r="CE27" s="98">
        <v>0</v>
      </c>
      <c r="CF27" s="98">
        <v>0</v>
      </c>
      <c r="CG27" s="98">
        <v>0</v>
      </c>
      <c r="CH27" s="98">
        <v>0</v>
      </c>
      <c r="CI27" s="98">
        <v>0</v>
      </c>
      <c r="CJ27" s="98">
        <v>0</v>
      </c>
      <c r="CK27" s="98">
        <v>0</v>
      </c>
      <c r="CL27" s="79">
        <v>1</v>
      </c>
      <c r="CM27" s="79">
        <v>1</v>
      </c>
      <c r="CN27" s="79">
        <v>1</v>
      </c>
      <c r="CO27" s="79">
        <v>1</v>
      </c>
      <c r="CP27" s="98">
        <v>0</v>
      </c>
      <c r="CQ27" s="98">
        <v>1</v>
      </c>
      <c r="CR27" s="98">
        <v>1</v>
      </c>
      <c r="CS27" s="98">
        <v>1</v>
      </c>
      <c r="CT27" s="98">
        <v>1</v>
      </c>
      <c r="CU27" s="98">
        <v>1</v>
      </c>
      <c r="CV27" s="98">
        <v>1</v>
      </c>
      <c r="CW27" s="98">
        <v>1</v>
      </c>
      <c r="CX27" s="98">
        <v>1</v>
      </c>
      <c r="CY27" s="98">
        <v>1</v>
      </c>
      <c r="CZ27" s="98">
        <v>1</v>
      </c>
      <c r="DA27" s="98">
        <v>1</v>
      </c>
      <c r="DB27" s="98">
        <v>0</v>
      </c>
      <c r="DC27" s="98">
        <v>0</v>
      </c>
      <c r="DD27" s="98">
        <v>0</v>
      </c>
      <c r="DE27" s="98">
        <v>0</v>
      </c>
      <c r="DF27" s="79">
        <v>1</v>
      </c>
      <c r="DG27" s="79">
        <v>1</v>
      </c>
      <c r="DH27" s="79">
        <v>1</v>
      </c>
      <c r="DI27" s="79">
        <v>1</v>
      </c>
      <c r="DJ27" s="98">
        <v>1</v>
      </c>
      <c r="DK27" s="98">
        <v>1</v>
      </c>
      <c r="DL27" s="98">
        <v>1</v>
      </c>
      <c r="DM27" s="98">
        <v>1</v>
      </c>
      <c r="DN27" s="98">
        <v>1</v>
      </c>
      <c r="DO27" s="98">
        <v>1</v>
      </c>
      <c r="DP27" s="98">
        <v>1</v>
      </c>
      <c r="DQ27" s="98">
        <v>1</v>
      </c>
      <c r="DR27" s="98">
        <v>1</v>
      </c>
      <c r="DS27" s="98">
        <v>1</v>
      </c>
      <c r="DT27" s="98">
        <v>1</v>
      </c>
      <c r="DU27" s="98">
        <v>1</v>
      </c>
      <c r="DV27" s="98">
        <v>1</v>
      </c>
      <c r="DW27" s="98">
        <v>1</v>
      </c>
      <c r="DX27" s="79">
        <v>1</v>
      </c>
      <c r="DY27" s="79">
        <v>1</v>
      </c>
      <c r="DZ27" s="98">
        <v>0</v>
      </c>
      <c r="EA27" s="98">
        <v>0</v>
      </c>
      <c r="EB27" s="98">
        <v>0</v>
      </c>
      <c r="EC27" s="98">
        <v>0</v>
      </c>
      <c r="ED27" s="98">
        <v>0</v>
      </c>
      <c r="EE27" s="98">
        <v>0</v>
      </c>
      <c r="EF27" s="98">
        <v>0</v>
      </c>
      <c r="EG27" s="98">
        <v>0</v>
      </c>
      <c r="EH27" s="98">
        <v>0</v>
      </c>
      <c r="EI27" s="98">
        <v>0</v>
      </c>
      <c r="EJ27" s="79">
        <v>1</v>
      </c>
      <c r="EK27" s="98">
        <v>0</v>
      </c>
      <c r="EL27" s="98">
        <v>0</v>
      </c>
      <c r="EM27" s="98">
        <v>0</v>
      </c>
      <c r="EN27" s="98">
        <v>0</v>
      </c>
      <c r="EO27" s="98">
        <v>0</v>
      </c>
      <c r="EP27" s="98">
        <v>0</v>
      </c>
      <c r="EQ27" s="98">
        <v>0</v>
      </c>
      <c r="ER27" s="98">
        <v>0</v>
      </c>
      <c r="ES27" s="98">
        <v>0</v>
      </c>
      <c r="ET27" s="98">
        <v>0</v>
      </c>
      <c r="EU27" s="98">
        <v>0</v>
      </c>
      <c r="EV27" s="98">
        <v>0</v>
      </c>
      <c r="EW27" s="98">
        <v>0</v>
      </c>
      <c r="EX27" s="98">
        <v>0</v>
      </c>
      <c r="EY27" s="98">
        <v>0</v>
      </c>
      <c r="EZ27" s="98">
        <v>0</v>
      </c>
      <c r="FA27" s="98">
        <v>0</v>
      </c>
      <c r="FB27" s="98">
        <v>0</v>
      </c>
      <c r="FC27" s="98">
        <v>0</v>
      </c>
      <c r="FD27" s="98">
        <v>0</v>
      </c>
      <c r="FE27" s="98">
        <v>0</v>
      </c>
      <c r="FF27" s="98">
        <v>0</v>
      </c>
      <c r="FG27" s="98">
        <v>0</v>
      </c>
      <c r="FH27" s="98">
        <v>0</v>
      </c>
      <c r="FI27" s="98">
        <v>0</v>
      </c>
      <c r="FJ27" s="98">
        <v>0</v>
      </c>
      <c r="FK27" s="98">
        <v>0</v>
      </c>
      <c r="FL27" s="98">
        <v>0</v>
      </c>
      <c r="FM27" s="98">
        <v>0</v>
      </c>
      <c r="FN27" s="98">
        <v>0</v>
      </c>
      <c r="FO27" s="79">
        <v>1</v>
      </c>
      <c r="FP27" s="79">
        <v>1</v>
      </c>
      <c r="FQ27" s="79">
        <v>0</v>
      </c>
      <c r="FR27" s="79">
        <v>0</v>
      </c>
      <c r="FS27" s="79">
        <v>0</v>
      </c>
      <c r="FT27" s="79">
        <v>0</v>
      </c>
      <c r="FU27" s="79">
        <v>0</v>
      </c>
      <c r="FV27" s="79">
        <v>0</v>
      </c>
      <c r="FW27" s="79">
        <v>0</v>
      </c>
      <c r="FX27" s="98">
        <v>0</v>
      </c>
      <c r="FY27" s="79">
        <v>0</v>
      </c>
      <c r="FZ27" s="79">
        <v>0</v>
      </c>
      <c r="GA27" s="79">
        <v>0</v>
      </c>
      <c r="GB27" s="79">
        <v>0</v>
      </c>
      <c r="GC27" s="79">
        <v>0</v>
      </c>
      <c r="GD27" s="79">
        <v>0</v>
      </c>
      <c r="GE27" s="79">
        <v>1</v>
      </c>
      <c r="GF27" s="79">
        <v>1</v>
      </c>
      <c r="GG27" s="79">
        <v>1</v>
      </c>
      <c r="GH27" s="79">
        <v>1</v>
      </c>
      <c r="GI27" s="79">
        <v>1</v>
      </c>
      <c r="GJ27" s="79">
        <v>1</v>
      </c>
      <c r="GK27" s="79">
        <v>1</v>
      </c>
      <c r="GL27" s="79">
        <v>1</v>
      </c>
      <c r="GM27" s="79">
        <v>1</v>
      </c>
      <c r="GN27" s="79">
        <v>1</v>
      </c>
      <c r="GO27" s="79">
        <v>1</v>
      </c>
      <c r="GP27" s="79">
        <v>1</v>
      </c>
      <c r="GQ27" s="79">
        <v>1</v>
      </c>
      <c r="GR27" s="79">
        <v>0</v>
      </c>
      <c r="GS27" s="79">
        <v>0</v>
      </c>
      <c r="GT27" s="79">
        <v>0</v>
      </c>
      <c r="GU27" s="79">
        <v>1</v>
      </c>
      <c r="GV27" s="81">
        <f t="shared" ref="GV27:GV31" si="355">GU27</f>
        <v>1</v>
      </c>
      <c r="GW27" s="81">
        <f t="shared" ref="GW27:GW31" si="356">GV27</f>
        <v>1</v>
      </c>
      <c r="GX27" s="79">
        <v>1</v>
      </c>
      <c r="GY27" s="81">
        <f t="shared" ref="GY27:GZ31" si="357">GX27</f>
        <v>1</v>
      </c>
      <c r="GZ27" s="81">
        <f t="shared" si="357"/>
        <v>1</v>
      </c>
      <c r="HA27" s="81">
        <v>1</v>
      </c>
      <c r="HB27" s="81">
        <v>0</v>
      </c>
      <c r="HC27" s="81">
        <f>HB27</f>
        <v>0</v>
      </c>
      <c r="HD27" s="81">
        <v>1</v>
      </c>
      <c r="HE27" s="81">
        <v>1</v>
      </c>
      <c r="HF27" s="81">
        <v>1</v>
      </c>
      <c r="HG27" s="81">
        <v>0</v>
      </c>
      <c r="HH27" s="81">
        <v>0</v>
      </c>
      <c r="HI27" s="81">
        <v>0</v>
      </c>
      <c r="HJ27" s="81">
        <v>0</v>
      </c>
      <c r="HK27" s="81">
        <v>0</v>
      </c>
      <c r="HL27" s="81">
        <v>0</v>
      </c>
      <c r="HM27" s="81">
        <v>0</v>
      </c>
      <c r="HN27" s="81">
        <v>0</v>
      </c>
      <c r="HO27" s="81">
        <v>0</v>
      </c>
      <c r="HP27" s="81">
        <v>0</v>
      </c>
      <c r="HQ27" s="81">
        <v>0</v>
      </c>
      <c r="HR27" s="81">
        <v>0</v>
      </c>
      <c r="HS27" s="81">
        <v>1</v>
      </c>
      <c r="HT27" s="81">
        <v>1</v>
      </c>
      <c r="HU27" s="81">
        <v>0</v>
      </c>
      <c r="HV27" s="81">
        <v>0</v>
      </c>
      <c r="HW27" s="81">
        <v>1</v>
      </c>
      <c r="HX27" s="81">
        <v>1</v>
      </c>
      <c r="HY27" s="81">
        <v>1</v>
      </c>
      <c r="HZ27" s="81">
        <v>1</v>
      </c>
      <c r="IA27" s="81">
        <v>1</v>
      </c>
      <c r="IB27" s="81">
        <v>1</v>
      </c>
      <c r="IC27" s="81">
        <v>1</v>
      </c>
      <c r="ID27" s="81">
        <v>1</v>
      </c>
      <c r="IE27" s="81">
        <v>1</v>
      </c>
      <c r="IF27" s="81">
        <v>0</v>
      </c>
      <c r="IG27" s="81">
        <v>1</v>
      </c>
      <c r="IH27" s="81">
        <v>1</v>
      </c>
      <c r="II27" s="81">
        <v>1</v>
      </c>
      <c r="IJ27" s="81">
        <v>1</v>
      </c>
      <c r="IK27" s="81">
        <v>1</v>
      </c>
      <c r="IL27" s="81">
        <v>1</v>
      </c>
      <c r="IM27" s="81">
        <v>1</v>
      </c>
      <c r="IN27" s="81">
        <v>1</v>
      </c>
      <c r="IO27" s="81">
        <v>1</v>
      </c>
      <c r="IP27" s="81">
        <v>1</v>
      </c>
      <c r="IQ27" s="81">
        <v>1</v>
      </c>
      <c r="IR27" s="81">
        <v>1</v>
      </c>
      <c r="IS27" s="81">
        <v>1</v>
      </c>
      <c r="IT27" s="81">
        <v>1</v>
      </c>
      <c r="IU27" s="81">
        <v>1</v>
      </c>
      <c r="IV27" s="81">
        <v>1</v>
      </c>
      <c r="IW27" s="81">
        <v>1</v>
      </c>
      <c r="IX27" s="81">
        <v>1</v>
      </c>
      <c r="IY27" s="81">
        <v>1</v>
      </c>
      <c r="IZ27" s="81">
        <v>1</v>
      </c>
      <c r="JA27" s="81">
        <v>1</v>
      </c>
      <c r="JB27" s="81">
        <v>1</v>
      </c>
      <c r="JC27" s="81">
        <v>1</v>
      </c>
      <c r="JD27" s="81">
        <v>1</v>
      </c>
      <c r="JE27" s="81">
        <v>1</v>
      </c>
      <c r="JF27" s="81">
        <v>1</v>
      </c>
      <c r="JG27" s="81">
        <v>1</v>
      </c>
      <c r="JH27" s="81">
        <v>1</v>
      </c>
      <c r="JI27" s="81">
        <v>1</v>
      </c>
      <c r="JJ27" s="81">
        <v>1</v>
      </c>
      <c r="JK27" s="81">
        <v>1</v>
      </c>
      <c r="JL27" s="81">
        <v>1</v>
      </c>
      <c r="JM27" s="81">
        <v>1</v>
      </c>
      <c r="JN27" s="81">
        <v>1</v>
      </c>
      <c r="JO27" s="81">
        <v>1</v>
      </c>
      <c r="JP27" s="81">
        <v>1</v>
      </c>
      <c r="JQ27" s="81">
        <v>1</v>
      </c>
      <c r="JR27" s="81">
        <v>1</v>
      </c>
      <c r="JS27" s="81">
        <v>1</v>
      </c>
      <c r="JT27" s="81">
        <v>1</v>
      </c>
      <c r="JU27" s="81">
        <v>1</v>
      </c>
      <c r="JV27" s="81">
        <v>1</v>
      </c>
      <c r="JW27" s="81">
        <v>1</v>
      </c>
      <c r="JX27" s="81">
        <v>1</v>
      </c>
      <c r="JY27" s="81">
        <v>1</v>
      </c>
      <c r="JZ27" s="81">
        <v>1</v>
      </c>
      <c r="KA27" s="81">
        <v>1</v>
      </c>
      <c r="KB27" s="81">
        <v>1</v>
      </c>
      <c r="KC27" s="81">
        <v>1</v>
      </c>
      <c r="KD27" s="81">
        <v>1</v>
      </c>
      <c r="KE27" s="81">
        <v>1</v>
      </c>
      <c r="KF27" s="81">
        <v>1</v>
      </c>
      <c r="KG27" s="81">
        <v>1</v>
      </c>
      <c r="KH27" s="81">
        <v>1</v>
      </c>
      <c r="KI27" s="81">
        <v>1</v>
      </c>
      <c r="KJ27" s="81">
        <v>1</v>
      </c>
      <c r="KK27" s="81">
        <v>1</v>
      </c>
      <c r="KL27" s="81">
        <v>1</v>
      </c>
      <c r="KM27" s="81">
        <v>1</v>
      </c>
      <c r="KN27" s="81">
        <v>1</v>
      </c>
      <c r="KO27" s="81">
        <v>1</v>
      </c>
      <c r="KP27" s="81">
        <v>1</v>
      </c>
      <c r="KQ27" s="81">
        <v>1</v>
      </c>
      <c r="KR27" s="81">
        <v>1</v>
      </c>
      <c r="KS27" s="81">
        <v>1</v>
      </c>
      <c r="KT27" s="81">
        <v>1</v>
      </c>
      <c r="KU27" s="81">
        <v>1</v>
      </c>
      <c r="KV27" s="81">
        <v>1</v>
      </c>
      <c r="KW27" s="81">
        <v>1</v>
      </c>
      <c r="KX27" s="81">
        <v>1</v>
      </c>
      <c r="KY27" s="81">
        <v>1</v>
      </c>
      <c r="KZ27" s="81">
        <v>1</v>
      </c>
      <c r="LA27" s="81">
        <v>1</v>
      </c>
      <c r="LB27" s="81">
        <v>1</v>
      </c>
      <c r="LC27" s="81">
        <v>1</v>
      </c>
      <c r="LD27" s="81">
        <v>1</v>
      </c>
      <c r="LE27" s="98">
        <v>1</v>
      </c>
      <c r="LF27" s="98">
        <v>1</v>
      </c>
      <c r="LG27" s="81">
        <v>1</v>
      </c>
      <c r="LH27" s="81">
        <v>1</v>
      </c>
      <c r="LI27" s="325">
        <v>1</v>
      </c>
      <c r="LJ27" s="325">
        <v>1</v>
      </c>
      <c r="LK27" s="2">
        <v>1</v>
      </c>
      <c r="LL27" s="2">
        <v>0</v>
      </c>
      <c r="LM27" s="2">
        <v>0</v>
      </c>
      <c r="LN27" s="2">
        <v>0</v>
      </c>
      <c r="LO27" s="2">
        <v>0</v>
      </c>
      <c r="LP27" s="2">
        <v>0</v>
      </c>
      <c r="LQ27" s="2">
        <v>0</v>
      </c>
      <c r="LR27" s="2">
        <v>0</v>
      </c>
      <c r="LS27" s="2">
        <v>0</v>
      </c>
      <c r="LT27" s="2">
        <v>0</v>
      </c>
      <c r="LU27" s="2">
        <v>1</v>
      </c>
      <c r="LV27" s="2">
        <f t="shared" ref="LV27:MD28" si="358">LU27</f>
        <v>1</v>
      </c>
      <c r="LW27" s="2">
        <f t="shared" si="358"/>
        <v>1</v>
      </c>
      <c r="LX27" s="2">
        <f t="shared" si="358"/>
        <v>1</v>
      </c>
      <c r="LY27" s="2">
        <f t="shared" si="358"/>
        <v>1</v>
      </c>
      <c r="LZ27" s="2">
        <f t="shared" si="358"/>
        <v>1</v>
      </c>
      <c r="MA27" s="2">
        <f t="shared" si="358"/>
        <v>1</v>
      </c>
      <c r="MB27" s="2">
        <f t="shared" si="358"/>
        <v>1</v>
      </c>
      <c r="MC27" s="2">
        <f t="shared" si="358"/>
        <v>1</v>
      </c>
      <c r="MD27" s="2">
        <f t="shared" si="358"/>
        <v>1</v>
      </c>
      <c r="ME27" s="2">
        <v>1</v>
      </c>
      <c r="MF27" s="2">
        <v>1</v>
      </c>
      <c r="MG27" s="2">
        <v>1</v>
      </c>
      <c r="MH27" s="2">
        <v>1</v>
      </c>
      <c r="MI27" s="2">
        <v>1</v>
      </c>
      <c r="MJ27" s="2">
        <v>1</v>
      </c>
      <c r="MK27" s="2">
        <v>1</v>
      </c>
      <c r="ML27" s="2">
        <v>1</v>
      </c>
      <c r="MM27" s="2">
        <v>1</v>
      </c>
      <c r="MN27" s="2">
        <v>1</v>
      </c>
      <c r="MO27" s="2">
        <v>1</v>
      </c>
      <c r="MP27" s="2">
        <v>1</v>
      </c>
      <c r="MQ27" s="2">
        <v>1</v>
      </c>
      <c r="MR27" s="2">
        <v>1</v>
      </c>
      <c r="MT27" s="79" t="s">
        <v>2191</v>
      </c>
      <c r="MU27" s="79">
        <v>0</v>
      </c>
      <c r="MV27" s="81">
        <v>1</v>
      </c>
      <c r="MW27" s="79">
        <v>1</v>
      </c>
      <c r="MX27" s="79">
        <v>0</v>
      </c>
      <c r="MY27" s="79">
        <v>1</v>
      </c>
      <c r="MZ27" s="98">
        <v>1</v>
      </c>
      <c r="NA27" s="98">
        <v>0</v>
      </c>
      <c r="NB27" s="98">
        <v>0</v>
      </c>
      <c r="NC27" s="79">
        <v>0</v>
      </c>
      <c r="ND27" s="79">
        <v>1</v>
      </c>
      <c r="NE27" s="79">
        <v>1</v>
      </c>
      <c r="NF27" s="98">
        <v>1</v>
      </c>
      <c r="NG27" s="98">
        <v>1</v>
      </c>
      <c r="NH27" s="98">
        <v>1</v>
      </c>
      <c r="NI27" s="98">
        <v>1</v>
      </c>
      <c r="NJ27" s="98">
        <v>1</v>
      </c>
      <c r="NK27" s="99">
        <v>1</v>
      </c>
      <c r="NL27" s="79">
        <v>0</v>
      </c>
      <c r="NM27" s="98">
        <v>0</v>
      </c>
      <c r="NN27" s="76">
        <v>0</v>
      </c>
      <c r="NO27" s="106">
        <v>1</v>
      </c>
      <c r="NP27" s="98">
        <v>1</v>
      </c>
      <c r="NQ27" s="98">
        <v>1</v>
      </c>
      <c r="NR27" s="79">
        <v>1</v>
      </c>
      <c r="NS27" s="79">
        <v>1</v>
      </c>
      <c r="NT27" s="79">
        <v>1</v>
      </c>
      <c r="NU27" s="79">
        <v>1</v>
      </c>
      <c r="NV27" s="79">
        <v>1</v>
      </c>
      <c r="NW27" s="76">
        <v>1</v>
      </c>
      <c r="NX27" s="79">
        <v>1</v>
      </c>
      <c r="NY27" s="79">
        <v>1</v>
      </c>
      <c r="NZ27" s="79">
        <v>1</v>
      </c>
      <c r="OA27" s="79">
        <v>0</v>
      </c>
      <c r="OB27" s="79">
        <v>0</v>
      </c>
      <c r="OC27" s="79">
        <v>1</v>
      </c>
      <c r="OD27" s="79">
        <v>0</v>
      </c>
      <c r="OE27" s="79">
        <v>0</v>
      </c>
      <c r="OF27" s="99">
        <v>1</v>
      </c>
      <c r="OG27" s="98">
        <v>1</v>
      </c>
      <c r="OH27" s="98">
        <v>0</v>
      </c>
      <c r="OI27" s="98">
        <v>1</v>
      </c>
      <c r="OJ27" s="79">
        <v>0</v>
      </c>
      <c r="OK27" s="79">
        <v>1</v>
      </c>
      <c r="OL27" s="79">
        <v>0</v>
      </c>
      <c r="OM27" s="98">
        <v>0</v>
      </c>
      <c r="ON27" s="79">
        <v>1</v>
      </c>
      <c r="OO27" s="79">
        <v>1</v>
      </c>
      <c r="OP27" s="79">
        <v>1</v>
      </c>
      <c r="OQ27" s="79">
        <v>1</v>
      </c>
      <c r="OR27" s="79">
        <v>1</v>
      </c>
      <c r="OS27" s="98">
        <v>0</v>
      </c>
      <c r="OT27" s="98">
        <v>0</v>
      </c>
      <c r="OU27" s="79">
        <v>0</v>
      </c>
      <c r="OV27" s="79">
        <v>1</v>
      </c>
      <c r="OW27" s="98">
        <v>1</v>
      </c>
      <c r="OX27" s="98">
        <v>0</v>
      </c>
      <c r="OY27" s="79">
        <v>1</v>
      </c>
      <c r="OZ27" s="79">
        <v>1</v>
      </c>
      <c r="PA27" s="98">
        <v>1</v>
      </c>
      <c r="PB27" s="79">
        <v>1</v>
      </c>
      <c r="PC27" s="98">
        <v>1</v>
      </c>
      <c r="PD27" s="98">
        <v>1</v>
      </c>
      <c r="PE27" s="98">
        <v>1</v>
      </c>
      <c r="PF27" s="79">
        <v>1</v>
      </c>
      <c r="PG27" s="79">
        <v>0</v>
      </c>
      <c r="PI27" s="98">
        <v>1</v>
      </c>
      <c r="PJ27" s="98">
        <v>0</v>
      </c>
      <c r="PK27" s="79">
        <v>1</v>
      </c>
      <c r="PL27" s="79">
        <v>1</v>
      </c>
      <c r="PM27" s="79">
        <v>1</v>
      </c>
      <c r="PN27" s="79">
        <v>1</v>
      </c>
      <c r="PO27" s="98"/>
      <c r="PP27" s="79">
        <v>1</v>
      </c>
      <c r="PQ27" s="98">
        <v>1</v>
      </c>
      <c r="PR27" s="98">
        <v>1</v>
      </c>
      <c r="PS27" s="79">
        <v>1</v>
      </c>
      <c r="PT27" s="98">
        <v>1</v>
      </c>
      <c r="PU27" s="79">
        <v>1</v>
      </c>
      <c r="PV27" s="79">
        <v>1</v>
      </c>
      <c r="PW27" s="79">
        <v>1</v>
      </c>
      <c r="PX27" s="76"/>
      <c r="PZ27" s="98">
        <v>1</v>
      </c>
      <c r="QA27" s="98">
        <v>1</v>
      </c>
      <c r="QB27" s="76">
        <v>1</v>
      </c>
      <c r="QC27" s="79">
        <v>1</v>
      </c>
      <c r="QD27" s="79">
        <v>1</v>
      </c>
      <c r="QE27" s="98">
        <v>1</v>
      </c>
      <c r="QF27" s="98">
        <v>1</v>
      </c>
      <c r="QG27" s="79">
        <v>1</v>
      </c>
      <c r="QH27" s="79">
        <v>0</v>
      </c>
      <c r="QI27" s="79">
        <v>0</v>
      </c>
      <c r="QJ27" s="79">
        <v>0</v>
      </c>
      <c r="QK27" s="79">
        <v>1</v>
      </c>
      <c r="QL27" s="98">
        <v>1</v>
      </c>
      <c r="QM27" s="98">
        <v>1</v>
      </c>
      <c r="QN27" s="98">
        <v>1</v>
      </c>
      <c r="QO27" s="79">
        <v>1</v>
      </c>
      <c r="QP27" s="98">
        <v>1</v>
      </c>
      <c r="QQ27" s="98">
        <v>1</v>
      </c>
      <c r="QR27" s="98">
        <v>1</v>
      </c>
      <c r="QS27" s="79">
        <v>0</v>
      </c>
      <c r="QT27" s="79">
        <v>0</v>
      </c>
      <c r="QU27" s="79">
        <v>1</v>
      </c>
      <c r="QV27" s="98">
        <v>1</v>
      </c>
      <c r="QW27" s="79">
        <v>0</v>
      </c>
      <c r="QX27" s="79">
        <v>1</v>
      </c>
      <c r="QY27" s="79">
        <v>1</v>
      </c>
      <c r="QZ27" s="79">
        <v>1</v>
      </c>
      <c r="RA27" s="79">
        <v>1</v>
      </c>
      <c r="RB27" s="79">
        <v>1</v>
      </c>
      <c r="RC27" s="79">
        <v>1</v>
      </c>
      <c r="RD27" s="79">
        <v>1</v>
      </c>
      <c r="RE27" s="79">
        <v>0</v>
      </c>
      <c r="RF27" s="79">
        <v>1</v>
      </c>
      <c r="RG27" s="98">
        <v>0</v>
      </c>
      <c r="RH27" s="79">
        <v>0</v>
      </c>
      <c r="RI27" s="79">
        <v>1</v>
      </c>
      <c r="RJ27" s="79">
        <v>1</v>
      </c>
      <c r="RK27" s="79">
        <v>0</v>
      </c>
      <c r="RL27" s="79">
        <v>1</v>
      </c>
      <c r="RM27" s="79">
        <v>1</v>
      </c>
      <c r="RN27" s="98">
        <v>0</v>
      </c>
      <c r="RO27" s="98">
        <v>1</v>
      </c>
      <c r="RP27" s="79">
        <v>1</v>
      </c>
      <c r="RQ27" s="79">
        <v>1</v>
      </c>
      <c r="RR27" s="79">
        <v>1</v>
      </c>
      <c r="RS27" s="76">
        <v>1</v>
      </c>
      <c r="RT27" s="98">
        <v>0</v>
      </c>
      <c r="RU27" s="98">
        <v>0</v>
      </c>
      <c r="RV27" s="76">
        <v>1</v>
      </c>
      <c r="RW27" s="79">
        <v>1</v>
      </c>
      <c r="RX27" s="79">
        <v>0</v>
      </c>
      <c r="RY27" s="79">
        <v>1</v>
      </c>
      <c r="RZ27" s="79">
        <v>1</v>
      </c>
      <c r="SA27" s="79">
        <v>1</v>
      </c>
      <c r="SB27" s="79">
        <v>1</v>
      </c>
      <c r="SC27" s="98">
        <v>1</v>
      </c>
      <c r="SD27" s="98">
        <v>1</v>
      </c>
      <c r="SE27" s="79">
        <v>1</v>
      </c>
      <c r="SF27" s="79">
        <v>1</v>
      </c>
      <c r="SG27" s="79">
        <v>0</v>
      </c>
      <c r="SH27" s="79">
        <v>1</v>
      </c>
      <c r="SI27" s="79">
        <v>1</v>
      </c>
      <c r="SJ27" s="79">
        <v>0</v>
      </c>
      <c r="SK27" s="98">
        <v>1</v>
      </c>
      <c r="SL27" s="79">
        <v>1</v>
      </c>
      <c r="SM27" s="79">
        <v>1</v>
      </c>
      <c r="SN27" s="79">
        <v>1</v>
      </c>
      <c r="SO27" s="98">
        <v>1</v>
      </c>
      <c r="SP27" s="79">
        <v>1</v>
      </c>
      <c r="SQ27" s="79">
        <v>1</v>
      </c>
      <c r="SR27" s="81">
        <v>0</v>
      </c>
      <c r="SS27" s="81">
        <v>0</v>
      </c>
      <c r="ST27" s="81"/>
      <c r="SU27" s="81"/>
      <c r="SV27" s="81"/>
      <c r="SW27" s="81"/>
      <c r="SX27" s="81"/>
      <c r="SY27" s="81">
        <v>0</v>
      </c>
      <c r="SZ27" s="81"/>
      <c r="TA27" s="81">
        <v>0</v>
      </c>
      <c r="TB27" s="81"/>
      <c r="TC27" s="81"/>
      <c r="TD27" s="81"/>
      <c r="TE27" s="81"/>
      <c r="TF27" s="81"/>
      <c r="TG27" s="81"/>
      <c r="TH27" s="81"/>
      <c r="TI27" s="81"/>
      <c r="TJ27" s="81"/>
      <c r="TK27" s="81">
        <v>0</v>
      </c>
      <c r="TL27" s="81"/>
      <c r="TM27" s="81"/>
      <c r="TN27" s="81"/>
      <c r="TO27" s="81"/>
      <c r="TP27" s="81"/>
      <c r="TQ27" s="81"/>
      <c r="TR27" s="81">
        <v>1</v>
      </c>
      <c r="TS27" s="81"/>
      <c r="TT27" s="81"/>
      <c r="TU27" s="81"/>
      <c r="TV27" s="81"/>
      <c r="TW27" s="81">
        <v>1</v>
      </c>
      <c r="TX27" s="81"/>
      <c r="TY27" s="81"/>
      <c r="TZ27" s="81">
        <v>1</v>
      </c>
      <c r="UA27" s="81"/>
      <c r="UB27" s="81"/>
      <c r="UC27" s="81"/>
      <c r="UD27" s="81"/>
      <c r="UE27" s="81">
        <v>1</v>
      </c>
      <c r="UF27" s="81"/>
      <c r="UG27" s="81"/>
      <c r="UH27" s="81"/>
      <c r="UI27" s="81"/>
      <c r="UJ27" s="81"/>
      <c r="UK27" s="81"/>
      <c r="UL27" s="81"/>
      <c r="UM27" s="81"/>
      <c r="UN27" s="81"/>
      <c r="UO27" s="82"/>
      <c r="UP27" s="82"/>
      <c r="UQ27" s="81"/>
      <c r="UR27" s="81"/>
      <c r="US27" s="81"/>
      <c r="UT27" s="81"/>
      <c r="UU27" s="81"/>
      <c r="UV27" s="81"/>
      <c r="UW27" s="81"/>
      <c r="UX27" s="81"/>
      <c r="UY27" s="81"/>
      <c r="UZ27" s="81"/>
      <c r="VA27" s="81"/>
      <c r="VB27" s="81"/>
      <c r="VC27" s="81"/>
      <c r="VD27" s="81"/>
      <c r="VE27" s="81"/>
      <c r="VF27" s="81"/>
      <c r="VG27" s="81"/>
      <c r="VH27" s="81"/>
      <c r="VI27" s="81"/>
      <c r="VJ27" s="81"/>
      <c r="VK27" s="81"/>
      <c r="VL27" s="81"/>
      <c r="VM27" s="81"/>
      <c r="VN27" s="81"/>
      <c r="VO27" s="81"/>
      <c r="VP27" s="81"/>
      <c r="VQ27" s="81"/>
      <c r="VR27" s="81"/>
      <c r="VS27" s="81"/>
      <c r="VT27" s="81"/>
      <c r="VU27" s="81"/>
      <c r="VV27" s="81"/>
      <c r="VW27" s="81"/>
      <c r="VX27" s="81"/>
      <c r="VY27" s="81"/>
      <c r="VZ27" s="81"/>
      <c r="WA27" s="81"/>
      <c r="WB27" s="81"/>
      <c r="WC27" s="81"/>
      <c r="WD27" s="81"/>
      <c r="WE27" s="81"/>
      <c r="WF27" s="81"/>
      <c r="WG27" s="81"/>
      <c r="WH27" s="81"/>
      <c r="WI27" s="81"/>
      <c r="WJ27" s="80"/>
      <c r="WK27" s="81"/>
      <c r="WL27" s="81"/>
      <c r="WM27" s="81"/>
      <c r="WN27" s="81"/>
      <c r="WO27" s="81"/>
      <c r="WP27" s="81"/>
      <c r="WQ27" s="81"/>
      <c r="WR27" s="81"/>
      <c r="WS27" s="81"/>
      <c r="WT27" s="81"/>
      <c r="WU27" s="81"/>
      <c r="WV27" s="81"/>
      <c r="WW27" s="81">
        <v>1</v>
      </c>
      <c r="WX27" s="81"/>
      <c r="WY27" s="81"/>
      <c r="WZ27" s="81"/>
      <c r="XA27" s="81"/>
      <c r="XB27" s="81"/>
      <c r="XC27" s="81"/>
      <c r="XD27" s="81">
        <v>0</v>
      </c>
      <c r="XE27" s="81"/>
      <c r="XF27" s="81"/>
      <c r="XG27" s="81"/>
      <c r="XH27" s="81"/>
      <c r="XI27" s="81"/>
      <c r="XJ27" s="81"/>
      <c r="XK27" s="81"/>
      <c r="XL27" s="81"/>
      <c r="XM27" s="81"/>
      <c r="XN27" s="81"/>
      <c r="XO27" s="81"/>
      <c r="XP27" s="81"/>
      <c r="XQ27" s="81"/>
      <c r="XR27" s="81"/>
      <c r="XS27" s="81"/>
      <c r="XT27" s="81"/>
      <c r="XU27" s="81"/>
      <c r="XV27" s="81"/>
      <c r="XW27" s="81"/>
      <c r="XX27" s="81"/>
      <c r="XY27" s="81"/>
      <c r="XZ27" s="81"/>
      <c r="YA27" s="81"/>
      <c r="YB27" s="81"/>
      <c r="YC27" s="81"/>
      <c r="YD27" s="81"/>
      <c r="YE27" s="81"/>
      <c r="YF27" s="81"/>
      <c r="YG27" s="81"/>
      <c r="YH27" s="81"/>
      <c r="YI27" s="81"/>
      <c r="YJ27" s="81"/>
      <c r="YK27" s="81"/>
      <c r="YL27" s="301">
        <v>1</v>
      </c>
      <c r="YM27" s="301">
        <v>1</v>
      </c>
      <c r="YN27" s="301">
        <v>1</v>
      </c>
      <c r="YO27" s="301">
        <v>1</v>
      </c>
      <c r="YP27" s="2">
        <v>1</v>
      </c>
      <c r="YQ27" s="2">
        <v>1</v>
      </c>
    </row>
    <row r="28" spans="1:667" s="79" customFormat="1" ht="15" customHeight="1" x14ac:dyDescent="0.25">
      <c r="A28" s="78" t="s">
        <v>61</v>
      </c>
      <c r="B28" s="75"/>
      <c r="C28" s="98">
        <v>0</v>
      </c>
      <c r="D28" s="98">
        <v>0</v>
      </c>
      <c r="E28" s="79">
        <v>0</v>
      </c>
      <c r="F28" s="79">
        <v>0</v>
      </c>
      <c r="G28" s="79">
        <v>0</v>
      </c>
      <c r="H28" s="79">
        <v>0</v>
      </c>
      <c r="I28" s="79">
        <v>0</v>
      </c>
      <c r="J28" s="79">
        <v>0</v>
      </c>
      <c r="K28" s="79">
        <v>0</v>
      </c>
      <c r="L28" s="79">
        <v>0</v>
      </c>
      <c r="M28" s="79">
        <v>0</v>
      </c>
      <c r="N28" s="79">
        <v>0</v>
      </c>
      <c r="O28" s="79">
        <v>0</v>
      </c>
      <c r="P28" s="79">
        <v>0</v>
      </c>
      <c r="Q28" s="79">
        <v>0</v>
      </c>
      <c r="R28" s="79">
        <v>0</v>
      </c>
      <c r="S28" s="79">
        <v>0</v>
      </c>
      <c r="T28" s="79">
        <v>0</v>
      </c>
      <c r="U28" s="79">
        <v>0</v>
      </c>
      <c r="V28" s="79">
        <v>0</v>
      </c>
      <c r="W28" s="79">
        <v>0</v>
      </c>
      <c r="X28" s="79">
        <v>0</v>
      </c>
      <c r="Y28" s="79">
        <v>0</v>
      </c>
      <c r="Z28" s="79">
        <v>0</v>
      </c>
      <c r="AA28" s="79">
        <v>0</v>
      </c>
      <c r="AB28" s="79">
        <v>0</v>
      </c>
      <c r="AC28" s="79">
        <v>0</v>
      </c>
      <c r="AD28" s="79">
        <v>0</v>
      </c>
      <c r="AE28" s="79">
        <v>0</v>
      </c>
      <c r="AF28" s="79">
        <v>0</v>
      </c>
      <c r="AG28" s="79">
        <v>0</v>
      </c>
      <c r="AH28" s="79">
        <v>0</v>
      </c>
      <c r="AI28" s="79">
        <v>0</v>
      </c>
      <c r="AJ28" s="79">
        <v>1</v>
      </c>
      <c r="AK28" s="79">
        <v>1</v>
      </c>
      <c r="AL28" s="79">
        <v>1</v>
      </c>
      <c r="AM28" s="79">
        <v>1</v>
      </c>
      <c r="AN28" s="79">
        <v>1</v>
      </c>
      <c r="AO28" s="79">
        <v>0</v>
      </c>
      <c r="AP28" s="79">
        <v>0</v>
      </c>
      <c r="AQ28" s="79">
        <v>0</v>
      </c>
      <c r="AR28" s="79">
        <v>0</v>
      </c>
      <c r="AS28" s="79">
        <v>0</v>
      </c>
      <c r="AT28" s="79">
        <v>0</v>
      </c>
      <c r="AU28" s="79">
        <v>0</v>
      </c>
      <c r="AV28" s="79">
        <v>0</v>
      </c>
      <c r="AW28" s="79">
        <v>0</v>
      </c>
      <c r="AX28" s="79">
        <v>0</v>
      </c>
      <c r="AY28" s="79">
        <v>0</v>
      </c>
      <c r="AZ28" s="79">
        <v>0</v>
      </c>
      <c r="BA28" s="98">
        <v>1</v>
      </c>
      <c r="BB28" s="98">
        <v>1</v>
      </c>
      <c r="BC28" s="98">
        <v>1</v>
      </c>
      <c r="BD28" s="98">
        <v>1</v>
      </c>
      <c r="BE28" s="98">
        <v>0</v>
      </c>
      <c r="BF28" s="98">
        <v>0</v>
      </c>
      <c r="BG28" s="98">
        <v>1</v>
      </c>
      <c r="BH28" s="98">
        <v>1</v>
      </c>
      <c r="BI28" s="98">
        <v>1</v>
      </c>
      <c r="BJ28" s="98">
        <v>0</v>
      </c>
      <c r="BK28" s="98">
        <v>0</v>
      </c>
      <c r="BL28" s="98">
        <v>1</v>
      </c>
      <c r="BM28" s="98">
        <v>1</v>
      </c>
      <c r="BN28" s="98">
        <v>1</v>
      </c>
      <c r="BO28" s="98">
        <v>1</v>
      </c>
      <c r="BP28" s="98">
        <v>1</v>
      </c>
      <c r="BQ28" s="98">
        <v>1</v>
      </c>
      <c r="BR28" s="98">
        <v>1</v>
      </c>
      <c r="BS28" s="79">
        <v>0</v>
      </c>
      <c r="BT28" s="79">
        <v>1</v>
      </c>
      <c r="BU28" s="79">
        <v>1</v>
      </c>
      <c r="BV28" s="79">
        <v>1</v>
      </c>
      <c r="BW28" s="79">
        <v>1</v>
      </c>
      <c r="BX28" s="79">
        <v>1</v>
      </c>
      <c r="BY28" s="79">
        <v>1</v>
      </c>
      <c r="BZ28" s="98">
        <v>1</v>
      </c>
      <c r="CA28" s="79">
        <v>1</v>
      </c>
      <c r="CB28" s="98">
        <v>1</v>
      </c>
      <c r="CC28" s="98">
        <v>1</v>
      </c>
      <c r="CD28" s="98">
        <v>1</v>
      </c>
      <c r="CE28" s="98">
        <v>1</v>
      </c>
      <c r="CF28" s="98">
        <v>0</v>
      </c>
      <c r="CG28" s="98">
        <v>0</v>
      </c>
      <c r="CH28" s="98">
        <v>0</v>
      </c>
      <c r="CI28" s="98">
        <v>0</v>
      </c>
      <c r="CJ28" s="98">
        <v>0</v>
      </c>
      <c r="CK28" s="98">
        <v>0</v>
      </c>
      <c r="CL28" s="79">
        <v>1</v>
      </c>
      <c r="CM28" s="79">
        <v>1</v>
      </c>
      <c r="CN28" s="79">
        <v>1</v>
      </c>
      <c r="CO28" s="79">
        <v>1</v>
      </c>
      <c r="CP28" s="98">
        <v>0</v>
      </c>
      <c r="CQ28" s="98">
        <v>1</v>
      </c>
      <c r="CR28" s="98">
        <v>1</v>
      </c>
      <c r="CS28" s="98">
        <v>1</v>
      </c>
      <c r="CT28" s="98">
        <v>1</v>
      </c>
      <c r="CU28" s="98">
        <v>1</v>
      </c>
      <c r="CV28" s="98">
        <v>1</v>
      </c>
      <c r="CW28" s="98">
        <v>1</v>
      </c>
      <c r="CX28" s="98">
        <v>1</v>
      </c>
      <c r="CY28" s="98">
        <v>1</v>
      </c>
      <c r="CZ28" s="98">
        <v>1</v>
      </c>
      <c r="DA28" s="98">
        <v>1</v>
      </c>
      <c r="DB28" s="98">
        <v>0</v>
      </c>
      <c r="DC28" s="98">
        <v>0</v>
      </c>
      <c r="DD28" s="98">
        <v>0</v>
      </c>
      <c r="DE28" s="98">
        <v>0</v>
      </c>
      <c r="DF28" s="79">
        <v>1</v>
      </c>
      <c r="DG28" s="79">
        <v>1</v>
      </c>
      <c r="DH28" s="79">
        <v>1</v>
      </c>
      <c r="DI28" s="79">
        <v>1</v>
      </c>
      <c r="DJ28" s="98">
        <v>1</v>
      </c>
      <c r="DK28" s="98">
        <v>1</v>
      </c>
      <c r="DL28" s="98">
        <v>1</v>
      </c>
      <c r="DM28" s="98">
        <v>1</v>
      </c>
      <c r="DN28" s="98">
        <v>1</v>
      </c>
      <c r="DO28" s="98">
        <v>1</v>
      </c>
      <c r="DP28" s="98">
        <v>1</v>
      </c>
      <c r="DQ28" s="98">
        <v>1</v>
      </c>
      <c r="DR28" s="98">
        <v>1</v>
      </c>
      <c r="DS28" s="98">
        <v>1</v>
      </c>
      <c r="DT28" s="98">
        <v>1</v>
      </c>
      <c r="DU28" s="98">
        <v>1</v>
      </c>
      <c r="DV28" s="98">
        <v>1</v>
      </c>
      <c r="DW28" s="98">
        <v>1</v>
      </c>
      <c r="DX28" s="79">
        <v>1</v>
      </c>
      <c r="DY28" s="79">
        <v>1</v>
      </c>
      <c r="DZ28" s="98">
        <v>0</v>
      </c>
      <c r="EA28" s="98">
        <v>0</v>
      </c>
      <c r="EB28" s="98">
        <v>0</v>
      </c>
      <c r="EC28" s="98">
        <v>0</v>
      </c>
      <c r="ED28" s="98">
        <v>0</v>
      </c>
      <c r="EE28" s="98">
        <v>0</v>
      </c>
      <c r="EF28" s="98">
        <v>0</v>
      </c>
      <c r="EG28" s="98">
        <v>0</v>
      </c>
      <c r="EH28" s="98">
        <v>0</v>
      </c>
      <c r="EI28" s="98">
        <v>0</v>
      </c>
      <c r="EJ28" s="79">
        <v>1</v>
      </c>
      <c r="EK28" s="98">
        <v>0</v>
      </c>
      <c r="EL28" s="98">
        <v>0</v>
      </c>
      <c r="EM28" s="98">
        <v>0</v>
      </c>
      <c r="EN28" s="98">
        <v>0</v>
      </c>
      <c r="EO28" s="98">
        <v>0</v>
      </c>
      <c r="EP28" s="98">
        <v>0</v>
      </c>
      <c r="EQ28" s="98">
        <v>0</v>
      </c>
      <c r="ER28" s="98">
        <v>0</v>
      </c>
      <c r="ES28" s="98">
        <v>0</v>
      </c>
      <c r="ET28" s="98">
        <v>0</v>
      </c>
      <c r="EU28" s="98">
        <v>0</v>
      </c>
      <c r="EV28" s="98">
        <v>0</v>
      </c>
      <c r="EW28" s="98">
        <v>0</v>
      </c>
      <c r="EX28" s="98">
        <v>0</v>
      </c>
      <c r="EY28" s="98">
        <v>0</v>
      </c>
      <c r="EZ28" s="98">
        <v>0</v>
      </c>
      <c r="FA28" s="98">
        <v>0</v>
      </c>
      <c r="FB28" s="98">
        <v>0</v>
      </c>
      <c r="FC28" s="98">
        <v>0</v>
      </c>
      <c r="FD28" s="98">
        <v>0</v>
      </c>
      <c r="FE28" s="98">
        <v>0</v>
      </c>
      <c r="FF28" s="98">
        <v>0</v>
      </c>
      <c r="FG28" s="98">
        <v>0</v>
      </c>
      <c r="FH28" s="98">
        <v>0</v>
      </c>
      <c r="FI28" s="98">
        <v>0</v>
      </c>
      <c r="FJ28" s="98">
        <v>0</v>
      </c>
      <c r="FK28" s="98">
        <v>0</v>
      </c>
      <c r="FL28" s="98">
        <v>0</v>
      </c>
      <c r="FM28" s="98">
        <v>0</v>
      </c>
      <c r="FN28" s="98">
        <v>0</v>
      </c>
      <c r="FO28" s="79">
        <v>1</v>
      </c>
      <c r="FP28" s="79">
        <v>1</v>
      </c>
      <c r="FQ28" s="79">
        <v>0</v>
      </c>
      <c r="FR28" s="79">
        <v>0</v>
      </c>
      <c r="FS28" s="79">
        <v>0</v>
      </c>
      <c r="FT28" s="79">
        <v>0</v>
      </c>
      <c r="FU28" s="79">
        <v>0</v>
      </c>
      <c r="FV28" s="79">
        <v>0</v>
      </c>
      <c r="FW28" s="79">
        <v>0</v>
      </c>
      <c r="FX28" s="98">
        <v>0</v>
      </c>
      <c r="FY28" s="79">
        <v>0</v>
      </c>
      <c r="FZ28" s="79">
        <v>0</v>
      </c>
      <c r="GA28" s="79">
        <v>0</v>
      </c>
      <c r="GB28" s="79">
        <v>0</v>
      </c>
      <c r="GC28" s="79">
        <v>0</v>
      </c>
      <c r="GD28" s="79">
        <v>0</v>
      </c>
      <c r="GE28" s="79">
        <v>1</v>
      </c>
      <c r="GF28" s="79">
        <v>1</v>
      </c>
      <c r="GG28" s="79">
        <v>1</v>
      </c>
      <c r="GH28" s="79">
        <v>0</v>
      </c>
      <c r="GI28" s="79">
        <v>0</v>
      </c>
      <c r="GJ28" s="79">
        <v>0</v>
      </c>
      <c r="GK28" s="79">
        <v>0</v>
      </c>
      <c r="GL28" s="79">
        <v>0</v>
      </c>
      <c r="GM28" s="79">
        <v>0</v>
      </c>
      <c r="GN28" s="79">
        <v>0</v>
      </c>
      <c r="GO28" s="79">
        <v>0</v>
      </c>
      <c r="GP28" s="79">
        <v>1</v>
      </c>
      <c r="GQ28" s="79">
        <v>1</v>
      </c>
      <c r="GR28" s="79">
        <v>0</v>
      </c>
      <c r="GS28" s="79">
        <v>0</v>
      </c>
      <c r="GT28" s="79">
        <v>0</v>
      </c>
      <c r="GU28" s="79">
        <v>0</v>
      </c>
      <c r="GV28" s="81">
        <f t="shared" si="355"/>
        <v>0</v>
      </c>
      <c r="GW28" s="81">
        <f t="shared" si="356"/>
        <v>0</v>
      </c>
      <c r="GX28" s="79">
        <v>0</v>
      </c>
      <c r="GY28" s="81">
        <f t="shared" si="357"/>
        <v>0</v>
      </c>
      <c r="GZ28" s="81">
        <f t="shared" si="357"/>
        <v>0</v>
      </c>
      <c r="HA28" s="81">
        <v>0</v>
      </c>
      <c r="HB28" s="81">
        <v>0</v>
      </c>
      <c r="HC28" s="81">
        <f>HB28</f>
        <v>0</v>
      </c>
      <c r="HD28" s="81">
        <v>0</v>
      </c>
      <c r="HE28" s="81">
        <v>1</v>
      </c>
      <c r="HF28" s="81">
        <v>1</v>
      </c>
      <c r="HG28" s="81">
        <v>0</v>
      </c>
      <c r="HH28" s="81">
        <v>0</v>
      </c>
      <c r="HI28" s="81">
        <v>0</v>
      </c>
      <c r="HJ28" s="81">
        <v>0</v>
      </c>
      <c r="HK28" s="81">
        <v>0</v>
      </c>
      <c r="HL28" s="81">
        <v>0</v>
      </c>
      <c r="HM28" s="81">
        <v>0</v>
      </c>
      <c r="HN28" s="81">
        <v>0</v>
      </c>
      <c r="HO28" s="81">
        <v>0</v>
      </c>
      <c r="HP28" s="81">
        <v>0</v>
      </c>
      <c r="HQ28" s="81">
        <v>0</v>
      </c>
      <c r="HR28" s="81">
        <v>0</v>
      </c>
      <c r="HS28" s="81">
        <v>1</v>
      </c>
      <c r="HT28" s="81">
        <v>1</v>
      </c>
      <c r="HU28" s="81">
        <v>0</v>
      </c>
      <c r="HV28" s="81">
        <v>0</v>
      </c>
      <c r="HW28" s="81">
        <v>1</v>
      </c>
      <c r="HX28" s="81">
        <v>1</v>
      </c>
      <c r="HY28" s="81">
        <v>1</v>
      </c>
      <c r="HZ28" s="81">
        <v>1</v>
      </c>
      <c r="IA28" s="81">
        <v>1</v>
      </c>
      <c r="IB28" s="81">
        <v>1</v>
      </c>
      <c r="IC28" s="81">
        <v>1</v>
      </c>
      <c r="ID28" s="81">
        <v>1</v>
      </c>
      <c r="IE28" s="81">
        <v>1</v>
      </c>
      <c r="IF28" s="81">
        <v>0</v>
      </c>
      <c r="IG28" s="81">
        <v>1</v>
      </c>
      <c r="IH28" s="81">
        <v>1</v>
      </c>
      <c r="II28" s="81">
        <v>1</v>
      </c>
      <c r="IJ28" s="81">
        <v>1</v>
      </c>
      <c r="IK28" s="81">
        <v>1</v>
      </c>
      <c r="IL28" s="81">
        <v>1</v>
      </c>
      <c r="IM28" s="81">
        <v>1</v>
      </c>
      <c r="IN28" s="81">
        <v>1</v>
      </c>
      <c r="IO28" s="81">
        <v>1</v>
      </c>
      <c r="IP28" s="81">
        <v>1</v>
      </c>
      <c r="IQ28" s="81">
        <v>1</v>
      </c>
      <c r="IR28" s="81">
        <v>1</v>
      </c>
      <c r="IS28" s="81">
        <v>1</v>
      </c>
      <c r="IT28" s="81">
        <v>1</v>
      </c>
      <c r="IU28" s="81">
        <v>1</v>
      </c>
      <c r="IV28" s="81">
        <v>1</v>
      </c>
      <c r="IW28" s="81">
        <v>1</v>
      </c>
      <c r="IX28" s="81">
        <v>1</v>
      </c>
      <c r="IY28" s="81">
        <v>1</v>
      </c>
      <c r="IZ28" s="81">
        <v>1</v>
      </c>
      <c r="JA28" s="81">
        <v>1</v>
      </c>
      <c r="JB28" s="81">
        <v>1</v>
      </c>
      <c r="JC28" s="81">
        <v>1</v>
      </c>
      <c r="JD28" s="81">
        <v>1</v>
      </c>
      <c r="JE28" s="81">
        <v>1</v>
      </c>
      <c r="JF28" s="81">
        <v>1</v>
      </c>
      <c r="JG28" s="81">
        <v>1</v>
      </c>
      <c r="JH28" s="81">
        <v>1</v>
      </c>
      <c r="JI28" s="81">
        <v>1</v>
      </c>
      <c r="JJ28" s="81">
        <v>1</v>
      </c>
      <c r="JK28" s="81">
        <v>1</v>
      </c>
      <c r="JL28" s="81">
        <v>1</v>
      </c>
      <c r="JM28" s="81">
        <v>1</v>
      </c>
      <c r="JN28" s="81">
        <v>1</v>
      </c>
      <c r="JO28" s="81">
        <v>1</v>
      </c>
      <c r="JP28" s="81">
        <v>1</v>
      </c>
      <c r="JQ28" s="81">
        <v>1</v>
      </c>
      <c r="JR28" s="81">
        <v>1</v>
      </c>
      <c r="JS28" s="81">
        <v>1</v>
      </c>
      <c r="JT28" s="81">
        <v>1</v>
      </c>
      <c r="JU28" s="81">
        <v>1</v>
      </c>
      <c r="JV28" s="81">
        <v>1</v>
      </c>
      <c r="JW28" s="81">
        <v>1</v>
      </c>
      <c r="JX28" s="81">
        <v>1</v>
      </c>
      <c r="JY28" s="81">
        <v>1</v>
      </c>
      <c r="JZ28" s="81">
        <v>1</v>
      </c>
      <c r="KA28" s="81">
        <v>1</v>
      </c>
      <c r="KB28" s="81">
        <v>1</v>
      </c>
      <c r="KC28" s="81">
        <v>1</v>
      </c>
      <c r="KD28" s="81">
        <v>1</v>
      </c>
      <c r="KE28" s="81">
        <v>1</v>
      </c>
      <c r="KF28" s="81">
        <v>1</v>
      </c>
      <c r="KG28" s="81">
        <v>1</v>
      </c>
      <c r="KH28" s="81">
        <v>1</v>
      </c>
      <c r="KI28" s="81">
        <v>1</v>
      </c>
      <c r="KJ28" s="81">
        <v>1</v>
      </c>
      <c r="KK28" s="81">
        <v>1</v>
      </c>
      <c r="KL28" s="81">
        <v>1</v>
      </c>
      <c r="KM28" s="81">
        <v>1</v>
      </c>
      <c r="KN28" s="81">
        <v>1</v>
      </c>
      <c r="KO28" s="81">
        <v>1</v>
      </c>
      <c r="KP28" s="81">
        <v>1</v>
      </c>
      <c r="KQ28" s="81">
        <v>1</v>
      </c>
      <c r="KR28" s="81">
        <v>1</v>
      </c>
      <c r="KS28" s="81">
        <v>1</v>
      </c>
      <c r="KT28" s="81">
        <v>1</v>
      </c>
      <c r="KU28" s="81">
        <v>1</v>
      </c>
      <c r="KV28" s="81">
        <v>1</v>
      </c>
      <c r="KW28" s="81">
        <v>1</v>
      </c>
      <c r="KX28" s="81">
        <v>1</v>
      </c>
      <c r="KY28" s="81">
        <v>1</v>
      </c>
      <c r="KZ28" s="81">
        <v>1</v>
      </c>
      <c r="LA28" s="81">
        <v>1</v>
      </c>
      <c r="LB28" s="81">
        <v>1</v>
      </c>
      <c r="LC28" s="81">
        <v>1</v>
      </c>
      <c r="LD28" s="81">
        <v>1</v>
      </c>
      <c r="LE28" s="98">
        <v>1</v>
      </c>
      <c r="LF28" s="98">
        <v>1</v>
      </c>
      <c r="LG28" s="81">
        <v>1</v>
      </c>
      <c r="LH28" s="81">
        <v>1</v>
      </c>
      <c r="LI28" s="325">
        <v>1</v>
      </c>
      <c r="LJ28" s="325">
        <v>1</v>
      </c>
      <c r="LK28" s="2">
        <v>1</v>
      </c>
      <c r="LL28" s="2">
        <v>0</v>
      </c>
      <c r="LM28" s="2">
        <v>0</v>
      </c>
      <c r="LN28" s="2">
        <v>0</v>
      </c>
      <c r="LO28" s="2">
        <v>0</v>
      </c>
      <c r="LP28" s="2">
        <v>0</v>
      </c>
      <c r="LQ28" s="2">
        <v>0</v>
      </c>
      <c r="LR28" s="2">
        <v>0</v>
      </c>
      <c r="LS28" s="2">
        <v>0</v>
      </c>
      <c r="LT28" s="2">
        <v>0</v>
      </c>
      <c r="LU28" s="2">
        <v>1</v>
      </c>
      <c r="LV28" s="2">
        <f t="shared" si="358"/>
        <v>1</v>
      </c>
      <c r="LW28" s="2">
        <f t="shared" si="358"/>
        <v>1</v>
      </c>
      <c r="LX28" s="2">
        <f t="shared" si="358"/>
        <v>1</v>
      </c>
      <c r="LY28" s="2">
        <f t="shared" si="358"/>
        <v>1</v>
      </c>
      <c r="LZ28" s="2">
        <f t="shared" si="358"/>
        <v>1</v>
      </c>
      <c r="MA28" s="2">
        <f t="shared" si="358"/>
        <v>1</v>
      </c>
      <c r="MB28" s="2">
        <f t="shared" si="358"/>
        <v>1</v>
      </c>
      <c r="MC28" s="2">
        <f t="shared" si="358"/>
        <v>1</v>
      </c>
      <c r="MD28" s="2">
        <f t="shared" si="358"/>
        <v>1</v>
      </c>
      <c r="ME28" s="2">
        <v>1</v>
      </c>
      <c r="MF28" s="2">
        <v>1</v>
      </c>
      <c r="MG28" s="2">
        <v>1</v>
      </c>
      <c r="MH28" s="2">
        <v>1</v>
      </c>
      <c r="MI28" s="2">
        <v>1</v>
      </c>
      <c r="MJ28" s="2">
        <v>1</v>
      </c>
      <c r="MK28" s="2">
        <v>1</v>
      </c>
      <c r="ML28" s="2">
        <v>1</v>
      </c>
      <c r="MM28" s="2">
        <v>1</v>
      </c>
      <c r="MN28" s="2">
        <v>1</v>
      </c>
      <c r="MO28" s="2">
        <v>1</v>
      </c>
      <c r="MP28" s="2">
        <v>1</v>
      </c>
      <c r="MQ28" s="2">
        <v>1</v>
      </c>
      <c r="MR28" s="2">
        <v>1</v>
      </c>
      <c r="MT28" s="79" t="s">
        <v>2191</v>
      </c>
      <c r="MU28" s="79">
        <v>0</v>
      </c>
      <c r="MV28" s="81">
        <v>1</v>
      </c>
      <c r="MW28" s="79">
        <v>1</v>
      </c>
      <c r="MX28" s="79">
        <v>0</v>
      </c>
      <c r="MY28" s="79">
        <v>1</v>
      </c>
      <c r="MZ28" s="98">
        <v>1</v>
      </c>
      <c r="NA28" s="98">
        <v>1</v>
      </c>
      <c r="NB28" s="98">
        <v>1</v>
      </c>
      <c r="NC28" s="79">
        <v>0</v>
      </c>
      <c r="ND28" s="79">
        <v>1</v>
      </c>
      <c r="NE28" s="79">
        <v>1</v>
      </c>
      <c r="NF28" s="98">
        <v>1</v>
      </c>
      <c r="NG28" s="98">
        <v>1</v>
      </c>
      <c r="NH28" s="98">
        <v>1</v>
      </c>
      <c r="NI28" s="98">
        <v>1</v>
      </c>
      <c r="NJ28" s="98">
        <v>1</v>
      </c>
      <c r="NK28" s="99">
        <v>1</v>
      </c>
      <c r="NL28" s="79">
        <v>0</v>
      </c>
      <c r="NM28" s="98">
        <v>0</v>
      </c>
      <c r="NN28" s="76">
        <v>0</v>
      </c>
      <c r="NO28" s="106">
        <v>1</v>
      </c>
      <c r="NP28" s="98">
        <v>1</v>
      </c>
      <c r="NQ28" s="98">
        <v>1</v>
      </c>
      <c r="NR28" s="79">
        <v>1</v>
      </c>
      <c r="NS28" s="79">
        <v>1</v>
      </c>
      <c r="NT28" s="79">
        <v>1</v>
      </c>
      <c r="NU28" s="79">
        <v>1</v>
      </c>
      <c r="NV28" s="79">
        <v>1</v>
      </c>
      <c r="NW28" s="76">
        <v>1</v>
      </c>
      <c r="NX28" s="79">
        <v>1</v>
      </c>
      <c r="NY28" s="79">
        <v>1</v>
      </c>
      <c r="NZ28" s="79">
        <v>1</v>
      </c>
      <c r="OA28" s="79">
        <v>0</v>
      </c>
      <c r="OB28" s="79">
        <v>0</v>
      </c>
      <c r="OC28" s="79">
        <v>1</v>
      </c>
      <c r="OD28" s="79">
        <v>0</v>
      </c>
      <c r="OE28" s="79">
        <v>0</v>
      </c>
      <c r="OF28" s="99">
        <v>1</v>
      </c>
      <c r="OG28" s="98">
        <v>1</v>
      </c>
      <c r="OH28" s="98">
        <v>0</v>
      </c>
      <c r="OI28" s="98">
        <v>1</v>
      </c>
      <c r="OJ28" s="79">
        <v>0</v>
      </c>
      <c r="OK28" s="79">
        <v>1</v>
      </c>
      <c r="OL28" s="79">
        <v>0</v>
      </c>
      <c r="OM28" s="98">
        <v>0</v>
      </c>
      <c r="ON28" s="79">
        <v>1</v>
      </c>
      <c r="OO28" s="79">
        <v>1</v>
      </c>
      <c r="OP28" s="79">
        <v>1</v>
      </c>
      <c r="OQ28" s="79">
        <v>1</v>
      </c>
      <c r="OR28" s="79">
        <v>1</v>
      </c>
      <c r="OS28" s="98">
        <v>0</v>
      </c>
      <c r="OT28" s="98">
        <v>0</v>
      </c>
      <c r="OU28" s="79">
        <v>0</v>
      </c>
      <c r="OV28" s="79">
        <v>1</v>
      </c>
      <c r="OW28" s="98">
        <v>1</v>
      </c>
      <c r="OX28" s="98">
        <v>0</v>
      </c>
      <c r="OY28" s="79">
        <v>1</v>
      </c>
      <c r="OZ28" s="79">
        <v>1</v>
      </c>
      <c r="PA28" s="98">
        <v>1</v>
      </c>
      <c r="PB28" s="79">
        <v>1</v>
      </c>
      <c r="PC28" s="98">
        <v>1</v>
      </c>
      <c r="PD28" s="98">
        <v>1</v>
      </c>
      <c r="PE28" s="98">
        <v>1</v>
      </c>
      <c r="PF28" s="79">
        <v>1</v>
      </c>
      <c r="PG28" s="79">
        <v>0</v>
      </c>
      <c r="PI28" s="98">
        <v>1</v>
      </c>
      <c r="PJ28" s="98">
        <v>0</v>
      </c>
      <c r="PK28" s="79">
        <v>1</v>
      </c>
      <c r="PL28" s="79">
        <v>1</v>
      </c>
      <c r="PM28" s="79">
        <v>1</v>
      </c>
      <c r="PN28" s="79">
        <v>1</v>
      </c>
      <c r="PO28" s="98"/>
      <c r="PP28" s="79">
        <v>1</v>
      </c>
      <c r="PQ28" s="98">
        <v>1</v>
      </c>
      <c r="PR28" s="98">
        <v>1</v>
      </c>
      <c r="PS28" s="79">
        <v>1</v>
      </c>
      <c r="PT28" s="98">
        <v>1</v>
      </c>
      <c r="PU28" s="79">
        <v>1</v>
      </c>
      <c r="PV28" s="79">
        <v>1</v>
      </c>
      <c r="PW28" s="120">
        <v>1</v>
      </c>
      <c r="PX28" s="76"/>
      <c r="PZ28" s="98">
        <v>1</v>
      </c>
      <c r="QA28" s="98">
        <v>1</v>
      </c>
      <c r="QB28" s="76">
        <v>1</v>
      </c>
      <c r="QC28" s="79">
        <v>1</v>
      </c>
      <c r="QD28" s="79">
        <v>1</v>
      </c>
      <c r="QE28" s="98">
        <v>1</v>
      </c>
      <c r="QF28" s="98">
        <v>1</v>
      </c>
      <c r="QG28" s="79">
        <v>1</v>
      </c>
      <c r="QH28" s="79">
        <v>0</v>
      </c>
      <c r="QI28" s="79">
        <v>0</v>
      </c>
      <c r="QJ28" s="79">
        <v>0</v>
      </c>
      <c r="QK28" s="79">
        <v>1</v>
      </c>
      <c r="QL28" s="98">
        <v>1</v>
      </c>
      <c r="QM28" s="98">
        <v>1</v>
      </c>
      <c r="QN28" s="98">
        <v>1</v>
      </c>
      <c r="QO28" s="79">
        <v>1</v>
      </c>
      <c r="QP28" s="98">
        <v>1</v>
      </c>
      <c r="QQ28" s="98">
        <v>1</v>
      </c>
      <c r="QR28" s="98">
        <v>1</v>
      </c>
      <c r="QS28" s="79">
        <v>0</v>
      </c>
      <c r="QT28" s="79">
        <v>0</v>
      </c>
      <c r="QU28" s="79">
        <v>1</v>
      </c>
      <c r="QV28" s="98">
        <v>1</v>
      </c>
      <c r="QW28" s="79">
        <v>0</v>
      </c>
      <c r="QX28" s="79">
        <v>1</v>
      </c>
      <c r="QY28" s="79">
        <v>1</v>
      </c>
      <c r="QZ28" s="79">
        <v>1</v>
      </c>
      <c r="RA28" s="79">
        <v>1</v>
      </c>
      <c r="RB28" s="79">
        <v>1</v>
      </c>
      <c r="RC28" s="79">
        <v>1</v>
      </c>
      <c r="RD28" s="79">
        <v>1</v>
      </c>
      <c r="RE28" s="79">
        <v>0</v>
      </c>
      <c r="RF28" s="79">
        <v>1</v>
      </c>
      <c r="RG28" s="98">
        <v>1</v>
      </c>
      <c r="RH28" s="79">
        <v>1</v>
      </c>
      <c r="RI28" s="79">
        <v>1</v>
      </c>
      <c r="RJ28" s="79">
        <v>1</v>
      </c>
      <c r="RK28" s="79">
        <v>0</v>
      </c>
      <c r="RL28" s="79">
        <v>1</v>
      </c>
      <c r="RM28" s="79">
        <v>1</v>
      </c>
      <c r="RN28" s="98">
        <v>0</v>
      </c>
      <c r="RO28" s="98">
        <v>1</v>
      </c>
      <c r="RP28" s="79">
        <v>1</v>
      </c>
      <c r="RQ28" s="79">
        <v>1</v>
      </c>
      <c r="RR28" s="79">
        <v>1</v>
      </c>
      <c r="RS28" s="76">
        <v>1</v>
      </c>
      <c r="RT28" s="98">
        <v>0</v>
      </c>
      <c r="RU28" s="98">
        <v>0</v>
      </c>
      <c r="RV28" s="76">
        <v>1</v>
      </c>
      <c r="RW28" s="79">
        <v>1</v>
      </c>
      <c r="RX28" s="79">
        <v>0</v>
      </c>
      <c r="RY28" s="79">
        <v>1</v>
      </c>
      <c r="RZ28" s="79">
        <v>1</v>
      </c>
      <c r="SA28" s="79">
        <v>1</v>
      </c>
      <c r="SB28" s="79">
        <v>1</v>
      </c>
      <c r="SC28" s="98">
        <v>1</v>
      </c>
      <c r="SD28" s="98">
        <v>1</v>
      </c>
      <c r="SE28" s="79">
        <v>1</v>
      </c>
      <c r="SF28" s="79">
        <v>1</v>
      </c>
      <c r="SG28" s="79">
        <v>0</v>
      </c>
      <c r="SH28" s="79">
        <v>1</v>
      </c>
      <c r="SI28" s="79">
        <v>1</v>
      </c>
      <c r="SJ28" s="79">
        <v>0</v>
      </c>
      <c r="SK28" s="98">
        <v>1</v>
      </c>
      <c r="SL28" s="79">
        <v>1</v>
      </c>
      <c r="SM28" s="79">
        <v>1</v>
      </c>
      <c r="SN28" s="79">
        <v>1</v>
      </c>
      <c r="SO28" s="98">
        <v>1</v>
      </c>
      <c r="SP28" s="79">
        <v>1</v>
      </c>
      <c r="SQ28" s="79">
        <v>1</v>
      </c>
      <c r="SR28" s="81">
        <v>0</v>
      </c>
      <c r="SS28" s="81">
        <v>0</v>
      </c>
      <c r="ST28" s="81"/>
      <c r="SU28" s="81"/>
      <c r="SV28" s="81"/>
      <c r="SW28" s="81"/>
      <c r="SX28" s="81"/>
      <c r="SY28" s="81">
        <v>0</v>
      </c>
      <c r="SZ28" s="81"/>
      <c r="TA28" s="81">
        <v>0</v>
      </c>
      <c r="TB28" s="81"/>
      <c r="TC28" s="81"/>
      <c r="TD28" s="81"/>
      <c r="TE28" s="81"/>
      <c r="TF28" s="81"/>
      <c r="TG28" s="81"/>
      <c r="TH28" s="81"/>
      <c r="TI28" s="81"/>
      <c r="TJ28" s="81"/>
      <c r="TK28" s="81">
        <v>0</v>
      </c>
      <c r="TL28" s="81"/>
      <c r="TM28" s="81"/>
      <c r="TN28" s="81"/>
      <c r="TO28" s="81"/>
      <c r="TP28" s="81"/>
      <c r="TQ28" s="81"/>
      <c r="TR28" s="81">
        <v>0</v>
      </c>
      <c r="TS28" s="81"/>
      <c r="TT28" s="81"/>
      <c r="TU28" s="81"/>
      <c r="TV28" s="81"/>
      <c r="TW28" s="81">
        <v>0</v>
      </c>
      <c r="TX28" s="81"/>
      <c r="TY28" s="81"/>
      <c r="TZ28" s="81">
        <v>1</v>
      </c>
      <c r="UA28" s="81"/>
      <c r="UB28" s="81"/>
      <c r="UC28" s="81"/>
      <c r="UD28" s="81"/>
      <c r="UE28" s="81">
        <v>1</v>
      </c>
      <c r="UF28" s="81"/>
      <c r="UG28" s="81"/>
      <c r="UH28" s="81"/>
      <c r="UI28" s="81"/>
      <c r="UJ28" s="81"/>
      <c r="UK28" s="81"/>
      <c r="UL28" s="81"/>
      <c r="UM28" s="81"/>
      <c r="UN28" s="81"/>
      <c r="UO28" s="82"/>
      <c r="UP28" s="82"/>
      <c r="UQ28" s="81"/>
      <c r="UR28" s="81"/>
      <c r="US28" s="81"/>
      <c r="UT28" s="81"/>
      <c r="UU28" s="81"/>
      <c r="UV28" s="81"/>
      <c r="UW28" s="81"/>
      <c r="UX28" s="81"/>
      <c r="UY28" s="81"/>
      <c r="UZ28" s="81"/>
      <c r="VA28" s="81"/>
      <c r="VB28" s="81"/>
      <c r="VC28" s="81"/>
      <c r="VD28" s="81"/>
      <c r="VE28" s="81"/>
      <c r="VF28" s="81"/>
      <c r="VG28" s="81"/>
      <c r="VH28" s="81"/>
      <c r="VI28" s="81"/>
      <c r="VJ28" s="81"/>
      <c r="VK28" s="81"/>
      <c r="VL28" s="81"/>
      <c r="VM28" s="81"/>
      <c r="VN28" s="81"/>
      <c r="VO28" s="81"/>
      <c r="VP28" s="81"/>
      <c r="VQ28" s="81"/>
      <c r="VR28" s="81"/>
      <c r="VS28" s="81"/>
      <c r="VT28" s="81"/>
      <c r="VU28" s="81"/>
      <c r="VV28" s="81"/>
      <c r="VW28" s="81"/>
      <c r="VX28" s="81"/>
      <c r="VY28" s="81"/>
      <c r="VZ28" s="81"/>
      <c r="WA28" s="81"/>
      <c r="WB28" s="81"/>
      <c r="WC28" s="81"/>
      <c r="WD28" s="81"/>
      <c r="WE28" s="81">
        <v>0</v>
      </c>
      <c r="WF28" s="81"/>
      <c r="WG28" s="81"/>
      <c r="WH28" s="81"/>
      <c r="WI28" s="81"/>
      <c r="WJ28" s="80"/>
      <c r="WK28" s="81"/>
      <c r="WL28" s="81"/>
      <c r="WM28" s="81"/>
      <c r="WN28" s="81"/>
      <c r="WO28" s="81"/>
      <c r="WP28" s="81"/>
      <c r="WQ28" s="81"/>
      <c r="WR28" s="81"/>
      <c r="WS28" s="81"/>
      <c r="WT28" s="81"/>
      <c r="WU28" s="81"/>
      <c r="WV28" s="81"/>
      <c r="WW28" s="81">
        <v>1</v>
      </c>
      <c r="WX28" s="81"/>
      <c r="WY28" s="81"/>
      <c r="WZ28" s="81"/>
      <c r="XA28" s="81"/>
      <c r="XB28" s="81"/>
      <c r="XC28" s="81"/>
      <c r="XD28" s="81">
        <v>0</v>
      </c>
      <c r="XE28" s="81"/>
      <c r="XF28" s="81"/>
      <c r="XG28" s="81"/>
      <c r="XH28" s="81"/>
      <c r="XI28" s="81"/>
      <c r="XJ28" s="81"/>
      <c r="XK28" s="81"/>
      <c r="XL28" s="81"/>
      <c r="XM28" s="81"/>
      <c r="XN28" s="81"/>
      <c r="XO28" s="81"/>
      <c r="XP28" s="81"/>
      <c r="XQ28" s="81"/>
      <c r="XR28" s="81"/>
      <c r="XS28" s="81"/>
      <c r="XT28" s="81"/>
      <c r="XU28" s="81"/>
      <c r="XV28" s="81"/>
      <c r="XW28" s="81"/>
      <c r="XX28" s="81"/>
      <c r="XY28" s="81"/>
      <c r="XZ28" s="81"/>
      <c r="YA28" s="81"/>
      <c r="YB28" s="81"/>
      <c r="YC28" s="81"/>
      <c r="YD28" s="81"/>
      <c r="YE28" s="81"/>
      <c r="YF28" s="81"/>
      <c r="YG28" s="81"/>
      <c r="YH28" s="81"/>
      <c r="YI28" s="81"/>
      <c r="YJ28" s="81"/>
      <c r="YK28" s="81"/>
      <c r="YL28" s="301">
        <v>1</v>
      </c>
      <c r="YM28" s="301">
        <v>1</v>
      </c>
      <c r="YN28" s="301">
        <v>1</v>
      </c>
      <c r="YO28" s="301">
        <v>1</v>
      </c>
      <c r="YP28" s="2">
        <v>1</v>
      </c>
      <c r="YQ28" s="2">
        <v>1</v>
      </c>
    </row>
    <row r="29" spans="1:667" s="68" customFormat="1" ht="15" customHeight="1" x14ac:dyDescent="0.25">
      <c r="A29" s="75" t="s">
        <v>30</v>
      </c>
      <c r="B29" s="75"/>
      <c r="C29" s="121"/>
      <c r="D29" s="121"/>
      <c r="BA29" s="121" t="s">
        <v>2616</v>
      </c>
      <c r="BB29" s="121" t="s">
        <v>2616</v>
      </c>
      <c r="BC29" s="121" t="s">
        <v>2616</v>
      </c>
      <c r="BD29" s="121" t="s">
        <v>2616</v>
      </c>
      <c r="BE29" s="121"/>
      <c r="BF29" s="121"/>
      <c r="BG29" s="121"/>
      <c r="BH29" s="121"/>
      <c r="BI29" s="121"/>
      <c r="BJ29" s="121"/>
      <c r="BK29" s="121"/>
      <c r="BL29" s="121"/>
      <c r="BM29" s="121"/>
      <c r="BN29" s="121"/>
      <c r="BO29" s="121"/>
      <c r="BP29" s="121"/>
      <c r="BQ29" s="121"/>
      <c r="BR29" s="121"/>
      <c r="BZ29" s="121"/>
      <c r="CB29" s="121"/>
      <c r="CC29" s="121"/>
      <c r="CD29" s="121"/>
      <c r="CE29" s="121"/>
      <c r="CF29" s="121"/>
      <c r="CG29" s="121"/>
      <c r="CH29" s="121"/>
      <c r="CI29" s="121"/>
      <c r="CJ29" s="121"/>
      <c r="CK29" s="121"/>
      <c r="CP29" s="121"/>
      <c r="CQ29" s="121"/>
      <c r="CR29" s="121"/>
      <c r="CS29" s="121"/>
      <c r="CT29" s="121"/>
      <c r="CU29" s="121"/>
      <c r="CV29" s="121"/>
      <c r="CW29" s="121"/>
      <c r="CX29" s="121"/>
      <c r="CY29" s="121"/>
      <c r="CZ29" s="121"/>
      <c r="DA29" s="121"/>
      <c r="DB29" s="121"/>
      <c r="DC29" s="121"/>
      <c r="DD29" s="121"/>
      <c r="DE29" s="121"/>
      <c r="DJ29" s="121"/>
      <c r="DK29" s="121"/>
      <c r="DL29" s="121"/>
      <c r="DM29" s="121"/>
      <c r="DN29" s="121"/>
      <c r="DO29" s="121"/>
      <c r="DP29" s="121"/>
      <c r="DQ29" s="121"/>
      <c r="DR29" s="121"/>
      <c r="DS29" s="121"/>
      <c r="DT29" s="121"/>
      <c r="DU29" s="121"/>
      <c r="DV29" s="121"/>
      <c r="DW29" s="121"/>
      <c r="DZ29" s="121"/>
      <c r="EA29" s="121"/>
      <c r="EB29" s="121"/>
      <c r="EC29" s="121"/>
      <c r="ED29" s="121"/>
      <c r="EE29" s="121"/>
      <c r="EF29" s="121"/>
      <c r="EG29" s="121"/>
      <c r="EH29" s="121"/>
      <c r="EI29" s="121"/>
      <c r="EK29" s="121"/>
      <c r="EL29" s="121"/>
      <c r="EM29" s="121"/>
      <c r="EN29" s="121"/>
      <c r="EO29" s="121"/>
      <c r="EP29" s="121"/>
      <c r="EQ29" s="121"/>
      <c r="ER29" s="121"/>
      <c r="ES29" s="121"/>
      <c r="ET29" s="121"/>
      <c r="EU29" s="121"/>
      <c r="EV29" s="121"/>
      <c r="EW29" s="121"/>
      <c r="EX29" s="121"/>
      <c r="EY29" s="121"/>
      <c r="EZ29" s="121"/>
      <c r="FA29" s="121"/>
      <c r="FB29" s="121"/>
      <c r="FC29" s="121"/>
      <c r="FD29" s="121"/>
      <c r="FE29" s="121"/>
      <c r="FF29" s="121"/>
      <c r="FG29" s="121"/>
      <c r="FH29" s="121"/>
      <c r="FI29" s="121"/>
      <c r="FJ29" s="121"/>
      <c r="FK29" s="121"/>
      <c r="FL29" s="121"/>
      <c r="FM29" s="121"/>
      <c r="FN29" s="121"/>
      <c r="FX29" s="121"/>
      <c r="GR29" s="68" t="s">
        <v>1273</v>
      </c>
      <c r="GS29" s="68" t="s">
        <v>1273</v>
      </c>
      <c r="GT29" s="68" t="s">
        <v>1280</v>
      </c>
      <c r="GU29" s="79" t="s">
        <v>1624</v>
      </c>
      <c r="GV29" s="81" t="str">
        <f t="shared" si="355"/>
        <v>journalArticle</v>
      </c>
      <c r="GW29" s="81" t="str">
        <f t="shared" si="356"/>
        <v>journalArticle</v>
      </c>
      <c r="GX29" s="79" t="s">
        <v>1624</v>
      </c>
      <c r="GY29" s="81" t="str">
        <f t="shared" si="357"/>
        <v>journalArticle</v>
      </c>
      <c r="GZ29" s="81" t="str">
        <f t="shared" si="357"/>
        <v>journalArticle</v>
      </c>
      <c r="HA29" s="81" t="s">
        <v>1624</v>
      </c>
      <c r="HB29" s="81" t="s">
        <v>1627</v>
      </c>
      <c r="HC29" s="81" t="str">
        <f>HB29</f>
        <v>working paper</v>
      </c>
      <c r="HD29" s="81" t="s">
        <v>1624</v>
      </c>
      <c r="HE29" s="81" t="s">
        <v>1624</v>
      </c>
      <c r="HF29" s="81" t="s">
        <v>1624</v>
      </c>
      <c r="HG29" s="81" t="s">
        <v>1625</v>
      </c>
      <c r="HH29" s="81" t="s">
        <v>1625</v>
      </c>
      <c r="HI29" s="81" t="s">
        <v>1625</v>
      </c>
      <c r="HJ29" s="81" t="s">
        <v>1625</v>
      </c>
      <c r="HK29" s="81" t="s">
        <v>1627</v>
      </c>
      <c r="HL29" s="81" t="s">
        <v>1627</v>
      </c>
      <c r="HM29" s="81" t="s">
        <v>1627</v>
      </c>
      <c r="HN29" s="81" t="s">
        <v>1627</v>
      </c>
      <c r="HO29" s="81" t="s">
        <v>1603</v>
      </c>
      <c r="HP29" s="81" t="s">
        <v>1603</v>
      </c>
      <c r="HQ29" s="81" t="s">
        <v>1603</v>
      </c>
      <c r="HR29" s="81" t="s">
        <v>1603</v>
      </c>
      <c r="HS29" s="81" t="s">
        <v>1624</v>
      </c>
      <c r="HT29" s="81" t="s">
        <v>1632</v>
      </c>
      <c r="HU29" s="81" t="s">
        <v>1603</v>
      </c>
      <c r="HV29" s="81" t="s">
        <v>1603</v>
      </c>
      <c r="HW29" s="81" t="s">
        <v>1624</v>
      </c>
      <c r="HX29" s="81" t="s">
        <v>1624</v>
      </c>
      <c r="HY29" s="81" t="s">
        <v>1624</v>
      </c>
      <c r="HZ29" s="81" t="s">
        <v>2370</v>
      </c>
      <c r="IA29" s="81" t="s">
        <v>1624</v>
      </c>
      <c r="IB29" s="81" t="s">
        <v>1624</v>
      </c>
      <c r="IC29" s="81" t="s">
        <v>1624</v>
      </c>
      <c r="ID29" s="81" t="s">
        <v>1624</v>
      </c>
      <c r="IE29" s="81" t="s">
        <v>1897</v>
      </c>
      <c r="IF29" s="81" t="s">
        <v>1625</v>
      </c>
      <c r="IG29" s="81" t="s">
        <v>1624</v>
      </c>
      <c r="IH29" s="81" t="s">
        <v>1624</v>
      </c>
      <c r="II29" s="81" t="s">
        <v>1624</v>
      </c>
      <c r="IJ29" s="81" t="s">
        <v>1624</v>
      </c>
      <c r="IK29" s="81" t="s">
        <v>1624</v>
      </c>
      <c r="IL29" s="81" t="s">
        <v>1624</v>
      </c>
      <c r="IM29" s="81" t="s">
        <v>1624</v>
      </c>
      <c r="IN29" s="81" t="s">
        <v>1624</v>
      </c>
      <c r="IO29" s="81" t="s">
        <v>1624</v>
      </c>
      <c r="IP29" s="81" t="s">
        <v>1624</v>
      </c>
      <c r="IQ29" s="81" t="s">
        <v>1624</v>
      </c>
      <c r="IR29" s="81" t="s">
        <v>1624</v>
      </c>
      <c r="IS29" s="81" t="s">
        <v>1624</v>
      </c>
      <c r="IT29" s="81" t="s">
        <v>1624</v>
      </c>
      <c r="IU29" s="81" t="s">
        <v>1624</v>
      </c>
      <c r="IV29" s="81" t="s">
        <v>1624</v>
      </c>
      <c r="IW29" s="81" t="s">
        <v>1624</v>
      </c>
      <c r="IX29" s="81" t="s">
        <v>1624</v>
      </c>
      <c r="IY29" s="81" t="s">
        <v>1624</v>
      </c>
      <c r="IZ29" s="81" t="s">
        <v>1624</v>
      </c>
      <c r="JA29" s="81" t="s">
        <v>1624</v>
      </c>
      <c r="JB29" s="81" t="s">
        <v>1624</v>
      </c>
      <c r="JC29" s="81" t="s">
        <v>1624</v>
      </c>
      <c r="JD29" s="81" t="s">
        <v>1624</v>
      </c>
      <c r="JE29" s="81" t="s">
        <v>1624</v>
      </c>
      <c r="JF29" s="81" t="s">
        <v>1624</v>
      </c>
      <c r="JG29" s="81" t="s">
        <v>1624</v>
      </c>
      <c r="JH29" s="81" t="s">
        <v>1624</v>
      </c>
      <c r="JI29" s="81" t="s">
        <v>1624</v>
      </c>
      <c r="JJ29" s="81" t="s">
        <v>1624</v>
      </c>
      <c r="JK29" s="81" t="s">
        <v>1624</v>
      </c>
      <c r="JL29" s="81" t="s">
        <v>1624</v>
      </c>
      <c r="JM29" s="81" t="s">
        <v>1624</v>
      </c>
      <c r="JN29" s="81" t="s">
        <v>1624</v>
      </c>
      <c r="JO29" s="81" t="s">
        <v>1624</v>
      </c>
      <c r="JP29" s="81" t="s">
        <v>1624</v>
      </c>
      <c r="JQ29" s="81" t="s">
        <v>1624</v>
      </c>
      <c r="JR29" s="81" t="s">
        <v>1624</v>
      </c>
      <c r="JS29" s="81" t="s">
        <v>1624</v>
      </c>
      <c r="JT29" s="81" t="s">
        <v>1624</v>
      </c>
      <c r="JU29" s="81" t="s">
        <v>1624</v>
      </c>
      <c r="JV29" s="81" t="s">
        <v>1624</v>
      </c>
      <c r="JW29" s="81" t="s">
        <v>1624</v>
      </c>
      <c r="JX29" s="81" t="s">
        <v>1624</v>
      </c>
      <c r="JY29" s="81" t="s">
        <v>1624</v>
      </c>
      <c r="JZ29" s="81" t="s">
        <v>1624</v>
      </c>
      <c r="KA29" s="81" t="s">
        <v>1624</v>
      </c>
      <c r="KB29" s="81" t="s">
        <v>1624</v>
      </c>
      <c r="KC29" s="81" t="s">
        <v>1624</v>
      </c>
      <c r="KD29" s="81" t="s">
        <v>1624</v>
      </c>
      <c r="KE29" s="81" t="s">
        <v>1624</v>
      </c>
      <c r="KF29" s="81" t="s">
        <v>1624</v>
      </c>
      <c r="KG29" s="81" t="s">
        <v>1624</v>
      </c>
      <c r="KH29" s="81" t="s">
        <v>1624</v>
      </c>
      <c r="KI29" s="81" t="s">
        <v>1624</v>
      </c>
      <c r="KJ29" s="81" t="s">
        <v>1624</v>
      </c>
      <c r="KK29" s="81" t="s">
        <v>1624</v>
      </c>
      <c r="KL29" s="81" t="s">
        <v>1624</v>
      </c>
      <c r="KM29" s="81" t="s">
        <v>1624</v>
      </c>
      <c r="KN29" s="81" t="s">
        <v>1624</v>
      </c>
      <c r="KO29" s="81" t="s">
        <v>1624</v>
      </c>
      <c r="KP29" s="81" t="s">
        <v>1624</v>
      </c>
      <c r="KQ29" s="81" t="s">
        <v>1624</v>
      </c>
      <c r="KR29" s="81" t="s">
        <v>1624</v>
      </c>
      <c r="KS29" s="81" t="s">
        <v>1624</v>
      </c>
      <c r="KT29" s="81" t="s">
        <v>1624</v>
      </c>
      <c r="KU29" s="81" t="s">
        <v>1624</v>
      </c>
      <c r="KV29" s="81" t="s">
        <v>1624</v>
      </c>
      <c r="KW29" s="81" t="s">
        <v>1624</v>
      </c>
      <c r="KX29" s="81" t="s">
        <v>1624</v>
      </c>
      <c r="KY29" s="81" t="s">
        <v>1624</v>
      </c>
      <c r="KZ29" s="81" t="s">
        <v>1624</v>
      </c>
      <c r="LA29" s="81" t="s">
        <v>1624</v>
      </c>
      <c r="LB29" s="81" t="s">
        <v>1624</v>
      </c>
      <c r="LC29" s="81" t="s">
        <v>1624</v>
      </c>
      <c r="LD29" s="81" t="s">
        <v>1624</v>
      </c>
      <c r="LE29" s="121"/>
      <c r="LF29" s="121"/>
      <c r="LG29" s="81" t="s">
        <v>1624</v>
      </c>
      <c r="LH29" s="81" t="s">
        <v>1624</v>
      </c>
      <c r="LI29" s="339" t="s">
        <v>578</v>
      </c>
      <c r="LJ29" s="339" t="s">
        <v>578</v>
      </c>
      <c r="LK29" s="2"/>
      <c r="LL29" s="2" t="s">
        <v>2684</v>
      </c>
      <c r="LM29" s="2" t="s">
        <v>2684</v>
      </c>
      <c r="LN29" s="2" t="s">
        <v>2684</v>
      </c>
      <c r="LO29" s="2" t="s">
        <v>2684</v>
      </c>
      <c r="LP29" s="2" t="s">
        <v>2684</v>
      </c>
      <c r="LQ29" s="2" t="s">
        <v>2684</v>
      </c>
      <c r="LR29" s="2" t="s">
        <v>2684</v>
      </c>
      <c r="LS29" s="2" t="s">
        <v>2684</v>
      </c>
      <c r="LT29" s="2" t="s">
        <v>2684</v>
      </c>
      <c r="LU29" s="2"/>
      <c r="LV29" s="2"/>
      <c r="LW29" s="2"/>
      <c r="LX29" s="2"/>
      <c r="LY29" s="2"/>
      <c r="LZ29" s="2"/>
      <c r="MA29" s="2"/>
      <c r="MB29" s="2"/>
      <c r="MC29" s="2"/>
      <c r="MD29" s="2"/>
      <c r="ME29" s="2"/>
      <c r="MF29" s="2"/>
      <c r="MG29" s="2"/>
      <c r="MH29" s="2"/>
      <c r="MI29" s="2"/>
      <c r="MJ29" s="2"/>
      <c r="MK29" s="2"/>
      <c r="ML29" s="2"/>
      <c r="MM29" s="2"/>
      <c r="MN29" s="2"/>
      <c r="MO29" s="2"/>
      <c r="MP29" s="2"/>
      <c r="MQ29" s="2"/>
      <c r="MR29" s="2"/>
      <c r="MT29" s="79" t="s">
        <v>2191</v>
      </c>
      <c r="MV29" s="81" t="s">
        <v>1624</v>
      </c>
      <c r="MZ29" s="121"/>
      <c r="NA29" s="121" t="s">
        <v>1155</v>
      </c>
      <c r="NB29" s="121"/>
      <c r="NF29" s="121"/>
      <c r="NG29" s="121"/>
      <c r="NH29" s="121"/>
      <c r="NI29" s="121"/>
      <c r="NJ29" s="121"/>
      <c r="NK29" s="122"/>
      <c r="NM29" s="121"/>
      <c r="NN29" s="123"/>
      <c r="NO29" s="168"/>
      <c r="NP29" s="121"/>
      <c r="NQ29" s="121"/>
      <c r="NW29" s="123"/>
      <c r="OF29" s="122"/>
      <c r="OG29" s="121"/>
      <c r="OH29" s="121"/>
      <c r="OI29" s="121"/>
      <c r="OM29" s="121"/>
      <c r="OS29" s="121"/>
      <c r="OT29" s="121"/>
      <c r="OW29" s="121"/>
      <c r="OX29" s="121"/>
      <c r="PA29" s="121"/>
      <c r="PC29" s="121"/>
      <c r="PD29" s="121"/>
      <c r="PE29" s="121"/>
      <c r="PI29" s="121"/>
      <c r="PJ29" s="121"/>
      <c r="PO29" s="121"/>
      <c r="PQ29" s="121"/>
      <c r="PR29" s="121"/>
      <c r="PT29" s="121"/>
      <c r="PW29" s="124"/>
      <c r="PX29" s="123"/>
      <c r="PZ29" s="121"/>
      <c r="QA29" s="121"/>
      <c r="QB29" s="123"/>
      <c r="QE29" s="121"/>
      <c r="QF29" s="121"/>
      <c r="QL29" s="121"/>
      <c r="QM29" s="121"/>
      <c r="QN29" s="121"/>
      <c r="QP29" s="121"/>
      <c r="QQ29" s="121"/>
      <c r="QR29" s="121"/>
      <c r="QV29" s="121"/>
      <c r="RG29" s="121"/>
      <c r="RN29" s="121"/>
      <c r="RO29" s="121"/>
      <c r="RS29" s="123"/>
      <c r="RT29" s="121"/>
      <c r="RU29" s="121"/>
      <c r="RV29" s="123"/>
      <c r="SC29" s="121"/>
      <c r="SD29" s="121"/>
      <c r="SK29" s="121"/>
      <c r="SO29" s="121"/>
      <c r="SR29" s="81" t="s">
        <v>1625</v>
      </c>
      <c r="SS29" s="125" t="s">
        <v>1626</v>
      </c>
      <c r="ST29" s="81" t="s">
        <v>1624</v>
      </c>
      <c r="SU29" s="81" t="s">
        <v>1624</v>
      </c>
      <c r="SV29" s="81" t="s">
        <v>1625</v>
      </c>
      <c r="SW29" s="81" t="s">
        <v>1624</v>
      </c>
      <c r="SX29" s="81" t="s">
        <v>1624</v>
      </c>
      <c r="SY29" s="81" t="s">
        <v>1624</v>
      </c>
      <c r="SZ29" s="81" t="s">
        <v>1625</v>
      </c>
      <c r="TA29" s="81" t="s">
        <v>1603</v>
      </c>
      <c r="TB29" s="81" t="s">
        <v>1624</v>
      </c>
      <c r="TC29" s="81" t="s">
        <v>1628</v>
      </c>
      <c r="TD29" s="81" t="s">
        <v>1628</v>
      </c>
      <c r="TE29" s="81" t="s">
        <v>1624</v>
      </c>
      <c r="TF29" s="81" t="s">
        <v>1624</v>
      </c>
      <c r="TG29" s="81" t="s">
        <v>1624</v>
      </c>
      <c r="TH29" s="81" t="s">
        <v>1624</v>
      </c>
      <c r="TI29" s="81" t="s">
        <v>1625</v>
      </c>
      <c r="TJ29" s="81" t="s">
        <v>1624</v>
      </c>
      <c r="TK29" s="81" t="s">
        <v>1628</v>
      </c>
      <c r="TL29" s="81" t="s">
        <v>1624</v>
      </c>
      <c r="TM29" s="81" t="s">
        <v>1624</v>
      </c>
      <c r="TN29" s="81" t="s">
        <v>1624</v>
      </c>
      <c r="TO29" s="81" t="s">
        <v>1624</v>
      </c>
      <c r="TP29" s="81" t="s">
        <v>1624</v>
      </c>
      <c r="TQ29" s="81" t="s">
        <v>1624</v>
      </c>
      <c r="TR29" s="81" t="s">
        <v>1625</v>
      </c>
      <c r="TS29" s="81" t="s">
        <v>1624</v>
      </c>
      <c r="TT29" s="81" t="s">
        <v>1624</v>
      </c>
      <c r="TU29" s="81" t="s">
        <v>1624</v>
      </c>
      <c r="TV29" s="81" t="s">
        <v>1625</v>
      </c>
      <c r="TW29" s="81" t="s">
        <v>1625</v>
      </c>
      <c r="TX29" s="81" t="s">
        <v>1624</v>
      </c>
      <c r="TY29" s="81" t="s">
        <v>1624</v>
      </c>
      <c r="TZ29" s="81" t="s">
        <v>1624</v>
      </c>
      <c r="UA29" s="81" t="s">
        <v>1624</v>
      </c>
      <c r="UB29" s="81" t="s">
        <v>1624</v>
      </c>
      <c r="UC29" s="81" t="s">
        <v>1624</v>
      </c>
      <c r="UD29" s="81" t="s">
        <v>1624</v>
      </c>
      <c r="UE29" s="81" t="s">
        <v>1624</v>
      </c>
      <c r="UF29" s="81" t="s">
        <v>1624</v>
      </c>
      <c r="UG29" s="81" t="s">
        <v>1624</v>
      </c>
      <c r="UH29" s="81" t="s">
        <v>1624</v>
      </c>
      <c r="UI29" s="81" t="s">
        <v>1624</v>
      </c>
      <c r="UJ29" s="81" t="s">
        <v>1624</v>
      </c>
      <c r="UK29" s="81" t="s">
        <v>1625</v>
      </c>
      <c r="UL29" s="81" t="s">
        <v>1624</v>
      </c>
      <c r="UM29" s="81" t="s">
        <v>1624</v>
      </c>
      <c r="UN29" s="81" t="s">
        <v>1624</v>
      </c>
      <c r="UO29" s="82" t="s">
        <v>1624</v>
      </c>
      <c r="UP29" s="82" t="s">
        <v>1624</v>
      </c>
      <c r="UQ29" s="81" t="s">
        <v>1625</v>
      </c>
      <c r="UR29" s="81" t="s">
        <v>1624</v>
      </c>
      <c r="US29" s="81" t="s">
        <v>1624</v>
      </c>
      <c r="UT29" s="81" t="s">
        <v>1629</v>
      </c>
      <c r="UU29" s="81" t="s">
        <v>1624</v>
      </c>
      <c r="UV29" s="81" t="s">
        <v>1624</v>
      </c>
      <c r="UW29" s="81" t="s">
        <v>1624</v>
      </c>
      <c r="UX29" s="81" t="s">
        <v>1603</v>
      </c>
      <c r="UY29" s="81" t="s">
        <v>1624</v>
      </c>
      <c r="UZ29" s="81" t="s">
        <v>1624</v>
      </c>
      <c r="VA29" s="81" t="s">
        <v>1624</v>
      </c>
      <c r="VB29" s="81" t="s">
        <v>1630</v>
      </c>
      <c r="VC29" s="81" t="s">
        <v>1628</v>
      </c>
      <c r="VD29" s="81" t="s">
        <v>1624</v>
      </c>
      <c r="VE29" s="81" t="s">
        <v>1603</v>
      </c>
      <c r="VF29" s="81" t="s">
        <v>1624</v>
      </c>
      <c r="VG29" s="81" t="s">
        <v>1631</v>
      </c>
      <c r="VH29" s="81" t="s">
        <v>1625</v>
      </c>
      <c r="VI29" s="81" t="s">
        <v>1624</v>
      </c>
      <c r="VJ29" s="81" t="s">
        <v>1624</v>
      </c>
      <c r="VK29" s="81" t="s">
        <v>1629</v>
      </c>
      <c r="VL29" s="81" t="s">
        <v>1624</v>
      </c>
      <c r="VM29" s="81" t="s">
        <v>1624</v>
      </c>
      <c r="VN29" s="81" t="s">
        <v>1624</v>
      </c>
      <c r="VO29" s="81" t="s">
        <v>1624</v>
      </c>
      <c r="VP29" s="81" t="s">
        <v>1624</v>
      </c>
      <c r="VQ29" s="81" t="s">
        <v>1624</v>
      </c>
      <c r="VR29" s="81" t="s">
        <v>1626</v>
      </c>
      <c r="VS29" s="81" t="s">
        <v>1624</v>
      </c>
      <c r="VT29" s="81" t="s">
        <v>1624</v>
      </c>
      <c r="VU29" s="81" t="s">
        <v>1624</v>
      </c>
      <c r="VV29" s="81" t="s">
        <v>1624</v>
      </c>
      <c r="VW29" s="81" t="s">
        <v>1624</v>
      </c>
      <c r="VX29" s="81" t="s">
        <v>1625</v>
      </c>
      <c r="VY29" s="81" t="s">
        <v>1624</v>
      </c>
      <c r="VZ29" s="81" t="s">
        <v>1625</v>
      </c>
      <c r="WA29" s="81" t="s">
        <v>1624</v>
      </c>
      <c r="WB29" s="81" t="s">
        <v>1624</v>
      </c>
      <c r="WC29" s="81" t="s">
        <v>1624</v>
      </c>
      <c r="WD29" s="81" t="s">
        <v>1628</v>
      </c>
      <c r="WE29" s="81" t="s">
        <v>1633</v>
      </c>
      <c r="WF29" s="81" t="s">
        <v>1624</v>
      </c>
      <c r="WG29" s="81" t="s">
        <v>1603</v>
      </c>
      <c r="WH29" s="81"/>
      <c r="WI29" s="81"/>
      <c r="WJ29" s="80" t="s">
        <v>1629</v>
      </c>
      <c r="WK29" s="81" t="s">
        <v>1624</v>
      </c>
      <c r="WL29" s="81" t="s">
        <v>1624</v>
      </c>
      <c r="WM29" s="81" t="s">
        <v>1624</v>
      </c>
      <c r="WN29" s="81" t="s">
        <v>1603</v>
      </c>
      <c r="WO29" s="81" t="s">
        <v>1624</v>
      </c>
      <c r="WP29" s="81" t="s">
        <v>1896</v>
      </c>
      <c r="WQ29" s="81" t="s">
        <v>1629</v>
      </c>
      <c r="WR29" s="81" t="s">
        <v>1624</v>
      </c>
      <c r="WS29" s="81" t="s">
        <v>1624</v>
      </c>
      <c r="WT29" s="81" t="s">
        <v>1624</v>
      </c>
      <c r="WU29" s="81" t="s">
        <v>1624</v>
      </c>
      <c r="WV29" s="81" t="s">
        <v>1624</v>
      </c>
      <c r="WW29" s="81" t="s">
        <v>1631</v>
      </c>
      <c r="WX29" s="81" t="s">
        <v>1624</v>
      </c>
      <c r="WY29" s="81" t="s">
        <v>1624</v>
      </c>
      <c r="WZ29" s="81" t="s">
        <v>1624</v>
      </c>
      <c r="XA29" s="81" t="s">
        <v>1603</v>
      </c>
      <c r="XB29" s="81" t="s">
        <v>1631</v>
      </c>
      <c r="XC29" s="81" t="s">
        <v>1624</v>
      </c>
      <c r="XD29" s="81" t="s">
        <v>1625</v>
      </c>
      <c r="XE29" s="81" t="s">
        <v>1624</v>
      </c>
      <c r="XF29" s="81" t="s">
        <v>1624</v>
      </c>
      <c r="XG29" s="81" t="s">
        <v>1624</v>
      </c>
      <c r="XH29" s="81" t="s">
        <v>1624</v>
      </c>
      <c r="XI29" s="81" t="s">
        <v>1603</v>
      </c>
      <c r="XJ29" s="81" t="s">
        <v>1629</v>
      </c>
      <c r="XK29" s="81" t="s">
        <v>1624</v>
      </c>
      <c r="XL29" s="81" t="s">
        <v>1896</v>
      </c>
      <c r="XM29" s="81" t="s">
        <v>1624</v>
      </c>
      <c r="XN29" s="81" t="s">
        <v>1629</v>
      </c>
      <c r="XO29" s="81" t="s">
        <v>1624</v>
      </c>
      <c r="XP29" s="81" t="s">
        <v>1624</v>
      </c>
      <c r="XQ29" s="81" t="s">
        <v>1624</v>
      </c>
      <c r="XR29" s="81"/>
      <c r="XS29" s="81" t="s">
        <v>1624</v>
      </c>
      <c r="XT29" s="81" t="s">
        <v>1624</v>
      </c>
      <c r="XU29" s="81" t="s">
        <v>1629</v>
      </c>
      <c r="XV29" s="81" t="s">
        <v>1624</v>
      </c>
      <c r="XW29" s="81" t="s">
        <v>1625</v>
      </c>
      <c r="XX29" s="81" t="s">
        <v>1624</v>
      </c>
      <c r="XY29" s="81" t="s">
        <v>1624</v>
      </c>
      <c r="XZ29" s="81" t="s">
        <v>1624</v>
      </c>
      <c r="YA29" s="81" t="s">
        <v>1624</v>
      </c>
      <c r="YB29" s="81" t="s">
        <v>1603</v>
      </c>
      <c r="YC29" s="81" t="s">
        <v>1624</v>
      </c>
      <c r="YD29" s="81" t="s">
        <v>1624</v>
      </c>
      <c r="YE29" s="81" t="s">
        <v>1624</v>
      </c>
      <c r="YF29" s="81" t="s">
        <v>1624</v>
      </c>
      <c r="YG29" s="81" t="s">
        <v>1624</v>
      </c>
      <c r="YH29" s="81" t="s">
        <v>1624</v>
      </c>
      <c r="YI29" s="81" t="s">
        <v>1625</v>
      </c>
      <c r="YJ29" s="81" t="s">
        <v>1624</v>
      </c>
      <c r="YK29" s="81" t="s">
        <v>1624</v>
      </c>
      <c r="YL29" s="310" t="s">
        <v>578</v>
      </c>
      <c r="YM29" s="310" t="s">
        <v>578</v>
      </c>
      <c r="YN29" s="310" t="s">
        <v>578</v>
      </c>
      <c r="YO29" s="310" t="s">
        <v>578</v>
      </c>
      <c r="YP29" s="2"/>
      <c r="YQ29" s="2"/>
    </row>
    <row r="30" spans="1:667" s="79" customFormat="1" ht="15" customHeight="1" x14ac:dyDescent="0.25">
      <c r="A30" s="78" t="s">
        <v>1151</v>
      </c>
      <c r="B30" s="75"/>
      <c r="C30" s="98">
        <v>1</v>
      </c>
      <c r="D30" s="98">
        <v>1</v>
      </c>
      <c r="E30" s="79">
        <v>1</v>
      </c>
      <c r="F30" s="79">
        <v>1</v>
      </c>
      <c r="G30" s="79">
        <v>1</v>
      </c>
      <c r="H30" s="79">
        <v>1</v>
      </c>
      <c r="I30" s="79">
        <v>1</v>
      </c>
      <c r="J30" s="79">
        <v>1</v>
      </c>
      <c r="K30" s="79">
        <v>1</v>
      </c>
      <c r="L30" s="79">
        <v>1</v>
      </c>
      <c r="M30" s="79">
        <v>1</v>
      </c>
      <c r="N30" s="79">
        <v>1</v>
      </c>
      <c r="O30" s="79">
        <v>1</v>
      </c>
      <c r="P30" s="79">
        <v>1</v>
      </c>
      <c r="Q30" s="79">
        <v>1</v>
      </c>
      <c r="R30" s="79">
        <v>1</v>
      </c>
      <c r="S30" s="79">
        <v>1</v>
      </c>
      <c r="T30" s="79">
        <v>1</v>
      </c>
      <c r="U30" s="79">
        <v>1</v>
      </c>
      <c r="V30" s="79">
        <v>1</v>
      </c>
      <c r="W30" s="79">
        <v>1</v>
      </c>
      <c r="X30" s="79">
        <v>1</v>
      </c>
      <c r="Y30" s="79">
        <v>1</v>
      </c>
      <c r="Z30" s="79">
        <v>1</v>
      </c>
      <c r="AA30" s="79">
        <v>1</v>
      </c>
      <c r="AB30" s="79">
        <v>1</v>
      </c>
      <c r="AC30" s="79">
        <v>1</v>
      </c>
      <c r="AD30" s="79">
        <v>1</v>
      </c>
      <c r="AE30" s="79">
        <v>1</v>
      </c>
      <c r="AF30" s="79">
        <v>1</v>
      </c>
      <c r="AG30" s="79">
        <v>1</v>
      </c>
      <c r="AH30" s="79">
        <v>1</v>
      </c>
      <c r="AI30" s="79">
        <v>1</v>
      </c>
      <c r="AJ30" s="79">
        <v>1</v>
      </c>
      <c r="AK30" s="79">
        <v>1</v>
      </c>
      <c r="AL30" s="79">
        <v>1</v>
      </c>
      <c r="AM30" s="79">
        <v>1</v>
      </c>
      <c r="AN30" s="79">
        <v>1</v>
      </c>
      <c r="AO30" s="79">
        <v>1</v>
      </c>
      <c r="AP30" s="79">
        <v>1</v>
      </c>
      <c r="AQ30" s="79">
        <v>1</v>
      </c>
      <c r="AR30" s="79">
        <v>1</v>
      </c>
      <c r="AS30" s="79">
        <v>1</v>
      </c>
      <c r="AT30" s="79">
        <v>1</v>
      </c>
      <c r="AU30" s="79">
        <v>1</v>
      </c>
      <c r="AV30" s="79">
        <v>1</v>
      </c>
      <c r="AW30" s="79">
        <v>1</v>
      </c>
      <c r="AX30" s="79">
        <v>1</v>
      </c>
      <c r="AY30" s="79">
        <v>1</v>
      </c>
      <c r="AZ30" s="79">
        <v>1</v>
      </c>
      <c r="BA30" s="98">
        <v>0</v>
      </c>
      <c r="BB30" s="98">
        <v>0</v>
      </c>
      <c r="BC30" s="98">
        <v>0</v>
      </c>
      <c r="BD30" s="98">
        <v>0</v>
      </c>
      <c r="BE30" s="98">
        <v>0</v>
      </c>
      <c r="BF30" s="98">
        <v>0</v>
      </c>
      <c r="BG30" s="98">
        <v>1</v>
      </c>
      <c r="BH30" s="98">
        <v>1</v>
      </c>
      <c r="BI30" s="98">
        <v>1</v>
      </c>
      <c r="BJ30" s="98">
        <v>1</v>
      </c>
      <c r="BK30" s="98">
        <v>1</v>
      </c>
      <c r="BL30" s="98">
        <v>1</v>
      </c>
      <c r="BM30" s="98">
        <v>1</v>
      </c>
      <c r="BN30" s="98">
        <v>1</v>
      </c>
      <c r="BO30" s="98">
        <v>1</v>
      </c>
      <c r="BP30" s="98">
        <v>1</v>
      </c>
      <c r="BQ30" s="98">
        <v>1</v>
      </c>
      <c r="BR30" s="98">
        <v>1</v>
      </c>
      <c r="BS30" s="79">
        <v>0</v>
      </c>
      <c r="BT30" s="79">
        <v>1</v>
      </c>
      <c r="BU30" s="79">
        <v>1</v>
      </c>
      <c r="BV30" s="79">
        <v>1</v>
      </c>
      <c r="BW30" s="79">
        <v>1</v>
      </c>
      <c r="BX30" s="79">
        <v>1</v>
      </c>
      <c r="BY30" s="79">
        <v>1</v>
      </c>
      <c r="BZ30" s="98">
        <v>1</v>
      </c>
      <c r="CA30" s="79">
        <v>1</v>
      </c>
      <c r="CB30" s="98">
        <v>1</v>
      </c>
      <c r="CC30" s="98">
        <v>1</v>
      </c>
      <c r="CD30" s="98">
        <v>1</v>
      </c>
      <c r="CE30" s="98">
        <v>1</v>
      </c>
      <c r="CF30" s="98">
        <v>0</v>
      </c>
      <c r="CG30" s="98">
        <v>0</v>
      </c>
      <c r="CH30" s="98">
        <v>0</v>
      </c>
      <c r="CI30" s="98">
        <v>0</v>
      </c>
      <c r="CJ30" s="98">
        <v>0</v>
      </c>
      <c r="CK30" s="98">
        <v>0</v>
      </c>
      <c r="CL30" s="79">
        <v>0</v>
      </c>
      <c r="CM30" s="79">
        <v>0</v>
      </c>
      <c r="CN30" s="79">
        <v>0</v>
      </c>
      <c r="CO30" s="79">
        <v>0</v>
      </c>
      <c r="CP30" s="98">
        <v>1</v>
      </c>
      <c r="CQ30" s="98">
        <v>1</v>
      </c>
      <c r="CR30" s="98">
        <v>1</v>
      </c>
      <c r="CS30" s="98">
        <v>1</v>
      </c>
      <c r="CT30" s="98">
        <v>0</v>
      </c>
      <c r="CU30" s="98">
        <v>0</v>
      </c>
      <c r="CV30" s="98">
        <v>0</v>
      </c>
      <c r="CW30" s="98">
        <v>0</v>
      </c>
      <c r="CX30" s="98">
        <v>0</v>
      </c>
      <c r="CY30" s="98">
        <v>0</v>
      </c>
      <c r="CZ30" s="98">
        <v>0</v>
      </c>
      <c r="DA30" s="98">
        <v>0</v>
      </c>
      <c r="DB30" s="98">
        <v>1</v>
      </c>
      <c r="DC30" s="98">
        <v>1</v>
      </c>
      <c r="DD30" s="98">
        <v>1</v>
      </c>
      <c r="DE30" s="98">
        <v>1</v>
      </c>
      <c r="DF30" s="79">
        <v>1</v>
      </c>
      <c r="DG30" s="79">
        <v>1</v>
      </c>
      <c r="DH30" s="79">
        <v>1</v>
      </c>
      <c r="DI30" s="79">
        <v>1</v>
      </c>
      <c r="DJ30" s="98">
        <v>1</v>
      </c>
      <c r="DK30" s="98">
        <v>1</v>
      </c>
      <c r="DL30" s="98">
        <v>1</v>
      </c>
      <c r="DM30" s="98">
        <v>1</v>
      </c>
      <c r="DN30" s="98">
        <v>1</v>
      </c>
      <c r="DO30" s="98">
        <v>1</v>
      </c>
      <c r="DP30" s="98">
        <v>1</v>
      </c>
      <c r="DQ30" s="98">
        <v>1</v>
      </c>
      <c r="DR30" s="98">
        <v>1</v>
      </c>
      <c r="DS30" s="98">
        <v>1</v>
      </c>
      <c r="DT30" s="98">
        <v>1</v>
      </c>
      <c r="DU30" s="98">
        <v>1</v>
      </c>
      <c r="DV30" s="98">
        <v>1</v>
      </c>
      <c r="DW30" s="98">
        <v>1</v>
      </c>
      <c r="DX30" s="79">
        <v>1</v>
      </c>
      <c r="DY30" s="79">
        <v>1</v>
      </c>
      <c r="DZ30" s="98">
        <v>1</v>
      </c>
      <c r="EA30" s="98">
        <v>1</v>
      </c>
      <c r="EB30" s="98">
        <v>1</v>
      </c>
      <c r="EC30" s="98">
        <v>1</v>
      </c>
      <c r="ED30" s="98">
        <v>1</v>
      </c>
      <c r="EE30" s="98">
        <v>1</v>
      </c>
      <c r="EF30" s="98">
        <v>1</v>
      </c>
      <c r="EG30" s="98">
        <v>1</v>
      </c>
      <c r="EH30" s="98">
        <v>1</v>
      </c>
      <c r="EI30" s="98">
        <v>1</v>
      </c>
      <c r="EJ30" s="79">
        <v>1</v>
      </c>
      <c r="EK30" s="98">
        <v>1</v>
      </c>
      <c r="EL30" s="98">
        <v>1</v>
      </c>
      <c r="EM30" s="98">
        <v>1</v>
      </c>
      <c r="EN30" s="98">
        <v>1</v>
      </c>
      <c r="EO30" s="98">
        <v>1</v>
      </c>
      <c r="EP30" s="98">
        <v>1</v>
      </c>
      <c r="EQ30" s="98">
        <v>1</v>
      </c>
      <c r="ER30" s="98">
        <v>1</v>
      </c>
      <c r="ES30" s="98">
        <v>1</v>
      </c>
      <c r="ET30" s="98">
        <v>1</v>
      </c>
      <c r="EU30" s="98">
        <v>1</v>
      </c>
      <c r="EV30" s="98">
        <v>1</v>
      </c>
      <c r="EW30" s="98">
        <v>1</v>
      </c>
      <c r="EX30" s="98">
        <v>1</v>
      </c>
      <c r="EY30" s="98">
        <v>1</v>
      </c>
      <c r="EZ30" s="98">
        <v>1</v>
      </c>
      <c r="FA30" s="98">
        <v>1</v>
      </c>
      <c r="FB30" s="98">
        <v>1</v>
      </c>
      <c r="FC30" s="98">
        <v>1</v>
      </c>
      <c r="FD30" s="98">
        <v>1</v>
      </c>
      <c r="FE30" s="98">
        <v>1</v>
      </c>
      <c r="FF30" s="98">
        <v>1</v>
      </c>
      <c r="FG30" s="98">
        <v>1</v>
      </c>
      <c r="FH30" s="98">
        <v>1</v>
      </c>
      <c r="FI30" s="98">
        <v>1</v>
      </c>
      <c r="FJ30" s="98">
        <v>1</v>
      </c>
      <c r="FK30" s="98">
        <v>1</v>
      </c>
      <c r="FL30" s="98">
        <v>1</v>
      </c>
      <c r="FM30" s="98">
        <v>1</v>
      </c>
      <c r="FN30" s="98">
        <v>1</v>
      </c>
      <c r="FO30" s="79">
        <v>0</v>
      </c>
      <c r="FP30" s="79">
        <v>0</v>
      </c>
      <c r="FQ30" s="79">
        <v>1</v>
      </c>
      <c r="FR30" s="79">
        <v>1</v>
      </c>
      <c r="FS30" s="79">
        <v>1</v>
      </c>
      <c r="FT30" s="79">
        <v>1</v>
      </c>
      <c r="FU30" s="79">
        <v>1</v>
      </c>
      <c r="FV30" s="79">
        <v>1</v>
      </c>
      <c r="FW30" s="79">
        <v>1</v>
      </c>
      <c r="FX30" s="98">
        <v>1</v>
      </c>
      <c r="FY30" s="79">
        <v>1</v>
      </c>
      <c r="FZ30" s="79">
        <v>1</v>
      </c>
      <c r="GA30" s="79">
        <v>1</v>
      </c>
      <c r="GB30" s="79">
        <v>1</v>
      </c>
      <c r="GC30" s="79">
        <v>1</v>
      </c>
      <c r="GD30" s="79">
        <v>1</v>
      </c>
      <c r="GE30" s="79">
        <v>0</v>
      </c>
      <c r="GF30" s="79">
        <v>0</v>
      </c>
      <c r="GG30" s="79">
        <v>0</v>
      </c>
      <c r="GH30" s="79">
        <v>0</v>
      </c>
      <c r="GI30" s="79">
        <v>0</v>
      </c>
      <c r="GJ30" s="79">
        <v>0</v>
      </c>
      <c r="GK30" s="79">
        <v>0</v>
      </c>
      <c r="GL30" s="79">
        <v>0</v>
      </c>
      <c r="GM30" s="79">
        <v>0</v>
      </c>
      <c r="GN30" s="79">
        <v>0</v>
      </c>
      <c r="GO30" s="79">
        <v>0</v>
      </c>
      <c r="GP30" s="79">
        <v>1</v>
      </c>
      <c r="GQ30" s="79">
        <v>1</v>
      </c>
      <c r="GR30" s="79">
        <v>1</v>
      </c>
      <c r="GS30" s="79">
        <v>1</v>
      </c>
      <c r="GT30" s="79">
        <v>1</v>
      </c>
      <c r="GU30" s="79">
        <v>1</v>
      </c>
      <c r="GV30" s="81">
        <f t="shared" si="355"/>
        <v>1</v>
      </c>
      <c r="GW30" s="81">
        <f t="shared" si="356"/>
        <v>1</v>
      </c>
      <c r="GX30" s="79">
        <v>1</v>
      </c>
      <c r="GY30" s="81">
        <f t="shared" si="357"/>
        <v>1</v>
      </c>
      <c r="GZ30" s="81">
        <f t="shared" si="357"/>
        <v>1</v>
      </c>
      <c r="HA30" s="81">
        <v>1</v>
      </c>
      <c r="HB30" s="81">
        <v>1</v>
      </c>
      <c r="HC30" s="81">
        <f>HB30</f>
        <v>1</v>
      </c>
      <c r="HD30" s="81">
        <v>1</v>
      </c>
      <c r="HE30" s="81">
        <v>1</v>
      </c>
      <c r="HF30" s="81">
        <v>1</v>
      </c>
      <c r="HG30" s="81">
        <v>1</v>
      </c>
      <c r="HH30" s="81">
        <v>1</v>
      </c>
      <c r="HI30" s="81">
        <v>1</v>
      </c>
      <c r="HJ30" s="81">
        <v>1</v>
      </c>
      <c r="HK30" s="81">
        <v>1</v>
      </c>
      <c r="HL30" s="81">
        <v>1</v>
      </c>
      <c r="HM30" s="81">
        <v>1</v>
      </c>
      <c r="HN30" s="81">
        <v>1</v>
      </c>
      <c r="HO30" s="81">
        <v>1</v>
      </c>
      <c r="HP30" s="81">
        <v>1</v>
      </c>
      <c r="HQ30" s="81">
        <v>1</v>
      </c>
      <c r="HR30" s="81">
        <v>1</v>
      </c>
      <c r="HS30" s="81">
        <v>1</v>
      </c>
      <c r="HT30" s="81">
        <v>1</v>
      </c>
      <c r="HU30" s="81">
        <v>1</v>
      </c>
      <c r="HV30" s="81">
        <v>1</v>
      </c>
      <c r="HW30" s="81">
        <v>1</v>
      </c>
      <c r="HX30" s="81">
        <v>1</v>
      </c>
      <c r="HY30" s="81">
        <v>1</v>
      </c>
      <c r="HZ30" s="81">
        <v>1</v>
      </c>
      <c r="IA30" s="81">
        <v>1</v>
      </c>
      <c r="IB30" s="81">
        <v>1</v>
      </c>
      <c r="IC30" s="81">
        <v>1</v>
      </c>
      <c r="ID30" s="81">
        <v>1</v>
      </c>
      <c r="IE30" s="81">
        <v>1</v>
      </c>
      <c r="IF30" s="81">
        <v>1</v>
      </c>
      <c r="IG30" s="81">
        <v>1</v>
      </c>
      <c r="IH30" s="81">
        <v>1</v>
      </c>
      <c r="II30" s="81">
        <v>1</v>
      </c>
      <c r="IJ30" s="81">
        <v>1</v>
      </c>
      <c r="IK30" s="81">
        <v>1</v>
      </c>
      <c r="IL30" s="81">
        <v>1</v>
      </c>
      <c r="IM30" s="81">
        <v>1</v>
      </c>
      <c r="IN30" s="81">
        <v>1</v>
      </c>
      <c r="IO30" s="81">
        <v>1</v>
      </c>
      <c r="IP30" s="81">
        <v>1</v>
      </c>
      <c r="IQ30" s="81">
        <v>1</v>
      </c>
      <c r="IR30" s="81">
        <v>1</v>
      </c>
      <c r="IS30" s="81">
        <v>1</v>
      </c>
      <c r="IT30" s="81">
        <v>1</v>
      </c>
      <c r="IU30" s="81">
        <v>1</v>
      </c>
      <c r="IV30" s="81">
        <v>1</v>
      </c>
      <c r="IW30" s="81">
        <v>1</v>
      </c>
      <c r="IX30" s="81">
        <v>1</v>
      </c>
      <c r="IY30" s="81">
        <v>1</v>
      </c>
      <c r="IZ30" s="81">
        <v>1</v>
      </c>
      <c r="JA30" s="81">
        <v>1</v>
      </c>
      <c r="JB30" s="81">
        <v>1</v>
      </c>
      <c r="JC30" s="81">
        <v>1</v>
      </c>
      <c r="JD30" s="81">
        <v>1</v>
      </c>
      <c r="JE30" s="81">
        <v>1</v>
      </c>
      <c r="JF30" s="81">
        <v>1</v>
      </c>
      <c r="JG30" s="81">
        <v>1</v>
      </c>
      <c r="JH30" s="81">
        <v>1</v>
      </c>
      <c r="JI30" s="81">
        <v>1</v>
      </c>
      <c r="JJ30" s="81">
        <v>1</v>
      </c>
      <c r="JK30" s="81">
        <v>1</v>
      </c>
      <c r="JL30" s="81">
        <v>1</v>
      </c>
      <c r="JM30" s="81">
        <v>1</v>
      </c>
      <c r="JN30" s="81">
        <v>1</v>
      </c>
      <c r="JO30" s="81">
        <v>1</v>
      </c>
      <c r="JP30" s="81">
        <v>1</v>
      </c>
      <c r="JQ30" s="81">
        <v>1</v>
      </c>
      <c r="JR30" s="81">
        <v>1</v>
      </c>
      <c r="JS30" s="81">
        <v>1</v>
      </c>
      <c r="JT30" s="81">
        <v>1</v>
      </c>
      <c r="JU30" s="81">
        <v>1</v>
      </c>
      <c r="JV30" s="81">
        <v>1</v>
      </c>
      <c r="JW30" s="81">
        <v>1</v>
      </c>
      <c r="JX30" s="81">
        <v>1</v>
      </c>
      <c r="JY30" s="81">
        <v>1</v>
      </c>
      <c r="JZ30" s="81">
        <v>1</v>
      </c>
      <c r="KA30" s="81">
        <v>1</v>
      </c>
      <c r="KB30" s="81">
        <v>1</v>
      </c>
      <c r="KC30" s="81">
        <v>1</v>
      </c>
      <c r="KD30" s="81">
        <v>1</v>
      </c>
      <c r="KE30" s="81">
        <v>1</v>
      </c>
      <c r="KF30" s="81">
        <v>1</v>
      </c>
      <c r="KG30" s="81">
        <v>1</v>
      </c>
      <c r="KH30" s="81">
        <v>1</v>
      </c>
      <c r="KI30" s="81">
        <v>1</v>
      </c>
      <c r="KJ30" s="81">
        <v>1</v>
      </c>
      <c r="KK30" s="81">
        <v>1</v>
      </c>
      <c r="KL30" s="81">
        <v>1</v>
      </c>
      <c r="KM30" s="81">
        <v>1</v>
      </c>
      <c r="KN30" s="81">
        <v>1</v>
      </c>
      <c r="KO30" s="81">
        <v>1</v>
      </c>
      <c r="KP30" s="81">
        <v>1</v>
      </c>
      <c r="KQ30" s="81">
        <v>1</v>
      </c>
      <c r="KR30" s="81">
        <v>1</v>
      </c>
      <c r="KS30" s="81">
        <v>1</v>
      </c>
      <c r="KT30" s="81">
        <v>1</v>
      </c>
      <c r="KU30" s="81">
        <v>1</v>
      </c>
      <c r="KV30" s="81">
        <v>1</v>
      </c>
      <c r="KW30" s="81">
        <v>1</v>
      </c>
      <c r="KX30" s="81">
        <v>1</v>
      </c>
      <c r="KY30" s="81">
        <v>1</v>
      </c>
      <c r="KZ30" s="81">
        <v>1</v>
      </c>
      <c r="LA30" s="81">
        <v>1</v>
      </c>
      <c r="LB30" s="81">
        <v>1</v>
      </c>
      <c r="LC30" s="81">
        <v>1</v>
      </c>
      <c r="LD30" s="81">
        <v>1</v>
      </c>
      <c r="LE30" s="98">
        <v>1</v>
      </c>
      <c r="LF30" s="98">
        <v>1</v>
      </c>
      <c r="LG30" s="81">
        <v>1</v>
      </c>
      <c r="LH30" s="81">
        <v>1</v>
      </c>
      <c r="LI30" s="325">
        <v>0</v>
      </c>
      <c r="LJ30" s="325">
        <v>0</v>
      </c>
      <c r="LK30" s="2">
        <v>1</v>
      </c>
      <c r="LL30" s="2">
        <v>1</v>
      </c>
      <c r="LM30" s="2">
        <v>1</v>
      </c>
      <c r="LN30" s="2">
        <v>1</v>
      </c>
      <c r="LO30" s="2">
        <v>1</v>
      </c>
      <c r="LP30" s="2">
        <v>1</v>
      </c>
      <c r="LQ30" s="2">
        <v>1</v>
      </c>
      <c r="LR30" s="2">
        <v>1</v>
      </c>
      <c r="LS30" s="2">
        <v>1</v>
      </c>
      <c r="LT30" s="2">
        <v>1</v>
      </c>
      <c r="LU30" s="2">
        <v>1</v>
      </c>
      <c r="LV30" s="2">
        <f t="shared" ref="LV30:MD32" si="359">LU30</f>
        <v>1</v>
      </c>
      <c r="LW30" s="2">
        <f t="shared" si="359"/>
        <v>1</v>
      </c>
      <c r="LX30" s="2">
        <f t="shared" si="359"/>
        <v>1</v>
      </c>
      <c r="LY30" s="2">
        <f t="shared" si="359"/>
        <v>1</v>
      </c>
      <c r="LZ30" s="2">
        <f t="shared" si="359"/>
        <v>1</v>
      </c>
      <c r="MA30" s="2">
        <f t="shared" si="359"/>
        <v>1</v>
      </c>
      <c r="MB30" s="2">
        <f t="shared" si="359"/>
        <v>1</v>
      </c>
      <c r="MC30" s="2">
        <f t="shared" si="359"/>
        <v>1</v>
      </c>
      <c r="MD30" s="2">
        <f t="shared" si="359"/>
        <v>1</v>
      </c>
      <c r="ME30" s="2">
        <v>1</v>
      </c>
      <c r="MF30" s="2">
        <v>0</v>
      </c>
      <c r="MG30" s="2">
        <v>0</v>
      </c>
      <c r="MH30" s="2">
        <v>1</v>
      </c>
      <c r="MI30" s="2">
        <v>0</v>
      </c>
      <c r="MJ30" s="2">
        <v>0</v>
      </c>
      <c r="MK30" s="2">
        <v>0</v>
      </c>
      <c r="ML30" s="2">
        <v>0</v>
      </c>
      <c r="MM30" s="2">
        <v>1</v>
      </c>
      <c r="MN30" s="2">
        <v>1</v>
      </c>
      <c r="MO30" s="2">
        <v>1</v>
      </c>
      <c r="MP30" s="2">
        <v>1</v>
      </c>
      <c r="MQ30" s="2">
        <v>1</v>
      </c>
      <c r="MR30" s="2">
        <v>1</v>
      </c>
      <c r="MT30" s="79" t="s">
        <v>2191</v>
      </c>
      <c r="MU30" s="79">
        <v>1</v>
      </c>
      <c r="MV30" s="81">
        <v>1</v>
      </c>
      <c r="MW30" s="79">
        <v>0</v>
      </c>
      <c r="MZ30" s="98">
        <v>1</v>
      </c>
      <c r="NA30" s="98">
        <v>1</v>
      </c>
      <c r="NB30" s="98">
        <v>1</v>
      </c>
      <c r="NC30" s="79">
        <v>0</v>
      </c>
      <c r="NE30" s="79">
        <v>0</v>
      </c>
      <c r="NF30" s="98">
        <v>0</v>
      </c>
      <c r="NG30" s="98"/>
      <c r="NH30" s="98"/>
      <c r="NI30" s="98"/>
      <c r="NJ30" s="98">
        <v>1</v>
      </c>
      <c r="NK30" s="99">
        <v>1</v>
      </c>
      <c r="NL30" s="79">
        <v>1</v>
      </c>
      <c r="NM30" s="98">
        <v>1</v>
      </c>
      <c r="NN30" s="76"/>
      <c r="NO30" s="80">
        <v>0</v>
      </c>
      <c r="NP30" s="79">
        <v>0</v>
      </c>
      <c r="NQ30" s="98"/>
      <c r="NT30" s="79">
        <v>0</v>
      </c>
      <c r="NU30" s="79">
        <v>1</v>
      </c>
      <c r="NW30" s="76"/>
      <c r="NX30" s="79">
        <v>1</v>
      </c>
      <c r="NY30" s="79">
        <v>1</v>
      </c>
      <c r="NZ30" s="79">
        <v>1</v>
      </c>
      <c r="OA30" s="79">
        <v>1</v>
      </c>
      <c r="OB30" s="79">
        <v>1</v>
      </c>
      <c r="OC30" s="79">
        <v>1</v>
      </c>
      <c r="OD30" s="79">
        <v>0</v>
      </c>
      <c r="OE30" s="79">
        <v>1</v>
      </c>
      <c r="OF30" s="99">
        <v>1</v>
      </c>
      <c r="OG30" s="98">
        <v>0</v>
      </c>
      <c r="OH30" s="98"/>
      <c r="OI30" s="98">
        <v>1</v>
      </c>
      <c r="OL30" s="79">
        <v>0</v>
      </c>
      <c r="OM30" s="98"/>
      <c r="ON30" s="79">
        <v>0</v>
      </c>
      <c r="OO30" s="79">
        <v>0</v>
      </c>
      <c r="OP30" s="79">
        <v>0</v>
      </c>
      <c r="OQ30" s="79">
        <v>0</v>
      </c>
      <c r="OR30" s="79">
        <v>0</v>
      </c>
      <c r="OS30" s="98">
        <v>1</v>
      </c>
      <c r="OT30" s="98">
        <v>1</v>
      </c>
      <c r="OV30" s="79">
        <v>0</v>
      </c>
      <c r="OW30" s="98"/>
      <c r="OX30" s="98">
        <v>1</v>
      </c>
      <c r="OY30" s="79">
        <v>0</v>
      </c>
      <c r="PA30" s="98">
        <v>0</v>
      </c>
      <c r="PC30" s="98">
        <v>1</v>
      </c>
      <c r="PD30" s="98">
        <v>1</v>
      </c>
      <c r="PE30" s="98">
        <v>1</v>
      </c>
      <c r="PF30" s="79">
        <v>0</v>
      </c>
      <c r="PG30" s="79">
        <v>0</v>
      </c>
      <c r="PH30" s="79">
        <v>0</v>
      </c>
      <c r="PI30" s="98">
        <v>0</v>
      </c>
      <c r="PJ30" s="98">
        <v>0</v>
      </c>
      <c r="PK30" s="79">
        <v>0</v>
      </c>
      <c r="PM30" s="79">
        <v>0</v>
      </c>
      <c r="PO30" s="98"/>
      <c r="PP30" s="79">
        <v>0</v>
      </c>
      <c r="PQ30" s="98">
        <v>1</v>
      </c>
      <c r="PR30" s="98"/>
      <c r="PT30" s="98"/>
      <c r="PU30" s="79">
        <v>1</v>
      </c>
      <c r="PW30" s="79">
        <v>0</v>
      </c>
      <c r="PX30" s="76">
        <v>0</v>
      </c>
      <c r="PZ30" s="98"/>
      <c r="QA30" s="98"/>
      <c r="QB30" s="76">
        <v>0</v>
      </c>
      <c r="QC30" s="79">
        <v>0</v>
      </c>
      <c r="QD30" s="79">
        <v>0</v>
      </c>
      <c r="QE30" s="98">
        <v>1</v>
      </c>
      <c r="QF30" s="98">
        <v>1</v>
      </c>
      <c r="QG30" s="79">
        <v>0</v>
      </c>
      <c r="QH30" s="79">
        <v>1</v>
      </c>
      <c r="QI30" s="79">
        <v>1</v>
      </c>
      <c r="QJ30" s="79">
        <v>1</v>
      </c>
      <c r="QK30" s="79">
        <v>0</v>
      </c>
      <c r="QL30" s="98"/>
      <c r="QM30" s="98">
        <v>1</v>
      </c>
      <c r="QN30" s="98">
        <v>1</v>
      </c>
      <c r="QP30" s="98"/>
      <c r="QQ30" s="98"/>
      <c r="QR30" s="98">
        <v>1</v>
      </c>
      <c r="QS30" s="79">
        <v>0</v>
      </c>
      <c r="QU30" s="79">
        <v>1</v>
      </c>
      <c r="QV30" s="98"/>
      <c r="QY30" s="79">
        <v>1</v>
      </c>
      <c r="RD30" s="79">
        <v>0</v>
      </c>
      <c r="RG30" s="98">
        <v>1</v>
      </c>
      <c r="RH30" s="79">
        <v>1</v>
      </c>
      <c r="RI30" s="79">
        <v>1</v>
      </c>
      <c r="RJ30" s="79">
        <v>1</v>
      </c>
      <c r="RK30" s="79">
        <v>1</v>
      </c>
      <c r="RL30" s="79">
        <v>1</v>
      </c>
      <c r="RM30" s="79">
        <v>0</v>
      </c>
      <c r="RN30" s="98"/>
      <c r="RO30" s="98"/>
      <c r="RP30" s="79">
        <v>0</v>
      </c>
      <c r="RQ30" s="79">
        <v>0</v>
      </c>
      <c r="RR30" s="79">
        <v>0</v>
      </c>
      <c r="RS30" s="76">
        <v>1</v>
      </c>
      <c r="RT30" s="98"/>
      <c r="RU30" s="98"/>
      <c r="RV30" s="76"/>
      <c r="RX30" s="79">
        <v>0</v>
      </c>
      <c r="RZ30" s="79">
        <v>0</v>
      </c>
      <c r="SB30" s="79">
        <v>1</v>
      </c>
      <c r="SC30" s="98">
        <v>0</v>
      </c>
      <c r="SD30" s="98">
        <v>0</v>
      </c>
      <c r="SF30" s="79">
        <v>0</v>
      </c>
      <c r="SG30" s="79">
        <v>1</v>
      </c>
      <c r="SH30" s="79">
        <v>1</v>
      </c>
      <c r="SI30" s="79">
        <v>1</v>
      </c>
      <c r="SJ30" s="79">
        <v>0</v>
      </c>
      <c r="SK30" s="98"/>
      <c r="SL30" s="79">
        <v>0</v>
      </c>
      <c r="SM30" s="79">
        <v>1</v>
      </c>
      <c r="SN30" s="79">
        <v>1</v>
      </c>
      <c r="SO30" s="98">
        <v>1</v>
      </c>
      <c r="SQ30" s="79">
        <v>0</v>
      </c>
      <c r="SR30" s="81">
        <v>0</v>
      </c>
      <c r="SS30" s="81">
        <v>0</v>
      </c>
      <c r="ST30" s="81"/>
      <c r="SU30" s="81"/>
      <c r="SV30" s="81"/>
      <c r="SW30" s="81"/>
      <c r="SX30" s="81"/>
      <c r="SY30" s="81">
        <v>1</v>
      </c>
      <c r="SZ30" s="81"/>
      <c r="TA30" s="81">
        <v>0</v>
      </c>
      <c r="TB30" s="81"/>
      <c r="TC30" s="81"/>
      <c r="TD30" s="81"/>
      <c r="TE30" s="81"/>
      <c r="TF30" s="81"/>
      <c r="TG30" s="81"/>
      <c r="TH30" s="81"/>
      <c r="TI30" s="81"/>
      <c r="TJ30" s="81"/>
      <c r="TK30" s="81">
        <v>0</v>
      </c>
      <c r="TL30" s="81"/>
      <c r="TM30" s="81"/>
      <c r="TN30" s="81"/>
      <c r="TO30" s="81"/>
      <c r="TP30" s="81"/>
      <c r="TQ30" s="81"/>
      <c r="TR30" s="81">
        <v>0</v>
      </c>
      <c r="TS30" s="81"/>
      <c r="TT30" s="81"/>
      <c r="TU30" s="81"/>
      <c r="TV30" s="81"/>
      <c r="TW30" s="81">
        <v>0</v>
      </c>
      <c r="TX30" s="81"/>
      <c r="TY30" s="81"/>
      <c r="TZ30" s="81">
        <v>0</v>
      </c>
      <c r="UA30" s="81"/>
      <c r="UB30" s="81"/>
      <c r="UC30" s="81"/>
      <c r="UD30" s="81"/>
      <c r="UE30" s="81">
        <v>0</v>
      </c>
      <c r="UF30" s="81"/>
      <c r="UG30" s="81"/>
      <c r="UH30" s="81"/>
      <c r="UI30" s="81"/>
      <c r="UJ30" s="81"/>
      <c r="UK30" s="81"/>
      <c r="UL30" s="81"/>
      <c r="UM30" s="81"/>
      <c r="UN30" s="81"/>
      <c r="UO30" s="82"/>
      <c r="UP30" s="82"/>
      <c r="UQ30" s="81"/>
      <c r="UR30" s="81"/>
      <c r="US30" s="81"/>
      <c r="UT30" s="81"/>
      <c r="UU30" s="81"/>
      <c r="UV30" s="81"/>
      <c r="UW30" s="81"/>
      <c r="UX30" s="81"/>
      <c r="UY30" s="81"/>
      <c r="UZ30" s="81"/>
      <c r="VA30" s="81"/>
      <c r="VB30" s="81"/>
      <c r="VC30" s="81"/>
      <c r="VD30" s="81"/>
      <c r="VE30" s="81"/>
      <c r="VF30" s="81"/>
      <c r="VG30" s="81"/>
      <c r="VH30" s="81"/>
      <c r="VI30" s="81"/>
      <c r="VJ30" s="81"/>
      <c r="VK30" s="81"/>
      <c r="VL30" s="81"/>
      <c r="VM30" s="81"/>
      <c r="VN30" s="81"/>
      <c r="VO30" s="81"/>
      <c r="VP30" s="81"/>
      <c r="VQ30" s="81"/>
      <c r="VR30" s="81"/>
      <c r="VS30" s="81"/>
      <c r="VT30" s="81"/>
      <c r="VU30" s="81"/>
      <c r="VV30" s="81"/>
      <c r="VW30" s="81"/>
      <c r="VX30" s="81"/>
      <c r="VY30" s="81"/>
      <c r="VZ30" s="81"/>
      <c r="WA30" s="81"/>
      <c r="WB30" s="81"/>
      <c r="WC30" s="81"/>
      <c r="WD30" s="81"/>
      <c r="WE30" s="81"/>
      <c r="WF30" s="81"/>
      <c r="WG30" s="81"/>
      <c r="WH30" s="81"/>
      <c r="WI30" s="81"/>
      <c r="WJ30" s="80"/>
      <c r="WK30" s="81"/>
      <c r="WL30" s="81"/>
      <c r="WM30" s="81"/>
      <c r="WN30" s="81"/>
      <c r="WO30" s="81"/>
      <c r="WP30" s="81"/>
      <c r="WQ30" s="81"/>
      <c r="WR30" s="81"/>
      <c r="WS30" s="81"/>
      <c r="WT30" s="81"/>
      <c r="WU30" s="81"/>
      <c r="WV30" s="81"/>
      <c r="WW30" s="81">
        <v>1</v>
      </c>
      <c r="WX30" s="81"/>
      <c r="WY30" s="81"/>
      <c r="WZ30" s="81"/>
      <c r="XA30" s="81"/>
      <c r="XB30" s="81"/>
      <c r="XC30" s="81"/>
      <c r="XD30" s="81">
        <v>0</v>
      </c>
      <c r="XE30" s="81"/>
      <c r="XF30" s="81"/>
      <c r="XG30" s="81"/>
      <c r="XH30" s="81"/>
      <c r="XI30" s="81"/>
      <c r="XJ30" s="81"/>
      <c r="XK30" s="81"/>
      <c r="XL30" s="81"/>
      <c r="XM30" s="81"/>
      <c r="XN30" s="81"/>
      <c r="XO30" s="81"/>
      <c r="XP30" s="81"/>
      <c r="XQ30" s="81"/>
      <c r="XR30" s="81"/>
      <c r="XS30" s="81"/>
      <c r="XT30" s="81"/>
      <c r="XU30" s="81"/>
      <c r="XV30" s="81"/>
      <c r="XW30" s="81"/>
      <c r="XX30" s="81"/>
      <c r="XY30" s="81"/>
      <c r="XZ30" s="81"/>
      <c r="YA30" s="81"/>
      <c r="YB30" s="81"/>
      <c r="YC30" s="81"/>
      <c r="YD30" s="81"/>
      <c r="YE30" s="81"/>
      <c r="YF30" s="81"/>
      <c r="YG30" s="81"/>
      <c r="YH30" s="81"/>
      <c r="YI30" s="81"/>
      <c r="YJ30" s="81"/>
      <c r="YK30" s="81"/>
      <c r="YL30" s="301">
        <v>0</v>
      </c>
      <c r="YM30" s="301">
        <v>0</v>
      </c>
      <c r="YN30" s="301">
        <v>0</v>
      </c>
      <c r="YO30" s="301">
        <v>0</v>
      </c>
      <c r="YP30" s="2">
        <v>0</v>
      </c>
      <c r="YQ30" s="2">
        <v>0</v>
      </c>
    </row>
    <row r="31" spans="1:667" s="79" customFormat="1" ht="15" customHeight="1" x14ac:dyDescent="0.25">
      <c r="A31" s="78" t="s">
        <v>1152</v>
      </c>
      <c r="B31" s="75"/>
      <c r="C31" s="98">
        <v>0</v>
      </c>
      <c r="D31" s="98">
        <v>0</v>
      </c>
      <c r="E31" s="79">
        <v>0</v>
      </c>
      <c r="F31" s="79">
        <v>0</v>
      </c>
      <c r="G31" s="79">
        <v>0</v>
      </c>
      <c r="H31" s="79">
        <v>0</v>
      </c>
      <c r="I31" s="79">
        <v>0</v>
      </c>
      <c r="J31" s="79">
        <v>0</v>
      </c>
      <c r="K31" s="79">
        <v>0</v>
      </c>
      <c r="L31" s="79">
        <v>0</v>
      </c>
      <c r="M31" s="79">
        <v>0</v>
      </c>
      <c r="N31" s="79">
        <v>0</v>
      </c>
      <c r="O31" s="79">
        <v>0</v>
      </c>
      <c r="P31" s="79">
        <v>0</v>
      </c>
      <c r="Q31" s="79">
        <v>0</v>
      </c>
      <c r="R31" s="79">
        <v>0</v>
      </c>
      <c r="S31" s="79">
        <v>0</v>
      </c>
      <c r="T31" s="79">
        <v>0</v>
      </c>
      <c r="U31" s="79">
        <v>0</v>
      </c>
      <c r="V31" s="79">
        <v>0</v>
      </c>
      <c r="W31" s="79">
        <v>0</v>
      </c>
      <c r="X31" s="79">
        <v>0</v>
      </c>
      <c r="Y31" s="79">
        <v>0</v>
      </c>
      <c r="Z31" s="79">
        <v>0</v>
      </c>
      <c r="AA31" s="79">
        <v>0</v>
      </c>
      <c r="AB31" s="79">
        <v>0</v>
      </c>
      <c r="AC31" s="79">
        <v>0</v>
      </c>
      <c r="AD31" s="79">
        <v>0</v>
      </c>
      <c r="AE31" s="79">
        <v>0</v>
      </c>
      <c r="AF31" s="79">
        <v>0</v>
      </c>
      <c r="AG31" s="79">
        <v>0</v>
      </c>
      <c r="AH31" s="79">
        <v>0</v>
      </c>
      <c r="AI31" s="79">
        <v>0</v>
      </c>
      <c r="AJ31" s="79">
        <v>0</v>
      </c>
      <c r="AK31" s="79">
        <v>0</v>
      </c>
      <c r="AL31" s="79">
        <v>0</v>
      </c>
      <c r="AM31" s="79">
        <v>0</v>
      </c>
      <c r="AN31" s="79">
        <v>0</v>
      </c>
      <c r="AO31" s="79">
        <v>0</v>
      </c>
      <c r="AP31" s="79">
        <v>0</v>
      </c>
      <c r="AQ31" s="79">
        <v>0</v>
      </c>
      <c r="AR31" s="79">
        <v>0</v>
      </c>
      <c r="AS31" s="79">
        <v>0</v>
      </c>
      <c r="AT31" s="79">
        <v>0</v>
      </c>
      <c r="AU31" s="79">
        <v>0</v>
      </c>
      <c r="AV31" s="79">
        <v>0</v>
      </c>
      <c r="AW31" s="79">
        <v>0</v>
      </c>
      <c r="AX31" s="79">
        <v>0</v>
      </c>
      <c r="AY31" s="79">
        <v>0</v>
      </c>
      <c r="AZ31" s="79">
        <v>0</v>
      </c>
      <c r="BA31" s="98">
        <v>1</v>
      </c>
      <c r="BB31" s="98">
        <v>1</v>
      </c>
      <c r="BC31" s="98">
        <v>1</v>
      </c>
      <c r="BD31" s="98">
        <v>1</v>
      </c>
      <c r="BE31" s="98">
        <v>0</v>
      </c>
      <c r="BF31" s="98">
        <v>0</v>
      </c>
      <c r="BG31" s="98">
        <v>0</v>
      </c>
      <c r="BH31" s="98">
        <v>0</v>
      </c>
      <c r="BI31" s="98">
        <v>0</v>
      </c>
      <c r="BJ31" s="98">
        <v>0</v>
      </c>
      <c r="BK31" s="98">
        <v>0</v>
      </c>
      <c r="BL31" s="98">
        <v>0</v>
      </c>
      <c r="BM31" s="98">
        <v>0</v>
      </c>
      <c r="BN31" s="98">
        <v>0</v>
      </c>
      <c r="BO31" s="98">
        <v>0</v>
      </c>
      <c r="BP31" s="98">
        <v>0</v>
      </c>
      <c r="BQ31" s="98">
        <v>0</v>
      </c>
      <c r="BR31" s="98">
        <v>0</v>
      </c>
      <c r="BS31" s="79">
        <v>0</v>
      </c>
      <c r="BT31" s="79">
        <v>0</v>
      </c>
      <c r="BU31" s="79">
        <v>0</v>
      </c>
      <c r="BV31" s="79">
        <v>0</v>
      </c>
      <c r="BW31" s="79">
        <v>0</v>
      </c>
      <c r="BX31" s="79">
        <v>0</v>
      </c>
      <c r="BY31" s="79">
        <v>0</v>
      </c>
      <c r="BZ31" s="98">
        <v>0</v>
      </c>
      <c r="CA31" s="79">
        <v>0</v>
      </c>
      <c r="CB31" s="98">
        <v>0</v>
      </c>
      <c r="CC31" s="98">
        <v>0</v>
      </c>
      <c r="CD31" s="98">
        <v>0</v>
      </c>
      <c r="CE31" s="98">
        <v>0</v>
      </c>
      <c r="CF31" s="98">
        <v>1</v>
      </c>
      <c r="CG31" s="98">
        <v>1</v>
      </c>
      <c r="CH31" s="98">
        <v>1</v>
      </c>
      <c r="CI31" s="98">
        <v>1</v>
      </c>
      <c r="CJ31" s="98">
        <v>1</v>
      </c>
      <c r="CK31" s="98">
        <v>1</v>
      </c>
      <c r="CL31" s="79">
        <v>1</v>
      </c>
      <c r="CM31" s="79">
        <v>1</v>
      </c>
      <c r="CN31" s="79">
        <v>1</v>
      </c>
      <c r="CO31" s="79">
        <v>0</v>
      </c>
      <c r="CP31" s="98">
        <v>0</v>
      </c>
      <c r="CQ31" s="98">
        <v>0</v>
      </c>
      <c r="CR31" s="98">
        <v>0</v>
      </c>
      <c r="CS31" s="98">
        <v>0</v>
      </c>
      <c r="CT31" s="98">
        <v>1</v>
      </c>
      <c r="CU31" s="98">
        <v>1</v>
      </c>
      <c r="CV31" s="98">
        <v>1</v>
      </c>
      <c r="CW31" s="98">
        <v>1</v>
      </c>
      <c r="CX31" s="98">
        <v>1</v>
      </c>
      <c r="CY31" s="98">
        <v>1</v>
      </c>
      <c r="CZ31" s="98">
        <v>1</v>
      </c>
      <c r="DA31" s="98">
        <v>1</v>
      </c>
      <c r="DB31" s="98">
        <v>0</v>
      </c>
      <c r="DC31" s="98">
        <v>0</v>
      </c>
      <c r="DD31" s="98">
        <v>0</v>
      </c>
      <c r="DE31" s="98">
        <v>0</v>
      </c>
      <c r="DF31" s="79">
        <v>0</v>
      </c>
      <c r="DG31" s="79">
        <v>0</v>
      </c>
      <c r="DH31" s="79">
        <v>0</v>
      </c>
      <c r="DI31" s="79">
        <v>0</v>
      </c>
      <c r="DJ31" s="98">
        <v>0</v>
      </c>
      <c r="DK31" s="98">
        <v>0</v>
      </c>
      <c r="DL31" s="98">
        <v>0</v>
      </c>
      <c r="DM31" s="98">
        <v>0</v>
      </c>
      <c r="DN31" s="98">
        <v>0</v>
      </c>
      <c r="DO31" s="98">
        <v>0</v>
      </c>
      <c r="DP31" s="98">
        <v>0</v>
      </c>
      <c r="DQ31" s="98">
        <v>0</v>
      </c>
      <c r="DR31" s="98">
        <v>0</v>
      </c>
      <c r="DS31" s="98">
        <v>0</v>
      </c>
      <c r="DT31" s="98">
        <v>0</v>
      </c>
      <c r="DU31" s="98">
        <v>0</v>
      </c>
      <c r="DV31" s="98">
        <v>0</v>
      </c>
      <c r="DW31" s="98">
        <v>0</v>
      </c>
      <c r="DX31" s="79">
        <v>0</v>
      </c>
      <c r="DY31" s="79">
        <v>0</v>
      </c>
      <c r="DZ31" s="98">
        <v>0</v>
      </c>
      <c r="EA31" s="98">
        <v>0</v>
      </c>
      <c r="EB31" s="98">
        <v>0</v>
      </c>
      <c r="EC31" s="98">
        <v>0</v>
      </c>
      <c r="ED31" s="98">
        <v>0</v>
      </c>
      <c r="EE31" s="98">
        <v>0</v>
      </c>
      <c r="EF31" s="98">
        <v>0</v>
      </c>
      <c r="EG31" s="98">
        <v>0</v>
      </c>
      <c r="EH31" s="98">
        <v>0</v>
      </c>
      <c r="EI31" s="98">
        <v>0</v>
      </c>
      <c r="EJ31" s="79">
        <v>0</v>
      </c>
      <c r="EK31" s="98">
        <v>0</v>
      </c>
      <c r="EL31" s="98">
        <v>0</v>
      </c>
      <c r="EM31" s="98">
        <v>0</v>
      </c>
      <c r="EN31" s="98">
        <v>0</v>
      </c>
      <c r="EO31" s="98">
        <v>0</v>
      </c>
      <c r="EP31" s="98">
        <v>0</v>
      </c>
      <c r="EQ31" s="98">
        <v>0</v>
      </c>
      <c r="ER31" s="98">
        <v>0</v>
      </c>
      <c r="ES31" s="98">
        <v>0</v>
      </c>
      <c r="ET31" s="98">
        <v>0</v>
      </c>
      <c r="EU31" s="98">
        <v>0</v>
      </c>
      <c r="EV31" s="98">
        <v>0</v>
      </c>
      <c r="EW31" s="98">
        <v>0</v>
      </c>
      <c r="EX31" s="98">
        <v>0</v>
      </c>
      <c r="EY31" s="98">
        <v>0</v>
      </c>
      <c r="EZ31" s="98">
        <v>0</v>
      </c>
      <c r="FA31" s="98">
        <v>0</v>
      </c>
      <c r="FB31" s="98">
        <v>0</v>
      </c>
      <c r="FC31" s="98">
        <v>0</v>
      </c>
      <c r="FD31" s="98">
        <v>0</v>
      </c>
      <c r="FE31" s="98">
        <v>0</v>
      </c>
      <c r="FF31" s="98">
        <v>0</v>
      </c>
      <c r="FG31" s="98">
        <v>0</v>
      </c>
      <c r="FH31" s="98">
        <v>0</v>
      </c>
      <c r="FI31" s="98">
        <v>0</v>
      </c>
      <c r="FJ31" s="98">
        <v>0</v>
      </c>
      <c r="FK31" s="98">
        <v>0</v>
      </c>
      <c r="FL31" s="98">
        <v>0</v>
      </c>
      <c r="FM31" s="98">
        <v>0</v>
      </c>
      <c r="FN31" s="98">
        <v>0</v>
      </c>
      <c r="FO31" s="79">
        <v>1</v>
      </c>
      <c r="FP31" s="79">
        <v>1</v>
      </c>
      <c r="FQ31" s="79">
        <v>0</v>
      </c>
      <c r="FR31" s="79">
        <v>0</v>
      </c>
      <c r="FS31" s="79">
        <v>0</v>
      </c>
      <c r="FT31" s="79">
        <v>0</v>
      </c>
      <c r="FU31" s="79">
        <v>0</v>
      </c>
      <c r="FV31" s="79">
        <v>0</v>
      </c>
      <c r="FW31" s="79">
        <v>0</v>
      </c>
      <c r="FX31" s="98">
        <v>0</v>
      </c>
      <c r="FY31" s="79">
        <v>0</v>
      </c>
      <c r="FZ31" s="79">
        <v>0</v>
      </c>
      <c r="GA31" s="79">
        <v>0</v>
      </c>
      <c r="GB31" s="79">
        <v>0</v>
      </c>
      <c r="GC31" s="79">
        <v>0</v>
      </c>
      <c r="GD31" s="79">
        <v>0</v>
      </c>
      <c r="GE31" s="79">
        <v>1</v>
      </c>
      <c r="GF31" s="79">
        <v>1</v>
      </c>
      <c r="GG31" s="79">
        <v>1</v>
      </c>
      <c r="GH31" s="79">
        <v>1</v>
      </c>
      <c r="GI31" s="79">
        <v>1</v>
      </c>
      <c r="GJ31" s="79">
        <v>1</v>
      </c>
      <c r="GK31" s="79">
        <v>1</v>
      </c>
      <c r="GL31" s="79">
        <v>1</v>
      </c>
      <c r="GM31" s="79">
        <v>1</v>
      </c>
      <c r="GN31" s="79">
        <v>1</v>
      </c>
      <c r="GO31" s="79">
        <v>1</v>
      </c>
      <c r="GP31" s="79">
        <v>0</v>
      </c>
      <c r="GQ31" s="79">
        <v>0</v>
      </c>
      <c r="GR31" s="79">
        <v>0</v>
      </c>
      <c r="GS31" s="79">
        <v>0</v>
      </c>
      <c r="GT31" s="79">
        <v>0</v>
      </c>
      <c r="GU31" s="79">
        <v>0</v>
      </c>
      <c r="GV31" s="81">
        <f t="shared" si="355"/>
        <v>0</v>
      </c>
      <c r="GW31" s="81">
        <f t="shared" si="356"/>
        <v>0</v>
      </c>
      <c r="GX31" s="79">
        <v>0</v>
      </c>
      <c r="GY31" s="81">
        <f t="shared" si="357"/>
        <v>0</v>
      </c>
      <c r="GZ31" s="81">
        <f t="shared" si="357"/>
        <v>0</v>
      </c>
      <c r="HA31" s="81">
        <v>0</v>
      </c>
      <c r="HB31" s="81">
        <v>0</v>
      </c>
      <c r="HC31" s="81">
        <f>HB31</f>
        <v>0</v>
      </c>
      <c r="HD31" s="81">
        <v>0</v>
      </c>
      <c r="HE31" s="81">
        <v>0</v>
      </c>
      <c r="HF31" s="81">
        <v>0</v>
      </c>
      <c r="HG31" s="81">
        <v>0</v>
      </c>
      <c r="HH31" s="81">
        <v>0</v>
      </c>
      <c r="HI31" s="81">
        <v>0</v>
      </c>
      <c r="HJ31" s="81">
        <v>0</v>
      </c>
      <c r="HK31" s="81">
        <v>0</v>
      </c>
      <c r="HL31" s="81">
        <v>0</v>
      </c>
      <c r="HM31" s="81">
        <v>0</v>
      </c>
      <c r="HN31" s="81">
        <v>0</v>
      </c>
      <c r="HO31" s="81">
        <v>0</v>
      </c>
      <c r="HP31" s="81">
        <v>0</v>
      </c>
      <c r="HQ31" s="81">
        <v>0</v>
      </c>
      <c r="HR31" s="81">
        <v>0</v>
      </c>
      <c r="HS31" s="81">
        <v>0</v>
      </c>
      <c r="HT31" s="81">
        <v>0</v>
      </c>
      <c r="HU31" s="81">
        <v>0</v>
      </c>
      <c r="HV31" s="81">
        <v>0</v>
      </c>
      <c r="HW31" s="81">
        <v>0</v>
      </c>
      <c r="HX31" s="81">
        <v>0</v>
      </c>
      <c r="HY31" s="81">
        <v>0</v>
      </c>
      <c r="HZ31" s="81">
        <v>0</v>
      </c>
      <c r="IA31" s="81">
        <v>0</v>
      </c>
      <c r="IB31" s="81">
        <v>0</v>
      </c>
      <c r="IC31" s="81">
        <v>0</v>
      </c>
      <c r="ID31" s="81">
        <v>0</v>
      </c>
      <c r="IE31" s="81">
        <v>0</v>
      </c>
      <c r="IF31" s="81">
        <v>0</v>
      </c>
      <c r="IG31" s="81">
        <v>0</v>
      </c>
      <c r="IH31" s="81">
        <v>0</v>
      </c>
      <c r="II31" s="81">
        <v>0</v>
      </c>
      <c r="IJ31" s="81">
        <v>0</v>
      </c>
      <c r="IK31" s="81">
        <v>0</v>
      </c>
      <c r="IL31" s="81">
        <v>0</v>
      </c>
      <c r="IM31" s="81">
        <v>0</v>
      </c>
      <c r="IN31" s="81">
        <v>0</v>
      </c>
      <c r="IO31" s="81">
        <v>0</v>
      </c>
      <c r="IP31" s="81">
        <v>0</v>
      </c>
      <c r="IQ31" s="81">
        <v>0</v>
      </c>
      <c r="IR31" s="81">
        <v>0</v>
      </c>
      <c r="IS31" s="81">
        <v>0</v>
      </c>
      <c r="IT31" s="81">
        <v>0</v>
      </c>
      <c r="IU31" s="81">
        <v>0</v>
      </c>
      <c r="IV31" s="81">
        <v>0</v>
      </c>
      <c r="IW31" s="81">
        <v>0</v>
      </c>
      <c r="IX31" s="81">
        <v>0</v>
      </c>
      <c r="IY31" s="81">
        <v>0</v>
      </c>
      <c r="IZ31" s="81">
        <v>0</v>
      </c>
      <c r="JA31" s="81">
        <v>0</v>
      </c>
      <c r="JB31" s="81">
        <v>0</v>
      </c>
      <c r="JC31" s="81">
        <v>0</v>
      </c>
      <c r="JD31" s="81">
        <v>0</v>
      </c>
      <c r="JE31" s="81">
        <v>0</v>
      </c>
      <c r="JF31" s="81">
        <v>0</v>
      </c>
      <c r="JG31" s="81">
        <v>0</v>
      </c>
      <c r="JH31" s="81">
        <v>0</v>
      </c>
      <c r="JI31" s="81">
        <v>0</v>
      </c>
      <c r="JJ31" s="81">
        <v>0</v>
      </c>
      <c r="JK31" s="81">
        <v>0</v>
      </c>
      <c r="JL31" s="81">
        <v>0</v>
      </c>
      <c r="JM31" s="81">
        <v>0</v>
      </c>
      <c r="JN31" s="81">
        <v>0</v>
      </c>
      <c r="JO31" s="81">
        <v>0</v>
      </c>
      <c r="JP31" s="81">
        <v>0</v>
      </c>
      <c r="JQ31" s="81">
        <v>0</v>
      </c>
      <c r="JR31" s="81">
        <v>0</v>
      </c>
      <c r="JS31" s="81">
        <v>0</v>
      </c>
      <c r="JT31" s="81">
        <v>0</v>
      </c>
      <c r="JU31" s="81">
        <v>0</v>
      </c>
      <c r="JV31" s="81">
        <v>0</v>
      </c>
      <c r="JW31" s="81">
        <v>0</v>
      </c>
      <c r="JX31" s="81">
        <v>0</v>
      </c>
      <c r="JY31" s="81">
        <v>0</v>
      </c>
      <c r="JZ31" s="81">
        <v>0</v>
      </c>
      <c r="KA31" s="81">
        <v>0</v>
      </c>
      <c r="KB31" s="81">
        <v>0</v>
      </c>
      <c r="KC31" s="81">
        <v>0</v>
      </c>
      <c r="KD31" s="81">
        <v>0</v>
      </c>
      <c r="KE31" s="81">
        <v>0</v>
      </c>
      <c r="KF31" s="81">
        <v>0</v>
      </c>
      <c r="KG31" s="81">
        <v>0</v>
      </c>
      <c r="KH31" s="81">
        <v>0</v>
      </c>
      <c r="KI31" s="81">
        <v>0</v>
      </c>
      <c r="KJ31" s="81">
        <v>0</v>
      </c>
      <c r="KK31" s="81">
        <v>0</v>
      </c>
      <c r="KL31" s="81">
        <v>0</v>
      </c>
      <c r="KM31" s="81">
        <v>0</v>
      </c>
      <c r="KN31" s="81">
        <v>0</v>
      </c>
      <c r="KO31" s="81">
        <v>0</v>
      </c>
      <c r="KP31" s="81">
        <v>0</v>
      </c>
      <c r="KQ31" s="81">
        <v>0</v>
      </c>
      <c r="KR31" s="81">
        <v>0</v>
      </c>
      <c r="KS31" s="81">
        <v>0</v>
      </c>
      <c r="KT31" s="81">
        <v>0</v>
      </c>
      <c r="KU31" s="81">
        <v>0</v>
      </c>
      <c r="KV31" s="81">
        <v>0</v>
      </c>
      <c r="KW31" s="81">
        <v>0</v>
      </c>
      <c r="KX31" s="81">
        <v>0</v>
      </c>
      <c r="KY31" s="81">
        <v>0</v>
      </c>
      <c r="KZ31" s="81">
        <v>0</v>
      </c>
      <c r="LA31" s="81">
        <v>0</v>
      </c>
      <c r="LB31" s="81">
        <v>0</v>
      </c>
      <c r="LC31" s="81">
        <v>0</v>
      </c>
      <c r="LD31" s="81">
        <v>0</v>
      </c>
      <c r="LE31" s="98">
        <v>0</v>
      </c>
      <c r="LF31" s="98">
        <v>0</v>
      </c>
      <c r="LG31" s="81">
        <v>0</v>
      </c>
      <c r="LH31" s="81">
        <v>0</v>
      </c>
      <c r="LI31" s="325">
        <v>1</v>
      </c>
      <c r="LJ31" s="325">
        <v>1</v>
      </c>
      <c r="LK31" s="2">
        <v>0</v>
      </c>
      <c r="LL31" s="2">
        <v>0</v>
      </c>
      <c r="LM31" s="2">
        <v>0</v>
      </c>
      <c r="LN31" s="2">
        <v>0</v>
      </c>
      <c r="LO31" s="2">
        <v>0</v>
      </c>
      <c r="LP31" s="2">
        <v>0</v>
      </c>
      <c r="LQ31" s="2">
        <v>0</v>
      </c>
      <c r="LR31" s="2">
        <v>0</v>
      </c>
      <c r="LS31" s="2">
        <v>0</v>
      </c>
      <c r="LT31" s="2">
        <v>0</v>
      </c>
      <c r="LU31" s="2">
        <v>0</v>
      </c>
      <c r="LV31" s="2">
        <f t="shared" si="359"/>
        <v>0</v>
      </c>
      <c r="LW31" s="2">
        <f t="shared" si="359"/>
        <v>0</v>
      </c>
      <c r="LX31" s="2">
        <f t="shared" si="359"/>
        <v>0</v>
      </c>
      <c r="LY31" s="2">
        <f t="shared" si="359"/>
        <v>0</v>
      </c>
      <c r="LZ31" s="2">
        <f t="shared" si="359"/>
        <v>0</v>
      </c>
      <c r="MA31" s="2">
        <f t="shared" si="359"/>
        <v>0</v>
      </c>
      <c r="MB31" s="2">
        <f t="shared" si="359"/>
        <v>0</v>
      </c>
      <c r="MC31" s="2">
        <f t="shared" si="359"/>
        <v>0</v>
      </c>
      <c r="MD31" s="2">
        <f t="shared" si="359"/>
        <v>0</v>
      </c>
      <c r="ME31" s="2">
        <v>0</v>
      </c>
      <c r="MF31" s="2">
        <v>1</v>
      </c>
      <c r="MG31" s="2">
        <v>1</v>
      </c>
      <c r="MH31" s="2">
        <v>0</v>
      </c>
      <c r="MI31" s="2">
        <v>1</v>
      </c>
      <c r="MJ31" s="2">
        <v>1</v>
      </c>
      <c r="MK31" s="2">
        <v>1</v>
      </c>
      <c r="ML31" s="2">
        <v>1</v>
      </c>
      <c r="MM31" s="2">
        <v>0</v>
      </c>
      <c r="MN31" s="2">
        <v>0</v>
      </c>
      <c r="MO31" s="2">
        <v>0</v>
      </c>
      <c r="MP31" s="2">
        <v>0</v>
      </c>
      <c r="MQ31" s="2">
        <v>0</v>
      </c>
      <c r="MR31" s="2">
        <v>0</v>
      </c>
      <c r="MT31" s="79" t="s">
        <v>2191</v>
      </c>
      <c r="MU31" s="79">
        <v>0</v>
      </c>
      <c r="MV31" s="81">
        <v>0</v>
      </c>
      <c r="MW31" s="79">
        <v>0</v>
      </c>
      <c r="MZ31" s="98">
        <v>0</v>
      </c>
      <c r="NA31" s="98">
        <v>0</v>
      </c>
      <c r="NB31" s="98">
        <v>0</v>
      </c>
      <c r="NC31" s="79">
        <v>0</v>
      </c>
      <c r="NE31" s="79">
        <v>1</v>
      </c>
      <c r="NF31" s="98">
        <v>1</v>
      </c>
      <c r="NG31" s="98"/>
      <c r="NH31" s="98"/>
      <c r="NI31" s="98"/>
      <c r="NJ31" s="98">
        <v>0</v>
      </c>
      <c r="NK31" s="99">
        <v>0</v>
      </c>
      <c r="NL31" s="79">
        <v>0</v>
      </c>
      <c r="NM31" s="98">
        <v>0</v>
      </c>
      <c r="NN31" s="76"/>
      <c r="NO31" s="80">
        <v>0</v>
      </c>
      <c r="NP31" s="79">
        <v>0</v>
      </c>
      <c r="NQ31" s="98"/>
      <c r="NT31" s="79">
        <v>0</v>
      </c>
      <c r="NU31" s="79">
        <v>0</v>
      </c>
      <c r="NW31" s="76">
        <v>1</v>
      </c>
      <c r="NX31" s="79">
        <v>0</v>
      </c>
      <c r="NY31" s="79">
        <v>0</v>
      </c>
      <c r="NZ31" s="79">
        <v>0</v>
      </c>
      <c r="OA31" s="79">
        <v>0</v>
      </c>
      <c r="OB31" s="79">
        <v>0</v>
      </c>
      <c r="OC31" s="79">
        <v>0</v>
      </c>
      <c r="OD31" s="79">
        <v>0</v>
      </c>
      <c r="OE31" s="79">
        <v>0</v>
      </c>
      <c r="OF31" s="99"/>
      <c r="OG31" s="98">
        <v>1</v>
      </c>
      <c r="OH31" s="98">
        <v>1</v>
      </c>
      <c r="OI31" s="98">
        <v>0</v>
      </c>
      <c r="OL31" s="79">
        <v>0</v>
      </c>
      <c r="OM31" s="98">
        <v>1</v>
      </c>
      <c r="ON31" s="79">
        <v>1</v>
      </c>
      <c r="OO31" s="79">
        <v>1</v>
      </c>
      <c r="OP31" s="79">
        <v>1</v>
      </c>
      <c r="OQ31" s="79">
        <v>1</v>
      </c>
      <c r="OR31" s="79">
        <v>1</v>
      </c>
      <c r="OS31" s="98">
        <v>0</v>
      </c>
      <c r="OT31" s="98">
        <v>0</v>
      </c>
      <c r="OV31" s="79">
        <v>0</v>
      </c>
      <c r="OW31" s="98"/>
      <c r="OX31" s="98">
        <v>0</v>
      </c>
      <c r="OY31" s="79">
        <v>0</v>
      </c>
      <c r="PA31" s="98">
        <v>0</v>
      </c>
      <c r="PB31" s="79">
        <v>1</v>
      </c>
      <c r="PC31" s="98">
        <v>0</v>
      </c>
      <c r="PD31" s="98">
        <v>0</v>
      </c>
      <c r="PE31" s="98">
        <v>0</v>
      </c>
      <c r="PF31" s="79">
        <v>0</v>
      </c>
      <c r="PG31" s="79">
        <v>0</v>
      </c>
      <c r="PH31" s="79">
        <v>0</v>
      </c>
      <c r="PI31" s="98">
        <v>1</v>
      </c>
      <c r="PJ31" s="98">
        <v>1</v>
      </c>
      <c r="PK31" s="79">
        <v>0</v>
      </c>
      <c r="PM31" s="79">
        <v>0</v>
      </c>
      <c r="PO31" s="98"/>
      <c r="PP31" s="79">
        <v>0</v>
      </c>
      <c r="PQ31" s="98">
        <v>0</v>
      </c>
      <c r="PR31" s="98"/>
      <c r="PT31" s="98"/>
      <c r="PU31" s="79">
        <v>0</v>
      </c>
      <c r="PW31" s="79">
        <v>1</v>
      </c>
      <c r="PX31" s="76">
        <v>1</v>
      </c>
      <c r="PZ31" s="98"/>
      <c r="QA31" s="98"/>
      <c r="QB31" s="76">
        <v>0</v>
      </c>
      <c r="QC31" s="79">
        <v>1</v>
      </c>
      <c r="QD31" s="79">
        <v>1</v>
      </c>
      <c r="QE31" s="98">
        <v>0</v>
      </c>
      <c r="QF31" s="98">
        <v>0</v>
      </c>
      <c r="QG31" s="79">
        <v>0</v>
      </c>
      <c r="QH31" s="79">
        <v>0</v>
      </c>
      <c r="QI31" s="79">
        <v>0</v>
      </c>
      <c r="QJ31" s="79">
        <v>0</v>
      </c>
      <c r="QK31" s="79">
        <v>1</v>
      </c>
      <c r="QL31" s="98"/>
      <c r="QM31" s="98">
        <v>0</v>
      </c>
      <c r="QN31" s="98">
        <v>0</v>
      </c>
      <c r="QP31" s="98"/>
      <c r="QQ31" s="98"/>
      <c r="QR31" s="98">
        <v>0</v>
      </c>
      <c r="QS31" s="79">
        <v>0</v>
      </c>
      <c r="QU31" s="79">
        <v>0</v>
      </c>
      <c r="QV31" s="98"/>
      <c r="QW31" s="79">
        <v>1</v>
      </c>
      <c r="QY31" s="79">
        <v>0</v>
      </c>
      <c r="QZ31" s="79">
        <v>1</v>
      </c>
      <c r="RA31" s="79">
        <v>1</v>
      </c>
      <c r="RB31" s="79">
        <v>1</v>
      </c>
      <c r="RC31" s="79">
        <v>1</v>
      </c>
      <c r="RD31" s="79">
        <v>1</v>
      </c>
      <c r="RE31" s="79">
        <v>1</v>
      </c>
      <c r="RG31" s="98">
        <v>0</v>
      </c>
      <c r="RH31" s="79">
        <v>0</v>
      </c>
      <c r="RI31" s="79">
        <v>0</v>
      </c>
      <c r="RJ31" s="79">
        <v>0</v>
      </c>
      <c r="RK31" s="79">
        <v>0</v>
      </c>
      <c r="RM31" s="79">
        <v>1</v>
      </c>
      <c r="RN31" s="98"/>
      <c r="RO31" s="98"/>
      <c r="RP31" s="79">
        <v>1</v>
      </c>
      <c r="RQ31" s="79">
        <v>0</v>
      </c>
      <c r="RR31" s="79">
        <v>0</v>
      </c>
      <c r="RS31" s="76">
        <v>0</v>
      </c>
      <c r="RT31" s="98">
        <v>1</v>
      </c>
      <c r="RU31" s="98">
        <v>1</v>
      </c>
      <c r="RV31" s="76">
        <v>1</v>
      </c>
      <c r="RX31" s="79">
        <v>0</v>
      </c>
      <c r="RZ31" s="79">
        <v>0</v>
      </c>
      <c r="SC31" s="98">
        <v>0</v>
      </c>
      <c r="SD31" s="98">
        <v>0</v>
      </c>
      <c r="SF31" s="79">
        <v>0</v>
      </c>
      <c r="SG31" s="79">
        <v>0</v>
      </c>
      <c r="SH31" s="79">
        <v>0</v>
      </c>
      <c r="SI31" s="79">
        <v>0</v>
      </c>
      <c r="SJ31" s="79">
        <v>0</v>
      </c>
      <c r="SK31" s="98"/>
      <c r="SL31" s="79">
        <v>0</v>
      </c>
      <c r="SN31" s="79">
        <v>0</v>
      </c>
      <c r="SO31" s="98">
        <v>0</v>
      </c>
      <c r="SQ31" s="79">
        <v>0</v>
      </c>
      <c r="SR31" s="81">
        <v>1</v>
      </c>
      <c r="SS31" s="81">
        <v>1</v>
      </c>
      <c r="ST31" s="81"/>
      <c r="SU31" s="81"/>
      <c r="SV31" s="81"/>
      <c r="SW31" s="81"/>
      <c r="SX31" s="81"/>
      <c r="SY31" s="81">
        <v>0</v>
      </c>
      <c r="SZ31" s="81"/>
      <c r="TA31" s="81">
        <v>0</v>
      </c>
      <c r="TB31" s="81"/>
      <c r="TC31" s="81"/>
      <c r="TD31" s="81"/>
      <c r="TE31" s="81"/>
      <c r="TF31" s="81"/>
      <c r="TG31" s="81"/>
      <c r="TH31" s="81"/>
      <c r="TI31" s="81"/>
      <c r="TJ31" s="81"/>
      <c r="TK31" s="81">
        <v>1</v>
      </c>
      <c r="TL31" s="81"/>
      <c r="TM31" s="81"/>
      <c r="TN31" s="81"/>
      <c r="TO31" s="81"/>
      <c r="TP31" s="81"/>
      <c r="TQ31" s="81"/>
      <c r="TR31" s="81">
        <v>1</v>
      </c>
      <c r="TS31" s="81"/>
      <c r="TT31" s="81"/>
      <c r="TU31" s="81"/>
      <c r="TV31" s="81"/>
      <c r="TW31" s="81">
        <v>1</v>
      </c>
      <c r="TX31" s="81"/>
      <c r="TY31" s="81"/>
      <c r="TZ31" s="81">
        <v>0</v>
      </c>
      <c r="UA31" s="81"/>
      <c r="UB31" s="81"/>
      <c r="UC31" s="81"/>
      <c r="UD31" s="81"/>
      <c r="UE31" s="81">
        <v>1</v>
      </c>
      <c r="UF31" s="81"/>
      <c r="UG31" s="81"/>
      <c r="UH31" s="81"/>
      <c r="UI31" s="81"/>
      <c r="UJ31" s="81"/>
      <c r="UK31" s="81"/>
      <c r="UL31" s="81"/>
      <c r="UM31" s="81"/>
      <c r="UN31" s="81"/>
      <c r="UO31" s="82"/>
      <c r="UP31" s="82"/>
      <c r="UQ31" s="81"/>
      <c r="UR31" s="81"/>
      <c r="US31" s="81"/>
      <c r="UT31" s="81"/>
      <c r="UU31" s="81"/>
      <c r="UV31" s="81"/>
      <c r="UW31" s="81"/>
      <c r="UX31" s="81"/>
      <c r="UY31" s="81"/>
      <c r="UZ31" s="81"/>
      <c r="VA31" s="81"/>
      <c r="VB31" s="81"/>
      <c r="VC31" s="81"/>
      <c r="VD31" s="81"/>
      <c r="VE31" s="81"/>
      <c r="VF31" s="81"/>
      <c r="VG31" s="81"/>
      <c r="VH31" s="81"/>
      <c r="VI31" s="81"/>
      <c r="VJ31" s="81"/>
      <c r="VK31" s="81"/>
      <c r="VL31" s="81"/>
      <c r="VM31" s="81"/>
      <c r="VN31" s="81"/>
      <c r="VO31" s="81"/>
      <c r="VP31" s="81"/>
      <c r="VQ31" s="81"/>
      <c r="VR31" s="81"/>
      <c r="VS31" s="81"/>
      <c r="VT31" s="81"/>
      <c r="VU31" s="81"/>
      <c r="VV31" s="81"/>
      <c r="VW31" s="81"/>
      <c r="VX31" s="81"/>
      <c r="VY31" s="81"/>
      <c r="VZ31" s="81"/>
      <c r="WA31" s="81"/>
      <c r="WB31" s="81"/>
      <c r="WC31" s="81"/>
      <c r="WD31" s="81"/>
      <c r="WE31" s="81"/>
      <c r="WF31" s="81"/>
      <c r="WG31" s="81"/>
      <c r="WH31" s="81"/>
      <c r="WI31" s="81"/>
      <c r="WJ31" s="80"/>
      <c r="WK31" s="81"/>
      <c r="WL31" s="81"/>
      <c r="WM31" s="81"/>
      <c r="WN31" s="81"/>
      <c r="WO31" s="81"/>
      <c r="WP31" s="81"/>
      <c r="WQ31" s="81"/>
      <c r="WR31" s="81"/>
      <c r="WS31" s="81"/>
      <c r="WT31" s="81"/>
      <c r="WU31" s="81"/>
      <c r="WV31" s="81"/>
      <c r="WW31" s="81">
        <v>0</v>
      </c>
      <c r="WX31" s="81"/>
      <c r="WY31" s="81"/>
      <c r="WZ31" s="81"/>
      <c r="XA31" s="81"/>
      <c r="XB31" s="81"/>
      <c r="XC31" s="81"/>
      <c r="XD31" s="81">
        <v>1</v>
      </c>
      <c r="XE31" s="81"/>
      <c r="XF31" s="81"/>
      <c r="XG31" s="81"/>
      <c r="XH31" s="81"/>
      <c r="XI31" s="81"/>
      <c r="XJ31" s="81"/>
      <c r="XK31" s="81"/>
      <c r="XL31" s="81"/>
      <c r="XM31" s="81"/>
      <c r="XN31" s="81"/>
      <c r="XO31" s="81"/>
      <c r="XP31" s="81"/>
      <c r="XQ31" s="81"/>
      <c r="XR31" s="81"/>
      <c r="XS31" s="81"/>
      <c r="XT31" s="81"/>
      <c r="XU31" s="81"/>
      <c r="XV31" s="81"/>
      <c r="XW31" s="81"/>
      <c r="XX31" s="81"/>
      <c r="XY31" s="81"/>
      <c r="XZ31" s="81"/>
      <c r="YA31" s="81"/>
      <c r="YB31" s="81"/>
      <c r="YC31" s="81"/>
      <c r="YD31" s="81"/>
      <c r="YE31" s="81"/>
      <c r="YF31" s="81"/>
      <c r="YG31" s="81"/>
      <c r="YH31" s="81"/>
      <c r="YI31" s="81"/>
      <c r="YJ31" s="81"/>
      <c r="YK31" s="81"/>
      <c r="YL31" s="301">
        <v>1</v>
      </c>
      <c r="YM31" s="301">
        <v>1</v>
      </c>
      <c r="YN31" s="301">
        <v>1</v>
      </c>
      <c r="YO31" s="301">
        <v>1</v>
      </c>
      <c r="YP31" s="2">
        <v>1</v>
      </c>
      <c r="YQ31" s="2">
        <v>1</v>
      </c>
    </row>
    <row r="32" spans="1:667" s="79" customFormat="1" ht="15" customHeight="1" x14ac:dyDescent="0.25">
      <c r="A32" s="100" t="s">
        <v>1990</v>
      </c>
      <c r="B32" s="75"/>
      <c r="C32" s="98" t="s">
        <v>602</v>
      </c>
      <c r="D32" s="98" t="s">
        <v>602</v>
      </c>
      <c r="E32" s="79" t="s">
        <v>2194</v>
      </c>
      <c r="F32" s="79" t="s">
        <v>2194</v>
      </c>
      <c r="G32" s="79" t="s">
        <v>2194</v>
      </c>
      <c r="H32" s="79" t="s">
        <v>2194</v>
      </c>
      <c r="I32" s="79" t="s">
        <v>2194</v>
      </c>
      <c r="J32" s="79" t="s">
        <v>2194</v>
      </c>
      <c r="K32" s="79" t="s">
        <v>2194</v>
      </c>
      <c r="L32" s="79" t="s">
        <v>2194</v>
      </c>
      <c r="M32" s="79" t="s">
        <v>2194</v>
      </c>
      <c r="N32" s="79" t="s">
        <v>2194</v>
      </c>
      <c r="O32" s="79" t="s">
        <v>2194</v>
      </c>
      <c r="P32" s="79" t="s">
        <v>2194</v>
      </c>
      <c r="Q32" s="79" t="s">
        <v>2194</v>
      </c>
      <c r="R32" s="79" t="s">
        <v>2194</v>
      </c>
      <c r="S32" s="79" t="s">
        <v>2194</v>
      </c>
      <c r="T32" s="79" t="s">
        <v>2194</v>
      </c>
      <c r="U32" s="79" t="s">
        <v>2259</v>
      </c>
      <c r="V32" s="79" t="s">
        <v>2259</v>
      </c>
      <c r="W32" s="79" t="s">
        <v>2259</v>
      </c>
      <c r="X32" s="79" t="s">
        <v>2259</v>
      </c>
      <c r="Y32" s="79" t="s">
        <v>2259</v>
      </c>
      <c r="Z32" s="79" t="s">
        <v>2259</v>
      </c>
      <c r="AA32" s="79" t="s">
        <v>2259</v>
      </c>
      <c r="AB32" s="79" t="s">
        <v>2259</v>
      </c>
      <c r="AC32" s="79" t="s">
        <v>2259</v>
      </c>
      <c r="AD32" s="79" t="s">
        <v>2259</v>
      </c>
      <c r="AE32" s="79" t="s">
        <v>2259</v>
      </c>
      <c r="AF32" s="79" t="s">
        <v>2259</v>
      </c>
      <c r="AG32" s="79" t="s">
        <v>2259</v>
      </c>
      <c r="AH32" s="79" t="s">
        <v>2259</v>
      </c>
      <c r="AI32" s="79" t="s">
        <v>2259</v>
      </c>
      <c r="AJ32" s="79" t="s">
        <v>2004</v>
      </c>
      <c r="AK32" s="79" t="s">
        <v>2004</v>
      </c>
      <c r="AL32" s="79" t="s">
        <v>2004</v>
      </c>
      <c r="AM32" s="79" t="s">
        <v>2004</v>
      </c>
      <c r="AN32" s="79" t="s">
        <v>2004</v>
      </c>
      <c r="AO32" s="79" t="s">
        <v>2194</v>
      </c>
      <c r="AP32" s="79" t="s">
        <v>2194</v>
      </c>
      <c r="AQ32" s="79" t="s">
        <v>2194</v>
      </c>
      <c r="AR32" s="79" t="s">
        <v>2262</v>
      </c>
      <c r="AS32" s="79" t="s">
        <v>2262</v>
      </c>
      <c r="AT32" s="79" t="s">
        <v>2262</v>
      </c>
      <c r="AU32" s="79" t="s">
        <v>2262</v>
      </c>
      <c r="AV32" s="79" t="s">
        <v>2262</v>
      </c>
      <c r="AW32" s="79" t="s">
        <v>2262</v>
      </c>
      <c r="AX32" s="79" t="s">
        <v>2262</v>
      </c>
      <c r="AY32" s="79" t="s">
        <v>211</v>
      </c>
      <c r="AZ32" s="79" t="s">
        <v>211</v>
      </c>
      <c r="BA32" s="98" t="s">
        <v>2268</v>
      </c>
      <c r="BB32" s="98" t="s">
        <v>2268</v>
      </c>
      <c r="BC32" s="98" t="s">
        <v>2268</v>
      </c>
      <c r="BD32" s="98" t="s">
        <v>2268</v>
      </c>
      <c r="BE32" s="98" t="s">
        <v>1993</v>
      </c>
      <c r="BF32" s="98" t="s">
        <v>1993</v>
      </c>
      <c r="BG32" s="98" t="s">
        <v>409</v>
      </c>
      <c r="BH32" s="98" t="s">
        <v>409</v>
      </c>
      <c r="BI32" s="98" t="s">
        <v>409</v>
      </c>
      <c r="BJ32" s="98" t="s">
        <v>409</v>
      </c>
      <c r="BK32" s="98" t="s">
        <v>409</v>
      </c>
      <c r="BL32" s="98" t="s">
        <v>409</v>
      </c>
      <c r="BM32" s="98" t="s">
        <v>409</v>
      </c>
      <c r="BN32" s="98" t="s">
        <v>409</v>
      </c>
      <c r="BO32" s="98" t="s">
        <v>409</v>
      </c>
      <c r="BP32" s="98" t="s">
        <v>409</v>
      </c>
      <c r="BQ32" s="98" t="s">
        <v>409</v>
      </c>
      <c r="BR32" s="98" t="s">
        <v>409</v>
      </c>
      <c r="BS32" s="79" t="s">
        <v>2276</v>
      </c>
      <c r="BT32" s="79" t="s">
        <v>2278</v>
      </c>
      <c r="BU32" s="79" t="str">
        <f>BT32</f>
        <v>Cui, Lapan, Moschini</v>
      </c>
      <c r="BV32" s="79" t="str">
        <f t="shared" ref="BV32:BY32" si="360">BU32</f>
        <v>Cui, Lapan, Moschini</v>
      </c>
      <c r="BW32" s="79" t="str">
        <f t="shared" si="360"/>
        <v>Cui, Lapan, Moschini</v>
      </c>
      <c r="BX32" s="79" t="str">
        <f t="shared" si="360"/>
        <v>Cui, Lapan, Moschini</v>
      </c>
      <c r="BY32" s="79" t="str">
        <f t="shared" si="360"/>
        <v>Cui, Lapan, Moschini</v>
      </c>
      <c r="BZ32" s="98" t="s">
        <v>1634</v>
      </c>
      <c r="CA32" s="79" t="s">
        <v>2004</v>
      </c>
      <c r="CB32" s="98" t="s">
        <v>418</v>
      </c>
      <c r="CC32" s="98" t="s">
        <v>418</v>
      </c>
      <c r="CD32" s="98" t="s">
        <v>418</v>
      </c>
      <c r="CE32" s="98" t="s">
        <v>418</v>
      </c>
      <c r="CF32" s="98" t="s">
        <v>1996</v>
      </c>
      <c r="CG32" s="98" t="str">
        <f>CF32</f>
        <v>USAGE</v>
      </c>
      <c r="CH32" s="98" t="str">
        <f t="shared" ref="CH32:CK32" si="361">CG32</f>
        <v>USAGE</v>
      </c>
      <c r="CI32" s="98" t="str">
        <f t="shared" si="361"/>
        <v>USAGE</v>
      </c>
      <c r="CJ32" s="98" t="str">
        <f t="shared" si="361"/>
        <v>USAGE</v>
      </c>
      <c r="CK32" s="98" t="str">
        <f t="shared" si="361"/>
        <v>USAGE</v>
      </c>
      <c r="CL32" s="79" t="s">
        <v>213</v>
      </c>
      <c r="CM32" s="79" t="s">
        <v>213</v>
      </c>
      <c r="CN32" s="79" t="s">
        <v>213</v>
      </c>
      <c r="CO32" s="79" t="s">
        <v>1993</v>
      </c>
      <c r="CP32" s="98" t="s">
        <v>2299</v>
      </c>
      <c r="CQ32" s="98" t="s">
        <v>409</v>
      </c>
      <c r="CR32" s="98" t="s">
        <v>409</v>
      </c>
      <c r="CS32" s="98" t="s">
        <v>409</v>
      </c>
      <c r="CT32" s="98" t="s">
        <v>1635</v>
      </c>
      <c r="CU32" s="98" t="str">
        <f>CT32</f>
        <v>GTAP-E</v>
      </c>
      <c r="CV32" s="98" t="str">
        <f t="shared" ref="CV32:DA32" si="362">CU32</f>
        <v>GTAP-E</v>
      </c>
      <c r="CW32" s="98" t="str">
        <f t="shared" si="362"/>
        <v>GTAP-E</v>
      </c>
      <c r="CX32" s="98" t="str">
        <f t="shared" si="362"/>
        <v>GTAP-E</v>
      </c>
      <c r="CY32" s="98" t="str">
        <f t="shared" si="362"/>
        <v>GTAP-E</v>
      </c>
      <c r="CZ32" s="98" t="str">
        <f t="shared" si="362"/>
        <v>GTAP-E</v>
      </c>
      <c r="DA32" s="98" t="str">
        <f t="shared" si="362"/>
        <v>GTAP-E</v>
      </c>
      <c r="DB32" s="98" t="s">
        <v>409</v>
      </c>
      <c r="DC32" s="98" t="s">
        <v>409</v>
      </c>
      <c r="DD32" s="98" t="s">
        <v>409</v>
      </c>
      <c r="DE32" s="98" t="s">
        <v>409</v>
      </c>
      <c r="DF32" s="79" t="s">
        <v>247</v>
      </c>
      <c r="DG32" s="79" t="s">
        <v>247</v>
      </c>
      <c r="DH32" s="79" t="s">
        <v>247</v>
      </c>
      <c r="DI32" s="79" t="s">
        <v>247</v>
      </c>
      <c r="DJ32" s="98" t="s">
        <v>410</v>
      </c>
      <c r="DK32" s="98" t="s">
        <v>410</v>
      </c>
      <c r="DL32" s="98" t="s">
        <v>410</v>
      </c>
      <c r="DM32" s="98" t="s">
        <v>410</v>
      </c>
      <c r="DN32" s="98" t="s">
        <v>410</v>
      </c>
      <c r="DO32" s="98" t="s">
        <v>410</v>
      </c>
      <c r="DP32" s="98" t="s">
        <v>410</v>
      </c>
      <c r="DQ32" s="98" t="s">
        <v>410</v>
      </c>
      <c r="DR32" s="98" t="s">
        <v>410</v>
      </c>
      <c r="DS32" s="98" t="s">
        <v>410</v>
      </c>
      <c r="DT32" s="98" t="s">
        <v>410</v>
      </c>
      <c r="DU32" s="98" t="s">
        <v>410</v>
      </c>
      <c r="DV32" s="98" t="s">
        <v>410</v>
      </c>
      <c r="DW32" s="98" t="s">
        <v>410</v>
      </c>
      <c r="DX32" s="79" t="s">
        <v>2315</v>
      </c>
      <c r="DY32" s="79" t="s">
        <v>2315</v>
      </c>
      <c r="DZ32" s="79" t="s">
        <v>2315</v>
      </c>
      <c r="EA32" s="79" t="s">
        <v>2315</v>
      </c>
      <c r="EB32" s="79" t="s">
        <v>2315</v>
      </c>
      <c r="EC32" s="79" t="s">
        <v>2315</v>
      </c>
      <c r="ED32" s="79" t="s">
        <v>2315</v>
      </c>
      <c r="EE32" s="79" t="s">
        <v>2315</v>
      </c>
      <c r="EF32" s="79" t="s">
        <v>2315</v>
      </c>
      <c r="EG32" s="79" t="s">
        <v>2315</v>
      </c>
      <c r="EH32" s="79" t="s">
        <v>2315</v>
      </c>
      <c r="EI32" s="79" t="s">
        <v>2315</v>
      </c>
      <c r="EJ32" s="79" t="s">
        <v>2318</v>
      </c>
      <c r="EK32" s="79" t="s">
        <v>2570</v>
      </c>
      <c r="EL32" s="79" t="s">
        <v>2570</v>
      </c>
      <c r="EM32" s="79" t="s">
        <v>2570</v>
      </c>
      <c r="EN32" s="79" t="s">
        <v>2570</v>
      </c>
      <c r="EO32" s="79" t="s">
        <v>2570</v>
      </c>
      <c r="EP32" s="79" t="s">
        <v>2570</v>
      </c>
      <c r="EQ32" s="79" t="s">
        <v>2570</v>
      </c>
      <c r="ER32" s="79" t="s">
        <v>2570</v>
      </c>
      <c r="ES32" s="79" t="s">
        <v>2570</v>
      </c>
      <c r="ET32" s="79" t="s">
        <v>2570</v>
      </c>
      <c r="EU32" s="79" t="s">
        <v>2570</v>
      </c>
      <c r="EV32" s="79" t="s">
        <v>2570</v>
      </c>
      <c r="EW32" s="79" t="s">
        <v>2570</v>
      </c>
      <c r="EX32" s="79" t="s">
        <v>2570</v>
      </c>
      <c r="EY32" s="79" t="s">
        <v>2570</v>
      </c>
      <c r="EZ32" s="79" t="s">
        <v>2570</v>
      </c>
      <c r="FA32" s="79" t="s">
        <v>2570</v>
      </c>
      <c r="FB32" s="79" t="s">
        <v>2570</v>
      </c>
      <c r="FC32" s="79" t="s">
        <v>2570</v>
      </c>
      <c r="FD32" s="79" t="s">
        <v>2570</v>
      </c>
      <c r="FE32" s="79" t="s">
        <v>2570</v>
      </c>
      <c r="FF32" s="79" t="s">
        <v>2570</v>
      </c>
      <c r="FG32" s="79" t="s">
        <v>2570</v>
      </c>
      <c r="FH32" s="79" t="s">
        <v>2570</v>
      </c>
      <c r="FI32" s="79" t="s">
        <v>2570</v>
      </c>
      <c r="FJ32" s="79" t="s">
        <v>2570</v>
      </c>
      <c r="FK32" s="79" t="s">
        <v>2570</v>
      </c>
      <c r="FL32" s="79" t="s">
        <v>2570</v>
      </c>
      <c r="FM32" s="79" t="s">
        <v>2570</v>
      </c>
      <c r="FN32" s="79" t="s">
        <v>2570</v>
      </c>
      <c r="FO32" s="79" t="s">
        <v>213</v>
      </c>
      <c r="FP32" s="79" t="s">
        <v>213</v>
      </c>
      <c r="FQ32" s="79" t="s">
        <v>247</v>
      </c>
      <c r="FR32" s="79" t="s">
        <v>247</v>
      </c>
      <c r="FS32" s="79" t="s">
        <v>247</v>
      </c>
      <c r="FT32" s="79" t="s">
        <v>247</v>
      </c>
      <c r="FU32" s="79" t="s">
        <v>2329</v>
      </c>
      <c r="FV32" s="79" t="s">
        <v>2329</v>
      </c>
      <c r="FW32" s="79" t="s">
        <v>2329</v>
      </c>
      <c r="FX32" s="98" t="s">
        <v>409</v>
      </c>
      <c r="FY32" s="79" t="s">
        <v>247</v>
      </c>
      <c r="FZ32" s="79" t="s">
        <v>247</v>
      </c>
      <c r="GA32" s="79" t="s">
        <v>247</v>
      </c>
      <c r="GB32" s="79" t="s">
        <v>247</v>
      </c>
      <c r="GC32" s="79" t="s">
        <v>247</v>
      </c>
      <c r="GD32" s="79" t="s">
        <v>247</v>
      </c>
      <c r="GE32" s="79" t="s">
        <v>2334</v>
      </c>
      <c r="GF32" s="79" t="s">
        <v>2334</v>
      </c>
      <c r="GG32" s="79" t="s">
        <v>2334</v>
      </c>
      <c r="GH32" s="79" t="s">
        <v>1635</v>
      </c>
      <c r="GI32" s="79" t="s">
        <v>1635</v>
      </c>
      <c r="GJ32" s="79" t="s">
        <v>1635</v>
      </c>
      <c r="GK32" s="79" t="s">
        <v>1635</v>
      </c>
      <c r="GL32" s="79" t="s">
        <v>1635</v>
      </c>
      <c r="GM32" s="79" t="s">
        <v>1635</v>
      </c>
      <c r="GN32" s="79" t="s">
        <v>1635</v>
      </c>
      <c r="GO32" s="79" t="s">
        <v>1635</v>
      </c>
      <c r="GP32" s="79" t="s">
        <v>247</v>
      </c>
      <c r="GQ32" s="79" t="s">
        <v>247</v>
      </c>
      <c r="GR32" s="79" t="s">
        <v>211</v>
      </c>
      <c r="GS32" s="79" t="s">
        <v>211</v>
      </c>
      <c r="GT32" s="79" t="s">
        <v>2004</v>
      </c>
      <c r="GU32" s="79" t="s">
        <v>2194</v>
      </c>
      <c r="GV32" s="79" t="s">
        <v>2194</v>
      </c>
      <c r="GW32" s="79" t="s">
        <v>2194</v>
      </c>
      <c r="GX32" s="79" t="s">
        <v>2194</v>
      </c>
      <c r="GY32" s="79" t="s">
        <v>2194</v>
      </c>
      <c r="GZ32" s="79" t="s">
        <v>2194</v>
      </c>
      <c r="HA32" s="81" t="s">
        <v>2001</v>
      </c>
      <c r="HB32" s="81" t="s">
        <v>2351</v>
      </c>
      <c r="HC32" s="81" t="s">
        <v>2351</v>
      </c>
      <c r="HD32" s="81" t="s">
        <v>2353</v>
      </c>
      <c r="HE32" s="81" t="s">
        <v>2355</v>
      </c>
      <c r="HF32" s="81" t="s">
        <v>2355</v>
      </c>
      <c r="HG32" s="81" t="s">
        <v>247</v>
      </c>
      <c r="HH32" s="81" t="s">
        <v>247</v>
      </c>
      <c r="HI32" s="81" t="s">
        <v>247</v>
      </c>
      <c r="HJ32" s="81" t="s">
        <v>247</v>
      </c>
      <c r="HK32" s="81" t="s">
        <v>2360</v>
      </c>
      <c r="HL32" s="81" t="s">
        <v>2360</v>
      </c>
      <c r="HM32" s="81" t="s">
        <v>2360</v>
      </c>
      <c r="HN32" s="81" t="s">
        <v>2360</v>
      </c>
      <c r="HO32" s="81" t="s">
        <v>2360</v>
      </c>
      <c r="HP32" s="81" t="s">
        <v>2360</v>
      </c>
      <c r="HQ32" s="81" t="s">
        <v>2360</v>
      </c>
      <c r="HR32" s="81" t="s">
        <v>2360</v>
      </c>
      <c r="HS32" s="81" t="s">
        <v>2004</v>
      </c>
      <c r="HT32" s="81" t="s">
        <v>247</v>
      </c>
      <c r="HU32" s="81" t="s">
        <v>247</v>
      </c>
      <c r="HV32" s="81" t="s">
        <v>247</v>
      </c>
      <c r="HW32" s="81" t="s">
        <v>2351</v>
      </c>
      <c r="HX32" s="81" t="s">
        <v>2351</v>
      </c>
      <c r="HY32" s="81" t="s">
        <v>2004</v>
      </c>
      <c r="HZ32" s="81" t="s">
        <v>2004</v>
      </c>
      <c r="IA32" s="81" t="s">
        <v>2004</v>
      </c>
      <c r="IB32" s="81" t="s">
        <v>2004</v>
      </c>
      <c r="IC32" s="81" t="s">
        <v>2004</v>
      </c>
      <c r="ID32" s="81" t="s">
        <v>2004</v>
      </c>
      <c r="IE32" s="81" t="s">
        <v>247</v>
      </c>
      <c r="IF32" s="81" t="s">
        <v>2385</v>
      </c>
      <c r="IG32" s="81" t="s">
        <v>2329</v>
      </c>
      <c r="IH32" s="81" t="s">
        <v>2329</v>
      </c>
      <c r="II32" s="81" t="s">
        <v>2329</v>
      </c>
      <c r="IJ32" s="81" t="s">
        <v>2329</v>
      </c>
      <c r="IK32" s="81" t="s">
        <v>2329</v>
      </c>
      <c r="IL32" s="81" t="s">
        <v>2329</v>
      </c>
      <c r="IM32" s="81" t="s">
        <v>2329</v>
      </c>
      <c r="IN32" s="81" t="s">
        <v>2329</v>
      </c>
      <c r="IO32" s="81" t="s">
        <v>2329</v>
      </c>
      <c r="IP32" s="81" t="s">
        <v>2329</v>
      </c>
      <c r="IQ32" s="81" t="s">
        <v>2329</v>
      </c>
      <c r="IR32" s="81" t="s">
        <v>2329</v>
      </c>
      <c r="IS32" s="81" t="s">
        <v>2329</v>
      </c>
      <c r="IT32" s="81" t="s">
        <v>2329</v>
      </c>
      <c r="IU32" s="81" t="s">
        <v>2329</v>
      </c>
      <c r="IV32" s="81" t="s">
        <v>2329</v>
      </c>
      <c r="IW32" s="81" t="s">
        <v>2329</v>
      </c>
      <c r="IX32" s="81" t="s">
        <v>2329</v>
      </c>
      <c r="IY32" s="81" t="s">
        <v>2329</v>
      </c>
      <c r="IZ32" s="81" t="s">
        <v>2329</v>
      </c>
      <c r="JA32" s="81" t="s">
        <v>2329</v>
      </c>
      <c r="JB32" s="81" t="s">
        <v>2329</v>
      </c>
      <c r="JC32" s="81" t="s">
        <v>2329</v>
      </c>
      <c r="JD32" s="81" t="s">
        <v>2329</v>
      </c>
      <c r="JE32" s="81" t="s">
        <v>2329</v>
      </c>
      <c r="JF32" s="81" t="s">
        <v>2329</v>
      </c>
      <c r="JG32" s="81" t="s">
        <v>2329</v>
      </c>
      <c r="JH32" s="81" t="s">
        <v>2329</v>
      </c>
      <c r="JI32" s="81" t="s">
        <v>2329</v>
      </c>
      <c r="JJ32" s="81" t="s">
        <v>2329</v>
      </c>
      <c r="JK32" s="81" t="s">
        <v>2329</v>
      </c>
      <c r="JL32" s="81" t="s">
        <v>2329</v>
      </c>
      <c r="JM32" s="81" t="s">
        <v>2329</v>
      </c>
      <c r="JN32" s="81" t="s">
        <v>2329</v>
      </c>
      <c r="JO32" s="81" t="s">
        <v>2329</v>
      </c>
      <c r="JP32" s="81" t="s">
        <v>2329</v>
      </c>
      <c r="JQ32" s="81" t="s">
        <v>2329</v>
      </c>
      <c r="JR32" s="81" t="s">
        <v>2329</v>
      </c>
      <c r="JS32" s="81" t="s">
        <v>2329</v>
      </c>
      <c r="JT32" s="81" t="s">
        <v>2329</v>
      </c>
      <c r="JU32" s="81" t="s">
        <v>2329</v>
      </c>
      <c r="JV32" s="81" t="s">
        <v>2329</v>
      </c>
      <c r="JW32" s="81" t="s">
        <v>2329</v>
      </c>
      <c r="JX32" s="81" t="s">
        <v>2329</v>
      </c>
      <c r="JY32" s="81" t="s">
        <v>2329</v>
      </c>
      <c r="JZ32" s="81" t="s">
        <v>2329</v>
      </c>
      <c r="KA32" s="81" t="s">
        <v>2329</v>
      </c>
      <c r="KB32" s="81" t="s">
        <v>2329</v>
      </c>
      <c r="KC32" s="81" t="s">
        <v>2329</v>
      </c>
      <c r="KD32" s="81" t="s">
        <v>2329</v>
      </c>
      <c r="KE32" s="81" t="s">
        <v>2329</v>
      </c>
      <c r="KF32" s="81" t="s">
        <v>2329</v>
      </c>
      <c r="KG32" s="81" t="s">
        <v>2329</v>
      </c>
      <c r="KH32" s="81" t="s">
        <v>2329</v>
      </c>
      <c r="KI32" s="81" t="s">
        <v>2329</v>
      </c>
      <c r="KJ32" s="81" t="s">
        <v>2329</v>
      </c>
      <c r="KK32" s="81" t="s">
        <v>2329</v>
      </c>
      <c r="KL32" s="81" t="s">
        <v>2329</v>
      </c>
      <c r="KM32" s="81" t="s">
        <v>2329</v>
      </c>
      <c r="KN32" s="81" t="s">
        <v>2329</v>
      </c>
      <c r="KO32" s="81" t="s">
        <v>2329</v>
      </c>
      <c r="KP32" s="81" t="s">
        <v>2329</v>
      </c>
      <c r="KQ32" s="81" t="s">
        <v>2329</v>
      </c>
      <c r="KR32" s="81" t="s">
        <v>2329</v>
      </c>
      <c r="KS32" s="81" t="s">
        <v>2329</v>
      </c>
      <c r="KT32" s="81" t="s">
        <v>2329</v>
      </c>
      <c r="KU32" s="81" t="s">
        <v>2329</v>
      </c>
      <c r="KV32" s="81" t="s">
        <v>2329</v>
      </c>
      <c r="KW32" s="81" t="s">
        <v>2329</v>
      </c>
      <c r="KX32" s="81" t="s">
        <v>2329</v>
      </c>
      <c r="KY32" s="81" t="s">
        <v>2329</v>
      </c>
      <c r="KZ32" s="81" t="s">
        <v>2329</v>
      </c>
      <c r="LA32" s="81" t="s">
        <v>2329</v>
      </c>
      <c r="LB32" s="81" t="s">
        <v>2329</v>
      </c>
      <c r="LC32" s="81" t="s">
        <v>2329</v>
      </c>
      <c r="LD32" s="81" t="s">
        <v>2329</v>
      </c>
      <c r="LE32" s="79" t="s">
        <v>2390</v>
      </c>
      <c r="LF32" s="79" t="s">
        <v>2390</v>
      </c>
      <c r="LG32" s="81" t="s">
        <v>2394</v>
      </c>
      <c r="LH32" s="81" t="s">
        <v>2394</v>
      </c>
      <c r="LI32" s="325" t="s">
        <v>2005</v>
      </c>
      <c r="LJ32" s="325" t="s">
        <v>2005</v>
      </c>
      <c r="LK32" s="2" t="s">
        <v>409</v>
      </c>
      <c r="LL32" s="2" t="s">
        <v>211</v>
      </c>
      <c r="LM32" s="2" t="s">
        <v>211</v>
      </c>
      <c r="LN32" s="2" t="s">
        <v>211</v>
      </c>
      <c r="LO32" s="2" t="s">
        <v>211</v>
      </c>
      <c r="LP32" s="2" t="s">
        <v>211</v>
      </c>
      <c r="LQ32" s="2" t="s">
        <v>211</v>
      </c>
      <c r="LR32" s="2" t="s">
        <v>211</v>
      </c>
      <c r="LS32" s="2" t="s">
        <v>211</v>
      </c>
      <c r="LT32" s="2" t="s">
        <v>211</v>
      </c>
      <c r="LU32" s="2" t="s">
        <v>211</v>
      </c>
      <c r="LV32" s="2" t="str">
        <f t="shared" si="359"/>
        <v>FASOM</v>
      </c>
      <c r="LW32" s="2" t="str">
        <f t="shared" si="359"/>
        <v>FASOM</v>
      </c>
      <c r="LX32" s="2" t="str">
        <f t="shared" si="359"/>
        <v>FASOM</v>
      </c>
      <c r="LY32" s="2" t="str">
        <f t="shared" si="359"/>
        <v>FASOM</v>
      </c>
      <c r="LZ32" s="2" t="str">
        <f t="shared" si="359"/>
        <v>FASOM</v>
      </c>
      <c r="MA32" s="2" t="str">
        <f t="shared" si="359"/>
        <v>FASOM</v>
      </c>
      <c r="MB32" s="2" t="str">
        <f t="shared" si="359"/>
        <v>FASOM</v>
      </c>
      <c r="MC32" s="2" t="str">
        <f t="shared" si="359"/>
        <v>FASOM</v>
      </c>
      <c r="MD32" s="2" t="str">
        <f t="shared" si="359"/>
        <v>FASOM</v>
      </c>
      <c r="ME32" s="253" t="s">
        <v>2735</v>
      </c>
      <c r="MF32" s="2" t="s">
        <v>414</v>
      </c>
      <c r="MG32" s="2" t="s">
        <v>414</v>
      </c>
      <c r="MH32" s="34" t="s">
        <v>2736</v>
      </c>
      <c r="MI32" s="34" t="s">
        <v>2737</v>
      </c>
      <c r="MJ32" s="34" t="s">
        <v>2737</v>
      </c>
      <c r="MK32" s="34" t="s">
        <v>2737</v>
      </c>
      <c r="ML32" s="34" t="s">
        <v>2737</v>
      </c>
      <c r="MM32" s="34" t="s">
        <v>2738</v>
      </c>
      <c r="MN32" s="34" t="s">
        <v>2738</v>
      </c>
      <c r="MO32" s="34" t="s">
        <v>2738</v>
      </c>
      <c r="MP32" s="34" t="s">
        <v>2738</v>
      </c>
      <c r="MQ32" s="34" t="s">
        <v>2738</v>
      </c>
      <c r="MR32" s="34" t="s">
        <v>2738</v>
      </c>
      <c r="MT32" s="79" t="s">
        <v>2191</v>
      </c>
      <c r="MU32" s="79" t="s">
        <v>2004</v>
      </c>
      <c r="MV32" s="81"/>
      <c r="MW32" s="79" t="s">
        <v>1995</v>
      </c>
      <c r="MZ32" s="98" t="s">
        <v>211</v>
      </c>
      <c r="NA32" s="98" t="s">
        <v>1991</v>
      </c>
      <c r="NB32" s="98" t="s">
        <v>1991</v>
      </c>
      <c r="NE32" s="79" t="s">
        <v>213</v>
      </c>
      <c r="NF32" s="98" t="s">
        <v>1635</v>
      </c>
      <c r="NG32" s="98"/>
      <c r="NH32" s="98"/>
      <c r="NI32" s="98"/>
      <c r="NJ32" s="98" t="s">
        <v>1992</v>
      </c>
      <c r="NK32" s="99" t="s">
        <v>1994</v>
      </c>
      <c r="NL32" s="79" t="s">
        <v>1994</v>
      </c>
      <c r="NM32" s="98"/>
      <c r="NN32" s="76"/>
      <c r="NO32" s="80"/>
      <c r="NQ32" s="98"/>
      <c r="NW32" s="76"/>
      <c r="OF32" s="99"/>
      <c r="OG32" s="98"/>
      <c r="OH32" s="98"/>
      <c r="OI32" s="98"/>
      <c r="OM32" s="98"/>
      <c r="ON32" s="79" t="s">
        <v>213</v>
      </c>
      <c r="OO32" s="79" t="s">
        <v>414</v>
      </c>
      <c r="OS32" s="98" t="s">
        <v>1997</v>
      </c>
      <c r="OT32" s="98"/>
      <c r="OW32" s="98"/>
      <c r="OX32" s="98" t="s">
        <v>409</v>
      </c>
      <c r="PA32" s="98"/>
      <c r="PB32" s="79" t="s">
        <v>1064</v>
      </c>
      <c r="PC32" s="98"/>
      <c r="PD32" s="98"/>
      <c r="PE32" s="98"/>
      <c r="PG32" s="79" t="s">
        <v>1998</v>
      </c>
      <c r="PI32" s="98" t="s">
        <v>610</v>
      </c>
      <c r="PJ32" s="98" t="s">
        <v>1999</v>
      </c>
      <c r="PO32" s="98"/>
      <c r="PQ32" s="98"/>
      <c r="PR32" s="98"/>
      <c r="PT32" s="98"/>
      <c r="PX32" s="76" t="s">
        <v>2005</v>
      </c>
      <c r="PZ32" s="98"/>
      <c r="QA32" s="98"/>
      <c r="QB32" s="76"/>
      <c r="QE32" s="98"/>
      <c r="QF32" s="98"/>
      <c r="QL32" s="98"/>
      <c r="QM32" s="98"/>
      <c r="QN32" s="98"/>
      <c r="QP32" s="98"/>
      <c r="QQ32" s="98"/>
      <c r="QR32" s="98" t="s">
        <v>413</v>
      </c>
      <c r="QV32" s="98"/>
      <c r="QZ32" s="79" t="s">
        <v>213</v>
      </c>
      <c r="RA32" s="79" t="s">
        <v>213</v>
      </c>
      <c r="RB32" s="79" t="s">
        <v>213</v>
      </c>
      <c r="RC32" s="79" t="s">
        <v>213</v>
      </c>
      <c r="RD32" s="79" t="s">
        <v>213</v>
      </c>
      <c r="RE32" s="79" t="s">
        <v>213</v>
      </c>
      <c r="RG32" s="98"/>
      <c r="RI32" s="79" t="s">
        <v>247</v>
      </c>
      <c r="RJ32" s="79" t="s">
        <v>247</v>
      </c>
      <c r="RK32" s="79" t="s">
        <v>247</v>
      </c>
      <c r="RL32" s="79" t="s">
        <v>247</v>
      </c>
      <c r="RM32" s="79" t="s">
        <v>414</v>
      </c>
      <c r="RN32" s="98"/>
      <c r="RO32" s="98"/>
      <c r="RS32" s="76" t="s">
        <v>2003</v>
      </c>
      <c r="RT32" s="98" t="s">
        <v>414</v>
      </c>
      <c r="RU32" s="98" t="s">
        <v>414</v>
      </c>
      <c r="RV32" s="76" t="s">
        <v>213</v>
      </c>
      <c r="RZ32" s="79" t="s">
        <v>600</v>
      </c>
      <c r="SB32" s="79" t="s">
        <v>1065</v>
      </c>
      <c r="SC32" s="98" t="s">
        <v>2000</v>
      </c>
      <c r="SD32" s="98" t="s">
        <v>2000</v>
      </c>
      <c r="SG32" s="79" t="s">
        <v>247</v>
      </c>
      <c r="SH32" s="79" t="s">
        <v>247</v>
      </c>
      <c r="SK32" s="98"/>
      <c r="SM32" s="117" t="s">
        <v>603</v>
      </c>
      <c r="SO32" s="98"/>
      <c r="SR32" s="81" t="s">
        <v>1635</v>
      </c>
      <c r="SS32" s="81" t="s">
        <v>1635</v>
      </c>
      <c r="ST32" s="81"/>
      <c r="SU32" s="81"/>
      <c r="SV32" s="81"/>
      <c r="SW32" s="81" t="s">
        <v>1637</v>
      </c>
      <c r="SX32" s="81"/>
      <c r="SY32" s="81"/>
      <c r="SZ32" s="81"/>
      <c r="TA32" s="81"/>
      <c r="TB32" s="81"/>
      <c r="TC32" s="81"/>
      <c r="TD32" s="81"/>
      <c r="TE32" s="81"/>
      <c r="TF32" s="81"/>
      <c r="TG32" s="81"/>
      <c r="TH32" s="81"/>
      <c r="TI32" s="81"/>
      <c r="TJ32" s="81"/>
      <c r="TK32" s="81" t="s">
        <v>1642</v>
      </c>
      <c r="TL32" s="81"/>
      <c r="TM32" s="81"/>
      <c r="TN32" s="81"/>
      <c r="TO32" s="81"/>
      <c r="TP32" s="81"/>
      <c r="TQ32" s="81"/>
      <c r="TR32" s="81" t="s">
        <v>414</v>
      </c>
      <c r="TS32" s="81"/>
      <c r="TT32" s="81"/>
      <c r="TU32" s="81"/>
      <c r="TV32" s="81"/>
      <c r="TW32" s="81" t="s">
        <v>414</v>
      </c>
      <c r="TX32" s="81"/>
      <c r="TY32" s="81"/>
      <c r="TZ32" s="81" t="s">
        <v>1065</v>
      </c>
      <c r="UA32" s="81"/>
      <c r="UB32" s="81"/>
      <c r="UC32" s="81"/>
      <c r="UD32" s="81"/>
      <c r="UE32" s="81" t="s">
        <v>1635</v>
      </c>
      <c r="UF32" s="81"/>
      <c r="UG32" s="81"/>
      <c r="UH32" s="81"/>
      <c r="UI32" s="81"/>
      <c r="UJ32" s="81"/>
      <c r="UK32" s="81"/>
      <c r="UL32" s="81"/>
      <c r="UM32" s="81"/>
      <c r="UN32" s="81"/>
      <c r="UO32" s="82"/>
      <c r="UP32" s="82"/>
      <c r="UQ32" s="81"/>
      <c r="UR32" s="81"/>
      <c r="US32" s="81"/>
      <c r="UT32" s="81"/>
      <c r="UU32" s="81"/>
      <c r="UV32" s="81"/>
      <c r="UW32" s="81"/>
      <c r="UX32" s="81"/>
      <c r="UY32" s="81"/>
      <c r="UZ32" s="81"/>
      <c r="VA32" s="81"/>
      <c r="VB32" s="81"/>
      <c r="VC32" s="81"/>
      <c r="VD32" s="81"/>
      <c r="VE32" s="81"/>
      <c r="VF32" s="81"/>
      <c r="VG32" s="81"/>
      <c r="VH32" s="81"/>
      <c r="VI32" s="81"/>
      <c r="VJ32" s="81"/>
      <c r="VK32" s="81"/>
      <c r="VL32" s="81"/>
      <c r="VM32" s="81"/>
      <c r="VN32" s="81"/>
      <c r="VO32" s="81"/>
      <c r="VP32" s="81"/>
      <c r="VQ32" s="81"/>
      <c r="VR32" s="81"/>
      <c r="VS32" s="81"/>
      <c r="VT32" s="81"/>
      <c r="VU32" s="81"/>
      <c r="VV32" s="81"/>
      <c r="VW32" s="81"/>
      <c r="VX32" s="81"/>
      <c r="VY32" s="81"/>
      <c r="VZ32" s="81"/>
      <c r="WA32" s="81"/>
      <c r="WB32" s="81"/>
      <c r="WC32" s="81"/>
      <c r="WD32" s="81"/>
      <c r="WE32" s="81"/>
      <c r="WF32" s="81"/>
      <c r="WG32" s="81"/>
      <c r="WH32" s="81"/>
      <c r="WI32" s="81" t="s">
        <v>2002</v>
      </c>
      <c r="WJ32" s="80"/>
      <c r="WK32" s="81"/>
      <c r="WL32" s="81"/>
      <c r="WM32" s="81"/>
      <c r="WN32" s="81"/>
      <c r="WO32" s="81"/>
      <c r="WP32" s="81"/>
      <c r="WQ32" s="81"/>
      <c r="WR32" s="81"/>
      <c r="WS32" s="81"/>
      <c r="WT32" s="81"/>
      <c r="WU32" s="81"/>
      <c r="WV32" s="81"/>
      <c r="WW32" s="81" t="s">
        <v>2004</v>
      </c>
      <c r="WX32" s="81"/>
      <c r="WY32" s="81"/>
      <c r="WZ32" s="81"/>
      <c r="XA32" s="81"/>
      <c r="XB32" s="81"/>
      <c r="XC32" s="81"/>
      <c r="XD32" s="81"/>
      <c r="XE32" s="81"/>
      <c r="XF32" s="81"/>
      <c r="XG32" s="81"/>
      <c r="XH32" s="81"/>
      <c r="XI32" s="81"/>
      <c r="XJ32" s="81"/>
      <c r="XK32" s="81"/>
      <c r="XL32" s="81"/>
      <c r="XM32" s="81"/>
      <c r="XN32" s="81"/>
      <c r="XO32" s="81"/>
      <c r="XP32" s="81"/>
      <c r="XQ32" s="81"/>
      <c r="XR32" s="81"/>
      <c r="XS32" s="81"/>
      <c r="XT32" s="81"/>
      <c r="XU32" s="81"/>
      <c r="XV32" s="81"/>
      <c r="XW32" s="81"/>
      <c r="XX32" s="81"/>
      <c r="XY32" s="81"/>
      <c r="XZ32" s="81"/>
      <c r="YA32" s="81"/>
      <c r="YB32" s="81"/>
      <c r="YC32" s="81"/>
      <c r="YD32" s="81"/>
      <c r="YE32" s="81"/>
      <c r="YF32" s="81"/>
      <c r="YG32" s="81"/>
      <c r="YH32" s="81"/>
      <c r="YI32" s="81"/>
      <c r="YJ32" s="81"/>
      <c r="YK32" s="81"/>
      <c r="YL32" s="301" t="s">
        <v>2005</v>
      </c>
      <c r="YM32" s="301" t="s">
        <v>2005</v>
      </c>
      <c r="YN32" s="301" t="s">
        <v>2005</v>
      </c>
      <c r="YO32" s="301" t="s">
        <v>2005</v>
      </c>
      <c r="YP32" s="2" t="s">
        <v>414</v>
      </c>
      <c r="YQ32" s="2" t="s">
        <v>414</v>
      </c>
    </row>
    <row r="33" spans="1:667" s="79" customFormat="1" ht="15" customHeight="1" x14ac:dyDescent="0.25">
      <c r="A33" s="100" t="s">
        <v>1159</v>
      </c>
      <c r="B33" s="75"/>
      <c r="C33" s="98" t="s">
        <v>2258</v>
      </c>
      <c r="D33" s="98" t="s">
        <v>2258</v>
      </c>
      <c r="E33" s="79" t="s">
        <v>207</v>
      </c>
      <c r="F33" s="79" t="s">
        <v>207</v>
      </c>
      <c r="G33" s="79" t="s">
        <v>207</v>
      </c>
      <c r="H33" s="79" t="s">
        <v>207</v>
      </c>
      <c r="I33" s="79" t="s">
        <v>207</v>
      </c>
      <c r="J33" s="79" t="s">
        <v>207</v>
      </c>
      <c r="K33" s="79" t="s">
        <v>207</v>
      </c>
      <c r="L33" s="79" t="s">
        <v>207</v>
      </c>
      <c r="M33" s="79" t="s">
        <v>207</v>
      </c>
      <c r="N33" s="79" t="s">
        <v>207</v>
      </c>
      <c r="O33" s="79" t="s">
        <v>207</v>
      </c>
      <c r="P33" s="79" t="s">
        <v>207</v>
      </c>
      <c r="Q33" s="79" t="s">
        <v>207</v>
      </c>
      <c r="R33" s="79" t="s">
        <v>207</v>
      </c>
      <c r="S33" s="79" t="s">
        <v>207</v>
      </c>
      <c r="T33" s="79" t="s">
        <v>207</v>
      </c>
      <c r="AJ33" s="79" t="s">
        <v>2545</v>
      </c>
      <c r="AK33" s="79" t="s">
        <v>2545</v>
      </c>
      <c r="AL33" s="79" t="s">
        <v>2545</v>
      </c>
      <c r="AM33" s="79" t="s">
        <v>2545</v>
      </c>
      <c r="AN33" s="79" t="s">
        <v>2545</v>
      </c>
      <c r="AR33" s="79" t="s">
        <v>2263</v>
      </c>
      <c r="AS33" s="79" t="s">
        <v>2263</v>
      </c>
      <c r="AT33" s="79" t="s">
        <v>2263</v>
      </c>
      <c r="AU33" s="79" t="s">
        <v>2263</v>
      </c>
      <c r="AV33" s="79" t="s">
        <v>2263</v>
      </c>
      <c r="AW33" s="79" t="s">
        <v>2263</v>
      </c>
      <c r="AX33" s="79" t="s">
        <v>2263</v>
      </c>
      <c r="AY33" s="79" t="s">
        <v>2267</v>
      </c>
      <c r="AZ33" s="79" t="s">
        <v>2267</v>
      </c>
      <c r="BA33" s="98" t="s">
        <v>2269</v>
      </c>
      <c r="BB33" s="98" t="s">
        <v>2269</v>
      </c>
      <c r="BC33" s="98" t="s">
        <v>2269</v>
      </c>
      <c r="BD33" s="98" t="s">
        <v>2269</v>
      </c>
      <c r="BE33" s="98" t="s">
        <v>2270</v>
      </c>
      <c r="BF33" s="98" t="s">
        <v>2270</v>
      </c>
      <c r="BG33" s="98" t="s">
        <v>409</v>
      </c>
      <c r="BH33" s="98" t="s">
        <v>409</v>
      </c>
      <c r="BI33" s="98" t="s">
        <v>409</v>
      </c>
      <c r="BJ33" s="98" t="s">
        <v>409</v>
      </c>
      <c r="BK33" s="98" t="s">
        <v>409</v>
      </c>
      <c r="BL33" s="98"/>
      <c r="BM33" s="98"/>
      <c r="BN33" s="98"/>
      <c r="BO33" s="98"/>
      <c r="BP33" s="98"/>
      <c r="BQ33" s="98"/>
      <c r="BR33" s="98"/>
      <c r="BS33" s="79" t="s">
        <v>215</v>
      </c>
      <c r="BT33" s="79" t="s">
        <v>2006</v>
      </c>
      <c r="BU33" s="79" t="s">
        <v>2006</v>
      </c>
      <c r="BV33" s="79" t="s">
        <v>2006</v>
      </c>
      <c r="BW33" s="79" t="s">
        <v>2006</v>
      </c>
      <c r="BX33" s="79" t="s">
        <v>2006</v>
      </c>
      <c r="BY33" s="79" t="s">
        <v>2006</v>
      </c>
      <c r="BZ33" s="98" t="s">
        <v>2281</v>
      </c>
      <c r="CA33" s="79" t="s">
        <v>2284</v>
      </c>
      <c r="CB33" s="98" t="s">
        <v>2288</v>
      </c>
      <c r="CC33" s="98" t="str">
        <f>CB33</f>
        <v>p 91-2, 96</v>
      </c>
      <c r="CD33" s="98" t="str">
        <f t="shared" ref="CD33:CE33" si="363">CC33</f>
        <v>p 91-2, 96</v>
      </c>
      <c r="CE33" s="98" t="str">
        <f t="shared" si="363"/>
        <v>p 91-2, 96</v>
      </c>
      <c r="CF33" s="98" t="s">
        <v>2290</v>
      </c>
      <c r="CG33" s="98" t="str">
        <f t="shared" ref="CG33:CK33" si="364">CF33</f>
        <v>page v, 6, 9</v>
      </c>
      <c r="CH33" s="98" t="str">
        <f t="shared" si="364"/>
        <v>page v, 6, 9</v>
      </c>
      <c r="CI33" s="98" t="str">
        <f t="shared" si="364"/>
        <v>page v, 6, 9</v>
      </c>
      <c r="CJ33" s="98" t="str">
        <f t="shared" si="364"/>
        <v>page v, 6, 9</v>
      </c>
      <c r="CK33" s="98" t="str">
        <f t="shared" si="364"/>
        <v>page v, 6, 9</v>
      </c>
      <c r="CL33" s="79" t="s">
        <v>2091</v>
      </c>
      <c r="CM33" s="79" t="s">
        <v>213</v>
      </c>
      <c r="CN33" s="79" t="s">
        <v>213</v>
      </c>
      <c r="CO33" s="79" t="s">
        <v>2296</v>
      </c>
      <c r="CP33" s="98" t="s">
        <v>2300</v>
      </c>
      <c r="CQ33" s="98" t="s">
        <v>208</v>
      </c>
      <c r="CR33" s="98" t="str">
        <f>CQ33</f>
        <v>p 6</v>
      </c>
      <c r="CS33" s="98" t="str">
        <f t="shared" ref="CS33" si="365">CR33</f>
        <v>p 6</v>
      </c>
      <c r="CT33" s="98" t="s">
        <v>2305</v>
      </c>
      <c r="CU33" s="98" t="str">
        <f t="shared" ref="CU33:DA33" si="366">CT33</f>
        <v>GTAP version 7 modified (p. 441), including GTAP-E changes (p. 442); but not AEZs (p. 442)</v>
      </c>
      <c r="CV33" s="98" t="str">
        <f t="shared" si="366"/>
        <v>GTAP version 7 modified (p. 441), including GTAP-E changes (p. 442); but not AEZs (p. 442)</v>
      </c>
      <c r="CW33" s="98" t="str">
        <f t="shared" si="366"/>
        <v>GTAP version 7 modified (p. 441), including GTAP-E changes (p. 442); but not AEZs (p. 442)</v>
      </c>
      <c r="CX33" s="98" t="str">
        <f t="shared" si="366"/>
        <v>GTAP version 7 modified (p. 441), including GTAP-E changes (p. 442); but not AEZs (p. 442)</v>
      </c>
      <c r="CY33" s="98" t="str">
        <f t="shared" si="366"/>
        <v>GTAP version 7 modified (p. 441), including GTAP-E changes (p. 442); but not AEZs (p. 442)</v>
      </c>
      <c r="CZ33" s="98" t="str">
        <f t="shared" si="366"/>
        <v>GTAP version 7 modified (p. 441), including GTAP-E changes (p. 442); but not AEZs (p. 442)</v>
      </c>
      <c r="DA33" s="98" t="str">
        <f t="shared" si="366"/>
        <v>GTAP version 7 modified (p. 441), including GTAP-E changes (p. 442); but not AEZs (p. 442)</v>
      </c>
      <c r="DB33" s="98" t="s">
        <v>2307</v>
      </c>
      <c r="DC33" s="98" t="str">
        <f>DB33</f>
        <v>BEPAM, p 13-25</v>
      </c>
      <c r="DD33" s="98" t="str">
        <f>DC33</f>
        <v>BEPAM, p 13-25</v>
      </c>
      <c r="DE33" s="98" t="str">
        <f>DD33</f>
        <v>BEPAM, p 13-25</v>
      </c>
      <c r="DF33" s="79" t="s">
        <v>2309</v>
      </c>
      <c r="DG33" s="79" t="s">
        <v>2309</v>
      </c>
      <c r="DH33" s="79" t="s">
        <v>2309</v>
      </c>
      <c r="DI33" s="79" t="s">
        <v>2309</v>
      </c>
      <c r="DJ33" s="98" t="s">
        <v>2313</v>
      </c>
      <c r="DK33" s="98" t="s">
        <v>2313</v>
      </c>
      <c r="DL33" s="98" t="s">
        <v>2313</v>
      </c>
      <c r="DM33" s="98" t="s">
        <v>2313</v>
      </c>
      <c r="DN33" s="98" t="s">
        <v>2313</v>
      </c>
      <c r="DO33" s="98" t="s">
        <v>2313</v>
      </c>
      <c r="DP33" s="98" t="s">
        <v>2313</v>
      </c>
      <c r="DQ33" s="98" t="s">
        <v>2313</v>
      </c>
      <c r="DR33" s="98" t="s">
        <v>2313</v>
      </c>
      <c r="DS33" s="98" t="s">
        <v>2313</v>
      </c>
      <c r="DT33" s="98" t="s">
        <v>2313</v>
      </c>
      <c r="DU33" s="98" t="s">
        <v>2313</v>
      </c>
      <c r="DV33" s="98" t="s">
        <v>2313</v>
      </c>
      <c r="DW33" s="98" t="s">
        <v>2313</v>
      </c>
      <c r="DX33" s="79" t="s">
        <v>2316</v>
      </c>
      <c r="DY33" s="79" t="s">
        <v>2316</v>
      </c>
      <c r="DZ33" s="79" t="s">
        <v>2316</v>
      </c>
      <c r="EA33" s="79" t="s">
        <v>2316</v>
      </c>
      <c r="EB33" s="79" t="s">
        <v>2316</v>
      </c>
      <c r="EC33" s="79" t="s">
        <v>2316</v>
      </c>
      <c r="ED33" s="79" t="s">
        <v>2316</v>
      </c>
      <c r="EE33" s="79" t="s">
        <v>2316</v>
      </c>
      <c r="EF33" s="79" t="s">
        <v>2316</v>
      </c>
      <c r="EG33" s="79" t="s">
        <v>2316</v>
      </c>
      <c r="EH33" s="79" t="s">
        <v>2316</v>
      </c>
      <c r="EI33" s="79" t="s">
        <v>2316</v>
      </c>
      <c r="EJ33" s="79" t="s">
        <v>2319</v>
      </c>
      <c r="EK33" s="98" t="s">
        <v>2321</v>
      </c>
      <c r="EL33" s="98" t="s">
        <v>2321</v>
      </c>
      <c r="EM33" s="98" t="s">
        <v>2321</v>
      </c>
      <c r="EN33" s="98" t="s">
        <v>2321</v>
      </c>
      <c r="EO33" s="98" t="s">
        <v>2321</v>
      </c>
      <c r="EP33" s="98" t="s">
        <v>2321</v>
      </c>
      <c r="EQ33" s="98" t="s">
        <v>2321</v>
      </c>
      <c r="ER33" s="98" t="s">
        <v>2321</v>
      </c>
      <c r="ES33" s="98" t="s">
        <v>2321</v>
      </c>
      <c r="ET33" s="98" t="s">
        <v>2321</v>
      </c>
      <c r="EU33" s="98" t="s">
        <v>2321</v>
      </c>
      <c r="EV33" s="98" t="s">
        <v>2321</v>
      </c>
      <c r="EW33" s="98" t="s">
        <v>2321</v>
      </c>
      <c r="EX33" s="98" t="s">
        <v>2321</v>
      </c>
      <c r="EY33" s="98" t="s">
        <v>2321</v>
      </c>
      <c r="EZ33" s="98" t="s">
        <v>2321</v>
      </c>
      <c r="FA33" s="98" t="s">
        <v>2321</v>
      </c>
      <c r="FB33" s="98" t="s">
        <v>2321</v>
      </c>
      <c r="FC33" s="98" t="s">
        <v>2321</v>
      </c>
      <c r="FD33" s="98" t="s">
        <v>2321</v>
      </c>
      <c r="FE33" s="98" t="s">
        <v>2321</v>
      </c>
      <c r="FF33" s="98" t="s">
        <v>2321</v>
      </c>
      <c r="FG33" s="98" t="s">
        <v>2321</v>
      </c>
      <c r="FH33" s="98" t="s">
        <v>2321</v>
      </c>
      <c r="FI33" s="98" t="s">
        <v>2321</v>
      </c>
      <c r="FJ33" s="98" t="s">
        <v>2321</v>
      </c>
      <c r="FK33" s="98" t="s">
        <v>2321</v>
      </c>
      <c r="FL33" s="98" t="s">
        <v>2321</v>
      </c>
      <c r="FM33" s="98" t="s">
        <v>2321</v>
      </c>
      <c r="FN33" s="98" t="s">
        <v>2321</v>
      </c>
      <c r="FO33" s="79" t="s">
        <v>2324</v>
      </c>
      <c r="FP33" s="79" t="s">
        <v>2326</v>
      </c>
      <c r="FQ33" s="79" t="s">
        <v>247</v>
      </c>
      <c r="FR33" s="79" t="s">
        <v>247</v>
      </c>
      <c r="FS33" s="79" t="s">
        <v>247</v>
      </c>
      <c r="FT33" s="79" t="s">
        <v>247</v>
      </c>
      <c r="FU33" s="79" t="s">
        <v>2330</v>
      </c>
      <c r="FV33" s="79" t="s">
        <v>314</v>
      </c>
      <c r="FW33" s="79" t="s">
        <v>314</v>
      </c>
      <c r="FX33" s="98" t="s">
        <v>2332</v>
      </c>
      <c r="FY33" s="79" t="s">
        <v>247</v>
      </c>
      <c r="FZ33" s="79" t="s">
        <v>247</v>
      </c>
      <c r="GA33" s="79" t="s">
        <v>247</v>
      </c>
      <c r="GB33" s="79" t="s">
        <v>247</v>
      </c>
      <c r="GC33" s="79" t="s">
        <v>247</v>
      </c>
      <c r="GD33" s="79" t="s">
        <v>247</v>
      </c>
      <c r="GE33" s="79" t="s">
        <v>2335</v>
      </c>
      <c r="GF33" s="79" t="s">
        <v>2335</v>
      </c>
      <c r="GG33" s="79" t="s">
        <v>2335</v>
      </c>
      <c r="GH33" s="79" t="s">
        <v>2337</v>
      </c>
      <c r="GI33" s="79" t="s">
        <v>2337</v>
      </c>
      <c r="GJ33" s="79" t="s">
        <v>2337</v>
      </c>
      <c r="GK33" s="79" t="s">
        <v>2337</v>
      </c>
      <c r="GL33" s="79" t="s">
        <v>2337</v>
      </c>
      <c r="GM33" s="79" t="s">
        <v>2337</v>
      </c>
      <c r="GN33" s="79" t="s">
        <v>2337</v>
      </c>
      <c r="GO33" s="79" t="s">
        <v>2337</v>
      </c>
      <c r="GP33" s="79" t="s">
        <v>2339</v>
      </c>
      <c r="GQ33" s="79" t="s">
        <v>2339</v>
      </c>
      <c r="GR33" s="79" t="s">
        <v>1270</v>
      </c>
      <c r="GS33" s="79" t="s">
        <v>1270</v>
      </c>
      <c r="GT33" s="79" t="s">
        <v>2343</v>
      </c>
      <c r="GU33" s="79" t="s">
        <v>2347</v>
      </c>
      <c r="GV33" s="79" t="s">
        <v>2347</v>
      </c>
      <c r="GW33" s="79" t="s">
        <v>2347</v>
      </c>
      <c r="GX33" s="79" t="s">
        <v>2347</v>
      </c>
      <c r="GY33" s="79" t="s">
        <v>2347</v>
      </c>
      <c r="GZ33" s="79" t="s">
        <v>2347</v>
      </c>
      <c r="HA33" s="81" t="s">
        <v>2350</v>
      </c>
      <c r="HB33" s="81" t="s">
        <v>1639</v>
      </c>
      <c r="HC33" s="81" t="str">
        <f>HB33</f>
        <v>Blended fuels and blend mandate, p 6-11</v>
      </c>
      <c r="HD33" s="81" t="s">
        <v>1640</v>
      </c>
      <c r="HE33" s="81" t="s">
        <v>2356</v>
      </c>
      <c r="HF33" s="81" t="s">
        <v>2356</v>
      </c>
      <c r="HG33" s="81" t="s">
        <v>2358</v>
      </c>
      <c r="HH33" s="81" t="s">
        <v>2358</v>
      </c>
      <c r="HI33" s="81" t="s">
        <v>2358</v>
      </c>
      <c r="HJ33" s="81" t="s">
        <v>2358</v>
      </c>
      <c r="HK33" s="81" t="s">
        <v>2361</v>
      </c>
      <c r="HL33" s="81" t="s">
        <v>2361</v>
      </c>
      <c r="HM33" s="81" t="s">
        <v>2361</v>
      </c>
      <c r="HN33" s="81" t="s">
        <v>2361</v>
      </c>
      <c r="HO33" s="81" t="s">
        <v>2539</v>
      </c>
      <c r="HP33" s="81" t="s">
        <v>2539</v>
      </c>
      <c r="HQ33" s="81" t="s">
        <v>2539</v>
      </c>
      <c r="HR33" s="81" t="s">
        <v>2539</v>
      </c>
      <c r="HS33" s="81" t="s">
        <v>2364</v>
      </c>
      <c r="HT33" s="81" t="s">
        <v>2367</v>
      </c>
      <c r="HU33" s="81" t="s">
        <v>1645</v>
      </c>
      <c r="HV33" s="81" t="s">
        <v>1645</v>
      </c>
      <c r="HW33" s="81"/>
      <c r="HX33" s="81"/>
      <c r="HY33" s="81" t="s">
        <v>2371</v>
      </c>
      <c r="HZ33" s="81" t="s">
        <v>2371</v>
      </c>
      <c r="IA33" s="81" t="s">
        <v>2383</v>
      </c>
      <c r="IB33" s="81" t="s">
        <v>2383</v>
      </c>
      <c r="IC33" s="81" t="s">
        <v>2383</v>
      </c>
      <c r="ID33" s="81" t="s">
        <v>2383</v>
      </c>
      <c r="IE33" s="81" t="s">
        <v>1898</v>
      </c>
      <c r="IF33" s="81" t="s">
        <v>1899</v>
      </c>
      <c r="IG33" s="81" t="s">
        <v>2388</v>
      </c>
      <c r="IH33" s="81" t="s">
        <v>2388</v>
      </c>
      <c r="II33" s="81" t="s">
        <v>2388</v>
      </c>
      <c r="IJ33" s="81" t="s">
        <v>2388</v>
      </c>
      <c r="IK33" s="81" t="s">
        <v>2388</v>
      </c>
      <c r="IL33" s="81" t="s">
        <v>2388</v>
      </c>
      <c r="IM33" s="81" t="s">
        <v>2388</v>
      </c>
      <c r="IN33" s="81" t="s">
        <v>2388</v>
      </c>
      <c r="IO33" s="81" t="s">
        <v>2388</v>
      </c>
      <c r="IP33" s="81" t="s">
        <v>2388</v>
      </c>
      <c r="IQ33" s="81" t="s">
        <v>2388</v>
      </c>
      <c r="IR33" s="81" t="s">
        <v>2388</v>
      </c>
      <c r="IS33" s="81" t="s">
        <v>2388</v>
      </c>
      <c r="IT33" s="81" t="s">
        <v>2388</v>
      </c>
      <c r="IU33" s="81" t="s">
        <v>2388</v>
      </c>
      <c r="IV33" s="81" t="s">
        <v>2388</v>
      </c>
      <c r="IW33" s="81" t="s">
        <v>2388</v>
      </c>
      <c r="IX33" s="81" t="s">
        <v>2388</v>
      </c>
      <c r="IY33" s="81" t="s">
        <v>2388</v>
      </c>
      <c r="IZ33" s="81" t="s">
        <v>2388</v>
      </c>
      <c r="JA33" s="81" t="s">
        <v>2388</v>
      </c>
      <c r="JB33" s="81" t="s">
        <v>2388</v>
      </c>
      <c r="JC33" s="81" t="s">
        <v>2388</v>
      </c>
      <c r="JD33" s="81" t="s">
        <v>2388</v>
      </c>
      <c r="JE33" s="81" t="s">
        <v>2388</v>
      </c>
      <c r="JF33" s="81" t="s">
        <v>2388</v>
      </c>
      <c r="JG33" s="81" t="s">
        <v>2388</v>
      </c>
      <c r="JH33" s="81" t="s">
        <v>2388</v>
      </c>
      <c r="JI33" s="81" t="s">
        <v>2388</v>
      </c>
      <c r="JJ33" s="81" t="s">
        <v>2388</v>
      </c>
      <c r="JK33" s="81" t="s">
        <v>2388</v>
      </c>
      <c r="JL33" s="81" t="s">
        <v>2388</v>
      </c>
      <c r="JM33" s="81" t="s">
        <v>2388</v>
      </c>
      <c r="JN33" s="81" t="s">
        <v>2388</v>
      </c>
      <c r="JO33" s="81" t="s">
        <v>2388</v>
      </c>
      <c r="JP33" s="81" t="s">
        <v>2388</v>
      </c>
      <c r="JQ33" s="81" t="s">
        <v>2388</v>
      </c>
      <c r="JR33" s="81" t="s">
        <v>2388</v>
      </c>
      <c r="JS33" s="81" t="s">
        <v>2388</v>
      </c>
      <c r="JT33" s="81" t="s">
        <v>2388</v>
      </c>
      <c r="JU33" s="81" t="s">
        <v>2388</v>
      </c>
      <c r="JV33" s="81" t="s">
        <v>2388</v>
      </c>
      <c r="JW33" s="81" t="s">
        <v>2388</v>
      </c>
      <c r="JX33" s="81" t="s">
        <v>2388</v>
      </c>
      <c r="JY33" s="81" t="s">
        <v>2388</v>
      </c>
      <c r="JZ33" s="81" t="s">
        <v>2388</v>
      </c>
      <c r="KA33" s="81" t="s">
        <v>2388</v>
      </c>
      <c r="KB33" s="81" t="s">
        <v>2388</v>
      </c>
      <c r="KC33" s="81" t="s">
        <v>2388</v>
      </c>
      <c r="KD33" s="81" t="s">
        <v>2388</v>
      </c>
      <c r="KE33" s="81" t="s">
        <v>2388</v>
      </c>
      <c r="KF33" s="81" t="s">
        <v>2388</v>
      </c>
      <c r="KG33" s="81" t="s">
        <v>2388</v>
      </c>
      <c r="KH33" s="81" t="s">
        <v>2388</v>
      </c>
      <c r="KI33" s="81" t="s">
        <v>2388</v>
      </c>
      <c r="KJ33" s="81" t="s">
        <v>2388</v>
      </c>
      <c r="KK33" s="81" t="s">
        <v>2388</v>
      </c>
      <c r="KL33" s="81" t="s">
        <v>2388</v>
      </c>
      <c r="KM33" s="81" t="s">
        <v>2388</v>
      </c>
      <c r="KN33" s="81" t="s">
        <v>2388</v>
      </c>
      <c r="KO33" s="81" t="s">
        <v>2388</v>
      </c>
      <c r="KP33" s="81" t="s">
        <v>2388</v>
      </c>
      <c r="KQ33" s="81" t="s">
        <v>2388</v>
      </c>
      <c r="KR33" s="81" t="s">
        <v>2388</v>
      </c>
      <c r="KS33" s="81" t="s">
        <v>2388</v>
      </c>
      <c r="KT33" s="81" t="s">
        <v>2388</v>
      </c>
      <c r="KU33" s="81" t="s">
        <v>2388</v>
      </c>
      <c r="KV33" s="81" t="s">
        <v>2388</v>
      </c>
      <c r="KW33" s="81" t="s">
        <v>2388</v>
      </c>
      <c r="KX33" s="81" t="s">
        <v>2388</v>
      </c>
      <c r="KY33" s="81" t="s">
        <v>2388</v>
      </c>
      <c r="KZ33" s="81" t="s">
        <v>2388</v>
      </c>
      <c r="LA33" s="81" t="s">
        <v>2388</v>
      </c>
      <c r="LB33" s="81" t="s">
        <v>2388</v>
      </c>
      <c r="LC33" s="81" t="s">
        <v>2388</v>
      </c>
      <c r="LD33" s="81" t="s">
        <v>2388</v>
      </c>
      <c r="LE33" s="98" t="s">
        <v>2391</v>
      </c>
      <c r="LF33" s="98" t="s">
        <v>2391</v>
      </c>
      <c r="LG33" s="82" t="s">
        <v>2396</v>
      </c>
      <c r="LH33" s="82" t="s">
        <v>2396</v>
      </c>
      <c r="LI33" s="325"/>
      <c r="LJ33" s="325"/>
      <c r="LK33" s="2"/>
      <c r="LL33" s="2"/>
      <c r="LM33" s="2"/>
      <c r="LN33" s="2"/>
      <c r="LO33" s="2"/>
      <c r="LP33" s="2"/>
      <c r="LQ33" s="2"/>
      <c r="LR33" s="2"/>
      <c r="LS33" s="2"/>
      <c r="LT33" s="2"/>
      <c r="LU33" s="2"/>
      <c r="LV33" s="2"/>
      <c r="LW33" s="2"/>
      <c r="LX33" s="2"/>
      <c r="LY33" s="2"/>
      <c r="LZ33" s="2"/>
      <c r="MA33" s="2"/>
      <c r="MB33" s="2"/>
      <c r="MC33" s="2"/>
      <c r="MD33" s="2"/>
      <c r="ME33" s="2" t="s">
        <v>2685</v>
      </c>
      <c r="MF33" s="2"/>
      <c r="MG33" s="2"/>
      <c r="MH33" s="2" t="s">
        <v>2686</v>
      </c>
      <c r="MI33" s="2" t="s">
        <v>2687</v>
      </c>
      <c r="MJ33" s="2"/>
      <c r="MK33" s="2"/>
      <c r="ML33" s="2"/>
      <c r="MM33" s="2"/>
      <c r="MN33" s="2"/>
      <c r="MO33" s="2"/>
      <c r="MP33" s="2"/>
      <c r="MQ33" s="2"/>
      <c r="MR33" s="2"/>
      <c r="MT33" s="79" t="s">
        <v>2191</v>
      </c>
      <c r="MU33" s="79" t="s">
        <v>997</v>
      </c>
      <c r="MV33" s="81" t="s">
        <v>1641</v>
      </c>
      <c r="MW33" s="79" t="s">
        <v>989</v>
      </c>
      <c r="MZ33" s="98" t="s">
        <v>603</v>
      </c>
      <c r="NA33" s="98" t="s">
        <v>1158</v>
      </c>
      <c r="NB33" s="98" t="s">
        <v>1158</v>
      </c>
      <c r="NC33" s="79" t="s">
        <v>1030</v>
      </c>
      <c r="NE33" s="79" t="s">
        <v>213</v>
      </c>
      <c r="NF33" s="98" t="s">
        <v>893</v>
      </c>
      <c r="NG33" s="98"/>
      <c r="NH33" s="98" t="s">
        <v>604</v>
      </c>
      <c r="NI33" s="98"/>
      <c r="NJ33" s="98" t="s">
        <v>605</v>
      </c>
      <c r="NK33" s="99" t="s">
        <v>415</v>
      </c>
      <c r="NL33" s="79" t="s">
        <v>1090</v>
      </c>
      <c r="NM33" s="98"/>
      <c r="NN33" s="76"/>
      <c r="NO33" s="80" t="s">
        <v>606</v>
      </c>
      <c r="NP33" s="79" t="s">
        <v>606</v>
      </c>
      <c r="NQ33" s="98"/>
      <c r="NT33" s="79" t="s">
        <v>230</v>
      </c>
      <c r="NW33" s="76"/>
      <c r="OA33" s="79" t="s">
        <v>232</v>
      </c>
      <c r="OB33" s="79" t="s">
        <v>232</v>
      </c>
      <c r="OD33" s="79" t="s">
        <v>234</v>
      </c>
      <c r="OE33" s="79" t="s">
        <v>236</v>
      </c>
      <c r="OF33" s="99" t="s">
        <v>416</v>
      </c>
      <c r="OG33" s="98" t="s">
        <v>607</v>
      </c>
      <c r="OH33" s="98" t="s">
        <v>417</v>
      </c>
      <c r="OI33" s="98" t="s">
        <v>935</v>
      </c>
      <c r="OM33" s="98"/>
      <c r="ON33" s="79" t="s">
        <v>599</v>
      </c>
      <c r="OO33" s="79" t="s">
        <v>414</v>
      </c>
      <c r="OS33" s="98" t="s">
        <v>608</v>
      </c>
      <c r="OT33" s="98"/>
      <c r="OV33" s="79" t="s">
        <v>927</v>
      </c>
      <c r="OW33" s="98"/>
      <c r="OX33" s="98" t="s">
        <v>409</v>
      </c>
      <c r="PA33" s="98" t="s">
        <v>609</v>
      </c>
      <c r="PB33" s="79" t="s">
        <v>1064</v>
      </c>
      <c r="PC33" s="98"/>
      <c r="PD33" s="98"/>
      <c r="PE33" s="98"/>
      <c r="PF33" s="79" t="s">
        <v>1040</v>
      </c>
      <c r="PG33" s="79" t="s">
        <v>1003</v>
      </c>
      <c r="PH33" s="79" t="s">
        <v>234</v>
      </c>
      <c r="PI33" s="98" t="s">
        <v>610</v>
      </c>
      <c r="PJ33" s="98" t="s">
        <v>687</v>
      </c>
      <c r="PK33" s="79" t="s">
        <v>1043</v>
      </c>
      <c r="PO33" s="98"/>
      <c r="PP33" s="79" t="s">
        <v>1082</v>
      </c>
      <c r="PQ33" s="98"/>
      <c r="PR33" s="98"/>
      <c r="PT33" s="98"/>
      <c r="PX33" s="76" t="s">
        <v>411</v>
      </c>
      <c r="PZ33" s="98"/>
      <c r="QA33" s="98"/>
      <c r="QB33" s="76" t="s">
        <v>412</v>
      </c>
      <c r="QE33" s="98" t="s">
        <v>611</v>
      </c>
      <c r="QF33" s="98" t="s">
        <v>611</v>
      </c>
      <c r="QL33" s="98"/>
      <c r="QM33" s="98"/>
      <c r="QN33" s="98"/>
      <c r="QP33" s="98"/>
      <c r="QQ33" s="98"/>
      <c r="QR33" s="98" t="s">
        <v>413</v>
      </c>
      <c r="QS33" s="79" t="s">
        <v>265</v>
      </c>
      <c r="QV33" s="98"/>
      <c r="QZ33" s="79" t="s">
        <v>213</v>
      </c>
      <c r="RA33" s="79" t="s">
        <v>213</v>
      </c>
      <c r="RB33" s="79" t="s">
        <v>213</v>
      </c>
      <c r="RC33" s="79" t="s">
        <v>213</v>
      </c>
      <c r="RD33" s="79" t="s">
        <v>213</v>
      </c>
      <c r="RE33" s="79" t="s">
        <v>213</v>
      </c>
      <c r="RG33" s="98"/>
      <c r="RI33" s="79" t="s">
        <v>247</v>
      </c>
      <c r="RJ33" s="79" t="s">
        <v>247</v>
      </c>
      <c r="RK33" s="79" t="s">
        <v>247</v>
      </c>
      <c r="RL33" s="79" t="s">
        <v>964</v>
      </c>
      <c r="RM33" s="79" t="s">
        <v>1079</v>
      </c>
      <c r="RN33" s="98"/>
      <c r="RO33" s="98"/>
      <c r="RS33" s="76"/>
      <c r="RT33" s="98" t="s">
        <v>414</v>
      </c>
      <c r="RU33" s="98" t="s">
        <v>414</v>
      </c>
      <c r="RV33" s="76" t="s">
        <v>213</v>
      </c>
      <c r="RX33" s="79" t="s">
        <v>273</v>
      </c>
      <c r="RZ33" s="79" t="s">
        <v>600</v>
      </c>
      <c r="SB33" s="79" t="s">
        <v>1065</v>
      </c>
      <c r="SC33" s="98" t="s">
        <v>612</v>
      </c>
      <c r="SD33" s="98" t="s">
        <v>612</v>
      </c>
      <c r="SF33" s="79" t="s">
        <v>234</v>
      </c>
      <c r="SG33" s="79" t="s">
        <v>199</v>
      </c>
      <c r="SH33" s="79" t="s">
        <v>280</v>
      </c>
      <c r="SI33" s="79" t="s">
        <v>601</v>
      </c>
      <c r="SK33" s="98"/>
      <c r="SM33" s="117" t="s">
        <v>1018</v>
      </c>
      <c r="SO33" s="98"/>
      <c r="SR33" s="81" t="s">
        <v>1635</v>
      </c>
      <c r="SS33" s="81" t="s">
        <v>1636</v>
      </c>
      <c r="ST33" s="81"/>
      <c r="SU33" s="81"/>
      <c r="SV33" s="81"/>
      <c r="SW33" s="81" t="s">
        <v>1637</v>
      </c>
      <c r="SX33" s="81"/>
      <c r="SY33" s="81"/>
      <c r="SZ33" s="81"/>
      <c r="TA33" s="81" t="s">
        <v>1638</v>
      </c>
      <c r="TB33" s="81"/>
      <c r="TC33" s="81"/>
      <c r="TD33" s="81"/>
      <c r="TE33" s="81"/>
      <c r="TF33" s="81"/>
      <c r="TG33" s="81"/>
      <c r="TH33" s="81"/>
      <c r="TI33" s="81"/>
      <c r="TJ33" s="81"/>
      <c r="TK33" s="81" t="s">
        <v>1642</v>
      </c>
      <c r="TL33" s="81"/>
      <c r="TM33" s="81"/>
      <c r="TN33" s="81"/>
      <c r="TO33" s="81"/>
      <c r="TP33" s="81"/>
      <c r="TQ33" s="81"/>
      <c r="TR33" s="81" t="s">
        <v>1643</v>
      </c>
      <c r="TS33" s="81"/>
      <c r="TT33" s="81"/>
      <c r="TU33" s="81"/>
      <c r="TV33" s="81"/>
      <c r="TW33" s="81" t="s">
        <v>414</v>
      </c>
      <c r="TX33" s="81"/>
      <c r="TY33" s="81"/>
      <c r="TZ33" s="81" t="s">
        <v>1065</v>
      </c>
      <c r="UA33" s="81"/>
      <c r="UB33" s="81"/>
      <c r="UC33" s="81"/>
      <c r="UD33" s="81"/>
      <c r="UE33" s="81" t="s">
        <v>1644</v>
      </c>
      <c r="UF33" s="81"/>
      <c r="UG33" s="81"/>
      <c r="UH33" s="81"/>
      <c r="UI33" s="81"/>
      <c r="UJ33" s="81"/>
      <c r="UK33" s="81"/>
      <c r="UL33" s="81"/>
      <c r="UM33" s="81"/>
      <c r="UN33" s="81"/>
      <c r="UO33" s="82"/>
      <c r="UP33" s="82"/>
      <c r="UQ33" s="81"/>
      <c r="UR33" s="81"/>
      <c r="US33" s="81"/>
      <c r="UT33" s="81"/>
      <c r="UU33" s="81"/>
      <c r="UV33" s="81"/>
      <c r="UW33" s="81"/>
      <c r="UX33" s="81"/>
      <c r="UY33" s="81"/>
      <c r="UZ33" s="81"/>
      <c r="VA33" s="81"/>
      <c r="VB33" s="81"/>
      <c r="VC33" s="81"/>
      <c r="VD33" s="81"/>
      <c r="VE33" s="81"/>
      <c r="VF33" s="81"/>
      <c r="VG33" s="81"/>
      <c r="VH33" s="81"/>
      <c r="VI33" s="81"/>
      <c r="VJ33" s="81"/>
      <c r="VK33" s="81"/>
      <c r="VL33" s="81"/>
      <c r="VM33" s="81"/>
      <c r="VN33" s="81"/>
      <c r="VO33" s="81"/>
      <c r="VP33" s="81"/>
      <c r="VQ33" s="81"/>
      <c r="VR33" s="81"/>
      <c r="VS33" s="81"/>
      <c r="VT33" s="81"/>
      <c r="VU33" s="81"/>
      <c r="VV33" s="81"/>
      <c r="VW33" s="81"/>
      <c r="VX33" s="81"/>
      <c r="VY33" s="81"/>
      <c r="VZ33" s="81"/>
      <c r="WA33" s="81"/>
      <c r="WB33" s="81"/>
      <c r="WC33" s="81"/>
      <c r="WD33" s="81"/>
      <c r="WE33" s="81"/>
      <c r="WF33" s="81"/>
      <c r="WG33" s="81"/>
      <c r="WH33" s="81"/>
      <c r="WI33" s="81" t="s">
        <v>1646</v>
      </c>
      <c r="WJ33" s="80"/>
      <c r="WK33" s="81"/>
      <c r="WL33" s="81"/>
      <c r="WM33" s="81"/>
      <c r="WN33" s="81"/>
      <c r="WO33" s="81"/>
      <c r="WP33" s="81"/>
      <c r="WQ33" s="81"/>
      <c r="WR33" s="81"/>
      <c r="WS33" s="81"/>
      <c r="WT33" s="81"/>
      <c r="WU33" s="81"/>
      <c r="WV33" s="81"/>
      <c r="WW33" s="81" t="s">
        <v>1274</v>
      </c>
      <c r="WX33" s="81"/>
      <c r="WY33" s="81"/>
      <c r="WZ33" s="81"/>
      <c r="XA33" s="81"/>
      <c r="XB33" s="81"/>
      <c r="XC33" s="81"/>
      <c r="XD33" s="81"/>
      <c r="XE33" s="81"/>
      <c r="XF33" s="81"/>
      <c r="XG33" s="81"/>
      <c r="XH33" s="81"/>
      <c r="XI33" s="81"/>
      <c r="XJ33" s="81"/>
      <c r="XK33" s="81"/>
      <c r="XL33" s="81"/>
      <c r="XM33" s="81"/>
      <c r="XN33" s="81"/>
      <c r="XO33" s="81"/>
      <c r="XP33" s="81"/>
      <c r="XQ33" s="81"/>
      <c r="XR33" s="81"/>
      <c r="XS33" s="81"/>
      <c r="XT33" s="81"/>
      <c r="XU33" s="81"/>
      <c r="XV33" s="81"/>
      <c r="XW33" s="81"/>
      <c r="XX33" s="81"/>
      <c r="XY33" s="81"/>
      <c r="XZ33" s="81"/>
      <c r="YA33" s="81"/>
      <c r="YB33" s="81"/>
      <c r="YC33" s="81"/>
      <c r="YD33" s="81"/>
      <c r="YE33" s="81"/>
      <c r="YF33" s="81"/>
      <c r="YG33" s="81"/>
      <c r="YH33" s="81"/>
      <c r="YI33" s="81"/>
      <c r="YJ33" s="81"/>
      <c r="YK33" s="81"/>
      <c r="YL33" s="301"/>
      <c r="YM33" s="301"/>
      <c r="YN33" s="301"/>
      <c r="YO33" s="301"/>
      <c r="YP33" s="2" t="s">
        <v>2688</v>
      </c>
      <c r="YQ33" s="2" t="s">
        <v>2688</v>
      </c>
    </row>
    <row r="34" spans="1:667" s="79" customFormat="1" ht="15" customHeight="1" x14ac:dyDescent="0.25">
      <c r="A34" s="126" t="s">
        <v>100</v>
      </c>
      <c r="B34" s="75"/>
      <c r="C34" s="98"/>
      <c r="D34" s="98"/>
      <c r="BA34" s="98"/>
      <c r="BB34" s="98"/>
      <c r="BC34" s="98"/>
      <c r="BD34" s="98"/>
      <c r="BE34" s="98"/>
      <c r="BF34" s="98"/>
      <c r="BG34" s="98"/>
      <c r="BH34" s="98"/>
      <c r="BI34" s="98"/>
      <c r="BJ34" s="98"/>
      <c r="BK34" s="98"/>
      <c r="BL34" s="98"/>
      <c r="BM34" s="98"/>
      <c r="BN34" s="98"/>
      <c r="BO34" s="98"/>
      <c r="BP34" s="98"/>
      <c r="BQ34" s="98"/>
      <c r="BR34" s="98"/>
      <c r="BZ34" s="98"/>
      <c r="CB34" s="98"/>
      <c r="CC34" s="98"/>
      <c r="CD34" s="98"/>
      <c r="CE34" s="98"/>
      <c r="CF34" s="98"/>
      <c r="CG34" s="98"/>
      <c r="CH34" s="98"/>
      <c r="CI34" s="98"/>
      <c r="CJ34" s="98"/>
      <c r="CK34" s="98"/>
      <c r="CP34" s="98"/>
      <c r="CQ34" s="98"/>
      <c r="CR34" s="98"/>
      <c r="CS34" s="98"/>
      <c r="CT34" s="98"/>
      <c r="CU34" s="98"/>
      <c r="CV34" s="98"/>
      <c r="CW34" s="98"/>
      <c r="CX34" s="98"/>
      <c r="CY34" s="98"/>
      <c r="CZ34" s="98"/>
      <c r="DA34" s="98"/>
      <c r="DB34" s="98"/>
      <c r="DC34" s="98"/>
      <c r="DD34" s="98"/>
      <c r="DE34" s="98"/>
      <c r="DJ34" s="98"/>
      <c r="DK34" s="98"/>
      <c r="DL34" s="98"/>
      <c r="DM34" s="98"/>
      <c r="DN34" s="98"/>
      <c r="DO34" s="98"/>
      <c r="DP34" s="98"/>
      <c r="DQ34" s="98"/>
      <c r="DR34" s="98"/>
      <c r="DS34" s="98"/>
      <c r="DT34" s="98"/>
      <c r="DU34" s="98"/>
      <c r="DV34" s="98"/>
      <c r="DW34" s="98"/>
      <c r="DZ34" s="98"/>
      <c r="EA34" s="98"/>
      <c r="EB34" s="98"/>
      <c r="EC34" s="98"/>
      <c r="ED34" s="98"/>
      <c r="EE34" s="98"/>
      <c r="EF34" s="98"/>
      <c r="EG34" s="98"/>
      <c r="EH34" s="98"/>
      <c r="EI34" s="98"/>
      <c r="EK34" s="98"/>
      <c r="EL34" s="98"/>
      <c r="EM34" s="98"/>
      <c r="EN34" s="98"/>
      <c r="EO34" s="98"/>
      <c r="EP34" s="98"/>
      <c r="EQ34" s="98"/>
      <c r="ER34" s="98"/>
      <c r="ES34" s="98"/>
      <c r="ET34" s="98"/>
      <c r="EU34" s="98"/>
      <c r="EV34" s="98"/>
      <c r="EW34" s="98"/>
      <c r="EX34" s="98"/>
      <c r="EY34" s="98"/>
      <c r="EZ34" s="98"/>
      <c r="FA34" s="98"/>
      <c r="FB34" s="98"/>
      <c r="FC34" s="98"/>
      <c r="FD34" s="98"/>
      <c r="FE34" s="98"/>
      <c r="FF34" s="98"/>
      <c r="FG34" s="98"/>
      <c r="FH34" s="98"/>
      <c r="FI34" s="98"/>
      <c r="FJ34" s="98"/>
      <c r="FK34" s="98"/>
      <c r="FL34" s="98"/>
      <c r="FM34" s="98"/>
      <c r="FN34" s="98"/>
      <c r="FX34" s="98"/>
      <c r="GV34" s="81"/>
      <c r="GW34" s="81"/>
      <c r="GY34" s="81"/>
      <c r="GZ34" s="81"/>
      <c r="HA34" s="81"/>
      <c r="HB34" s="231" t="s">
        <v>1647</v>
      </c>
      <c r="HC34" s="81"/>
      <c r="HD34" s="81"/>
      <c r="HE34" s="81"/>
      <c r="HF34" s="81"/>
      <c r="HG34" s="81"/>
      <c r="HH34" s="81"/>
      <c r="HI34" s="81"/>
      <c r="HJ34" s="81"/>
      <c r="HK34" s="81"/>
      <c r="HL34" s="81"/>
      <c r="HM34" s="81"/>
      <c r="HN34" s="81"/>
      <c r="HO34" s="81"/>
      <c r="HP34" s="81"/>
      <c r="HQ34" s="81"/>
      <c r="HR34" s="81"/>
      <c r="HS34" s="81"/>
      <c r="HT34" s="81"/>
      <c r="HU34" s="81"/>
      <c r="HV34" s="81"/>
      <c r="HW34" s="81"/>
      <c r="HX34" s="81"/>
      <c r="HY34" s="81"/>
      <c r="HZ34" s="81"/>
      <c r="IA34" s="81"/>
      <c r="IB34" s="81"/>
      <c r="IC34" s="81"/>
      <c r="ID34" s="81"/>
      <c r="IE34" s="81"/>
      <c r="IF34" s="81"/>
      <c r="IG34" s="81"/>
      <c r="IH34" s="81"/>
      <c r="II34" s="81"/>
      <c r="IJ34" s="81"/>
      <c r="IK34" s="81"/>
      <c r="IL34" s="81"/>
      <c r="IM34" s="81"/>
      <c r="IN34" s="81"/>
      <c r="IO34" s="81"/>
      <c r="IP34" s="81"/>
      <c r="IQ34" s="81"/>
      <c r="IR34" s="81"/>
      <c r="IS34" s="81"/>
      <c r="IT34" s="81"/>
      <c r="IU34" s="81"/>
      <c r="IV34" s="81"/>
      <c r="IW34" s="81"/>
      <c r="IX34" s="81"/>
      <c r="IY34" s="81"/>
      <c r="IZ34" s="81"/>
      <c r="JA34" s="81"/>
      <c r="JB34" s="81"/>
      <c r="JC34" s="81"/>
      <c r="JD34" s="81"/>
      <c r="JE34" s="81"/>
      <c r="JF34" s="81"/>
      <c r="JG34" s="81"/>
      <c r="JH34" s="81"/>
      <c r="JI34" s="81"/>
      <c r="JJ34" s="81"/>
      <c r="JK34" s="81"/>
      <c r="JL34" s="81"/>
      <c r="JM34" s="81"/>
      <c r="JN34" s="81"/>
      <c r="JO34" s="81"/>
      <c r="JP34" s="81"/>
      <c r="JQ34" s="81"/>
      <c r="JR34" s="81"/>
      <c r="JS34" s="81"/>
      <c r="JT34" s="81"/>
      <c r="JU34" s="81"/>
      <c r="JV34" s="81"/>
      <c r="JW34" s="81"/>
      <c r="JX34" s="81"/>
      <c r="JY34" s="81"/>
      <c r="JZ34" s="81"/>
      <c r="KA34" s="81"/>
      <c r="KB34" s="81"/>
      <c r="KC34" s="81"/>
      <c r="KD34" s="81"/>
      <c r="KE34" s="81"/>
      <c r="KF34" s="81"/>
      <c r="KG34" s="81"/>
      <c r="KH34" s="81"/>
      <c r="KI34" s="81"/>
      <c r="KJ34" s="81"/>
      <c r="KK34" s="81"/>
      <c r="KL34" s="81"/>
      <c r="KM34" s="81"/>
      <c r="KN34" s="81"/>
      <c r="KO34" s="81"/>
      <c r="KP34" s="81"/>
      <c r="KQ34" s="81"/>
      <c r="KR34" s="81"/>
      <c r="KS34" s="81"/>
      <c r="KT34" s="81"/>
      <c r="KU34" s="81"/>
      <c r="KV34" s="81"/>
      <c r="KW34" s="81"/>
      <c r="KX34" s="81"/>
      <c r="KY34" s="81"/>
      <c r="KZ34" s="81"/>
      <c r="LA34" s="81"/>
      <c r="LB34" s="81"/>
      <c r="LC34" s="81"/>
      <c r="LD34" s="81"/>
      <c r="LE34" s="98"/>
      <c r="LF34" s="98"/>
      <c r="LG34" s="81"/>
      <c r="LH34" s="81"/>
      <c r="LI34" s="325"/>
      <c r="LJ34" s="325"/>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T34" s="79" t="s">
        <v>2191</v>
      </c>
      <c r="MV34" s="81"/>
      <c r="MZ34" s="98"/>
      <c r="NA34" s="98"/>
      <c r="NB34" s="98"/>
      <c r="NF34" s="98"/>
      <c r="NG34" s="98"/>
      <c r="NH34" s="98"/>
      <c r="NI34" s="98"/>
      <c r="NJ34" s="98"/>
      <c r="NK34" s="99"/>
      <c r="NM34" s="98"/>
      <c r="NN34" s="76"/>
      <c r="NO34" s="80"/>
      <c r="NQ34" s="98"/>
      <c r="NW34" s="76"/>
      <c r="OF34" s="99"/>
      <c r="OG34" s="98"/>
      <c r="OH34" s="98"/>
      <c r="OI34" s="98"/>
      <c r="OM34" s="98"/>
      <c r="OS34" s="98"/>
      <c r="OT34" s="98"/>
      <c r="OW34" s="98"/>
      <c r="OX34" s="98"/>
      <c r="PA34" s="98"/>
      <c r="PC34" s="98"/>
      <c r="PD34" s="98"/>
      <c r="PE34" s="98"/>
      <c r="PI34" s="98"/>
      <c r="PJ34" s="98"/>
      <c r="PO34" s="98"/>
      <c r="PQ34" s="98"/>
      <c r="PR34" s="98"/>
      <c r="PT34" s="98"/>
      <c r="PX34" s="76"/>
      <c r="PZ34" s="98"/>
      <c r="QA34" s="98"/>
      <c r="QB34" s="76"/>
      <c r="QE34" s="98"/>
      <c r="QF34" s="98"/>
      <c r="QL34" s="98"/>
      <c r="QM34" s="98"/>
      <c r="QN34" s="98"/>
      <c r="QP34" s="98"/>
      <c r="QQ34" s="98"/>
      <c r="QR34" s="98"/>
      <c r="QV34" s="98"/>
      <c r="RG34" s="98"/>
      <c r="RN34" s="98"/>
      <c r="RO34" s="98"/>
      <c r="RS34" s="76"/>
      <c r="RT34" s="98"/>
      <c r="RU34" s="98"/>
      <c r="RV34" s="76"/>
      <c r="SC34" s="98"/>
      <c r="SD34" s="98"/>
      <c r="SK34" s="98"/>
      <c r="SM34" s="117"/>
      <c r="SO34" s="98"/>
      <c r="SR34" s="81"/>
      <c r="SS34" s="81"/>
      <c r="ST34" s="81"/>
      <c r="SU34" s="81"/>
      <c r="SV34" s="81"/>
      <c r="SW34" s="81"/>
      <c r="SX34" s="81"/>
      <c r="SY34" s="127"/>
      <c r="SZ34" s="81"/>
      <c r="TA34" s="81"/>
      <c r="TB34" s="81"/>
      <c r="TC34" s="81"/>
      <c r="TD34" s="81"/>
      <c r="TE34" s="81"/>
      <c r="TF34" s="81"/>
      <c r="TG34" s="81"/>
      <c r="TH34" s="81"/>
      <c r="TI34" s="81"/>
      <c r="TJ34" s="81"/>
      <c r="TK34" s="81"/>
      <c r="TL34" s="81"/>
      <c r="TM34" s="81"/>
      <c r="TN34" s="81"/>
      <c r="TO34" s="81"/>
      <c r="TP34" s="81"/>
      <c r="TQ34" s="81"/>
      <c r="TR34" s="81"/>
      <c r="TS34" s="81"/>
      <c r="TT34" s="81"/>
      <c r="TU34" s="81"/>
      <c r="TV34" s="81"/>
      <c r="TW34" s="81"/>
      <c r="TX34" s="81"/>
      <c r="TY34" s="81"/>
      <c r="TZ34" s="81"/>
      <c r="UA34" s="81"/>
      <c r="UB34" s="81"/>
      <c r="UC34" s="81"/>
      <c r="UD34" s="81"/>
      <c r="UE34" s="81"/>
      <c r="UF34" s="81"/>
      <c r="UG34" s="81"/>
      <c r="UH34" s="81"/>
      <c r="UI34" s="81"/>
      <c r="UJ34" s="81"/>
      <c r="UK34" s="81"/>
      <c r="UL34" s="81"/>
      <c r="UM34" s="81"/>
      <c r="UN34" s="81"/>
      <c r="UO34" s="82"/>
      <c r="UP34" s="82"/>
      <c r="UQ34" s="81"/>
      <c r="UR34" s="81"/>
      <c r="US34" s="81"/>
      <c r="UT34" s="81"/>
      <c r="UU34" s="81"/>
      <c r="UV34" s="81"/>
      <c r="UW34" s="81"/>
      <c r="UX34" s="81"/>
      <c r="UY34" s="81"/>
      <c r="UZ34" s="81"/>
      <c r="VA34" s="81"/>
      <c r="VB34" s="81"/>
      <c r="VC34" s="81"/>
      <c r="VD34" s="81"/>
      <c r="VE34" s="81"/>
      <c r="VF34" s="81"/>
      <c r="VG34" s="81"/>
      <c r="VH34" s="81"/>
      <c r="VI34" s="81"/>
      <c r="VJ34" s="81"/>
      <c r="VK34" s="81"/>
      <c r="VL34" s="81"/>
      <c r="VM34" s="81"/>
      <c r="VN34" s="81"/>
      <c r="VO34" s="81"/>
      <c r="VP34" s="81"/>
      <c r="VQ34" s="81"/>
      <c r="VR34" s="81"/>
      <c r="VS34" s="81"/>
      <c r="VT34" s="81"/>
      <c r="VU34" s="81"/>
      <c r="VV34" s="81"/>
      <c r="VW34" s="81"/>
      <c r="VX34" s="81"/>
      <c r="VY34" s="81"/>
      <c r="VZ34" s="81"/>
      <c r="WA34" s="81"/>
      <c r="WB34" s="81"/>
      <c r="WC34" s="81"/>
      <c r="WD34" s="81"/>
      <c r="WE34" s="81"/>
      <c r="WF34" s="81"/>
      <c r="WG34" s="81"/>
      <c r="WH34" s="81"/>
      <c r="WI34" s="81"/>
      <c r="WJ34" s="80"/>
      <c r="WK34" s="81"/>
      <c r="WL34" s="81"/>
      <c r="WM34" s="81"/>
      <c r="WN34" s="81"/>
      <c r="WO34" s="81"/>
      <c r="WP34" s="81"/>
      <c r="WQ34" s="81"/>
      <c r="WR34" s="81"/>
      <c r="WS34" s="81"/>
      <c r="WT34" s="81"/>
      <c r="WU34" s="81"/>
      <c r="WV34" s="81"/>
      <c r="WW34" s="81"/>
      <c r="WX34" s="81"/>
      <c r="WY34" s="81"/>
      <c r="WZ34" s="81"/>
      <c r="XA34" s="81"/>
      <c r="XB34" s="81"/>
      <c r="XC34" s="81"/>
      <c r="XD34" s="81"/>
      <c r="XE34" s="81"/>
      <c r="XF34" s="81"/>
      <c r="XG34" s="81"/>
      <c r="XH34" s="81"/>
      <c r="XI34" s="81"/>
      <c r="XJ34" s="81"/>
      <c r="XK34" s="81"/>
      <c r="XL34" s="81"/>
      <c r="XM34" s="81"/>
      <c r="XN34" s="81"/>
      <c r="XO34" s="81"/>
      <c r="XP34" s="81"/>
      <c r="XQ34" s="81"/>
      <c r="XR34" s="81"/>
      <c r="XS34" s="81"/>
      <c r="XT34" s="81"/>
      <c r="XU34" s="81"/>
      <c r="XV34" s="81"/>
      <c r="XW34" s="81"/>
      <c r="XX34" s="81"/>
      <c r="XY34" s="81"/>
      <c r="XZ34" s="81"/>
      <c r="YA34" s="81"/>
      <c r="YB34" s="81"/>
      <c r="YC34" s="81"/>
      <c r="YD34" s="81"/>
      <c r="YE34" s="81"/>
      <c r="YF34" s="81"/>
      <c r="YG34" s="81"/>
      <c r="YH34" s="81"/>
      <c r="YI34" s="81"/>
      <c r="YJ34" s="81"/>
      <c r="YK34" s="81"/>
      <c r="YL34" s="301"/>
      <c r="YM34" s="301"/>
      <c r="YN34" s="301"/>
      <c r="YO34" s="301"/>
      <c r="YP34" s="2"/>
      <c r="YQ34" s="2"/>
    </row>
    <row r="35" spans="1:667" s="114" customFormat="1" ht="15" customHeight="1" x14ac:dyDescent="0.25">
      <c r="A35" s="128" t="s">
        <v>1136</v>
      </c>
      <c r="B35" s="75"/>
      <c r="C35" s="119">
        <v>2304</v>
      </c>
      <c r="D35" s="119">
        <v>2304</v>
      </c>
      <c r="E35" s="114">
        <v>4515</v>
      </c>
      <c r="F35" s="114">
        <v>4515</v>
      </c>
      <c r="G35" s="114">
        <v>4515</v>
      </c>
      <c r="H35" s="114">
        <v>4515</v>
      </c>
      <c r="I35" s="114">
        <v>4515</v>
      </c>
      <c r="J35" s="114">
        <v>4515</v>
      </c>
      <c r="K35" s="114">
        <v>4515</v>
      </c>
      <c r="L35" s="114">
        <v>4515</v>
      </c>
      <c r="M35" s="114">
        <v>4515</v>
      </c>
      <c r="N35" s="114">
        <v>4515</v>
      </c>
      <c r="O35" s="114">
        <v>4515</v>
      </c>
      <c r="P35" s="114">
        <v>4515</v>
      </c>
      <c r="Q35" s="114">
        <v>4515</v>
      </c>
      <c r="R35" s="114">
        <v>4515</v>
      </c>
      <c r="S35" s="114">
        <v>4515</v>
      </c>
      <c r="T35" s="114">
        <v>4515</v>
      </c>
      <c r="U35" s="114">
        <v>15642</v>
      </c>
      <c r="V35" s="114">
        <v>15642</v>
      </c>
      <c r="W35" s="114">
        <v>15642</v>
      </c>
      <c r="X35" s="114">
        <v>15642</v>
      </c>
      <c r="Y35" s="114">
        <v>15642</v>
      </c>
      <c r="Z35" s="114">
        <v>15642</v>
      </c>
      <c r="AA35" s="114">
        <v>15642</v>
      </c>
      <c r="AB35" s="114">
        <v>15642</v>
      </c>
      <c r="AC35" s="114">
        <v>15642</v>
      </c>
      <c r="AD35" s="114">
        <v>15642</v>
      </c>
      <c r="AE35" s="114">
        <v>15642</v>
      </c>
      <c r="AF35" s="114">
        <v>15642</v>
      </c>
      <c r="AG35" s="114">
        <v>15642</v>
      </c>
      <c r="AH35" s="114">
        <v>15642</v>
      </c>
      <c r="AI35" s="114">
        <v>15642</v>
      </c>
      <c r="AJ35" s="114">
        <v>4350</v>
      </c>
      <c r="AK35" s="114">
        <v>4350</v>
      </c>
      <c r="AL35" s="114">
        <v>4350</v>
      </c>
      <c r="AM35" s="114">
        <v>4350</v>
      </c>
      <c r="AN35" s="114">
        <v>4350</v>
      </c>
      <c r="AO35" s="114">
        <v>2224</v>
      </c>
      <c r="AP35" s="114">
        <v>2224</v>
      </c>
      <c r="AQ35" s="114">
        <v>2224</v>
      </c>
      <c r="AR35" s="114">
        <v>4819</v>
      </c>
      <c r="AS35" s="114">
        <v>4819</v>
      </c>
      <c r="AT35" s="114">
        <v>4819</v>
      </c>
      <c r="AU35" s="114">
        <v>4819</v>
      </c>
      <c r="AV35" s="114">
        <v>4819</v>
      </c>
      <c r="AW35" s="114">
        <v>4819</v>
      </c>
      <c r="AX35" s="114">
        <v>4819</v>
      </c>
      <c r="AY35" s="114">
        <v>55360</v>
      </c>
      <c r="AZ35" s="114">
        <v>55360</v>
      </c>
      <c r="BA35" s="119">
        <v>6502</v>
      </c>
      <c r="BB35" s="119">
        <v>6502</v>
      </c>
      <c r="BC35" s="119">
        <v>6502</v>
      </c>
      <c r="BD35" s="119">
        <v>6502</v>
      </c>
      <c r="BE35" s="119">
        <v>14528</v>
      </c>
      <c r="BF35" s="119">
        <v>14528</v>
      </c>
      <c r="BG35" s="119">
        <v>3074</v>
      </c>
      <c r="BH35" s="119">
        <v>3074</v>
      </c>
      <c r="BI35" s="119">
        <v>3074</v>
      </c>
      <c r="BJ35" s="119">
        <v>17748</v>
      </c>
      <c r="BK35" s="119">
        <v>17748</v>
      </c>
      <c r="BL35" s="119">
        <v>4515</v>
      </c>
      <c r="BM35" s="119">
        <v>4515</v>
      </c>
      <c r="BN35" s="119">
        <v>4515</v>
      </c>
      <c r="BO35" s="119">
        <v>4515</v>
      </c>
      <c r="BP35" s="119">
        <v>4515</v>
      </c>
      <c r="BQ35" s="119">
        <v>4515</v>
      </c>
      <c r="BR35" s="119">
        <v>4515</v>
      </c>
      <c r="BS35" s="114">
        <v>23772</v>
      </c>
      <c r="BT35" s="114">
        <v>15222</v>
      </c>
      <c r="BU35" s="114">
        <v>15222</v>
      </c>
      <c r="BV35" s="114">
        <v>15222</v>
      </c>
      <c r="BW35" s="114">
        <v>15222</v>
      </c>
      <c r="BX35" s="114">
        <v>15222</v>
      </c>
      <c r="BY35" s="114">
        <v>15222</v>
      </c>
      <c r="BZ35" s="119">
        <v>10993</v>
      </c>
      <c r="CA35" s="119">
        <v>9572</v>
      </c>
      <c r="CB35" s="114">
        <v>7912</v>
      </c>
      <c r="CC35" s="114">
        <v>7912</v>
      </c>
      <c r="CD35" s="114">
        <v>7912</v>
      </c>
      <c r="CE35" s="114">
        <v>7912</v>
      </c>
      <c r="CF35" s="119">
        <v>12555</v>
      </c>
      <c r="CG35" s="119">
        <v>12555</v>
      </c>
      <c r="CH35" s="119">
        <v>12555</v>
      </c>
      <c r="CI35" s="119">
        <v>12555</v>
      </c>
      <c r="CJ35" s="119">
        <v>12555</v>
      </c>
      <c r="CK35" s="119">
        <v>12555</v>
      </c>
      <c r="CL35" s="114">
        <v>6427</v>
      </c>
      <c r="CM35" s="114">
        <v>6427</v>
      </c>
      <c r="CN35" s="114">
        <v>6427</v>
      </c>
      <c r="CO35" s="114">
        <v>9111</v>
      </c>
      <c r="CP35" s="131">
        <v>8082</v>
      </c>
      <c r="CQ35" s="119">
        <v>10737</v>
      </c>
      <c r="CR35" s="119">
        <v>10737</v>
      </c>
      <c r="CS35" s="119">
        <v>10737</v>
      </c>
      <c r="CT35" s="119">
        <v>11124</v>
      </c>
      <c r="CU35" s="119">
        <v>11124</v>
      </c>
      <c r="CV35" s="119">
        <v>11124</v>
      </c>
      <c r="CW35" s="119">
        <v>11124</v>
      </c>
      <c r="CX35" s="119">
        <v>11124</v>
      </c>
      <c r="CY35" s="119">
        <v>11124</v>
      </c>
      <c r="CZ35" s="119">
        <v>11124</v>
      </c>
      <c r="DA35" s="119">
        <v>11124</v>
      </c>
      <c r="DB35" s="119">
        <v>11404</v>
      </c>
      <c r="DC35" s="119">
        <v>11404</v>
      </c>
      <c r="DD35" s="119">
        <v>11404</v>
      </c>
      <c r="DE35" s="119">
        <v>11404</v>
      </c>
      <c r="DF35" s="114">
        <v>7916</v>
      </c>
      <c r="DG35" s="114">
        <v>7916</v>
      </c>
      <c r="DH35" s="114">
        <v>7916</v>
      </c>
      <c r="DI35" s="114">
        <v>7916</v>
      </c>
      <c r="DJ35" s="119">
        <v>10649</v>
      </c>
      <c r="DK35" s="119">
        <v>10649</v>
      </c>
      <c r="DL35" s="119">
        <v>10649</v>
      </c>
      <c r="DM35" s="119">
        <v>10649</v>
      </c>
      <c r="DN35" s="119">
        <v>10649</v>
      </c>
      <c r="DO35" s="119">
        <v>10649</v>
      </c>
      <c r="DP35" s="119">
        <v>10649</v>
      </c>
      <c r="DQ35" s="119">
        <v>10649</v>
      </c>
      <c r="DR35" s="119">
        <v>10649</v>
      </c>
      <c r="DS35" s="119">
        <v>10649</v>
      </c>
      <c r="DT35" s="119">
        <v>10649</v>
      </c>
      <c r="DU35" s="119">
        <v>10649</v>
      </c>
      <c r="DV35" s="119">
        <v>10649</v>
      </c>
      <c r="DW35" s="119">
        <v>10649</v>
      </c>
      <c r="DX35" s="114">
        <v>9352</v>
      </c>
      <c r="DY35" s="114">
        <v>9352</v>
      </c>
      <c r="DZ35" s="119">
        <v>8645</v>
      </c>
      <c r="EA35" s="119">
        <v>8645</v>
      </c>
      <c r="EB35" s="119">
        <v>8645</v>
      </c>
      <c r="EC35" s="119">
        <v>8645</v>
      </c>
      <c r="ED35" s="119">
        <v>8645</v>
      </c>
      <c r="EE35" s="119">
        <v>8645</v>
      </c>
      <c r="EF35" s="119">
        <v>8645</v>
      </c>
      <c r="EG35" s="119">
        <v>8645</v>
      </c>
      <c r="EH35" s="119">
        <v>8645</v>
      </c>
      <c r="EI35" s="119">
        <v>8645</v>
      </c>
      <c r="EJ35" s="114">
        <v>15660</v>
      </c>
      <c r="EK35" s="119">
        <v>9358</v>
      </c>
      <c r="EL35" s="119">
        <v>9358</v>
      </c>
      <c r="EM35" s="119">
        <v>9358</v>
      </c>
      <c r="EN35" s="119">
        <v>9358</v>
      </c>
      <c r="EO35" s="119">
        <v>9358</v>
      </c>
      <c r="EP35" s="119">
        <v>9358</v>
      </c>
      <c r="EQ35" s="119">
        <v>9358</v>
      </c>
      <c r="ER35" s="119">
        <v>9358</v>
      </c>
      <c r="ES35" s="119">
        <v>9358</v>
      </c>
      <c r="ET35" s="119">
        <v>9358</v>
      </c>
      <c r="EU35" s="119">
        <v>9358</v>
      </c>
      <c r="EV35" s="119">
        <v>9358</v>
      </c>
      <c r="EW35" s="119">
        <v>9358</v>
      </c>
      <c r="EX35" s="119">
        <v>9358</v>
      </c>
      <c r="EY35" s="119">
        <v>9358</v>
      </c>
      <c r="EZ35" s="119">
        <v>9358</v>
      </c>
      <c r="FA35" s="119">
        <v>9358</v>
      </c>
      <c r="FB35" s="119">
        <v>9358</v>
      </c>
      <c r="FC35" s="119">
        <v>9358</v>
      </c>
      <c r="FD35" s="119">
        <v>9358</v>
      </c>
      <c r="FE35" s="119">
        <v>9358</v>
      </c>
      <c r="FF35" s="119">
        <v>9358</v>
      </c>
      <c r="FG35" s="119">
        <v>9358</v>
      </c>
      <c r="FH35" s="119">
        <v>9358</v>
      </c>
      <c r="FI35" s="119">
        <v>9358</v>
      </c>
      <c r="FJ35" s="119">
        <v>9358</v>
      </c>
      <c r="FK35" s="119">
        <v>9358</v>
      </c>
      <c r="FL35" s="119">
        <v>9358</v>
      </c>
      <c r="FM35" s="119">
        <v>9358</v>
      </c>
      <c r="FN35" s="119">
        <v>9358</v>
      </c>
      <c r="FO35" s="114">
        <v>12203</v>
      </c>
      <c r="FP35" s="114">
        <v>6300</v>
      </c>
      <c r="FQ35" s="114">
        <v>8110</v>
      </c>
      <c r="FR35" s="114">
        <v>8110</v>
      </c>
      <c r="FS35" s="114">
        <v>8110</v>
      </c>
      <c r="FT35" s="114">
        <v>8110</v>
      </c>
      <c r="FU35" s="114">
        <v>5495</v>
      </c>
      <c r="FV35" s="114">
        <v>5495</v>
      </c>
      <c r="FW35" s="114">
        <v>5495</v>
      </c>
      <c r="FX35" s="119">
        <v>4293</v>
      </c>
      <c r="FY35" s="114">
        <v>4319</v>
      </c>
      <c r="FZ35" s="114">
        <v>4319</v>
      </c>
      <c r="GA35" s="114">
        <v>4319</v>
      </c>
      <c r="GB35" s="114">
        <v>4319</v>
      </c>
      <c r="GC35" s="114">
        <v>4319</v>
      </c>
      <c r="GD35" s="114">
        <v>4319</v>
      </c>
      <c r="GE35" s="114">
        <v>12140</v>
      </c>
      <c r="GF35" s="114">
        <v>12140</v>
      </c>
      <c r="GG35" s="114">
        <v>12140</v>
      </c>
      <c r="GH35" s="114">
        <v>7138</v>
      </c>
      <c r="GI35" s="114">
        <v>7138</v>
      </c>
      <c r="GJ35" s="114">
        <v>7138</v>
      </c>
      <c r="GK35" s="114">
        <v>7138</v>
      </c>
      <c r="GL35" s="114">
        <v>7138</v>
      </c>
      <c r="GM35" s="114">
        <v>7138</v>
      </c>
      <c r="GN35" s="114">
        <v>7138</v>
      </c>
      <c r="GO35" s="114">
        <v>7138</v>
      </c>
      <c r="GP35" s="114">
        <v>6990</v>
      </c>
      <c r="GQ35" s="114">
        <v>6990</v>
      </c>
      <c r="GR35" s="114">
        <v>328181</v>
      </c>
      <c r="GS35" s="114">
        <v>328181</v>
      </c>
      <c r="GT35" s="114">
        <v>4213</v>
      </c>
      <c r="GU35" s="79">
        <v>4618</v>
      </c>
      <c r="GV35" s="81">
        <v>4618</v>
      </c>
      <c r="GW35" s="81">
        <v>4618</v>
      </c>
      <c r="GX35" s="79">
        <v>4618</v>
      </c>
      <c r="GY35" s="81">
        <v>4618</v>
      </c>
      <c r="GZ35" s="81">
        <v>4618</v>
      </c>
      <c r="HA35" s="81">
        <v>3062</v>
      </c>
      <c r="HB35" s="81">
        <v>11222</v>
      </c>
      <c r="HC35" s="81">
        <v>11222</v>
      </c>
      <c r="HD35" s="81">
        <v>5935</v>
      </c>
      <c r="HE35" s="81">
        <v>9172</v>
      </c>
      <c r="HF35" s="81">
        <v>9172</v>
      </c>
      <c r="HG35" s="81">
        <v>4986</v>
      </c>
      <c r="HH35" s="81">
        <v>4986</v>
      </c>
      <c r="HI35" s="81">
        <v>4986</v>
      </c>
      <c r="HJ35" s="81">
        <v>4986</v>
      </c>
      <c r="HK35" s="81">
        <v>6912</v>
      </c>
      <c r="HL35" s="81">
        <v>6912</v>
      </c>
      <c r="HM35" s="81">
        <v>6912</v>
      </c>
      <c r="HN35" s="81">
        <v>6912</v>
      </c>
      <c r="HO35" s="81">
        <v>10193</v>
      </c>
      <c r="HP35" s="81">
        <v>10193</v>
      </c>
      <c r="HQ35" s="81">
        <v>10193</v>
      </c>
      <c r="HR35" s="81">
        <v>10193</v>
      </c>
      <c r="HS35" s="81">
        <v>2693</v>
      </c>
      <c r="HT35" s="81">
        <v>3811</v>
      </c>
      <c r="HU35" s="81">
        <v>20526</v>
      </c>
      <c r="HV35" s="81">
        <v>20526</v>
      </c>
      <c r="HW35" s="81">
        <v>7946</v>
      </c>
      <c r="HX35" s="81">
        <v>7946</v>
      </c>
      <c r="HY35" s="81">
        <v>5103</v>
      </c>
      <c r="HZ35" s="81">
        <v>5103</v>
      </c>
      <c r="IA35" s="81">
        <v>10218</v>
      </c>
      <c r="IB35" s="81">
        <v>10218</v>
      </c>
      <c r="IC35" s="81">
        <v>10218</v>
      </c>
      <c r="ID35" s="81">
        <v>10218</v>
      </c>
      <c r="IE35" s="81">
        <v>5721</v>
      </c>
      <c r="IF35" s="81">
        <v>5348</v>
      </c>
      <c r="IG35" s="81">
        <v>4330</v>
      </c>
      <c r="IH35" s="81">
        <v>4330</v>
      </c>
      <c r="II35" s="81">
        <v>4330</v>
      </c>
      <c r="IJ35" s="81">
        <v>4330</v>
      </c>
      <c r="IK35" s="81">
        <v>4330</v>
      </c>
      <c r="IL35" s="81">
        <v>4330</v>
      </c>
      <c r="IM35" s="81">
        <v>4330</v>
      </c>
      <c r="IN35" s="81">
        <v>4330</v>
      </c>
      <c r="IO35" s="81">
        <v>4330</v>
      </c>
      <c r="IP35" s="81">
        <v>4330</v>
      </c>
      <c r="IQ35" s="81">
        <v>4330</v>
      </c>
      <c r="IR35" s="81">
        <v>4330</v>
      </c>
      <c r="IS35" s="81">
        <v>4330</v>
      </c>
      <c r="IT35" s="81">
        <v>4330</v>
      </c>
      <c r="IU35" s="81">
        <v>4330</v>
      </c>
      <c r="IV35" s="81">
        <v>4330</v>
      </c>
      <c r="IW35" s="81">
        <v>4330</v>
      </c>
      <c r="IX35" s="81">
        <v>4330</v>
      </c>
      <c r="IY35" s="81">
        <v>4330</v>
      </c>
      <c r="IZ35" s="81">
        <v>4330</v>
      </c>
      <c r="JA35" s="81">
        <v>4330</v>
      </c>
      <c r="JB35" s="81">
        <v>4330</v>
      </c>
      <c r="JC35" s="81">
        <v>4330</v>
      </c>
      <c r="JD35" s="81">
        <v>4330</v>
      </c>
      <c r="JE35" s="81">
        <v>4330</v>
      </c>
      <c r="JF35" s="81">
        <v>4330</v>
      </c>
      <c r="JG35" s="81">
        <v>4330</v>
      </c>
      <c r="JH35" s="81">
        <v>4330</v>
      </c>
      <c r="JI35" s="81">
        <v>4330</v>
      </c>
      <c r="JJ35" s="81">
        <v>4330</v>
      </c>
      <c r="JK35" s="81">
        <v>4330</v>
      </c>
      <c r="JL35" s="81">
        <v>4330</v>
      </c>
      <c r="JM35" s="81">
        <v>4330</v>
      </c>
      <c r="JN35" s="81">
        <v>4330</v>
      </c>
      <c r="JO35" s="81">
        <v>4330</v>
      </c>
      <c r="JP35" s="81">
        <v>4330</v>
      </c>
      <c r="JQ35" s="81">
        <v>4330</v>
      </c>
      <c r="JR35" s="81">
        <v>4330</v>
      </c>
      <c r="JS35" s="81">
        <v>4330</v>
      </c>
      <c r="JT35" s="81">
        <v>4330</v>
      </c>
      <c r="JU35" s="81">
        <v>4330</v>
      </c>
      <c r="JV35" s="81">
        <v>4330</v>
      </c>
      <c r="JW35" s="81">
        <v>4330</v>
      </c>
      <c r="JX35" s="81">
        <v>4330</v>
      </c>
      <c r="JY35" s="81">
        <v>4330</v>
      </c>
      <c r="JZ35" s="81">
        <v>4330</v>
      </c>
      <c r="KA35" s="81">
        <v>4330</v>
      </c>
      <c r="KB35" s="81">
        <v>4330</v>
      </c>
      <c r="KC35" s="81">
        <v>4330</v>
      </c>
      <c r="KD35" s="81">
        <v>4330</v>
      </c>
      <c r="KE35" s="81">
        <v>4330</v>
      </c>
      <c r="KF35" s="81">
        <v>4330</v>
      </c>
      <c r="KG35" s="81">
        <v>4330</v>
      </c>
      <c r="KH35" s="81">
        <v>4330</v>
      </c>
      <c r="KI35" s="81">
        <v>4330</v>
      </c>
      <c r="KJ35" s="81">
        <v>4330</v>
      </c>
      <c r="KK35" s="81">
        <v>4330</v>
      </c>
      <c r="KL35" s="81">
        <v>4330</v>
      </c>
      <c r="KM35" s="81">
        <v>4330</v>
      </c>
      <c r="KN35" s="81">
        <v>4330</v>
      </c>
      <c r="KO35" s="81">
        <v>4330</v>
      </c>
      <c r="KP35" s="81">
        <v>4330</v>
      </c>
      <c r="KQ35" s="81">
        <v>4330</v>
      </c>
      <c r="KR35" s="81">
        <v>4330</v>
      </c>
      <c r="KS35" s="81">
        <v>4330</v>
      </c>
      <c r="KT35" s="81">
        <v>4330</v>
      </c>
      <c r="KU35" s="81">
        <v>4330</v>
      </c>
      <c r="KV35" s="81">
        <v>4330</v>
      </c>
      <c r="KW35" s="81">
        <v>4330</v>
      </c>
      <c r="KX35" s="81">
        <v>4330</v>
      </c>
      <c r="KY35" s="81">
        <v>4330</v>
      </c>
      <c r="KZ35" s="81">
        <v>4330</v>
      </c>
      <c r="LA35" s="81">
        <v>4330</v>
      </c>
      <c r="LB35" s="81">
        <v>4330</v>
      </c>
      <c r="LC35" s="81">
        <v>4330</v>
      </c>
      <c r="LD35" s="81">
        <v>4330</v>
      </c>
      <c r="LE35" s="119">
        <v>6745</v>
      </c>
      <c r="LF35" s="119">
        <v>6745</v>
      </c>
      <c r="LG35" s="81">
        <v>8592</v>
      </c>
      <c r="LH35" s="81">
        <v>8592</v>
      </c>
      <c r="LI35" s="340">
        <v>13419</v>
      </c>
      <c r="LJ35" s="340">
        <v>13419</v>
      </c>
      <c r="LK35" s="2">
        <v>8185</v>
      </c>
      <c r="LL35" s="2">
        <v>10414</v>
      </c>
      <c r="LM35" s="2">
        <v>10414</v>
      </c>
      <c r="LN35" s="2">
        <v>10414</v>
      </c>
      <c r="LO35" s="2">
        <v>10414</v>
      </c>
      <c r="LP35" s="2">
        <v>10414</v>
      </c>
      <c r="LQ35" s="2">
        <v>10414</v>
      </c>
      <c r="LR35" s="2">
        <v>10414</v>
      </c>
      <c r="LS35" s="2">
        <v>10414</v>
      </c>
      <c r="LT35" s="2">
        <v>10414</v>
      </c>
      <c r="LU35" s="2">
        <v>8685</v>
      </c>
      <c r="LV35" s="2">
        <v>8685</v>
      </c>
      <c r="LW35" s="2">
        <v>8685</v>
      </c>
      <c r="LX35" s="2">
        <v>8685</v>
      </c>
      <c r="LY35" s="2">
        <v>8685</v>
      </c>
      <c r="LZ35" s="2">
        <v>8685</v>
      </c>
      <c r="MA35" s="2">
        <v>8685</v>
      </c>
      <c r="MB35" s="2">
        <v>8685</v>
      </c>
      <c r="MC35" s="2">
        <v>8685</v>
      </c>
      <c r="MD35" s="2">
        <v>8685</v>
      </c>
      <c r="ME35" s="2">
        <v>11511</v>
      </c>
      <c r="MF35" s="2">
        <v>12220</v>
      </c>
      <c r="MG35" s="2">
        <v>12220</v>
      </c>
      <c r="MH35" s="2">
        <v>7915</v>
      </c>
      <c r="MI35" s="2">
        <v>17680</v>
      </c>
      <c r="MJ35" s="2">
        <v>17680</v>
      </c>
      <c r="MK35" s="2">
        <v>17680</v>
      </c>
      <c r="ML35" s="2">
        <v>17680</v>
      </c>
      <c r="MM35" s="2">
        <v>7678</v>
      </c>
      <c r="MN35" s="2">
        <v>7678</v>
      </c>
      <c r="MO35" s="2">
        <v>7678</v>
      </c>
      <c r="MP35" s="2">
        <v>7678</v>
      </c>
      <c r="MQ35" s="2">
        <v>7678</v>
      </c>
      <c r="MR35" s="2">
        <v>7678</v>
      </c>
      <c r="MT35" s="79" t="s">
        <v>2191</v>
      </c>
      <c r="MU35" s="114">
        <v>10356</v>
      </c>
      <c r="MV35" s="81"/>
      <c r="MZ35" s="119"/>
      <c r="NA35" s="119">
        <v>8416</v>
      </c>
      <c r="NB35" s="119">
        <v>8416</v>
      </c>
      <c r="NF35" s="119"/>
      <c r="NG35" s="119"/>
      <c r="NH35" s="119"/>
      <c r="NI35" s="119"/>
      <c r="NJ35" s="119"/>
      <c r="NK35" s="129">
        <v>4227</v>
      </c>
      <c r="NL35" s="114">
        <v>15037</v>
      </c>
      <c r="NM35" s="119">
        <v>15598</v>
      </c>
      <c r="NN35" s="130"/>
      <c r="NO35" s="176"/>
      <c r="NQ35" s="119"/>
      <c r="NW35" s="130"/>
      <c r="NX35" s="114">
        <v>4253</v>
      </c>
      <c r="NY35" s="114">
        <v>4253</v>
      </c>
      <c r="NZ35" s="114">
        <v>4253</v>
      </c>
      <c r="OF35" s="129"/>
      <c r="OG35" s="119"/>
      <c r="OH35" s="119"/>
      <c r="OI35" s="119"/>
      <c r="OM35" s="119"/>
      <c r="ON35" s="114">
        <v>6061</v>
      </c>
      <c r="OO35" s="114">
        <v>11719</v>
      </c>
      <c r="OP35" s="114">
        <v>6640</v>
      </c>
      <c r="OQ35" s="114">
        <v>6640</v>
      </c>
      <c r="OR35" s="114">
        <v>6640</v>
      </c>
      <c r="OS35" s="119"/>
      <c r="OT35" s="119">
        <v>16561</v>
      </c>
      <c r="OW35" s="119"/>
      <c r="OX35" s="119">
        <v>14757</v>
      </c>
      <c r="PA35" s="119"/>
      <c r="PC35" s="119"/>
      <c r="PD35" s="119"/>
      <c r="PE35" s="119"/>
      <c r="PI35" s="119"/>
      <c r="PJ35" s="119">
        <v>14278</v>
      </c>
      <c r="PO35" s="119"/>
      <c r="PQ35" s="119"/>
      <c r="PR35" s="119"/>
      <c r="PT35" s="119"/>
      <c r="PU35" s="114">
        <v>10454</v>
      </c>
      <c r="PW35" s="114">
        <v>10297</v>
      </c>
      <c r="PX35" s="130"/>
      <c r="PZ35" s="119"/>
      <c r="QA35" s="119"/>
      <c r="QB35" s="130"/>
      <c r="QE35" s="119"/>
      <c r="QF35" s="119"/>
      <c r="QL35" s="119"/>
      <c r="QM35" s="119">
        <v>5788</v>
      </c>
      <c r="QN35" s="119">
        <v>5788</v>
      </c>
      <c r="QP35" s="119"/>
      <c r="QQ35" s="119"/>
      <c r="QR35" s="119"/>
      <c r="QV35" s="119"/>
      <c r="RD35" s="114">
        <v>7769</v>
      </c>
      <c r="RG35" s="119"/>
      <c r="RM35" s="114">
        <v>12046</v>
      </c>
      <c r="RN35" s="119"/>
      <c r="RO35" s="119"/>
      <c r="RS35" s="130"/>
      <c r="RT35" s="119">
        <v>26738</v>
      </c>
      <c r="RU35" s="119">
        <v>26738</v>
      </c>
      <c r="RV35" s="130"/>
      <c r="SC35" s="119">
        <v>6833</v>
      </c>
      <c r="SD35" s="119">
        <v>6833</v>
      </c>
      <c r="SK35" s="119"/>
      <c r="SM35" s="132"/>
      <c r="SO35" s="119"/>
      <c r="SR35" s="81"/>
      <c r="SS35" s="81">
        <v>6537</v>
      </c>
      <c r="ST35" s="81"/>
      <c r="SU35" s="81"/>
      <c r="SV35" s="81"/>
      <c r="SW35" s="81"/>
      <c r="SX35" s="81"/>
      <c r="SY35" s="81"/>
      <c r="SZ35" s="81"/>
      <c r="TA35" s="81"/>
      <c r="TB35" s="81"/>
      <c r="TC35" s="81"/>
      <c r="TD35" s="81"/>
      <c r="TE35" s="81"/>
      <c r="TF35" s="81"/>
      <c r="TG35" s="81"/>
      <c r="TH35" s="81"/>
      <c r="TI35" s="81"/>
      <c r="TJ35" s="81"/>
      <c r="TK35" s="81"/>
      <c r="TL35" s="81"/>
      <c r="TM35" s="81"/>
      <c r="TN35" s="81"/>
      <c r="TO35" s="81"/>
      <c r="TP35" s="81"/>
      <c r="TQ35" s="81"/>
      <c r="TR35" s="81">
        <v>9347</v>
      </c>
      <c r="TS35" s="81"/>
      <c r="TT35" s="81"/>
      <c r="TU35" s="81"/>
      <c r="TV35" s="81"/>
      <c r="TW35" s="81">
        <v>9593</v>
      </c>
      <c r="TX35" s="81"/>
      <c r="TY35" s="81"/>
      <c r="TZ35" s="81">
        <v>4586</v>
      </c>
      <c r="UA35" s="81"/>
      <c r="UB35" s="81"/>
      <c r="UC35" s="81"/>
      <c r="UD35" s="81"/>
      <c r="UE35" s="81">
        <v>8575</v>
      </c>
      <c r="UF35" s="81"/>
      <c r="UG35" s="81"/>
      <c r="UH35" s="81"/>
      <c r="UI35" s="81"/>
      <c r="UJ35" s="81"/>
      <c r="UK35" s="81"/>
      <c r="UL35" s="81"/>
      <c r="UM35" s="81"/>
      <c r="UN35" s="81"/>
      <c r="UO35" s="82"/>
      <c r="UP35" s="82"/>
      <c r="UQ35" s="81"/>
      <c r="UR35" s="81"/>
      <c r="US35" s="81"/>
      <c r="UT35" s="81"/>
      <c r="UU35" s="81"/>
      <c r="UV35" s="81"/>
      <c r="UW35" s="81"/>
      <c r="UX35" s="81"/>
      <c r="UY35" s="81"/>
      <c r="UZ35" s="81"/>
      <c r="VA35" s="81"/>
      <c r="VB35" s="81"/>
      <c r="VC35" s="81"/>
      <c r="VD35" s="81"/>
      <c r="VE35" s="81"/>
      <c r="VF35" s="81"/>
      <c r="VG35" s="81"/>
      <c r="VH35" s="81"/>
      <c r="VI35" s="81"/>
      <c r="VJ35" s="81"/>
      <c r="VK35" s="81"/>
      <c r="VL35" s="81"/>
      <c r="VM35" s="81"/>
      <c r="VN35" s="81"/>
      <c r="VO35" s="81"/>
      <c r="VP35" s="81"/>
      <c r="VQ35" s="81"/>
      <c r="VR35" s="81"/>
      <c r="VS35" s="81"/>
      <c r="VT35" s="81"/>
      <c r="VU35" s="81"/>
      <c r="VV35" s="81"/>
      <c r="VW35" s="81"/>
      <c r="VX35" s="81"/>
      <c r="VY35" s="81"/>
      <c r="VZ35" s="81"/>
      <c r="WA35" s="81"/>
      <c r="WB35" s="81"/>
      <c r="WC35" s="81"/>
      <c r="WD35" s="81"/>
      <c r="WE35" s="81"/>
      <c r="WF35" s="81"/>
      <c r="WG35" s="81"/>
      <c r="WH35" s="81"/>
      <c r="WI35" s="81"/>
      <c r="WJ35" s="80"/>
      <c r="WK35" s="81"/>
      <c r="WL35" s="81"/>
      <c r="WM35" s="81"/>
      <c r="WN35" s="81"/>
      <c r="WO35" s="81"/>
      <c r="WP35" s="81"/>
      <c r="WQ35" s="81"/>
      <c r="WR35" s="81"/>
      <c r="WS35" s="81"/>
      <c r="WT35" s="81"/>
      <c r="WU35" s="81"/>
      <c r="WV35" s="81"/>
      <c r="WW35" s="81">
        <v>8686</v>
      </c>
      <c r="WX35" s="81"/>
      <c r="WY35" s="81"/>
      <c r="WZ35" s="81"/>
      <c r="XA35" s="81"/>
      <c r="XB35" s="81"/>
      <c r="XC35" s="81"/>
      <c r="XD35" s="81">
        <v>11688</v>
      </c>
      <c r="XE35" s="81"/>
      <c r="XF35" s="81"/>
      <c r="XG35" s="81"/>
      <c r="XH35" s="81"/>
      <c r="XI35" s="81"/>
      <c r="XJ35" s="81"/>
      <c r="XK35" s="81"/>
      <c r="XL35" s="81"/>
      <c r="XM35" s="81"/>
      <c r="XN35" s="81"/>
      <c r="XO35" s="81"/>
      <c r="XP35" s="81"/>
      <c r="XQ35" s="81"/>
      <c r="XR35" s="81"/>
      <c r="XS35" s="81"/>
      <c r="XT35" s="81"/>
      <c r="XU35" s="81"/>
      <c r="XV35" s="81"/>
      <c r="XW35" s="81"/>
      <c r="XX35" s="81"/>
      <c r="XY35" s="81"/>
      <c r="XZ35" s="81"/>
      <c r="YA35" s="81"/>
      <c r="YB35" s="81"/>
      <c r="YC35" s="81"/>
      <c r="YD35" s="81"/>
      <c r="YE35" s="81"/>
      <c r="YF35" s="81"/>
      <c r="YG35" s="81"/>
      <c r="YH35" s="81"/>
      <c r="YI35" s="81"/>
      <c r="YJ35" s="81"/>
      <c r="YK35" s="81"/>
      <c r="YL35" s="311">
        <v>13419</v>
      </c>
      <c r="YM35" s="311">
        <v>13419</v>
      </c>
      <c r="YN35" s="311">
        <v>13419</v>
      </c>
      <c r="YO35" s="311">
        <v>13419</v>
      </c>
      <c r="YP35" s="2">
        <v>8979</v>
      </c>
      <c r="YQ35" s="2">
        <v>8979</v>
      </c>
    </row>
    <row r="36" spans="1:667" s="135" customFormat="1" ht="15" customHeight="1" x14ac:dyDescent="0.25">
      <c r="A36" s="133" t="s">
        <v>1137</v>
      </c>
      <c r="B36" s="134"/>
      <c r="C36" s="131">
        <v>16</v>
      </c>
      <c r="D36" s="131">
        <v>16</v>
      </c>
      <c r="E36" s="135">
        <v>6</v>
      </c>
      <c r="F36" s="135">
        <v>6</v>
      </c>
      <c r="G36" s="135">
        <v>6</v>
      </c>
      <c r="H36" s="135">
        <v>6</v>
      </c>
      <c r="I36" s="135">
        <v>6</v>
      </c>
      <c r="J36" s="135">
        <v>6</v>
      </c>
      <c r="K36" s="135">
        <v>6</v>
      </c>
      <c r="L36" s="135">
        <v>6</v>
      </c>
      <c r="M36" s="135">
        <v>6</v>
      </c>
      <c r="N36" s="135">
        <v>6</v>
      </c>
      <c r="O36" s="135">
        <v>6</v>
      </c>
      <c r="P36" s="135">
        <v>6</v>
      </c>
      <c r="Q36" s="135">
        <v>6</v>
      </c>
      <c r="R36" s="135">
        <v>6</v>
      </c>
      <c r="S36" s="135">
        <v>6</v>
      </c>
      <c r="T36" s="135">
        <v>6</v>
      </c>
      <c r="U36" s="135">
        <v>4</v>
      </c>
      <c r="V36" s="135">
        <v>4</v>
      </c>
      <c r="W36" s="135">
        <v>4</v>
      </c>
      <c r="X36" s="135">
        <v>4</v>
      </c>
      <c r="Y36" s="135">
        <v>4</v>
      </c>
      <c r="Z36" s="135">
        <v>4</v>
      </c>
      <c r="AA36" s="135">
        <v>4</v>
      </c>
      <c r="AB36" s="135">
        <v>4</v>
      </c>
      <c r="AC36" s="135">
        <v>4</v>
      </c>
      <c r="AD36" s="135">
        <v>4</v>
      </c>
      <c r="AE36" s="135">
        <v>4</v>
      </c>
      <c r="AF36" s="135">
        <v>4</v>
      </c>
      <c r="AG36" s="135">
        <v>4</v>
      </c>
      <c r="AH36" s="135">
        <v>4</v>
      </c>
      <c r="AI36" s="135">
        <v>4</v>
      </c>
      <c r="AJ36" s="135">
        <v>11</v>
      </c>
      <c r="AK36" s="135">
        <v>11</v>
      </c>
      <c r="AL36" s="135">
        <v>11</v>
      </c>
      <c r="AM36" s="135">
        <v>11</v>
      </c>
      <c r="AN36" s="135">
        <v>11</v>
      </c>
      <c r="AO36" s="135">
        <v>1</v>
      </c>
      <c r="AP36" s="135">
        <v>1</v>
      </c>
      <c r="AQ36" s="135">
        <v>1</v>
      </c>
      <c r="AR36" s="135">
        <v>1</v>
      </c>
      <c r="AS36" s="135">
        <v>1</v>
      </c>
      <c r="AT36" s="135">
        <v>1</v>
      </c>
      <c r="AU36" s="135">
        <v>1</v>
      </c>
      <c r="AV36" s="135">
        <v>1</v>
      </c>
      <c r="AW36" s="135">
        <v>1</v>
      </c>
      <c r="AX36" s="135">
        <v>1</v>
      </c>
      <c r="AY36" s="135">
        <v>50</v>
      </c>
      <c r="AZ36" s="135">
        <v>50</v>
      </c>
      <c r="BA36" s="131">
        <v>8</v>
      </c>
      <c r="BB36" s="131">
        <v>8</v>
      </c>
      <c r="BC36" s="131">
        <v>8</v>
      </c>
      <c r="BD36" s="131">
        <v>8</v>
      </c>
      <c r="BE36" s="131">
        <v>17</v>
      </c>
      <c r="BF36" s="131">
        <v>17</v>
      </c>
      <c r="BG36" s="131">
        <v>92</v>
      </c>
      <c r="BH36" s="131">
        <v>92</v>
      </c>
      <c r="BI36" s="131">
        <v>92</v>
      </c>
      <c r="BJ36" s="131">
        <v>26</v>
      </c>
      <c r="BK36" s="131">
        <v>26</v>
      </c>
      <c r="BL36" s="131">
        <v>27</v>
      </c>
      <c r="BM36" s="131">
        <v>27</v>
      </c>
      <c r="BN36" s="131">
        <v>27</v>
      </c>
      <c r="BO36" s="131">
        <v>27</v>
      </c>
      <c r="BP36" s="131">
        <v>27</v>
      </c>
      <c r="BQ36" s="131">
        <v>27</v>
      </c>
      <c r="BR36" s="131">
        <v>27</v>
      </c>
      <c r="BS36" s="135">
        <v>73</v>
      </c>
      <c r="BT36" s="135">
        <v>12</v>
      </c>
      <c r="BU36" s="135">
        <v>12</v>
      </c>
      <c r="BV36" s="135">
        <v>12</v>
      </c>
      <c r="BW36" s="135">
        <v>12</v>
      </c>
      <c r="BX36" s="135">
        <v>12</v>
      </c>
      <c r="BY36" s="135">
        <v>12</v>
      </c>
      <c r="BZ36" s="131">
        <v>2</v>
      </c>
      <c r="CA36" s="131">
        <v>15</v>
      </c>
      <c r="CB36" s="135">
        <v>27</v>
      </c>
      <c r="CC36" s="135">
        <v>27</v>
      </c>
      <c r="CD36" s="135">
        <v>27</v>
      </c>
      <c r="CE36" s="135">
        <v>27</v>
      </c>
      <c r="CF36" s="131">
        <v>4</v>
      </c>
      <c r="CG36" s="131">
        <v>4</v>
      </c>
      <c r="CH36" s="131">
        <v>4</v>
      </c>
      <c r="CI36" s="131">
        <v>4</v>
      </c>
      <c r="CJ36" s="131">
        <v>4</v>
      </c>
      <c r="CK36" s="131">
        <v>4</v>
      </c>
      <c r="CL36" s="135">
        <v>2</v>
      </c>
      <c r="CM36" s="135">
        <v>2</v>
      </c>
      <c r="CN36" s="135">
        <v>2</v>
      </c>
      <c r="CO36" s="135">
        <v>35</v>
      </c>
      <c r="CP36" s="131">
        <v>8</v>
      </c>
      <c r="CQ36" s="131">
        <v>28</v>
      </c>
      <c r="CR36" s="131">
        <v>28</v>
      </c>
      <c r="CS36" s="131">
        <v>28</v>
      </c>
      <c r="CT36" s="131">
        <v>38</v>
      </c>
      <c r="CU36" s="131">
        <v>38</v>
      </c>
      <c r="CV36" s="131">
        <v>38</v>
      </c>
      <c r="CW36" s="131">
        <v>38</v>
      </c>
      <c r="CX36" s="131">
        <v>38</v>
      </c>
      <c r="CY36" s="131">
        <v>38</v>
      </c>
      <c r="CZ36" s="131">
        <v>38</v>
      </c>
      <c r="DA36" s="131">
        <v>38</v>
      </c>
      <c r="DB36" s="131">
        <v>7</v>
      </c>
      <c r="DC36" s="131">
        <v>7</v>
      </c>
      <c r="DD36" s="131">
        <v>7</v>
      </c>
      <c r="DE36" s="131">
        <v>7</v>
      </c>
      <c r="DF36" s="135">
        <v>10</v>
      </c>
      <c r="DG36" s="135">
        <v>10</v>
      </c>
      <c r="DH36" s="135">
        <v>10</v>
      </c>
      <c r="DI36" s="135">
        <v>10</v>
      </c>
      <c r="DJ36" s="131">
        <v>10</v>
      </c>
      <c r="DK36" s="131">
        <v>10</v>
      </c>
      <c r="DL36" s="131">
        <v>10</v>
      </c>
      <c r="DM36" s="131">
        <v>10</v>
      </c>
      <c r="DN36" s="131">
        <v>10</v>
      </c>
      <c r="DO36" s="131">
        <v>10</v>
      </c>
      <c r="DP36" s="131">
        <v>10</v>
      </c>
      <c r="DQ36" s="131">
        <v>10</v>
      </c>
      <c r="DR36" s="131">
        <v>10</v>
      </c>
      <c r="DS36" s="131">
        <v>10</v>
      </c>
      <c r="DT36" s="131">
        <v>10</v>
      </c>
      <c r="DU36" s="131">
        <v>10</v>
      </c>
      <c r="DV36" s="131">
        <v>10</v>
      </c>
      <c r="DW36" s="131">
        <v>10</v>
      </c>
      <c r="DX36" s="135">
        <v>14</v>
      </c>
      <c r="DY36" s="135">
        <v>14</v>
      </c>
      <c r="DZ36" s="131">
        <v>4</v>
      </c>
      <c r="EA36" s="131">
        <v>4</v>
      </c>
      <c r="EB36" s="131">
        <v>4</v>
      </c>
      <c r="EC36" s="131">
        <v>4</v>
      </c>
      <c r="ED36" s="131">
        <v>4</v>
      </c>
      <c r="EE36" s="131">
        <v>4</v>
      </c>
      <c r="EF36" s="131">
        <v>4</v>
      </c>
      <c r="EG36" s="131">
        <v>4</v>
      </c>
      <c r="EH36" s="131">
        <v>4</v>
      </c>
      <c r="EI36" s="131">
        <v>4</v>
      </c>
      <c r="EJ36" s="135">
        <v>48</v>
      </c>
      <c r="EK36" s="131">
        <v>11</v>
      </c>
      <c r="EL36" s="131">
        <v>11</v>
      </c>
      <c r="EM36" s="131">
        <v>11</v>
      </c>
      <c r="EN36" s="131">
        <v>11</v>
      </c>
      <c r="EO36" s="131">
        <v>11</v>
      </c>
      <c r="EP36" s="131">
        <v>11</v>
      </c>
      <c r="EQ36" s="131">
        <v>11</v>
      </c>
      <c r="ER36" s="131">
        <v>11</v>
      </c>
      <c r="ES36" s="131">
        <v>11</v>
      </c>
      <c r="ET36" s="131">
        <v>11</v>
      </c>
      <c r="EU36" s="131">
        <v>11</v>
      </c>
      <c r="EV36" s="131">
        <v>11</v>
      </c>
      <c r="EW36" s="131">
        <v>11</v>
      </c>
      <c r="EX36" s="131">
        <v>11</v>
      </c>
      <c r="EY36" s="131">
        <v>11</v>
      </c>
      <c r="EZ36" s="131">
        <v>11</v>
      </c>
      <c r="FA36" s="131">
        <v>11</v>
      </c>
      <c r="FB36" s="131">
        <v>11</v>
      </c>
      <c r="FC36" s="131">
        <v>11</v>
      </c>
      <c r="FD36" s="131">
        <v>11</v>
      </c>
      <c r="FE36" s="131">
        <v>11</v>
      </c>
      <c r="FF36" s="131">
        <v>11</v>
      </c>
      <c r="FG36" s="131">
        <v>11</v>
      </c>
      <c r="FH36" s="131">
        <v>11</v>
      </c>
      <c r="FI36" s="131">
        <v>11</v>
      </c>
      <c r="FJ36" s="131">
        <v>11</v>
      </c>
      <c r="FK36" s="131">
        <v>11</v>
      </c>
      <c r="FL36" s="131">
        <v>11</v>
      </c>
      <c r="FM36" s="131">
        <v>11</v>
      </c>
      <c r="FN36" s="131">
        <v>11</v>
      </c>
      <c r="FO36" s="135">
        <v>68</v>
      </c>
      <c r="FP36" s="135">
        <v>21</v>
      </c>
      <c r="FQ36" s="135">
        <v>2</v>
      </c>
      <c r="FR36" s="135">
        <v>2</v>
      </c>
      <c r="FS36" s="135">
        <v>2</v>
      </c>
      <c r="FT36" s="135">
        <v>2</v>
      </c>
      <c r="FU36" s="135">
        <v>22</v>
      </c>
      <c r="FV36" s="135">
        <v>22</v>
      </c>
      <c r="FW36" s="135">
        <v>22</v>
      </c>
      <c r="FX36" s="131">
        <v>9</v>
      </c>
      <c r="FY36" s="135">
        <v>0</v>
      </c>
      <c r="FZ36" s="135">
        <v>0</v>
      </c>
      <c r="GA36" s="135">
        <v>0</v>
      </c>
      <c r="GB36" s="135">
        <v>0</v>
      </c>
      <c r="GC36" s="135">
        <v>0</v>
      </c>
      <c r="GD36" s="135">
        <v>0</v>
      </c>
      <c r="GE36" s="135">
        <v>94</v>
      </c>
      <c r="GF36" s="135">
        <v>94</v>
      </c>
      <c r="GG36" s="135">
        <v>94</v>
      </c>
      <c r="GH36" s="135">
        <v>8</v>
      </c>
      <c r="GI36" s="135">
        <v>8</v>
      </c>
      <c r="GJ36" s="135">
        <v>8</v>
      </c>
      <c r="GK36" s="135">
        <v>8</v>
      </c>
      <c r="GL36" s="135">
        <v>8</v>
      </c>
      <c r="GM36" s="135">
        <v>8</v>
      </c>
      <c r="GN36" s="135">
        <v>8</v>
      </c>
      <c r="GO36" s="135">
        <v>8</v>
      </c>
      <c r="GP36" s="135">
        <v>10</v>
      </c>
      <c r="GQ36" s="135">
        <v>10</v>
      </c>
      <c r="GR36" s="135">
        <v>109</v>
      </c>
      <c r="GS36" s="135">
        <v>109</v>
      </c>
      <c r="GT36" s="135">
        <v>12</v>
      </c>
      <c r="GU36" s="79">
        <v>9</v>
      </c>
      <c r="GV36" s="81">
        <f t="shared" ref="GV36:GV40" si="367">GU36</f>
        <v>9</v>
      </c>
      <c r="GW36" s="81">
        <f t="shared" ref="GW36:GW40" si="368">GV36</f>
        <v>9</v>
      </c>
      <c r="GX36" s="79">
        <v>9</v>
      </c>
      <c r="GY36" s="81">
        <f t="shared" ref="GY36:GZ40" si="369">GX36</f>
        <v>9</v>
      </c>
      <c r="GZ36" s="81">
        <f t="shared" si="369"/>
        <v>9</v>
      </c>
      <c r="HA36" s="81">
        <v>2</v>
      </c>
      <c r="HB36" s="81">
        <v>0</v>
      </c>
      <c r="HC36" s="81">
        <f>HB36</f>
        <v>0</v>
      </c>
      <c r="HD36" s="81">
        <v>0</v>
      </c>
      <c r="HE36" s="81">
        <v>7</v>
      </c>
      <c r="HF36" s="81">
        <v>7</v>
      </c>
      <c r="HG36" s="81">
        <v>2</v>
      </c>
      <c r="HH36" s="81">
        <v>2</v>
      </c>
      <c r="HI36" s="81">
        <v>2</v>
      </c>
      <c r="HJ36" s="81">
        <v>2</v>
      </c>
      <c r="HK36" s="81">
        <v>7</v>
      </c>
      <c r="HL36" s="81">
        <v>7</v>
      </c>
      <c r="HM36" s="81">
        <v>7</v>
      </c>
      <c r="HN36" s="81">
        <v>7</v>
      </c>
      <c r="HO36" s="81">
        <v>25</v>
      </c>
      <c r="HP36" s="81">
        <v>25</v>
      </c>
      <c r="HQ36" s="81">
        <v>25</v>
      </c>
      <c r="HR36" s="81">
        <v>25</v>
      </c>
      <c r="HS36" s="81">
        <v>6</v>
      </c>
      <c r="HT36" s="81">
        <v>0</v>
      </c>
      <c r="HU36" s="81">
        <f t="shared" ref="HU36:HV36" si="370">63-7</f>
        <v>56</v>
      </c>
      <c r="HV36" s="81">
        <f t="shared" si="370"/>
        <v>56</v>
      </c>
      <c r="HW36" s="81">
        <v>10</v>
      </c>
      <c r="HX36" s="81">
        <v>10</v>
      </c>
      <c r="HY36" s="81">
        <v>1</v>
      </c>
      <c r="HZ36" s="81">
        <v>1</v>
      </c>
      <c r="IA36" s="81">
        <v>22</v>
      </c>
      <c r="IB36" s="81">
        <v>22</v>
      </c>
      <c r="IC36" s="81">
        <v>22</v>
      </c>
      <c r="ID36" s="81">
        <v>22</v>
      </c>
      <c r="IE36" s="81">
        <v>1</v>
      </c>
      <c r="IF36" s="81">
        <v>4</v>
      </c>
      <c r="IG36" s="81">
        <v>1</v>
      </c>
      <c r="IH36" s="81">
        <v>1</v>
      </c>
      <c r="II36" s="81">
        <v>1</v>
      </c>
      <c r="IJ36" s="81">
        <v>1</v>
      </c>
      <c r="IK36" s="81">
        <v>1</v>
      </c>
      <c r="IL36" s="81">
        <v>1</v>
      </c>
      <c r="IM36" s="81">
        <v>1</v>
      </c>
      <c r="IN36" s="81">
        <v>1</v>
      </c>
      <c r="IO36" s="81">
        <v>1</v>
      </c>
      <c r="IP36" s="81">
        <v>1</v>
      </c>
      <c r="IQ36" s="81">
        <v>1</v>
      </c>
      <c r="IR36" s="81">
        <v>1</v>
      </c>
      <c r="IS36" s="81">
        <v>1</v>
      </c>
      <c r="IT36" s="81">
        <v>1</v>
      </c>
      <c r="IU36" s="81">
        <v>1</v>
      </c>
      <c r="IV36" s="81">
        <v>1</v>
      </c>
      <c r="IW36" s="81">
        <v>1</v>
      </c>
      <c r="IX36" s="81">
        <v>1</v>
      </c>
      <c r="IY36" s="81">
        <v>1</v>
      </c>
      <c r="IZ36" s="81">
        <v>1</v>
      </c>
      <c r="JA36" s="81">
        <v>1</v>
      </c>
      <c r="JB36" s="81">
        <v>1</v>
      </c>
      <c r="JC36" s="81">
        <v>1</v>
      </c>
      <c r="JD36" s="81">
        <v>1</v>
      </c>
      <c r="JE36" s="81">
        <v>1</v>
      </c>
      <c r="JF36" s="81">
        <v>1</v>
      </c>
      <c r="JG36" s="81">
        <v>1</v>
      </c>
      <c r="JH36" s="81">
        <v>1</v>
      </c>
      <c r="JI36" s="81">
        <v>1</v>
      </c>
      <c r="JJ36" s="81">
        <v>1</v>
      </c>
      <c r="JK36" s="81">
        <v>1</v>
      </c>
      <c r="JL36" s="81">
        <v>1</v>
      </c>
      <c r="JM36" s="81">
        <v>1</v>
      </c>
      <c r="JN36" s="81">
        <v>1</v>
      </c>
      <c r="JO36" s="81">
        <v>1</v>
      </c>
      <c r="JP36" s="81">
        <v>1</v>
      </c>
      <c r="JQ36" s="81">
        <v>1</v>
      </c>
      <c r="JR36" s="81">
        <v>1</v>
      </c>
      <c r="JS36" s="81">
        <v>1</v>
      </c>
      <c r="JT36" s="81">
        <v>1</v>
      </c>
      <c r="JU36" s="81">
        <v>1</v>
      </c>
      <c r="JV36" s="81">
        <v>1</v>
      </c>
      <c r="JW36" s="81">
        <v>1</v>
      </c>
      <c r="JX36" s="81">
        <v>1</v>
      </c>
      <c r="JY36" s="81">
        <v>1</v>
      </c>
      <c r="JZ36" s="81">
        <v>1</v>
      </c>
      <c r="KA36" s="81">
        <v>1</v>
      </c>
      <c r="KB36" s="81">
        <v>1</v>
      </c>
      <c r="KC36" s="81">
        <v>1</v>
      </c>
      <c r="KD36" s="81">
        <v>1</v>
      </c>
      <c r="KE36" s="81">
        <v>1</v>
      </c>
      <c r="KF36" s="81">
        <v>1</v>
      </c>
      <c r="KG36" s="81">
        <v>1</v>
      </c>
      <c r="KH36" s="81">
        <v>1</v>
      </c>
      <c r="KI36" s="81">
        <v>1</v>
      </c>
      <c r="KJ36" s="81">
        <v>1</v>
      </c>
      <c r="KK36" s="81">
        <v>1</v>
      </c>
      <c r="KL36" s="81">
        <v>1</v>
      </c>
      <c r="KM36" s="81">
        <v>1</v>
      </c>
      <c r="KN36" s="81">
        <v>1</v>
      </c>
      <c r="KO36" s="81">
        <v>1</v>
      </c>
      <c r="KP36" s="81">
        <v>1</v>
      </c>
      <c r="KQ36" s="81">
        <v>1</v>
      </c>
      <c r="KR36" s="81">
        <v>1</v>
      </c>
      <c r="KS36" s="81">
        <v>1</v>
      </c>
      <c r="KT36" s="81">
        <v>1</v>
      </c>
      <c r="KU36" s="81">
        <v>1</v>
      </c>
      <c r="KV36" s="81">
        <v>1</v>
      </c>
      <c r="KW36" s="81">
        <v>1</v>
      </c>
      <c r="KX36" s="81">
        <v>1</v>
      </c>
      <c r="KY36" s="81">
        <v>1</v>
      </c>
      <c r="KZ36" s="81">
        <v>1</v>
      </c>
      <c r="LA36" s="81">
        <v>1</v>
      </c>
      <c r="LB36" s="81">
        <v>1</v>
      </c>
      <c r="LC36" s="81">
        <v>1</v>
      </c>
      <c r="LD36" s="81">
        <v>1</v>
      </c>
      <c r="LE36" s="131">
        <v>17</v>
      </c>
      <c r="LF36" s="131">
        <v>17</v>
      </c>
      <c r="LG36" s="81">
        <v>17</v>
      </c>
      <c r="LH36" s="81">
        <v>17</v>
      </c>
      <c r="LI36" s="341">
        <v>9</v>
      </c>
      <c r="LJ36" s="341">
        <v>9</v>
      </c>
      <c r="LK36" s="2">
        <v>22</v>
      </c>
      <c r="LL36" s="2">
        <v>5</v>
      </c>
      <c r="LM36" s="2">
        <v>5</v>
      </c>
      <c r="LN36" s="2">
        <v>5</v>
      </c>
      <c r="LO36" s="2">
        <v>5</v>
      </c>
      <c r="LP36" s="2">
        <v>5</v>
      </c>
      <c r="LQ36" s="2">
        <v>5</v>
      </c>
      <c r="LR36" s="2">
        <v>5</v>
      </c>
      <c r="LS36" s="2">
        <v>5</v>
      </c>
      <c r="LT36" s="2">
        <v>5</v>
      </c>
      <c r="LU36" s="2">
        <v>0</v>
      </c>
      <c r="LV36" s="2">
        <v>0</v>
      </c>
      <c r="LW36" s="2">
        <v>0</v>
      </c>
      <c r="LX36" s="2">
        <v>0</v>
      </c>
      <c r="LY36" s="2">
        <v>0</v>
      </c>
      <c r="LZ36" s="2">
        <v>0</v>
      </c>
      <c r="MA36" s="2">
        <v>0</v>
      </c>
      <c r="MB36" s="2">
        <v>0</v>
      </c>
      <c r="MC36" s="2">
        <v>0</v>
      </c>
      <c r="MD36" s="2">
        <v>0</v>
      </c>
      <c r="ME36" s="2">
        <v>7</v>
      </c>
      <c r="MF36" s="2">
        <v>37</v>
      </c>
      <c r="MG36" s="2">
        <v>37</v>
      </c>
      <c r="MH36" s="2">
        <v>2</v>
      </c>
      <c r="MI36" s="2">
        <v>37</v>
      </c>
      <c r="MJ36" s="2">
        <v>37</v>
      </c>
      <c r="MK36" s="2">
        <v>37</v>
      </c>
      <c r="ML36" s="2">
        <v>37</v>
      </c>
      <c r="MM36" s="2">
        <v>7</v>
      </c>
      <c r="MN36" s="2">
        <v>7</v>
      </c>
      <c r="MO36" s="2">
        <v>7</v>
      </c>
      <c r="MP36" s="2">
        <v>7</v>
      </c>
      <c r="MQ36" s="2">
        <v>7</v>
      </c>
      <c r="MR36" s="2">
        <v>7</v>
      </c>
      <c r="MT36" s="79" t="s">
        <v>2191</v>
      </c>
      <c r="MU36" s="135">
        <v>2</v>
      </c>
      <c r="MV36" s="81">
        <v>0</v>
      </c>
      <c r="MZ36" s="131"/>
      <c r="NA36" s="131">
        <v>3</v>
      </c>
      <c r="NB36" s="131">
        <v>3</v>
      </c>
      <c r="NF36" s="131"/>
      <c r="NG36" s="131"/>
      <c r="NH36" s="131"/>
      <c r="NI36" s="131"/>
      <c r="NJ36" s="131"/>
      <c r="NK36" s="136">
        <v>28</v>
      </c>
      <c r="NL36" s="135">
        <v>134</v>
      </c>
      <c r="NM36" s="131">
        <v>202</v>
      </c>
      <c r="NN36" s="137"/>
      <c r="NO36" s="177"/>
      <c r="NQ36" s="131"/>
      <c r="NW36" s="137"/>
      <c r="NX36" s="135">
        <v>0</v>
      </c>
      <c r="NY36" s="135">
        <v>0</v>
      </c>
      <c r="NZ36" s="135">
        <v>0</v>
      </c>
      <c r="OF36" s="136"/>
      <c r="OG36" s="131"/>
      <c r="OH36" s="131"/>
      <c r="OI36" s="131"/>
      <c r="OM36" s="131"/>
      <c r="ON36" s="135">
        <v>12</v>
      </c>
      <c r="OO36" s="135">
        <v>8</v>
      </c>
      <c r="OP36" s="135">
        <v>15</v>
      </c>
      <c r="OQ36" s="135">
        <v>15</v>
      </c>
      <c r="OR36" s="135">
        <v>15</v>
      </c>
      <c r="OS36" s="131"/>
      <c r="OT36" s="131">
        <v>9</v>
      </c>
      <c r="OW36" s="131"/>
      <c r="OX36" s="131">
        <v>14</v>
      </c>
      <c r="PA36" s="131"/>
      <c r="PC36" s="131"/>
      <c r="PD36" s="131"/>
      <c r="PE36" s="131"/>
      <c r="PI36" s="131"/>
      <c r="PJ36" s="131">
        <v>23</v>
      </c>
      <c r="PO36" s="131"/>
      <c r="PQ36" s="131"/>
      <c r="PR36" s="131"/>
      <c r="PT36" s="131"/>
      <c r="PU36" s="135">
        <v>7</v>
      </c>
      <c r="PW36" s="135">
        <v>4</v>
      </c>
      <c r="PX36" s="137"/>
      <c r="PZ36" s="131"/>
      <c r="QA36" s="131"/>
      <c r="QB36" s="137"/>
      <c r="QE36" s="131"/>
      <c r="QF36" s="131"/>
      <c r="QL36" s="131"/>
      <c r="QM36" s="131">
        <v>2</v>
      </c>
      <c r="QN36" s="131">
        <v>2</v>
      </c>
      <c r="QP36" s="131"/>
      <c r="QQ36" s="131"/>
      <c r="QR36" s="131"/>
      <c r="QV36" s="131"/>
      <c r="RD36" s="135">
        <v>2</v>
      </c>
      <c r="RG36" s="131"/>
      <c r="RM36" s="135">
        <v>61</v>
      </c>
      <c r="RN36" s="131"/>
      <c r="RO36" s="131"/>
      <c r="RS36" s="137"/>
      <c r="RT36" s="131">
        <v>17</v>
      </c>
      <c r="RU36" s="131">
        <v>17</v>
      </c>
      <c r="RV36" s="137"/>
      <c r="SC36" s="131">
        <v>53</v>
      </c>
      <c r="SD36" s="131">
        <v>53</v>
      </c>
      <c r="SK36" s="131"/>
      <c r="SM36" s="138"/>
      <c r="SO36" s="131"/>
      <c r="SR36" s="81"/>
      <c r="SS36" s="81">
        <f>29-5</f>
        <v>24</v>
      </c>
      <c r="ST36" s="81"/>
      <c r="SU36" s="81"/>
      <c r="SV36" s="81"/>
      <c r="SW36" s="81"/>
      <c r="SX36" s="81"/>
      <c r="SY36" s="81"/>
      <c r="SZ36" s="81"/>
      <c r="TA36" s="81"/>
      <c r="TB36" s="81"/>
      <c r="TC36" s="81"/>
      <c r="TD36" s="81"/>
      <c r="TE36" s="81"/>
      <c r="TF36" s="81"/>
      <c r="TG36" s="81"/>
      <c r="TH36" s="81"/>
      <c r="TI36" s="81"/>
      <c r="TJ36" s="81"/>
      <c r="TK36" s="81"/>
      <c r="TL36" s="81"/>
      <c r="TM36" s="81"/>
      <c r="TN36" s="81"/>
      <c r="TO36" s="81"/>
      <c r="TP36" s="81"/>
      <c r="TQ36" s="81"/>
      <c r="TR36" s="81">
        <v>3</v>
      </c>
      <c r="TS36" s="81"/>
      <c r="TT36" s="81"/>
      <c r="TU36" s="81"/>
      <c r="TV36" s="81"/>
      <c r="TW36" s="81">
        <v>9</v>
      </c>
      <c r="TX36" s="81"/>
      <c r="TY36" s="81"/>
      <c r="TZ36" s="81">
        <v>2</v>
      </c>
      <c r="UA36" s="81"/>
      <c r="UB36" s="81"/>
      <c r="UC36" s="81"/>
      <c r="UD36" s="81"/>
      <c r="UE36" s="81">
        <v>1</v>
      </c>
      <c r="UF36" s="81"/>
      <c r="UG36" s="81"/>
      <c r="UH36" s="81"/>
      <c r="UI36" s="81"/>
      <c r="UJ36" s="81"/>
      <c r="UK36" s="81"/>
      <c r="UL36" s="81"/>
      <c r="UM36" s="81"/>
      <c r="UN36" s="81"/>
      <c r="UO36" s="82"/>
      <c r="UP36" s="82"/>
      <c r="UQ36" s="81"/>
      <c r="UR36" s="81"/>
      <c r="US36" s="81"/>
      <c r="UT36" s="81"/>
      <c r="UU36" s="81"/>
      <c r="UV36" s="81"/>
      <c r="UW36" s="81"/>
      <c r="UX36" s="81"/>
      <c r="UY36" s="81"/>
      <c r="UZ36" s="81"/>
      <c r="VA36" s="81"/>
      <c r="VB36" s="81"/>
      <c r="VC36" s="81"/>
      <c r="VD36" s="81"/>
      <c r="VE36" s="81"/>
      <c r="VF36" s="81"/>
      <c r="VG36" s="81"/>
      <c r="VH36" s="81"/>
      <c r="VI36" s="81"/>
      <c r="VJ36" s="81"/>
      <c r="VK36" s="81"/>
      <c r="VL36" s="81"/>
      <c r="VM36" s="81"/>
      <c r="VN36" s="81"/>
      <c r="VO36" s="81"/>
      <c r="VP36" s="81"/>
      <c r="VQ36" s="81"/>
      <c r="VR36" s="81"/>
      <c r="VS36" s="81"/>
      <c r="VT36" s="81"/>
      <c r="VU36" s="81"/>
      <c r="VV36" s="81"/>
      <c r="VW36" s="81"/>
      <c r="VX36" s="81"/>
      <c r="VY36" s="81"/>
      <c r="VZ36" s="81"/>
      <c r="WA36" s="81"/>
      <c r="WB36" s="81"/>
      <c r="WC36" s="81"/>
      <c r="WD36" s="81"/>
      <c r="WE36" s="81"/>
      <c r="WF36" s="81"/>
      <c r="WG36" s="81"/>
      <c r="WH36" s="81"/>
      <c r="WI36" s="81"/>
      <c r="WJ36" s="80"/>
      <c r="WK36" s="81"/>
      <c r="WL36" s="81"/>
      <c r="WM36" s="81"/>
      <c r="WN36" s="81"/>
      <c r="WO36" s="81"/>
      <c r="WP36" s="81"/>
      <c r="WQ36" s="81"/>
      <c r="WR36" s="81"/>
      <c r="WS36" s="81"/>
      <c r="WT36" s="81"/>
      <c r="WU36" s="81"/>
      <c r="WV36" s="81"/>
      <c r="WW36" s="81">
        <v>54</v>
      </c>
      <c r="WX36" s="81"/>
      <c r="WY36" s="81"/>
      <c r="WZ36" s="81"/>
      <c r="XA36" s="81"/>
      <c r="XB36" s="81"/>
      <c r="XC36" s="81"/>
      <c r="XD36" s="81">
        <v>10</v>
      </c>
      <c r="XE36" s="81"/>
      <c r="XF36" s="81"/>
      <c r="XG36" s="81"/>
      <c r="XH36" s="81"/>
      <c r="XI36" s="81"/>
      <c r="XJ36" s="81"/>
      <c r="XK36" s="81"/>
      <c r="XL36" s="81"/>
      <c r="XM36" s="81"/>
      <c r="XN36" s="81"/>
      <c r="XO36" s="81"/>
      <c r="XP36" s="81"/>
      <c r="XQ36" s="81"/>
      <c r="XR36" s="81"/>
      <c r="XS36" s="81"/>
      <c r="XT36" s="81"/>
      <c r="XU36" s="81"/>
      <c r="XV36" s="81"/>
      <c r="XW36" s="81"/>
      <c r="XX36" s="81"/>
      <c r="XY36" s="81"/>
      <c r="XZ36" s="81"/>
      <c r="YA36" s="81"/>
      <c r="YB36" s="81"/>
      <c r="YC36" s="81"/>
      <c r="YD36" s="81"/>
      <c r="YE36" s="81"/>
      <c r="YF36" s="81"/>
      <c r="YG36" s="81"/>
      <c r="YH36" s="81"/>
      <c r="YI36" s="81"/>
      <c r="YJ36" s="81"/>
      <c r="YK36" s="81"/>
      <c r="YL36" s="312">
        <v>9</v>
      </c>
      <c r="YM36" s="312">
        <v>9</v>
      </c>
      <c r="YN36" s="312">
        <v>9</v>
      </c>
      <c r="YO36" s="312">
        <v>9</v>
      </c>
      <c r="YP36" s="2">
        <v>15</v>
      </c>
      <c r="YQ36" s="2">
        <v>15</v>
      </c>
    </row>
    <row r="37" spans="1:667" s="135" customFormat="1" ht="15" customHeight="1" x14ac:dyDescent="0.25">
      <c r="A37" s="133" t="s">
        <v>1138</v>
      </c>
      <c r="B37" s="134"/>
      <c r="C37" s="131">
        <v>18</v>
      </c>
      <c r="D37" s="131">
        <v>18</v>
      </c>
      <c r="E37" s="135">
        <v>88</v>
      </c>
      <c r="F37" s="135">
        <v>88</v>
      </c>
      <c r="G37" s="135">
        <v>88</v>
      </c>
      <c r="H37" s="135">
        <v>88</v>
      </c>
      <c r="I37" s="135">
        <v>88</v>
      </c>
      <c r="J37" s="135">
        <v>88</v>
      </c>
      <c r="K37" s="135">
        <v>88</v>
      </c>
      <c r="L37" s="135">
        <v>88</v>
      </c>
      <c r="M37" s="135">
        <v>88</v>
      </c>
      <c r="N37" s="135">
        <v>88</v>
      </c>
      <c r="O37" s="135">
        <v>88</v>
      </c>
      <c r="P37" s="135">
        <v>88</v>
      </c>
      <c r="Q37" s="135">
        <v>88</v>
      </c>
      <c r="R37" s="135">
        <v>88</v>
      </c>
      <c r="S37" s="135">
        <v>88</v>
      </c>
      <c r="T37" s="135">
        <v>88</v>
      </c>
      <c r="U37" s="135">
        <v>285</v>
      </c>
      <c r="V37" s="135">
        <v>285</v>
      </c>
      <c r="W37" s="135">
        <v>285</v>
      </c>
      <c r="X37" s="135">
        <v>285</v>
      </c>
      <c r="Y37" s="135">
        <v>285</v>
      </c>
      <c r="Z37" s="135">
        <v>285</v>
      </c>
      <c r="AA37" s="135">
        <v>285</v>
      </c>
      <c r="AB37" s="135">
        <v>285</v>
      </c>
      <c r="AC37" s="135">
        <v>285</v>
      </c>
      <c r="AD37" s="135">
        <v>285</v>
      </c>
      <c r="AE37" s="135">
        <v>285</v>
      </c>
      <c r="AF37" s="135">
        <v>285</v>
      </c>
      <c r="AG37" s="135">
        <v>285</v>
      </c>
      <c r="AH37" s="135">
        <v>285</v>
      </c>
      <c r="AI37" s="135">
        <v>285</v>
      </c>
      <c r="AJ37" s="135">
        <v>118</v>
      </c>
      <c r="AK37" s="135">
        <v>118</v>
      </c>
      <c r="AL37" s="135">
        <v>118</v>
      </c>
      <c r="AM37" s="135">
        <v>118</v>
      </c>
      <c r="AN37" s="135">
        <v>118</v>
      </c>
      <c r="AO37" s="135">
        <v>54</v>
      </c>
      <c r="AP37" s="135">
        <v>54</v>
      </c>
      <c r="AQ37" s="135">
        <v>54</v>
      </c>
      <c r="AR37" s="135">
        <v>115</v>
      </c>
      <c r="AS37" s="135">
        <v>115</v>
      </c>
      <c r="AT37" s="135">
        <v>115</v>
      </c>
      <c r="AU37" s="135">
        <v>115</v>
      </c>
      <c r="AV37" s="135">
        <v>115</v>
      </c>
      <c r="AW37" s="135">
        <v>115</v>
      </c>
      <c r="AX37" s="135">
        <v>115</v>
      </c>
      <c r="AY37" s="135">
        <v>273</v>
      </c>
      <c r="AZ37" s="135">
        <v>273</v>
      </c>
      <c r="BA37" s="131">
        <v>30</v>
      </c>
      <c r="BB37" s="131">
        <v>30</v>
      </c>
      <c r="BC37" s="131">
        <v>30</v>
      </c>
      <c r="BD37" s="131">
        <v>30</v>
      </c>
      <c r="BE37" s="131">
        <v>265</v>
      </c>
      <c r="BF37" s="131">
        <v>265</v>
      </c>
      <c r="BG37" s="131">
        <v>89</v>
      </c>
      <c r="BH37" s="131">
        <v>89</v>
      </c>
      <c r="BI37" s="131">
        <v>89</v>
      </c>
      <c r="BJ37" s="131">
        <v>177</v>
      </c>
      <c r="BK37" s="131">
        <v>177</v>
      </c>
      <c r="BL37" s="131">
        <v>53</v>
      </c>
      <c r="BM37" s="131">
        <v>53</v>
      </c>
      <c r="BN37" s="131">
        <v>53</v>
      </c>
      <c r="BO37" s="131">
        <v>53</v>
      </c>
      <c r="BP37" s="131">
        <v>53</v>
      </c>
      <c r="BQ37" s="131">
        <v>53</v>
      </c>
      <c r="BR37" s="131">
        <v>53</v>
      </c>
      <c r="BS37" s="135">
        <v>232</v>
      </c>
      <c r="BT37" s="135">
        <v>149</v>
      </c>
      <c r="BU37" s="135">
        <v>149</v>
      </c>
      <c r="BV37" s="135">
        <v>149</v>
      </c>
      <c r="BW37" s="135">
        <v>149</v>
      </c>
      <c r="BX37" s="135">
        <v>149</v>
      </c>
      <c r="BY37" s="135">
        <v>149</v>
      </c>
      <c r="BZ37" s="131">
        <v>95</v>
      </c>
      <c r="CA37" s="131">
        <v>154</v>
      </c>
      <c r="CB37" s="135">
        <v>134</v>
      </c>
      <c r="CC37" s="135">
        <v>134</v>
      </c>
      <c r="CD37" s="135">
        <v>134</v>
      </c>
      <c r="CE37" s="135">
        <v>134</v>
      </c>
      <c r="CF37" s="131">
        <v>258</v>
      </c>
      <c r="CG37" s="131">
        <v>258</v>
      </c>
      <c r="CH37" s="131">
        <v>258</v>
      </c>
      <c r="CI37" s="131">
        <v>258</v>
      </c>
      <c r="CJ37" s="131">
        <v>258</v>
      </c>
      <c r="CK37" s="131">
        <v>258</v>
      </c>
      <c r="CL37" s="135">
        <v>52</v>
      </c>
      <c r="CM37" s="135">
        <v>52</v>
      </c>
      <c r="CN37" s="135">
        <v>52</v>
      </c>
      <c r="CO37" s="135">
        <v>187</v>
      </c>
      <c r="CP37" s="135">
        <v>101</v>
      </c>
      <c r="CQ37" s="131">
        <v>198</v>
      </c>
      <c r="CR37" s="131">
        <v>198</v>
      </c>
      <c r="CS37" s="131">
        <v>198</v>
      </c>
      <c r="CT37" s="131">
        <v>200</v>
      </c>
      <c r="CU37" s="131">
        <v>200</v>
      </c>
      <c r="CV37" s="131">
        <v>200</v>
      </c>
      <c r="CW37" s="131">
        <v>200</v>
      </c>
      <c r="CX37" s="131">
        <v>200</v>
      </c>
      <c r="CY37" s="131">
        <v>200</v>
      </c>
      <c r="CZ37" s="131">
        <v>200</v>
      </c>
      <c r="DA37" s="131">
        <v>200</v>
      </c>
      <c r="DB37" s="131">
        <v>88</v>
      </c>
      <c r="DC37" s="131">
        <v>88</v>
      </c>
      <c r="DD37" s="131">
        <v>88</v>
      </c>
      <c r="DE37" s="131">
        <v>88</v>
      </c>
      <c r="DF37" s="135">
        <v>86</v>
      </c>
      <c r="DG37" s="135">
        <v>86</v>
      </c>
      <c r="DH37" s="135">
        <v>86</v>
      </c>
      <c r="DI37" s="135">
        <v>86</v>
      </c>
      <c r="DJ37" s="131">
        <v>33</v>
      </c>
      <c r="DK37" s="131">
        <v>33</v>
      </c>
      <c r="DL37" s="131">
        <v>33</v>
      </c>
      <c r="DM37" s="131">
        <v>33</v>
      </c>
      <c r="DN37" s="131">
        <v>33</v>
      </c>
      <c r="DO37" s="131">
        <v>33</v>
      </c>
      <c r="DP37" s="131">
        <v>33</v>
      </c>
      <c r="DQ37" s="131">
        <v>33</v>
      </c>
      <c r="DR37" s="131">
        <v>33</v>
      </c>
      <c r="DS37" s="131">
        <v>33</v>
      </c>
      <c r="DT37" s="131">
        <v>33</v>
      </c>
      <c r="DU37" s="131">
        <v>33</v>
      </c>
      <c r="DV37" s="131">
        <v>33</v>
      </c>
      <c r="DW37" s="131">
        <v>33</v>
      </c>
      <c r="DX37" s="135">
        <v>64</v>
      </c>
      <c r="DY37" s="135">
        <v>64</v>
      </c>
      <c r="DZ37" s="131">
        <v>44</v>
      </c>
      <c r="EA37" s="131">
        <v>44</v>
      </c>
      <c r="EB37" s="131">
        <v>44</v>
      </c>
      <c r="EC37" s="131">
        <v>44</v>
      </c>
      <c r="ED37" s="131">
        <v>44</v>
      </c>
      <c r="EE37" s="131">
        <v>44</v>
      </c>
      <c r="EF37" s="131">
        <v>44</v>
      </c>
      <c r="EG37" s="131">
        <v>44</v>
      </c>
      <c r="EH37" s="131">
        <v>44</v>
      </c>
      <c r="EI37" s="131">
        <v>44</v>
      </c>
      <c r="EJ37" s="135">
        <v>333</v>
      </c>
      <c r="EK37" s="131">
        <v>278</v>
      </c>
      <c r="EL37" s="131">
        <v>278</v>
      </c>
      <c r="EM37" s="131">
        <v>278</v>
      </c>
      <c r="EN37" s="131">
        <v>278</v>
      </c>
      <c r="EO37" s="131">
        <v>278</v>
      </c>
      <c r="EP37" s="131">
        <v>278</v>
      </c>
      <c r="EQ37" s="131">
        <v>278</v>
      </c>
      <c r="ER37" s="131">
        <v>278</v>
      </c>
      <c r="ES37" s="131">
        <v>278</v>
      </c>
      <c r="ET37" s="131">
        <v>278</v>
      </c>
      <c r="EU37" s="131">
        <v>278</v>
      </c>
      <c r="EV37" s="131">
        <v>278</v>
      </c>
      <c r="EW37" s="131">
        <v>278</v>
      </c>
      <c r="EX37" s="131">
        <v>278</v>
      </c>
      <c r="EY37" s="131">
        <v>278</v>
      </c>
      <c r="EZ37" s="131">
        <v>278</v>
      </c>
      <c r="FA37" s="131">
        <v>278</v>
      </c>
      <c r="FB37" s="131">
        <v>278</v>
      </c>
      <c r="FC37" s="131">
        <v>278</v>
      </c>
      <c r="FD37" s="131">
        <v>278</v>
      </c>
      <c r="FE37" s="131">
        <v>278</v>
      </c>
      <c r="FF37" s="131">
        <v>278</v>
      </c>
      <c r="FG37" s="131">
        <v>278</v>
      </c>
      <c r="FH37" s="131">
        <v>278</v>
      </c>
      <c r="FI37" s="131">
        <v>278</v>
      </c>
      <c r="FJ37" s="131">
        <v>278</v>
      </c>
      <c r="FK37" s="131">
        <v>278</v>
      </c>
      <c r="FL37" s="131">
        <v>278</v>
      </c>
      <c r="FM37" s="131">
        <v>278</v>
      </c>
      <c r="FN37" s="131">
        <v>278</v>
      </c>
      <c r="FO37" s="135">
        <v>72</v>
      </c>
      <c r="FP37" s="135">
        <v>44</v>
      </c>
      <c r="FQ37" s="135">
        <v>125</v>
      </c>
      <c r="FR37" s="135">
        <v>125</v>
      </c>
      <c r="FS37" s="135">
        <v>125</v>
      </c>
      <c r="FT37" s="135">
        <v>125</v>
      </c>
      <c r="FU37" s="135">
        <v>91</v>
      </c>
      <c r="FV37" s="135">
        <v>91</v>
      </c>
      <c r="FW37" s="135">
        <v>91</v>
      </c>
      <c r="FX37" s="131">
        <v>24</v>
      </c>
      <c r="FY37" s="135">
        <v>74</v>
      </c>
      <c r="FZ37" s="135">
        <v>74</v>
      </c>
      <c r="GA37" s="135">
        <v>74</v>
      </c>
      <c r="GB37" s="135">
        <v>74</v>
      </c>
      <c r="GC37" s="135">
        <v>74</v>
      </c>
      <c r="GD37" s="135">
        <v>74</v>
      </c>
      <c r="GE37" s="135">
        <v>212</v>
      </c>
      <c r="GF37" s="135">
        <v>212</v>
      </c>
      <c r="GG37" s="135">
        <v>212</v>
      </c>
      <c r="GH37" s="135">
        <v>137</v>
      </c>
      <c r="GI37" s="135">
        <v>137</v>
      </c>
      <c r="GJ37" s="135">
        <v>137</v>
      </c>
      <c r="GK37" s="135">
        <v>137</v>
      </c>
      <c r="GL37" s="135">
        <v>137</v>
      </c>
      <c r="GM37" s="135">
        <v>137</v>
      </c>
      <c r="GN37" s="135">
        <v>137</v>
      </c>
      <c r="GO37" s="135">
        <v>137</v>
      </c>
      <c r="GP37" s="135">
        <v>96</v>
      </c>
      <c r="GQ37" s="135">
        <v>96</v>
      </c>
      <c r="GR37" s="135">
        <v>593</v>
      </c>
      <c r="GS37" s="135">
        <v>593</v>
      </c>
      <c r="GT37" s="135">
        <v>113</v>
      </c>
      <c r="GU37" s="79">
        <f>81-2</f>
        <v>79</v>
      </c>
      <c r="GV37" s="81">
        <f t="shared" si="367"/>
        <v>79</v>
      </c>
      <c r="GW37" s="81">
        <f t="shared" si="368"/>
        <v>79</v>
      </c>
      <c r="GX37" s="79">
        <f>81-2</f>
        <v>79</v>
      </c>
      <c r="GY37" s="81">
        <f t="shared" si="369"/>
        <v>79</v>
      </c>
      <c r="GZ37" s="81">
        <f t="shared" si="369"/>
        <v>79</v>
      </c>
      <c r="HA37" s="81">
        <v>19</v>
      </c>
      <c r="HB37" s="81">
        <f>226-4</f>
        <v>222</v>
      </c>
      <c r="HC37" s="81">
        <f>HB37</f>
        <v>222</v>
      </c>
      <c r="HD37" s="81">
        <v>123</v>
      </c>
      <c r="HE37" s="81">
        <v>180</v>
      </c>
      <c r="HF37" s="81">
        <v>180</v>
      </c>
      <c r="HG37" s="81">
        <v>18</v>
      </c>
      <c r="HH37" s="81">
        <v>18</v>
      </c>
      <c r="HI37" s="81">
        <v>18</v>
      </c>
      <c r="HJ37" s="81">
        <v>18</v>
      </c>
      <c r="HK37" s="81">
        <v>168</v>
      </c>
      <c r="HL37" s="81">
        <v>168</v>
      </c>
      <c r="HM37" s="81">
        <v>168</v>
      </c>
      <c r="HN37" s="81">
        <v>168</v>
      </c>
      <c r="HO37" s="81">
        <v>165</v>
      </c>
      <c r="HP37" s="81">
        <v>165</v>
      </c>
      <c r="HQ37" s="81">
        <v>165</v>
      </c>
      <c r="HR37" s="81">
        <v>165</v>
      </c>
      <c r="HS37" s="81">
        <v>8</v>
      </c>
      <c r="HT37" s="81">
        <v>112</v>
      </c>
      <c r="HU37" s="81">
        <v>439</v>
      </c>
      <c r="HV37" s="81">
        <v>439</v>
      </c>
      <c r="HW37" s="81">
        <v>139</v>
      </c>
      <c r="HX37" s="81">
        <v>139</v>
      </c>
      <c r="HY37" s="81">
        <v>124</v>
      </c>
      <c r="HZ37" s="81">
        <v>124</v>
      </c>
      <c r="IA37" s="81">
        <v>311</v>
      </c>
      <c r="IB37" s="81">
        <v>311</v>
      </c>
      <c r="IC37" s="81">
        <v>311</v>
      </c>
      <c r="ID37" s="81">
        <v>311</v>
      </c>
      <c r="IE37" s="81">
        <v>117</v>
      </c>
      <c r="IF37" s="81">
        <v>105</v>
      </c>
      <c r="IG37" s="81">
        <v>92</v>
      </c>
      <c r="IH37" s="81">
        <v>92</v>
      </c>
      <c r="II37" s="81">
        <v>92</v>
      </c>
      <c r="IJ37" s="81">
        <v>92</v>
      </c>
      <c r="IK37" s="81">
        <v>92</v>
      </c>
      <c r="IL37" s="81">
        <v>92</v>
      </c>
      <c r="IM37" s="81">
        <v>92</v>
      </c>
      <c r="IN37" s="81">
        <v>92</v>
      </c>
      <c r="IO37" s="81">
        <v>92</v>
      </c>
      <c r="IP37" s="81">
        <v>92</v>
      </c>
      <c r="IQ37" s="81">
        <v>92</v>
      </c>
      <c r="IR37" s="81">
        <v>92</v>
      </c>
      <c r="IS37" s="81">
        <v>92</v>
      </c>
      <c r="IT37" s="81">
        <v>92</v>
      </c>
      <c r="IU37" s="81">
        <v>92</v>
      </c>
      <c r="IV37" s="81">
        <v>92</v>
      </c>
      <c r="IW37" s="81">
        <v>92</v>
      </c>
      <c r="IX37" s="81">
        <v>92</v>
      </c>
      <c r="IY37" s="81">
        <v>92</v>
      </c>
      <c r="IZ37" s="81">
        <v>92</v>
      </c>
      <c r="JA37" s="81">
        <v>92</v>
      </c>
      <c r="JB37" s="81">
        <v>92</v>
      </c>
      <c r="JC37" s="81">
        <v>92</v>
      </c>
      <c r="JD37" s="81">
        <v>92</v>
      </c>
      <c r="JE37" s="81">
        <v>92</v>
      </c>
      <c r="JF37" s="81">
        <v>92</v>
      </c>
      <c r="JG37" s="81">
        <v>92</v>
      </c>
      <c r="JH37" s="81">
        <v>92</v>
      </c>
      <c r="JI37" s="81">
        <v>92</v>
      </c>
      <c r="JJ37" s="81">
        <v>92</v>
      </c>
      <c r="JK37" s="81">
        <v>92</v>
      </c>
      <c r="JL37" s="81">
        <v>92</v>
      </c>
      <c r="JM37" s="81">
        <v>92</v>
      </c>
      <c r="JN37" s="81">
        <v>92</v>
      </c>
      <c r="JO37" s="81">
        <v>92</v>
      </c>
      <c r="JP37" s="81">
        <v>92</v>
      </c>
      <c r="JQ37" s="81">
        <v>92</v>
      </c>
      <c r="JR37" s="81">
        <v>92</v>
      </c>
      <c r="JS37" s="81">
        <v>92</v>
      </c>
      <c r="JT37" s="81">
        <v>92</v>
      </c>
      <c r="JU37" s="81">
        <v>92</v>
      </c>
      <c r="JV37" s="81">
        <v>92</v>
      </c>
      <c r="JW37" s="81">
        <v>92</v>
      </c>
      <c r="JX37" s="81">
        <v>92</v>
      </c>
      <c r="JY37" s="81">
        <v>92</v>
      </c>
      <c r="JZ37" s="81">
        <v>92</v>
      </c>
      <c r="KA37" s="81">
        <v>92</v>
      </c>
      <c r="KB37" s="81">
        <v>92</v>
      </c>
      <c r="KC37" s="81">
        <v>92</v>
      </c>
      <c r="KD37" s="81">
        <v>92</v>
      </c>
      <c r="KE37" s="81">
        <v>92</v>
      </c>
      <c r="KF37" s="81">
        <v>92</v>
      </c>
      <c r="KG37" s="81">
        <v>92</v>
      </c>
      <c r="KH37" s="81">
        <v>92</v>
      </c>
      <c r="KI37" s="81">
        <v>92</v>
      </c>
      <c r="KJ37" s="81">
        <v>92</v>
      </c>
      <c r="KK37" s="81">
        <v>92</v>
      </c>
      <c r="KL37" s="81">
        <v>92</v>
      </c>
      <c r="KM37" s="81">
        <v>92</v>
      </c>
      <c r="KN37" s="81">
        <v>92</v>
      </c>
      <c r="KO37" s="81">
        <v>92</v>
      </c>
      <c r="KP37" s="81">
        <v>92</v>
      </c>
      <c r="KQ37" s="81">
        <v>92</v>
      </c>
      <c r="KR37" s="81">
        <v>92</v>
      </c>
      <c r="KS37" s="81">
        <v>92</v>
      </c>
      <c r="KT37" s="81">
        <v>92</v>
      </c>
      <c r="KU37" s="81">
        <v>92</v>
      </c>
      <c r="KV37" s="81">
        <v>92</v>
      </c>
      <c r="KW37" s="81">
        <v>92</v>
      </c>
      <c r="KX37" s="81">
        <v>92</v>
      </c>
      <c r="KY37" s="81">
        <v>92</v>
      </c>
      <c r="KZ37" s="81">
        <v>92</v>
      </c>
      <c r="LA37" s="81">
        <v>92</v>
      </c>
      <c r="LB37" s="81">
        <v>92</v>
      </c>
      <c r="LC37" s="81">
        <v>92</v>
      </c>
      <c r="LD37" s="81">
        <v>92</v>
      </c>
      <c r="LE37" s="131">
        <v>130</v>
      </c>
      <c r="LF37" s="131">
        <v>130</v>
      </c>
      <c r="LG37" s="81">
        <v>197</v>
      </c>
      <c r="LH37" s="81">
        <v>197</v>
      </c>
      <c r="LI37" s="341">
        <v>85</v>
      </c>
      <c r="LJ37" s="341">
        <v>85</v>
      </c>
      <c r="LK37" s="2">
        <v>49</v>
      </c>
      <c r="LL37" s="2">
        <v>129</v>
      </c>
      <c r="LM37" s="2">
        <v>129</v>
      </c>
      <c r="LN37" s="2">
        <v>129</v>
      </c>
      <c r="LO37" s="2">
        <v>129</v>
      </c>
      <c r="LP37" s="2">
        <v>129</v>
      </c>
      <c r="LQ37" s="2">
        <v>129</v>
      </c>
      <c r="LR37" s="2">
        <v>129</v>
      </c>
      <c r="LS37" s="2">
        <v>129</v>
      </c>
      <c r="LT37" s="2">
        <v>129</v>
      </c>
      <c r="LU37" s="2">
        <v>118</v>
      </c>
      <c r="LV37" s="2">
        <v>118</v>
      </c>
      <c r="LW37" s="2">
        <v>118</v>
      </c>
      <c r="LX37" s="2">
        <v>118</v>
      </c>
      <c r="LY37" s="2">
        <v>118</v>
      </c>
      <c r="LZ37" s="2">
        <v>118</v>
      </c>
      <c r="MA37" s="2">
        <v>118</v>
      </c>
      <c r="MB37" s="2">
        <v>118</v>
      </c>
      <c r="MC37" s="2">
        <v>118</v>
      </c>
      <c r="MD37" s="2">
        <v>118</v>
      </c>
      <c r="ME37" s="2">
        <v>92</v>
      </c>
      <c r="MF37" s="2">
        <v>210</v>
      </c>
      <c r="MG37" s="2">
        <v>210</v>
      </c>
      <c r="MH37" s="2">
        <v>174</v>
      </c>
      <c r="MI37" s="2">
        <v>102</v>
      </c>
      <c r="MJ37" s="2">
        <v>102</v>
      </c>
      <c r="MK37" s="2">
        <v>102</v>
      </c>
      <c r="ML37" s="2">
        <v>102</v>
      </c>
      <c r="MM37" s="2">
        <v>185</v>
      </c>
      <c r="MN37" s="2">
        <v>185</v>
      </c>
      <c r="MO37" s="2">
        <v>185</v>
      </c>
      <c r="MP37" s="2">
        <v>185</v>
      </c>
      <c r="MQ37" s="2">
        <v>185</v>
      </c>
      <c r="MR37" s="2">
        <v>185</v>
      </c>
      <c r="MT37" s="79" t="s">
        <v>2191</v>
      </c>
      <c r="MU37" s="135">
        <v>177</v>
      </c>
      <c r="MV37" s="81">
        <f>52-3</f>
        <v>49</v>
      </c>
      <c r="MZ37" s="131"/>
      <c r="NA37" s="131">
        <v>60</v>
      </c>
      <c r="NB37" s="131">
        <v>60</v>
      </c>
      <c r="NF37" s="131"/>
      <c r="NG37" s="131"/>
      <c r="NH37" s="131"/>
      <c r="NI37" s="131"/>
      <c r="NJ37" s="131"/>
      <c r="NK37" s="136">
        <v>32</v>
      </c>
      <c r="NL37" s="135">
        <v>135</v>
      </c>
      <c r="NM37" s="131">
        <v>165</v>
      </c>
      <c r="NN37" s="137"/>
      <c r="NO37" s="177"/>
      <c r="NQ37" s="131"/>
      <c r="NW37" s="137"/>
      <c r="NX37" s="135">
        <v>42</v>
      </c>
      <c r="NY37" s="135">
        <v>42</v>
      </c>
      <c r="NZ37" s="135">
        <v>42</v>
      </c>
      <c r="OF37" s="136"/>
      <c r="OG37" s="131"/>
      <c r="OH37" s="131"/>
      <c r="OI37" s="131"/>
      <c r="OM37" s="131"/>
      <c r="ON37" s="135">
        <v>18</v>
      </c>
      <c r="OO37" s="135">
        <v>69</v>
      </c>
      <c r="OP37" s="135">
        <v>21</v>
      </c>
      <c r="OQ37" s="135">
        <v>21</v>
      </c>
      <c r="OR37" s="135">
        <v>21</v>
      </c>
      <c r="OS37" s="131"/>
      <c r="OT37" s="131">
        <v>102</v>
      </c>
      <c r="OW37" s="131"/>
      <c r="OX37" s="131">
        <v>126</v>
      </c>
      <c r="PA37" s="131"/>
      <c r="PC37" s="131"/>
      <c r="PD37" s="131"/>
      <c r="PE37" s="131"/>
      <c r="PI37" s="131"/>
      <c r="PJ37" s="131">
        <v>83</v>
      </c>
      <c r="PO37" s="131"/>
      <c r="PQ37" s="131"/>
      <c r="PR37" s="131"/>
      <c r="PT37" s="131"/>
      <c r="PU37" s="135">
        <v>1</v>
      </c>
      <c r="PW37" s="135">
        <v>58</v>
      </c>
      <c r="PX37" s="137"/>
      <c r="PZ37" s="131"/>
      <c r="QA37" s="131"/>
      <c r="QB37" s="137"/>
      <c r="QE37" s="131"/>
      <c r="QF37" s="131"/>
      <c r="QL37" s="131"/>
      <c r="QM37" s="131">
        <v>42</v>
      </c>
      <c r="QN37" s="131">
        <v>42</v>
      </c>
      <c r="QP37" s="131"/>
      <c r="QQ37" s="131"/>
      <c r="QR37" s="131"/>
      <c r="QV37" s="131"/>
      <c r="RD37" s="135">
        <v>16</v>
      </c>
      <c r="RG37" s="131"/>
      <c r="RM37" s="135">
        <v>125</v>
      </c>
      <c r="RN37" s="131"/>
      <c r="RO37" s="131"/>
      <c r="RS37" s="137"/>
      <c r="RT37" s="131">
        <v>17</v>
      </c>
      <c r="RU37" s="131">
        <v>17</v>
      </c>
      <c r="RV37" s="137"/>
      <c r="SC37" s="131">
        <v>10</v>
      </c>
      <c r="SD37" s="131">
        <v>10</v>
      </c>
      <c r="SK37" s="131"/>
      <c r="SM37" s="138"/>
      <c r="SO37" s="131"/>
      <c r="SR37" s="81"/>
      <c r="SS37" s="81">
        <f>50-1</f>
        <v>49</v>
      </c>
      <c r="ST37" s="81"/>
      <c r="SU37" s="81"/>
      <c r="SV37" s="81"/>
      <c r="SW37" s="81"/>
      <c r="SX37" s="81"/>
      <c r="SY37" s="81"/>
      <c r="SZ37" s="81"/>
      <c r="TA37" s="81"/>
      <c r="TB37" s="81"/>
      <c r="TC37" s="81"/>
      <c r="TD37" s="81"/>
      <c r="TE37" s="81"/>
      <c r="TF37" s="81"/>
      <c r="TG37" s="81"/>
      <c r="TH37" s="81"/>
      <c r="TI37" s="81"/>
      <c r="TJ37" s="81"/>
      <c r="TK37" s="81"/>
      <c r="TL37" s="81"/>
      <c r="TM37" s="81"/>
      <c r="TN37" s="81"/>
      <c r="TO37" s="81"/>
      <c r="TP37" s="81"/>
      <c r="TQ37" s="81"/>
      <c r="TR37" s="81">
        <v>18</v>
      </c>
      <c r="TS37" s="81"/>
      <c r="TT37" s="81"/>
      <c r="TU37" s="81"/>
      <c r="TV37" s="81"/>
      <c r="TW37" s="81">
        <v>49</v>
      </c>
      <c r="TX37" s="81"/>
      <c r="TY37" s="81"/>
      <c r="TZ37" s="81">
        <v>4</v>
      </c>
      <c r="UA37" s="81"/>
      <c r="UB37" s="81"/>
      <c r="UC37" s="81"/>
      <c r="UD37" s="81"/>
      <c r="UE37" s="81">
        <v>40</v>
      </c>
      <c r="UF37" s="81"/>
      <c r="UG37" s="81"/>
      <c r="UH37" s="81"/>
      <c r="UI37" s="81"/>
      <c r="UJ37" s="81"/>
      <c r="UK37" s="81"/>
      <c r="UL37" s="81"/>
      <c r="UM37" s="81"/>
      <c r="UN37" s="81"/>
      <c r="UO37" s="82"/>
      <c r="UP37" s="82"/>
      <c r="UQ37" s="81"/>
      <c r="UR37" s="81"/>
      <c r="US37" s="81"/>
      <c r="UT37" s="81"/>
      <c r="UU37" s="81"/>
      <c r="UV37" s="81"/>
      <c r="UW37" s="81"/>
      <c r="UX37" s="81"/>
      <c r="UY37" s="81"/>
      <c r="UZ37" s="81"/>
      <c r="VA37" s="81"/>
      <c r="VB37" s="81"/>
      <c r="VC37" s="81"/>
      <c r="VD37" s="81"/>
      <c r="VE37" s="81"/>
      <c r="VF37" s="81"/>
      <c r="VG37" s="81"/>
      <c r="VH37" s="81"/>
      <c r="VI37" s="81"/>
      <c r="VJ37" s="81"/>
      <c r="VK37" s="81"/>
      <c r="VL37" s="81"/>
      <c r="VM37" s="81"/>
      <c r="VN37" s="81"/>
      <c r="VO37" s="81"/>
      <c r="VP37" s="81"/>
      <c r="VQ37" s="81"/>
      <c r="VR37" s="81"/>
      <c r="VS37" s="81"/>
      <c r="VT37" s="81"/>
      <c r="VU37" s="81"/>
      <c r="VV37" s="81"/>
      <c r="VW37" s="81"/>
      <c r="VX37" s="81"/>
      <c r="VY37" s="81"/>
      <c r="VZ37" s="81"/>
      <c r="WA37" s="81"/>
      <c r="WB37" s="81"/>
      <c r="WC37" s="81"/>
      <c r="WD37" s="81"/>
      <c r="WE37" s="81"/>
      <c r="WF37" s="81"/>
      <c r="WG37" s="81"/>
      <c r="WH37" s="81"/>
      <c r="WI37" s="81"/>
      <c r="WJ37" s="80"/>
      <c r="WK37" s="81"/>
      <c r="WL37" s="81"/>
      <c r="WM37" s="81"/>
      <c r="WN37" s="81"/>
      <c r="WO37" s="81"/>
      <c r="WP37" s="81"/>
      <c r="WQ37" s="81"/>
      <c r="WR37" s="81"/>
      <c r="WS37" s="81"/>
      <c r="WT37" s="81"/>
      <c r="WU37" s="81"/>
      <c r="WV37" s="81"/>
      <c r="WW37" s="81">
        <v>109</v>
      </c>
      <c r="WX37" s="81"/>
      <c r="WY37" s="81"/>
      <c r="WZ37" s="81"/>
      <c r="XA37" s="81"/>
      <c r="XB37" s="81"/>
      <c r="XC37" s="81"/>
      <c r="XD37" s="81">
        <v>76</v>
      </c>
      <c r="XE37" s="81"/>
      <c r="XF37" s="81"/>
      <c r="XG37" s="81"/>
      <c r="XH37" s="81"/>
      <c r="XI37" s="81"/>
      <c r="XJ37" s="81"/>
      <c r="XK37" s="81"/>
      <c r="XL37" s="81"/>
      <c r="XM37" s="81"/>
      <c r="XN37" s="81"/>
      <c r="XO37" s="81"/>
      <c r="XP37" s="81"/>
      <c r="XQ37" s="81"/>
      <c r="XR37" s="81"/>
      <c r="XS37" s="81"/>
      <c r="XT37" s="81"/>
      <c r="XU37" s="81"/>
      <c r="XV37" s="81"/>
      <c r="XW37" s="81"/>
      <c r="XX37" s="81"/>
      <c r="XY37" s="81"/>
      <c r="XZ37" s="81"/>
      <c r="YA37" s="81"/>
      <c r="YB37" s="81"/>
      <c r="YC37" s="81"/>
      <c r="YD37" s="81"/>
      <c r="YE37" s="81"/>
      <c r="YF37" s="81"/>
      <c r="YG37" s="81"/>
      <c r="YH37" s="81"/>
      <c r="YI37" s="81"/>
      <c r="YJ37" s="81"/>
      <c r="YK37" s="81"/>
      <c r="YL37" s="312">
        <v>85</v>
      </c>
      <c r="YM37" s="312">
        <v>85</v>
      </c>
      <c r="YN37" s="312">
        <v>85</v>
      </c>
      <c r="YO37" s="312">
        <v>85</v>
      </c>
      <c r="YP37" s="2">
        <v>17</v>
      </c>
      <c r="YQ37" s="2">
        <v>17</v>
      </c>
    </row>
    <row r="38" spans="1:667" s="135" customFormat="1" ht="15" customHeight="1" x14ac:dyDescent="0.25">
      <c r="A38" s="133" t="s">
        <v>1156</v>
      </c>
      <c r="B38" s="134"/>
      <c r="C38" s="131">
        <v>0</v>
      </c>
      <c r="D38" s="131">
        <v>0</v>
      </c>
      <c r="E38" s="135">
        <v>0</v>
      </c>
      <c r="F38" s="135">
        <v>0</v>
      </c>
      <c r="G38" s="135">
        <v>0</v>
      </c>
      <c r="H38" s="135">
        <v>0</v>
      </c>
      <c r="I38" s="135">
        <v>0</v>
      </c>
      <c r="J38" s="135">
        <v>0</v>
      </c>
      <c r="K38" s="135">
        <v>0</v>
      </c>
      <c r="L38" s="135">
        <v>0</v>
      </c>
      <c r="M38" s="135">
        <v>0</v>
      </c>
      <c r="N38" s="135">
        <v>0</v>
      </c>
      <c r="O38" s="135">
        <v>0</v>
      </c>
      <c r="P38" s="135">
        <v>0</v>
      </c>
      <c r="Q38" s="135">
        <v>0</v>
      </c>
      <c r="R38" s="135">
        <v>0</v>
      </c>
      <c r="S38" s="135">
        <v>0</v>
      </c>
      <c r="T38" s="135">
        <v>0</v>
      </c>
      <c r="U38" s="135">
        <v>0</v>
      </c>
      <c r="V38" s="135">
        <v>0</v>
      </c>
      <c r="W38" s="135">
        <v>0</v>
      </c>
      <c r="X38" s="135">
        <v>0</v>
      </c>
      <c r="Y38" s="135">
        <v>0</v>
      </c>
      <c r="Z38" s="135">
        <v>0</v>
      </c>
      <c r="AA38" s="135">
        <v>0</v>
      </c>
      <c r="AB38" s="135">
        <v>0</v>
      </c>
      <c r="AC38" s="135">
        <v>0</v>
      </c>
      <c r="AD38" s="135">
        <v>0</v>
      </c>
      <c r="AE38" s="135">
        <v>0</v>
      </c>
      <c r="AF38" s="135">
        <v>0</v>
      </c>
      <c r="AG38" s="135">
        <v>0</v>
      </c>
      <c r="AH38" s="135">
        <v>0</v>
      </c>
      <c r="AI38" s="135">
        <v>0</v>
      </c>
      <c r="AJ38" s="135">
        <v>1</v>
      </c>
      <c r="AK38" s="135">
        <v>1</v>
      </c>
      <c r="AL38" s="135">
        <v>1</v>
      </c>
      <c r="AM38" s="135">
        <v>1</v>
      </c>
      <c r="AN38" s="135">
        <v>1</v>
      </c>
      <c r="AO38" s="135">
        <v>0</v>
      </c>
      <c r="AP38" s="135">
        <v>0</v>
      </c>
      <c r="AQ38" s="135">
        <v>0</v>
      </c>
      <c r="AR38" s="135">
        <v>2</v>
      </c>
      <c r="AS38" s="135">
        <v>2</v>
      </c>
      <c r="AT38" s="135">
        <v>2</v>
      </c>
      <c r="AU38" s="135">
        <v>2</v>
      </c>
      <c r="AV38" s="135">
        <v>2</v>
      </c>
      <c r="AW38" s="135">
        <v>2</v>
      </c>
      <c r="AX38" s="135">
        <v>2</v>
      </c>
      <c r="AY38" s="135">
        <v>101</v>
      </c>
      <c r="AZ38" s="135">
        <v>101</v>
      </c>
      <c r="BA38" s="131">
        <v>44</v>
      </c>
      <c r="BB38" s="131">
        <v>44</v>
      </c>
      <c r="BC38" s="131">
        <v>44</v>
      </c>
      <c r="BD38" s="131">
        <v>44</v>
      </c>
      <c r="BE38" s="131">
        <v>2</v>
      </c>
      <c r="BF38" s="131">
        <v>2</v>
      </c>
      <c r="BG38" s="131">
        <v>107</v>
      </c>
      <c r="BH38" s="131">
        <v>107</v>
      </c>
      <c r="BI38" s="131">
        <v>107</v>
      </c>
      <c r="BJ38" s="131">
        <v>3</v>
      </c>
      <c r="BK38" s="131">
        <v>3</v>
      </c>
      <c r="BL38" s="131">
        <v>0</v>
      </c>
      <c r="BM38" s="131">
        <v>0</v>
      </c>
      <c r="BN38" s="131">
        <v>0</v>
      </c>
      <c r="BO38" s="131">
        <v>0</v>
      </c>
      <c r="BP38" s="131">
        <v>0</v>
      </c>
      <c r="BQ38" s="131">
        <v>0</v>
      </c>
      <c r="BR38" s="131">
        <v>0</v>
      </c>
      <c r="BS38" s="135">
        <v>0</v>
      </c>
      <c r="BT38" s="135">
        <v>12</v>
      </c>
      <c r="BU38" s="135">
        <v>12</v>
      </c>
      <c r="BV38" s="135">
        <v>12</v>
      </c>
      <c r="BW38" s="135">
        <v>12</v>
      </c>
      <c r="BX38" s="135">
        <v>12</v>
      </c>
      <c r="BY38" s="135">
        <v>12</v>
      </c>
      <c r="BZ38" s="131">
        <v>0</v>
      </c>
      <c r="CA38" s="131">
        <v>1</v>
      </c>
      <c r="CB38" s="135">
        <v>6</v>
      </c>
      <c r="CC38" s="135">
        <v>6</v>
      </c>
      <c r="CD38" s="135">
        <v>6</v>
      </c>
      <c r="CE38" s="135">
        <v>6</v>
      </c>
      <c r="CF38" s="131">
        <v>0</v>
      </c>
      <c r="CG38" s="131">
        <v>0</v>
      </c>
      <c r="CH38" s="131">
        <v>0</v>
      </c>
      <c r="CI38" s="131">
        <v>0</v>
      </c>
      <c r="CJ38" s="131">
        <v>0</v>
      </c>
      <c r="CK38" s="131">
        <v>0</v>
      </c>
      <c r="CL38" s="135">
        <v>11</v>
      </c>
      <c r="CM38" s="135">
        <v>11</v>
      </c>
      <c r="CN38" s="135">
        <v>11</v>
      </c>
      <c r="CO38" s="135">
        <v>1</v>
      </c>
      <c r="CP38" s="131">
        <v>6</v>
      </c>
      <c r="CQ38" s="131">
        <v>77</v>
      </c>
      <c r="CR38" s="131">
        <v>77</v>
      </c>
      <c r="CS38" s="131">
        <v>77</v>
      </c>
      <c r="CT38" s="131">
        <v>0</v>
      </c>
      <c r="CU38" s="131">
        <v>0</v>
      </c>
      <c r="CV38" s="131">
        <v>0</v>
      </c>
      <c r="CW38" s="131">
        <v>0</v>
      </c>
      <c r="CX38" s="131">
        <v>0</v>
      </c>
      <c r="CY38" s="131">
        <v>0</v>
      </c>
      <c r="CZ38" s="131">
        <v>0</v>
      </c>
      <c r="DA38" s="131">
        <v>0</v>
      </c>
      <c r="DB38" s="131">
        <v>60</v>
      </c>
      <c r="DC38" s="131">
        <v>60</v>
      </c>
      <c r="DD38" s="131">
        <v>60</v>
      </c>
      <c r="DE38" s="131">
        <v>60</v>
      </c>
      <c r="DF38" s="135">
        <v>37</v>
      </c>
      <c r="DG38" s="135">
        <v>37</v>
      </c>
      <c r="DH38" s="135">
        <v>37</v>
      </c>
      <c r="DI38" s="135">
        <v>37</v>
      </c>
      <c r="DJ38" s="131">
        <v>72</v>
      </c>
      <c r="DK38" s="131">
        <v>72</v>
      </c>
      <c r="DL38" s="131">
        <v>72</v>
      </c>
      <c r="DM38" s="131">
        <v>72</v>
      </c>
      <c r="DN38" s="131">
        <v>72</v>
      </c>
      <c r="DO38" s="131">
        <v>72</v>
      </c>
      <c r="DP38" s="131">
        <v>72</v>
      </c>
      <c r="DQ38" s="131">
        <v>72</v>
      </c>
      <c r="DR38" s="131">
        <v>72</v>
      </c>
      <c r="DS38" s="131">
        <v>72</v>
      </c>
      <c r="DT38" s="131">
        <v>72</v>
      </c>
      <c r="DU38" s="131">
        <v>72</v>
      </c>
      <c r="DV38" s="131">
        <v>72</v>
      </c>
      <c r="DW38" s="131">
        <v>72</v>
      </c>
      <c r="DX38" s="135">
        <v>21</v>
      </c>
      <c r="DY38" s="135">
        <v>21</v>
      </c>
      <c r="DZ38" s="131">
        <v>1</v>
      </c>
      <c r="EA38" s="131">
        <v>1</v>
      </c>
      <c r="EB38" s="131">
        <v>1</v>
      </c>
      <c r="EC38" s="131">
        <v>1</v>
      </c>
      <c r="ED38" s="131">
        <v>1</v>
      </c>
      <c r="EE38" s="131">
        <v>1</v>
      </c>
      <c r="EF38" s="131">
        <v>1</v>
      </c>
      <c r="EG38" s="131">
        <v>1</v>
      </c>
      <c r="EH38" s="131">
        <v>1</v>
      </c>
      <c r="EI38" s="131">
        <v>1</v>
      </c>
      <c r="EJ38" s="135">
        <v>0</v>
      </c>
      <c r="EK38" s="131">
        <v>0</v>
      </c>
      <c r="EL38" s="131">
        <v>0</v>
      </c>
      <c r="EM38" s="131">
        <v>0</v>
      </c>
      <c r="EN38" s="131">
        <v>0</v>
      </c>
      <c r="EO38" s="131">
        <v>0</v>
      </c>
      <c r="EP38" s="131">
        <v>0</v>
      </c>
      <c r="EQ38" s="131">
        <v>0</v>
      </c>
      <c r="ER38" s="131">
        <v>0</v>
      </c>
      <c r="ES38" s="131">
        <v>0</v>
      </c>
      <c r="ET38" s="131">
        <v>0</v>
      </c>
      <c r="EU38" s="131">
        <v>0</v>
      </c>
      <c r="EV38" s="131">
        <v>0</v>
      </c>
      <c r="EW38" s="131">
        <v>0</v>
      </c>
      <c r="EX38" s="131">
        <v>0</v>
      </c>
      <c r="EY38" s="131">
        <v>0</v>
      </c>
      <c r="EZ38" s="131">
        <v>0</v>
      </c>
      <c r="FA38" s="131">
        <v>0</v>
      </c>
      <c r="FB38" s="131">
        <v>0</v>
      </c>
      <c r="FC38" s="131">
        <v>0</v>
      </c>
      <c r="FD38" s="131">
        <v>0</v>
      </c>
      <c r="FE38" s="131">
        <v>0</v>
      </c>
      <c r="FF38" s="131">
        <v>0</v>
      </c>
      <c r="FG38" s="131">
        <v>0</v>
      </c>
      <c r="FH38" s="131">
        <v>0</v>
      </c>
      <c r="FI38" s="131">
        <v>0</v>
      </c>
      <c r="FJ38" s="131">
        <v>0</v>
      </c>
      <c r="FK38" s="131">
        <v>0</v>
      </c>
      <c r="FL38" s="131">
        <v>0</v>
      </c>
      <c r="FM38" s="131">
        <v>0</v>
      </c>
      <c r="FN38" s="131">
        <v>0</v>
      </c>
      <c r="FO38" s="135">
        <v>0</v>
      </c>
      <c r="FP38" s="135">
        <v>0</v>
      </c>
      <c r="FQ38" s="135">
        <v>5</v>
      </c>
      <c r="FR38" s="135">
        <v>5</v>
      </c>
      <c r="FS38" s="135">
        <v>5</v>
      </c>
      <c r="FT38" s="135">
        <v>5</v>
      </c>
      <c r="FU38" s="135">
        <v>0</v>
      </c>
      <c r="FV38" s="135">
        <v>0</v>
      </c>
      <c r="FW38" s="135">
        <v>0</v>
      </c>
      <c r="FX38" s="131">
        <v>14</v>
      </c>
      <c r="FY38" s="135">
        <v>0</v>
      </c>
      <c r="FZ38" s="135">
        <v>0</v>
      </c>
      <c r="GA38" s="135">
        <v>0</v>
      </c>
      <c r="GB38" s="135">
        <v>0</v>
      </c>
      <c r="GC38" s="135">
        <v>0</v>
      </c>
      <c r="GD38" s="135">
        <v>0</v>
      </c>
      <c r="GE38" s="135">
        <v>1</v>
      </c>
      <c r="GF38" s="135">
        <v>1</v>
      </c>
      <c r="GG38" s="135">
        <v>1</v>
      </c>
      <c r="GH38" s="135">
        <v>0</v>
      </c>
      <c r="GI38" s="135">
        <v>0</v>
      </c>
      <c r="GJ38" s="135">
        <v>0</v>
      </c>
      <c r="GK38" s="135">
        <v>0</v>
      </c>
      <c r="GL38" s="135">
        <v>0</v>
      </c>
      <c r="GM38" s="135">
        <v>0</v>
      </c>
      <c r="GN38" s="135">
        <v>0</v>
      </c>
      <c r="GO38" s="135">
        <v>0</v>
      </c>
      <c r="GP38" s="135">
        <v>0</v>
      </c>
      <c r="GQ38" s="135">
        <v>0</v>
      </c>
      <c r="GR38" s="135">
        <f>530+73</f>
        <v>603</v>
      </c>
      <c r="GS38" s="135">
        <f>530+73</f>
        <v>603</v>
      </c>
      <c r="GT38" s="135">
        <v>1</v>
      </c>
      <c r="GU38" s="79">
        <f>0+1</f>
        <v>1</v>
      </c>
      <c r="GV38" s="81">
        <f t="shared" si="367"/>
        <v>1</v>
      </c>
      <c r="GW38" s="81">
        <f t="shared" si="368"/>
        <v>1</v>
      </c>
      <c r="GX38" s="79">
        <f>0+1</f>
        <v>1</v>
      </c>
      <c r="GY38" s="81">
        <f t="shared" si="369"/>
        <v>1</v>
      </c>
      <c r="GZ38" s="81">
        <f t="shared" si="369"/>
        <v>1</v>
      </c>
      <c r="HA38" s="81">
        <f>2-2</f>
        <v>0</v>
      </c>
      <c r="HB38" s="81">
        <v>5</v>
      </c>
      <c r="HC38" s="81">
        <f>HB38</f>
        <v>5</v>
      </c>
      <c r="HD38" s="81">
        <v>0</v>
      </c>
      <c r="HE38" s="81">
        <v>0</v>
      </c>
      <c r="HF38" s="81">
        <v>0</v>
      </c>
      <c r="HG38" s="81">
        <v>4</v>
      </c>
      <c r="HH38" s="81">
        <v>4</v>
      </c>
      <c r="HI38" s="81">
        <v>4</v>
      </c>
      <c r="HJ38" s="81">
        <v>4</v>
      </c>
      <c r="HK38" s="81">
        <v>0</v>
      </c>
      <c r="HL38" s="81">
        <v>0</v>
      </c>
      <c r="HM38" s="81">
        <v>0</v>
      </c>
      <c r="HN38" s="81">
        <v>0</v>
      </c>
      <c r="HO38" s="81">
        <v>3</v>
      </c>
      <c r="HP38" s="81">
        <v>3</v>
      </c>
      <c r="HQ38" s="81">
        <v>3</v>
      </c>
      <c r="HR38" s="81">
        <v>3</v>
      </c>
      <c r="HS38" s="81">
        <f>9+12</f>
        <v>21</v>
      </c>
      <c r="HT38" s="81">
        <v>0</v>
      </c>
      <c r="HU38" s="81">
        <v>0</v>
      </c>
      <c r="HV38" s="81">
        <v>0</v>
      </c>
      <c r="HW38" s="81">
        <v>0</v>
      </c>
      <c r="HX38" s="81">
        <v>0</v>
      </c>
      <c r="HY38" s="81">
        <v>0</v>
      </c>
      <c r="HZ38" s="81">
        <v>0</v>
      </c>
      <c r="IA38" s="81">
        <v>1</v>
      </c>
      <c r="IB38" s="81">
        <v>1</v>
      </c>
      <c r="IC38" s="81">
        <v>1</v>
      </c>
      <c r="ID38" s="81">
        <v>1</v>
      </c>
      <c r="IE38" s="81">
        <v>0</v>
      </c>
      <c r="IF38" s="81">
        <v>0</v>
      </c>
      <c r="IG38" s="81">
        <v>0</v>
      </c>
      <c r="IH38" s="81">
        <v>0</v>
      </c>
      <c r="II38" s="81">
        <v>0</v>
      </c>
      <c r="IJ38" s="81">
        <v>0</v>
      </c>
      <c r="IK38" s="81">
        <v>0</v>
      </c>
      <c r="IL38" s="81">
        <v>0</v>
      </c>
      <c r="IM38" s="81">
        <v>0</v>
      </c>
      <c r="IN38" s="81">
        <v>0</v>
      </c>
      <c r="IO38" s="81">
        <v>0</v>
      </c>
      <c r="IP38" s="81">
        <v>0</v>
      </c>
      <c r="IQ38" s="81">
        <v>0</v>
      </c>
      <c r="IR38" s="81">
        <v>0</v>
      </c>
      <c r="IS38" s="81">
        <v>0</v>
      </c>
      <c r="IT38" s="81">
        <v>0</v>
      </c>
      <c r="IU38" s="81">
        <v>0</v>
      </c>
      <c r="IV38" s="81">
        <v>0</v>
      </c>
      <c r="IW38" s="81">
        <v>0</v>
      </c>
      <c r="IX38" s="81">
        <v>0</v>
      </c>
      <c r="IY38" s="81">
        <v>0</v>
      </c>
      <c r="IZ38" s="81">
        <v>0</v>
      </c>
      <c r="JA38" s="81">
        <v>0</v>
      </c>
      <c r="JB38" s="81">
        <v>0</v>
      </c>
      <c r="JC38" s="81">
        <v>0</v>
      </c>
      <c r="JD38" s="81">
        <v>0</v>
      </c>
      <c r="JE38" s="81">
        <v>0</v>
      </c>
      <c r="JF38" s="81">
        <v>0</v>
      </c>
      <c r="JG38" s="81">
        <v>0</v>
      </c>
      <c r="JH38" s="81">
        <v>0</v>
      </c>
      <c r="JI38" s="81">
        <v>0</v>
      </c>
      <c r="JJ38" s="81">
        <v>0</v>
      </c>
      <c r="JK38" s="81">
        <v>0</v>
      </c>
      <c r="JL38" s="81">
        <v>0</v>
      </c>
      <c r="JM38" s="81">
        <v>0</v>
      </c>
      <c r="JN38" s="81">
        <v>0</v>
      </c>
      <c r="JO38" s="81">
        <v>0</v>
      </c>
      <c r="JP38" s="81">
        <v>0</v>
      </c>
      <c r="JQ38" s="81">
        <v>0</v>
      </c>
      <c r="JR38" s="81">
        <v>0</v>
      </c>
      <c r="JS38" s="81">
        <v>0</v>
      </c>
      <c r="JT38" s="81">
        <v>0</v>
      </c>
      <c r="JU38" s="81">
        <v>0</v>
      </c>
      <c r="JV38" s="81">
        <v>0</v>
      </c>
      <c r="JW38" s="81">
        <v>0</v>
      </c>
      <c r="JX38" s="81">
        <v>0</v>
      </c>
      <c r="JY38" s="81">
        <v>0</v>
      </c>
      <c r="JZ38" s="81">
        <v>0</v>
      </c>
      <c r="KA38" s="81">
        <v>0</v>
      </c>
      <c r="KB38" s="81">
        <v>0</v>
      </c>
      <c r="KC38" s="81">
        <v>0</v>
      </c>
      <c r="KD38" s="81">
        <v>0</v>
      </c>
      <c r="KE38" s="81">
        <v>0</v>
      </c>
      <c r="KF38" s="81">
        <v>0</v>
      </c>
      <c r="KG38" s="81">
        <v>0</v>
      </c>
      <c r="KH38" s="81">
        <v>0</v>
      </c>
      <c r="KI38" s="81">
        <v>0</v>
      </c>
      <c r="KJ38" s="81">
        <v>0</v>
      </c>
      <c r="KK38" s="81">
        <v>0</v>
      </c>
      <c r="KL38" s="81">
        <v>0</v>
      </c>
      <c r="KM38" s="81">
        <v>0</v>
      </c>
      <c r="KN38" s="81">
        <v>0</v>
      </c>
      <c r="KO38" s="81">
        <v>0</v>
      </c>
      <c r="KP38" s="81">
        <v>0</v>
      </c>
      <c r="KQ38" s="81">
        <v>0</v>
      </c>
      <c r="KR38" s="81">
        <v>0</v>
      </c>
      <c r="KS38" s="81">
        <v>0</v>
      </c>
      <c r="KT38" s="81">
        <v>0</v>
      </c>
      <c r="KU38" s="81">
        <v>0</v>
      </c>
      <c r="KV38" s="81">
        <v>0</v>
      </c>
      <c r="KW38" s="81">
        <v>0</v>
      </c>
      <c r="KX38" s="81">
        <v>0</v>
      </c>
      <c r="KY38" s="81">
        <v>0</v>
      </c>
      <c r="KZ38" s="81">
        <v>0</v>
      </c>
      <c r="LA38" s="81">
        <v>0</v>
      </c>
      <c r="LB38" s="81">
        <v>0</v>
      </c>
      <c r="LC38" s="81">
        <v>0</v>
      </c>
      <c r="LD38" s="81">
        <v>0</v>
      </c>
      <c r="LE38" s="131">
        <v>0</v>
      </c>
      <c r="LF38" s="131">
        <v>0</v>
      </c>
      <c r="LG38" s="81">
        <v>0</v>
      </c>
      <c r="LH38" s="81">
        <v>0</v>
      </c>
      <c r="LI38" s="341">
        <v>7</v>
      </c>
      <c r="LJ38" s="341">
        <v>7</v>
      </c>
      <c r="LK38" s="2">
        <v>3</v>
      </c>
      <c r="LL38" s="2">
        <v>2</v>
      </c>
      <c r="LM38" s="2">
        <v>2</v>
      </c>
      <c r="LN38" s="2">
        <v>2</v>
      </c>
      <c r="LO38" s="2">
        <v>2</v>
      </c>
      <c r="LP38" s="2">
        <v>2</v>
      </c>
      <c r="LQ38" s="2">
        <v>2</v>
      </c>
      <c r="LR38" s="2">
        <v>2</v>
      </c>
      <c r="LS38" s="2">
        <v>2</v>
      </c>
      <c r="LT38" s="2">
        <v>2</v>
      </c>
      <c r="LU38" s="2">
        <v>3</v>
      </c>
      <c r="LV38" s="2">
        <v>3</v>
      </c>
      <c r="LW38" s="2">
        <v>3</v>
      </c>
      <c r="LX38" s="2">
        <v>3</v>
      </c>
      <c r="LY38" s="2">
        <v>3</v>
      </c>
      <c r="LZ38" s="2">
        <v>3</v>
      </c>
      <c r="MA38" s="2">
        <v>3</v>
      </c>
      <c r="MB38" s="2">
        <v>3</v>
      </c>
      <c r="MC38" s="2">
        <v>3</v>
      </c>
      <c r="MD38" s="2">
        <v>3</v>
      </c>
      <c r="ME38" s="2">
        <v>0</v>
      </c>
      <c r="MF38" s="2">
        <v>4</v>
      </c>
      <c r="MG38" s="2">
        <v>4</v>
      </c>
      <c r="MH38" s="2">
        <v>0</v>
      </c>
      <c r="MI38" s="2">
        <v>44</v>
      </c>
      <c r="MJ38" s="2">
        <v>44</v>
      </c>
      <c r="MK38" s="2">
        <v>44</v>
      </c>
      <c r="ML38" s="2">
        <v>44</v>
      </c>
      <c r="MM38" s="2">
        <v>3</v>
      </c>
      <c r="MN38" s="2">
        <v>3</v>
      </c>
      <c r="MO38" s="2">
        <v>3</v>
      </c>
      <c r="MP38" s="2">
        <v>3</v>
      </c>
      <c r="MQ38" s="2">
        <v>3</v>
      </c>
      <c r="MR38" s="2">
        <v>3</v>
      </c>
      <c r="MT38" s="79" t="s">
        <v>2191</v>
      </c>
      <c r="MU38" s="135">
        <v>3</v>
      </c>
      <c r="MV38" s="81">
        <v>0</v>
      </c>
      <c r="MZ38" s="131"/>
      <c r="NA38" s="131">
        <v>18</v>
      </c>
      <c r="NB38" s="131">
        <v>18</v>
      </c>
      <c r="NF38" s="131"/>
      <c r="NG38" s="131"/>
      <c r="NH38" s="131"/>
      <c r="NI38" s="131"/>
      <c r="NJ38" s="131"/>
      <c r="NK38" s="136">
        <f>49+16</f>
        <v>65</v>
      </c>
      <c r="NL38" s="135">
        <v>8</v>
      </c>
      <c r="NM38" s="131">
        <v>7</v>
      </c>
      <c r="NN38" s="137"/>
      <c r="NO38" s="177"/>
      <c r="NQ38" s="131"/>
      <c r="NW38" s="137"/>
      <c r="NX38" s="135">
        <v>3</v>
      </c>
      <c r="NY38" s="135">
        <v>3</v>
      </c>
      <c r="NZ38" s="135">
        <v>3</v>
      </c>
      <c r="OF38" s="136"/>
      <c r="OG38" s="131"/>
      <c r="OH38" s="131"/>
      <c r="OI38" s="131"/>
      <c r="OM38" s="131"/>
      <c r="ON38" s="135">
        <v>18</v>
      </c>
      <c r="OO38" s="135">
        <v>8</v>
      </c>
      <c r="OP38" s="135">
        <v>44</v>
      </c>
      <c r="OQ38" s="135">
        <v>44</v>
      </c>
      <c r="OR38" s="135">
        <v>44</v>
      </c>
      <c r="OS38" s="131"/>
      <c r="OT38" s="131">
        <v>6</v>
      </c>
      <c r="OW38" s="131"/>
      <c r="OX38" s="131">
        <v>69</v>
      </c>
      <c r="PA38" s="131"/>
      <c r="PC38" s="131"/>
      <c r="PD38" s="131"/>
      <c r="PE38" s="131"/>
      <c r="PI38" s="131"/>
      <c r="PJ38" s="131">
        <v>30</v>
      </c>
      <c r="PO38" s="131"/>
      <c r="PQ38" s="131"/>
      <c r="PR38" s="131"/>
      <c r="PT38" s="131"/>
      <c r="PU38" s="135">
        <v>1</v>
      </c>
      <c r="PW38" s="135">
        <v>10</v>
      </c>
      <c r="PX38" s="137"/>
      <c r="PZ38" s="131"/>
      <c r="QA38" s="131"/>
      <c r="QB38" s="137"/>
      <c r="QE38" s="131"/>
      <c r="QF38" s="131"/>
      <c r="QL38" s="131"/>
      <c r="QM38" s="131">
        <v>51</v>
      </c>
      <c r="QN38" s="131">
        <v>51</v>
      </c>
      <c r="QP38" s="131"/>
      <c r="QQ38" s="131"/>
      <c r="QR38" s="131"/>
      <c r="QV38" s="131"/>
      <c r="RD38" s="135">
        <v>2</v>
      </c>
      <c r="RG38" s="131"/>
      <c r="RM38" s="135">
        <v>0</v>
      </c>
      <c r="RN38" s="131"/>
      <c r="RO38" s="131"/>
      <c r="RS38" s="137"/>
      <c r="RT38" s="131">
        <v>21</v>
      </c>
      <c r="RU38" s="131">
        <v>21</v>
      </c>
      <c r="RV38" s="137"/>
      <c r="SC38" s="131">
        <v>5</v>
      </c>
      <c r="SD38" s="131">
        <v>5</v>
      </c>
      <c r="SK38" s="131"/>
      <c r="SM38" s="138"/>
      <c r="SO38" s="131"/>
      <c r="SR38" s="81"/>
      <c r="SS38" s="81">
        <f>0+1-1</f>
        <v>0</v>
      </c>
      <c r="ST38" s="81"/>
      <c r="SU38" s="81"/>
      <c r="SV38" s="81"/>
      <c r="SW38" s="81"/>
      <c r="SX38" s="81"/>
      <c r="SY38" s="81"/>
      <c r="SZ38" s="81"/>
      <c r="TA38" s="81"/>
      <c r="TB38" s="81"/>
      <c r="TC38" s="81"/>
      <c r="TD38" s="81"/>
      <c r="TE38" s="81"/>
      <c r="TF38" s="81"/>
      <c r="TG38" s="81"/>
      <c r="TH38" s="81"/>
      <c r="TI38" s="81"/>
      <c r="TJ38" s="81"/>
      <c r="TK38" s="81"/>
      <c r="TL38" s="81"/>
      <c r="TM38" s="81"/>
      <c r="TN38" s="81"/>
      <c r="TO38" s="81"/>
      <c r="TP38" s="81"/>
      <c r="TQ38" s="81"/>
      <c r="TR38" s="81">
        <v>28</v>
      </c>
      <c r="TS38" s="81"/>
      <c r="TT38" s="81"/>
      <c r="TU38" s="81"/>
      <c r="TV38" s="81"/>
      <c r="TW38" s="81">
        <v>5</v>
      </c>
      <c r="TX38" s="81"/>
      <c r="TY38" s="81"/>
      <c r="TZ38" s="81">
        <v>34</v>
      </c>
      <c r="UA38" s="81"/>
      <c r="UB38" s="81"/>
      <c r="UC38" s="81"/>
      <c r="UD38" s="81"/>
      <c r="UE38" s="81">
        <v>10</v>
      </c>
      <c r="UF38" s="81"/>
      <c r="UG38" s="81"/>
      <c r="UH38" s="81"/>
      <c r="UI38" s="81"/>
      <c r="UJ38" s="81"/>
      <c r="UK38" s="81"/>
      <c r="UL38" s="81"/>
      <c r="UM38" s="81"/>
      <c r="UN38" s="81"/>
      <c r="UO38" s="82"/>
      <c r="UP38" s="82"/>
      <c r="UQ38" s="81"/>
      <c r="UR38" s="81"/>
      <c r="US38" s="81"/>
      <c r="UT38" s="81"/>
      <c r="UU38" s="81"/>
      <c r="UV38" s="81"/>
      <c r="UW38" s="81"/>
      <c r="UX38" s="81"/>
      <c r="UY38" s="81"/>
      <c r="UZ38" s="81"/>
      <c r="VA38" s="81"/>
      <c r="VB38" s="81"/>
      <c r="VC38" s="81"/>
      <c r="VD38" s="81"/>
      <c r="VE38" s="81"/>
      <c r="VF38" s="81"/>
      <c r="VG38" s="81"/>
      <c r="VH38" s="81"/>
      <c r="VI38" s="81"/>
      <c r="VJ38" s="81"/>
      <c r="VK38" s="81"/>
      <c r="VL38" s="81"/>
      <c r="VM38" s="81"/>
      <c r="VN38" s="81"/>
      <c r="VO38" s="81"/>
      <c r="VP38" s="81"/>
      <c r="VQ38" s="81"/>
      <c r="VR38" s="81"/>
      <c r="VS38" s="81"/>
      <c r="VT38" s="81"/>
      <c r="VU38" s="81"/>
      <c r="VV38" s="81"/>
      <c r="VW38" s="81"/>
      <c r="VX38" s="81"/>
      <c r="VY38" s="81"/>
      <c r="VZ38" s="81"/>
      <c r="WA38" s="81"/>
      <c r="WB38" s="81"/>
      <c r="WC38" s="81"/>
      <c r="WD38" s="81"/>
      <c r="WE38" s="81"/>
      <c r="WF38" s="81"/>
      <c r="WG38" s="81"/>
      <c r="WH38" s="81"/>
      <c r="WI38" s="81"/>
      <c r="WJ38" s="80"/>
      <c r="WK38" s="81"/>
      <c r="WL38" s="81"/>
      <c r="WM38" s="81"/>
      <c r="WN38" s="81"/>
      <c r="WO38" s="81"/>
      <c r="WP38" s="81"/>
      <c r="WQ38" s="81"/>
      <c r="WR38" s="81"/>
      <c r="WS38" s="81"/>
      <c r="WT38" s="81"/>
      <c r="WU38" s="81"/>
      <c r="WV38" s="81"/>
      <c r="WW38" s="81">
        <v>1</v>
      </c>
      <c r="WX38" s="81"/>
      <c r="WY38" s="81"/>
      <c r="WZ38" s="81"/>
      <c r="XA38" s="81"/>
      <c r="XB38" s="81"/>
      <c r="XC38" s="81"/>
      <c r="XD38" s="81">
        <v>7</v>
      </c>
      <c r="XE38" s="81"/>
      <c r="XF38" s="81"/>
      <c r="XG38" s="81"/>
      <c r="XH38" s="81"/>
      <c r="XI38" s="81"/>
      <c r="XJ38" s="81"/>
      <c r="XK38" s="81"/>
      <c r="XL38" s="81"/>
      <c r="XM38" s="81"/>
      <c r="XN38" s="81"/>
      <c r="XO38" s="81"/>
      <c r="XP38" s="81"/>
      <c r="XQ38" s="81"/>
      <c r="XR38" s="81"/>
      <c r="XS38" s="81"/>
      <c r="XT38" s="81"/>
      <c r="XU38" s="81"/>
      <c r="XV38" s="81"/>
      <c r="XW38" s="81"/>
      <c r="XX38" s="81"/>
      <c r="XY38" s="81"/>
      <c r="XZ38" s="81"/>
      <c r="YA38" s="81"/>
      <c r="YB38" s="81"/>
      <c r="YC38" s="81"/>
      <c r="YD38" s="81"/>
      <c r="YE38" s="81"/>
      <c r="YF38" s="81"/>
      <c r="YG38" s="81"/>
      <c r="YH38" s="81"/>
      <c r="YI38" s="81"/>
      <c r="YJ38" s="81"/>
      <c r="YK38" s="81"/>
      <c r="YL38" s="312">
        <v>7</v>
      </c>
      <c r="YM38" s="312">
        <v>7</v>
      </c>
      <c r="YN38" s="312">
        <v>7</v>
      </c>
      <c r="YO38" s="312">
        <v>7</v>
      </c>
      <c r="YP38" s="2">
        <v>1</v>
      </c>
      <c r="YQ38" s="2">
        <v>1</v>
      </c>
    </row>
    <row r="39" spans="1:667" s="135" customFormat="1" ht="15" customHeight="1" x14ac:dyDescent="0.25">
      <c r="A39" s="133" t="s">
        <v>1139</v>
      </c>
      <c r="B39" s="134"/>
      <c r="C39" s="131">
        <v>17</v>
      </c>
      <c r="D39" s="131">
        <v>17</v>
      </c>
      <c r="E39" s="135">
        <v>0</v>
      </c>
      <c r="F39" s="135">
        <v>0</v>
      </c>
      <c r="G39" s="135">
        <v>0</v>
      </c>
      <c r="H39" s="135">
        <v>0</v>
      </c>
      <c r="I39" s="135">
        <v>0</v>
      </c>
      <c r="J39" s="135">
        <v>0</v>
      </c>
      <c r="K39" s="135">
        <v>0</v>
      </c>
      <c r="L39" s="135">
        <v>0</v>
      </c>
      <c r="M39" s="135">
        <v>0</v>
      </c>
      <c r="N39" s="135">
        <v>0</v>
      </c>
      <c r="O39" s="135">
        <v>0</v>
      </c>
      <c r="P39" s="135">
        <v>0</v>
      </c>
      <c r="Q39" s="135">
        <v>0</v>
      </c>
      <c r="R39" s="135">
        <v>0</v>
      </c>
      <c r="S39" s="135">
        <v>0</v>
      </c>
      <c r="T39" s="135">
        <v>0</v>
      </c>
      <c r="U39" s="135">
        <v>0</v>
      </c>
      <c r="V39" s="135">
        <v>0</v>
      </c>
      <c r="W39" s="135">
        <v>0</v>
      </c>
      <c r="X39" s="135">
        <v>0</v>
      </c>
      <c r="Y39" s="135">
        <v>0</v>
      </c>
      <c r="Z39" s="135">
        <v>0</v>
      </c>
      <c r="AA39" s="135">
        <v>0</v>
      </c>
      <c r="AB39" s="135">
        <v>0</v>
      </c>
      <c r="AC39" s="135">
        <v>0</v>
      </c>
      <c r="AD39" s="135">
        <v>0</v>
      </c>
      <c r="AE39" s="135">
        <v>0</v>
      </c>
      <c r="AF39" s="135">
        <v>0</v>
      </c>
      <c r="AG39" s="135">
        <v>0</v>
      </c>
      <c r="AH39" s="135">
        <v>0</v>
      </c>
      <c r="AI39" s="135">
        <v>0</v>
      </c>
      <c r="AJ39" s="135">
        <v>2</v>
      </c>
      <c r="AK39" s="135">
        <v>2</v>
      </c>
      <c r="AL39" s="135">
        <v>2</v>
      </c>
      <c r="AM39" s="135">
        <v>2</v>
      </c>
      <c r="AN39" s="135">
        <v>2</v>
      </c>
      <c r="AO39" s="135">
        <v>0</v>
      </c>
      <c r="AP39" s="135">
        <v>0</v>
      </c>
      <c r="AQ39" s="135">
        <v>0</v>
      </c>
      <c r="AR39" s="135">
        <v>0</v>
      </c>
      <c r="AS39" s="135">
        <v>0</v>
      </c>
      <c r="AT39" s="135">
        <v>0</v>
      </c>
      <c r="AU39" s="135">
        <v>0</v>
      </c>
      <c r="AV39" s="135">
        <v>0</v>
      </c>
      <c r="AW39" s="135">
        <v>0</v>
      </c>
      <c r="AX39" s="135">
        <v>0</v>
      </c>
      <c r="AY39" s="135">
        <v>919</v>
      </c>
      <c r="AZ39" s="135">
        <v>919</v>
      </c>
      <c r="BA39" s="131">
        <v>44</v>
      </c>
      <c r="BB39" s="131">
        <v>44</v>
      </c>
      <c r="BC39" s="131">
        <v>44</v>
      </c>
      <c r="BD39" s="131">
        <v>44</v>
      </c>
      <c r="BE39" s="131">
        <v>3</v>
      </c>
      <c r="BF39" s="131">
        <v>3</v>
      </c>
      <c r="BG39" s="131">
        <v>144</v>
      </c>
      <c r="BH39" s="131">
        <v>144</v>
      </c>
      <c r="BI39" s="131">
        <v>144</v>
      </c>
      <c r="BJ39" s="131">
        <v>209</v>
      </c>
      <c r="BK39" s="131">
        <v>209</v>
      </c>
      <c r="BL39" s="131">
        <v>40</v>
      </c>
      <c r="BM39" s="131">
        <v>40</v>
      </c>
      <c r="BN39" s="131">
        <v>40</v>
      </c>
      <c r="BO39" s="131">
        <v>40</v>
      </c>
      <c r="BP39" s="131">
        <v>40</v>
      </c>
      <c r="BQ39" s="131">
        <v>40</v>
      </c>
      <c r="BR39" s="131">
        <v>40</v>
      </c>
      <c r="BS39" s="135">
        <v>49</v>
      </c>
      <c r="BT39" s="135">
        <v>9</v>
      </c>
      <c r="BU39" s="135">
        <v>9</v>
      </c>
      <c r="BV39" s="135">
        <v>9</v>
      </c>
      <c r="BW39" s="135">
        <v>9</v>
      </c>
      <c r="BX39" s="135">
        <v>9</v>
      </c>
      <c r="BY39" s="135">
        <v>9</v>
      </c>
      <c r="BZ39" s="131">
        <v>0</v>
      </c>
      <c r="CA39" s="131">
        <v>129</v>
      </c>
      <c r="CB39" s="135">
        <v>16</v>
      </c>
      <c r="CC39" s="135">
        <v>16</v>
      </c>
      <c r="CD39" s="135">
        <v>16</v>
      </c>
      <c r="CE39" s="135">
        <v>16</v>
      </c>
      <c r="CF39" s="131">
        <v>55</v>
      </c>
      <c r="CG39" s="131">
        <v>55</v>
      </c>
      <c r="CH39" s="131">
        <v>55</v>
      </c>
      <c r="CI39" s="131">
        <v>55</v>
      </c>
      <c r="CJ39" s="131">
        <v>55</v>
      </c>
      <c r="CK39" s="131">
        <v>55</v>
      </c>
      <c r="CL39" s="135">
        <v>3</v>
      </c>
      <c r="CM39" s="135">
        <v>3</v>
      </c>
      <c r="CN39" s="135">
        <v>3</v>
      </c>
      <c r="CO39" s="135">
        <v>69</v>
      </c>
      <c r="CP39" s="131">
        <v>3</v>
      </c>
      <c r="CQ39" s="131">
        <v>41</v>
      </c>
      <c r="CR39" s="131">
        <v>41</v>
      </c>
      <c r="CS39" s="131">
        <v>41</v>
      </c>
      <c r="CT39" s="131">
        <v>42</v>
      </c>
      <c r="CU39" s="131">
        <v>42</v>
      </c>
      <c r="CV39" s="131">
        <v>42</v>
      </c>
      <c r="CW39" s="131">
        <v>42</v>
      </c>
      <c r="CX39" s="131">
        <v>42</v>
      </c>
      <c r="CY39" s="131">
        <v>42</v>
      </c>
      <c r="CZ39" s="131">
        <v>42</v>
      </c>
      <c r="DA39" s="131">
        <v>42</v>
      </c>
      <c r="DB39" s="131">
        <v>38</v>
      </c>
      <c r="DC39" s="131">
        <v>38</v>
      </c>
      <c r="DD39" s="131">
        <v>38</v>
      </c>
      <c r="DE39" s="131">
        <v>38</v>
      </c>
      <c r="DF39" s="135">
        <v>13</v>
      </c>
      <c r="DG39" s="135">
        <v>13</v>
      </c>
      <c r="DH39" s="135">
        <v>13</v>
      </c>
      <c r="DI39" s="135">
        <v>13</v>
      </c>
      <c r="DJ39" s="131">
        <v>118</v>
      </c>
      <c r="DK39" s="131">
        <v>118</v>
      </c>
      <c r="DL39" s="131">
        <v>118</v>
      </c>
      <c r="DM39" s="131">
        <v>118</v>
      </c>
      <c r="DN39" s="131">
        <v>118</v>
      </c>
      <c r="DO39" s="131">
        <v>118</v>
      </c>
      <c r="DP39" s="131">
        <v>118</v>
      </c>
      <c r="DQ39" s="131">
        <v>118</v>
      </c>
      <c r="DR39" s="131">
        <v>118</v>
      </c>
      <c r="DS39" s="131">
        <v>118</v>
      </c>
      <c r="DT39" s="131">
        <v>118</v>
      </c>
      <c r="DU39" s="131">
        <v>118</v>
      </c>
      <c r="DV39" s="131">
        <v>118</v>
      </c>
      <c r="DW39" s="131">
        <v>118</v>
      </c>
      <c r="DX39" s="135">
        <v>90</v>
      </c>
      <c r="DY39" s="135">
        <v>90</v>
      </c>
      <c r="DZ39" s="131">
        <v>69</v>
      </c>
      <c r="EA39" s="131">
        <v>69</v>
      </c>
      <c r="EB39" s="131">
        <v>69</v>
      </c>
      <c r="EC39" s="131">
        <v>69</v>
      </c>
      <c r="ED39" s="131">
        <v>69</v>
      </c>
      <c r="EE39" s="131">
        <v>69</v>
      </c>
      <c r="EF39" s="131">
        <v>69</v>
      </c>
      <c r="EG39" s="131">
        <v>69</v>
      </c>
      <c r="EH39" s="131">
        <v>69</v>
      </c>
      <c r="EI39" s="131">
        <v>69</v>
      </c>
      <c r="EJ39" s="135">
        <v>32</v>
      </c>
      <c r="EK39" s="131">
        <v>8</v>
      </c>
      <c r="EL39" s="131">
        <v>8</v>
      </c>
      <c r="EM39" s="131">
        <v>8</v>
      </c>
      <c r="EN39" s="131">
        <v>8</v>
      </c>
      <c r="EO39" s="131">
        <v>8</v>
      </c>
      <c r="EP39" s="131">
        <v>8</v>
      </c>
      <c r="EQ39" s="131">
        <v>8</v>
      </c>
      <c r="ER39" s="131">
        <v>8</v>
      </c>
      <c r="ES39" s="131">
        <v>8</v>
      </c>
      <c r="ET39" s="131">
        <v>8</v>
      </c>
      <c r="EU39" s="131">
        <v>8</v>
      </c>
      <c r="EV39" s="131">
        <v>8</v>
      </c>
      <c r="EW39" s="131">
        <v>8</v>
      </c>
      <c r="EX39" s="131">
        <v>8</v>
      </c>
      <c r="EY39" s="131">
        <v>8</v>
      </c>
      <c r="EZ39" s="131">
        <v>8</v>
      </c>
      <c r="FA39" s="131">
        <v>8</v>
      </c>
      <c r="FB39" s="131">
        <v>8</v>
      </c>
      <c r="FC39" s="131">
        <v>8</v>
      </c>
      <c r="FD39" s="131">
        <v>8</v>
      </c>
      <c r="FE39" s="131">
        <v>8</v>
      </c>
      <c r="FF39" s="131">
        <v>8</v>
      </c>
      <c r="FG39" s="131">
        <v>8</v>
      </c>
      <c r="FH39" s="131">
        <v>8</v>
      </c>
      <c r="FI39" s="131">
        <v>8</v>
      </c>
      <c r="FJ39" s="131">
        <v>8</v>
      </c>
      <c r="FK39" s="131">
        <v>8</v>
      </c>
      <c r="FL39" s="131">
        <v>8</v>
      </c>
      <c r="FM39" s="131">
        <v>8</v>
      </c>
      <c r="FN39" s="131">
        <v>8</v>
      </c>
      <c r="FO39" s="135">
        <v>104</v>
      </c>
      <c r="FP39" s="135">
        <v>63</v>
      </c>
      <c r="FQ39" s="135">
        <v>4</v>
      </c>
      <c r="FR39" s="135">
        <v>4</v>
      </c>
      <c r="FS39" s="135">
        <v>4</v>
      </c>
      <c r="FT39" s="135">
        <v>4</v>
      </c>
      <c r="FU39" s="135">
        <v>0</v>
      </c>
      <c r="FV39" s="135">
        <v>0</v>
      </c>
      <c r="FW39" s="135">
        <v>0</v>
      </c>
      <c r="FX39" s="131">
        <v>85</v>
      </c>
      <c r="FY39" s="135">
        <v>0</v>
      </c>
      <c r="FZ39" s="135">
        <v>0</v>
      </c>
      <c r="GA39" s="135">
        <v>0</v>
      </c>
      <c r="GB39" s="135">
        <v>0</v>
      </c>
      <c r="GC39" s="135">
        <v>0</v>
      </c>
      <c r="GD39" s="135">
        <v>0</v>
      </c>
      <c r="GE39" s="135">
        <v>5</v>
      </c>
      <c r="GF39" s="135">
        <v>5</v>
      </c>
      <c r="GG39" s="135">
        <v>5</v>
      </c>
      <c r="GH39" s="135">
        <v>119</v>
      </c>
      <c r="GI39" s="135">
        <v>119</v>
      </c>
      <c r="GJ39" s="135">
        <v>119</v>
      </c>
      <c r="GK39" s="135">
        <v>119</v>
      </c>
      <c r="GL39" s="135">
        <v>119</v>
      </c>
      <c r="GM39" s="135">
        <v>119</v>
      </c>
      <c r="GN39" s="135">
        <v>119</v>
      </c>
      <c r="GO39" s="135">
        <v>119</v>
      </c>
      <c r="GP39" s="135">
        <v>3</v>
      </c>
      <c r="GQ39" s="135">
        <v>3</v>
      </c>
      <c r="GR39" s="135">
        <v>1583</v>
      </c>
      <c r="GS39" s="135">
        <v>1583</v>
      </c>
      <c r="GT39" s="135">
        <v>1</v>
      </c>
      <c r="GU39" s="79">
        <f>1-1</f>
        <v>0</v>
      </c>
      <c r="GV39" s="81">
        <f t="shared" si="367"/>
        <v>0</v>
      </c>
      <c r="GW39" s="81">
        <f t="shared" si="368"/>
        <v>0</v>
      </c>
      <c r="GX39" s="79">
        <f>1-1</f>
        <v>0</v>
      </c>
      <c r="GY39" s="81">
        <f t="shared" si="369"/>
        <v>0</v>
      </c>
      <c r="GZ39" s="81">
        <f t="shared" si="369"/>
        <v>0</v>
      </c>
      <c r="HA39" s="81">
        <v>11</v>
      </c>
      <c r="HB39" s="81">
        <v>1</v>
      </c>
      <c r="HC39" s="81">
        <f>HB39</f>
        <v>1</v>
      </c>
      <c r="HD39" s="81">
        <v>1</v>
      </c>
      <c r="HE39" s="81">
        <v>3</v>
      </c>
      <c r="HF39" s="81">
        <v>3</v>
      </c>
      <c r="HG39" s="81">
        <v>3</v>
      </c>
      <c r="HH39" s="81">
        <v>3</v>
      </c>
      <c r="HI39" s="81">
        <v>3</v>
      </c>
      <c r="HJ39" s="81">
        <v>3</v>
      </c>
      <c r="HK39" s="81">
        <v>1</v>
      </c>
      <c r="HL39" s="81">
        <v>1</v>
      </c>
      <c r="HM39" s="81">
        <v>1</v>
      </c>
      <c r="HN39" s="81">
        <v>1</v>
      </c>
      <c r="HO39" s="81">
        <v>0</v>
      </c>
      <c r="HP39" s="81">
        <v>0</v>
      </c>
      <c r="HQ39" s="81">
        <v>0</v>
      </c>
      <c r="HR39" s="81">
        <v>0</v>
      </c>
      <c r="HS39" s="81">
        <v>107</v>
      </c>
      <c r="HT39" s="81">
        <v>0</v>
      </c>
      <c r="HU39" s="81">
        <v>34</v>
      </c>
      <c r="HV39" s="81">
        <v>34</v>
      </c>
      <c r="HW39" s="81">
        <v>0</v>
      </c>
      <c r="HX39" s="81">
        <v>0</v>
      </c>
      <c r="HY39" s="81">
        <v>4</v>
      </c>
      <c r="HZ39" s="81">
        <v>4</v>
      </c>
      <c r="IA39" s="81">
        <v>11</v>
      </c>
      <c r="IB39" s="81">
        <v>11</v>
      </c>
      <c r="IC39" s="81">
        <v>11</v>
      </c>
      <c r="ID39" s="81">
        <v>11</v>
      </c>
      <c r="IE39" s="81">
        <v>6</v>
      </c>
      <c r="IF39" s="81">
        <v>0</v>
      </c>
      <c r="IG39" s="81">
        <v>1</v>
      </c>
      <c r="IH39" s="81">
        <v>1</v>
      </c>
      <c r="II39" s="81">
        <v>1</v>
      </c>
      <c r="IJ39" s="81">
        <v>1</v>
      </c>
      <c r="IK39" s="81">
        <v>1</v>
      </c>
      <c r="IL39" s="81">
        <v>1</v>
      </c>
      <c r="IM39" s="81">
        <v>1</v>
      </c>
      <c r="IN39" s="81">
        <v>1</v>
      </c>
      <c r="IO39" s="81">
        <v>1</v>
      </c>
      <c r="IP39" s="81">
        <v>1</v>
      </c>
      <c r="IQ39" s="81">
        <v>1</v>
      </c>
      <c r="IR39" s="81">
        <v>1</v>
      </c>
      <c r="IS39" s="81">
        <v>1</v>
      </c>
      <c r="IT39" s="81">
        <v>1</v>
      </c>
      <c r="IU39" s="81">
        <v>1</v>
      </c>
      <c r="IV39" s="81">
        <v>1</v>
      </c>
      <c r="IW39" s="81">
        <v>1</v>
      </c>
      <c r="IX39" s="81">
        <v>1</v>
      </c>
      <c r="IY39" s="81">
        <v>1</v>
      </c>
      <c r="IZ39" s="81">
        <v>1</v>
      </c>
      <c r="JA39" s="81">
        <v>1</v>
      </c>
      <c r="JB39" s="81">
        <v>1</v>
      </c>
      <c r="JC39" s="81">
        <v>1</v>
      </c>
      <c r="JD39" s="81">
        <v>1</v>
      </c>
      <c r="JE39" s="81">
        <v>1</v>
      </c>
      <c r="JF39" s="81">
        <v>1</v>
      </c>
      <c r="JG39" s="81">
        <v>1</v>
      </c>
      <c r="JH39" s="81">
        <v>1</v>
      </c>
      <c r="JI39" s="81">
        <v>1</v>
      </c>
      <c r="JJ39" s="81">
        <v>1</v>
      </c>
      <c r="JK39" s="81">
        <v>1</v>
      </c>
      <c r="JL39" s="81">
        <v>1</v>
      </c>
      <c r="JM39" s="81">
        <v>1</v>
      </c>
      <c r="JN39" s="81">
        <v>1</v>
      </c>
      <c r="JO39" s="81">
        <v>1</v>
      </c>
      <c r="JP39" s="81">
        <v>1</v>
      </c>
      <c r="JQ39" s="81">
        <v>1</v>
      </c>
      <c r="JR39" s="81">
        <v>1</v>
      </c>
      <c r="JS39" s="81">
        <v>1</v>
      </c>
      <c r="JT39" s="81">
        <v>1</v>
      </c>
      <c r="JU39" s="81">
        <v>1</v>
      </c>
      <c r="JV39" s="81">
        <v>1</v>
      </c>
      <c r="JW39" s="81">
        <v>1</v>
      </c>
      <c r="JX39" s="81">
        <v>1</v>
      </c>
      <c r="JY39" s="81">
        <v>1</v>
      </c>
      <c r="JZ39" s="81">
        <v>1</v>
      </c>
      <c r="KA39" s="81">
        <v>1</v>
      </c>
      <c r="KB39" s="81">
        <v>1</v>
      </c>
      <c r="KC39" s="81">
        <v>1</v>
      </c>
      <c r="KD39" s="81">
        <v>1</v>
      </c>
      <c r="KE39" s="81">
        <v>1</v>
      </c>
      <c r="KF39" s="81">
        <v>1</v>
      </c>
      <c r="KG39" s="81">
        <v>1</v>
      </c>
      <c r="KH39" s="81">
        <v>1</v>
      </c>
      <c r="KI39" s="81">
        <v>1</v>
      </c>
      <c r="KJ39" s="81">
        <v>1</v>
      </c>
      <c r="KK39" s="81">
        <v>1</v>
      </c>
      <c r="KL39" s="81">
        <v>1</v>
      </c>
      <c r="KM39" s="81">
        <v>1</v>
      </c>
      <c r="KN39" s="81">
        <v>1</v>
      </c>
      <c r="KO39" s="81">
        <v>1</v>
      </c>
      <c r="KP39" s="81">
        <v>1</v>
      </c>
      <c r="KQ39" s="81">
        <v>1</v>
      </c>
      <c r="KR39" s="81">
        <v>1</v>
      </c>
      <c r="KS39" s="81">
        <v>1</v>
      </c>
      <c r="KT39" s="81">
        <v>1</v>
      </c>
      <c r="KU39" s="81">
        <v>1</v>
      </c>
      <c r="KV39" s="81">
        <v>1</v>
      </c>
      <c r="KW39" s="81">
        <v>1</v>
      </c>
      <c r="KX39" s="81">
        <v>1</v>
      </c>
      <c r="KY39" s="81">
        <v>1</v>
      </c>
      <c r="KZ39" s="81">
        <v>1</v>
      </c>
      <c r="LA39" s="81">
        <v>1</v>
      </c>
      <c r="LB39" s="81">
        <v>1</v>
      </c>
      <c r="LC39" s="81">
        <v>1</v>
      </c>
      <c r="LD39" s="81">
        <v>1</v>
      </c>
      <c r="LE39" s="131">
        <v>14</v>
      </c>
      <c r="LF39" s="131">
        <v>14</v>
      </c>
      <c r="LG39" s="81">
        <v>6</v>
      </c>
      <c r="LH39" s="81">
        <v>6</v>
      </c>
      <c r="LI39" s="341">
        <v>92</v>
      </c>
      <c r="LJ39" s="341">
        <v>92</v>
      </c>
      <c r="LK39" s="2">
        <v>7</v>
      </c>
      <c r="LL39" s="2">
        <v>9</v>
      </c>
      <c r="LM39" s="2">
        <v>9</v>
      </c>
      <c r="LN39" s="2">
        <v>9</v>
      </c>
      <c r="LO39" s="2">
        <v>9</v>
      </c>
      <c r="LP39" s="2">
        <v>9</v>
      </c>
      <c r="LQ39" s="2">
        <v>9</v>
      </c>
      <c r="LR39" s="2">
        <v>9</v>
      </c>
      <c r="LS39" s="2">
        <v>9</v>
      </c>
      <c r="LT39" s="2">
        <v>9</v>
      </c>
      <c r="LU39" s="2">
        <v>14</v>
      </c>
      <c r="LV39" s="2">
        <v>14</v>
      </c>
      <c r="LW39" s="2">
        <v>14</v>
      </c>
      <c r="LX39" s="2">
        <v>14</v>
      </c>
      <c r="LY39" s="2">
        <v>14</v>
      </c>
      <c r="LZ39" s="2">
        <v>14</v>
      </c>
      <c r="MA39" s="2">
        <v>14</v>
      </c>
      <c r="MB39" s="2">
        <v>14</v>
      </c>
      <c r="MC39" s="2">
        <v>14</v>
      </c>
      <c r="MD39" s="2">
        <v>14</v>
      </c>
      <c r="ME39" s="2">
        <v>6</v>
      </c>
      <c r="MF39" s="2">
        <v>14</v>
      </c>
      <c r="MG39" s="2">
        <v>14</v>
      </c>
      <c r="MH39" s="2">
        <v>3</v>
      </c>
      <c r="MI39" s="2">
        <v>269</v>
      </c>
      <c r="MJ39" s="2">
        <v>269</v>
      </c>
      <c r="MK39" s="2">
        <v>269</v>
      </c>
      <c r="ML39" s="2">
        <v>269</v>
      </c>
      <c r="MM39" s="2">
        <v>0</v>
      </c>
      <c r="MN39" s="2">
        <v>0</v>
      </c>
      <c r="MO39" s="2">
        <v>0</v>
      </c>
      <c r="MP39" s="2">
        <v>0</v>
      </c>
      <c r="MQ39" s="2">
        <v>0</v>
      </c>
      <c r="MR39" s="2">
        <v>0</v>
      </c>
      <c r="MT39" s="79" t="s">
        <v>2191</v>
      </c>
      <c r="MU39" s="135">
        <v>0</v>
      </c>
      <c r="MV39" s="81">
        <v>0</v>
      </c>
      <c r="MZ39" s="131"/>
      <c r="NA39" s="131">
        <v>2</v>
      </c>
      <c r="NB39" s="131">
        <v>2</v>
      </c>
      <c r="NF39" s="131"/>
      <c r="NG39" s="131"/>
      <c r="NH39" s="131"/>
      <c r="NI39" s="131"/>
      <c r="NJ39" s="131"/>
      <c r="NK39" s="136">
        <v>40</v>
      </c>
      <c r="NL39" s="135">
        <v>237</v>
      </c>
      <c r="NM39" s="131">
        <v>244</v>
      </c>
      <c r="NN39" s="137"/>
      <c r="NO39" s="177"/>
      <c r="NQ39" s="131"/>
      <c r="NW39" s="137"/>
      <c r="NX39" s="135">
        <v>6</v>
      </c>
      <c r="NY39" s="135">
        <v>6</v>
      </c>
      <c r="NZ39" s="135">
        <v>6</v>
      </c>
      <c r="OF39" s="136"/>
      <c r="OG39" s="131"/>
      <c r="OH39" s="131"/>
      <c r="OI39" s="131"/>
      <c r="OM39" s="131"/>
      <c r="ON39" s="135">
        <v>106</v>
      </c>
      <c r="OO39" s="135">
        <v>116</v>
      </c>
      <c r="OP39" s="135">
        <v>122</v>
      </c>
      <c r="OQ39" s="135">
        <v>122</v>
      </c>
      <c r="OR39" s="135">
        <v>122</v>
      </c>
      <c r="OS39" s="131"/>
      <c r="OT39" s="131">
        <v>154</v>
      </c>
      <c r="OW39" s="131"/>
      <c r="OX39" s="131">
        <v>135</v>
      </c>
      <c r="PA39" s="131"/>
      <c r="PC39" s="131"/>
      <c r="PD39" s="131"/>
      <c r="PE39" s="131"/>
      <c r="PI39" s="131"/>
      <c r="PJ39" s="131">
        <v>69</v>
      </c>
      <c r="PO39" s="131"/>
      <c r="PQ39" s="131"/>
      <c r="PR39" s="131"/>
      <c r="PT39" s="131"/>
      <c r="PU39" s="135">
        <v>82</v>
      </c>
      <c r="PW39" s="135">
        <v>197</v>
      </c>
      <c r="PX39" s="137"/>
      <c r="PZ39" s="131"/>
      <c r="QA39" s="131"/>
      <c r="QB39" s="137"/>
      <c r="QE39" s="131"/>
      <c r="QF39" s="131"/>
      <c r="QL39" s="131"/>
      <c r="QM39" s="131">
        <v>17</v>
      </c>
      <c r="QN39" s="131">
        <v>17</v>
      </c>
      <c r="QP39" s="131"/>
      <c r="QQ39" s="131"/>
      <c r="QR39" s="131"/>
      <c r="QV39" s="131"/>
      <c r="RD39" s="135">
        <v>176</v>
      </c>
      <c r="RG39" s="131"/>
      <c r="RM39" s="135">
        <v>184</v>
      </c>
      <c r="RN39" s="131"/>
      <c r="RO39" s="131"/>
      <c r="RS39" s="137"/>
      <c r="RT39" s="131">
        <v>561</v>
      </c>
      <c r="RU39" s="131">
        <v>561</v>
      </c>
      <c r="RV39" s="137"/>
      <c r="SC39" s="131">
        <v>195</v>
      </c>
      <c r="SD39" s="131">
        <v>195</v>
      </c>
      <c r="SK39" s="131"/>
      <c r="SM39" s="138"/>
      <c r="SO39" s="131"/>
      <c r="SR39" s="81"/>
      <c r="SS39" s="81">
        <f>32-3-1</f>
        <v>28</v>
      </c>
      <c r="ST39" s="81"/>
      <c r="SU39" s="81"/>
      <c r="SV39" s="81"/>
      <c r="SW39" s="81"/>
      <c r="SX39" s="81"/>
      <c r="SY39" s="81"/>
      <c r="SZ39" s="81"/>
      <c r="TA39" s="81"/>
      <c r="TB39" s="81"/>
      <c r="TC39" s="81"/>
      <c r="TD39" s="81"/>
      <c r="TE39" s="81"/>
      <c r="TF39" s="81"/>
      <c r="TG39" s="81"/>
      <c r="TH39" s="81"/>
      <c r="TI39" s="81"/>
      <c r="TJ39" s="81"/>
      <c r="TK39" s="81"/>
      <c r="TL39" s="81"/>
      <c r="TM39" s="81"/>
      <c r="TN39" s="81"/>
      <c r="TO39" s="81"/>
      <c r="TP39" s="81"/>
      <c r="TQ39" s="81"/>
      <c r="TR39" s="81">
        <v>139</v>
      </c>
      <c r="TS39" s="81"/>
      <c r="TT39" s="81"/>
      <c r="TU39" s="81"/>
      <c r="TV39" s="81"/>
      <c r="TW39" s="81">
        <v>118</v>
      </c>
      <c r="TX39" s="81"/>
      <c r="TY39" s="81"/>
      <c r="TZ39" s="81">
        <v>35</v>
      </c>
      <c r="UA39" s="81"/>
      <c r="UB39" s="81"/>
      <c r="UC39" s="81"/>
      <c r="UD39" s="81"/>
      <c r="UE39" s="81">
        <v>164</v>
      </c>
      <c r="UF39" s="81"/>
      <c r="UG39" s="81"/>
      <c r="UH39" s="81"/>
      <c r="UI39" s="81"/>
      <c r="UJ39" s="81"/>
      <c r="UK39" s="81"/>
      <c r="UL39" s="81"/>
      <c r="UM39" s="81"/>
      <c r="UN39" s="81"/>
      <c r="UO39" s="82"/>
      <c r="UP39" s="82"/>
      <c r="UQ39" s="81"/>
      <c r="UR39" s="81"/>
      <c r="US39" s="81"/>
      <c r="UT39" s="81"/>
      <c r="UU39" s="81"/>
      <c r="UV39" s="81"/>
      <c r="UW39" s="81"/>
      <c r="UX39" s="81"/>
      <c r="UY39" s="81"/>
      <c r="UZ39" s="81"/>
      <c r="VA39" s="81"/>
      <c r="VB39" s="81"/>
      <c r="VC39" s="81"/>
      <c r="VD39" s="81"/>
      <c r="VE39" s="81"/>
      <c r="VF39" s="81"/>
      <c r="VG39" s="81"/>
      <c r="VH39" s="81"/>
      <c r="VI39" s="81"/>
      <c r="VJ39" s="81"/>
      <c r="VK39" s="81"/>
      <c r="VL39" s="81"/>
      <c r="VM39" s="81"/>
      <c r="VN39" s="81"/>
      <c r="VO39" s="81"/>
      <c r="VP39" s="81"/>
      <c r="VQ39" s="81"/>
      <c r="VR39" s="81"/>
      <c r="VS39" s="81"/>
      <c r="VT39" s="81"/>
      <c r="VU39" s="81"/>
      <c r="VV39" s="81"/>
      <c r="VW39" s="81"/>
      <c r="VX39" s="81"/>
      <c r="VY39" s="81"/>
      <c r="VZ39" s="81"/>
      <c r="WA39" s="81"/>
      <c r="WB39" s="81"/>
      <c r="WC39" s="81"/>
      <c r="WD39" s="81"/>
      <c r="WE39" s="81"/>
      <c r="WF39" s="81"/>
      <c r="WG39" s="81"/>
      <c r="WH39" s="81"/>
      <c r="WI39" s="81"/>
      <c r="WJ39" s="80"/>
      <c r="WK39" s="81"/>
      <c r="WL39" s="81"/>
      <c r="WM39" s="81"/>
      <c r="WN39" s="81"/>
      <c r="WO39" s="81"/>
      <c r="WP39" s="81"/>
      <c r="WQ39" s="81"/>
      <c r="WR39" s="81"/>
      <c r="WS39" s="81"/>
      <c r="WT39" s="81"/>
      <c r="WU39" s="81"/>
      <c r="WV39" s="81"/>
      <c r="WW39" s="81">
        <v>28</v>
      </c>
      <c r="WX39" s="81"/>
      <c r="WY39" s="81"/>
      <c r="WZ39" s="81"/>
      <c r="XA39" s="81"/>
      <c r="XB39" s="81"/>
      <c r="XC39" s="81"/>
      <c r="XD39" s="81">
        <v>112</v>
      </c>
      <c r="XE39" s="81"/>
      <c r="XF39" s="81"/>
      <c r="XG39" s="81"/>
      <c r="XH39" s="81"/>
      <c r="XI39" s="81"/>
      <c r="XJ39" s="81"/>
      <c r="XK39" s="81"/>
      <c r="XL39" s="81"/>
      <c r="XM39" s="81"/>
      <c r="XN39" s="81"/>
      <c r="XO39" s="81"/>
      <c r="XP39" s="81"/>
      <c r="XQ39" s="81"/>
      <c r="XR39" s="81"/>
      <c r="XS39" s="81"/>
      <c r="XT39" s="81"/>
      <c r="XU39" s="81"/>
      <c r="XV39" s="81"/>
      <c r="XW39" s="81"/>
      <c r="XX39" s="81"/>
      <c r="XY39" s="81"/>
      <c r="XZ39" s="81"/>
      <c r="YA39" s="81"/>
      <c r="YB39" s="81"/>
      <c r="YC39" s="81"/>
      <c r="YD39" s="81"/>
      <c r="YE39" s="81"/>
      <c r="YF39" s="81"/>
      <c r="YG39" s="81"/>
      <c r="YH39" s="81"/>
      <c r="YI39" s="81"/>
      <c r="YJ39" s="81"/>
      <c r="YK39" s="81"/>
      <c r="YL39" s="312">
        <v>92</v>
      </c>
      <c r="YM39" s="312">
        <v>92</v>
      </c>
      <c r="YN39" s="312">
        <v>92</v>
      </c>
      <c r="YO39" s="312">
        <v>92</v>
      </c>
      <c r="YP39" s="2">
        <v>295</v>
      </c>
      <c r="YQ39" s="2">
        <v>295</v>
      </c>
    </row>
    <row r="40" spans="1:667" s="135" customFormat="1" ht="15" customHeight="1" x14ac:dyDescent="0.25">
      <c r="A40" s="133" t="s">
        <v>1140</v>
      </c>
      <c r="B40" s="134"/>
      <c r="C40" s="131">
        <v>0</v>
      </c>
      <c r="D40" s="131">
        <v>0</v>
      </c>
      <c r="E40" s="135">
        <v>0</v>
      </c>
      <c r="F40" s="135">
        <v>0</v>
      </c>
      <c r="G40" s="135">
        <v>0</v>
      </c>
      <c r="H40" s="135">
        <v>0</v>
      </c>
      <c r="I40" s="135">
        <v>0</v>
      </c>
      <c r="J40" s="135">
        <v>0</v>
      </c>
      <c r="K40" s="135">
        <v>0</v>
      </c>
      <c r="L40" s="135">
        <v>0</v>
      </c>
      <c r="M40" s="135">
        <v>0</v>
      </c>
      <c r="N40" s="135">
        <v>0</v>
      </c>
      <c r="O40" s="135">
        <v>0</v>
      </c>
      <c r="P40" s="135">
        <v>0</v>
      </c>
      <c r="Q40" s="135">
        <v>0</v>
      </c>
      <c r="R40" s="135">
        <v>0</v>
      </c>
      <c r="S40" s="135">
        <v>0</v>
      </c>
      <c r="T40" s="135">
        <v>0</v>
      </c>
      <c r="U40" s="135">
        <v>0</v>
      </c>
      <c r="V40" s="135">
        <v>0</v>
      </c>
      <c r="W40" s="135">
        <v>0</v>
      </c>
      <c r="X40" s="135">
        <v>0</v>
      </c>
      <c r="Y40" s="135">
        <v>0</v>
      </c>
      <c r="Z40" s="135">
        <v>0</v>
      </c>
      <c r="AA40" s="135">
        <v>0</v>
      </c>
      <c r="AB40" s="135">
        <v>0</v>
      </c>
      <c r="AC40" s="135">
        <v>0</v>
      </c>
      <c r="AD40" s="135">
        <v>0</v>
      </c>
      <c r="AE40" s="135">
        <v>0</v>
      </c>
      <c r="AF40" s="135">
        <v>0</v>
      </c>
      <c r="AG40" s="135">
        <v>0</v>
      </c>
      <c r="AH40" s="135">
        <v>0</v>
      </c>
      <c r="AI40" s="135">
        <v>0</v>
      </c>
      <c r="AJ40" s="135">
        <v>0</v>
      </c>
      <c r="AK40" s="135">
        <v>0</v>
      </c>
      <c r="AL40" s="135">
        <v>0</v>
      </c>
      <c r="AM40" s="135">
        <v>0</v>
      </c>
      <c r="AN40" s="135">
        <v>0</v>
      </c>
      <c r="AO40" s="135">
        <v>0</v>
      </c>
      <c r="AP40" s="135">
        <v>0</v>
      </c>
      <c r="AQ40" s="135">
        <v>0</v>
      </c>
      <c r="AR40" s="135">
        <v>0</v>
      </c>
      <c r="AS40" s="135">
        <v>0</v>
      </c>
      <c r="AT40" s="135">
        <v>0</v>
      </c>
      <c r="AU40" s="135">
        <v>0</v>
      </c>
      <c r="AV40" s="135">
        <v>0</v>
      </c>
      <c r="AW40" s="135">
        <v>0</v>
      </c>
      <c r="AX40" s="135">
        <v>0</v>
      </c>
      <c r="AY40" s="135">
        <v>0</v>
      </c>
      <c r="AZ40" s="135">
        <v>0</v>
      </c>
      <c r="BA40" s="131">
        <v>0</v>
      </c>
      <c r="BB40" s="131">
        <v>0</v>
      </c>
      <c r="BC40" s="131">
        <v>0</v>
      </c>
      <c r="BD40" s="131">
        <v>0</v>
      </c>
      <c r="BE40" s="131">
        <v>0</v>
      </c>
      <c r="BF40" s="131">
        <v>0</v>
      </c>
      <c r="BG40" s="131">
        <v>9</v>
      </c>
      <c r="BH40" s="131">
        <v>9</v>
      </c>
      <c r="BI40" s="131">
        <v>9</v>
      </c>
      <c r="BJ40" s="131">
        <v>0</v>
      </c>
      <c r="BK40" s="131">
        <v>0</v>
      </c>
      <c r="BL40" s="131">
        <v>0</v>
      </c>
      <c r="BM40" s="131">
        <v>0</v>
      </c>
      <c r="BN40" s="131">
        <v>0</v>
      </c>
      <c r="BO40" s="131">
        <v>0</v>
      </c>
      <c r="BP40" s="131">
        <v>0</v>
      </c>
      <c r="BQ40" s="131">
        <v>0</v>
      </c>
      <c r="BR40" s="131">
        <v>0</v>
      </c>
      <c r="BS40" s="135">
        <v>0</v>
      </c>
      <c r="BT40" s="135">
        <v>5</v>
      </c>
      <c r="BU40" s="135">
        <v>5</v>
      </c>
      <c r="BV40" s="135">
        <v>5</v>
      </c>
      <c r="BW40" s="135">
        <v>5</v>
      </c>
      <c r="BX40" s="135">
        <v>5</v>
      </c>
      <c r="BY40" s="135">
        <v>5</v>
      </c>
      <c r="BZ40" s="131">
        <v>0</v>
      </c>
      <c r="CA40" s="131">
        <v>0</v>
      </c>
      <c r="CB40" s="135">
        <v>0</v>
      </c>
      <c r="CC40" s="135">
        <v>0</v>
      </c>
      <c r="CD40" s="135">
        <v>0</v>
      </c>
      <c r="CE40" s="135">
        <v>0</v>
      </c>
      <c r="CF40" s="131">
        <v>0</v>
      </c>
      <c r="CG40" s="131">
        <v>0</v>
      </c>
      <c r="CH40" s="131">
        <v>0</v>
      </c>
      <c r="CI40" s="131">
        <v>0</v>
      </c>
      <c r="CJ40" s="131">
        <v>0</v>
      </c>
      <c r="CK40" s="131">
        <v>0</v>
      </c>
      <c r="CL40" s="135">
        <v>0</v>
      </c>
      <c r="CM40" s="135">
        <v>0</v>
      </c>
      <c r="CN40" s="135">
        <v>0</v>
      </c>
      <c r="CO40" s="135">
        <v>0</v>
      </c>
      <c r="CP40" s="131">
        <v>0</v>
      </c>
      <c r="CQ40" s="131">
        <v>16</v>
      </c>
      <c r="CR40" s="131">
        <v>16</v>
      </c>
      <c r="CS40" s="131">
        <v>16</v>
      </c>
      <c r="CT40" s="131">
        <v>0</v>
      </c>
      <c r="CU40" s="131">
        <v>0</v>
      </c>
      <c r="CV40" s="131">
        <v>0</v>
      </c>
      <c r="CW40" s="131">
        <v>0</v>
      </c>
      <c r="CX40" s="131">
        <v>0</v>
      </c>
      <c r="CY40" s="131">
        <v>0</v>
      </c>
      <c r="CZ40" s="131">
        <v>0</v>
      </c>
      <c r="DA40" s="131">
        <v>0</v>
      </c>
      <c r="DB40" s="131">
        <v>0</v>
      </c>
      <c r="DC40" s="131">
        <v>0</v>
      </c>
      <c r="DD40" s="131">
        <v>0</v>
      </c>
      <c r="DE40" s="131">
        <v>0</v>
      </c>
      <c r="DF40" s="135">
        <v>0</v>
      </c>
      <c r="DG40" s="135">
        <v>0</v>
      </c>
      <c r="DH40" s="135">
        <v>0</v>
      </c>
      <c r="DI40" s="135">
        <v>0</v>
      </c>
      <c r="DJ40" s="131">
        <v>23</v>
      </c>
      <c r="DK40" s="131">
        <v>23</v>
      </c>
      <c r="DL40" s="131">
        <v>23</v>
      </c>
      <c r="DM40" s="131">
        <v>23</v>
      </c>
      <c r="DN40" s="131">
        <v>23</v>
      </c>
      <c r="DO40" s="131">
        <v>23</v>
      </c>
      <c r="DP40" s="131">
        <v>23</v>
      </c>
      <c r="DQ40" s="131">
        <v>23</v>
      </c>
      <c r="DR40" s="131">
        <v>23</v>
      </c>
      <c r="DS40" s="131">
        <v>23</v>
      </c>
      <c r="DT40" s="131">
        <v>23</v>
      </c>
      <c r="DU40" s="131">
        <v>23</v>
      </c>
      <c r="DV40" s="131">
        <v>23</v>
      </c>
      <c r="DW40" s="131">
        <v>23</v>
      </c>
      <c r="DX40" s="135">
        <v>0</v>
      </c>
      <c r="DY40" s="135">
        <v>0</v>
      </c>
      <c r="DZ40" s="131">
        <v>0</v>
      </c>
      <c r="EA40" s="131">
        <v>0</v>
      </c>
      <c r="EB40" s="131">
        <v>0</v>
      </c>
      <c r="EC40" s="131">
        <v>0</v>
      </c>
      <c r="ED40" s="131">
        <v>0</v>
      </c>
      <c r="EE40" s="131">
        <v>0</v>
      </c>
      <c r="EF40" s="131">
        <v>0</v>
      </c>
      <c r="EG40" s="131">
        <v>0</v>
      </c>
      <c r="EH40" s="131">
        <v>0</v>
      </c>
      <c r="EI40" s="131">
        <v>0</v>
      </c>
      <c r="EJ40" s="135">
        <v>0</v>
      </c>
      <c r="EK40" s="131">
        <v>0</v>
      </c>
      <c r="EL40" s="131">
        <v>0</v>
      </c>
      <c r="EM40" s="131">
        <v>0</v>
      </c>
      <c r="EN40" s="131">
        <v>0</v>
      </c>
      <c r="EO40" s="131">
        <v>0</v>
      </c>
      <c r="EP40" s="131">
        <v>0</v>
      </c>
      <c r="EQ40" s="131">
        <v>0</v>
      </c>
      <c r="ER40" s="131">
        <v>0</v>
      </c>
      <c r="ES40" s="131">
        <v>0</v>
      </c>
      <c r="ET40" s="131">
        <v>0</v>
      </c>
      <c r="EU40" s="131">
        <v>0</v>
      </c>
      <c r="EV40" s="131">
        <v>0</v>
      </c>
      <c r="EW40" s="131">
        <v>0</v>
      </c>
      <c r="EX40" s="131">
        <v>0</v>
      </c>
      <c r="EY40" s="131">
        <v>0</v>
      </c>
      <c r="EZ40" s="131">
        <v>0</v>
      </c>
      <c r="FA40" s="131">
        <v>0</v>
      </c>
      <c r="FB40" s="131">
        <v>0</v>
      </c>
      <c r="FC40" s="131">
        <v>0</v>
      </c>
      <c r="FD40" s="131">
        <v>0</v>
      </c>
      <c r="FE40" s="131">
        <v>0</v>
      </c>
      <c r="FF40" s="131">
        <v>0</v>
      </c>
      <c r="FG40" s="131">
        <v>0</v>
      </c>
      <c r="FH40" s="131">
        <v>0</v>
      </c>
      <c r="FI40" s="131">
        <v>0</v>
      </c>
      <c r="FJ40" s="131">
        <v>0</v>
      </c>
      <c r="FK40" s="131">
        <v>0</v>
      </c>
      <c r="FL40" s="131">
        <v>0</v>
      </c>
      <c r="FM40" s="131">
        <v>0</v>
      </c>
      <c r="FN40" s="131">
        <v>0</v>
      </c>
      <c r="FO40" s="135">
        <v>0</v>
      </c>
      <c r="FP40" s="135">
        <v>0</v>
      </c>
      <c r="FQ40" s="135">
        <v>0</v>
      </c>
      <c r="FR40" s="135">
        <v>0</v>
      </c>
      <c r="FS40" s="135">
        <v>0</v>
      </c>
      <c r="FT40" s="135">
        <v>0</v>
      </c>
      <c r="FU40" s="135">
        <v>0</v>
      </c>
      <c r="FV40" s="135">
        <v>0</v>
      </c>
      <c r="FW40" s="135">
        <v>0</v>
      </c>
      <c r="FX40" s="131">
        <v>0</v>
      </c>
      <c r="FY40" s="135">
        <v>0</v>
      </c>
      <c r="FZ40" s="135">
        <v>0</v>
      </c>
      <c r="GA40" s="135">
        <v>0</v>
      </c>
      <c r="GB40" s="135">
        <v>0</v>
      </c>
      <c r="GC40" s="135">
        <v>0</v>
      </c>
      <c r="GD40" s="135">
        <v>0</v>
      </c>
      <c r="GE40" s="135">
        <v>1</v>
      </c>
      <c r="GF40" s="135">
        <v>1</v>
      </c>
      <c r="GG40" s="135">
        <v>1</v>
      </c>
      <c r="GH40" s="135">
        <v>0</v>
      </c>
      <c r="GI40" s="135">
        <v>0</v>
      </c>
      <c r="GJ40" s="135">
        <v>0</v>
      </c>
      <c r="GK40" s="135">
        <v>0</v>
      </c>
      <c r="GL40" s="135">
        <v>0</v>
      </c>
      <c r="GM40" s="135">
        <v>0</v>
      </c>
      <c r="GN40" s="135">
        <v>0</v>
      </c>
      <c r="GO40" s="135">
        <v>0</v>
      </c>
      <c r="GP40" s="135">
        <v>0</v>
      </c>
      <c r="GQ40" s="135">
        <v>0</v>
      </c>
      <c r="GR40" s="135">
        <v>0</v>
      </c>
      <c r="GS40" s="135">
        <v>0</v>
      </c>
      <c r="GT40" s="135">
        <v>0</v>
      </c>
      <c r="GU40" s="79">
        <v>0</v>
      </c>
      <c r="GV40" s="81">
        <f t="shared" si="367"/>
        <v>0</v>
      </c>
      <c r="GW40" s="81">
        <f t="shared" si="368"/>
        <v>0</v>
      </c>
      <c r="GX40" s="79">
        <v>0</v>
      </c>
      <c r="GY40" s="81">
        <f t="shared" si="369"/>
        <v>0</v>
      </c>
      <c r="GZ40" s="81">
        <f t="shared" si="369"/>
        <v>0</v>
      </c>
      <c r="HA40" s="81">
        <v>0</v>
      </c>
      <c r="HB40" s="81">
        <v>0</v>
      </c>
      <c r="HC40" s="81">
        <f>HB40</f>
        <v>0</v>
      </c>
      <c r="HD40" s="81">
        <v>0</v>
      </c>
      <c r="HE40" s="81">
        <v>0</v>
      </c>
      <c r="HF40" s="81">
        <v>0</v>
      </c>
      <c r="HG40" s="81">
        <v>0</v>
      </c>
      <c r="HH40" s="81">
        <v>0</v>
      </c>
      <c r="HI40" s="81">
        <v>0</v>
      </c>
      <c r="HJ40" s="81">
        <v>0</v>
      </c>
      <c r="HK40" s="81">
        <v>0</v>
      </c>
      <c r="HL40" s="81">
        <v>0</v>
      </c>
      <c r="HM40" s="81">
        <v>0</v>
      </c>
      <c r="HN40" s="81">
        <v>0</v>
      </c>
      <c r="HO40" s="81">
        <v>0</v>
      </c>
      <c r="HP40" s="81">
        <v>0</v>
      </c>
      <c r="HQ40" s="81">
        <v>0</v>
      </c>
      <c r="HR40" s="81">
        <v>0</v>
      </c>
      <c r="HS40" s="81">
        <v>0</v>
      </c>
      <c r="HT40" s="81">
        <v>0</v>
      </c>
      <c r="HU40" s="81">
        <v>0</v>
      </c>
      <c r="HV40" s="81">
        <v>0</v>
      </c>
      <c r="HW40" s="81">
        <v>0</v>
      </c>
      <c r="HX40" s="81">
        <v>0</v>
      </c>
      <c r="HY40" s="81">
        <v>0</v>
      </c>
      <c r="HZ40" s="81">
        <v>0</v>
      </c>
      <c r="IA40" s="81">
        <v>0</v>
      </c>
      <c r="IB40" s="81">
        <v>0</v>
      </c>
      <c r="IC40" s="81">
        <v>0</v>
      </c>
      <c r="ID40" s="81">
        <v>0</v>
      </c>
      <c r="IE40" s="81">
        <v>0</v>
      </c>
      <c r="IF40" s="81">
        <v>0</v>
      </c>
      <c r="IG40" s="81">
        <v>0</v>
      </c>
      <c r="IH40" s="81">
        <v>0</v>
      </c>
      <c r="II40" s="81">
        <v>0</v>
      </c>
      <c r="IJ40" s="81">
        <v>0</v>
      </c>
      <c r="IK40" s="81">
        <v>0</v>
      </c>
      <c r="IL40" s="81">
        <v>0</v>
      </c>
      <c r="IM40" s="81">
        <v>0</v>
      </c>
      <c r="IN40" s="81">
        <v>0</v>
      </c>
      <c r="IO40" s="81">
        <v>0</v>
      </c>
      <c r="IP40" s="81">
        <v>0</v>
      </c>
      <c r="IQ40" s="81">
        <v>0</v>
      </c>
      <c r="IR40" s="81">
        <v>0</v>
      </c>
      <c r="IS40" s="81">
        <v>0</v>
      </c>
      <c r="IT40" s="81">
        <v>0</v>
      </c>
      <c r="IU40" s="81">
        <v>0</v>
      </c>
      <c r="IV40" s="81">
        <v>0</v>
      </c>
      <c r="IW40" s="81">
        <v>0</v>
      </c>
      <c r="IX40" s="81">
        <v>0</v>
      </c>
      <c r="IY40" s="81">
        <v>0</v>
      </c>
      <c r="IZ40" s="81">
        <v>0</v>
      </c>
      <c r="JA40" s="81">
        <v>0</v>
      </c>
      <c r="JB40" s="81">
        <v>0</v>
      </c>
      <c r="JC40" s="81">
        <v>0</v>
      </c>
      <c r="JD40" s="81">
        <v>0</v>
      </c>
      <c r="JE40" s="81">
        <v>0</v>
      </c>
      <c r="JF40" s="81">
        <v>0</v>
      </c>
      <c r="JG40" s="81">
        <v>0</v>
      </c>
      <c r="JH40" s="81">
        <v>0</v>
      </c>
      <c r="JI40" s="81">
        <v>0</v>
      </c>
      <c r="JJ40" s="81">
        <v>0</v>
      </c>
      <c r="JK40" s="81">
        <v>0</v>
      </c>
      <c r="JL40" s="81">
        <v>0</v>
      </c>
      <c r="JM40" s="81">
        <v>0</v>
      </c>
      <c r="JN40" s="81">
        <v>0</v>
      </c>
      <c r="JO40" s="81">
        <v>0</v>
      </c>
      <c r="JP40" s="81">
        <v>0</v>
      </c>
      <c r="JQ40" s="81">
        <v>0</v>
      </c>
      <c r="JR40" s="81">
        <v>0</v>
      </c>
      <c r="JS40" s="81">
        <v>0</v>
      </c>
      <c r="JT40" s="81">
        <v>0</v>
      </c>
      <c r="JU40" s="81">
        <v>0</v>
      </c>
      <c r="JV40" s="81">
        <v>0</v>
      </c>
      <c r="JW40" s="81">
        <v>0</v>
      </c>
      <c r="JX40" s="81">
        <v>0</v>
      </c>
      <c r="JY40" s="81">
        <v>0</v>
      </c>
      <c r="JZ40" s="81">
        <v>0</v>
      </c>
      <c r="KA40" s="81">
        <v>0</v>
      </c>
      <c r="KB40" s="81">
        <v>0</v>
      </c>
      <c r="KC40" s="81">
        <v>0</v>
      </c>
      <c r="KD40" s="81">
        <v>0</v>
      </c>
      <c r="KE40" s="81">
        <v>0</v>
      </c>
      <c r="KF40" s="81">
        <v>0</v>
      </c>
      <c r="KG40" s="81">
        <v>0</v>
      </c>
      <c r="KH40" s="81">
        <v>0</v>
      </c>
      <c r="KI40" s="81">
        <v>0</v>
      </c>
      <c r="KJ40" s="81">
        <v>0</v>
      </c>
      <c r="KK40" s="81">
        <v>0</v>
      </c>
      <c r="KL40" s="81">
        <v>0</v>
      </c>
      <c r="KM40" s="81">
        <v>0</v>
      </c>
      <c r="KN40" s="81">
        <v>0</v>
      </c>
      <c r="KO40" s="81">
        <v>0</v>
      </c>
      <c r="KP40" s="81">
        <v>0</v>
      </c>
      <c r="KQ40" s="81">
        <v>0</v>
      </c>
      <c r="KR40" s="81">
        <v>0</v>
      </c>
      <c r="KS40" s="81">
        <v>0</v>
      </c>
      <c r="KT40" s="81">
        <v>0</v>
      </c>
      <c r="KU40" s="81">
        <v>0</v>
      </c>
      <c r="KV40" s="81">
        <v>0</v>
      </c>
      <c r="KW40" s="81">
        <v>0</v>
      </c>
      <c r="KX40" s="81">
        <v>0</v>
      </c>
      <c r="KY40" s="81">
        <v>0</v>
      </c>
      <c r="KZ40" s="81">
        <v>0</v>
      </c>
      <c r="LA40" s="81">
        <v>0</v>
      </c>
      <c r="LB40" s="81">
        <v>0</v>
      </c>
      <c r="LC40" s="81">
        <v>0</v>
      </c>
      <c r="LD40" s="81">
        <v>0</v>
      </c>
      <c r="LE40" s="131">
        <v>0</v>
      </c>
      <c r="LF40" s="131">
        <v>0</v>
      </c>
      <c r="LG40" s="81">
        <v>0</v>
      </c>
      <c r="LH40" s="81">
        <v>0</v>
      </c>
      <c r="LI40" s="341">
        <v>0</v>
      </c>
      <c r="LJ40" s="341">
        <v>0</v>
      </c>
      <c r="LK40" s="2">
        <v>0</v>
      </c>
      <c r="LL40" s="2">
        <v>0</v>
      </c>
      <c r="LM40" s="2">
        <v>0</v>
      </c>
      <c r="LN40" s="2">
        <v>0</v>
      </c>
      <c r="LO40" s="2">
        <v>0</v>
      </c>
      <c r="LP40" s="2">
        <v>0</v>
      </c>
      <c r="LQ40" s="2">
        <v>0</v>
      </c>
      <c r="LR40" s="2">
        <v>0</v>
      </c>
      <c r="LS40" s="2">
        <v>0</v>
      </c>
      <c r="LT40" s="2">
        <v>0</v>
      </c>
      <c r="LU40" s="2">
        <v>0</v>
      </c>
      <c r="LV40" s="2">
        <v>0</v>
      </c>
      <c r="LW40" s="2">
        <v>0</v>
      </c>
      <c r="LX40" s="2">
        <v>0</v>
      </c>
      <c r="LY40" s="2">
        <v>0</v>
      </c>
      <c r="LZ40" s="2">
        <v>0</v>
      </c>
      <c r="MA40" s="2">
        <v>0</v>
      </c>
      <c r="MB40" s="2">
        <v>0</v>
      </c>
      <c r="MC40" s="2">
        <v>0</v>
      </c>
      <c r="MD40" s="2">
        <v>0</v>
      </c>
      <c r="ME40" s="2">
        <v>0</v>
      </c>
      <c r="MF40" s="2">
        <v>0</v>
      </c>
      <c r="MG40" s="2">
        <v>0</v>
      </c>
      <c r="MH40" s="2">
        <v>0</v>
      </c>
      <c r="MI40" s="2">
        <v>0</v>
      </c>
      <c r="MJ40" s="2">
        <v>0</v>
      </c>
      <c r="MK40" s="2">
        <v>0</v>
      </c>
      <c r="ML40" s="2">
        <v>0</v>
      </c>
      <c r="MM40" s="2">
        <v>0</v>
      </c>
      <c r="MN40" s="2">
        <v>0</v>
      </c>
      <c r="MO40" s="2">
        <v>0</v>
      </c>
      <c r="MP40" s="2">
        <v>0</v>
      </c>
      <c r="MQ40" s="2">
        <v>0</v>
      </c>
      <c r="MR40" s="2">
        <v>0</v>
      </c>
      <c r="MT40" s="79" t="s">
        <v>2191</v>
      </c>
      <c r="MU40" s="135">
        <v>0</v>
      </c>
      <c r="MV40" s="81">
        <v>0</v>
      </c>
      <c r="MZ40" s="131"/>
      <c r="NA40" s="131">
        <v>0</v>
      </c>
      <c r="NB40" s="131">
        <v>0</v>
      </c>
      <c r="NF40" s="131"/>
      <c r="NG40" s="131"/>
      <c r="NH40" s="131"/>
      <c r="NI40" s="131"/>
      <c r="NJ40" s="131"/>
      <c r="NK40" s="136">
        <v>0</v>
      </c>
      <c r="NL40" s="135">
        <v>0</v>
      </c>
      <c r="NM40" s="131">
        <v>0</v>
      </c>
      <c r="NN40" s="137"/>
      <c r="NO40" s="177"/>
      <c r="NQ40" s="131"/>
      <c r="NW40" s="137"/>
      <c r="NX40" s="135">
        <v>8</v>
      </c>
      <c r="NY40" s="135">
        <v>8</v>
      </c>
      <c r="NZ40" s="135">
        <v>8</v>
      </c>
      <c r="OF40" s="136"/>
      <c r="OG40" s="131"/>
      <c r="OH40" s="131"/>
      <c r="OI40" s="131"/>
      <c r="OM40" s="131"/>
      <c r="ON40" s="135">
        <v>26</v>
      </c>
      <c r="OO40" s="135">
        <v>0</v>
      </c>
      <c r="OP40" s="135">
        <v>14</v>
      </c>
      <c r="OQ40" s="135">
        <v>14</v>
      </c>
      <c r="OR40" s="135">
        <v>14</v>
      </c>
      <c r="OS40" s="131"/>
      <c r="OT40" s="131">
        <v>0</v>
      </c>
      <c r="OW40" s="131"/>
      <c r="OX40" s="131">
        <v>0</v>
      </c>
      <c r="PA40" s="131"/>
      <c r="PC40" s="131"/>
      <c r="PD40" s="131"/>
      <c r="PE40" s="131"/>
      <c r="PI40" s="131"/>
      <c r="PJ40" s="131">
        <v>0</v>
      </c>
      <c r="PO40" s="131"/>
      <c r="PQ40" s="131"/>
      <c r="PR40" s="131"/>
      <c r="PT40" s="131"/>
      <c r="PU40" s="135">
        <v>0</v>
      </c>
      <c r="PW40" s="135">
        <v>9</v>
      </c>
      <c r="PX40" s="137"/>
      <c r="PZ40" s="131"/>
      <c r="QA40" s="131"/>
      <c r="QB40" s="137"/>
      <c r="QE40" s="131"/>
      <c r="QF40" s="131"/>
      <c r="QL40" s="131"/>
      <c r="QM40" s="131">
        <v>16</v>
      </c>
      <c r="QN40" s="131">
        <v>16</v>
      </c>
      <c r="QP40" s="131"/>
      <c r="QQ40" s="131"/>
      <c r="QR40" s="131"/>
      <c r="QV40" s="131"/>
      <c r="RD40" s="135">
        <v>2</v>
      </c>
      <c r="RG40" s="131"/>
      <c r="RM40" s="135">
        <v>0</v>
      </c>
      <c r="RN40" s="131"/>
      <c r="RO40" s="131"/>
      <c r="RS40" s="137"/>
      <c r="RT40" s="131">
        <v>0</v>
      </c>
      <c r="RU40" s="131">
        <v>0</v>
      </c>
      <c r="RV40" s="137"/>
      <c r="SC40" s="131">
        <v>0</v>
      </c>
      <c r="SD40" s="131">
        <v>0</v>
      </c>
      <c r="SK40" s="131"/>
      <c r="SM40" s="138"/>
      <c r="SO40" s="131"/>
      <c r="SR40" s="81"/>
      <c r="SS40" s="81">
        <v>0</v>
      </c>
      <c r="ST40" s="81"/>
      <c r="SU40" s="81"/>
      <c r="SV40" s="81"/>
      <c r="SW40" s="81"/>
      <c r="SX40" s="81"/>
      <c r="SY40" s="81"/>
      <c r="SZ40" s="81"/>
      <c r="TA40" s="81"/>
      <c r="TB40" s="81"/>
      <c r="TC40" s="81"/>
      <c r="TD40" s="81"/>
      <c r="TE40" s="81"/>
      <c r="TF40" s="81"/>
      <c r="TG40" s="81"/>
      <c r="TH40" s="81"/>
      <c r="TI40" s="81"/>
      <c r="TJ40" s="81"/>
      <c r="TK40" s="81"/>
      <c r="TL40" s="81"/>
      <c r="TM40" s="81"/>
      <c r="TN40" s="81"/>
      <c r="TO40" s="81"/>
      <c r="TP40" s="81"/>
      <c r="TQ40" s="81"/>
      <c r="TR40" s="81">
        <v>0</v>
      </c>
      <c r="TS40" s="81"/>
      <c r="TT40" s="81"/>
      <c r="TU40" s="81"/>
      <c r="TV40" s="81"/>
      <c r="TW40" s="81">
        <v>2</v>
      </c>
      <c r="TX40" s="81"/>
      <c r="TY40" s="81"/>
      <c r="TZ40" s="81">
        <v>3</v>
      </c>
      <c r="UA40" s="81"/>
      <c r="UB40" s="81"/>
      <c r="UC40" s="81"/>
      <c r="UD40" s="81"/>
      <c r="UE40" s="81">
        <v>0</v>
      </c>
      <c r="UF40" s="81"/>
      <c r="UG40" s="81"/>
      <c r="UH40" s="81"/>
      <c r="UI40" s="81"/>
      <c r="UJ40" s="81"/>
      <c r="UK40" s="81"/>
      <c r="UL40" s="81"/>
      <c r="UM40" s="81"/>
      <c r="UN40" s="81"/>
      <c r="UO40" s="82"/>
      <c r="UP40" s="82"/>
      <c r="UQ40" s="81"/>
      <c r="UR40" s="81"/>
      <c r="US40" s="81"/>
      <c r="UT40" s="81"/>
      <c r="UU40" s="81"/>
      <c r="UV40" s="81"/>
      <c r="UW40" s="81"/>
      <c r="UX40" s="81"/>
      <c r="UY40" s="81"/>
      <c r="UZ40" s="81"/>
      <c r="VA40" s="81"/>
      <c r="VB40" s="81"/>
      <c r="VC40" s="81"/>
      <c r="VD40" s="81"/>
      <c r="VE40" s="81"/>
      <c r="VF40" s="81"/>
      <c r="VG40" s="81"/>
      <c r="VH40" s="81"/>
      <c r="VI40" s="81"/>
      <c r="VJ40" s="81"/>
      <c r="VK40" s="81"/>
      <c r="VL40" s="81"/>
      <c r="VM40" s="81"/>
      <c r="VN40" s="81"/>
      <c r="VO40" s="81"/>
      <c r="VP40" s="81"/>
      <c r="VQ40" s="81"/>
      <c r="VR40" s="81"/>
      <c r="VS40" s="81"/>
      <c r="VT40" s="81"/>
      <c r="VU40" s="81"/>
      <c r="VV40" s="81"/>
      <c r="VW40" s="81"/>
      <c r="VX40" s="81"/>
      <c r="VY40" s="81"/>
      <c r="VZ40" s="81"/>
      <c r="WA40" s="81"/>
      <c r="WB40" s="81"/>
      <c r="WC40" s="81"/>
      <c r="WD40" s="81"/>
      <c r="WE40" s="81"/>
      <c r="WF40" s="81"/>
      <c r="WG40" s="81"/>
      <c r="WH40" s="81"/>
      <c r="WI40" s="81"/>
      <c r="WJ40" s="80"/>
      <c r="WK40" s="81"/>
      <c r="WL40" s="81"/>
      <c r="WM40" s="81"/>
      <c r="WN40" s="81"/>
      <c r="WO40" s="81"/>
      <c r="WP40" s="81"/>
      <c r="WQ40" s="81"/>
      <c r="WR40" s="81"/>
      <c r="WS40" s="81"/>
      <c r="WT40" s="81"/>
      <c r="WU40" s="81"/>
      <c r="WV40" s="81"/>
      <c r="WW40" s="81">
        <v>0</v>
      </c>
      <c r="WX40" s="81"/>
      <c r="WY40" s="81"/>
      <c r="WZ40" s="81"/>
      <c r="XA40" s="81"/>
      <c r="XB40" s="81"/>
      <c r="XC40" s="81"/>
      <c r="XD40" s="81">
        <v>0</v>
      </c>
      <c r="XE40" s="81"/>
      <c r="XF40" s="81"/>
      <c r="XG40" s="81"/>
      <c r="XH40" s="81"/>
      <c r="XI40" s="81"/>
      <c r="XJ40" s="81"/>
      <c r="XK40" s="81"/>
      <c r="XL40" s="81"/>
      <c r="XM40" s="81"/>
      <c r="XN40" s="81"/>
      <c r="XO40" s="81"/>
      <c r="XP40" s="81"/>
      <c r="XQ40" s="81"/>
      <c r="XR40" s="81"/>
      <c r="XS40" s="81"/>
      <c r="XT40" s="81"/>
      <c r="XU40" s="81"/>
      <c r="XV40" s="81"/>
      <c r="XW40" s="81"/>
      <c r="XX40" s="81"/>
      <c r="XY40" s="81"/>
      <c r="XZ40" s="81"/>
      <c r="YA40" s="81"/>
      <c r="YB40" s="81"/>
      <c r="YC40" s="81"/>
      <c r="YD40" s="81"/>
      <c r="YE40" s="81"/>
      <c r="YF40" s="81"/>
      <c r="YG40" s="81"/>
      <c r="YH40" s="81"/>
      <c r="YI40" s="81"/>
      <c r="YJ40" s="81"/>
      <c r="YK40" s="81"/>
      <c r="YL40" s="312">
        <v>0</v>
      </c>
      <c r="YM40" s="312">
        <v>0</v>
      </c>
      <c r="YN40" s="312">
        <v>0</v>
      </c>
      <c r="YO40" s="312">
        <v>0</v>
      </c>
      <c r="YP40" s="2">
        <v>3</v>
      </c>
      <c r="YQ40" s="2">
        <v>3</v>
      </c>
    </row>
    <row r="41" spans="1:667" s="114" customFormat="1" ht="15" customHeight="1" x14ac:dyDescent="0.25">
      <c r="A41" s="139" t="s">
        <v>1141</v>
      </c>
      <c r="B41" s="140"/>
      <c r="C41" s="119">
        <f t="shared" ref="C41:AH41" si="371">IF(SUM(C$36:C$37)/C$35&gt;SUM(C$38:C$40)/C$35,1,0)</f>
        <v>1</v>
      </c>
      <c r="D41" s="119">
        <f t="shared" si="371"/>
        <v>1</v>
      </c>
      <c r="E41" s="119">
        <f t="shared" si="371"/>
        <v>1</v>
      </c>
      <c r="F41" s="119">
        <f t="shared" si="371"/>
        <v>1</v>
      </c>
      <c r="G41" s="119">
        <f t="shared" si="371"/>
        <v>1</v>
      </c>
      <c r="H41" s="119">
        <f t="shared" si="371"/>
        <v>1</v>
      </c>
      <c r="I41" s="119">
        <f t="shared" si="371"/>
        <v>1</v>
      </c>
      <c r="J41" s="119">
        <f t="shared" si="371"/>
        <v>1</v>
      </c>
      <c r="K41" s="119">
        <f t="shared" si="371"/>
        <v>1</v>
      </c>
      <c r="L41" s="119">
        <f t="shared" si="371"/>
        <v>1</v>
      </c>
      <c r="M41" s="119">
        <f t="shared" si="371"/>
        <v>1</v>
      </c>
      <c r="N41" s="119">
        <f t="shared" si="371"/>
        <v>1</v>
      </c>
      <c r="O41" s="119">
        <f t="shared" si="371"/>
        <v>1</v>
      </c>
      <c r="P41" s="119">
        <f t="shared" si="371"/>
        <v>1</v>
      </c>
      <c r="Q41" s="119">
        <f t="shared" si="371"/>
        <v>1</v>
      </c>
      <c r="R41" s="119">
        <f t="shared" si="371"/>
        <v>1</v>
      </c>
      <c r="S41" s="119">
        <f t="shared" si="371"/>
        <v>1</v>
      </c>
      <c r="T41" s="119">
        <f t="shared" si="371"/>
        <v>1</v>
      </c>
      <c r="U41" s="119">
        <f t="shared" si="371"/>
        <v>1</v>
      </c>
      <c r="V41" s="119">
        <f t="shared" si="371"/>
        <v>1</v>
      </c>
      <c r="W41" s="119">
        <f t="shared" si="371"/>
        <v>1</v>
      </c>
      <c r="X41" s="119">
        <f t="shared" si="371"/>
        <v>1</v>
      </c>
      <c r="Y41" s="119">
        <f t="shared" si="371"/>
        <v>1</v>
      </c>
      <c r="Z41" s="119">
        <f t="shared" si="371"/>
        <v>1</v>
      </c>
      <c r="AA41" s="119">
        <f t="shared" si="371"/>
        <v>1</v>
      </c>
      <c r="AB41" s="119">
        <f t="shared" si="371"/>
        <v>1</v>
      </c>
      <c r="AC41" s="119">
        <f t="shared" si="371"/>
        <v>1</v>
      </c>
      <c r="AD41" s="119">
        <f t="shared" si="371"/>
        <v>1</v>
      </c>
      <c r="AE41" s="119">
        <f t="shared" si="371"/>
        <v>1</v>
      </c>
      <c r="AF41" s="119">
        <f t="shared" si="371"/>
        <v>1</v>
      </c>
      <c r="AG41" s="119">
        <f t="shared" si="371"/>
        <v>1</v>
      </c>
      <c r="AH41" s="119">
        <f t="shared" si="371"/>
        <v>1</v>
      </c>
      <c r="AI41" s="119">
        <f t="shared" ref="AI41:AZ41" si="372">IF(SUM(AI$36:AI$37)/AI$35&gt;SUM(AI$38:AI$40)/AI$35,1,0)</f>
        <v>1</v>
      </c>
      <c r="AJ41" s="119">
        <f t="shared" si="372"/>
        <v>1</v>
      </c>
      <c r="AK41" s="119">
        <f t="shared" si="372"/>
        <v>1</v>
      </c>
      <c r="AL41" s="119">
        <f t="shared" si="372"/>
        <v>1</v>
      </c>
      <c r="AM41" s="119">
        <f t="shared" si="372"/>
        <v>1</v>
      </c>
      <c r="AN41" s="119">
        <f t="shared" si="372"/>
        <v>1</v>
      </c>
      <c r="AO41" s="119">
        <f t="shared" si="372"/>
        <v>1</v>
      </c>
      <c r="AP41" s="119">
        <f t="shared" si="372"/>
        <v>1</v>
      </c>
      <c r="AQ41" s="119">
        <f t="shared" si="372"/>
        <v>1</v>
      </c>
      <c r="AR41" s="119">
        <f t="shared" si="372"/>
        <v>1</v>
      </c>
      <c r="AS41" s="119">
        <f t="shared" si="372"/>
        <v>1</v>
      </c>
      <c r="AT41" s="119">
        <f t="shared" si="372"/>
        <v>1</v>
      </c>
      <c r="AU41" s="119">
        <f t="shared" si="372"/>
        <v>1</v>
      </c>
      <c r="AV41" s="119">
        <f t="shared" si="372"/>
        <v>1</v>
      </c>
      <c r="AW41" s="119">
        <f t="shared" si="372"/>
        <v>1</v>
      </c>
      <c r="AX41" s="119">
        <f t="shared" si="372"/>
        <v>1</v>
      </c>
      <c r="AY41" s="119">
        <f t="shared" si="372"/>
        <v>0</v>
      </c>
      <c r="AZ41" s="119">
        <f t="shared" si="372"/>
        <v>0</v>
      </c>
      <c r="BA41" s="119"/>
      <c r="BB41" s="119"/>
      <c r="BC41" s="119"/>
      <c r="BD41" s="119"/>
      <c r="BE41" s="119">
        <f t="shared" ref="BE41:BR41" si="373">IF(SUM(BE$36:BE$37)/BE$35&gt;SUM(BE$38:BE$40)/BE$35,1,0)</f>
        <v>1</v>
      </c>
      <c r="BF41" s="119">
        <f t="shared" si="373"/>
        <v>1</v>
      </c>
      <c r="BG41" s="119">
        <f t="shared" si="373"/>
        <v>0</v>
      </c>
      <c r="BH41" s="119">
        <f t="shared" si="373"/>
        <v>0</v>
      </c>
      <c r="BI41" s="119">
        <f t="shared" si="373"/>
        <v>0</v>
      </c>
      <c r="BJ41" s="119">
        <f t="shared" si="373"/>
        <v>0</v>
      </c>
      <c r="BK41" s="119">
        <f t="shared" si="373"/>
        <v>0</v>
      </c>
      <c r="BL41" s="119">
        <f t="shared" si="373"/>
        <v>1</v>
      </c>
      <c r="BM41" s="119">
        <f t="shared" si="373"/>
        <v>1</v>
      </c>
      <c r="BN41" s="119">
        <f t="shared" si="373"/>
        <v>1</v>
      </c>
      <c r="BO41" s="119">
        <f t="shared" si="373"/>
        <v>1</v>
      </c>
      <c r="BP41" s="119">
        <f t="shared" si="373"/>
        <v>1</v>
      </c>
      <c r="BQ41" s="119">
        <f t="shared" si="373"/>
        <v>1</v>
      </c>
      <c r="BR41" s="119">
        <f t="shared" si="373"/>
        <v>1</v>
      </c>
      <c r="BT41" s="119">
        <f t="shared" ref="BT41:CQ41" si="374">IF(SUM(BT$36:BT$37)/BT$35&gt;SUM(BT$38:BT$40)/BT$35,1,0)</f>
        <v>1</v>
      </c>
      <c r="BU41" s="119">
        <f t="shared" si="374"/>
        <v>1</v>
      </c>
      <c r="BV41" s="119">
        <f t="shared" si="374"/>
        <v>1</v>
      </c>
      <c r="BW41" s="119">
        <f t="shared" si="374"/>
        <v>1</v>
      </c>
      <c r="BX41" s="119">
        <f t="shared" si="374"/>
        <v>1</v>
      </c>
      <c r="BY41" s="119">
        <f t="shared" si="374"/>
        <v>1</v>
      </c>
      <c r="BZ41" s="119">
        <f t="shared" si="374"/>
        <v>1</v>
      </c>
      <c r="CA41" s="119">
        <f t="shared" si="374"/>
        <v>1</v>
      </c>
      <c r="CB41" s="119">
        <f t="shared" si="374"/>
        <v>1</v>
      </c>
      <c r="CC41" s="119">
        <f t="shared" si="374"/>
        <v>1</v>
      </c>
      <c r="CD41" s="119">
        <f t="shared" si="374"/>
        <v>1</v>
      </c>
      <c r="CE41" s="119">
        <f t="shared" si="374"/>
        <v>1</v>
      </c>
      <c r="CF41" s="119">
        <f t="shared" si="374"/>
        <v>1</v>
      </c>
      <c r="CG41" s="119">
        <f t="shared" si="374"/>
        <v>1</v>
      </c>
      <c r="CH41" s="119">
        <f t="shared" si="374"/>
        <v>1</v>
      </c>
      <c r="CI41" s="119">
        <f t="shared" si="374"/>
        <v>1</v>
      </c>
      <c r="CJ41" s="119">
        <f t="shared" si="374"/>
        <v>1</v>
      </c>
      <c r="CK41" s="119">
        <f t="shared" si="374"/>
        <v>1</v>
      </c>
      <c r="CL41" s="119">
        <f t="shared" si="374"/>
        <v>1</v>
      </c>
      <c r="CM41" s="119">
        <f t="shared" si="374"/>
        <v>1</v>
      </c>
      <c r="CN41" s="119">
        <f t="shared" si="374"/>
        <v>1</v>
      </c>
      <c r="CO41" s="119">
        <f t="shared" si="374"/>
        <v>1</v>
      </c>
      <c r="CP41" s="119">
        <f t="shared" si="374"/>
        <v>1</v>
      </c>
      <c r="CQ41" s="119">
        <f t="shared" si="374"/>
        <v>1</v>
      </c>
      <c r="CR41" s="119">
        <f t="shared" ref="CR41:CS41" si="375">IF(SUM(CR$36:CR$37)/CR$35&gt;SUM(CR$38:CR$40)/CR$35,1,0)</f>
        <v>1</v>
      </c>
      <c r="CS41" s="119">
        <f t="shared" si="375"/>
        <v>1</v>
      </c>
      <c r="CT41" s="119">
        <f t="shared" ref="CT41:FO41" si="376">IF(SUM(CT$36:CT$37)/CT$35&gt;SUM(CT$38:CT$40)/CT$35,1,0)</f>
        <v>1</v>
      </c>
      <c r="CU41" s="119">
        <f t="shared" si="376"/>
        <v>1</v>
      </c>
      <c r="CV41" s="119">
        <f t="shared" si="376"/>
        <v>1</v>
      </c>
      <c r="CW41" s="119">
        <f t="shared" si="376"/>
        <v>1</v>
      </c>
      <c r="CX41" s="119">
        <f t="shared" si="376"/>
        <v>1</v>
      </c>
      <c r="CY41" s="119">
        <f t="shared" si="376"/>
        <v>1</v>
      </c>
      <c r="CZ41" s="119">
        <f t="shared" si="376"/>
        <v>1</v>
      </c>
      <c r="DA41" s="119">
        <f t="shared" si="376"/>
        <v>1</v>
      </c>
      <c r="DB41" s="119">
        <f t="shared" si="376"/>
        <v>0</v>
      </c>
      <c r="DC41" s="119">
        <f t="shared" si="376"/>
        <v>0</v>
      </c>
      <c r="DD41" s="119">
        <f t="shared" si="376"/>
        <v>0</v>
      </c>
      <c r="DE41" s="119">
        <f t="shared" si="376"/>
        <v>0</v>
      </c>
      <c r="DF41" s="119">
        <f t="shared" si="376"/>
        <v>1</v>
      </c>
      <c r="DG41" s="119">
        <f t="shared" si="376"/>
        <v>1</v>
      </c>
      <c r="DH41" s="119">
        <f t="shared" si="376"/>
        <v>1</v>
      </c>
      <c r="DI41" s="119">
        <f t="shared" si="376"/>
        <v>1</v>
      </c>
      <c r="DJ41" s="119">
        <f t="shared" si="376"/>
        <v>0</v>
      </c>
      <c r="DK41" s="119">
        <f t="shared" si="376"/>
        <v>0</v>
      </c>
      <c r="DL41" s="119">
        <f t="shared" si="376"/>
        <v>0</v>
      </c>
      <c r="DM41" s="119">
        <f t="shared" si="376"/>
        <v>0</v>
      </c>
      <c r="DN41" s="119">
        <f t="shared" si="376"/>
        <v>0</v>
      </c>
      <c r="DO41" s="119">
        <f t="shared" si="376"/>
        <v>0</v>
      </c>
      <c r="DP41" s="119">
        <f t="shared" si="376"/>
        <v>0</v>
      </c>
      <c r="DQ41" s="119">
        <f t="shared" si="376"/>
        <v>0</v>
      </c>
      <c r="DR41" s="119">
        <f t="shared" si="376"/>
        <v>0</v>
      </c>
      <c r="DS41" s="119">
        <f t="shared" si="376"/>
        <v>0</v>
      </c>
      <c r="DT41" s="119">
        <f t="shared" si="376"/>
        <v>0</v>
      </c>
      <c r="DU41" s="119">
        <f t="shared" si="376"/>
        <v>0</v>
      </c>
      <c r="DV41" s="119">
        <f t="shared" si="376"/>
        <v>0</v>
      </c>
      <c r="DW41" s="119">
        <f t="shared" si="376"/>
        <v>0</v>
      </c>
      <c r="DX41" s="119">
        <f t="shared" si="376"/>
        <v>0</v>
      </c>
      <c r="DY41" s="119">
        <f t="shared" si="376"/>
        <v>0</v>
      </c>
      <c r="DZ41" s="119">
        <f t="shared" si="376"/>
        <v>0</v>
      </c>
      <c r="EA41" s="119">
        <f t="shared" si="376"/>
        <v>0</v>
      </c>
      <c r="EB41" s="119">
        <f t="shared" si="376"/>
        <v>0</v>
      </c>
      <c r="EC41" s="119">
        <f t="shared" si="376"/>
        <v>0</v>
      </c>
      <c r="ED41" s="119">
        <f t="shared" si="376"/>
        <v>0</v>
      </c>
      <c r="EE41" s="119">
        <f t="shared" si="376"/>
        <v>0</v>
      </c>
      <c r="EF41" s="119">
        <f t="shared" si="376"/>
        <v>0</v>
      </c>
      <c r="EG41" s="119">
        <f t="shared" si="376"/>
        <v>0</v>
      </c>
      <c r="EH41" s="119">
        <f t="shared" si="376"/>
        <v>0</v>
      </c>
      <c r="EI41" s="119">
        <f t="shared" si="376"/>
        <v>0</v>
      </c>
      <c r="EJ41" s="119">
        <f t="shared" si="376"/>
        <v>1</v>
      </c>
      <c r="EK41" s="119">
        <f t="shared" si="376"/>
        <v>1</v>
      </c>
      <c r="EL41" s="119">
        <f t="shared" si="376"/>
        <v>1</v>
      </c>
      <c r="EM41" s="119">
        <f t="shared" si="376"/>
        <v>1</v>
      </c>
      <c r="EN41" s="119">
        <f t="shared" si="376"/>
        <v>1</v>
      </c>
      <c r="EO41" s="119">
        <f t="shared" si="376"/>
        <v>1</v>
      </c>
      <c r="EP41" s="119">
        <f t="shared" si="376"/>
        <v>1</v>
      </c>
      <c r="EQ41" s="119">
        <f t="shared" si="376"/>
        <v>1</v>
      </c>
      <c r="ER41" s="119">
        <f t="shared" si="376"/>
        <v>1</v>
      </c>
      <c r="ES41" s="119">
        <f t="shared" si="376"/>
        <v>1</v>
      </c>
      <c r="ET41" s="119">
        <f t="shared" si="376"/>
        <v>1</v>
      </c>
      <c r="EU41" s="119">
        <f t="shared" si="376"/>
        <v>1</v>
      </c>
      <c r="EV41" s="119">
        <f t="shared" si="376"/>
        <v>1</v>
      </c>
      <c r="EW41" s="119">
        <f t="shared" si="376"/>
        <v>1</v>
      </c>
      <c r="EX41" s="119">
        <f t="shared" si="376"/>
        <v>1</v>
      </c>
      <c r="EY41" s="119">
        <f t="shared" si="376"/>
        <v>1</v>
      </c>
      <c r="EZ41" s="119">
        <f t="shared" si="376"/>
        <v>1</v>
      </c>
      <c r="FA41" s="119">
        <f t="shared" si="376"/>
        <v>1</v>
      </c>
      <c r="FB41" s="119">
        <f t="shared" si="376"/>
        <v>1</v>
      </c>
      <c r="FC41" s="119">
        <f t="shared" si="376"/>
        <v>1</v>
      </c>
      <c r="FD41" s="119">
        <f t="shared" si="376"/>
        <v>1</v>
      </c>
      <c r="FE41" s="119">
        <f t="shared" si="376"/>
        <v>1</v>
      </c>
      <c r="FF41" s="119">
        <f t="shared" si="376"/>
        <v>1</v>
      </c>
      <c r="FG41" s="119">
        <f t="shared" si="376"/>
        <v>1</v>
      </c>
      <c r="FH41" s="119">
        <f t="shared" si="376"/>
        <v>1</v>
      </c>
      <c r="FI41" s="119">
        <f t="shared" si="376"/>
        <v>1</v>
      </c>
      <c r="FJ41" s="119">
        <f t="shared" si="376"/>
        <v>1</v>
      </c>
      <c r="FK41" s="119">
        <f t="shared" si="376"/>
        <v>1</v>
      </c>
      <c r="FL41" s="119">
        <f t="shared" si="376"/>
        <v>1</v>
      </c>
      <c r="FM41" s="119">
        <f t="shared" si="376"/>
        <v>1</v>
      </c>
      <c r="FN41" s="119">
        <f t="shared" si="376"/>
        <v>1</v>
      </c>
      <c r="FO41" s="119">
        <f t="shared" si="376"/>
        <v>1</v>
      </c>
      <c r="FP41" s="119">
        <f t="shared" ref="FP41:IF41" si="377">IF(SUM(FP$36:FP$37)/FP$35&gt;SUM(FP$38:FP$40)/FP$35,1,0)</f>
        <v>1</v>
      </c>
      <c r="FQ41" s="119">
        <f t="shared" si="377"/>
        <v>1</v>
      </c>
      <c r="FR41" s="119">
        <f t="shared" si="377"/>
        <v>1</v>
      </c>
      <c r="FS41" s="119">
        <f t="shared" si="377"/>
        <v>1</v>
      </c>
      <c r="FT41" s="119">
        <f t="shared" si="377"/>
        <v>1</v>
      </c>
      <c r="FU41" s="119">
        <f t="shared" si="377"/>
        <v>1</v>
      </c>
      <c r="FV41" s="119">
        <f t="shared" si="377"/>
        <v>1</v>
      </c>
      <c r="FW41" s="119">
        <f t="shared" si="377"/>
        <v>1</v>
      </c>
      <c r="FX41" s="119">
        <f t="shared" si="377"/>
        <v>0</v>
      </c>
      <c r="FY41" s="119">
        <f t="shared" si="377"/>
        <v>1</v>
      </c>
      <c r="FZ41" s="119">
        <f t="shared" si="377"/>
        <v>1</v>
      </c>
      <c r="GA41" s="119">
        <f t="shared" si="377"/>
        <v>1</v>
      </c>
      <c r="GB41" s="119">
        <f t="shared" si="377"/>
        <v>1</v>
      </c>
      <c r="GC41" s="119">
        <f t="shared" si="377"/>
        <v>1</v>
      </c>
      <c r="GD41" s="119">
        <f t="shared" si="377"/>
        <v>1</v>
      </c>
      <c r="GE41" s="119">
        <f t="shared" si="377"/>
        <v>1</v>
      </c>
      <c r="GF41" s="119">
        <f t="shared" si="377"/>
        <v>1</v>
      </c>
      <c r="GG41" s="119">
        <f t="shared" si="377"/>
        <v>1</v>
      </c>
      <c r="GH41" s="119">
        <f t="shared" si="377"/>
        <v>1</v>
      </c>
      <c r="GI41" s="119">
        <f t="shared" si="377"/>
        <v>1</v>
      </c>
      <c r="GJ41" s="119">
        <f t="shared" si="377"/>
        <v>1</v>
      </c>
      <c r="GK41" s="119">
        <f t="shared" si="377"/>
        <v>1</v>
      </c>
      <c r="GL41" s="119">
        <f t="shared" si="377"/>
        <v>1</v>
      </c>
      <c r="GM41" s="119">
        <f t="shared" si="377"/>
        <v>1</v>
      </c>
      <c r="GN41" s="119">
        <f t="shared" si="377"/>
        <v>1</v>
      </c>
      <c r="GO41" s="119">
        <f t="shared" si="377"/>
        <v>1</v>
      </c>
      <c r="GP41" s="119">
        <f t="shared" si="377"/>
        <v>1</v>
      </c>
      <c r="GQ41" s="119">
        <f t="shared" si="377"/>
        <v>1</v>
      </c>
      <c r="GR41" s="119">
        <f t="shared" si="377"/>
        <v>0</v>
      </c>
      <c r="GS41" s="119">
        <f t="shared" si="377"/>
        <v>0</v>
      </c>
      <c r="GT41" s="119">
        <f t="shared" si="377"/>
        <v>1</v>
      </c>
      <c r="GU41" s="119">
        <f t="shared" si="377"/>
        <v>1</v>
      </c>
      <c r="GV41" s="119">
        <f t="shared" si="377"/>
        <v>1</v>
      </c>
      <c r="GW41" s="119">
        <f t="shared" si="377"/>
        <v>1</v>
      </c>
      <c r="GX41" s="119">
        <f t="shared" si="377"/>
        <v>1</v>
      </c>
      <c r="GY41" s="119">
        <f t="shared" si="377"/>
        <v>1</v>
      </c>
      <c r="GZ41" s="119">
        <f t="shared" si="377"/>
        <v>1</v>
      </c>
      <c r="HA41" s="119">
        <f t="shared" si="377"/>
        <v>1</v>
      </c>
      <c r="HB41" s="119">
        <f t="shared" si="377"/>
        <v>1</v>
      </c>
      <c r="HC41" s="119">
        <f t="shared" si="377"/>
        <v>1</v>
      </c>
      <c r="HD41" s="119">
        <f t="shared" si="377"/>
        <v>1</v>
      </c>
      <c r="HE41" s="119">
        <f t="shared" si="377"/>
        <v>1</v>
      </c>
      <c r="HF41" s="119">
        <f t="shared" si="377"/>
        <v>1</v>
      </c>
      <c r="HG41" s="119">
        <f t="shared" si="377"/>
        <v>1</v>
      </c>
      <c r="HH41" s="119">
        <f t="shared" si="377"/>
        <v>1</v>
      </c>
      <c r="HI41" s="119">
        <f t="shared" si="377"/>
        <v>1</v>
      </c>
      <c r="HJ41" s="119">
        <f t="shared" si="377"/>
        <v>1</v>
      </c>
      <c r="HK41" s="119">
        <f t="shared" si="377"/>
        <v>1</v>
      </c>
      <c r="HL41" s="119">
        <f t="shared" si="377"/>
        <v>1</v>
      </c>
      <c r="HM41" s="119">
        <f t="shared" si="377"/>
        <v>1</v>
      </c>
      <c r="HN41" s="119">
        <f t="shared" si="377"/>
        <v>1</v>
      </c>
      <c r="HO41" s="119">
        <f t="shared" si="377"/>
        <v>1</v>
      </c>
      <c r="HP41" s="119">
        <f t="shared" si="377"/>
        <v>1</v>
      </c>
      <c r="HQ41" s="119">
        <f t="shared" si="377"/>
        <v>1</v>
      </c>
      <c r="HR41" s="119">
        <f t="shared" si="377"/>
        <v>1</v>
      </c>
      <c r="HS41" s="119">
        <f t="shared" si="377"/>
        <v>0</v>
      </c>
      <c r="HT41" s="119">
        <f t="shared" si="377"/>
        <v>1</v>
      </c>
      <c r="HU41" s="119">
        <f t="shared" si="377"/>
        <v>1</v>
      </c>
      <c r="HV41" s="119">
        <f t="shared" si="377"/>
        <v>1</v>
      </c>
      <c r="HW41" s="119">
        <f t="shared" si="377"/>
        <v>1</v>
      </c>
      <c r="HX41" s="119">
        <f t="shared" si="377"/>
        <v>1</v>
      </c>
      <c r="HY41" s="119">
        <f t="shared" si="377"/>
        <v>1</v>
      </c>
      <c r="HZ41" s="119">
        <f t="shared" si="377"/>
        <v>1</v>
      </c>
      <c r="IA41" s="119">
        <f t="shared" si="377"/>
        <v>1</v>
      </c>
      <c r="IB41" s="119">
        <f t="shared" si="377"/>
        <v>1</v>
      </c>
      <c r="IC41" s="119">
        <f t="shared" si="377"/>
        <v>1</v>
      </c>
      <c r="ID41" s="119">
        <f t="shared" si="377"/>
        <v>1</v>
      </c>
      <c r="IE41" s="119">
        <f t="shared" si="377"/>
        <v>1</v>
      </c>
      <c r="IF41" s="119">
        <f t="shared" si="377"/>
        <v>1</v>
      </c>
      <c r="IG41" s="119">
        <f t="shared" ref="IG41:LF41" si="378">IF(SUM(IG$36:IG$37)/IG$35&gt;SUM(IG$38:IG$40)/IG$35,1,0)</f>
        <v>1</v>
      </c>
      <c r="IH41" s="119">
        <f t="shared" si="378"/>
        <v>1</v>
      </c>
      <c r="II41" s="119">
        <f t="shared" si="378"/>
        <v>1</v>
      </c>
      <c r="IJ41" s="119">
        <f t="shared" si="378"/>
        <v>1</v>
      </c>
      <c r="IK41" s="119">
        <f t="shared" si="378"/>
        <v>1</v>
      </c>
      <c r="IL41" s="119">
        <f t="shared" si="378"/>
        <v>1</v>
      </c>
      <c r="IM41" s="119">
        <f t="shared" si="378"/>
        <v>1</v>
      </c>
      <c r="IN41" s="119">
        <f t="shared" si="378"/>
        <v>1</v>
      </c>
      <c r="IO41" s="119">
        <f t="shared" si="378"/>
        <v>1</v>
      </c>
      <c r="IP41" s="119">
        <f t="shared" si="378"/>
        <v>1</v>
      </c>
      <c r="IQ41" s="119">
        <f t="shared" si="378"/>
        <v>1</v>
      </c>
      <c r="IR41" s="119">
        <f t="shared" si="378"/>
        <v>1</v>
      </c>
      <c r="IS41" s="119">
        <f t="shared" si="378"/>
        <v>1</v>
      </c>
      <c r="IT41" s="119">
        <f t="shared" si="378"/>
        <v>1</v>
      </c>
      <c r="IU41" s="119">
        <f t="shared" si="378"/>
        <v>1</v>
      </c>
      <c r="IV41" s="119">
        <f t="shared" si="378"/>
        <v>1</v>
      </c>
      <c r="IW41" s="119">
        <f t="shared" si="378"/>
        <v>1</v>
      </c>
      <c r="IX41" s="119">
        <f t="shared" si="378"/>
        <v>1</v>
      </c>
      <c r="IY41" s="119">
        <f t="shared" si="378"/>
        <v>1</v>
      </c>
      <c r="IZ41" s="119">
        <f t="shared" si="378"/>
        <v>1</v>
      </c>
      <c r="JA41" s="119">
        <f t="shared" si="378"/>
        <v>1</v>
      </c>
      <c r="JB41" s="119">
        <f t="shared" si="378"/>
        <v>1</v>
      </c>
      <c r="JC41" s="119">
        <f t="shared" si="378"/>
        <v>1</v>
      </c>
      <c r="JD41" s="119">
        <f t="shared" si="378"/>
        <v>1</v>
      </c>
      <c r="JE41" s="119">
        <f t="shared" si="378"/>
        <v>1</v>
      </c>
      <c r="JF41" s="119">
        <f t="shared" si="378"/>
        <v>1</v>
      </c>
      <c r="JG41" s="119">
        <f t="shared" si="378"/>
        <v>1</v>
      </c>
      <c r="JH41" s="119">
        <f t="shared" si="378"/>
        <v>1</v>
      </c>
      <c r="JI41" s="119">
        <f t="shared" si="378"/>
        <v>1</v>
      </c>
      <c r="JJ41" s="119">
        <f t="shared" si="378"/>
        <v>1</v>
      </c>
      <c r="JK41" s="119">
        <f t="shared" si="378"/>
        <v>1</v>
      </c>
      <c r="JL41" s="119">
        <f t="shared" si="378"/>
        <v>1</v>
      </c>
      <c r="JM41" s="119">
        <f t="shared" si="378"/>
        <v>1</v>
      </c>
      <c r="JN41" s="119">
        <f t="shared" si="378"/>
        <v>1</v>
      </c>
      <c r="JO41" s="119">
        <f t="shared" si="378"/>
        <v>1</v>
      </c>
      <c r="JP41" s="119">
        <f t="shared" si="378"/>
        <v>1</v>
      </c>
      <c r="JQ41" s="119">
        <f t="shared" si="378"/>
        <v>1</v>
      </c>
      <c r="JR41" s="119">
        <f t="shared" si="378"/>
        <v>1</v>
      </c>
      <c r="JS41" s="119">
        <f t="shared" si="378"/>
        <v>1</v>
      </c>
      <c r="JT41" s="119">
        <f t="shared" si="378"/>
        <v>1</v>
      </c>
      <c r="JU41" s="119">
        <f t="shared" si="378"/>
        <v>1</v>
      </c>
      <c r="JV41" s="119">
        <f t="shared" si="378"/>
        <v>1</v>
      </c>
      <c r="JW41" s="119">
        <f t="shared" si="378"/>
        <v>1</v>
      </c>
      <c r="JX41" s="119">
        <f t="shared" si="378"/>
        <v>1</v>
      </c>
      <c r="JY41" s="119">
        <f t="shared" si="378"/>
        <v>1</v>
      </c>
      <c r="JZ41" s="119">
        <f t="shared" si="378"/>
        <v>1</v>
      </c>
      <c r="KA41" s="119">
        <f t="shared" si="378"/>
        <v>1</v>
      </c>
      <c r="KB41" s="119">
        <f t="shared" si="378"/>
        <v>1</v>
      </c>
      <c r="KC41" s="119">
        <f t="shared" si="378"/>
        <v>1</v>
      </c>
      <c r="KD41" s="119">
        <f t="shared" si="378"/>
        <v>1</v>
      </c>
      <c r="KE41" s="119">
        <f t="shared" si="378"/>
        <v>1</v>
      </c>
      <c r="KF41" s="119">
        <f t="shared" si="378"/>
        <v>1</v>
      </c>
      <c r="KG41" s="119">
        <f t="shared" si="378"/>
        <v>1</v>
      </c>
      <c r="KH41" s="119">
        <f t="shared" si="378"/>
        <v>1</v>
      </c>
      <c r="KI41" s="119">
        <f t="shared" si="378"/>
        <v>1</v>
      </c>
      <c r="KJ41" s="119">
        <f t="shared" si="378"/>
        <v>1</v>
      </c>
      <c r="KK41" s="119">
        <f t="shared" si="378"/>
        <v>1</v>
      </c>
      <c r="KL41" s="119">
        <f t="shared" si="378"/>
        <v>1</v>
      </c>
      <c r="KM41" s="119">
        <f t="shared" si="378"/>
        <v>1</v>
      </c>
      <c r="KN41" s="119">
        <f t="shared" si="378"/>
        <v>1</v>
      </c>
      <c r="KO41" s="119">
        <f t="shared" si="378"/>
        <v>1</v>
      </c>
      <c r="KP41" s="119">
        <f t="shared" si="378"/>
        <v>1</v>
      </c>
      <c r="KQ41" s="119">
        <f t="shared" si="378"/>
        <v>1</v>
      </c>
      <c r="KR41" s="119">
        <f t="shared" si="378"/>
        <v>1</v>
      </c>
      <c r="KS41" s="119">
        <f t="shared" si="378"/>
        <v>1</v>
      </c>
      <c r="KT41" s="119">
        <f t="shared" si="378"/>
        <v>1</v>
      </c>
      <c r="KU41" s="119">
        <f t="shared" si="378"/>
        <v>1</v>
      </c>
      <c r="KV41" s="119">
        <f t="shared" si="378"/>
        <v>1</v>
      </c>
      <c r="KW41" s="119">
        <f t="shared" si="378"/>
        <v>1</v>
      </c>
      <c r="KX41" s="119">
        <f t="shared" si="378"/>
        <v>1</v>
      </c>
      <c r="KY41" s="119">
        <f t="shared" si="378"/>
        <v>1</v>
      </c>
      <c r="KZ41" s="119">
        <f t="shared" si="378"/>
        <v>1</v>
      </c>
      <c r="LA41" s="119">
        <f t="shared" si="378"/>
        <v>1</v>
      </c>
      <c r="LB41" s="119">
        <f t="shared" si="378"/>
        <v>1</v>
      </c>
      <c r="LC41" s="119">
        <f t="shared" si="378"/>
        <v>1</v>
      </c>
      <c r="LD41" s="119">
        <f t="shared" si="378"/>
        <v>1</v>
      </c>
      <c r="LE41" s="119">
        <f t="shared" si="378"/>
        <v>1</v>
      </c>
      <c r="LF41" s="119">
        <f t="shared" si="378"/>
        <v>1</v>
      </c>
      <c r="LG41" s="81"/>
      <c r="LH41" s="81"/>
      <c r="LI41" s="340"/>
      <c r="LJ41" s="340"/>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T41" s="79" t="s">
        <v>2191</v>
      </c>
      <c r="MU41" s="119">
        <f>IF(SUM(MU$36:MU$37)/MU$35&gt;SUM(MU$38:MU$40)/MU$35,1,0)</f>
        <v>1</v>
      </c>
      <c r="MV41" s="81"/>
      <c r="MZ41" s="119"/>
      <c r="NA41" s="119">
        <f>IF(SUM(NA$36:NA$37)/NA$35&gt;SUM(NA$38:NA$40)/NA$35,1,0)</f>
        <v>1</v>
      </c>
      <c r="NB41" s="119">
        <f>IF(SUM(NB$36:NB$37)/NB$35&gt;SUM(NB$38:NB$40)/NB$35,1,0)</f>
        <v>1</v>
      </c>
      <c r="NF41" s="119"/>
      <c r="NG41" s="119"/>
      <c r="NH41" s="119"/>
      <c r="NI41" s="119"/>
      <c r="NJ41" s="119"/>
      <c r="NK41" s="119">
        <f>IF(SUM(NK$36:NK$37)/NK$35&gt;SUM(NK$38:NK$40)/NK$35,1,0)</f>
        <v>0</v>
      </c>
      <c r="NL41" s="119">
        <f>IF(SUM(NL$36:NL$37)/NL$35&gt;SUM(NL$38:NL$40)/NL$35,1,0)</f>
        <v>1</v>
      </c>
      <c r="NM41" s="119">
        <f>IF(SUM(NM$36:NM$37)/NM$35&gt;SUM(NM$38:NM$40)/NM$35,1,0)</f>
        <v>1</v>
      </c>
      <c r="NN41" s="130"/>
      <c r="NO41" s="176"/>
      <c r="NQ41" s="119"/>
      <c r="NW41" s="130"/>
      <c r="NX41" s="119">
        <f>IF(SUM(NX$36:NX$37)/NX$35&gt;SUM(NX$38:NX$40)/NX$35,1,0)</f>
        <v>1</v>
      </c>
      <c r="NY41" s="119">
        <f>IF(SUM(NY$36:NY$37)/NY$35&gt;SUM(NY$38:NY$40)/NY$35,1,0)</f>
        <v>1</v>
      </c>
      <c r="NZ41" s="119">
        <f>IF(SUM(NZ$36:NZ$37)/NZ$35&gt;SUM(NZ$38:NZ$40)/NZ$35,1,0)</f>
        <v>1</v>
      </c>
      <c r="OF41" s="129"/>
      <c r="OG41" s="119"/>
      <c r="OH41" s="119"/>
      <c r="OI41" s="119"/>
      <c r="OM41" s="119"/>
      <c r="ON41" s="119">
        <f>IF(SUM(ON$36:ON$37)/ON$35&gt;SUM(ON$38:ON$40)/ON$35,1,0)</f>
        <v>0</v>
      </c>
      <c r="OO41" s="119">
        <f>IF(SUM(OO$36:OO$37)/OO$35&gt;SUM(OO$38:OO$40)/OO$35,1,0)</f>
        <v>0</v>
      </c>
      <c r="OP41" s="119">
        <f>IF(SUM(OP$36:OP$37)/OP$35&gt;SUM(OP$38:OP$40)/OP$35,1,0)</f>
        <v>0</v>
      </c>
      <c r="OQ41" s="119">
        <f>IF(SUM(OQ$36:OQ$37)/OQ$35&gt;SUM(OQ$38:OQ$40)/OQ$35,1,0)</f>
        <v>0</v>
      </c>
      <c r="OR41" s="119">
        <f>IF(SUM(OR$36:OR$37)/OR$35&gt;SUM(OR$38:OR$40)/OR$35,1,0)</f>
        <v>0</v>
      </c>
      <c r="OS41" s="119"/>
      <c r="OT41" s="119">
        <f>IF(SUM(OT$36:OT$37)/OT$35&gt;SUM(OT$38:OT$40)/OT$35,1,0)</f>
        <v>0</v>
      </c>
      <c r="OW41" s="119"/>
      <c r="OX41" s="119">
        <f>IF(SUM(OX$36:OX$37)/OX$35&gt;SUM(OX$38:OX$40)/OX$35,1,0)</f>
        <v>0</v>
      </c>
      <c r="PA41" s="119"/>
      <c r="PC41" s="119"/>
      <c r="PD41" s="119"/>
      <c r="PE41" s="119"/>
      <c r="PI41" s="119"/>
      <c r="PJ41" s="119">
        <f>IF(SUM(PJ$36:PJ$37)/PJ$35&gt;SUM(PJ$38:PJ$40)/PJ$35,1,0)</f>
        <v>1</v>
      </c>
      <c r="PO41" s="119"/>
      <c r="PQ41" s="119"/>
      <c r="PR41" s="119"/>
      <c r="PT41" s="119"/>
      <c r="PU41" s="119">
        <f>IF(SUM(PU$36:PU$37)/PU$35&gt;SUM(PU$38:PU$40)/PU$35,1,0)</f>
        <v>0</v>
      </c>
      <c r="PW41" s="119">
        <f>IF(SUM(PW$36:PW$37)/PW$35&gt;SUM(PW$38:PW$40)/PW$35,1,0)</f>
        <v>0</v>
      </c>
      <c r="PX41" s="130"/>
      <c r="PZ41" s="119"/>
      <c r="QA41" s="119"/>
      <c r="QB41" s="130"/>
      <c r="QE41" s="119"/>
      <c r="QF41" s="119"/>
      <c r="QL41" s="119"/>
      <c r="QM41" s="119">
        <f>IF(SUM(QM$36:QM$37)/QM$35&gt;SUM(QM$38:QM$40)/QM$35,1,0)</f>
        <v>0</v>
      </c>
      <c r="QN41" s="119">
        <f>IF(SUM(QN$36:QN$37)/QN$35&gt;SUM(QN$38:QN$40)/QN$35,1,0)</f>
        <v>0</v>
      </c>
      <c r="QP41" s="119"/>
      <c r="QQ41" s="119"/>
      <c r="QR41" s="119"/>
      <c r="QV41" s="119"/>
      <c r="RD41" s="119">
        <f>IF(SUM(RD$36:RD$37)/RD$35&gt;SUM(RD$38:RD$40)/RD$35,1,0)</f>
        <v>0</v>
      </c>
      <c r="RG41" s="119"/>
      <c r="RM41" s="119">
        <f>IF(SUM(RM$36:RM$37)/RM$35&gt;SUM(RM$38:RM$40)/RM$35,1,0)</f>
        <v>1</v>
      </c>
      <c r="RN41" s="119"/>
      <c r="RO41" s="119"/>
      <c r="RS41" s="130"/>
      <c r="RT41" s="119">
        <f>IF(SUM(RT$36:RT$37)/RT$35&gt;SUM(RT$38:RT$40)/RT$35,1,0)</f>
        <v>0</v>
      </c>
      <c r="RU41" s="119">
        <f>IF(SUM(RU$36:RU$37)/RU$35&gt;SUM(RU$38:RU$40)/RU$35,1,0)</f>
        <v>0</v>
      </c>
      <c r="RV41" s="130"/>
      <c r="SC41" s="119">
        <f>IF(SUM(SC$36:SC$37)/SC$35&gt;SUM(SC$38:SC$40)/SC$35,1,0)</f>
        <v>0</v>
      </c>
      <c r="SD41" s="119">
        <f>IF(SUM(SD$36:SD$37)/SD$35&gt;SUM(SD$38:SD$40)/SD$35,1,0)</f>
        <v>0</v>
      </c>
      <c r="SK41" s="119"/>
      <c r="SM41" s="132"/>
      <c r="SO41" s="119"/>
      <c r="SR41" s="81"/>
      <c r="SS41" s="81"/>
      <c r="ST41" s="81"/>
      <c r="SU41" s="81"/>
      <c r="SV41" s="81"/>
      <c r="SW41" s="81"/>
      <c r="SX41" s="81"/>
      <c r="SY41" s="81"/>
      <c r="SZ41" s="81"/>
      <c r="TA41" s="81"/>
      <c r="TB41" s="81"/>
      <c r="TC41" s="81"/>
      <c r="TD41" s="81"/>
      <c r="TE41" s="81"/>
      <c r="TF41" s="81"/>
      <c r="TG41" s="81"/>
      <c r="TH41" s="81"/>
      <c r="TI41" s="81"/>
      <c r="TJ41" s="81"/>
      <c r="TK41" s="81"/>
      <c r="TL41" s="81"/>
      <c r="TM41" s="81"/>
      <c r="TN41" s="81"/>
      <c r="TO41" s="81"/>
      <c r="TP41" s="81"/>
      <c r="TQ41" s="81"/>
      <c r="TR41" s="81"/>
      <c r="TS41" s="81"/>
      <c r="TT41" s="81"/>
      <c r="TU41" s="81"/>
      <c r="TV41" s="81"/>
      <c r="TW41" s="81"/>
      <c r="TX41" s="81"/>
      <c r="TY41" s="81"/>
      <c r="TZ41" s="81">
        <v>0</v>
      </c>
      <c r="UA41" s="81"/>
      <c r="UB41" s="81"/>
      <c r="UC41" s="81"/>
      <c r="UD41" s="81"/>
      <c r="UE41" s="81"/>
      <c r="UF41" s="81"/>
      <c r="UG41" s="81"/>
      <c r="UH41" s="81"/>
      <c r="UI41" s="81"/>
      <c r="UJ41" s="81"/>
      <c r="UK41" s="81"/>
      <c r="UL41" s="81"/>
      <c r="UM41" s="81"/>
      <c r="UN41" s="81"/>
      <c r="UO41" s="82"/>
      <c r="UP41" s="82"/>
      <c r="UQ41" s="81"/>
      <c r="UR41" s="81"/>
      <c r="US41" s="81"/>
      <c r="UT41" s="81"/>
      <c r="UU41" s="81"/>
      <c r="UV41" s="81"/>
      <c r="UW41" s="81"/>
      <c r="UX41" s="81"/>
      <c r="UY41" s="81"/>
      <c r="UZ41" s="81"/>
      <c r="VA41" s="81"/>
      <c r="VB41" s="81"/>
      <c r="VC41" s="81"/>
      <c r="VD41" s="81"/>
      <c r="VE41" s="81"/>
      <c r="VF41" s="81"/>
      <c r="VG41" s="81"/>
      <c r="VH41" s="81"/>
      <c r="VI41" s="81"/>
      <c r="VJ41" s="81"/>
      <c r="VK41" s="81"/>
      <c r="VL41" s="81"/>
      <c r="VM41" s="81"/>
      <c r="VN41" s="81"/>
      <c r="VO41" s="81"/>
      <c r="VP41" s="81"/>
      <c r="VQ41" s="81"/>
      <c r="VR41" s="81"/>
      <c r="VS41" s="81"/>
      <c r="VT41" s="81"/>
      <c r="VU41" s="81"/>
      <c r="VV41" s="81"/>
      <c r="VW41" s="81"/>
      <c r="VX41" s="81"/>
      <c r="VY41" s="81"/>
      <c r="VZ41" s="81"/>
      <c r="WA41" s="81"/>
      <c r="WB41" s="81"/>
      <c r="WC41" s="81"/>
      <c r="WD41" s="81"/>
      <c r="WE41" s="81"/>
      <c r="WF41" s="81"/>
      <c r="WG41" s="81"/>
      <c r="WH41" s="81"/>
      <c r="WI41" s="81"/>
      <c r="WJ41" s="80"/>
      <c r="WK41" s="81"/>
      <c r="WL41" s="81"/>
      <c r="WM41" s="81"/>
      <c r="WN41" s="81"/>
      <c r="WO41" s="81"/>
      <c r="WP41" s="81"/>
      <c r="WQ41" s="81"/>
      <c r="WR41" s="81"/>
      <c r="WS41" s="81"/>
      <c r="WT41" s="81"/>
      <c r="WU41" s="81"/>
      <c r="WV41" s="81"/>
      <c r="WW41" s="81"/>
      <c r="WX41" s="81"/>
      <c r="WY41" s="81"/>
      <c r="WZ41" s="81"/>
      <c r="XA41" s="81"/>
      <c r="XB41" s="81"/>
      <c r="XC41" s="81"/>
      <c r="XD41" s="81"/>
      <c r="XE41" s="81"/>
      <c r="XF41" s="81"/>
      <c r="XG41" s="81"/>
      <c r="XH41" s="81"/>
      <c r="XI41" s="81"/>
      <c r="XJ41" s="81"/>
      <c r="XK41" s="81"/>
      <c r="XL41" s="81"/>
      <c r="XM41" s="81"/>
      <c r="XN41" s="81"/>
      <c r="XO41" s="81"/>
      <c r="XP41" s="81"/>
      <c r="XQ41" s="81"/>
      <c r="XR41" s="81"/>
      <c r="XS41" s="81"/>
      <c r="XT41" s="81"/>
      <c r="XU41" s="81"/>
      <c r="XV41" s="81"/>
      <c r="XW41" s="81"/>
      <c r="XX41" s="81"/>
      <c r="XY41" s="81"/>
      <c r="XZ41" s="81"/>
      <c r="YA41" s="81"/>
      <c r="YB41" s="81"/>
      <c r="YC41" s="81"/>
      <c r="YD41" s="81"/>
      <c r="YE41" s="81"/>
      <c r="YF41" s="81"/>
      <c r="YG41" s="81"/>
      <c r="YH41" s="81"/>
      <c r="YI41" s="81"/>
      <c r="YJ41" s="81"/>
      <c r="YK41" s="81"/>
      <c r="YL41" s="311"/>
      <c r="YM41" s="311"/>
      <c r="YN41" s="311"/>
      <c r="YO41" s="311"/>
      <c r="YP41" s="2"/>
      <c r="YQ41" s="2"/>
    </row>
    <row r="42" spans="1:667" s="79" customFormat="1" ht="15" customHeight="1" x14ac:dyDescent="0.25">
      <c r="A42" s="141"/>
      <c r="B42" s="75"/>
      <c r="C42" s="98"/>
      <c r="D42" s="98"/>
      <c r="BA42" s="98"/>
      <c r="BB42" s="98"/>
      <c r="BC42" s="98"/>
      <c r="BD42" s="98"/>
      <c r="BE42" s="98"/>
      <c r="BF42" s="98"/>
      <c r="BG42" s="98"/>
      <c r="BH42" s="98"/>
      <c r="BI42" s="98"/>
      <c r="BJ42" s="98"/>
      <c r="BK42" s="98"/>
      <c r="BL42" s="98"/>
      <c r="BM42" s="98"/>
      <c r="BN42" s="98"/>
      <c r="BO42" s="98"/>
      <c r="BP42" s="98"/>
      <c r="BQ42" s="98"/>
      <c r="BR42" s="98"/>
      <c r="BZ42" s="98"/>
      <c r="CB42" s="98"/>
      <c r="CC42" s="98"/>
      <c r="CD42" s="98"/>
      <c r="CE42" s="98"/>
      <c r="CF42" s="98"/>
      <c r="CG42" s="98"/>
      <c r="CH42" s="98"/>
      <c r="CI42" s="98"/>
      <c r="CJ42" s="98"/>
      <c r="CK42" s="98"/>
      <c r="CP42" s="98"/>
      <c r="CQ42" s="98"/>
      <c r="CR42" s="98"/>
      <c r="CS42" s="98"/>
      <c r="CT42" s="98"/>
      <c r="CU42" s="98"/>
      <c r="CV42" s="98"/>
      <c r="CW42" s="98"/>
      <c r="CX42" s="98"/>
      <c r="CY42" s="98"/>
      <c r="CZ42" s="98"/>
      <c r="DA42" s="98"/>
      <c r="DB42" s="98"/>
      <c r="DC42" s="98"/>
      <c r="DD42" s="98"/>
      <c r="DE42" s="98"/>
      <c r="DJ42" s="98"/>
      <c r="DK42" s="98"/>
      <c r="DL42" s="98"/>
      <c r="DM42" s="98"/>
      <c r="DN42" s="98"/>
      <c r="DO42" s="98"/>
      <c r="DP42" s="98"/>
      <c r="DQ42" s="98"/>
      <c r="DR42" s="98"/>
      <c r="DS42" s="98"/>
      <c r="DT42" s="98"/>
      <c r="DU42" s="98"/>
      <c r="DV42" s="98"/>
      <c r="DW42" s="98"/>
      <c r="DZ42" s="98"/>
      <c r="EA42" s="98"/>
      <c r="EB42" s="98"/>
      <c r="EC42" s="98"/>
      <c r="ED42" s="98"/>
      <c r="EE42" s="98"/>
      <c r="EF42" s="98"/>
      <c r="EG42" s="98"/>
      <c r="EH42" s="98"/>
      <c r="EI42" s="98"/>
      <c r="EK42" s="98"/>
      <c r="EL42" s="98"/>
      <c r="EM42" s="98"/>
      <c r="EN42" s="98"/>
      <c r="EO42" s="98"/>
      <c r="EP42" s="98"/>
      <c r="EQ42" s="98"/>
      <c r="ER42" s="98"/>
      <c r="ES42" s="98"/>
      <c r="ET42" s="98"/>
      <c r="EU42" s="98"/>
      <c r="EV42" s="98"/>
      <c r="EW42" s="98"/>
      <c r="EX42" s="98"/>
      <c r="EY42" s="98"/>
      <c r="EZ42" s="98"/>
      <c r="FA42" s="98"/>
      <c r="FB42" s="98"/>
      <c r="FC42" s="98"/>
      <c r="FD42" s="98"/>
      <c r="FE42" s="98"/>
      <c r="FF42" s="98"/>
      <c r="FG42" s="98"/>
      <c r="FH42" s="98"/>
      <c r="FI42" s="98"/>
      <c r="FJ42" s="98"/>
      <c r="FK42" s="98"/>
      <c r="FL42" s="98"/>
      <c r="FM42" s="98"/>
      <c r="FN42" s="98"/>
      <c r="FX42" s="98"/>
      <c r="GV42" s="81"/>
      <c r="GW42" s="81"/>
      <c r="GY42" s="81"/>
      <c r="GZ42" s="81"/>
      <c r="HA42" s="81"/>
      <c r="HB42" s="81"/>
      <c r="HC42" s="81"/>
      <c r="HD42" s="81"/>
      <c r="HE42" s="81"/>
      <c r="HF42" s="81"/>
      <c r="HG42" s="81"/>
      <c r="HH42" s="81"/>
      <c r="HI42" s="81"/>
      <c r="HJ42" s="81"/>
      <c r="HK42" s="81"/>
      <c r="HL42" s="81"/>
      <c r="HM42" s="81"/>
      <c r="HN42" s="81"/>
      <c r="HO42" s="81"/>
      <c r="HP42" s="81"/>
      <c r="HQ42" s="81"/>
      <c r="HR42" s="81"/>
      <c r="HS42" s="81"/>
      <c r="HT42" s="81"/>
      <c r="HU42" s="81"/>
      <c r="HV42" s="81"/>
      <c r="HW42" s="81"/>
      <c r="HX42" s="81"/>
      <c r="HY42" s="81"/>
      <c r="HZ42" s="81"/>
      <c r="IA42" s="81"/>
      <c r="IB42" s="81"/>
      <c r="IC42" s="81"/>
      <c r="ID42" s="81"/>
      <c r="IE42" s="81"/>
      <c r="IF42" s="81"/>
      <c r="IG42" s="81"/>
      <c r="IH42" s="81"/>
      <c r="II42" s="81"/>
      <c r="IJ42" s="81"/>
      <c r="IK42" s="81"/>
      <c r="IL42" s="81"/>
      <c r="IM42" s="81"/>
      <c r="IN42" s="81"/>
      <c r="IO42" s="81"/>
      <c r="IP42" s="81"/>
      <c r="IQ42" s="81"/>
      <c r="IR42" s="81"/>
      <c r="IS42" s="81"/>
      <c r="IT42" s="81"/>
      <c r="IU42" s="81"/>
      <c r="IV42" s="81"/>
      <c r="IW42" s="81"/>
      <c r="IX42" s="81"/>
      <c r="IY42" s="81"/>
      <c r="IZ42" s="81"/>
      <c r="JA42" s="81"/>
      <c r="JB42" s="81"/>
      <c r="JC42" s="81"/>
      <c r="JD42" s="81"/>
      <c r="JE42" s="81"/>
      <c r="JF42" s="81"/>
      <c r="JG42" s="81"/>
      <c r="JH42" s="81"/>
      <c r="JI42" s="81"/>
      <c r="JJ42" s="81"/>
      <c r="JK42" s="81"/>
      <c r="JL42" s="81"/>
      <c r="JM42" s="81"/>
      <c r="JN42" s="81"/>
      <c r="JO42" s="81"/>
      <c r="JP42" s="81"/>
      <c r="JQ42" s="81"/>
      <c r="JR42" s="81"/>
      <c r="JS42" s="81"/>
      <c r="JT42" s="81"/>
      <c r="JU42" s="81"/>
      <c r="JV42" s="81"/>
      <c r="JW42" s="81"/>
      <c r="JX42" s="81"/>
      <c r="JY42" s="81"/>
      <c r="JZ42" s="81"/>
      <c r="KA42" s="81"/>
      <c r="KB42" s="81"/>
      <c r="KC42" s="81"/>
      <c r="KD42" s="81"/>
      <c r="KE42" s="81"/>
      <c r="KF42" s="81"/>
      <c r="KG42" s="81"/>
      <c r="KH42" s="81"/>
      <c r="KI42" s="81"/>
      <c r="KJ42" s="81"/>
      <c r="KK42" s="81"/>
      <c r="KL42" s="81"/>
      <c r="KM42" s="81"/>
      <c r="KN42" s="81"/>
      <c r="KO42" s="81"/>
      <c r="KP42" s="81"/>
      <c r="KQ42" s="81"/>
      <c r="KR42" s="81"/>
      <c r="KS42" s="81"/>
      <c r="KT42" s="81"/>
      <c r="KU42" s="81"/>
      <c r="KV42" s="81"/>
      <c r="KW42" s="81"/>
      <c r="KX42" s="81"/>
      <c r="KY42" s="81"/>
      <c r="KZ42" s="81"/>
      <c r="LA42" s="81"/>
      <c r="LB42" s="81"/>
      <c r="LC42" s="81"/>
      <c r="LD42" s="81"/>
      <c r="LE42" s="98"/>
      <c r="LF42" s="98"/>
      <c r="LG42" s="81"/>
      <c r="LH42" s="81"/>
      <c r="LI42" s="325"/>
      <c r="LJ42" s="325"/>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T42" s="79" t="s">
        <v>2191</v>
      </c>
      <c r="MV42" s="81"/>
      <c r="MZ42" s="98"/>
      <c r="NA42" s="98"/>
      <c r="NB42" s="98"/>
      <c r="NF42" s="98"/>
      <c r="NG42" s="98"/>
      <c r="NH42" s="98"/>
      <c r="NI42" s="98"/>
      <c r="NJ42" s="98"/>
      <c r="NK42" s="99"/>
      <c r="NM42" s="98"/>
      <c r="NN42" s="76"/>
      <c r="NO42" s="80"/>
      <c r="NQ42" s="98"/>
      <c r="NW42" s="76"/>
      <c r="OF42" s="99"/>
      <c r="OG42" s="98"/>
      <c r="OH42" s="98"/>
      <c r="OI42" s="98"/>
      <c r="OM42" s="98"/>
      <c r="OS42" s="98"/>
      <c r="OT42" s="98"/>
      <c r="OW42" s="98"/>
      <c r="OX42" s="98"/>
      <c r="PA42" s="98"/>
      <c r="PC42" s="98"/>
      <c r="PD42" s="98"/>
      <c r="PE42" s="98"/>
      <c r="PI42" s="98"/>
      <c r="PJ42" s="98"/>
      <c r="PO42" s="98"/>
      <c r="PQ42" s="98"/>
      <c r="PR42" s="98"/>
      <c r="PT42" s="98"/>
      <c r="PX42" s="76"/>
      <c r="PZ42" s="98"/>
      <c r="QA42" s="98"/>
      <c r="QB42" s="76"/>
      <c r="QE42" s="98"/>
      <c r="QF42" s="98"/>
      <c r="QL42" s="98"/>
      <c r="QM42" s="98"/>
      <c r="QN42" s="98"/>
      <c r="QP42" s="98"/>
      <c r="QQ42" s="98"/>
      <c r="QR42" s="98"/>
      <c r="QV42" s="98"/>
      <c r="RG42" s="98"/>
      <c r="RN42" s="98"/>
      <c r="RO42" s="98"/>
      <c r="RS42" s="76"/>
      <c r="RT42" s="98"/>
      <c r="RU42" s="98"/>
      <c r="RV42" s="76"/>
      <c r="SC42" s="98"/>
      <c r="SD42" s="98"/>
      <c r="SK42" s="98"/>
      <c r="SM42" s="117"/>
      <c r="SO42" s="98"/>
      <c r="SR42" s="81"/>
      <c r="SS42" s="81"/>
      <c r="ST42" s="81"/>
      <c r="SU42" s="81"/>
      <c r="SV42" s="81"/>
      <c r="SW42" s="81"/>
      <c r="SX42" s="81"/>
      <c r="SY42" s="81"/>
      <c r="SZ42" s="81"/>
      <c r="TA42" s="81"/>
      <c r="TB42" s="81"/>
      <c r="TC42" s="81"/>
      <c r="TD42" s="81"/>
      <c r="TE42" s="81"/>
      <c r="TF42" s="81"/>
      <c r="TG42" s="81"/>
      <c r="TH42" s="81"/>
      <c r="TI42" s="81"/>
      <c r="TJ42" s="81"/>
      <c r="TK42" s="81"/>
      <c r="TL42" s="81"/>
      <c r="TM42" s="81"/>
      <c r="TN42" s="81"/>
      <c r="TO42" s="81"/>
      <c r="TP42" s="81"/>
      <c r="TQ42" s="81"/>
      <c r="TR42" s="81"/>
      <c r="TS42" s="81"/>
      <c r="TT42" s="81"/>
      <c r="TU42" s="81"/>
      <c r="TV42" s="81"/>
      <c r="TW42" s="81"/>
      <c r="TX42" s="81"/>
      <c r="TY42" s="81"/>
      <c r="TZ42" s="81"/>
      <c r="UA42" s="81"/>
      <c r="UB42" s="81"/>
      <c r="UC42" s="81"/>
      <c r="UD42" s="81"/>
      <c r="UE42" s="81"/>
      <c r="UF42" s="81"/>
      <c r="UG42" s="81"/>
      <c r="UH42" s="81"/>
      <c r="UI42" s="81"/>
      <c r="UJ42" s="81"/>
      <c r="UK42" s="81"/>
      <c r="UL42" s="81"/>
      <c r="UM42" s="81"/>
      <c r="UN42" s="81"/>
      <c r="UO42" s="82"/>
      <c r="UP42" s="82"/>
      <c r="UQ42" s="81"/>
      <c r="UR42" s="81"/>
      <c r="US42" s="81"/>
      <c r="UT42" s="81"/>
      <c r="UU42" s="81"/>
      <c r="UV42" s="81"/>
      <c r="UW42" s="81"/>
      <c r="UX42" s="81"/>
      <c r="UY42" s="81"/>
      <c r="UZ42" s="81"/>
      <c r="VA42" s="81"/>
      <c r="VB42" s="81"/>
      <c r="VC42" s="81"/>
      <c r="VD42" s="81"/>
      <c r="VE42" s="81"/>
      <c r="VF42" s="81"/>
      <c r="VG42" s="81"/>
      <c r="VH42" s="81"/>
      <c r="VI42" s="81"/>
      <c r="VJ42" s="81"/>
      <c r="VK42" s="81"/>
      <c r="VL42" s="81"/>
      <c r="VM42" s="81"/>
      <c r="VN42" s="81"/>
      <c r="VO42" s="81"/>
      <c r="VP42" s="81"/>
      <c r="VQ42" s="81"/>
      <c r="VR42" s="81"/>
      <c r="VS42" s="81"/>
      <c r="VT42" s="81"/>
      <c r="VU42" s="81"/>
      <c r="VV42" s="81"/>
      <c r="VW42" s="81"/>
      <c r="VX42" s="81"/>
      <c r="VY42" s="81"/>
      <c r="VZ42" s="81"/>
      <c r="WA42" s="81"/>
      <c r="WB42" s="81"/>
      <c r="WC42" s="81"/>
      <c r="WD42" s="81"/>
      <c r="WE42" s="81"/>
      <c r="WF42" s="81"/>
      <c r="WG42" s="81"/>
      <c r="WH42" s="81"/>
      <c r="WI42" s="81"/>
      <c r="WJ42" s="80"/>
      <c r="WK42" s="81"/>
      <c r="WL42" s="81"/>
      <c r="WM42" s="81"/>
      <c r="WN42" s="81"/>
      <c r="WO42" s="81"/>
      <c r="WP42" s="81"/>
      <c r="WQ42" s="81"/>
      <c r="WR42" s="81"/>
      <c r="WS42" s="81"/>
      <c r="WT42" s="81"/>
      <c r="WU42" s="81"/>
      <c r="WV42" s="81"/>
      <c r="WW42" s="81"/>
      <c r="WX42" s="81"/>
      <c r="WY42" s="81"/>
      <c r="WZ42" s="81"/>
      <c r="XA42" s="81"/>
      <c r="XB42" s="81"/>
      <c r="XC42" s="81"/>
      <c r="XD42" s="81"/>
      <c r="XE42" s="81"/>
      <c r="XF42" s="81"/>
      <c r="XG42" s="81"/>
      <c r="XH42" s="81"/>
      <c r="XI42" s="81"/>
      <c r="XJ42" s="81"/>
      <c r="XK42" s="81"/>
      <c r="XL42" s="81"/>
      <c r="XM42" s="81"/>
      <c r="XN42" s="81"/>
      <c r="XO42" s="81"/>
      <c r="XP42" s="81"/>
      <c r="XQ42" s="81"/>
      <c r="XR42" s="81"/>
      <c r="XS42" s="81"/>
      <c r="XT42" s="81"/>
      <c r="XU42" s="81"/>
      <c r="XV42" s="81"/>
      <c r="XW42" s="81"/>
      <c r="XX42" s="81"/>
      <c r="XY42" s="81"/>
      <c r="XZ42" s="81"/>
      <c r="YA42" s="81"/>
      <c r="YB42" s="81"/>
      <c r="YC42" s="81"/>
      <c r="YD42" s="81"/>
      <c r="YE42" s="81"/>
      <c r="YF42" s="81"/>
      <c r="YG42" s="81"/>
      <c r="YH42" s="81"/>
      <c r="YI42" s="81"/>
      <c r="YJ42" s="81"/>
      <c r="YK42" s="81"/>
      <c r="YL42" s="301"/>
      <c r="YM42" s="301"/>
      <c r="YN42" s="301"/>
      <c r="YO42" s="301"/>
      <c r="YP42" s="2"/>
      <c r="YQ42" s="2"/>
    </row>
    <row r="43" spans="1:667" s="79" customFormat="1" ht="15" customHeight="1" x14ac:dyDescent="0.25">
      <c r="A43" s="126" t="s">
        <v>1147</v>
      </c>
      <c r="B43" s="75"/>
      <c r="C43" s="98"/>
      <c r="D43" s="98"/>
      <c r="BA43" s="98"/>
      <c r="BB43" s="98"/>
      <c r="BC43" s="98"/>
      <c r="BD43" s="98"/>
      <c r="BE43" s="98"/>
      <c r="BF43" s="98"/>
      <c r="BG43" s="98"/>
      <c r="BH43" s="98"/>
      <c r="BI43" s="98"/>
      <c r="BJ43" s="98"/>
      <c r="BK43" s="98"/>
      <c r="BL43" s="98"/>
      <c r="BM43" s="98"/>
      <c r="BN43" s="98"/>
      <c r="BO43" s="98"/>
      <c r="BP43" s="98"/>
      <c r="BQ43" s="98"/>
      <c r="BR43" s="98"/>
      <c r="BZ43" s="98"/>
      <c r="CB43" s="98"/>
      <c r="CC43" s="98"/>
      <c r="CD43" s="98"/>
      <c r="CE43" s="98"/>
      <c r="CF43" s="98"/>
      <c r="CG43" s="98"/>
      <c r="CH43" s="98"/>
      <c r="CI43" s="98"/>
      <c r="CJ43" s="98"/>
      <c r="CK43" s="98"/>
      <c r="CP43" s="98"/>
      <c r="CQ43" s="98"/>
      <c r="CR43" s="98"/>
      <c r="CS43" s="98"/>
      <c r="CT43" s="98"/>
      <c r="CU43" s="98"/>
      <c r="CV43" s="98"/>
      <c r="CW43" s="98"/>
      <c r="CX43" s="98"/>
      <c r="CY43" s="98"/>
      <c r="CZ43" s="98"/>
      <c r="DA43" s="98"/>
      <c r="DB43" s="98"/>
      <c r="DC43" s="98"/>
      <c r="DD43" s="98"/>
      <c r="DE43" s="98"/>
      <c r="DJ43" s="98"/>
      <c r="DK43" s="98"/>
      <c r="DL43" s="98"/>
      <c r="DM43" s="98"/>
      <c r="DN43" s="98"/>
      <c r="DO43" s="98"/>
      <c r="DP43" s="98"/>
      <c r="DQ43" s="98"/>
      <c r="DR43" s="98"/>
      <c r="DS43" s="98"/>
      <c r="DT43" s="98"/>
      <c r="DU43" s="98"/>
      <c r="DV43" s="98"/>
      <c r="DW43" s="98"/>
      <c r="DZ43" s="98"/>
      <c r="EA43" s="98"/>
      <c r="EB43" s="98"/>
      <c r="EC43" s="98"/>
      <c r="ED43" s="98"/>
      <c r="EE43" s="98"/>
      <c r="EF43" s="98"/>
      <c r="EG43" s="98"/>
      <c r="EH43" s="98"/>
      <c r="EI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M43" s="98"/>
      <c r="FN43" s="98"/>
      <c r="FX43" s="98"/>
      <c r="GV43" s="81"/>
      <c r="GW43" s="81"/>
      <c r="GY43" s="81"/>
      <c r="GZ43" s="81"/>
      <c r="HA43" s="81"/>
      <c r="HB43" s="81"/>
      <c r="HC43" s="81"/>
      <c r="HD43" s="81"/>
      <c r="HE43" s="81"/>
      <c r="HF43" s="81"/>
      <c r="HG43" s="81"/>
      <c r="HH43" s="81"/>
      <c r="HI43" s="81"/>
      <c r="HJ43" s="81"/>
      <c r="HK43" s="81"/>
      <c r="HL43" s="81"/>
      <c r="HM43" s="81"/>
      <c r="HN43" s="81"/>
      <c r="HO43" s="81"/>
      <c r="HP43" s="81"/>
      <c r="HQ43" s="81"/>
      <c r="HR43" s="81"/>
      <c r="HS43" s="81"/>
      <c r="HT43" s="81"/>
      <c r="HU43" s="81"/>
      <c r="HV43" s="81"/>
      <c r="HW43" s="81"/>
      <c r="HX43" s="81"/>
      <c r="HY43" s="81"/>
      <c r="HZ43" s="81"/>
      <c r="IA43" s="81"/>
      <c r="IB43" s="81"/>
      <c r="IC43" s="81"/>
      <c r="ID43" s="81"/>
      <c r="IE43" s="81"/>
      <c r="IF43" s="81"/>
      <c r="IG43" s="81"/>
      <c r="IH43" s="81"/>
      <c r="II43" s="81"/>
      <c r="IJ43" s="81"/>
      <c r="IK43" s="81"/>
      <c r="IL43" s="81"/>
      <c r="IM43" s="81"/>
      <c r="IN43" s="81"/>
      <c r="IO43" s="81"/>
      <c r="IP43" s="81"/>
      <c r="IQ43" s="81"/>
      <c r="IR43" s="81"/>
      <c r="IS43" s="81"/>
      <c r="IT43" s="81"/>
      <c r="IU43" s="81"/>
      <c r="IV43" s="81"/>
      <c r="IW43" s="81"/>
      <c r="IX43" s="81"/>
      <c r="IY43" s="81"/>
      <c r="IZ43" s="81"/>
      <c r="JA43" s="81"/>
      <c r="JB43" s="81"/>
      <c r="JC43" s="81"/>
      <c r="JD43" s="81"/>
      <c r="JE43" s="81"/>
      <c r="JF43" s="81"/>
      <c r="JG43" s="81"/>
      <c r="JH43" s="81"/>
      <c r="JI43" s="81"/>
      <c r="JJ43" s="81"/>
      <c r="JK43" s="81"/>
      <c r="JL43" s="81"/>
      <c r="JM43" s="81"/>
      <c r="JN43" s="81"/>
      <c r="JO43" s="81"/>
      <c r="JP43" s="81"/>
      <c r="JQ43" s="81"/>
      <c r="JR43" s="81"/>
      <c r="JS43" s="81"/>
      <c r="JT43" s="81"/>
      <c r="JU43" s="81"/>
      <c r="JV43" s="81"/>
      <c r="JW43" s="81"/>
      <c r="JX43" s="81"/>
      <c r="JY43" s="81"/>
      <c r="JZ43" s="81"/>
      <c r="KA43" s="81"/>
      <c r="KB43" s="81"/>
      <c r="KC43" s="81"/>
      <c r="KD43" s="81"/>
      <c r="KE43" s="81"/>
      <c r="KF43" s="81"/>
      <c r="KG43" s="81"/>
      <c r="KH43" s="81"/>
      <c r="KI43" s="81"/>
      <c r="KJ43" s="81"/>
      <c r="KK43" s="81"/>
      <c r="KL43" s="81"/>
      <c r="KM43" s="81"/>
      <c r="KN43" s="81"/>
      <c r="KO43" s="81"/>
      <c r="KP43" s="81"/>
      <c r="KQ43" s="81"/>
      <c r="KR43" s="81"/>
      <c r="KS43" s="81"/>
      <c r="KT43" s="81"/>
      <c r="KU43" s="81"/>
      <c r="KV43" s="81"/>
      <c r="KW43" s="81"/>
      <c r="KX43" s="81"/>
      <c r="KY43" s="81"/>
      <c r="KZ43" s="81"/>
      <c r="LA43" s="81"/>
      <c r="LB43" s="81"/>
      <c r="LC43" s="81"/>
      <c r="LD43" s="81"/>
      <c r="LE43" s="98"/>
      <c r="LF43" s="98"/>
      <c r="LG43" s="81"/>
      <c r="LH43" s="81"/>
      <c r="LI43" s="325"/>
      <c r="LJ43" s="325"/>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T43" s="79" t="s">
        <v>2191</v>
      </c>
      <c r="MV43" s="81"/>
      <c r="MZ43" s="98"/>
      <c r="NA43" s="98"/>
      <c r="NB43" s="98"/>
      <c r="NF43" s="98"/>
      <c r="NG43" s="98"/>
      <c r="NH43" s="98"/>
      <c r="NI43" s="98"/>
      <c r="NJ43" s="98"/>
      <c r="NK43" s="99"/>
      <c r="NM43" s="98"/>
      <c r="NN43" s="76"/>
      <c r="NO43" s="80"/>
      <c r="NQ43" s="98"/>
      <c r="NW43" s="76"/>
      <c r="OF43" s="99"/>
      <c r="OG43" s="98"/>
      <c r="OH43" s="98"/>
      <c r="OI43" s="98"/>
      <c r="OM43" s="98"/>
      <c r="OS43" s="98"/>
      <c r="OT43" s="98"/>
      <c r="OW43" s="98"/>
      <c r="OX43" s="98"/>
      <c r="PA43" s="98"/>
      <c r="PC43" s="98"/>
      <c r="PD43" s="98"/>
      <c r="PE43" s="98"/>
      <c r="PI43" s="98"/>
      <c r="PJ43" s="98"/>
      <c r="PO43" s="98"/>
      <c r="PQ43" s="98"/>
      <c r="PR43" s="98"/>
      <c r="PT43" s="98"/>
      <c r="PX43" s="76"/>
      <c r="PZ43" s="98"/>
      <c r="QA43" s="98"/>
      <c r="QB43" s="76"/>
      <c r="QE43" s="98"/>
      <c r="QF43" s="98"/>
      <c r="QL43" s="98"/>
      <c r="QM43" s="98"/>
      <c r="QN43" s="98"/>
      <c r="QP43" s="98"/>
      <c r="QQ43" s="98"/>
      <c r="QR43" s="98"/>
      <c r="QV43" s="98"/>
      <c r="RG43" s="98"/>
      <c r="RN43" s="98"/>
      <c r="RO43" s="98"/>
      <c r="RS43" s="76"/>
      <c r="RT43" s="98"/>
      <c r="RU43" s="98"/>
      <c r="RV43" s="76"/>
      <c r="SC43" s="98"/>
      <c r="SD43" s="98"/>
      <c r="SK43" s="98"/>
      <c r="SM43" s="117"/>
      <c r="SO43" s="98"/>
      <c r="SR43" s="81"/>
      <c r="SS43" s="81"/>
      <c r="ST43" s="81"/>
      <c r="SU43" s="81"/>
      <c r="SV43" s="81"/>
      <c r="SW43" s="81"/>
      <c r="SX43" s="81"/>
      <c r="SY43" s="81"/>
      <c r="SZ43" s="81"/>
      <c r="TA43" s="81"/>
      <c r="TB43" s="81"/>
      <c r="TC43" s="81"/>
      <c r="TD43" s="81"/>
      <c r="TE43" s="81"/>
      <c r="TF43" s="81"/>
      <c r="TG43" s="81"/>
      <c r="TH43" s="81"/>
      <c r="TI43" s="81"/>
      <c r="TJ43" s="81"/>
      <c r="TK43" s="81"/>
      <c r="TL43" s="81"/>
      <c r="TM43" s="81"/>
      <c r="TN43" s="81"/>
      <c r="TO43" s="81"/>
      <c r="TP43" s="81"/>
      <c r="TQ43" s="81"/>
      <c r="TR43" s="81"/>
      <c r="TS43" s="81"/>
      <c r="TT43" s="81"/>
      <c r="TU43" s="81"/>
      <c r="TV43" s="81"/>
      <c r="TW43" s="81"/>
      <c r="TX43" s="81"/>
      <c r="TY43" s="81"/>
      <c r="TZ43" s="81"/>
      <c r="UA43" s="81"/>
      <c r="UB43" s="81"/>
      <c r="UC43" s="81"/>
      <c r="UD43" s="81"/>
      <c r="UE43" s="81"/>
      <c r="UF43" s="81"/>
      <c r="UG43" s="81"/>
      <c r="UH43" s="81"/>
      <c r="UI43" s="81"/>
      <c r="UJ43" s="81"/>
      <c r="UK43" s="81"/>
      <c r="UL43" s="81"/>
      <c r="UM43" s="81"/>
      <c r="UN43" s="81"/>
      <c r="UO43" s="82"/>
      <c r="UP43" s="82"/>
      <c r="UQ43" s="81"/>
      <c r="UR43" s="81"/>
      <c r="US43" s="81"/>
      <c r="UT43" s="81"/>
      <c r="UU43" s="81"/>
      <c r="UV43" s="81"/>
      <c r="UW43" s="81"/>
      <c r="UX43" s="81"/>
      <c r="UY43" s="81"/>
      <c r="UZ43" s="81"/>
      <c r="VA43" s="81"/>
      <c r="VB43" s="81"/>
      <c r="VC43" s="81"/>
      <c r="VD43" s="81"/>
      <c r="VE43" s="81"/>
      <c r="VF43" s="81"/>
      <c r="VG43" s="81"/>
      <c r="VH43" s="81"/>
      <c r="VI43" s="81"/>
      <c r="VJ43" s="81"/>
      <c r="VK43" s="81"/>
      <c r="VL43" s="81"/>
      <c r="VM43" s="81"/>
      <c r="VN43" s="81"/>
      <c r="VO43" s="81"/>
      <c r="VP43" s="81"/>
      <c r="VQ43" s="81"/>
      <c r="VR43" s="81"/>
      <c r="VS43" s="81"/>
      <c r="VT43" s="81"/>
      <c r="VU43" s="81"/>
      <c r="VV43" s="81"/>
      <c r="VW43" s="81"/>
      <c r="VX43" s="81"/>
      <c r="VY43" s="81"/>
      <c r="VZ43" s="81"/>
      <c r="WA43" s="81"/>
      <c r="WB43" s="81"/>
      <c r="WC43" s="81"/>
      <c r="WD43" s="81"/>
      <c r="WE43" s="81"/>
      <c r="WF43" s="81"/>
      <c r="WG43" s="81"/>
      <c r="WH43" s="81"/>
      <c r="WI43" s="81"/>
      <c r="WJ43" s="80"/>
      <c r="WK43" s="81"/>
      <c r="WL43" s="81"/>
      <c r="WM43" s="81"/>
      <c r="WN43" s="81"/>
      <c r="WO43" s="81"/>
      <c r="WP43" s="81"/>
      <c r="WQ43" s="81"/>
      <c r="WR43" s="81"/>
      <c r="WS43" s="81"/>
      <c r="WT43" s="81"/>
      <c r="WU43" s="81"/>
      <c r="WV43" s="81"/>
      <c r="WW43" s="81"/>
      <c r="WX43" s="81"/>
      <c r="WY43" s="81"/>
      <c r="WZ43" s="81"/>
      <c r="XA43" s="81"/>
      <c r="XB43" s="81"/>
      <c r="XC43" s="81"/>
      <c r="XD43" s="81"/>
      <c r="XE43" s="81"/>
      <c r="XF43" s="81"/>
      <c r="XG43" s="81"/>
      <c r="XH43" s="81"/>
      <c r="XI43" s="81"/>
      <c r="XJ43" s="81"/>
      <c r="XK43" s="81"/>
      <c r="XL43" s="81"/>
      <c r="XM43" s="81"/>
      <c r="XN43" s="81"/>
      <c r="XO43" s="81"/>
      <c r="XP43" s="81"/>
      <c r="XQ43" s="81"/>
      <c r="XR43" s="81"/>
      <c r="XS43" s="81"/>
      <c r="XT43" s="81"/>
      <c r="XU43" s="81"/>
      <c r="XV43" s="81"/>
      <c r="XW43" s="81"/>
      <c r="XX43" s="81"/>
      <c r="XY43" s="81"/>
      <c r="XZ43" s="81"/>
      <c r="YA43" s="81"/>
      <c r="YB43" s="81"/>
      <c r="YC43" s="81"/>
      <c r="YD43" s="81"/>
      <c r="YE43" s="81"/>
      <c r="YF43" s="81"/>
      <c r="YG43" s="81"/>
      <c r="YH43" s="81"/>
      <c r="YI43" s="81"/>
      <c r="YJ43" s="81"/>
      <c r="YK43" s="81"/>
      <c r="YL43" s="301"/>
      <c r="YM43" s="301"/>
      <c r="YN43" s="301"/>
      <c r="YO43" s="301"/>
      <c r="YP43" s="2"/>
      <c r="YQ43" s="2"/>
    </row>
    <row r="44" spans="1:667" s="114" customFormat="1" ht="15" customHeight="1" x14ac:dyDescent="0.25">
      <c r="A44" s="139" t="s">
        <v>1119</v>
      </c>
      <c r="B44" s="140"/>
      <c r="C44" s="119">
        <v>1</v>
      </c>
      <c r="D44" s="119">
        <v>1</v>
      </c>
      <c r="E44" s="119">
        <v>1</v>
      </c>
      <c r="F44" s="119">
        <v>1</v>
      </c>
      <c r="G44" s="119">
        <v>1</v>
      </c>
      <c r="H44" s="119">
        <v>1</v>
      </c>
      <c r="I44" s="119">
        <v>1</v>
      </c>
      <c r="J44" s="119">
        <v>1</v>
      </c>
      <c r="K44" s="119">
        <v>1</v>
      </c>
      <c r="L44" s="119">
        <v>1</v>
      </c>
      <c r="M44" s="119">
        <v>1</v>
      </c>
      <c r="N44" s="119">
        <v>1</v>
      </c>
      <c r="O44" s="119">
        <v>1</v>
      </c>
      <c r="P44" s="119">
        <v>1</v>
      </c>
      <c r="Q44" s="119">
        <v>1</v>
      </c>
      <c r="R44" s="119">
        <v>1</v>
      </c>
      <c r="S44" s="119">
        <v>1</v>
      </c>
      <c r="T44" s="119">
        <v>1</v>
      </c>
      <c r="U44" s="119">
        <v>1</v>
      </c>
      <c r="V44" s="119">
        <v>1</v>
      </c>
      <c r="W44" s="119">
        <v>1</v>
      </c>
      <c r="X44" s="119">
        <v>1</v>
      </c>
      <c r="Y44" s="119">
        <v>1</v>
      </c>
      <c r="Z44" s="119">
        <v>1</v>
      </c>
      <c r="AA44" s="119">
        <v>1</v>
      </c>
      <c r="AB44" s="119">
        <v>1</v>
      </c>
      <c r="AC44" s="119">
        <v>1</v>
      </c>
      <c r="AD44" s="119">
        <v>1</v>
      </c>
      <c r="AE44" s="119">
        <v>1</v>
      </c>
      <c r="AF44" s="119">
        <v>1</v>
      </c>
      <c r="AG44" s="119">
        <v>1</v>
      </c>
      <c r="AH44" s="119">
        <v>1</v>
      </c>
      <c r="AI44" s="119">
        <v>1</v>
      </c>
      <c r="AJ44" s="119">
        <v>1</v>
      </c>
      <c r="AK44" s="119">
        <v>1</v>
      </c>
      <c r="AL44" s="119">
        <v>1</v>
      </c>
      <c r="AM44" s="119">
        <v>1</v>
      </c>
      <c r="AN44" s="119">
        <v>1</v>
      </c>
      <c r="AO44" s="119">
        <v>1</v>
      </c>
      <c r="AP44" s="119">
        <v>1</v>
      </c>
      <c r="AQ44" s="119">
        <v>1</v>
      </c>
      <c r="AR44" s="119">
        <v>1</v>
      </c>
      <c r="AS44" s="119">
        <v>1</v>
      </c>
      <c r="AT44" s="119">
        <v>1</v>
      </c>
      <c r="AU44" s="119">
        <v>1</v>
      </c>
      <c r="AV44" s="119">
        <v>1</v>
      </c>
      <c r="AW44" s="119">
        <v>1</v>
      </c>
      <c r="AX44" s="119">
        <v>1</v>
      </c>
      <c r="AY44" s="119">
        <v>1</v>
      </c>
      <c r="AZ44" s="119">
        <v>1</v>
      </c>
      <c r="BA44" s="119">
        <v>1</v>
      </c>
      <c r="BB44" s="119">
        <v>1</v>
      </c>
      <c r="BC44" s="119">
        <v>1</v>
      </c>
      <c r="BD44" s="119">
        <v>1</v>
      </c>
      <c r="BE44" s="119">
        <v>1</v>
      </c>
      <c r="BF44" s="119">
        <v>1</v>
      </c>
      <c r="BG44" s="119">
        <v>1</v>
      </c>
      <c r="BH44" s="119">
        <v>1</v>
      </c>
      <c r="BI44" s="119">
        <v>1</v>
      </c>
      <c r="BJ44" s="119">
        <v>1</v>
      </c>
      <c r="BK44" s="119">
        <v>1</v>
      </c>
      <c r="BL44" s="119">
        <v>1</v>
      </c>
      <c r="BM44" s="119">
        <v>1</v>
      </c>
      <c r="BN44" s="119">
        <v>1</v>
      </c>
      <c r="BO44" s="119">
        <v>1</v>
      </c>
      <c r="BP44" s="119">
        <v>1</v>
      </c>
      <c r="BQ44" s="119">
        <v>1</v>
      </c>
      <c r="BR44" s="119">
        <v>1</v>
      </c>
      <c r="BS44" s="119">
        <v>1</v>
      </c>
      <c r="BT44" s="119">
        <v>1</v>
      </c>
      <c r="BU44" s="119">
        <v>1</v>
      </c>
      <c r="BV44" s="119">
        <v>1</v>
      </c>
      <c r="BW44" s="119">
        <v>1</v>
      </c>
      <c r="BX44" s="119">
        <v>1</v>
      </c>
      <c r="BY44" s="119">
        <v>1</v>
      </c>
      <c r="BZ44" s="119">
        <v>1</v>
      </c>
      <c r="CA44" s="119">
        <v>1</v>
      </c>
      <c r="CB44" s="119">
        <v>1</v>
      </c>
      <c r="CC44" s="119">
        <v>1</v>
      </c>
      <c r="CD44" s="119">
        <v>1</v>
      </c>
      <c r="CE44" s="119">
        <v>1</v>
      </c>
      <c r="CF44" s="119">
        <v>1</v>
      </c>
      <c r="CG44" s="119">
        <v>1</v>
      </c>
      <c r="CH44" s="119">
        <v>1</v>
      </c>
      <c r="CI44" s="119">
        <v>1</v>
      </c>
      <c r="CJ44" s="119">
        <v>1</v>
      </c>
      <c r="CK44" s="119">
        <v>1</v>
      </c>
      <c r="CL44" s="119">
        <v>0</v>
      </c>
      <c r="CM44" s="119">
        <v>0</v>
      </c>
      <c r="CN44" s="119">
        <v>0</v>
      </c>
      <c r="CO44" s="119">
        <v>1</v>
      </c>
      <c r="CP44" s="119">
        <v>1</v>
      </c>
      <c r="CQ44" s="119">
        <v>1</v>
      </c>
      <c r="CR44" s="119">
        <v>1</v>
      </c>
      <c r="CS44" s="119">
        <v>1</v>
      </c>
      <c r="CT44" s="119">
        <v>0</v>
      </c>
      <c r="CU44" s="119">
        <v>0</v>
      </c>
      <c r="CV44" s="119">
        <v>0</v>
      </c>
      <c r="CW44" s="119">
        <v>0</v>
      </c>
      <c r="CX44" s="119">
        <v>0</v>
      </c>
      <c r="CY44" s="119">
        <v>0</v>
      </c>
      <c r="CZ44" s="119">
        <v>0</v>
      </c>
      <c r="DA44" s="119">
        <v>0</v>
      </c>
      <c r="DB44" s="119">
        <v>1</v>
      </c>
      <c r="DC44" s="119">
        <v>1</v>
      </c>
      <c r="DD44" s="119">
        <v>1</v>
      </c>
      <c r="DE44" s="119">
        <v>1</v>
      </c>
      <c r="DF44" s="119">
        <v>1</v>
      </c>
      <c r="DG44" s="119">
        <v>1</v>
      </c>
      <c r="DH44" s="119">
        <v>1</v>
      </c>
      <c r="DI44" s="119">
        <v>1</v>
      </c>
      <c r="DJ44" s="119">
        <v>1</v>
      </c>
      <c r="DK44" s="119">
        <v>1</v>
      </c>
      <c r="DL44" s="119">
        <v>1</v>
      </c>
      <c r="DM44" s="119">
        <v>1</v>
      </c>
      <c r="DN44" s="119">
        <v>1</v>
      </c>
      <c r="DO44" s="119">
        <v>1</v>
      </c>
      <c r="DP44" s="119">
        <v>1</v>
      </c>
      <c r="DQ44" s="119">
        <v>1</v>
      </c>
      <c r="DR44" s="119">
        <v>1</v>
      </c>
      <c r="DS44" s="119">
        <v>1</v>
      </c>
      <c r="DT44" s="119">
        <v>1</v>
      </c>
      <c r="DU44" s="119">
        <v>1</v>
      </c>
      <c r="DV44" s="119">
        <v>1</v>
      </c>
      <c r="DW44" s="119">
        <v>1</v>
      </c>
      <c r="DX44" s="119">
        <v>1</v>
      </c>
      <c r="DY44" s="119">
        <v>1</v>
      </c>
      <c r="DZ44" s="119">
        <v>1</v>
      </c>
      <c r="EA44" s="119">
        <v>1</v>
      </c>
      <c r="EB44" s="119">
        <v>1</v>
      </c>
      <c r="EC44" s="119">
        <v>1</v>
      </c>
      <c r="ED44" s="119">
        <v>1</v>
      </c>
      <c r="EE44" s="119">
        <v>1</v>
      </c>
      <c r="EF44" s="119">
        <v>1</v>
      </c>
      <c r="EG44" s="119">
        <v>1</v>
      </c>
      <c r="EH44" s="119">
        <v>1</v>
      </c>
      <c r="EI44" s="119">
        <v>1</v>
      </c>
      <c r="EJ44" s="119">
        <v>1</v>
      </c>
      <c r="EK44" s="119">
        <v>1</v>
      </c>
      <c r="EL44" s="119">
        <v>1</v>
      </c>
      <c r="EM44" s="119">
        <v>1</v>
      </c>
      <c r="EN44" s="119">
        <v>1</v>
      </c>
      <c r="EO44" s="119">
        <v>1</v>
      </c>
      <c r="EP44" s="119">
        <v>1</v>
      </c>
      <c r="EQ44" s="119">
        <v>1</v>
      </c>
      <c r="ER44" s="119">
        <v>1</v>
      </c>
      <c r="ES44" s="119">
        <v>1</v>
      </c>
      <c r="ET44" s="119">
        <v>1</v>
      </c>
      <c r="EU44" s="119">
        <v>1</v>
      </c>
      <c r="EV44" s="119">
        <v>1</v>
      </c>
      <c r="EW44" s="119">
        <v>1</v>
      </c>
      <c r="EX44" s="119">
        <v>1</v>
      </c>
      <c r="EY44" s="119">
        <v>1</v>
      </c>
      <c r="EZ44" s="119">
        <v>1</v>
      </c>
      <c r="FA44" s="119">
        <v>1</v>
      </c>
      <c r="FB44" s="119">
        <v>1</v>
      </c>
      <c r="FC44" s="119">
        <v>1</v>
      </c>
      <c r="FD44" s="119">
        <v>1</v>
      </c>
      <c r="FE44" s="119">
        <v>1</v>
      </c>
      <c r="FF44" s="119">
        <v>1</v>
      </c>
      <c r="FG44" s="119">
        <v>1</v>
      </c>
      <c r="FH44" s="119">
        <v>1</v>
      </c>
      <c r="FI44" s="119">
        <v>1</v>
      </c>
      <c r="FJ44" s="119">
        <v>1</v>
      </c>
      <c r="FK44" s="119">
        <v>1</v>
      </c>
      <c r="FL44" s="119">
        <v>1</v>
      </c>
      <c r="FM44" s="119">
        <v>1</v>
      </c>
      <c r="FN44" s="119">
        <v>1</v>
      </c>
      <c r="FO44" s="119">
        <v>0</v>
      </c>
      <c r="FP44" s="119">
        <v>0</v>
      </c>
      <c r="FQ44" s="119">
        <v>1</v>
      </c>
      <c r="FR44" s="119">
        <v>1</v>
      </c>
      <c r="FS44" s="119">
        <v>1</v>
      </c>
      <c r="FT44" s="119">
        <v>1</v>
      </c>
      <c r="FU44" s="119">
        <v>1</v>
      </c>
      <c r="FV44" s="119">
        <v>1</v>
      </c>
      <c r="FW44" s="119">
        <v>1</v>
      </c>
      <c r="FX44" s="119">
        <v>1</v>
      </c>
      <c r="FY44" s="119">
        <v>1</v>
      </c>
      <c r="FZ44" s="119">
        <v>1</v>
      </c>
      <c r="GA44" s="119">
        <v>1</v>
      </c>
      <c r="GB44" s="119">
        <v>1</v>
      </c>
      <c r="GC44" s="119">
        <v>1</v>
      </c>
      <c r="GD44" s="119">
        <v>1</v>
      </c>
      <c r="GE44" s="119">
        <v>1</v>
      </c>
      <c r="GF44" s="119">
        <v>1</v>
      </c>
      <c r="GG44" s="119">
        <v>1</v>
      </c>
      <c r="GH44" s="119">
        <v>1</v>
      </c>
      <c r="GI44" s="119">
        <v>1</v>
      </c>
      <c r="GJ44" s="119">
        <v>1</v>
      </c>
      <c r="GK44" s="119">
        <v>1</v>
      </c>
      <c r="GL44" s="119">
        <v>1</v>
      </c>
      <c r="GM44" s="119">
        <v>1</v>
      </c>
      <c r="GN44" s="119">
        <v>1</v>
      </c>
      <c r="GO44" s="119">
        <v>1</v>
      </c>
      <c r="GP44" s="114">
        <v>1</v>
      </c>
      <c r="GQ44" s="114">
        <v>1</v>
      </c>
      <c r="GR44" s="114">
        <v>1</v>
      </c>
      <c r="GS44" s="114">
        <v>1</v>
      </c>
      <c r="GT44" s="114">
        <v>1</v>
      </c>
      <c r="GU44" s="79">
        <v>1</v>
      </c>
      <c r="GV44" s="81">
        <f>GU44</f>
        <v>1</v>
      </c>
      <c r="GW44" s="81">
        <f>GV44</f>
        <v>1</v>
      </c>
      <c r="GX44" s="79">
        <v>1</v>
      </c>
      <c r="GY44" s="81">
        <f>GX44</f>
        <v>1</v>
      </c>
      <c r="GZ44" s="81">
        <f>GY44</f>
        <v>1</v>
      </c>
      <c r="HA44" s="81">
        <v>1</v>
      </c>
      <c r="HB44" s="81">
        <v>1</v>
      </c>
      <c r="HC44" s="81">
        <f>HB44</f>
        <v>1</v>
      </c>
      <c r="HD44" s="81">
        <v>1</v>
      </c>
      <c r="HE44" s="81">
        <v>1</v>
      </c>
      <c r="HF44" s="81">
        <v>1</v>
      </c>
      <c r="HG44" s="81">
        <v>1</v>
      </c>
      <c r="HH44" s="81">
        <v>1</v>
      </c>
      <c r="HI44" s="81">
        <v>1</v>
      </c>
      <c r="HJ44" s="81">
        <v>1</v>
      </c>
      <c r="HK44" s="81">
        <v>1</v>
      </c>
      <c r="HL44" s="81">
        <v>1</v>
      </c>
      <c r="HM44" s="81">
        <v>1</v>
      </c>
      <c r="HN44" s="81">
        <v>1</v>
      </c>
      <c r="HO44" s="81">
        <v>1</v>
      </c>
      <c r="HP44" s="81">
        <v>1</v>
      </c>
      <c r="HQ44" s="81">
        <v>1</v>
      </c>
      <c r="HR44" s="81">
        <v>1</v>
      </c>
      <c r="HS44" s="81">
        <v>1</v>
      </c>
      <c r="HT44" s="81">
        <v>1</v>
      </c>
      <c r="HU44" s="81">
        <v>1</v>
      </c>
      <c r="HV44" s="81">
        <v>1</v>
      </c>
      <c r="HW44" s="81">
        <v>1</v>
      </c>
      <c r="HX44" s="81">
        <v>1</v>
      </c>
      <c r="HY44" s="81">
        <v>1</v>
      </c>
      <c r="HZ44" s="81">
        <v>1</v>
      </c>
      <c r="IA44" s="81">
        <v>1</v>
      </c>
      <c r="IB44" s="81">
        <v>1</v>
      </c>
      <c r="IC44" s="81">
        <v>1</v>
      </c>
      <c r="ID44" s="81">
        <v>1</v>
      </c>
      <c r="IE44" s="81">
        <v>1</v>
      </c>
      <c r="IF44" s="81">
        <v>1</v>
      </c>
      <c r="IG44" s="81">
        <v>1</v>
      </c>
      <c r="IH44" s="81">
        <v>1</v>
      </c>
      <c r="II44" s="81">
        <v>1</v>
      </c>
      <c r="IJ44" s="81">
        <v>1</v>
      </c>
      <c r="IK44" s="81">
        <v>1</v>
      </c>
      <c r="IL44" s="81">
        <v>1</v>
      </c>
      <c r="IM44" s="81">
        <v>1</v>
      </c>
      <c r="IN44" s="81">
        <v>1</v>
      </c>
      <c r="IO44" s="81">
        <v>1</v>
      </c>
      <c r="IP44" s="81">
        <v>1</v>
      </c>
      <c r="IQ44" s="81">
        <v>1</v>
      </c>
      <c r="IR44" s="81">
        <v>1</v>
      </c>
      <c r="IS44" s="81">
        <v>1</v>
      </c>
      <c r="IT44" s="81">
        <v>1</v>
      </c>
      <c r="IU44" s="81">
        <v>1</v>
      </c>
      <c r="IV44" s="81">
        <v>1</v>
      </c>
      <c r="IW44" s="81">
        <v>1</v>
      </c>
      <c r="IX44" s="81">
        <v>1</v>
      </c>
      <c r="IY44" s="81">
        <v>1</v>
      </c>
      <c r="IZ44" s="81">
        <v>1</v>
      </c>
      <c r="JA44" s="81">
        <v>1</v>
      </c>
      <c r="JB44" s="81">
        <v>1</v>
      </c>
      <c r="JC44" s="81">
        <v>1</v>
      </c>
      <c r="JD44" s="81">
        <v>1</v>
      </c>
      <c r="JE44" s="81">
        <v>1</v>
      </c>
      <c r="JF44" s="81">
        <v>1</v>
      </c>
      <c r="JG44" s="81">
        <v>1</v>
      </c>
      <c r="JH44" s="81">
        <v>1</v>
      </c>
      <c r="JI44" s="81">
        <v>1</v>
      </c>
      <c r="JJ44" s="81">
        <v>1</v>
      </c>
      <c r="JK44" s="81">
        <v>1</v>
      </c>
      <c r="JL44" s="81">
        <v>1</v>
      </c>
      <c r="JM44" s="81">
        <v>1</v>
      </c>
      <c r="JN44" s="81">
        <v>1</v>
      </c>
      <c r="JO44" s="81">
        <v>1</v>
      </c>
      <c r="JP44" s="81">
        <v>1</v>
      </c>
      <c r="JQ44" s="81">
        <v>1</v>
      </c>
      <c r="JR44" s="81">
        <v>1</v>
      </c>
      <c r="JS44" s="81">
        <v>1</v>
      </c>
      <c r="JT44" s="81">
        <v>1</v>
      </c>
      <c r="JU44" s="81">
        <v>1</v>
      </c>
      <c r="JV44" s="81">
        <v>1</v>
      </c>
      <c r="JW44" s="81">
        <v>1</v>
      </c>
      <c r="JX44" s="81">
        <v>1</v>
      </c>
      <c r="JY44" s="81">
        <v>1</v>
      </c>
      <c r="JZ44" s="81">
        <v>1</v>
      </c>
      <c r="KA44" s="81">
        <v>1</v>
      </c>
      <c r="KB44" s="81">
        <v>1</v>
      </c>
      <c r="KC44" s="81">
        <v>1</v>
      </c>
      <c r="KD44" s="81">
        <v>1</v>
      </c>
      <c r="KE44" s="81">
        <v>1</v>
      </c>
      <c r="KF44" s="81">
        <v>1</v>
      </c>
      <c r="KG44" s="81">
        <v>1</v>
      </c>
      <c r="KH44" s="81">
        <v>1</v>
      </c>
      <c r="KI44" s="81">
        <v>1</v>
      </c>
      <c r="KJ44" s="81">
        <v>1</v>
      </c>
      <c r="KK44" s="81">
        <v>1</v>
      </c>
      <c r="KL44" s="81">
        <v>1</v>
      </c>
      <c r="KM44" s="81">
        <v>1</v>
      </c>
      <c r="KN44" s="81">
        <v>1</v>
      </c>
      <c r="KO44" s="81">
        <v>1</v>
      </c>
      <c r="KP44" s="81">
        <v>1</v>
      </c>
      <c r="KQ44" s="81">
        <v>1</v>
      </c>
      <c r="KR44" s="81">
        <v>1</v>
      </c>
      <c r="KS44" s="81">
        <v>1</v>
      </c>
      <c r="KT44" s="81">
        <v>1</v>
      </c>
      <c r="KU44" s="81">
        <v>1</v>
      </c>
      <c r="KV44" s="81">
        <v>1</v>
      </c>
      <c r="KW44" s="81">
        <v>1</v>
      </c>
      <c r="KX44" s="81">
        <v>1</v>
      </c>
      <c r="KY44" s="81">
        <v>1</v>
      </c>
      <c r="KZ44" s="81">
        <v>1</v>
      </c>
      <c r="LA44" s="81">
        <v>1</v>
      </c>
      <c r="LB44" s="81">
        <v>1</v>
      </c>
      <c r="LC44" s="81">
        <v>1</v>
      </c>
      <c r="LD44" s="81">
        <v>1</v>
      </c>
      <c r="LE44" s="119">
        <v>1</v>
      </c>
      <c r="LF44" s="119">
        <v>1</v>
      </c>
      <c r="LG44" s="81">
        <v>1</v>
      </c>
      <c r="LH44" s="81">
        <v>1</v>
      </c>
      <c r="LI44" s="340">
        <v>0</v>
      </c>
      <c r="LJ44" s="340">
        <v>0</v>
      </c>
      <c r="LK44" s="2">
        <v>1</v>
      </c>
      <c r="LL44" s="2">
        <v>1</v>
      </c>
      <c r="LM44" s="2">
        <v>1</v>
      </c>
      <c r="LN44" s="2">
        <v>1</v>
      </c>
      <c r="LO44" s="2">
        <v>1</v>
      </c>
      <c r="LP44" s="2">
        <v>1</v>
      </c>
      <c r="LQ44" s="2">
        <v>1</v>
      </c>
      <c r="LR44" s="2">
        <v>1</v>
      </c>
      <c r="LS44" s="2">
        <v>1</v>
      </c>
      <c r="LT44" s="2">
        <v>1</v>
      </c>
      <c r="LU44" s="2">
        <v>1</v>
      </c>
      <c r="LV44" s="2">
        <f t="shared" ref="LV44:MD45" si="379">LU44</f>
        <v>1</v>
      </c>
      <c r="LW44" s="2">
        <f t="shared" si="379"/>
        <v>1</v>
      </c>
      <c r="LX44" s="2">
        <f t="shared" si="379"/>
        <v>1</v>
      </c>
      <c r="LY44" s="2">
        <f t="shared" si="379"/>
        <v>1</v>
      </c>
      <c r="LZ44" s="2">
        <f t="shared" si="379"/>
        <v>1</v>
      </c>
      <c r="MA44" s="2">
        <f t="shared" si="379"/>
        <v>1</v>
      </c>
      <c r="MB44" s="2">
        <f t="shared" si="379"/>
        <v>1</v>
      </c>
      <c r="MC44" s="2">
        <f t="shared" si="379"/>
        <v>1</v>
      </c>
      <c r="MD44" s="2">
        <f t="shared" si="379"/>
        <v>1</v>
      </c>
      <c r="ME44" s="2">
        <v>1</v>
      </c>
      <c r="MF44" s="2">
        <v>0</v>
      </c>
      <c r="MG44" s="2">
        <v>0</v>
      </c>
      <c r="MH44" s="2">
        <v>1</v>
      </c>
      <c r="MI44" s="2">
        <v>1</v>
      </c>
      <c r="MJ44" s="2">
        <v>1</v>
      </c>
      <c r="MK44" s="2">
        <v>1</v>
      </c>
      <c r="ML44" s="2">
        <v>1</v>
      </c>
      <c r="MM44" s="2">
        <v>1</v>
      </c>
      <c r="MN44" s="2">
        <v>1</v>
      </c>
      <c r="MO44" s="2">
        <v>1</v>
      </c>
      <c r="MP44" s="2">
        <v>1</v>
      </c>
      <c r="MQ44" s="2">
        <v>1</v>
      </c>
      <c r="MR44" s="2">
        <v>1</v>
      </c>
      <c r="MT44" s="79" t="s">
        <v>2191</v>
      </c>
      <c r="MU44" s="119">
        <v>0</v>
      </c>
      <c r="MV44" s="81">
        <v>1</v>
      </c>
      <c r="MW44" s="119" t="s">
        <v>1133</v>
      </c>
      <c r="MX44" s="119" t="s">
        <v>1133</v>
      </c>
      <c r="MZ44" s="119">
        <v>1</v>
      </c>
      <c r="NA44" s="119">
        <v>1</v>
      </c>
      <c r="NB44" s="119">
        <v>1</v>
      </c>
      <c r="NC44" s="119">
        <v>1</v>
      </c>
      <c r="ND44" s="119" t="s">
        <v>1133</v>
      </c>
      <c r="NE44" s="119">
        <v>0</v>
      </c>
      <c r="NF44" s="119" t="s">
        <v>1133</v>
      </c>
      <c r="NG44" s="119" t="s">
        <v>1133</v>
      </c>
      <c r="NH44" s="119" t="s">
        <v>1133</v>
      </c>
      <c r="NI44" s="119" t="s">
        <v>1133</v>
      </c>
      <c r="NJ44" s="119" t="s">
        <v>1133</v>
      </c>
      <c r="NK44" s="119">
        <v>1</v>
      </c>
      <c r="NL44" s="119">
        <v>1</v>
      </c>
      <c r="NM44" s="119">
        <v>1</v>
      </c>
      <c r="NN44" s="119" t="s">
        <v>1133</v>
      </c>
      <c r="NO44" s="178">
        <v>1</v>
      </c>
      <c r="NP44" s="119">
        <v>1</v>
      </c>
      <c r="NQ44" s="119" t="s">
        <v>1133</v>
      </c>
      <c r="NR44" s="119" t="s">
        <v>1133</v>
      </c>
      <c r="NS44" s="119" t="s">
        <v>1133</v>
      </c>
      <c r="NT44" s="119" t="s">
        <v>1133</v>
      </c>
      <c r="NU44" s="119" t="s">
        <v>1133</v>
      </c>
      <c r="NV44" s="119" t="s">
        <v>1133</v>
      </c>
      <c r="NW44" s="119" t="s">
        <v>1133</v>
      </c>
      <c r="NX44" s="119">
        <v>0</v>
      </c>
      <c r="NY44" s="119">
        <v>0</v>
      </c>
      <c r="NZ44" s="119">
        <v>0</v>
      </c>
      <c r="OA44" s="119">
        <v>0</v>
      </c>
      <c r="OB44" s="119">
        <v>0</v>
      </c>
      <c r="OC44" s="119" t="s">
        <v>1133</v>
      </c>
      <c r="OD44" s="119" t="s">
        <v>1133</v>
      </c>
      <c r="OE44" s="119" t="s">
        <v>1133</v>
      </c>
      <c r="OF44" s="119" t="s">
        <v>1133</v>
      </c>
      <c r="OG44" s="119" t="s">
        <v>1133</v>
      </c>
      <c r="OH44" s="119" t="s">
        <v>1133</v>
      </c>
      <c r="OI44" s="119" t="s">
        <v>1133</v>
      </c>
      <c r="OJ44" s="119" t="s">
        <v>1133</v>
      </c>
      <c r="OK44" s="119" t="s">
        <v>1133</v>
      </c>
      <c r="OL44" s="119" t="s">
        <v>1133</v>
      </c>
      <c r="OM44" s="119">
        <v>0</v>
      </c>
      <c r="ON44" s="119">
        <v>0</v>
      </c>
      <c r="OO44" s="119">
        <v>0</v>
      </c>
      <c r="OP44" s="119">
        <v>0</v>
      </c>
      <c r="OQ44" s="119">
        <v>0</v>
      </c>
      <c r="OR44" s="119">
        <v>0</v>
      </c>
      <c r="OS44" s="119" t="s">
        <v>1133</v>
      </c>
      <c r="OT44" s="119">
        <v>1</v>
      </c>
      <c r="OU44" s="119" t="s">
        <v>1133</v>
      </c>
      <c r="OV44" s="119" t="s">
        <v>1133</v>
      </c>
      <c r="OW44" s="119" t="s">
        <v>1133</v>
      </c>
      <c r="OX44" s="119">
        <v>1</v>
      </c>
      <c r="OY44" s="119" t="s">
        <v>1133</v>
      </c>
      <c r="OZ44" s="119" t="s">
        <v>1133</v>
      </c>
      <c r="PA44" s="119" t="s">
        <v>1133</v>
      </c>
      <c r="PB44" s="119" t="s">
        <v>1133</v>
      </c>
      <c r="PC44" s="119">
        <v>1</v>
      </c>
      <c r="PD44" s="119">
        <v>1</v>
      </c>
      <c r="PE44" s="119">
        <v>1</v>
      </c>
      <c r="PF44" s="119" t="s">
        <v>1133</v>
      </c>
      <c r="PG44" s="119" t="s">
        <v>1133</v>
      </c>
      <c r="PH44" s="119" t="s">
        <v>1133</v>
      </c>
      <c r="PI44" s="119" t="s">
        <v>1133</v>
      </c>
      <c r="PJ44" s="119">
        <v>1</v>
      </c>
      <c r="PK44" s="119" t="s">
        <v>1133</v>
      </c>
      <c r="PL44" s="119" t="s">
        <v>1133</v>
      </c>
      <c r="PM44" s="119" t="s">
        <v>1133</v>
      </c>
      <c r="PN44" s="119" t="s">
        <v>1133</v>
      </c>
      <c r="PO44" s="119" t="s">
        <v>1133</v>
      </c>
      <c r="PP44" s="119" t="s">
        <v>1133</v>
      </c>
      <c r="PQ44" s="119" t="s">
        <v>1133</v>
      </c>
      <c r="PR44" s="119" t="s">
        <v>1133</v>
      </c>
      <c r="PS44" s="119" t="s">
        <v>1133</v>
      </c>
      <c r="PT44" s="119" t="s">
        <v>1133</v>
      </c>
      <c r="PU44" s="119">
        <v>1</v>
      </c>
      <c r="PV44" s="119" t="s">
        <v>1133</v>
      </c>
      <c r="PW44" s="119" t="s">
        <v>1133</v>
      </c>
      <c r="PX44" s="119" t="s">
        <v>1133</v>
      </c>
      <c r="PY44" s="119" t="s">
        <v>1133</v>
      </c>
      <c r="PZ44" s="119" t="s">
        <v>1133</v>
      </c>
      <c r="QA44" s="119" t="s">
        <v>1133</v>
      </c>
      <c r="QB44" s="119" t="s">
        <v>1133</v>
      </c>
      <c r="QC44" s="119">
        <v>0</v>
      </c>
      <c r="QD44" s="119">
        <v>0</v>
      </c>
      <c r="QE44" s="119" t="s">
        <v>1133</v>
      </c>
      <c r="QF44" s="119" t="s">
        <v>1133</v>
      </c>
      <c r="QG44" s="119" t="s">
        <v>1133</v>
      </c>
      <c r="QH44" s="119">
        <v>1</v>
      </c>
      <c r="QI44" s="119">
        <v>1</v>
      </c>
      <c r="QJ44" s="119">
        <v>1</v>
      </c>
      <c r="QK44" s="119">
        <v>0</v>
      </c>
      <c r="QL44" s="119" t="s">
        <v>1133</v>
      </c>
      <c r="QM44" s="119">
        <v>0</v>
      </c>
      <c r="QN44" s="119">
        <v>0</v>
      </c>
      <c r="QO44" s="119" t="s">
        <v>1133</v>
      </c>
      <c r="QP44" s="119" t="s">
        <v>1133</v>
      </c>
      <c r="QQ44" s="119" t="s">
        <v>1133</v>
      </c>
      <c r="QR44" s="119">
        <v>1</v>
      </c>
      <c r="QS44" s="119" t="s">
        <v>1133</v>
      </c>
      <c r="QT44" s="119" t="s">
        <v>1133</v>
      </c>
      <c r="QU44" s="119">
        <v>1</v>
      </c>
      <c r="QV44" s="119" t="s">
        <v>1133</v>
      </c>
      <c r="QW44" s="119" t="s">
        <v>1133</v>
      </c>
      <c r="QX44" s="119" t="s">
        <v>1133</v>
      </c>
      <c r="QY44" s="119" t="s">
        <v>1133</v>
      </c>
      <c r="QZ44" s="119">
        <v>0</v>
      </c>
      <c r="RA44" s="119">
        <v>0</v>
      </c>
      <c r="RB44" s="119">
        <v>0</v>
      </c>
      <c r="RC44" s="119">
        <v>0</v>
      </c>
      <c r="RD44" s="119">
        <v>0</v>
      </c>
      <c r="RE44" s="119">
        <v>0</v>
      </c>
      <c r="RF44" s="119" t="s">
        <v>1133</v>
      </c>
      <c r="RG44" s="119" t="s">
        <v>1133</v>
      </c>
      <c r="RH44" s="119" t="s">
        <v>1133</v>
      </c>
      <c r="RI44" s="119" t="s">
        <v>1133</v>
      </c>
      <c r="RJ44" s="119" t="s">
        <v>1133</v>
      </c>
      <c r="RK44" s="119" t="s">
        <v>1133</v>
      </c>
      <c r="RL44" s="119" t="s">
        <v>1133</v>
      </c>
      <c r="RM44" s="119">
        <v>1</v>
      </c>
      <c r="RN44" s="119" t="s">
        <v>1133</v>
      </c>
      <c r="RO44" s="119" t="s">
        <v>1133</v>
      </c>
      <c r="RP44" s="119" t="s">
        <v>1133</v>
      </c>
      <c r="RQ44" s="119" t="s">
        <v>1133</v>
      </c>
      <c r="RR44" s="119" t="s">
        <v>1133</v>
      </c>
      <c r="RS44" s="119" t="s">
        <v>1133</v>
      </c>
      <c r="RT44" s="119">
        <v>0</v>
      </c>
      <c r="RU44" s="119">
        <v>0</v>
      </c>
      <c r="RV44" s="119">
        <v>1</v>
      </c>
      <c r="RW44" s="119" t="s">
        <v>1133</v>
      </c>
      <c r="RX44" s="119" t="s">
        <v>1133</v>
      </c>
      <c r="RY44" s="119" t="s">
        <v>1133</v>
      </c>
      <c r="RZ44" s="119" t="s">
        <v>1133</v>
      </c>
      <c r="SA44" s="119" t="s">
        <v>1133</v>
      </c>
      <c r="SB44" s="119" t="s">
        <v>1133</v>
      </c>
      <c r="SC44" s="119">
        <v>0</v>
      </c>
      <c r="SD44" s="119">
        <v>0</v>
      </c>
      <c r="SE44" s="119" t="s">
        <v>1133</v>
      </c>
      <c r="SF44" s="119" t="s">
        <v>1133</v>
      </c>
      <c r="SG44" s="119" t="s">
        <v>1133</v>
      </c>
      <c r="SH44" s="119" t="s">
        <v>1133</v>
      </c>
      <c r="SI44" s="119" t="s">
        <v>1133</v>
      </c>
      <c r="SJ44" s="119" t="s">
        <v>1133</v>
      </c>
      <c r="SK44" s="119" t="s">
        <v>1133</v>
      </c>
      <c r="SL44" s="119" t="s">
        <v>1133</v>
      </c>
      <c r="SM44" s="119">
        <v>1</v>
      </c>
      <c r="SN44" s="119" t="s">
        <v>1133</v>
      </c>
      <c r="SO44" s="119" t="s">
        <v>1133</v>
      </c>
      <c r="SP44" s="119" t="s">
        <v>1133</v>
      </c>
      <c r="SQ44" s="119" t="s">
        <v>1133</v>
      </c>
      <c r="SR44" s="81"/>
      <c r="SS44" s="81">
        <v>0</v>
      </c>
      <c r="ST44" s="81"/>
      <c r="SU44" s="81"/>
      <c r="SV44" s="81"/>
      <c r="SW44" s="81"/>
      <c r="SX44" s="81"/>
      <c r="SY44" s="81"/>
      <c r="SZ44" s="81"/>
      <c r="TA44" s="81"/>
      <c r="TB44" s="81"/>
      <c r="TC44" s="81"/>
      <c r="TD44" s="81"/>
      <c r="TE44" s="81"/>
      <c r="TF44" s="81"/>
      <c r="TG44" s="81"/>
      <c r="TH44" s="81"/>
      <c r="TI44" s="81"/>
      <c r="TJ44" s="81"/>
      <c r="TK44" s="81">
        <v>1</v>
      </c>
      <c r="TL44" s="81"/>
      <c r="TM44" s="81"/>
      <c r="TN44" s="81"/>
      <c r="TO44" s="81"/>
      <c r="TP44" s="81"/>
      <c r="TQ44" s="81"/>
      <c r="TR44" s="81">
        <v>0</v>
      </c>
      <c r="TS44" s="81"/>
      <c r="TT44" s="81"/>
      <c r="TU44" s="81"/>
      <c r="TV44" s="81"/>
      <c r="TW44" s="81">
        <v>0</v>
      </c>
      <c r="TX44" s="81"/>
      <c r="TY44" s="81"/>
      <c r="TZ44" s="81">
        <v>1</v>
      </c>
      <c r="UA44" s="81"/>
      <c r="UB44" s="81"/>
      <c r="UC44" s="81"/>
      <c r="UD44" s="81"/>
      <c r="UE44" s="81">
        <v>0</v>
      </c>
      <c r="UF44" s="81"/>
      <c r="UG44" s="81"/>
      <c r="UH44" s="81"/>
      <c r="UI44" s="81"/>
      <c r="UJ44" s="81"/>
      <c r="UK44" s="81"/>
      <c r="UL44" s="81"/>
      <c r="UM44" s="81"/>
      <c r="UN44" s="81"/>
      <c r="UO44" s="82"/>
      <c r="UP44" s="82"/>
      <c r="UQ44" s="81"/>
      <c r="UR44" s="81"/>
      <c r="US44" s="81"/>
      <c r="UT44" s="81"/>
      <c r="UU44" s="81"/>
      <c r="UV44" s="81"/>
      <c r="UW44" s="81"/>
      <c r="UX44" s="81"/>
      <c r="UY44" s="81"/>
      <c r="UZ44" s="81"/>
      <c r="VA44" s="81"/>
      <c r="VB44" s="81"/>
      <c r="VC44" s="81"/>
      <c r="VD44" s="81"/>
      <c r="VE44" s="81"/>
      <c r="VF44" s="81"/>
      <c r="VG44" s="81"/>
      <c r="VH44" s="81"/>
      <c r="VI44" s="81"/>
      <c r="VJ44" s="81"/>
      <c r="VK44" s="81"/>
      <c r="VL44" s="81"/>
      <c r="VM44" s="81"/>
      <c r="VN44" s="81"/>
      <c r="VO44" s="81"/>
      <c r="VP44" s="81"/>
      <c r="VQ44" s="81"/>
      <c r="VR44" s="81"/>
      <c r="VS44" s="81"/>
      <c r="VT44" s="81"/>
      <c r="VU44" s="81"/>
      <c r="VV44" s="81"/>
      <c r="VW44" s="81"/>
      <c r="VX44" s="81"/>
      <c r="VY44" s="81"/>
      <c r="VZ44" s="81"/>
      <c r="WA44" s="81"/>
      <c r="WB44" s="81"/>
      <c r="WC44" s="81"/>
      <c r="WD44" s="81"/>
      <c r="WE44" s="81"/>
      <c r="WF44" s="81"/>
      <c r="WG44" s="81"/>
      <c r="WH44" s="81"/>
      <c r="WI44" s="81"/>
      <c r="WJ44" s="80"/>
      <c r="WK44" s="81"/>
      <c r="WL44" s="81"/>
      <c r="WM44" s="81"/>
      <c r="WN44" s="81"/>
      <c r="WO44" s="81"/>
      <c r="WP44" s="81"/>
      <c r="WQ44" s="81"/>
      <c r="WR44" s="81"/>
      <c r="WS44" s="81"/>
      <c r="WT44" s="81"/>
      <c r="WU44" s="81"/>
      <c r="WV44" s="81"/>
      <c r="WW44" s="81">
        <v>1</v>
      </c>
      <c r="WX44" s="81"/>
      <c r="WY44" s="81"/>
      <c r="WZ44" s="81"/>
      <c r="XA44" s="81"/>
      <c r="XB44" s="81"/>
      <c r="XC44" s="81"/>
      <c r="XD44" s="81">
        <v>0</v>
      </c>
      <c r="XE44" s="81"/>
      <c r="XF44" s="81"/>
      <c r="XG44" s="81"/>
      <c r="XH44" s="81"/>
      <c r="XI44" s="81"/>
      <c r="XJ44" s="81"/>
      <c r="XK44" s="81"/>
      <c r="XL44" s="81"/>
      <c r="XM44" s="81"/>
      <c r="XN44" s="81"/>
      <c r="XO44" s="81"/>
      <c r="XP44" s="81"/>
      <c r="XQ44" s="81"/>
      <c r="XR44" s="81"/>
      <c r="XS44" s="81"/>
      <c r="XT44" s="81"/>
      <c r="XU44" s="81"/>
      <c r="XV44" s="81"/>
      <c r="XW44" s="81"/>
      <c r="XX44" s="81"/>
      <c r="XY44" s="81"/>
      <c r="XZ44" s="81"/>
      <c r="YA44" s="81"/>
      <c r="YB44" s="81"/>
      <c r="YC44" s="81"/>
      <c r="YD44" s="81"/>
      <c r="YE44" s="81"/>
      <c r="YF44" s="81"/>
      <c r="YG44" s="81"/>
      <c r="YH44" s="81"/>
      <c r="YI44" s="81"/>
      <c r="YJ44" s="81"/>
      <c r="YK44" s="81"/>
      <c r="YL44" s="311">
        <v>0</v>
      </c>
      <c r="YM44" s="311">
        <v>0</v>
      </c>
      <c r="YN44" s="311">
        <v>0</v>
      </c>
      <c r="YO44" s="311">
        <v>0</v>
      </c>
      <c r="YP44" s="2">
        <v>0</v>
      </c>
      <c r="YQ44" s="2">
        <v>0</v>
      </c>
    </row>
    <row r="45" spans="1:667" s="114" customFormat="1" ht="15" customHeight="1" x14ac:dyDescent="0.25">
      <c r="A45" s="139" t="s">
        <v>1120</v>
      </c>
      <c r="B45" s="140"/>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0</v>
      </c>
      <c r="Y45" s="119">
        <v>0</v>
      </c>
      <c r="Z45" s="119">
        <v>0</v>
      </c>
      <c r="AA45" s="119">
        <v>0</v>
      </c>
      <c r="AB45" s="119">
        <v>0</v>
      </c>
      <c r="AC45" s="119">
        <v>0</v>
      </c>
      <c r="AD45" s="119">
        <v>0</v>
      </c>
      <c r="AE45" s="119">
        <v>0</v>
      </c>
      <c r="AF45" s="119">
        <v>0</v>
      </c>
      <c r="AG45" s="119">
        <v>0</v>
      </c>
      <c r="AH45" s="119">
        <v>0</v>
      </c>
      <c r="AI45" s="119">
        <v>0</v>
      </c>
      <c r="AJ45" s="119">
        <v>0</v>
      </c>
      <c r="AK45" s="119">
        <v>0</v>
      </c>
      <c r="AL45" s="119">
        <v>0</v>
      </c>
      <c r="AM45" s="119">
        <v>0</v>
      </c>
      <c r="AN45" s="119">
        <v>0</v>
      </c>
      <c r="AO45" s="119">
        <v>0</v>
      </c>
      <c r="AP45" s="119">
        <v>0</v>
      </c>
      <c r="AQ45" s="119">
        <v>0</v>
      </c>
      <c r="AR45" s="119">
        <v>0</v>
      </c>
      <c r="AS45" s="119">
        <v>0</v>
      </c>
      <c r="AT45" s="119">
        <v>0</v>
      </c>
      <c r="AU45" s="119">
        <v>0</v>
      </c>
      <c r="AV45" s="119">
        <v>0</v>
      </c>
      <c r="AW45" s="119">
        <v>0</v>
      </c>
      <c r="AX45" s="119">
        <v>0</v>
      </c>
      <c r="AY45" s="119">
        <v>0</v>
      </c>
      <c r="AZ45" s="119">
        <v>0</v>
      </c>
      <c r="BA45" s="119">
        <v>0</v>
      </c>
      <c r="BB45" s="119">
        <v>0</v>
      </c>
      <c r="BC45" s="119">
        <v>0</v>
      </c>
      <c r="BD45" s="119">
        <v>0</v>
      </c>
      <c r="BE45" s="119">
        <v>0</v>
      </c>
      <c r="BF45" s="119">
        <v>0</v>
      </c>
      <c r="BG45" s="119">
        <v>0</v>
      </c>
      <c r="BH45" s="119">
        <v>0</v>
      </c>
      <c r="BI45" s="119">
        <v>0</v>
      </c>
      <c r="BJ45" s="119">
        <v>0</v>
      </c>
      <c r="BK45" s="119">
        <v>0</v>
      </c>
      <c r="BL45" s="119">
        <v>0</v>
      </c>
      <c r="BM45" s="119">
        <v>0</v>
      </c>
      <c r="BN45" s="119">
        <v>0</v>
      </c>
      <c r="BO45" s="119">
        <v>0</v>
      </c>
      <c r="BP45" s="119">
        <v>0</v>
      </c>
      <c r="BQ45" s="119">
        <v>0</v>
      </c>
      <c r="BR45" s="119">
        <v>0</v>
      </c>
      <c r="BS45" s="119">
        <v>0</v>
      </c>
      <c r="BT45" s="119">
        <v>0</v>
      </c>
      <c r="BU45" s="119">
        <v>0</v>
      </c>
      <c r="BV45" s="119">
        <v>0</v>
      </c>
      <c r="BW45" s="119">
        <v>0</v>
      </c>
      <c r="BX45" s="119">
        <v>0</v>
      </c>
      <c r="BY45" s="119">
        <v>0</v>
      </c>
      <c r="BZ45" s="119">
        <v>0</v>
      </c>
      <c r="CA45" s="119">
        <v>0</v>
      </c>
      <c r="CB45" s="119">
        <v>0</v>
      </c>
      <c r="CC45" s="119">
        <v>0</v>
      </c>
      <c r="CD45" s="119">
        <v>0</v>
      </c>
      <c r="CE45" s="119">
        <v>0</v>
      </c>
      <c r="CF45" s="119">
        <v>0</v>
      </c>
      <c r="CG45" s="119">
        <v>0</v>
      </c>
      <c r="CH45" s="119">
        <v>0</v>
      </c>
      <c r="CI45" s="119">
        <v>0</v>
      </c>
      <c r="CJ45" s="119">
        <v>0</v>
      </c>
      <c r="CK45" s="119">
        <v>0</v>
      </c>
      <c r="CL45" s="114">
        <v>1</v>
      </c>
      <c r="CM45" s="114">
        <v>1</v>
      </c>
      <c r="CN45" s="114">
        <v>1</v>
      </c>
      <c r="CO45" s="114">
        <v>0</v>
      </c>
      <c r="CP45" s="119">
        <v>0</v>
      </c>
      <c r="CQ45" s="119">
        <v>0</v>
      </c>
      <c r="CR45" s="119">
        <v>0</v>
      </c>
      <c r="CS45" s="119">
        <v>0</v>
      </c>
      <c r="CT45" s="119">
        <v>1</v>
      </c>
      <c r="CU45" s="119">
        <v>1</v>
      </c>
      <c r="CV45" s="119">
        <v>1</v>
      </c>
      <c r="CW45" s="119">
        <v>1</v>
      </c>
      <c r="CX45" s="119">
        <v>1</v>
      </c>
      <c r="CY45" s="119">
        <v>1</v>
      </c>
      <c r="CZ45" s="119">
        <v>1</v>
      </c>
      <c r="DA45" s="119">
        <v>1</v>
      </c>
      <c r="DB45" s="119">
        <v>0</v>
      </c>
      <c r="DC45" s="119">
        <v>0</v>
      </c>
      <c r="DD45" s="119">
        <v>0</v>
      </c>
      <c r="DE45" s="119">
        <v>0</v>
      </c>
      <c r="DF45" s="114">
        <v>0</v>
      </c>
      <c r="DG45" s="114">
        <v>0</v>
      </c>
      <c r="DH45" s="114">
        <v>0</v>
      </c>
      <c r="DI45" s="114">
        <v>0</v>
      </c>
      <c r="DJ45" s="119">
        <v>0</v>
      </c>
      <c r="DK45" s="119">
        <v>0</v>
      </c>
      <c r="DL45" s="119">
        <v>0</v>
      </c>
      <c r="DM45" s="119">
        <v>0</v>
      </c>
      <c r="DN45" s="119">
        <v>0</v>
      </c>
      <c r="DO45" s="119">
        <v>0</v>
      </c>
      <c r="DP45" s="119">
        <v>0</v>
      </c>
      <c r="DQ45" s="119">
        <v>0</v>
      </c>
      <c r="DR45" s="119">
        <v>0</v>
      </c>
      <c r="DS45" s="119">
        <v>0</v>
      </c>
      <c r="DT45" s="119">
        <v>0</v>
      </c>
      <c r="DU45" s="119">
        <v>0</v>
      </c>
      <c r="DV45" s="119">
        <v>0</v>
      </c>
      <c r="DW45" s="119">
        <v>0</v>
      </c>
      <c r="DX45" s="114">
        <v>0</v>
      </c>
      <c r="DY45" s="114">
        <v>0</v>
      </c>
      <c r="DZ45" s="119">
        <v>0</v>
      </c>
      <c r="EA45" s="119">
        <v>0</v>
      </c>
      <c r="EB45" s="119">
        <v>0</v>
      </c>
      <c r="EC45" s="119">
        <v>0</v>
      </c>
      <c r="ED45" s="119">
        <v>0</v>
      </c>
      <c r="EE45" s="119">
        <v>0</v>
      </c>
      <c r="EF45" s="119">
        <v>0</v>
      </c>
      <c r="EG45" s="119">
        <v>0</v>
      </c>
      <c r="EH45" s="119">
        <v>0</v>
      </c>
      <c r="EI45" s="119">
        <v>0</v>
      </c>
      <c r="EJ45" s="114">
        <v>0</v>
      </c>
      <c r="EK45" s="119">
        <v>0</v>
      </c>
      <c r="EL45" s="119">
        <v>0</v>
      </c>
      <c r="EM45" s="119">
        <v>0</v>
      </c>
      <c r="EN45" s="119">
        <v>0</v>
      </c>
      <c r="EO45" s="119">
        <v>0</v>
      </c>
      <c r="EP45" s="119">
        <v>0</v>
      </c>
      <c r="EQ45" s="119">
        <v>0</v>
      </c>
      <c r="ER45" s="119">
        <v>0</v>
      </c>
      <c r="ES45" s="119">
        <v>0</v>
      </c>
      <c r="ET45" s="119">
        <v>0</v>
      </c>
      <c r="EU45" s="119">
        <v>0</v>
      </c>
      <c r="EV45" s="119">
        <v>0</v>
      </c>
      <c r="EW45" s="119">
        <v>0</v>
      </c>
      <c r="EX45" s="119">
        <v>0</v>
      </c>
      <c r="EY45" s="119">
        <v>0</v>
      </c>
      <c r="EZ45" s="119">
        <v>0</v>
      </c>
      <c r="FA45" s="119">
        <v>0</v>
      </c>
      <c r="FB45" s="119">
        <v>0</v>
      </c>
      <c r="FC45" s="119">
        <v>0</v>
      </c>
      <c r="FD45" s="119">
        <v>0</v>
      </c>
      <c r="FE45" s="119">
        <v>0</v>
      </c>
      <c r="FF45" s="119">
        <v>0</v>
      </c>
      <c r="FG45" s="119">
        <v>0</v>
      </c>
      <c r="FH45" s="119">
        <v>0</v>
      </c>
      <c r="FI45" s="119">
        <v>0</v>
      </c>
      <c r="FJ45" s="119">
        <v>0</v>
      </c>
      <c r="FK45" s="119">
        <v>0</v>
      </c>
      <c r="FL45" s="119">
        <v>0</v>
      </c>
      <c r="FM45" s="119">
        <v>0</v>
      </c>
      <c r="FN45" s="119">
        <v>0</v>
      </c>
      <c r="FO45" s="114">
        <v>1</v>
      </c>
      <c r="FP45" s="114">
        <v>1</v>
      </c>
      <c r="FQ45" s="114">
        <v>0</v>
      </c>
      <c r="FR45" s="114">
        <v>0</v>
      </c>
      <c r="FS45" s="114">
        <v>0</v>
      </c>
      <c r="FT45" s="114">
        <v>0</v>
      </c>
      <c r="FU45" s="114">
        <v>0</v>
      </c>
      <c r="FV45" s="114">
        <v>0</v>
      </c>
      <c r="FW45" s="114">
        <v>0</v>
      </c>
      <c r="FX45" s="119">
        <v>0</v>
      </c>
      <c r="FY45" s="114">
        <v>0</v>
      </c>
      <c r="FZ45" s="114">
        <v>0</v>
      </c>
      <c r="GA45" s="114">
        <v>0</v>
      </c>
      <c r="GB45" s="114">
        <v>0</v>
      </c>
      <c r="GC45" s="114">
        <v>0</v>
      </c>
      <c r="GD45" s="114">
        <v>0</v>
      </c>
      <c r="GE45" s="114">
        <v>0</v>
      </c>
      <c r="GF45" s="114">
        <v>0</v>
      </c>
      <c r="GG45" s="114">
        <v>0</v>
      </c>
      <c r="GH45" s="114">
        <v>0</v>
      </c>
      <c r="GI45" s="114">
        <v>0</v>
      </c>
      <c r="GJ45" s="114">
        <v>0</v>
      </c>
      <c r="GK45" s="114">
        <v>0</v>
      </c>
      <c r="GL45" s="114">
        <v>0</v>
      </c>
      <c r="GM45" s="114">
        <v>0</v>
      </c>
      <c r="GN45" s="114">
        <v>0</v>
      </c>
      <c r="GO45" s="114">
        <v>0</v>
      </c>
      <c r="GP45" s="114">
        <v>0</v>
      </c>
      <c r="GQ45" s="114">
        <v>0</v>
      </c>
      <c r="GR45" s="114">
        <v>0</v>
      </c>
      <c r="GS45" s="114">
        <v>0</v>
      </c>
      <c r="GT45" s="114">
        <v>0</v>
      </c>
      <c r="GU45" s="79">
        <v>0</v>
      </c>
      <c r="GV45" s="81">
        <f>GU45</f>
        <v>0</v>
      </c>
      <c r="GW45" s="81">
        <f>GV45</f>
        <v>0</v>
      </c>
      <c r="GX45" s="79">
        <v>0</v>
      </c>
      <c r="GY45" s="81">
        <f>GX45</f>
        <v>0</v>
      </c>
      <c r="GZ45" s="81">
        <f>GY45</f>
        <v>0</v>
      </c>
      <c r="HA45" s="81">
        <v>0</v>
      </c>
      <c r="HB45" s="81">
        <v>0</v>
      </c>
      <c r="HC45" s="81">
        <f>HB45</f>
        <v>0</v>
      </c>
      <c r="HD45" s="81">
        <v>0</v>
      </c>
      <c r="HE45" s="81">
        <v>0</v>
      </c>
      <c r="HF45" s="81">
        <v>0</v>
      </c>
      <c r="HG45" s="81">
        <v>0</v>
      </c>
      <c r="HH45" s="81">
        <v>0</v>
      </c>
      <c r="HI45" s="81">
        <v>0</v>
      </c>
      <c r="HJ45" s="81">
        <v>0</v>
      </c>
      <c r="HK45" s="81">
        <v>0</v>
      </c>
      <c r="HL45" s="81">
        <v>0</v>
      </c>
      <c r="HM45" s="81">
        <v>0</v>
      </c>
      <c r="HN45" s="81">
        <v>0</v>
      </c>
      <c r="HO45" s="81">
        <v>0</v>
      </c>
      <c r="HP45" s="81">
        <v>0</v>
      </c>
      <c r="HQ45" s="81">
        <v>0</v>
      </c>
      <c r="HR45" s="81">
        <v>0</v>
      </c>
      <c r="HS45" s="81">
        <v>0</v>
      </c>
      <c r="HT45" s="81">
        <v>0</v>
      </c>
      <c r="HU45" s="81">
        <v>0</v>
      </c>
      <c r="HV45" s="81">
        <v>0</v>
      </c>
      <c r="HW45" s="81">
        <v>0</v>
      </c>
      <c r="HX45" s="81">
        <v>0</v>
      </c>
      <c r="HY45" s="81">
        <v>0</v>
      </c>
      <c r="HZ45" s="81">
        <v>0</v>
      </c>
      <c r="IA45" s="81">
        <v>0</v>
      </c>
      <c r="IB45" s="81">
        <v>0</v>
      </c>
      <c r="IC45" s="81">
        <v>0</v>
      </c>
      <c r="ID45" s="81">
        <v>0</v>
      </c>
      <c r="IE45" s="81">
        <v>0</v>
      </c>
      <c r="IF45" s="81">
        <v>0</v>
      </c>
      <c r="IG45" s="81">
        <v>0</v>
      </c>
      <c r="IH45" s="81">
        <v>0</v>
      </c>
      <c r="II45" s="81">
        <v>0</v>
      </c>
      <c r="IJ45" s="81">
        <v>0</v>
      </c>
      <c r="IK45" s="81">
        <v>0</v>
      </c>
      <c r="IL45" s="81">
        <v>0</v>
      </c>
      <c r="IM45" s="81">
        <v>0</v>
      </c>
      <c r="IN45" s="81">
        <v>0</v>
      </c>
      <c r="IO45" s="81">
        <v>0</v>
      </c>
      <c r="IP45" s="81">
        <v>0</v>
      </c>
      <c r="IQ45" s="81">
        <v>0</v>
      </c>
      <c r="IR45" s="81">
        <v>0</v>
      </c>
      <c r="IS45" s="81">
        <v>0</v>
      </c>
      <c r="IT45" s="81">
        <v>0</v>
      </c>
      <c r="IU45" s="81">
        <v>0</v>
      </c>
      <c r="IV45" s="81">
        <v>0</v>
      </c>
      <c r="IW45" s="81">
        <v>0</v>
      </c>
      <c r="IX45" s="81">
        <v>0</v>
      </c>
      <c r="IY45" s="81">
        <v>0</v>
      </c>
      <c r="IZ45" s="81">
        <v>0</v>
      </c>
      <c r="JA45" s="81">
        <v>0</v>
      </c>
      <c r="JB45" s="81">
        <v>0</v>
      </c>
      <c r="JC45" s="81">
        <v>0</v>
      </c>
      <c r="JD45" s="81">
        <v>0</v>
      </c>
      <c r="JE45" s="81">
        <v>0</v>
      </c>
      <c r="JF45" s="81">
        <v>0</v>
      </c>
      <c r="JG45" s="81">
        <v>0</v>
      </c>
      <c r="JH45" s="81">
        <v>0</v>
      </c>
      <c r="JI45" s="81">
        <v>0</v>
      </c>
      <c r="JJ45" s="81">
        <v>0</v>
      </c>
      <c r="JK45" s="81">
        <v>0</v>
      </c>
      <c r="JL45" s="81">
        <v>0</v>
      </c>
      <c r="JM45" s="81">
        <v>0</v>
      </c>
      <c r="JN45" s="81">
        <v>0</v>
      </c>
      <c r="JO45" s="81">
        <v>0</v>
      </c>
      <c r="JP45" s="81">
        <v>0</v>
      </c>
      <c r="JQ45" s="81">
        <v>0</v>
      </c>
      <c r="JR45" s="81">
        <v>0</v>
      </c>
      <c r="JS45" s="81">
        <v>0</v>
      </c>
      <c r="JT45" s="81">
        <v>0</v>
      </c>
      <c r="JU45" s="81">
        <v>0</v>
      </c>
      <c r="JV45" s="81">
        <v>0</v>
      </c>
      <c r="JW45" s="81">
        <v>0</v>
      </c>
      <c r="JX45" s="81">
        <v>0</v>
      </c>
      <c r="JY45" s="81">
        <v>0</v>
      </c>
      <c r="JZ45" s="81">
        <v>0</v>
      </c>
      <c r="KA45" s="81">
        <v>0</v>
      </c>
      <c r="KB45" s="81">
        <v>0</v>
      </c>
      <c r="KC45" s="81">
        <v>0</v>
      </c>
      <c r="KD45" s="81">
        <v>0</v>
      </c>
      <c r="KE45" s="81">
        <v>0</v>
      </c>
      <c r="KF45" s="81">
        <v>0</v>
      </c>
      <c r="KG45" s="81">
        <v>0</v>
      </c>
      <c r="KH45" s="81">
        <v>0</v>
      </c>
      <c r="KI45" s="81">
        <v>0</v>
      </c>
      <c r="KJ45" s="81">
        <v>0</v>
      </c>
      <c r="KK45" s="81">
        <v>0</v>
      </c>
      <c r="KL45" s="81">
        <v>0</v>
      </c>
      <c r="KM45" s="81">
        <v>0</v>
      </c>
      <c r="KN45" s="81">
        <v>0</v>
      </c>
      <c r="KO45" s="81">
        <v>0</v>
      </c>
      <c r="KP45" s="81">
        <v>0</v>
      </c>
      <c r="KQ45" s="81">
        <v>0</v>
      </c>
      <c r="KR45" s="81">
        <v>0</v>
      </c>
      <c r="KS45" s="81">
        <v>0</v>
      </c>
      <c r="KT45" s="81">
        <v>0</v>
      </c>
      <c r="KU45" s="81">
        <v>0</v>
      </c>
      <c r="KV45" s="81">
        <v>0</v>
      </c>
      <c r="KW45" s="81">
        <v>0</v>
      </c>
      <c r="KX45" s="81">
        <v>0</v>
      </c>
      <c r="KY45" s="81">
        <v>0</v>
      </c>
      <c r="KZ45" s="81">
        <v>0</v>
      </c>
      <c r="LA45" s="81">
        <v>0</v>
      </c>
      <c r="LB45" s="81">
        <v>0</v>
      </c>
      <c r="LC45" s="81">
        <v>0</v>
      </c>
      <c r="LD45" s="81">
        <v>0</v>
      </c>
      <c r="LE45" s="119">
        <v>0</v>
      </c>
      <c r="LF45" s="119">
        <v>0</v>
      </c>
      <c r="LG45" s="81">
        <v>0</v>
      </c>
      <c r="LH45" s="81">
        <v>0</v>
      </c>
      <c r="LI45" s="340">
        <v>1</v>
      </c>
      <c r="LJ45" s="340">
        <v>1</v>
      </c>
      <c r="LK45" s="2">
        <v>0</v>
      </c>
      <c r="LL45" s="2">
        <v>0</v>
      </c>
      <c r="LM45" s="2">
        <v>0</v>
      </c>
      <c r="LN45" s="2">
        <v>0</v>
      </c>
      <c r="LO45" s="2">
        <v>0</v>
      </c>
      <c r="LP45" s="2">
        <v>0</v>
      </c>
      <c r="LQ45" s="2">
        <v>0</v>
      </c>
      <c r="LR45" s="2">
        <v>0</v>
      </c>
      <c r="LS45" s="2">
        <v>0</v>
      </c>
      <c r="LT45" s="2">
        <v>0</v>
      </c>
      <c r="LU45" s="2">
        <v>0</v>
      </c>
      <c r="LV45" s="2">
        <f t="shared" si="379"/>
        <v>0</v>
      </c>
      <c r="LW45" s="2">
        <f t="shared" si="379"/>
        <v>0</v>
      </c>
      <c r="LX45" s="2">
        <f t="shared" si="379"/>
        <v>0</v>
      </c>
      <c r="LY45" s="2">
        <f t="shared" si="379"/>
        <v>0</v>
      </c>
      <c r="LZ45" s="2">
        <f t="shared" si="379"/>
        <v>0</v>
      </c>
      <c r="MA45" s="2">
        <f t="shared" si="379"/>
        <v>0</v>
      </c>
      <c r="MB45" s="2">
        <f t="shared" si="379"/>
        <v>0</v>
      </c>
      <c r="MC45" s="2">
        <f t="shared" si="379"/>
        <v>0</v>
      </c>
      <c r="MD45" s="2">
        <f t="shared" si="379"/>
        <v>0</v>
      </c>
      <c r="ME45" s="2">
        <v>0</v>
      </c>
      <c r="MF45" s="2">
        <v>1</v>
      </c>
      <c r="MG45" s="2">
        <v>1</v>
      </c>
      <c r="MH45" s="2">
        <v>0</v>
      </c>
      <c r="MI45" s="2">
        <v>0</v>
      </c>
      <c r="MJ45" s="2">
        <v>0</v>
      </c>
      <c r="MK45" s="2">
        <v>0</v>
      </c>
      <c r="ML45" s="2">
        <v>0</v>
      </c>
      <c r="MM45" s="2">
        <v>0</v>
      </c>
      <c r="MN45" s="2">
        <v>0</v>
      </c>
      <c r="MO45" s="2">
        <v>0</v>
      </c>
      <c r="MP45" s="2">
        <v>0</v>
      </c>
      <c r="MQ45" s="2">
        <v>0</v>
      </c>
      <c r="MR45" s="2">
        <v>0</v>
      </c>
      <c r="MT45" s="79" t="s">
        <v>2191</v>
      </c>
      <c r="MU45" s="114">
        <v>1</v>
      </c>
      <c r="MV45" s="81">
        <v>0</v>
      </c>
      <c r="MW45" s="119" t="s">
        <v>1133</v>
      </c>
      <c r="MX45" s="119" t="s">
        <v>1133</v>
      </c>
      <c r="MZ45" s="119">
        <v>0</v>
      </c>
      <c r="NA45" s="119">
        <v>0</v>
      </c>
      <c r="NB45" s="119">
        <v>0</v>
      </c>
      <c r="NC45" s="119">
        <v>0</v>
      </c>
      <c r="ND45" s="119" t="s">
        <v>1133</v>
      </c>
      <c r="NE45" s="114">
        <v>1</v>
      </c>
      <c r="NF45" s="119"/>
      <c r="NG45" s="119"/>
      <c r="NH45" s="119" t="s">
        <v>1133</v>
      </c>
      <c r="NI45" s="119" t="s">
        <v>1133</v>
      </c>
      <c r="NJ45" s="119" t="s">
        <v>1133</v>
      </c>
      <c r="NK45" s="119">
        <v>0</v>
      </c>
      <c r="NL45" s="119">
        <v>0</v>
      </c>
      <c r="NM45" s="119">
        <v>0</v>
      </c>
      <c r="NN45" s="119" t="s">
        <v>1133</v>
      </c>
      <c r="NO45" s="178">
        <v>0</v>
      </c>
      <c r="NP45" s="119">
        <v>0</v>
      </c>
      <c r="NQ45" s="119" t="s">
        <v>1133</v>
      </c>
      <c r="NR45" s="119" t="s">
        <v>1133</v>
      </c>
      <c r="NS45" s="119" t="s">
        <v>1133</v>
      </c>
      <c r="NT45" s="119" t="s">
        <v>1133</v>
      </c>
      <c r="NU45" s="119" t="s">
        <v>1133</v>
      </c>
      <c r="NV45" s="119" t="s">
        <v>1133</v>
      </c>
      <c r="NW45" s="119" t="s">
        <v>1133</v>
      </c>
      <c r="OF45" s="129"/>
      <c r="OG45" s="119"/>
      <c r="OH45" s="119"/>
      <c r="OI45" s="119"/>
      <c r="OM45" s="119">
        <v>1</v>
      </c>
      <c r="ON45" s="119">
        <v>1</v>
      </c>
      <c r="OO45" s="119">
        <v>1</v>
      </c>
      <c r="OP45" s="119">
        <v>1</v>
      </c>
      <c r="OQ45" s="119">
        <v>1</v>
      </c>
      <c r="OR45" s="119">
        <v>1</v>
      </c>
      <c r="OS45" s="119"/>
      <c r="OT45" s="119">
        <v>0</v>
      </c>
      <c r="OW45" s="119"/>
      <c r="OX45" s="119">
        <v>0</v>
      </c>
      <c r="PA45" s="119"/>
      <c r="PC45" s="119">
        <v>0</v>
      </c>
      <c r="PD45" s="119">
        <v>0</v>
      </c>
      <c r="PE45" s="119">
        <v>0</v>
      </c>
      <c r="PI45" s="119"/>
      <c r="PJ45" s="119">
        <v>0</v>
      </c>
      <c r="PO45" s="119"/>
      <c r="PQ45" s="119"/>
      <c r="PR45" s="119"/>
      <c r="PT45" s="119"/>
      <c r="PU45" s="114">
        <v>0</v>
      </c>
      <c r="PX45" s="130"/>
      <c r="PZ45" s="119"/>
      <c r="QA45" s="119"/>
      <c r="QB45" s="130"/>
      <c r="QC45" s="114">
        <v>1</v>
      </c>
      <c r="QD45" s="114">
        <v>1</v>
      </c>
      <c r="QE45" s="119"/>
      <c r="QF45" s="119"/>
      <c r="QH45" s="114">
        <v>0</v>
      </c>
      <c r="QI45" s="114">
        <v>0</v>
      </c>
      <c r="QJ45" s="114">
        <v>0</v>
      </c>
      <c r="QK45" s="114">
        <v>1</v>
      </c>
      <c r="QL45" s="119"/>
      <c r="QM45" s="119">
        <v>1</v>
      </c>
      <c r="QN45" s="119">
        <v>1</v>
      </c>
      <c r="QP45" s="119"/>
      <c r="QQ45" s="119"/>
      <c r="QR45" s="119">
        <v>0</v>
      </c>
      <c r="QU45" s="114">
        <v>0</v>
      </c>
      <c r="QV45" s="119"/>
      <c r="QZ45" s="114">
        <v>1</v>
      </c>
      <c r="RA45" s="114">
        <v>1</v>
      </c>
      <c r="RB45" s="114">
        <v>1</v>
      </c>
      <c r="RC45" s="114">
        <v>1</v>
      </c>
      <c r="RD45" s="114">
        <v>1</v>
      </c>
      <c r="RE45" s="114">
        <v>1</v>
      </c>
      <c r="RG45" s="119"/>
      <c r="RM45" s="114">
        <v>0</v>
      </c>
      <c r="RN45" s="119"/>
      <c r="RO45" s="119"/>
      <c r="RS45" s="130"/>
      <c r="RT45" s="119">
        <v>1</v>
      </c>
      <c r="RU45" s="119">
        <v>1</v>
      </c>
      <c r="RV45" s="130">
        <v>0</v>
      </c>
      <c r="SC45" s="119">
        <v>1</v>
      </c>
      <c r="SD45" s="119">
        <v>1</v>
      </c>
      <c r="SK45" s="119"/>
      <c r="SM45" s="114">
        <v>0</v>
      </c>
      <c r="SO45" s="119"/>
      <c r="SR45" s="81"/>
      <c r="SS45" s="81">
        <v>1</v>
      </c>
      <c r="ST45" s="81"/>
      <c r="SU45" s="81"/>
      <c r="SV45" s="81"/>
      <c r="SW45" s="81"/>
      <c r="SX45" s="81"/>
      <c r="SY45" s="81"/>
      <c r="SZ45" s="81"/>
      <c r="TA45" s="81"/>
      <c r="TB45" s="81"/>
      <c r="TC45" s="81"/>
      <c r="TD45" s="81"/>
      <c r="TE45" s="81"/>
      <c r="TF45" s="81"/>
      <c r="TG45" s="81"/>
      <c r="TH45" s="81"/>
      <c r="TI45" s="81"/>
      <c r="TJ45" s="81"/>
      <c r="TK45" s="81">
        <v>0</v>
      </c>
      <c r="TL45" s="81"/>
      <c r="TM45" s="81"/>
      <c r="TN45" s="81"/>
      <c r="TO45" s="81"/>
      <c r="TP45" s="81"/>
      <c r="TQ45" s="81"/>
      <c r="TR45" s="81">
        <v>1</v>
      </c>
      <c r="TS45" s="81"/>
      <c r="TT45" s="81"/>
      <c r="TU45" s="81"/>
      <c r="TV45" s="81"/>
      <c r="TW45" s="81">
        <v>1</v>
      </c>
      <c r="TX45" s="81"/>
      <c r="TY45" s="81"/>
      <c r="TZ45" s="81">
        <v>0</v>
      </c>
      <c r="UA45" s="81"/>
      <c r="UB45" s="81"/>
      <c r="UC45" s="81"/>
      <c r="UD45" s="81"/>
      <c r="UE45" s="81">
        <v>1</v>
      </c>
      <c r="UF45" s="81"/>
      <c r="UG45" s="81"/>
      <c r="UH45" s="81"/>
      <c r="UI45" s="81"/>
      <c r="UJ45" s="81"/>
      <c r="UK45" s="81"/>
      <c r="UL45" s="81"/>
      <c r="UM45" s="81"/>
      <c r="UN45" s="81"/>
      <c r="UO45" s="82"/>
      <c r="UP45" s="82"/>
      <c r="UQ45" s="81"/>
      <c r="UR45" s="81"/>
      <c r="US45" s="81"/>
      <c r="UT45" s="81"/>
      <c r="UU45" s="81"/>
      <c r="UV45" s="81"/>
      <c r="UW45" s="81"/>
      <c r="UX45" s="81"/>
      <c r="UY45" s="81"/>
      <c r="UZ45" s="81"/>
      <c r="VA45" s="81"/>
      <c r="VB45" s="81"/>
      <c r="VC45" s="81"/>
      <c r="VD45" s="81"/>
      <c r="VE45" s="81"/>
      <c r="VF45" s="81"/>
      <c r="VG45" s="81"/>
      <c r="VH45" s="81"/>
      <c r="VI45" s="81"/>
      <c r="VJ45" s="81"/>
      <c r="VK45" s="81"/>
      <c r="VL45" s="81"/>
      <c r="VM45" s="81"/>
      <c r="VN45" s="81"/>
      <c r="VO45" s="81"/>
      <c r="VP45" s="81"/>
      <c r="VQ45" s="81"/>
      <c r="VR45" s="81"/>
      <c r="VS45" s="81"/>
      <c r="VT45" s="81"/>
      <c r="VU45" s="81"/>
      <c r="VV45" s="81"/>
      <c r="VW45" s="81"/>
      <c r="VX45" s="81"/>
      <c r="VY45" s="81"/>
      <c r="VZ45" s="81"/>
      <c r="WA45" s="81"/>
      <c r="WB45" s="81"/>
      <c r="WC45" s="81"/>
      <c r="WD45" s="81"/>
      <c r="WE45" s="81"/>
      <c r="WF45" s="81"/>
      <c r="WG45" s="81"/>
      <c r="WH45" s="81"/>
      <c r="WI45" s="81"/>
      <c r="WJ45" s="80"/>
      <c r="WK45" s="81"/>
      <c r="WL45" s="81"/>
      <c r="WM45" s="81"/>
      <c r="WN45" s="81"/>
      <c r="WO45" s="81"/>
      <c r="WP45" s="81"/>
      <c r="WQ45" s="81"/>
      <c r="WR45" s="81"/>
      <c r="WS45" s="81"/>
      <c r="WT45" s="81"/>
      <c r="WU45" s="81"/>
      <c r="WV45" s="81"/>
      <c r="WW45" s="81">
        <v>0</v>
      </c>
      <c r="WX45" s="81"/>
      <c r="WY45" s="81"/>
      <c r="WZ45" s="81"/>
      <c r="XA45" s="81"/>
      <c r="XB45" s="81"/>
      <c r="XC45" s="81"/>
      <c r="XD45" s="81">
        <v>1</v>
      </c>
      <c r="XE45" s="81"/>
      <c r="XF45" s="81"/>
      <c r="XG45" s="81"/>
      <c r="XH45" s="81"/>
      <c r="XI45" s="81"/>
      <c r="XJ45" s="81"/>
      <c r="XK45" s="81"/>
      <c r="XL45" s="81"/>
      <c r="XM45" s="81"/>
      <c r="XN45" s="81"/>
      <c r="XO45" s="81"/>
      <c r="XP45" s="81"/>
      <c r="XQ45" s="81"/>
      <c r="XR45" s="81"/>
      <c r="XS45" s="81"/>
      <c r="XT45" s="81"/>
      <c r="XU45" s="81"/>
      <c r="XV45" s="81"/>
      <c r="XW45" s="81"/>
      <c r="XX45" s="81"/>
      <c r="XY45" s="81"/>
      <c r="XZ45" s="81"/>
      <c r="YA45" s="81"/>
      <c r="YB45" s="81"/>
      <c r="YC45" s="81"/>
      <c r="YD45" s="81"/>
      <c r="YE45" s="81"/>
      <c r="YF45" s="81"/>
      <c r="YG45" s="81"/>
      <c r="YH45" s="81"/>
      <c r="YI45" s="81"/>
      <c r="YJ45" s="81"/>
      <c r="YK45" s="81"/>
      <c r="YL45" s="311">
        <v>1</v>
      </c>
      <c r="YM45" s="311">
        <v>1</v>
      </c>
      <c r="YN45" s="311">
        <v>1</v>
      </c>
      <c r="YO45" s="311">
        <v>1</v>
      </c>
      <c r="YP45" s="2">
        <v>1</v>
      </c>
      <c r="YQ45" s="2">
        <v>1</v>
      </c>
    </row>
    <row r="46" spans="1:667" s="79" customFormat="1" ht="15" customHeight="1" x14ac:dyDescent="0.25">
      <c r="A46" s="142"/>
      <c r="B46" s="75"/>
      <c r="C46" s="98"/>
      <c r="D46" s="98"/>
      <c r="BA46" s="98"/>
      <c r="BB46" s="98"/>
      <c r="BC46" s="98"/>
      <c r="BD46" s="98"/>
      <c r="BE46" s="98"/>
      <c r="BF46" s="98"/>
      <c r="BG46" s="98"/>
      <c r="BH46" s="98"/>
      <c r="BI46" s="98"/>
      <c r="BJ46" s="98"/>
      <c r="BK46" s="98"/>
      <c r="BL46" s="98"/>
      <c r="BM46" s="98"/>
      <c r="BN46" s="98"/>
      <c r="BO46" s="98"/>
      <c r="BP46" s="98"/>
      <c r="BQ46" s="98"/>
      <c r="BR46" s="98"/>
      <c r="BZ46" s="98"/>
      <c r="CB46" s="98"/>
      <c r="CC46" s="98"/>
      <c r="CD46" s="98"/>
      <c r="CE46" s="98"/>
      <c r="CF46" s="98"/>
      <c r="CG46" s="98"/>
      <c r="CH46" s="98"/>
      <c r="CI46" s="98"/>
      <c r="CJ46" s="98"/>
      <c r="CK46" s="98"/>
      <c r="CP46" s="98"/>
      <c r="CQ46" s="98"/>
      <c r="CR46" s="98"/>
      <c r="CS46" s="98"/>
      <c r="CT46" s="98"/>
      <c r="CU46" s="98"/>
      <c r="CV46" s="98"/>
      <c r="CW46" s="98"/>
      <c r="CX46" s="98"/>
      <c r="CY46" s="98"/>
      <c r="CZ46" s="98"/>
      <c r="DA46" s="98"/>
      <c r="DB46" s="98"/>
      <c r="DC46" s="98"/>
      <c r="DD46" s="98"/>
      <c r="DE46" s="98"/>
      <c r="DJ46" s="98"/>
      <c r="DK46" s="98"/>
      <c r="DL46" s="98"/>
      <c r="DM46" s="98"/>
      <c r="DN46" s="98"/>
      <c r="DO46" s="98"/>
      <c r="DP46" s="98"/>
      <c r="DQ46" s="98"/>
      <c r="DR46" s="98"/>
      <c r="DS46" s="98"/>
      <c r="DT46" s="98"/>
      <c r="DU46" s="98"/>
      <c r="DV46" s="98"/>
      <c r="DW46" s="98"/>
      <c r="DZ46" s="98"/>
      <c r="EA46" s="98"/>
      <c r="EB46" s="98"/>
      <c r="EC46" s="98"/>
      <c r="ED46" s="98"/>
      <c r="EE46" s="98"/>
      <c r="EF46" s="98"/>
      <c r="EG46" s="98"/>
      <c r="EH46" s="98"/>
      <c r="EI46" s="98"/>
      <c r="EK46" s="98"/>
      <c r="EL46" s="98"/>
      <c r="EM46" s="98"/>
      <c r="EN46" s="98"/>
      <c r="EO46" s="98"/>
      <c r="EP46" s="98"/>
      <c r="EQ46" s="98"/>
      <c r="ER46" s="98"/>
      <c r="ES46" s="98"/>
      <c r="ET46" s="98"/>
      <c r="EU46" s="98"/>
      <c r="EV46" s="98"/>
      <c r="EW46" s="98"/>
      <c r="EX46" s="98"/>
      <c r="EY46" s="98"/>
      <c r="EZ46" s="98"/>
      <c r="FA46" s="98"/>
      <c r="FB46" s="98"/>
      <c r="FC46" s="98"/>
      <c r="FD46" s="98"/>
      <c r="FE46" s="98"/>
      <c r="FF46" s="98"/>
      <c r="FG46" s="98"/>
      <c r="FH46" s="98"/>
      <c r="FI46" s="98"/>
      <c r="FJ46" s="98"/>
      <c r="FK46" s="98"/>
      <c r="FL46" s="98"/>
      <c r="FM46" s="98"/>
      <c r="FN46" s="98"/>
      <c r="FX46" s="98"/>
      <c r="GV46" s="81"/>
      <c r="GW46" s="81"/>
      <c r="GY46" s="81"/>
      <c r="GZ46" s="81"/>
      <c r="HA46" s="81"/>
      <c r="HB46" s="81"/>
      <c r="HC46" s="81"/>
      <c r="HD46" s="81"/>
      <c r="HE46" s="81"/>
      <c r="HF46" s="81"/>
      <c r="HG46" s="81"/>
      <c r="HH46" s="81"/>
      <c r="HI46" s="81"/>
      <c r="HJ46" s="81"/>
      <c r="HK46" s="81"/>
      <c r="HL46" s="81"/>
      <c r="HM46" s="81"/>
      <c r="HN46" s="81"/>
      <c r="HO46" s="81"/>
      <c r="HP46" s="81"/>
      <c r="HQ46" s="81"/>
      <c r="HR46" s="81"/>
      <c r="HS46" s="81"/>
      <c r="HT46" s="81"/>
      <c r="HU46" s="81"/>
      <c r="HV46" s="81"/>
      <c r="HW46" s="81"/>
      <c r="HX46" s="81"/>
      <c r="HY46" s="81"/>
      <c r="HZ46" s="81"/>
      <c r="IA46" s="81"/>
      <c r="IB46" s="81"/>
      <c r="IC46" s="81"/>
      <c r="ID46" s="81"/>
      <c r="IE46" s="81"/>
      <c r="IF46" s="81"/>
      <c r="IG46" s="81"/>
      <c r="IH46" s="81"/>
      <c r="II46" s="81"/>
      <c r="IJ46" s="81"/>
      <c r="IK46" s="81"/>
      <c r="IL46" s="81"/>
      <c r="IM46" s="81"/>
      <c r="IN46" s="81"/>
      <c r="IO46" s="81"/>
      <c r="IP46" s="81"/>
      <c r="IQ46" s="81"/>
      <c r="IR46" s="81"/>
      <c r="IS46" s="81"/>
      <c r="IT46" s="81"/>
      <c r="IU46" s="81"/>
      <c r="IV46" s="81"/>
      <c r="IW46" s="81"/>
      <c r="IX46" s="81"/>
      <c r="IY46" s="81"/>
      <c r="IZ46" s="81"/>
      <c r="JA46" s="81"/>
      <c r="JB46" s="81"/>
      <c r="JC46" s="81"/>
      <c r="JD46" s="81"/>
      <c r="JE46" s="81"/>
      <c r="JF46" s="81"/>
      <c r="JG46" s="81"/>
      <c r="JH46" s="81"/>
      <c r="JI46" s="81"/>
      <c r="JJ46" s="81"/>
      <c r="JK46" s="81"/>
      <c r="JL46" s="81"/>
      <c r="JM46" s="81"/>
      <c r="JN46" s="81"/>
      <c r="JO46" s="81"/>
      <c r="JP46" s="81"/>
      <c r="JQ46" s="81"/>
      <c r="JR46" s="81"/>
      <c r="JS46" s="81"/>
      <c r="JT46" s="81"/>
      <c r="JU46" s="81"/>
      <c r="JV46" s="81"/>
      <c r="JW46" s="81"/>
      <c r="JX46" s="81"/>
      <c r="JY46" s="81"/>
      <c r="JZ46" s="81"/>
      <c r="KA46" s="81"/>
      <c r="KB46" s="81"/>
      <c r="KC46" s="81"/>
      <c r="KD46" s="81"/>
      <c r="KE46" s="81"/>
      <c r="KF46" s="81"/>
      <c r="KG46" s="81"/>
      <c r="KH46" s="81"/>
      <c r="KI46" s="81"/>
      <c r="KJ46" s="81"/>
      <c r="KK46" s="81"/>
      <c r="KL46" s="81"/>
      <c r="KM46" s="81"/>
      <c r="KN46" s="81"/>
      <c r="KO46" s="81"/>
      <c r="KP46" s="81"/>
      <c r="KQ46" s="81"/>
      <c r="KR46" s="81"/>
      <c r="KS46" s="81"/>
      <c r="KT46" s="81"/>
      <c r="KU46" s="81"/>
      <c r="KV46" s="81"/>
      <c r="KW46" s="81"/>
      <c r="KX46" s="81"/>
      <c r="KY46" s="81"/>
      <c r="KZ46" s="81"/>
      <c r="LA46" s="81"/>
      <c r="LB46" s="81"/>
      <c r="LC46" s="81"/>
      <c r="LD46" s="81"/>
      <c r="LE46" s="98"/>
      <c r="LF46" s="98"/>
      <c r="LG46" s="81"/>
      <c r="LH46" s="81"/>
      <c r="LI46" s="325"/>
      <c r="LJ46" s="325"/>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T46" s="79" t="s">
        <v>2191</v>
      </c>
      <c r="MV46" s="81"/>
      <c r="MZ46" s="98"/>
      <c r="NA46" s="98"/>
      <c r="NB46" s="98"/>
      <c r="NF46" s="98"/>
      <c r="NG46" s="98"/>
      <c r="NH46" s="98"/>
      <c r="NI46" s="98"/>
      <c r="NJ46" s="98"/>
      <c r="NK46" s="99"/>
      <c r="NM46" s="98"/>
      <c r="NN46" s="76"/>
      <c r="NO46" s="80"/>
      <c r="NQ46" s="98"/>
      <c r="NW46" s="76"/>
      <c r="OF46" s="99"/>
      <c r="OG46" s="98"/>
      <c r="OH46" s="98"/>
      <c r="OI46" s="98"/>
      <c r="OM46" s="98"/>
      <c r="OS46" s="98"/>
      <c r="OT46" s="98"/>
      <c r="OW46" s="98"/>
      <c r="OX46" s="98"/>
      <c r="PA46" s="98"/>
      <c r="PC46" s="98"/>
      <c r="PD46" s="98"/>
      <c r="PE46" s="98"/>
      <c r="PI46" s="98"/>
      <c r="PJ46" s="98"/>
      <c r="PO46" s="98"/>
      <c r="PQ46" s="98"/>
      <c r="PR46" s="98"/>
      <c r="PT46" s="98"/>
      <c r="PX46" s="76"/>
      <c r="PZ46" s="98"/>
      <c r="QA46" s="98"/>
      <c r="QB46" s="76"/>
      <c r="QE46" s="98"/>
      <c r="QF46" s="98"/>
      <c r="QL46" s="98"/>
      <c r="QM46" s="98"/>
      <c r="QN46" s="98"/>
      <c r="QP46" s="98"/>
      <c r="QQ46" s="98"/>
      <c r="QR46" s="98"/>
      <c r="QV46" s="98"/>
      <c r="RG46" s="98"/>
      <c r="RN46" s="98"/>
      <c r="RO46" s="98"/>
      <c r="RS46" s="76"/>
      <c r="RT46" s="98"/>
      <c r="RU46" s="98"/>
      <c r="RV46" s="76"/>
      <c r="SC46" s="98"/>
      <c r="SD46" s="98"/>
      <c r="SK46" s="98"/>
      <c r="SM46" s="117"/>
      <c r="SO46" s="98"/>
      <c r="SR46" s="81"/>
      <c r="SS46" s="81"/>
      <c r="ST46" s="81"/>
      <c r="SU46" s="81"/>
      <c r="SV46" s="81"/>
      <c r="SW46" s="81"/>
      <c r="SX46" s="81"/>
      <c r="SY46" s="81"/>
      <c r="SZ46" s="81"/>
      <c r="TA46" s="81"/>
      <c r="TB46" s="81"/>
      <c r="TC46" s="81"/>
      <c r="TD46" s="81"/>
      <c r="TE46" s="81"/>
      <c r="TF46" s="81"/>
      <c r="TG46" s="81"/>
      <c r="TH46" s="81"/>
      <c r="TI46" s="81"/>
      <c r="TJ46" s="81"/>
      <c r="TK46" s="81"/>
      <c r="TL46" s="81"/>
      <c r="TM46" s="81"/>
      <c r="TN46" s="81"/>
      <c r="TO46" s="81"/>
      <c r="TP46" s="81"/>
      <c r="TQ46" s="81"/>
      <c r="TR46" s="81"/>
      <c r="TS46" s="81"/>
      <c r="TT46" s="81"/>
      <c r="TU46" s="81"/>
      <c r="TV46" s="81"/>
      <c r="TW46" s="81"/>
      <c r="TX46" s="81"/>
      <c r="TY46" s="81"/>
      <c r="TZ46" s="81"/>
      <c r="UA46" s="81"/>
      <c r="UB46" s="81"/>
      <c r="UC46" s="81"/>
      <c r="UD46" s="81"/>
      <c r="UE46" s="81"/>
      <c r="UF46" s="81"/>
      <c r="UG46" s="81"/>
      <c r="UH46" s="81"/>
      <c r="UI46" s="81"/>
      <c r="UJ46" s="81"/>
      <c r="UK46" s="81"/>
      <c r="UL46" s="81"/>
      <c r="UM46" s="81"/>
      <c r="UN46" s="81"/>
      <c r="UO46" s="82"/>
      <c r="UP46" s="82"/>
      <c r="UQ46" s="81"/>
      <c r="UR46" s="81"/>
      <c r="US46" s="81"/>
      <c r="UT46" s="81"/>
      <c r="UU46" s="81"/>
      <c r="UV46" s="81"/>
      <c r="UW46" s="81"/>
      <c r="UX46" s="81"/>
      <c r="UY46" s="81"/>
      <c r="UZ46" s="81"/>
      <c r="VA46" s="81"/>
      <c r="VB46" s="81"/>
      <c r="VC46" s="81"/>
      <c r="VD46" s="81"/>
      <c r="VE46" s="81"/>
      <c r="VF46" s="81"/>
      <c r="VG46" s="81"/>
      <c r="VH46" s="81"/>
      <c r="VI46" s="81"/>
      <c r="VJ46" s="81"/>
      <c r="VK46" s="81"/>
      <c r="VL46" s="81"/>
      <c r="VM46" s="81"/>
      <c r="VN46" s="81"/>
      <c r="VO46" s="81"/>
      <c r="VP46" s="81"/>
      <c r="VQ46" s="81"/>
      <c r="VR46" s="81"/>
      <c r="VS46" s="81"/>
      <c r="VT46" s="81"/>
      <c r="VU46" s="81"/>
      <c r="VV46" s="81"/>
      <c r="VW46" s="81"/>
      <c r="VX46" s="81"/>
      <c r="VY46" s="81"/>
      <c r="VZ46" s="81"/>
      <c r="WA46" s="81"/>
      <c r="WB46" s="81"/>
      <c r="WC46" s="81"/>
      <c r="WD46" s="81"/>
      <c r="WE46" s="81"/>
      <c r="WF46" s="81"/>
      <c r="WG46" s="81"/>
      <c r="WH46" s="81"/>
      <c r="WI46" s="81"/>
      <c r="WJ46" s="80"/>
      <c r="WK46" s="81"/>
      <c r="WL46" s="81"/>
      <c r="WM46" s="81"/>
      <c r="WN46" s="81"/>
      <c r="WO46" s="81"/>
      <c r="WP46" s="81"/>
      <c r="WQ46" s="81"/>
      <c r="WR46" s="81"/>
      <c r="WS46" s="81"/>
      <c r="WT46" s="81"/>
      <c r="WU46" s="81"/>
      <c r="WV46" s="81"/>
      <c r="WW46" s="81"/>
      <c r="WX46" s="81"/>
      <c r="WY46" s="81"/>
      <c r="WZ46" s="81"/>
      <c r="XA46" s="81"/>
      <c r="XB46" s="81"/>
      <c r="XC46" s="81"/>
      <c r="XD46" s="81"/>
      <c r="XE46" s="81"/>
      <c r="XF46" s="81"/>
      <c r="XG46" s="81"/>
      <c r="XH46" s="81"/>
      <c r="XI46" s="81"/>
      <c r="XJ46" s="81"/>
      <c r="XK46" s="81"/>
      <c r="XL46" s="81"/>
      <c r="XM46" s="81"/>
      <c r="XN46" s="81"/>
      <c r="XO46" s="81"/>
      <c r="XP46" s="81"/>
      <c r="XQ46" s="81"/>
      <c r="XR46" s="81"/>
      <c r="XS46" s="81"/>
      <c r="XT46" s="81"/>
      <c r="XU46" s="81"/>
      <c r="XV46" s="81"/>
      <c r="XW46" s="81"/>
      <c r="XX46" s="81"/>
      <c r="XY46" s="81"/>
      <c r="XZ46" s="81"/>
      <c r="YA46" s="81"/>
      <c r="YB46" s="81"/>
      <c r="YC46" s="81"/>
      <c r="YD46" s="81"/>
      <c r="YE46" s="81"/>
      <c r="YF46" s="81"/>
      <c r="YG46" s="81"/>
      <c r="YH46" s="81"/>
      <c r="YI46" s="81"/>
      <c r="YJ46" s="81"/>
      <c r="YK46" s="81"/>
      <c r="YL46" s="301"/>
      <c r="YM46" s="301"/>
      <c r="YN46" s="301"/>
      <c r="YO46" s="301"/>
      <c r="YP46" s="2"/>
      <c r="YQ46" s="2"/>
    </row>
    <row r="47" spans="1:667" s="79" customFormat="1" ht="15" customHeight="1" x14ac:dyDescent="0.25">
      <c r="A47" s="91" t="s">
        <v>1142</v>
      </c>
      <c r="B47" s="75"/>
      <c r="C47" s="98"/>
      <c r="D47" s="98"/>
      <c r="BA47" s="98"/>
      <c r="BB47" s="98"/>
      <c r="BC47" s="98"/>
      <c r="BD47" s="98"/>
      <c r="BE47" s="98"/>
      <c r="BF47" s="98"/>
      <c r="BG47" s="98"/>
      <c r="BH47" s="98"/>
      <c r="BI47" s="98"/>
      <c r="BJ47" s="98"/>
      <c r="BK47" s="98"/>
      <c r="BL47" s="98"/>
      <c r="BM47" s="98"/>
      <c r="BN47" s="98"/>
      <c r="BO47" s="98"/>
      <c r="BP47" s="98"/>
      <c r="BQ47" s="98"/>
      <c r="BR47" s="98"/>
      <c r="BZ47" s="98"/>
      <c r="CB47" s="98"/>
      <c r="CC47" s="98"/>
      <c r="CD47" s="98"/>
      <c r="CE47" s="98"/>
      <c r="CF47" s="98"/>
      <c r="CG47" s="98"/>
      <c r="CH47" s="98"/>
      <c r="CI47" s="98"/>
      <c r="CJ47" s="98"/>
      <c r="CK47" s="98"/>
      <c r="CP47" s="98"/>
      <c r="CQ47" s="98"/>
      <c r="CR47" s="98"/>
      <c r="CS47" s="98"/>
      <c r="CT47" s="98"/>
      <c r="CU47" s="98"/>
      <c r="CV47" s="98"/>
      <c r="CW47" s="98"/>
      <c r="CX47" s="98"/>
      <c r="CY47" s="98"/>
      <c r="CZ47" s="98"/>
      <c r="DA47" s="98"/>
      <c r="DB47" s="98"/>
      <c r="DC47" s="98"/>
      <c r="DD47" s="98"/>
      <c r="DE47" s="98"/>
      <c r="DJ47" s="98"/>
      <c r="DK47" s="98"/>
      <c r="DL47" s="98"/>
      <c r="DM47" s="98"/>
      <c r="DN47" s="98"/>
      <c r="DO47" s="98"/>
      <c r="DP47" s="98"/>
      <c r="DQ47" s="98"/>
      <c r="DR47" s="98"/>
      <c r="DS47" s="98"/>
      <c r="DT47" s="98"/>
      <c r="DU47" s="98"/>
      <c r="DV47" s="98"/>
      <c r="DW47" s="98"/>
      <c r="DZ47" s="98"/>
      <c r="EA47" s="98"/>
      <c r="EB47" s="98"/>
      <c r="EC47" s="98"/>
      <c r="ED47" s="98"/>
      <c r="EE47" s="98"/>
      <c r="EF47" s="98"/>
      <c r="EG47" s="98"/>
      <c r="EH47" s="98"/>
      <c r="EI47" s="98"/>
      <c r="EK47" s="98"/>
      <c r="EL47" s="98"/>
      <c r="EM47" s="98"/>
      <c r="EN47" s="98"/>
      <c r="EO47" s="98"/>
      <c r="EP47" s="98"/>
      <c r="EQ47" s="98"/>
      <c r="ER47" s="98"/>
      <c r="ES47" s="98"/>
      <c r="ET47" s="98"/>
      <c r="EU47" s="98"/>
      <c r="EV47" s="98"/>
      <c r="EW47" s="98"/>
      <c r="EX47" s="98"/>
      <c r="EY47" s="98"/>
      <c r="EZ47" s="98"/>
      <c r="FA47" s="98"/>
      <c r="FB47" s="98"/>
      <c r="FC47" s="98"/>
      <c r="FD47" s="98"/>
      <c r="FE47" s="98"/>
      <c r="FF47" s="98"/>
      <c r="FG47" s="98"/>
      <c r="FH47" s="98"/>
      <c r="FI47" s="98"/>
      <c r="FJ47" s="98"/>
      <c r="FK47" s="98"/>
      <c r="FL47" s="98"/>
      <c r="FM47" s="98"/>
      <c r="FN47" s="98"/>
      <c r="FX47" s="98"/>
      <c r="GV47" s="81"/>
      <c r="GW47" s="81"/>
      <c r="GY47" s="81"/>
      <c r="GZ47" s="81"/>
      <c r="HA47" s="81"/>
      <c r="HB47" s="81"/>
      <c r="HC47" s="81"/>
      <c r="HD47" s="81"/>
      <c r="HE47" s="81"/>
      <c r="HF47" s="81"/>
      <c r="HG47" s="81"/>
      <c r="HH47" s="81"/>
      <c r="HI47" s="81"/>
      <c r="HJ47" s="81"/>
      <c r="HK47" s="81"/>
      <c r="HL47" s="81"/>
      <c r="HM47" s="81"/>
      <c r="HN47" s="81"/>
      <c r="HO47" s="81"/>
      <c r="HP47" s="81"/>
      <c r="HQ47" s="81"/>
      <c r="HR47" s="81"/>
      <c r="HS47" s="81"/>
      <c r="HT47" s="81"/>
      <c r="HU47" s="81"/>
      <c r="HV47" s="81"/>
      <c r="HW47" s="81"/>
      <c r="HX47" s="81"/>
      <c r="HY47" s="81"/>
      <c r="HZ47" s="81"/>
      <c r="IA47" s="81"/>
      <c r="IB47" s="81"/>
      <c r="IC47" s="81"/>
      <c r="ID47" s="81"/>
      <c r="IE47" s="81"/>
      <c r="IF47" s="81"/>
      <c r="IG47" s="81"/>
      <c r="IH47" s="81"/>
      <c r="II47" s="81"/>
      <c r="IJ47" s="81"/>
      <c r="IK47" s="81"/>
      <c r="IL47" s="81"/>
      <c r="IM47" s="81"/>
      <c r="IN47" s="81"/>
      <c r="IO47" s="81"/>
      <c r="IP47" s="81"/>
      <c r="IQ47" s="81"/>
      <c r="IR47" s="81"/>
      <c r="IS47" s="81"/>
      <c r="IT47" s="81"/>
      <c r="IU47" s="81"/>
      <c r="IV47" s="81"/>
      <c r="IW47" s="81"/>
      <c r="IX47" s="81"/>
      <c r="IY47" s="81"/>
      <c r="IZ47" s="81"/>
      <c r="JA47" s="81"/>
      <c r="JB47" s="81"/>
      <c r="JC47" s="81"/>
      <c r="JD47" s="81"/>
      <c r="JE47" s="81"/>
      <c r="JF47" s="81"/>
      <c r="JG47" s="81"/>
      <c r="JH47" s="81"/>
      <c r="JI47" s="81"/>
      <c r="JJ47" s="81"/>
      <c r="JK47" s="81"/>
      <c r="JL47" s="81"/>
      <c r="JM47" s="81"/>
      <c r="JN47" s="81"/>
      <c r="JO47" s="81"/>
      <c r="JP47" s="81"/>
      <c r="JQ47" s="81"/>
      <c r="JR47" s="81"/>
      <c r="JS47" s="81"/>
      <c r="JT47" s="81"/>
      <c r="JU47" s="81"/>
      <c r="JV47" s="81"/>
      <c r="JW47" s="81"/>
      <c r="JX47" s="81"/>
      <c r="JY47" s="81"/>
      <c r="JZ47" s="81"/>
      <c r="KA47" s="81"/>
      <c r="KB47" s="81"/>
      <c r="KC47" s="81"/>
      <c r="KD47" s="81"/>
      <c r="KE47" s="81"/>
      <c r="KF47" s="81"/>
      <c r="KG47" s="81"/>
      <c r="KH47" s="81"/>
      <c r="KI47" s="81"/>
      <c r="KJ47" s="81"/>
      <c r="KK47" s="81"/>
      <c r="KL47" s="81"/>
      <c r="KM47" s="81"/>
      <c r="KN47" s="81"/>
      <c r="KO47" s="81"/>
      <c r="KP47" s="81"/>
      <c r="KQ47" s="81"/>
      <c r="KR47" s="81"/>
      <c r="KS47" s="81"/>
      <c r="KT47" s="81"/>
      <c r="KU47" s="81"/>
      <c r="KV47" s="81"/>
      <c r="KW47" s="81"/>
      <c r="KX47" s="81"/>
      <c r="KY47" s="81"/>
      <c r="KZ47" s="81"/>
      <c r="LA47" s="81"/>
      <c r="LB47" s="81"/>
      <c r="LC47" s="81"/>
      <c r="LD47" s="81"/>
      <c r="LE47" s="98"/>
      <c r="LF47" s="98"/>
      <c r="LG47" s="81"/>
      <c r="LH47" s="81"/>
      <c r="LI47" s="325"/>
      <c r="LJ47" s="325"/>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T47" s="79" t="s">
        <v>2191</v>
      </c>
      <c r="MV47" s="81"/>
      <c r="MZ47" s="98"/>
      <c r="NA47" s="98"/>
      <c r="NB47" s="98"/>
      <c r="NF47" s="98"/>
      <c r="NG47" s="98"/>
      <c r="NH47" s="98"/>
      <c r="NI47" s="98"/>
      <c r="NJ47" s="98"/>
      <c r="NK47" s="99"/>
      <c r="NM47" s="98"/>
      <c r="NN47" s="76"/>
      <c r="NO47" s="80"/>
      <c r="NQ47" s="98"/>
      <c r="NW47" s="76"/>
      <c r="OF47" s="99" t="s">
        <v>421</v>
      </c>
      <c r="OG47" s="98"/>
      <c r="OH47" s="98"/>
      <c r="OI47" s="98"/>
      <c r="OM47" s="98"/>
      <c r="OS47" s="98"/>
      <c r="OT47" s="98"/>
      <c r="OW47" s="98"/>
      <c r="OX47" s="98"/>
      <c r="PA47" s="98"/>
      <c r="PC47" s="98"/>
      <c r="PD47" s="98"/>
      <c r="PE47" s="98"/>
      <c r="PI47" s="98"/>
      <c r="PJ47" s="98"/>
      <c r="PO47" s="98"/>
      <c r="PQ47" s="98"/>
      <c r="PR47" s="98"/>
      <c r="PT47" s="98"/>
      <c r="PX47" s="76"/>
      <c r="PZ47" s="98"/>
      <c r="QA47" s="98"/>
      <c r="QB47" s="76"/>
      <c r="QE47" s="98"/>
      <c r="QF47" s="98"/>
      <c r="QL47" s="98"/>
      <c r="QM47" s="98"/>
      <c r="QN47" s="98"/>
      <c r="QP47" s="98"/>
      <c r="QQ47" s="98"/>
      <c r="QR47" s="98"/>
      <c r="QV47" s="98"/>
      <c r="RG47" s="98"/>
      <c r="RN47" s="98"/>
      <c r="RO47" s="98"/>
      <c r="RS47" s="76"/>
      <c r="RT47" s="98"/>
      <c r="RU47" s="98"/>
      <c r="RV47" s="76"/>
      <c r="SC47" s="98"/>
      <c r="SD47" s="98"/>
      <c r="SK47" s="98"/>
      <c r="SO47" s="98"/>
      <c r="SR47" s="81"/>
      <c r="SS47" s="81"/>
      <c r="ST47" s="81"/>
      <c r="SU47" s="81"/>
      <c r="SV47" s="81"/>
      <c r="SW47" s="81"/>
      <c r="SX47" s="81"/>
      <c r="SY47" s="81"/>
      <c r="SZ47" s="81"/>
      <c r="TA47" s="81"/>
      <c r="TB47" s="81"/>
      <c r="TC47" s="81"/>
      <c r="TD47" s="81"/>
      <c r="TE47" s="81"/>
      <c r="TF47" s="81"/>
      <c r="TG47" s="81"/>
      <c r="TH47" s="81"/>
      <c r="TI47" s="81"/>
      <c r="TJ47" s="81"/>
      <c r="TK47" s="81"/>
      <c r="TL47" s="81"/>
      <c r="TM47" s="81"/>
      <c r="TN47" s="81"/>
      <c r="TO47" s="81"/>
      <c r="TP47" s="81"/>
      <c r="TQ47" s="81"/>
      <c r="TR47" s="81"/>
      <c r="TS47" s="81"/>
      <c r="TT47" s="81"/>
      <c r="TU47" s="81"/>
      <c r="TV47" s="81"/>
      <c r="TW47" s="81"/>
      <c r="TX47" s="81"/>
      <c r="TY47" s="81"/>
      <c r="TZ47" s="81"/>
      <c r="UA47" s="81"/>
      <c r="UB47" s="81"/>
      <c r="UC47" s="81"/>
      <c r="UD47" s="81"/>
      <c r="UE47" s="81"/>
      <c r="UF47" s="81"/>
      <c r="UG47" s="81"/>
      <c r="UH47" s="81"/>
      <c r="UI47" s="81"/>
      <c r="UJ47" s="81"/>
      <c r="UK47" s="81"/>
      <c r="UL47" s="81"/>
      <c r="UM47" s="81"/>
      <c r="UN47" s="81"/>
      <c r="UO47" s="82"/>
      <c r="UP47" s="82"/>
      <c r="UQ47" s="81"/>
      <c r="UR47" s="81"/>
      <c r="US47" s="81"/>
      <c r="UT47" s="81"/>
      <c r="UU47" s="81"/>
      <c r="UV47" s="81"/>
      <c r="UW47" s="81"/>
      <c r="UX47" s="81"/>
      <c r="UY47" s="81"/>
      <c r="UZ47" s="81"/>
      <c r="VA47" s="81"/>
      <c r="VB47" s="81"/>
      <c r="VC47" s="81"/>
      <c r="VD47" s="81"/>
      <c r="VE47" s="81"/>
      <c r="VF47" s="81"/>
      <c r="VG47" s="81"/>
      <c r="VH47" s="81"/>
      <c r="VI47" s="81"/>
      <c r="VJ47" s="81"/>
      <c r="VK47" s="81"/>
      <c r="VL47" s="81"/>
      <c r="VM47" s="81"/>
      <c r="VN47" s="81"/>
      <c r="VO47" s="81"/>
      <c r="VP47" s="81"/>
      <c r="VQ47" s="81"/>
      <c r="VR47" s="81"/>
      <c r="VS47" s="81"/>
      <c r="VT47" s="81"/>
      <c r="VU47" s="81"/>
      <c r="VV47" s="81"/>
      <c r="VW47" s="81"/>
      <c r="VX47" s="81"/>
      <c r="VY47" s="81"/>
      <c r="VZ47" s="81"/>
      <c r="WA47" s="81"/>
      <c r="WB47" s="81"/>
      <c r="WC47" s="81"/>
      <c r="WD47" s="81"/>
      <c r="WE47" s="81"/>
      <c r="WF47" s="81"/>
      <c r="WG47" s="81"/>
      <c r="WH47" s="81"/>
      <c r="WI47" s="81"/>
      <c r="WJ47" s="80"/>
      <c r="WK47" s="81"/>
      <c r="WL47" s="81"/>
      <c r="WM47" s="81"/>
      <c r="WN47" s="81"/>
      <c r="WO47" s="81"/>
      <c r="WP47" s="81"/>
      <c r="WQ47" s="81"/>
      <c r="WR47" s="81"/>
      <c r="WS47" s="81"/>
      <c r="WT47" s="81"/>
      <c r="WU47" s="81"/>
      <c r="WV47" s="81"/>
      <c r="WW47" s="81"/>
      <c r="WX47" s="81"/>
      <c r="WY47" s="81"/>
      <c r="WZ47" s="81"/>
      <c r="XA47" s="81"/>
      <c r="XB47" s="81"/>
      <c r="XC47" s="81"/>
      <c r="XD47" s="81"/>
      <c r="XE47" s="81"/>
      <c r="XF47" s="81"/>
      <c r="XG47" s="81"/>
      <c r="XH47" s="81"/>
      <c r="XI47" s="81"/>
      <c r="XJ47" s="81"/>
      <c r="XK47" s="81"/>
      <c r="XL47" s="81"/>
      <c r="XM47" s="81"/>
      <c r="XN47" s="81"/>
      <c r="XO47" s="81"/>
      <c r="XP47" s="81"/>
      <c r="XQ47" s="81"/>
      <c r="XR47" s="81"/>
      <c r="XS47" s="81"/>
      <c r="XT47" s="81"/>
      <c r="XU47" s="81"/>
      <c r="XV47" s="81"/>
      <c r="XW47" s="81"/>
      <c r="XX47" s="81"/>
      <c r="XY47" s="81"/>
      <c r="XZ47" s="81"/>
      <c r="YA47" s="81"/>
      <c r="YB47" s="81"/>
      <c r="YC47" s="81"/>
      <c r="YD47" s="81"/>
      <c r="YE47" s="81"/>
      <c r="YF47" s="81"/>
      <c r="YG47" s="81"/>
      <c r="YH47" s="81"/>
      <c r="YI47" s="81"/>
      <c r="YJ47" s="81"/>
      <c r="YK47" s="81"/>
      <c r="YL47" s="301"/>
      <c r="YM47" s="301"/>
      <c r="YN47" s="301"/>
      <c r="YO47" s="301"/>
      <c r="YP47" s="2"/>
      <c r="YQ47" s="2"/>
    </row>
    <row r="48" spans="1:667" s="114" customFormat="1" ht="15" customHeight="1" x14ac:dyDescent="0.25">
      <c r="A48" s="139" t="s">
        <v>1167</v>
      </c>
      <c r="B48" s="140"/>
      <c r="C48" s="114">
        <v>0</v>
      </c>
      <c r="D48" s="114">
        <v>0</v>
      </c>
      <c r="E48" s="114">
        <v>1</v>
      </c>
      <c r="F48" s="114">
        <v>1</v>
      </c>
      <c r="G48" s="114">
        <v>1</v>
      </c>
      <c r="H48" s="114">
        <v>1</v>
      </c>
      <c r="I48" s="114">
        <v>1</v>
      </c>
      <c r="J48" s="114">
        <v>1</v>
      </c>
      <c r="K48" s="114">
        <v>1</v>
      </c>
      <c r="L48" s="114">
        <v>1</v>
      </c>
      <c r="M48" s="114">
        <v>1</v>
      </c>
      <c r="N48" s="114">
        <v>1</v>
      </c>
      <c r="O48" s="114">
        <v>1</v>
      </c>
      <c r="P48" s="114">
        <v>1</v>
      </c>
      <c r="Q48" s="114">
        <v>1</v>
      </c>
      <c r="R48" s="114">
        <v>1</v>
      </c>
      <c r="S48" s="114">
        <v>1</v>
      </c>
      <c r="T48" s="114">
        <v>1</v>
      </c>
      <c r="U48" s="114">
        <v>1</v>
      </c>
      <c r="V48" s="114">
        <v>1</v>
      </c>
      <c r="W48" s="114">
        <v>1</v>
      </c>
      <c r="X48" s="114">
        <v>1</v>
      </c>
      <c r="Y48" s="114">
        <v>1</v>
      </c>
      <c r="Z48" s="114">
        <v>1</v>
      </c>
      <c r="AA48" s="114">
        <v>1</v>
      </c>
      <c r="AB48" s="114">
        <v>1</v>
      </c>
      <c r="AC48" s="114">
        <v>1</v>
      </c>
      <c r="AD48" s="114">
        <v>1</v>
      </c>
      <c r="AE48" s="114">
        <v>1</v>
      </c>
      <c r="AF48" s="114">
        <v>1</v>
      </c>
      <c r="AG48" s="114">
        <v>1</v>
      </c>
      <c r="AH48" s="114">
        <v>1</v>
      </c>
      <c r="AI48" s="114">
        <v>1</v>
      </c>
      <c r="AJ48" s="114">
        <v>1</v>
      </c>
      <c r="AK48" s="114">
        <v>1</v>
      </c>
      <c r="AL48" s="114">
        <v>1</v>
      </c>
      <c r="AM48" s="114">
        <v>1</v>
      </c>
      <c r="AN48" s="114">
        <v>1</v>
      </c>
      <c r="AO48" s="114">
        <v>1</v>
      </c>
      <c r="AP48" s="114">
        <v>1</v>
      </c>
      <c r="AQ48" s="114">
        <v>1</v>
      </c>
      <c r="AR48" s="114">
        <v>0</v>
      </c>
      <c r="AS48" s="114">
        <v>0</v>
      </c>
      <c r="AT48" s="114">
        <v>0</v>
      </c>
      <c r="AU48" s="114">
        <v>0</v>
      </c>
      <c r="AV48" s="114">
        <v>0</v>
      </c>
      <c r="AW48" s="114">
        <v>0</v>
      </c>
      <c r="AX48" s="114">
        <v>0</v>
      </c>
      <c r="AY48" s="114">
        <v>1</v>
      </c>
      <c r="AZ48" s="114">
        <v>1</v>
      </c>
      <c r="BA48" s="114">
        <v>1</v>
      </c>
      <c r="BB48" s="114">
        <v>1</v>
      </c>
      <c r="BC48" s="114">
        <v>1</v>
      </c>
      <c r="BD48" s="114">
        <v>1</v>
      </c>
      <c r="BE48" s="114">
        <v>0</v>
      </c>
      <c r="BF48" s="114">
        <v>0</v>
      </c>
      <c r="BG48" s="114">
        <v>1</v>
      </c>
      <c r="BH48" s="114">
        <v>1</v>
      </c>
      <c r="BI48" s="114">
        <v>1</v>
      </c>
      <c r="BJ48" s="114">
        <v>1</v>
      </c>
      <c r="BK48" s="114">
        <v>1</v>
      </c>
      <c r="BL48" s="114">
        <v>1</v>
      </c>
      <c r="BM48" s="114">
        <v>1</v>
      </c>
      <c r="BN48" s="114">
        <v>1</v>
      </c>
      <c r="BO48" s="114">
        <v>1</v>
      </c>
      <c r="BP48" s="114">
        <v>1</v>
      </c>
      <c r="BQ48" s="114">
        <v>1</v>
      </c>
      <c r="BR48" s="114">
        <v>1</v>
      </c>
      <c r="BS48" s="114">
        <v>0</v>
      </c>
      <c r="BT48" s="114">
        <v>1</v>
      </c>
      <c r="BU48" s="114">
        <v>1</v>
      </c>
      <c r="BV48" s="114">
        <v>1</v>
      </c>
      <c r="BW48" s="114">
        <v>1</v>
      </c>
      <c r="BX48" s="114">
        <v>1</v>
      </c>
      <c r="BY48" s="114">
        <v>1</v>
      </c>
      <c r="BZ48" s="114">
        <v>1</v>
      </c>
      <c r="CA48" s="114">
        <v>1</v>
      </c>
      <c r="CB48" s="114">
        <v>1</v>
      </c>
      <c r="CC48" s="114">
        <v>1</v>
      </c>
      <c r="CD48" s="114">
        <v>1</v>
      </c>
      <c r="CE48" s="114">
        <v>1</v>
      </c>
      <c r="CF48" s="114">
        <v>0</v>
      </c>
      <c r="CG48" s="114">
        <v>0</v>
      </c>
      <c r="CH48" s="114">
        <v>0</v>
      </c>
      <c r="CI48" s="114">
        <v>0</v>
      </c>
      <c r="CJ48" s="114">
        <v>0</v>
      </c>
      <c r="CK48" s="114">
        <v>0</v>
      </c>
      <c r="CL48" s="114">
        <v>1</v>
      </c>
      <c r="CM48" s="114">
        <v>1</v>
      </c>
      <c r="CN48" s="114">
        <v>1</v>
      </c>
      <c r="CO48" s="114">
        <v>0</v>
      </c>
      <c r="CP48" s="114">
        <v>0</v>
      </c>
      <c r="CQ48" s="114">
        <v>1</v>
      </c>
      <c r="CR48" s="114">
        <v>1</v>
      </c>
      <c r="CS48" s="114">
        <v>1</v>
      </c>
      <c r="CT48" s="114">
        <v>1</v>
      </c>
      <c r="CU48" s="114">
        <v>1</v>
      </c>
      <c r="CV48" s="114">
        <v>1</v>
      </c>
      <c r="CW48" s="114">
        <v>1</v>
      </c>
      <c r="CX48" s="114">
        <v>1</v>
      </c>
      <c r="CY48" s="114">
        <v>1</v>
      </c>
      <c r="CZ48" s="114">
        <v>1</v>
      </c>
      <c r="DA48" s="114">
        <v>1</v>
      </c>
      <c r="DB48" s="114">
        <v>1</v>
      </c>
      <c r="DC48" s="114">
        <v>1</v>
      </c>
      <c r="DD48" s="114">
        <v>1</v>
      </c>
      <c r="DE48" s="114">
        <v>1</v>
      </c>
      <c r="DF48" s="114">
        <v>1</v>
      </c>
      <c r="DG48" s="114">
        <v>1</v>
      </c>
      <c r="DH48" s="114">
        <v>1</v>
      </c>
      <c r="DI48" s="114">
        <v>1</v>
      </c>
      <c r="DJ48" s="114">
        <v>1</v>
      </c>
      <c r="DK48" s="114">
        <v>1</v>
      </c>
      <c r="DL48" s="114">
        <v>1</v>
      </c>
      <c r="DM48" s="114">
        <v>1</v>
      </c>
      <c r="DN48" s="114">
        <v>1</v>
      </c>
      <c r="DO48" s="114">
        <v>1</v>
      </c>
      <c r="DP48" s="114">
        <v>1</v>
      </c>
      <c r="DQ48" s="114">
        <v>1</v>
      </c>
      <c r="DR48" s="114">
        <v>1</v>
      </c>
      <c r="DS48" s="114">
        <v>1</v>
      </c>
      <c r="DT48" s="114">
        <v>1</v>
      </c>
      <c r="DU48" s="114">
        <v>1</v>
      </c>
      <c r="DV48" s="114">
        <v>1</v>
      </c>
      <c r="DW48" s="114">
        <v>1</v>
      </c>
      <c r="DX48" s="114">
        <v>0</v>
      </c>
      <c r="DY48" s="114">
        <v>0</v>
      </c>
      <c r="DZ48" s="114">
        <v>0</v>
      </c>
      <c r="EA48" s="114">
        <v>0</v>
      </c>
      <c r="EB48" s="114">
        <v>0</v>
      </c>
      <c r="EC48" s="114">
        <v>0</v>
      </c>
      <c r="ED48" s="114">
        <v>0</v>
      </c>
      <c r="EE48" s="114">
        <v>0</v>
      </c>
      <c r="EF48" s="114">
        <v>0</v>
      </c>
      <c r="EG48" s="114">
        <v>0</v>
      </c>
      <c r="EH48" s="114">
        <v>0</v>
      </c>
      <c r="EI48" s="114">
        <v>0</v>
      </c>
      <c r="EJ48" s="114">
        <v>0</v>
      </c>
      <c r="EK48" s="114">
        <v>0</v>
      </c>
      <c r="EL48" s="114">
        <v>0</v>
      </c>
      <c r="EM48" s="114">
        <v>0</v>
      </c>
      <c r="EN48" s="114">
        <v>0</v>
      </c>
      <c r="EO48" s="114">
        <v>0</v>
      </c>
      <c r="EP48" s="114">
        <v>0</v>
      </c>
      <c r="EQ48" s="114">
        <v>0</v>
      </c>
      <c r="ER48" s="114">
        <v>0</v>
      </c>
      <c r="ES48" s="114">
        <v>0</v>
      </c>
      <c r="ET48" s="114">
        <v>0</v>
      </c>
      <c r="EU48" s="114">
        <v>0</v>
      </c>
      <c r="EV48" s="114">
        <v>0</v>
      </c>
      <c r="EW48" s="114">
        <v>0</v>
      </c>
      <c r="EX48" s="114">
        <v>0</v>
      </c>
      <c r="EY48" s="114">
        <v>0</v>
      </c>
      <c r="EZ48" s="114">
        <v>0</v>
      </c>
      <c r="FA48" s="114">
        <v>0</v>
      </c>
      <c r="FB48" s="114">
        <v>0</v>
      </c>
      <c r="FC48" s="114">
        <v>0</v>
      </c>
      <c r="FD48" s="114">
        <v>0</v>
      </c>
      <c r="FE48" s="114">
        <v>0</v>
      </c>
      <c r="FF48" s="114">
        <v>0</v>
      </c>
      <c r="FG48" s="114">
        <v>0</v>
      </c>
      <c r="FH48" s="114">
        <v>0</v>
      </c>
      <c r="FI48" s="114">
        <v>0</v>
      </c>
      <c r="FJ48" s="114">
        <v>0</v>
      </c>
      <c r="FK48" s="114">
        <v>0</v>
      </c>
      <c r="FL48" s="114">
        <v>0</v>
      </c>
      <c r="FM48" s="114">
        <v>0</v>
      </c>
      <c r="FN48" s="114">
        <v>0</v>
      </c>
      <c r="FO48" s="114">
        <v>1</v>
      </c>
      <c r="FP48" s="114">
        <v>1</v>
      </c>
      <c r="FQ48" s="114">
        <v>1</v>
      </c>
      <c r="FR48" s="114">
        <v>1</v>
      </c>
      <c r="FS48" s="114">
        <v>1</v>
      </c>
      <c r="FT48" s="114">
        <v>1</v>
      </c>
      <c r="FU48" s="114">
        <v>0</v>
      </c>
      <c r="FV48" s="114">
        <v>0</v>
      </c>
      <c r="FW48" s="114">
        <v>0</v>
      </c>
      <c r="FX48" s="114">
        <v>0</v>
      </c>
      <c r="FY48" s="114">
        <v>1</v>
      </c>
      <c r="FZ48" s="114">
        <v>1</v>
      </c>
      <c r="GA48" s="114">
        <v>1</v>
      </c>
      <c r="GB48" s="114">
        <v>1</v>
      </c>
      <c r="GC48" s="114">
        <v>1</v>
      </c>
      <c r="GD48" s="114">
        <v>1</v>
      </c>
      <c r="GE48" s="114">
        <v>0</v>
      </c>
      <c r="GF48" s="114">
        <v>0</v>
      </c>
      <c r="GG48" s="114">
        <v>0</v>
      </c>
      <c r="GH48" s="114">
        <v>0</v>
      </c>
      <c r="GI48" s="114">
        <v>0</v>
      </c>
      <c r="GJ48" s="114">
        <v>0</v>
      </c>
      <c r="GK48" s="114">
        <v>0</v>
      </c>
      <c r="GL48" s="114">
        <v>0</v>
      </c>
      <c r="GM48" s="114">
        <v>0</v>
      </c>
      <c r="GN48" s="114">
        <v>0</v>
      </c>
      <c r="GO48" s="114">
        <v>0</v>
      </c>
      <c r="GP48" s="114">
        <v>1</v>
      </c>
      <c r="GQ48" s="114">
        <v>1</v>
      </c>
      <c r="GR48" s="114">
        <v>1</v>
      </c>
      <c r="GS48" s="114">
        <v>1</v>
      </c>
      <c r="GT48" s="114">
        <v>1</v>
      </c>
      <c r="GU48" s="79">
        <v>1</v>
      </c>
      <c r="GV48" s="81">
        <f t="shared" ref="GV48:GV51" si="380">GU48</f>
        <v>1</v>
      </c>
      <c r="GW48" s="81">
        <f t="shared" ref="GW48:GW51" si="381">GV48</f>
        <v>1</v>
      </c>
      <c r="GX48" s="79">
        <v>1</v>
      </c>
      <c r="GY48" s="81">
        <f t="shared" ref="GY48:GZ51" si="382">GX48</f>
        <v>1</v>
      </c>
      <c r="GZ48" s="81">
        <f t="shared" si="382"/>
        <v>1</v>
      </c>
      <c r="HA48" s="81">
        <v>1</v>
      </c>
      <c r="HB48" s="81">
        <v>0</v>
      </c>
      <c r="HC48" s="81">
        <f>HB48</f>
        <v>0</v>
      </c>
      <c r="HD48" s="81">
        <v>1</v>
      </c>
      <c r="HE48" s="81">
        <v>1</v>
      </c>
      <c r="HF48" s="81">
        <v>1</v>
      </c>
      <c r="HG48" s="81">
        <v>1</v>
      </c>
      <c r="HH48" s="81">
        <v>1</v>
      </c>
      <c r="HI48" s="81">
        <v>1</v>
      </c>
      <c r="HJ48" s="81">
        <v>1</v>
      </c>
      <c r="HK48" s="81">
        <v>1</v>
      </c>
      <c r="HL48" s="81">
        <v>1</v>
      </c>
      <c r="HM48" s="81">
        <v>1</v>
      </c>
      <c r="HN48" s="81">
        <v>1</v>
      </c>
      <c r="HO48" s="81">
        <v>0</v>
      </c>
      <c r="HP48" s="81">
        <v>0</v>
      </c>
      <c r="HQ48" s="81">
        <v>0</v>
      </c>
      <c r="HR48" s="81">
        <v>0</v>
      </c>
      <c r="HS48" s="81">
        <v>1</v>
      </c>
      <c r="HT48" s="81">
        <v>0</v>
      </c>
      <c r="HU48" s="81">
        <v>1</v>
      </c>
      <c r="HV48" s="81">
        <v>1</v>
      </c>
      <c r="HW48" s="81">
        <v>0</v>
      </c>
      <c r="HX48" s="81">
        <v>0</v>
      </c>
      <c r="HY48" s="81">
        <v>1</v>
      </c>
      <c r="HZ48" s="81">
        <v>1</v>
      </c>
      <c r="IA48" s="81">
        <v>1</v>
      </c>
      <c r="IB48" s="81">
        <v>1</v>
      </c>
      <c r="IC48" s="81">
        <v>1</v>
      </c>
      <c r="ID48" s="81">
        <v>1</v>
      </c>
      <c r="IE48" s="81">
        <v>1</v>
      </c>
      <c r="IF48" s="81">
        <v>0</v>
      </c>
      <c r="IG48" s="81">
        <v>1</v>
      </c>
      <c r="IH48" s="81">
        <v>1</v>
      </c>
      <c r="II48" s="81">
        <v>1</v>
      </c>
      <c r="IJ48" s="81">
        <v>1</v>
      </c>
      <c r="IK48" s="81">
        <v>1</v>
      </c>
      <c r="IL48" s="81">
        <v>1</v>
      </c>
      <c r="IM48" s="81">
        <v>1</v>
      </c>
      <c r="IN48" s="81">
        <v>1</v>
      </c>
      <c r="IO48" s="81">
        <v>1</v>
      </c>
      <c r="IP48" s="81">
        <v>1</v>
      </c>
      <c r="IQ48" s="81">
        <v>1</v>
      </c>
      <c r="IR48" s="81">
        <v>1</v>
      </c>
      <c r="IS48" s="81">
        <v>1</v>
      </c>
      <c r="IT48" s="81">
        <v>1</v>
      </c>
      <c r="IU48" s="81">
        <v>1</v>
      </c>
      <c r="IV48" s="81">
        <v>1</v>
      </c>
      <c r="IW48" s="81">
        <v>1</v>
      </c>
      <c r="IX48" s="81">
        <v>1</v>
      </c>
      <c r="IY48" s="81">
        <v>1</v>
      </c>
      <c r="IZ48" s="81">
        <v>1</v>
      </c>
      <c r="JA48" s="81">
        <v>1</v>
      </c>
      <c r="JB48" s="81">
        <v>1</v>
      </c>
      <c r="JC48" s="81">
        <v>1</v>
      </c>
      <c r="JD48" s="81">
        <v>1</v>
      </c>
      <c r="JE48" s="81">
        <v>1</v>
      </c>
      <c r="JF48" s="81">
        <v>1</v>
      </c>
      <c r="JG48" s="81">
        <v>1</v>
      </c>
      <c r="JH48" s="81">
        <v>1</v>
      </c>
      <c r="JI48" s="81">
        <v>1</v>
      </c>
      <c r="JJ48" s="81">
        <v>1</v>
      </c>
      <c r="JK48" s="81">
        <v>1</v>
      </c>
      <c r="JL48" s="81">
        <v>1</v>
      </c>
      <c r="JM48" s="81">
        <v>1</v>
      </c>
      <c r="JN48" s="81">
        <v>1</v>
      </c>
      <c r="JO48" s="81">
        <v>1</v>
      </c>
      <c r="JP48" s="81">
        <v>1</v>
      </c>
      <c r="JQ48" s="81">
        <v>1</v>
      </c>
      <c r="JR48" s="81">
        <v>1</v>
      </c>
      <c r="JS48" s="81">
        <v>1</v>
      </c>
      <c r="JT48" s="81">
        <v>1</v>
      </c>
      <c r="JU48" s="81">
        <v>1</v>
      </c>
      <c r="JV48" s="81">
        <v>1</v>
      </c>
      <c r="JW48" s="81">
        <v>1</v>
      </c>
      <c r="JX48" s="81">
        <v>1</v>
      </c>
      <c r="JY48" s="81">
        <v>1</v>
      </c>
      <c r="JZ48" s="81">
        <v>1</v>
      </c>
      <c r="KA48" s="81">
        <v>1</v>
      </c>
      <c r="KB48" s="81">
        <v>1</v>
      </c>
      <c r="KC48" s="81">
        <v>1</v>
      </c>
      <c r="KD48" s="81">
        <v>1</v>
      </c>
      <c r="KE48" s="81">
        <v>1</v>
      </c>
      <c r="KF48" s="81">
        <v>1</v>
      </c>
      <c r="KG48" s="81">
        <v>1</v>
      </c>
      <c r="KH48" s="81">
        <v>1</v>
      </c>
      <c r="KI48" s="81">
        <v>1</v>
      </c>
      <c r="KJ48" s="81">
        <v>1</v>
      </c>
      <c r="KK48" s="81">
        <v>1</v>
      </c>
      <c r="KL48" s="81">
        <v>1</v>
      </c>
      <c r="KM48" s="81">
        <v>1</v>
      </c>
      <c r="KN48" s="81">
        <v>1</v>
      </c>
      <c r="KO48" s="81">
        <v>1</v>
      </c>
      <c r="KP48" s="81">
        <v>1</v>
      </c>
      <c r="KQ48" s="81">
        <v>1</v>
      </c>
      <c r="KR48" s="81">
        <v>1</v>
      </c>
      <c r="KS48" s="81">
        <v>1</v>
      </c>
      <c r="KT48" s="81">
        <v>1</v>
      </c>
      <c r="KU48" s="81">
        <v>1</v>
      </c>
      <c r="KV48" s="81">
        <v>1</v>
      </c>
      <c r="KW48" s="81">
        <v>1</v>
      </c>
      <c r="KX48" s="81">
        <v>1</v>
      </c>
      <c r="KY48" s="81">
        <v>1</v>
      </c>
      <c r="KZ48" s="81">
        <v>1</v>
      </c>
      <c r="LA48" s="81">
        <v>1</v>
      </c>
      <c r="LB48" s="81">
        <v>1</v>
      </c>
      <c r="LC48" s="81">
        <v>1</v>
      </c>
      <c r="LD48" s="81">
        <v>1</v>
      </c>
      <c r="LE48" s="114">
        <v>1</v>
      </c>
      <c r="LF48" s="114">
        <v>1</v>
      </c>
      <c r="LG48" s="81">
        <v>1</v>
      </c>
      <c r="LH48" s="81">
        <v>1</v>
      </c>
      <c r="LI48" s="340">
        <v>1</v>
      </c>
      <c r="LJ48" s="340">
        <v>1</v>
      </c>
      <c r="LK48" s="2">
        <v>1</v>
      </c>
      <c r="LL48" s="34">
        <v>1</v>
      </c>
      <c r="LM48" s="34">
        <v>1</v>
      </c>
      <c r="LN48" s="34">
        <v>1</v>
      </c>
      <c r="LO48" s="34">
        <v>1</v>
      </c>
      <c r="LP48" s="34">
        <v>1</v>
      </c>
      <c r="LQ48" s="34">
        <v>1</v>
      </c>
      <c r="LR48" s="34">
        <v>1</v>
      </c>
      <c r="LS48" s="34">
        <v>1</v>
      </c>
      <c r="LT48" s="34">
        <v>1</v>
      </c>
      <c r="LU48" s="34">
        <v>1</v>
      </c>
      <c r="LV48" s="34">
        <v>1</v>
      </c>
      <c r="LW48" s="34">
        <v>1</v>
      </c>
      <c r="LX48" s="34">
        <v>1</v>
      </c>
      <c r="LY48" s="34">
        <v>1</v>
      </c>
      <c r="LZ48" s="34">
        <v>1</v>
      </c>
      <c r="MA48" s="34">
        <v>1</v>
      </c>
      <c r="MB48" s="34">
        <v>1</v>
      </c>
      <c r="MC48" s="34">
        <v>1</v>
      </c>
      <c r="MD48" s="34">
        <v>1</v>
      </c>
      <c r="ME48" s="2">
        <v>0</v>
      </c>
      <c r="MF48" s="2">
        <v>1</v>
      </c>
      <c r="MG48" s="2">
        <v>1</v>
      </c>
      <c r="MH48" s="2">
        <v>0</v>
      </c>
      <c r="MI48" s="2">
        <v>0</v>
      </c>
      <c r="MJ48" s="2">
        <v>0</v>
      </c>
      <c r="MK48" s="2">
        <v>0</v>
      </c>
      <c r="ML48" s="2">
        <v>0</v>
      </c>
      <c r="MM48" s="2">
        <v>0</v>
      </c>
      <c r="MN48" s="2">
        <v>0</v>
      </c>
      <c r="MO48" s="2">
        <v>0</v>
      </c>
      <c r="MP48" s="2">
        <v>0</v>
      </c>
      <c r="MQ48" s="2">
        <v>0</v>
      </c>
      <c r="MR48" s="2">
        <v>0</v>
      </c>
      <c r="MT48" s="79" t="s">
        <v>2191</v>
      </c>
      <c r="MU48" s="114">
        <v>1</v>
      </c>
      <c r="MV48" s="81">
        <v>0</v>
      </c>
      <c r="MW48" s="114">
        <v>0</v>
      </c>
      <c r="MX48" s="114">
        <v>0</v>
      </c>
      <c r="MY48" s="114">
        <v>0</v>
      </c>
      <c r="MZ48" s="114">
        <v>0</v>
      </c>
      <c r="NA48" s="114">
        <v>0</v>
      </c>
      <c r="NB48" s="114">
        <v>0</v>
      </c>
      <c r="NC48" s="114">
        <v>0</v>
      </c>
      <c r="ND48" s="114">
        <v>0</v>
      </c>
      <c r="NE48" s="114">
        <v>1</v>
      </c>
      <c r="NF48" s="114">
        <v>0</v>
      </c>
      <c r="NG48" s="114">
        <v>0</v>
      </c>
      <c r="NH48" s="114">
        <v>0</v>
      </c>
      <c r="NI48" s="114">
        <v>0</v>
      </c>
      <c r="NJ48" s="114">
        <v>0</v>
      </c>
      <c r="NK48" s="114">
        <v>0</v>
      </c>
      <c r="NL48" s="114">
        <v>0</v>
      </c>
      <c r="NM48" s="114">
        <v>0</v>
      </c>
      <c r="NN48" s="114">
        <v>0</v>
      </c>
      <c r="NO48" s="176">
        <v>1</v>
      </c>
      <c r="NP48" s="114">
        <v>1</v>
      </c>
      <c r="NQ48" s="114">
        <v>0</v>
      </c>
      <c r="NR48" s="114">
        <v>0</v>
      </c>
      <c r="NS48" s="114">
        <v>0</v>
      </c>
      <c r="NT48" s="114">
        <v>0</v>
      </c>
      <c r="NU48" s="114">
        <v>0</v>
      </c>
      <c r="NV48" s="114">
        <v>0</v>
      </c>
      <c r="NW48" s="114">
        <v>0</v>
      </c>
      <c r="NX48" s="114">
        <v>0</v>
      </c>
      <c r="NY48" s="114">
        <v>0</v>
      </c>
      <c r="NZ48" s="114">
        <v>0</v>
      </c>
      <c r="OA48" s="114">
        <v>0</v>
      </c>
      <c r="OB48" s="114">
        <v>0</v>
      </c>
      <c r="OC48" s="114">
        <v>0</v>
      </c>
      <c r="OD48" s="114">
        <v>0</v>
      </c>
      <c r="OE48" s="114">
        <v>0</v>
      </c>
      <c r="OF48" s="114">
        <v>0</v>
      </c>
      <c r="OG48" s="114">
        <v>0</v>
      </c>
      <c r="OH48" s="114">
        <v>1</v>
      </c>
      <c r="OI48" s="114">
        <v>0</v>
      </c>
      <c r="OJ48" s="114">
        <v>0</v>
      </c>
      <c r="OK48" s="114">
        <v>0</v>
      </c>
      <c r="OL48" s="114">
        <v>0</v>
      </c>
      <c r="OM48" s="114">
        <v>1</v>
      </c>
      <c r="ON48" s="114">
        <v>1</v>
      </c>
      <c r="OO48" s="114">
        <v>1</v>
      </c>
      <c r="OP48" s="114">
        <v>0</v>
      </c>
      <c r="OQ48" s="114">
        <v>0</v>
      </c>
      <c r="OR48" s="114">
        <v>0</v>
      </c>
      <c r="OS48" s="114">
        <v>0</v>
      </c>
      <c r="OT48" s="114">
        <v>0</v>
      </c>
      <c r="OU48" s="114">
        <v>0</v>
      </c>
      <c r="OV48" s="114">
        <v>0</v>
      </c>
      <c r="OW48" s="114">
        <v>0</v>
      </c>
      <c r="OX48" s="114">
        <v>1</v>
      </c>
      <c r="OY48" s="114">
        <v>0</v>
      </c>
      <c r="OZ48" s="114">
        <v>0</v>
      </c>
      <c r="PA48" s="114">
        <v>0</v>
      </c>
      <c r="PB48" s="114">
        <v>0</v>
      </c>
      <c r="PC48" s="114">
        <v>0</v>
      </c>
      <c r="PD48" s="114">
        <v>0</v>
      </c>
      <c r="PE48" s="114">
        <v>0</v>
      </c>
      <c r="PF48" s="114">
        <v>0</v>
      </c>
      <c r="PG48" s="114">
        <v>0</v>
      </c>
      <c r="PH48" s="114">
        <v>0</v>
      </c>
      <c r="PI48" s="114">
        <v>0</v>
      </c>
      <c r="PJ48" s="114">
        <v>0</v>
      </c>
      <c r="PK48" s="114">
        <v>0</v>
      </c>
      <c r="PL48" s="114">
        <v>0</v>
      </c>
      <c r="PM48" s="114">
        <v>0</v>
      </c>
      <c r="PN48" s="114">
        <v>0</v>
      </c>
      <c r="PO48" s="114">
        <v>0</v>
      </c>
      <c r="PP48" s="114">
        <v>1</v>
      </c>
      <c r="PQ48" s="114">
        <v>0</v>
      </c>
      <c r="PR48" s="114">
        <v>0</v>
      </c>
      <c r="PS48" s="114">
        <v>0</v>
      </c>
      <c r="PT48" s="114">
        <v>0</v>
      </c>
      <c r="PU48" s="114">
        <v>1</v>
      </c>
      <c r="PV48" s="114">
        <v>0</v>
      </c>
      <c r="PW48" s="114">
        <v>0</v>
      </c>
      <c r="PX48" s="114">
        <v>1</v>
      </c>
      <c r="PY48" s="114">
        <v>0</v>
      </c>
      <c r="PZ48" s="114">
        <v>0</v>
      </c>
      <c r="QA48" s="114">
        <v>0</v>
      </c>
      <c r="QB48" s="114">
        <v>0</v>
      </c>
      <c r="QC48" s="114">
        <v>0</v>
      </c>
      <c r="QD48" s="114">
        <v>0</v>
      </c>
      <c r="QE48" s="114">
        <v>0</v>
      </c>
      <c r="QF48" s="114">
        <v>0</v>
      </c>
      <c r="QG48" s="114">
        <v>0</v>
      </c>
      <c r="QH48" s="114">
        <v>0</v>
      </c>
      <c r="QI48" s="114">
        <v>0</v>
      </c>
      <c r="QJ48" s="114">
        <v>0</v>
      </c>
      <c r="QK48" s="114">
        <v>1</v>
      </c>
      <c r="QL48" s="114">
        <v>0</v>
      </c>
      <c r="QM48" s="114">
        <v>0</v>
      </c>
      <c r="QN48" s="114">
        <v>0</v>
      </c>
      <c r="QO48" s="114">
        <v>0</v>
      </c>
      <c r="QP48" s="114">
        <v>0</v>
      </c>
      <c r="QQ48" s="114">
        <v>0</v>
      </c>
      <c r="QR48" s="114">
        <v>0</v>
      </c>
      <c r="QS48" s="114">
        <v>0</v>
      </c>
      <c r="QT48" s="114">
        <v>0</v>
      </c>
      <c r="QU48" s="114">
        <v>0</v>
      </c>
      <c r="QV48" s="114">
        <v>0</v>
      </c>
      <c r="QW48" s="114">
        <v>0</v>
      </c>
      <c r="QX48" s="114">
        <v>0</v>
      </c>
      <c r="QY48" s="114">
        <v>0</v>
      </c>
      <c r="QZ48" s="114">
        <v>1</v>
      </c>
      <c r="RA48" s="114">
        <v>1</v>
      </c>
      <c r="RB48" s="114">
        <v>1</v>
      </c>
      <c r="RC48" s="114">
        <v>1</v>
      </c>
      <c r="RD48" s="114">
        <v>1</v>
      </c>
      <c r="RE48" s="114">
        <v>1</v>
      </c>
      <c r="RF48" s="114">
        <v>0</v>
      </c>
      <c r="RG48" s="114">
        <v>1</v>
      </c>
      <c r="RH48" s="114">
        <v>1</v>
      </c>
      <c r="RI48" s="114">
        <v>1</v>
      </c>
      <c r="RJ48" s="114">
        <v>1</v>
      </c>
      <c r="RK48" s="114">
        <v>1</v>
      </c>
      <c r="RL48" s="114">
        <v>1</v>
      </c>
      <c r="RM48" s="114">
        <v>0</v>
      </c>
      <c r="RN48" s="114">
        <v>0</v>
      </c>
      <c r="RO48" s="114">
        <v>0</v>
      </c>
      <c r="RP48" s="114">
        <v>1</v>
      </c>
      <c r="RQ48" s="114">
        <v>0</v>
      </c>
      <c r="RR48" s="114">
        <v>0</v>
      </c>
      <c r="RS48" s="114">
        <v>1</v>
      </c>
      <c r="RT48" s="114">
        <v>1</v>
      </c>
      <c r="RU48" s="114">
        <v>1</v>
      </c>
      <c r="RV48" s="114">
        <v>1</v>
      </c>
      <c r="RW48" s="114">
        <v>0</v>
      </c>
      <c r="RX48" s="114">
        <v>0</v>
      </c>
      <c r="RY48" s="114">
        <v>0</v>
      </c>
      <c r="RZ48" s="114">
        <v>0</v>
      </c>
      <c r="SA48" s="114">
        <v>0</v>
      </c>
      <c r="SB48" s="114">
        <v>0</v>
      </c>
      <c r="SC48" s="114">
        <v>0</v>
      </c>
      <c r="SD48" s="114">
        <v>0</v>
      </c>
      <c r="SE48" s="114">
        <v>0</v>
      </c>
      <c r="SF48" s="114">
        <v>0</v>
      </c>
      <c r="SG48" s="114">
        <v>1</v>
      </c>
      <c r="SH48" s="114">
        <v>0</v>
      </c>
      <c r="SI48" s="114">
        <v>0</v>
      </c>
      <c r="SJ48" s="114">
        <v>0</v>
      </c>
      <c r="SK48" s="114">
        <v>0</v>
      </c>
      <c r="SL48" s="114">
        <v>0</v>
      </c>
      <c r="SM48" s="114">
        <v>0</v>
      </c>
      <c r="SN48" s="114">
        <v>0</v>
      </c>
      <c r="SO48" s="114">
        <v>0</v>
      </c>
      <c r="SP48" s="114">
        <v>0</v>
      </c>
      <c r="SQ48" s="114">
        <v>0</v>
      </c>
      <c r="SR48" s="81"/>
      <c r="SS48" s="81">
        <v>0</v>
      </c>
      <c r="ST48" s="81"/>
      <c r="SU48" s="81"/>
      <c r="SV48" s="81"/>
      <c r="SW48" s="81"/>
      <c r="SX48" s="81"/>
      <c r="SY48" s="81"/>
      <c r="SZ48" s="81"/>
      <c r="TA48" s="81"/>
      <c r="TB48" s="81"/>
      <c r="TC48" s="81"/>
      <c r="TD48" s="81"/>
      <c r="TE48" s="81"/>
      <c r="TF48" s="81"/>
      <c r="TG48" s="81"/>
      <c r="TH48" s="81"/>
      <c r="TI48" s="81"/>
      <c r="TJ48" s="81"/>
      <c r="TK48" s="81">
        <v>1</v>
      </c>
      <c r="TL48" s="81"/>
      <c r="TM48" s="81"/>
      <c r="TN48" s="81"/>
      <c r="TO48" s="81"/>
      <c r="TP48" s="81"/>
      <c r="TQ48" s="81"/>
      <c r="TR48" s="81">
        <v>0</v>
      </c>
      <c r="TS48" s="81"/>
      <c r="TT48" s="81"/>
      <c r="TU48" s="81"/>
      <c r="TV48" s="81"/>
      <c r="TW48" s="81">
        <v>0</v>
      </c>
      <c r="TX48" s="81"/>
      <c r="TY48" s="81"/>
      <c r="TZ48" s="81">
        <v>0</v>
      </c>
      <c r="UA48" s="81"/>
      <c r="UB48" s="81"/>
      <c r="UC48" s="81"/>
      <c r="UD48" s="81"/>
      <c r="UE48" s="81">
        <v>0</v>
      </c>
      <c r="UF48" s="81"/>
      <c r="UG48" s="81"/>
      <c r="UH48" s="81"/>
      <c r="UI48" s="81"/>
      <c r="UJ48" s="81"/>
      <c r="UK48" s="81"/>
      <c r="UL48" s="81"/>
      <c r="UM48" s="81"/>
      <c r="UN48" s="81"/>
      <c r="UO48" s="82"/>
      <c r="UP48" s="82"/>
      <c r="UQ48" s="81"/>
      <c r="UR48" s="81"/>
      <c r="US48" s="81"/>
      <c r="UT48" s="81"/>
      <c r="UU48" s="81"/>
      <c r="UV48" s="81"/>
      <c r="UW48" s="81"/>
      <c r="UX48" s="81"/>
      <c r="UY48" s="81"/>
      <c r="UZ48" s="81"/>
      <c r="VA48" s="81"/>
      <c r="VB48" s="81"/>
      <c r="VC48" s="81"/>
      <c r="VD48" s="81"/>
      <c r="VE48" s="81"/>
      <c r="VF48" s="81"/>
      <c r="VG48" s="81"/>
      <c r="VH48" s="81"/>
      <c r="VI48" s="81"/>
      <c r="VJ48" s="81"/>
      <c r="VK48" s="81"/>
      <c r="VL48" s="81"/>
      <c r="VM48" s="81"/>
      <c r="VN48" s="81"/>
      <c r="VO48" s="81"/>
      <c r="VP48" s="81"/>
      <c r="VQ48" s="81"/>
      <c r="VR48" s="81"/>
      <c r="VS48" s="81"/>
      <c r="VT48" s="81"/>
      <c r="VU48" s="81"/>
      <c r="VV48" s="81"/>
      <c r="VW48" s="81"/>
      <c r="VX48" s="81"/>
      <c r="VY48" s="81"/>
      <c r="VZ48" s="81"/>
      <c r="WA48" s="81"/>
      <c r="WB48" s="81"/>
      <c r="WC48" s="81"/>
      <c r="WD48" s="81"/>
      <c r="WE48" s="81"/>
      <c r="WF48" s="81"/>
      <c r="WG48" s="81"/>
      <c r="WH48" s="81"/>
      <c r="WI48" s="81"/>
      <c r="WJ48" s="80"/>
      <c r="WK48" s="81"/>
      <c r="WL48" s="81"/>
      <c r="WM48" s="81"/>
      <c r="WN48" s="81"/>
      <c r="WO48" s="81"/>
      <c r="WP48" s="81"/>
      <c r="WQ48" s="81"/>
      <c r="WR48" s="81"/>
      <c r="WS48" s="81"/>
      <c r="WT48" s="81"/>
      <c r="WU48" s="81"/>
      <c r="WV48" s="81"/>
      <c r="WW48" s="81">
        <v>1</v>
      </c>
      <c r="WX48" s="81"/>
      <c r="WY48" s="81"/>
      <c r="WZ48" s="81"/>
      <c r="XA48" s="81"/>
      <c r="XB48" s="81"/>
      <c r="XC48" s="81"/>
      <c r="XD48" s="81">
        <v>1</v>
      </c>
      <c r="XE48" s="81"/>
      <c r="XF48" s="81"/>
      <c r="XG48" s="81"/>
      <c r="XH48" s="81"/>
      <c r="XI48" s="81"/>
      <c r="XJ48" s="81"/>
      <c r="XK48" s="81"/>
      <c r="XL48" s="81"/>
      <c r="XM48" s="81"/>
      <c r="XN48" s="81"/>
      <c r="XO48" s="81"/>
      <c r="XP48" s="81"/>
      <c r="XQ48" s="81"/>
      <c r="XR48" s="81"/>
      <c r="XS48" s="81"/>
      <c r="XT48" s="81"/>
      <c r="XU48" s="81"/>
      <c r="XV48" s="81"/>
      <c r="XW48" s="81"/>
      <c r="XX48" s="81"/>
      <c r="XY48" s="81"/>
      <c r="XZ48" s="81"/>
      <c r="YA48" s="81"/>
      <c r="YB48" s="81"/>
      <c r="YC48" s="81"/>
      <c r="YD48" s="81"/>
      <c r="YE48" s="81"/>
      <c r="YF48" s="81"/>
      <c r="YG48" s="81"/>
      <c r="YH48" s="81"/>
      <c r="YI48" s="81"/>
      <c r="YJ48" s="81"/>
      <c r="YK48" s="81"/>
      <c r="YL48" s="311">
        <v>1</v>
      </c>
      <c r="YM48" s="311">
        <v>1</v>
      </c>
      <c r="YN48" s="311">
        <v>1</v>
      </c>
      <c r="YO48" s="311">
        <v>1</v>
      </c>
      <c r="YP48" s="2">
        <v>1</v>
      </c>
      <c r="YQ48" s="2">
        <v>1</v>
      </c>
    </row>
    <row r="49" spans="1:667" s="79" customFormat="1" ht="15" customHeight="1" x14ac:dyDescent="0.25">
      <c r="A49" s="77" t="s">
        <v>44</v>
      </c>
      <c r="B49" s="75"/>
      <c r="C49" s="98" t="s">
        <v>203</v>
      </c>
      <c r="D49" s="98" t="s">
        <v>203</v>
      </c>
      <c r="E49" s="79" t="s">
        <v>209</v>
      </c>
      <c r="F49" s="79" t="s">
        <v>209</v>
      </c>
      <c r="G49" s="79" t="s">
        <v>209</v>
      </c>
      <c r="H49" s="79" t="s">
        <v>209</v>
      </c>
      <c r="I49" s="79" t="s">
        <v>209</v>
      </c>
      <c r="J49" s="79" t="s">
        <v>209</v>
      </c>
      <c r="K49" s="79" t="s">
        <v>209</v>
      </c>
      <c r="L49" s="79" t="s">
        <v>209</v>
      </c>
      <c r="M49" s="79" t="s">
        <v>209</v>
      </c>
      <c r="N49" s="79" t="s">
        <v>209</v>
      </c>
      <c r="O49" s="79" t="s">
        <v>209</v>
      </c>
      <c r="P49" s="79" t="s">
        <v>209</v>
      </c>
      <c r="Q49" s="79" t="s">
        <v>209</v>
      </c>
      <c r="R49" s="79" t="s">
        <v>209</v>
      </c>
      <c r="S49" s="79" t="s">
        <v>209</v>
      </c>
      <c r="T49" s="79" t="s">
        <v>209</v>
      </c>
      <c r="U49" s="79" t="s">
        <v>200</v>
      </c>
      <c r="V49" s="79" t="s">
        <v>200</v>
      </c>
      <c r="W49" s="79" t="s">
        <v>200</v>
      </c>
      <c r="X49" s="79" t="s">
        <v>200</v>
      </c>
      <c r="Y49" s="79" t="s">
        <v>200</v>
      </c>
      <c r="Z49" s="79" t="s">
        <v>200</v>
      </c>
      <c r="AA49" s="79" t="s">
        <v>200</v>
      </c>
      <c r="AB49" s="79" t="s">
        <v>200</v>
      </c>
      <c r="AC49" s="79" t="s">
        <v>200</v>
      </c>
      <c r="AD49" s="79" t="s">
        <v>200</v>
      </c>
      <c r="AE49" s="79" t="s">
        <v>200</v>
      </c>
      <c r="AF49" s="79" t="s">
        <v>200</v>
      </c>
      <c r="AG49" s="79" t="s">
        <v>200</v>
      </c>
      <c r="AH49" s="79" t="s">
        <v>200</v>
      </c>
      <c r="AI49" s="79" t="s">
        <v>200</v>
      </c>
      <c r="AJ49" s="79" t="s">
        <v>206</v>
      </c>
      <c r="AK49" s="79" t="s">
        <v>206</v>
      </c>
      <c r="AL49" s="79" t="s">
        <v>206</v>
      </c>
      <c r="AM49" s="79" t="s">
        <v>206</v>
      </c>
      <c r="AN49" s="79" t="s">
        <v>206</v>
      </c>
      <c r="AO49" s="79" t="s">
        <v>204</v>
      </c>
      <c r="AP49" s="79" t="s">
        <v>204</v>
      </c>
      <c r="AQ49" s="79" t="s">
        <v>204</v>
      </c>
      <c r="AR49" s="79" t="s">
        <v>423</v>
      </c>
      <c r="AS49" s="79" t="s">
        <v>423</v>
      </c>
      <c r="AT49" s="79" t="s">
        <v>423</v>
      </c>
      <c r="AU49" s="79" t="s">
        <v>423</v>
      </c>
      <c r="AV49" s="79" t="s">
        <v>423</v>
      </c>
      <c r="AW49" s="79" t="s">
        <v>423</v>
      </c>
      <c r="AX49" s="79" t="s">
        <v>423</v>
      </c>
      <c r="AY49" s="79" t="s">
        <v>212</v>
      </c>
      <c r="AZ49" s="79" t="s">
        <v>212</v>
      </c>
      <c r="BA49" s="98"/>
      <c r="BB49" s="98"/>
      <c r="BC49" s="98"/>
      <c r="BD49" s="98"/>
      <c r="BE49" s="98"/>
      <c r="BF49" s="98"/>
      <c r="BG49" s="98"/>
      <c r="BH49" s="98"/>
      <c r="BI49" s="98"/>
      <c r="BJ49" s="98"/>
      <c r="BK49" s="98"/>
      <c r="BL49" s="98"/>
      <c r="BM49" s="98"/>
      <c r="BN49" s="98"/>
      <c r="BO49" s="98"/>
      <c r="BP49" s="98"/>
      <c r="BQ49" s="98"/>
      <c r="BR49" s="98"/>
      <c r="BS49" s="79" t="s">
        <v>217</v>
      </c>
      <c r="BZ49" s="98"/>
      <c r="CA49" s="79" t="s">
        <v>676</v>
      </c>
      <c r="CB49" s="98"/>
      <c r="CC49" s="98"/>
      <c r="CD49" s="98"/>
      <c r="CE49" s="98"/>
      <c r="CF49" s="98" t="s">
        <v>423</v>
      </c>
      <c r="CG49" s="98" t="s">
        <v>423</v>
      </c>
      <c r="CH49" s="98" t="s">
        <v>423</v>
      </c>
      <c r="CI49" s="98" t="s">
        <v>423</v>
      </c>
      <c r="CJ49" s="98" t="s">
        <v>423</v>
      </c>
      <c r="CK49" s="98" t="s">
        <v>423</v>
      </c>
      <c r="CL49" s="79" t="s">
        <v>996</v>
      </c>
      <c r="CM49" s="79" t="s">
        <v>996</v>
      </c>
      <c r="CN49" s="79" t="s">
        <v>996</v>
      </c>
      <c r="CO49" s="79" t="s">
        <v>995</v>
      </c>
      <c r="CP49" s="98"/>
      <c r="CQ49" s="98" t="s">
        <v>693</v>
      </c>
      <c r="CR49" s="98" t="s">
        <v>693</v>
      </c>
      <c r="CS49" s="98" t="s">
        <v>693</v>
      </c>
      <c r="CT49" s="98" t="s">
        <v>855</v>
      </c>
      <c r="CU49" s="98" t="s">
        <v>855</v>
      </c>
      <c r="CV49" s="98" t="s">
        <v>855</v>
      </c>
      <c r="CW49" s="98" t="s">
        <v>855</v>
      </c>
      <c r="CX49" s="98" t="s">
        <v>855</v>
      </c>
      <c r="CY49" s="98" t="s">
        <v>855</v>
      </c>
      <c r="CZ49" s="98" t="s">
        <v>855</v>
      </c>
      <c r="DA49" s="98" t="s">
        <v>855</v>
      </c>
      <c r="DB49" s="98"/>
      <c r="DC49" s="98"/>
      <c r="DD49" s="98"/>
      <c r="DE49" s="98"/>
      <c r="DJ49" s="98" t="s">
        <v>866</v>
      </c>
      <c r="DK49" s="98" t="s">
        <v>866</v>
      </c>
      <c r="DL49" s="98" t="s">
        <v>866</v>
      </c>
      <c r="DM49" s="98" t="s">
        <v>866</v>
      </c>
      <c r="DN49" s="98" t="s">
        <v>866</v>
      </c>
      <c r="DO49" s="98" t="s">
        <v>866</v>
      </c>
      <c r="DP49" s="98" t="s">
        <v>866</v>
      </c>
      <c r="DQ49" s="98" t="s">
        <v>866</v>
      </c>
      <c r="DR49" s="98" t="s">
        <v>866</v>
      </c>
      <c r="DS49" s="98" t="s">
        <v>866</v>
      </c>
      <c r="DT49" s="98" t="s">
        <v>866</v>
      </c>
      <c r="DU49" s="98" t="s">
        <v>866</v>
      </c>
      <c r="DV49" s="98" t="s">
        <v>866</v>
      </c>
      <c r="DW49" s="98" t="s">
        <v>866</v>
      </c>
      <c r="DZ49" s="98"/>
      <c r="EA49" s="98"/>
      <c r="EB49" s="98"/>
      <c r="EC49" s="98"/>
      <c r="ED49" s="98"/>
      <c r="EE49" s="98"/>
      <c r="EF49" s="98"/>
      <c r="EG49" s="98"/>
      <c r="EH49" s="98"/>
      <c r="EI49" s="98"/>
      <c r="EJ49" s="79" t="s">
        <v>217</v>
      </c>
      <c r="EK49" s="98"/>
      <c r="EL49" s="98"/>
      <c r="EM49" s="98"/>
      <c r="EN49" s="98"/>
      <c r="EO49" s="98"/>
      <c r="EP49" s="98"/>
      <c r="EQ49" s="98"/>
      <c r="ER49" s="98"/>
      <c r="ES49" s="98"/>
      <c r="ET49" s="98"/>
      <c r="EU49" s="98"/>
      <c r="EV49" s="98"/>
      <c r="EW49" s="98"/>
      <c r="EX49" s="98"/>
      <c r="EY49" s="98"/>
      <c r="EZ49" s="98"/>
      <c r="FA49" s="98"/>
      <c r="FB49" s="98"/>
      <c r="FC49" s="98"/>
      <c r="FD49" s="98"/>
      <c r="FE49" s="98"/>
      <c r="FF49" s="98"/>
      <c r="FG49" s="98"/>
      <c r="FH49" s="98"/>
      <c r="FI49" s="98"/>
      <c r="FJ49" s="98"/>
      <c r="FK49" s="98"/>
      <c r="FL49" s="98"/>
      <c r="FM49" s="98"/>
      <c r="FN49" s="98"/>
      <c r="FO49" s="79" t="s">
        <v>870</v>
      </c>
      <c r="FP49" s="79" t="s">
        <v>2328</v>
      </c>
      <c r="FU49" s="79" t="s">
        <v>316</v>
      </c>
      <c r="FV49" s="79" t="s">
        <v>316</v>
      </c>
      <c r="FW49" s="79" t="s">
        <v>316</v>
      </c>
      <c r="FX49" s="98"/>
      <c r="GT49" s="79" t="s">
        <v>1285</v>
      </c>
      <c r="GU49" s="79" t="s">
        <v>1648</v>
      </c>
      <c r="GV49" s="81" t="str">
        <f t="shared" si="380"/>
        <v>p 538</v>
      </c>
      <c r="GW49" s="81" t="str">
        <f t="shared" si="381"/>
        <v>p 538</v>
      </c>
      <c r="GX49" s="79" t="s">
        <v>1648</v>
      </c>
      <c r="GY49" s="81" t="str">
        <f t="shared" si="382"/>
        <v>p 538</v>
      </c>
      <c r="GZ49" s="81" t="str">
        <f t="shared" si="382"/>
        <v>p 538</v>
      </c>
      <c r="HA49" s="81" t="s">
        <v>1650</v>
      </c>
      <c r="HB49" s="81" t="s">
        <v>1651</v>
      </c>
      <c r="HC49" s="81" t="str">
        <f>HB49</f>
        <v>No commodity market information except corn production, p 18</v>
      </c>
      <c r="HD49" s="81" t="s">
        <v>1652</v>
      </c>
      <c r="HE49" s="81"/>
      <c r="HF49" s="81"/>
      <c r="HG49" s="81"/>
      <c r="HH49" s="81"/>
      <c r="HI49" s="81"/>
      <c r="HJ49" s="81"/>
      <c r="HK49" s="81" t="s">
        <v>1654</v>
      </c>
      <c r="HL49" s="81" t="s">
        <v>1654</v>
      </c>
      <c r="HM49" s="81" t="s">
        <v>1654</v>
      </c>
      <c r="HN49" s="81" t="s">
        <v>1654</v>
      </c>
      <c r="HO49" s="81"/>
      <c r="HP49" s="81"/>
      <c r="HQ49" s="81"/>
      <c r="HR49" s="81"/>
      <c r="HS49" s="81"/>
      <c r="HT49" s="81"/>
      <c r="HU49" s="81"/>
      <c r="HV49" s="81"/>
      <c r="HW49" s="81"/>
      <c r="HX49" s="81"/>
      <c r="HY49" s="81"/>
      <c r="HZ49" s="81"/>
      <c r="IA49" s="81"/>
      <c r="IB49" s="81"/>
      <c r="IC49" s="81"/>
      <c r="ID49" s="81"/>
      <c r="IE49" s="81"/>
      <c r="IF49" s="81"/>
      <c r="IG49" s="81"/>
      <c r="IH49" s="81"/>
      <c r="II49" s="81"/>
      <c r="IJ49" s="81"/>
      <c r="IK49" s="81"/>
      <c r="IL49" s="81"/>
      <c r="IM49" s="81"/>
      <c r="IN49" s="81"/>
      <c r="IO49" s="81"/>
      <c r="IP49" s="81"/>
      <c r="IQ49" s="81"/>
      <c r="IR49" s="81"/>
      <c r="IS49" s="81"/>
      <c r="IT49" s="81"/>
      <c r="IU49" s="81"/>
      <c r="IV49" s="81"/>
      <c r="IW49" s="81"/>
      <c r="IX49" s="81"/>
      <c r="IY49" s="81"/>
      <c r="IZ49" s="81"/>
      <c r="JA49" s="81"/>
      <c r="JB49" s="81"/>
      <c r="JC49" s="81"/>
      <c r="JD49" s="81"/>
      <c r="JE49" s="81"/>
      <c r="JF49" s="81"/>
      <c r="JG49" s="81"/>
      <c r="JH49" s="81"/>
      <c r="JI49" s="81"/>
      <c r="JJ49" s="81"/>
      <c r="JK49" s="81"/>
      <c r="JL49" s="81"/>
      <c r="JM49" s="81"/>
      <c r="JN49" s="81"/>
      <c r="JO49" s="81"/>
      <c r="JP49" s="81"/>
      <c r="JQ49" s="81"/>
      <c r="JR49" s="81"/>
      <c r="JS49" s="81"/>
      <c r="JT49" s="81"/>
      <c r="JU49" s="81"/>
      <c r="JV49" s="81"/>
      <c r="JW49" s="81"/>
      <c r="JX49" s="81"/>
      <c r="JY49" s="81"/>
      <c r="JZ49" s="81"/>
      <c r="KA49" s="81"/>
      <c r="KB49" s="81"/>
      <c r="KC49" s="81"/>
      <c r="KD49" s="81"/>
      <c r="KE49" s="81"/>
      <c r="KF49" s="81"/>
      <c r="KG49" s="81"/>
      <c r="KH49" s="81"/>
      <c r="KI49" s="81"/>
      <c r="KJ49" s="81"/>
      <c r="KK49" s="81"/>
      <c r="KL49" s="81"/>
      <c r="KM49" s="81"/>
      <c r="KN49" s="81"/>
      <c r="KO49" s="81"/>
      <c r="KP49" s="81"/>
      <c r="KQ49" s="81"/>
      <c r="KR49" s="81"/>
      <c r="KS49" s="81"/>
      <c r="KT49" s="81"/>
      <c r="KU49" s="81"/>
      <c r="KV49" s="81"/>
      <c r="KW49" s="81"/>
      <c r="KX49" s="81"/>
      <c r="KY49" s="81"/>
      <c r="KZ49" s="81"/>
      <c r="LA49" s="81"/>
      <c r="LB49" s="81"/>
      <c r="LC49" s="81"/>
      <c r="LD49" s="81"/>
      <c r="LE49" s="98"/>
      <c r="LF49" s="98"/>
      <c r="LG49" s="81"/>
      <c r="LH49" s="81"/>
      <c r="LI49" s="325"/>
      <c r="LJ49" s="325"/>
      <c r="LK49" s="2" t="s">
        <v>2689</v>
      </c>
      <c r="LL49" s="2" t="s">
        <v>2740</v>
      </c>
      <c r="LM49" s="2" t="s">
        <v>2740</v>
      </c>
      <c r="LN49" s="2" t="s">
        <v>2740</v>
      </c>
      <c r="LO49" s="2" t="s">
        <v>2740</v>
      </c>
      <c r="LP49" s="2" t="s">
        <v>2740</v>
      </c>
      <c r="LQ49" s="2" t="s">
        <v>2740</v>
      </c>
      <c r="LR49" s="2" t="s">
        <v>2740</v>
      </c>
      <c r="LS49" s="2" t="s">
        <v>2740</v>
      </c>
      <c r="LT49" s="2" t="s">
        <v>2740</v>
      </c>
      <c r="LU49" s="2" t="s">
        <v>2740</v>
      </c>
      <c r="LV49" s="2" t="str">
        <f t="shared" ref="LV49:MD51" si="383">LU49</f>
        <v>Assume yes because DGs are included among the secondary crops in 2010 FASOMGHG model documentation elsewhere (https://agecon2.tamu.edu/people/faculty/mccarl-bruce/FASOM.html)</v>
      </c>
      <c r="LW49" s="2" t="str">
        <f t="shared" si="383"/>
        <v>Assume yes because DGs are included among the secondary crops in 2010 FASOMGHG model documentation elsewhere (https://agecon2.tamu.edu/people/faculty/mccarl-bruce/FASOM.html)</v>
      </c>
      <c r="LX49" s="2" t="str">
        <f t="shared" si="383"/>
        <v>Assume yes because DGs are included among the secondary crops in 2010 FASOMGHG model documentation elsewhere (https://agecon2.tamu.edu/people/faculty/mccarl-bruce/FASOM.html)</v>
      </c>
      <c r="LY49" s="2" t="str">
        <f t="shared" si="383"/>
        <v>Assume yes because DGs are included among the secondary crops in 2010 FASOMGHG model documentation elsewhere (https://agecon2.tamu.edu/people/faculty/mccarl-bruce/FASOM.html)</v>
      </c>
      <c r="LZ49" s="2" t="str">
        <f t="shared" si="383"/>
        <v>Assume yes because DGs are included among the secondary crops in 2010 FASOMGHG model documentation elsewhere (https://agecon2.tamu.edu/people/faculty/mccarl-bruce/FASOM.html)</v>
      </c>
      <c r="MA49" s="2" t="str">
        <f t="shared" si="383"/>
        <v>Assume yes because DGs are included among the secondary crops in 2010 FASOMGHG model documentation elsewhere (https://agecon2.tamu.edu/people/faculty/mccarl-bruce/FASOM.html)</v>
      </c>
      <c r="MB49" s="2" t="str">
        <f t="shared" si="383"/>
        <v>Assume yes because DGs are included among the secondary crops in 2010 FASOMGHG model documentation elsewhere (https://agecon2.tamu.edu/people/faculty/mccarl-bruce/FASOM.html)</v>
      </c>
      <c r="MC49" s="2" t="str">
        <f t="shared" si="383"/>
        <v>Assume yes because DGs are included among the secondary crops in 2010 FASOMGHG model documentation elsewhere (https://agecon2.tamu.edu/people/faculty/mccarl-bruce/FASOM.html)</v>
      </c>
      <c r="MD49" s="2" t="str">
        <f t="shared" si="383"/>
        <v>Assume yes because DGs are included among the secondary crops in 2010 FASOMGHG model documentation elsewhere (https://agecon2.tamu.edu/people/faculty/mccarl-bruce/FASOM.html)</v>
      </c>
      <c r="ME49" s="2"/>
      <c r="MF49" s="2"/>
      <c r="MG49" s="2"/>
      <c r="MH49" s="2"/>
      <c r="MI49" s="2"/>
      <c r="MJ49" s="2"/>
      <c r="MK49" s="2"/>
      <c r="ML49" s="2"/>
      <c r="MM49" s="2"/>
      <c r="MN49" s="2"/>
      <c r="MO49" s="2"/>
      <c r="MP49" s="2"/>
      <c r="MQ49" s="2"/>
      <c r="MR49" s="2"/>
      <c r="MT49" s="79" t="s">
        <v>2191</v>
      </c>
      <c r="MV49" s="81" t="s">
        <v>1653</v>
      </c>
      <c r="MZ49" s="98"/>
      <c r="NA49" s="98"/>
      <c r="NB49" s="98"/>
      <c r="NC49" s="79" t="s">
        <v>1032</v>
      </c>
      <c r="NE49" s="79" t="s">
        <v>307</v>
      </c>
      <c r="NF49" s="98"/>
      <c r="NG49" s="98"/>
      <c r="NH49" s="98"/>
      <c r="NI49" s="98"/>
      <c r="NJ49" s="98"/>
      <c r="NK49" s="99"/>
      <c r="NL49" s="79" t="s">
        <v>785</v>
      </c>
      <c r="NM49" s="98"/>
      <c r="NN49" s="76"/>
      <c r="NO49" s="80"/>
      <c r="NQ49" s="98"/>
      <c r="NW49" s="76"/>
      <c r="OA49" s="79" t="s">
        <v>217</v>
      </c>
      <c r="OB49" s="79" t="s">
        <v>217</v>
      </c>
      <c r="OD49" s="79" t="s">
        <v>238</v>
      </c>
      <c r="OE49" s="79" t="s">
        <v>238</v>
      </c>
      <c r="OF49" s="99"/>
      <c r="OH49" s="98" t="s">
        <v>422</v>
      </c>
      <c r="OI49" s="98"/>
      <c r="OM49" s="98"/>
      <c r="OS49" s="98"/>
      <c r="OT49" s="98"/>
      <c r="OW49" s="98"/>
      <c r="OX49" s="98"/>
      <c r="PA49" s="98"/>
      <c r="PC49" s="98"/>
      <c r="PD49" s="98"/>
      <c r="PE49" s="98"/>
      <c r="PF49" s="79" t="s">
        <v>1039</v>
      </c>
      <c r="PI49" s="98"/>
      <c r="PJ49" s="98"/>
      <c r="PK49" s="79" t="s">
        <v>1032</v>
      </c>
      <c r="PO49" s="98"/>
      <c r="PQ49" s="98"/>
      <c r="PR49" s="98"/>
      <c r="PT49" s="98"/>
      <c r="PX49" s="76"/>
      <c r="PZ49" s="98"/>
      <c r="QA49" s="98"/>
      <c r="QB49" s="76"/>
      <c r="QE49" s="98"/>
      <c r="QF49" s="98"/>
      <c r="QH49" s="79" t="s">
        <v>785</v>
      </c>
      <c r="QI49" s="79" t="s">
        <v>785</v>
      </c>
      <c r="QJ49" s="79" t="s">
        <v>785</v>
      </c>
      <c r="QL49" s="98"/>
      <c r="QM49" s="98"/>
      <c r="QN49" s="98"/>
      <c r="QP49" s="98"/>
      <c r="QQ49" s="98"/>
      <c r="QR49" s="98"/>
      <c r="QV49" s="98"/>
      <c r="RD49" s="79" t="s">
        <v>930</v>
      </c>
      <c r="RG49" s="98"/>
      <c r="RN49" s="98"/>
      <c r="RO49" s="98"/>
      <c r="RS49" s="76"/>
      <c r="RT49" s="98"/>
      <c r="RU49" s="98"/>
      <c r="RV49" s="76"/>
      <c r="RX49" s="79" t="s">
        <v>271</v>
      </c>
      <c r="SC49" s="98"/>
      <c r="SD49" s="98"/>
      <c r="SF49" s="79" t="s">
        <v>278</v>
      </c>
      <c r="SK49" s="98"/>
      <c r="SM49" s="79" t="s">
        <v>785</v>
      </c>
      <c r="SO49" s="98"/>
      <c r="SR49" s="81"/>
      <c r="SS49" s="81" t="s">
        <v>1649</v>
      </c>
      <c r="ST49" s="81"/>
      <c r="SU49" s="81"/>
      <c r="SV49" s="81"/>
      <c r="SW49" s="81"/>
      <c r="SX49" s="81"/>
      <c r="SY49" s="81"/>
      <c r="SZ49" s="81"/>
      <c r="TA49" s="81"/>
      <c r="TB49" s="81"/>
      <c r="TC49" s="81"/>
      <c r="TD49" s="81"/>
      <c r="TE49" s="81"/>
      <c r="TF49" s="81"/>
      <c r="TG49" s="81"/>
      <c r="TH49" s="81"/>
      <c r="TI49" s="81"/>
      <c r="TJ49" s="81"/>
      <c r="TK49" s="81"/>
      <c r="TL49" s="81"/>
      <c r="TM49" s="81"/>
      <c r="TN49" s="81"/>
      <c r="TO49" s="81"/>
      <c r="TP49" s="81"/>
      <c r="TQ49" s="81"/>
      <c r="TR49" s="81"/>
      <c r="TS49" s="81"/>
      <c r="TT49" s="81"/>
      <c r="TU49" s="81"/>
      <c r="TV49" s="81"/>
      <c r="TW49" s="81"/>
      <c r="TX49" s="81"/>
      <c r="TY49" s="81"/>
      <c r="TZ49" s="81"/>
      <c r="UA49" s="81"/>
      <c r="UB49" s="81"/>
      <c r="UC49" s="81"/>
      <c r="UD49" s="81"/>
      <c r="UE49" s="81"/>
      <c r="UF49" s="81"/>
      <c r="UG49" s="81"/>
      <c r="UH49" s="81"/>
      <c r="UI49" s="81"/>
      <c r="UJ49" s="81"/>
      <c r="UK49" s="81"/>
      <c r="UL49" s="81"/>
      <c r="UM49" s="81"/>
      <c r="UN49" s="81"/>
      <c r="UO49" s="82"/>
      <c r="UP49" s="82"/>
      <c r="UQ49" s="81"/>
      <c r="UR49" s="81"/>
      <c r="US49" s="81"/>
      <c r="UT49" s="81"/>
      <c r="UU49" s="81"/>
      <c r="UV49" s="81"/>
      <c r="UW49" s="81"/>
      <c r="UX49" s="81"/>
      <c r="UY49" s="81"/>
      <c r="UZ49" s="81"/>
      <c r="VA49" s="81"/>
      <c r="VB49" s="81"/>
      <c r="VC49" s="81"/>
      <c r="VD49" s="81"/>
      <c r="VE49" s="81"/>
      <c r="VF49" s="81"/>
      <c r="VG49" s="81"/>
      <c r="VH49" s="81"/>
      <c r="VI49" s="81"/>
      <c r="VJ49" s="81"/>
      <c r="VK49" s="81"/>
      <c r="VL49" s="81"/>
      <c r="VM49" s="81"/>
      <c r="VN49" s="81"/>
      <c r="VO49" s="81"/>
      <c r="VP49" s="81"/>
      <c r="VQ49" s="81"/>
      <c r="VR49" s="81"/>
      <c r="VS49" s="81"/>
      <c r="VT49" s="81"/>
      <c r="VU49" s="81"/>
      <c r="VV49" s="81"/>
      <c r="VW49" s="81"/>
      <c r="VX49" s="81"/>
      <c r="VY49" s="81"/>
      <c r="VZ49" s="81"/>
      <c r="WA49" s="81"/>
      <c r="WB49" s="81"/>
      <c r="WC49" s="81"/>
      <c r="WD49" s="81"/>
      <c r="WE49" s="81"/>
      <c r="WF49" s="81"/>
      <c r="WG49" s="81"/>
      <c r="WH49" s="81"/>
      <c r="WI49" s="81"/>
      <c r="WJ49" s="80"/>
      <c r="WK49" s="81"/>
      <c r="WL49" s="81"/>
      <c r="WM49" s="81"/>
      <c r="WN49" s="81"/>
      <c r="WO49" s="81"/>
      <c r="WP49" s="81"/>
      <c r="WQ49" s="81"/>
      <c r="WR49" s="81"/>
      <c r="WS49" s="81"/>
      <c r="WT49" s="81"/>
      <c r="WU49" s="81"/>
      <c r="WV49" s="81"/>
      <c r="WW49" s="81"/>
      <c r="WX49" s="81"/>
      <c r="WY49" s="81"/>
      <c r="WZ49" s="81"/>
      <c r="XA49" s="81"/>
      <c r="XB49" s="81"/>
      <c r="XC49" s="81"/>
      <c r="XD49" s="81"/>
      <c r="XE49" s="81"/>
      <c r="XF49" s="81"/>
      <c r="XG49" s="81"/>
      <c r="XH49" s="81"/>
      <c r="XI49" s="81"/>
      <c r="XJ49" s="81"/>
      <c r="XK49" s="81"/>
      <c r="XL49" s="81"/>
      <c r="XM49" s="81"/>
      <c r="XN49" s="81"/>
      <c r="XO49" s="81"/>
      <c r="XP49" s="81"/>
      <c r="XQ49" s="81"/>
      <c r="XR49" s="81"/>
      <c r="XS49" s="81"/>
      <c r="XT49" s="81"/>
      <c r="XU49" s="81"/>
      <c r="XV49" s="81"/>
      <c r="XW49" s="81"/>
      <c r="XX49" s="81"/>
      <c r="XY49" s="81"/>
      <c r="XZ49" s="81"/>
      <c r="YA49" s="81"/>
      <c r="YB49" s="81"/>
      <c r="YC49" s="81"/>
      <c r="YD49" s="81"/>
      <c r="YE49" s="81"/>
      <c r="YF49" s="81"/>
      <c r="YG49" s="81"/>
      <c r="YH49" s="81"/>
      <c r="YI49" s="81"/>
      <c r="YJ49" s="81"/>
      <c r="YK49" s="81"/>
      <c r="YL49" s="301"/>
      <c r="YM49" s="301"/>
      <c r="YN49" s="301"/>
      <c r="YO49" s="301"/>
      <c r="YP49" s="2" t="s">
        <v>2690</v>
      </c>
      <c r="YQ49" s="2" t="s">
        <v>2690</v>
      </c>
    </row>
    <row r="50" spans="1:667" s="114" customFormat="1" ht="15" customHeight="1" x14ac:dyDescent="0.25">
      <c r="A50" s="143" t="s">
        <v>1143</v>
      </c>
      <c r="B50" s="140"/>
      <c r="C50" s="119">
        <v>1</v>
      </c>
      <c r="D50" s="119">
        <v>1</v>
      </c>
      <c r="E50" s="114">
        <v>0</v>
      </c>
      <c r="F50" s="114">
        <v>0</v>
      </c>
      <c r="G50" s="114">
        <v>0</v>
      </c>
      <c r="H50" s="114">
        <v>0</v>
      </c>
      <c r="I50" s="114">
        <v>0</v>
      </c>
      <c r="J50" s="114">
        <v>0</v>
      </c>
      <c r="K50" s="114">
        <v>0</v>
      </c>
      <c r="L50" s="114">
        <v>0</v>
      </c>
      <c r="M50" s="114">
        <v>0</v>
      </c>
      <c r="N50" s="114">
        <v>0</v>
      </c>
      <c r="O50" s="114">
        <v>0</v>
      </c>
      <c r="P50" s="114">
        <v>0</v>
      </c>
      <c r="Q50" s="114">
        <v>0</v>
      </c>
      <c r="R50" s="114">
        <v>0</v>
      </c>
      <c r="S50" s="114">
        <v>0</v>
      </c>
      <c r="T50" s="114">
        <v>0</v>
      </c>
      <c r="U50" s="114">
        <v>0</v>
      </c>
      <c r="V50" s="114">
        <v>0</v>
      </c>
      <c r="W50" s="114">
        <v>0</v>
      </c>
      <c r="X50" s="114">
        <v>0</v>
      </c>
      <c r="Y50" s="114">
        <v>0</v>
      </c>
      <c r="Z50" s="114">
        <v>0</v>
      </c>
      <c r="AA50" s="114">
        <v>0</v>
      </c>
      <c r="AB50" s="114">
        <v>0</v>
      </c>
      <c r="AC50" s="114">
        <v>0</v>
      </c>
      <c r="AD50" s="114">
        <v>0</v>
      </c>
      <c r="AE50" s="114">
        <v>0</v>
      </c>
      <c r="AF50" s="114">
        <v>0</v>
      </c>
      <c r="AG50" s="114">
        <v>0</v>
      </c>
      <c r="AH50" s="114">
        <v>0</v>
      </c>
      <c r="AI50" s="114">
        <v>0</v>
      </c>
      <c r="AJ50" s="114">
        <v>1</v>
      </c>
      <c r="AK50" s="114">
        <v>1</v>
      </c>
      <c r="AL50" s="114">
        <v>1</v>
      </c>
      <c r="AM50" s="114">
        <v>1</v>
      </c>
      <c r="AN50" s="114">
        <v>1</v>
      </c>
      <c r="AO50" s="114">
        <v>0</v>
      </c>
      <c r="AP50" s="114">
        <v>0</v>
      </c>
      <c r="AQ50" s="114">
        <v>0</v>
      </c>
      <c r="AR50" s="114">
        <v>0</v>
      </c>
      <c r="AS50" s="114">
        <v>0</v>
      </c>
      <c r="AT50" s="114">
        <v>0</v>
      </c>
      <c r="AU50" s="114">
        <v>0</v>
      </c>
      <c r="AV50" s="114">
        <v>0</v>
      </c>
      <c r="AW50" s="114">
        <v>0</v>
      </c>
      <c r="AX50" s="114">
        <v>0</v>
      </c>
      <c r="AY50" s="114">
        <v>1</v>
      </c>
      <c r="AZ50" s="114">
        <v>1</v>
      </c>
      <c r="BA50" s="119">
        <v>1</v>
      </c>
      <c r="BB50" s="119">
        <v>1</v>
      </c>
      <c r="BC50" s="119">
        <v>1</v>
      </c>
      <c r="BD50" s="119">
        <v>1</v>
      </c>
      <c r="BE50" s="119">
        <v>0</v>
      </c>
      <c r="BF50" s="119">
        <v>0</v>
      </c>
      <c r="BG50" s="119">
        <v>1</v>
      </c>
      <c r="BH50" s="119">
        <v>1</v>
      </c>
      <c r="BI50" s="119">
        <v>1</v>
      </c>
      <c r="BJ50" s="119">
        <v>1</v>
      </c>
      <c r="BK50" s="119">
        <v>1</v>
      </c>
      <c r="BL50" s="119">
        <v>1</v>
      </c>
      <c r="BM50" s="119">
        <v>1</v>
      </c>
      <c r="BN50" s="119">
        <v>1</v>
      </c>
      <c r="BO50" s="119">
        <v>1</v>
      </c>
      <c r="BP50" s="119">
        <v>1</v>
      </c>
      <c r="BQ50" s="119">
        <v>1</v>
      </c>
      <c r="BR50" s="119">
        <v>1</v>
      </c>
      <c r="BS50" s="114">
        <v>1</v>
      </c>
      <c r="BT50" s="114">
        <v>0</v>
      </c>
      <c r="BU50" s="114">
        <v>0</v>
      </c>
      <c r="BV50" s="114">
        <v>0</v>
      </c>
      <c r="BW50" s="114">
        <v>0</v>
      </c>
      <c r="BX50" s="114">
        <v>0</v>
      </c>
      <c r="BY50" s="114">
        <v>0</v>
      </c>
      <c r="BZ50" s="119">
        <v>0</v>
      </c>
      <c r="CA50" s="114">
        <v>1</v>
      </c>
      <c r="CB50" s="119">
        <v>1</v>
      </c>
      <c r="CC50" s="119">
        <v>1</v>
      </c>
      <c r="CD50" s="119">
        <v>1</v>
      </c>
      <c r="CE50" s="119">
        <v>1</v>
      </c>
      <c r="CF50" s="119">
        <v>1</v>
      </c>
      <c r="CG50" s="119">
        <v>1</v>
      </c>
      <c r="CH50" s="119">
        <v>1</v>
      </c>
      <c r="CI50" s="119">
        <v>1</v>
      </c>
      <c r="CJ50" s="119">
        <v>1</v>
      </c>
      <c r="CK50" s="119">
        <v>1</v>
      </c>
      <c r="CL50" s="114">
        <v>1</v>
      </c>
      <c r="CM50" s="114">
        <v>1</v>
      </c>
      <c r="CN50" s="114">
        <v>1</v>
      </c>
      <c r="CO50" s="114">
        <v>1</v>
      </c>
      <c r="CP50" s="119">
        <v>1</v>
      </c>
      <c r="CQ50" s="119">
        <v>1</v>
      </c>
      <c r="CR50" s="119">
        <v>1</v>
      </c>
      <c r="CS50" s="119">
        <v>1</v>
      </c>
      <c r="CT50" s="119">
        <v>1</v>
      </c>
      <c r="CU50" s="119">
        <v>1</v>
      </c>
      <c r="CV50" s="119">
        <v>1</v>
      </c>
      <c r="CW50" s="119">
        <v>1</v>
      </c>
      <c r="CX50" s="119">
        <v>1</v>
      </c>
      <c r="CY50" s="119">
        <v>1</v>
      </c>
      <c r="CZ50" s="119">
        <v>1</v>
      </c>
      <c r="DA50" s="119">
        <v>1</v>
      </c>
      <c r="DB50" s="119">
        <v>1</v>
      </c>
      <c r="DC50" s="119">
        <v>1</v>
      </c>
      <c r="DD50" s="119">
        <v>1</v>
      </c>
      <c r="DE50" s="119">
        <v>1</v>
      </c>
      <c r="DF50" s="114">
        <v>1</v>
      </c>
      <c r="DG50" s="114">
        <v>1</v>
      </c>
      <c r="DH50" s="114">
        <v>1</v>
      </c>
      <c r="DI50" s="114">
        <v>1</v>
      </c>
      <c r="DJ50" s="119">
        <v>1</v>
      </c>
      <c r="DK50" s="119">
        <v>1</v>
      </c>
      <c r="DL50" s="119">
        <v>1</v>
      </c>
      <c r="DM50" s="119">
        <v>1</v>
      </c>
      <c r="DN50" s="119">
        <v>1</v>
      </c>
      <c r="DO50" s="119">
        <v>1</v>
      </c>
      <c r="DP50" s="119">
        <v>1</v>
      </c>
      <c r="DQ50" s="119">
        <v>1</v>
      </c>
      <c r="DR50" s="119">
        <v>1</v>
      </c>
      <c r="DS50" s="119">
        <v>1</v>
      </c>
      <c r="DT50" s="119">
        <v>1</v>
      </c>
      <c r="DU50" s="119">
        <v>1</v>
      </c>
      <c r="DV50" s="119">
        <v>1</v>
      </c>
      <c r="DW50" s="119">
        <v>1</v>
      </c>
      <c r="DX50" s="114">
        <v>1</v>
      </c>
      <c r="DY50" s="114">
        <v>1</v>
      </c>
      <c r="DZ50" s="119">
        <v>1</v>
      </c>
      <c r="EA50" s="119">
        <v>1</v>
      </c>
      <c r="EB50" s="119">
        <v>1</v>
      </c>
      <c r="EC50" s="119">
        <v>1</v>
      </c>
      <c r="ED50" s="119">
        <v>1</v>
      </c>
      <c r="EE50" s="119">
        <v>1</v>
      </c>
      <c r="EF50" s="119">
        <v>1</v>
      </c>
      <c r="EG50" s="119">
        <v>1</v>
      </c>
      <c r="EH50" s="119">
        <v>1</v>
      </c>
      <c r="EI50" s="119">
        <v>1</v>
      </c>
      <c r="EJ50" s="114">
        <v>1</v>
      </c>
      <c r="EK50" s="119">
        <v>1</v>
      </c>
      <c r="EL50" s="119">
        <v>1</v>
      </c>
      <c r="EM50" s="119">
        <v>1</v>
      </c>
      <c r="EN50" s="119">
        <v>1</v>
      </c>
      <c r="EO50" s="119">
        <v>1</v>
      </c>
      <c r="EP50" s="119">
        <v>1</v>
      </c>
      <c r="EQ50" s="119">
        <v>1</v>
      </c>
      <c r="ER50" s="119">
        <v>1</v>
      </c>
      <c r="ES50" s="119">
        <v>1</v>
      </c>
      <c r="ET50" s="119">
        <v>1</v>
      </c>
      <c r="EU50" s="119">
        <v>1</v>
      </c>
      <c r="EV50" s="119">
        <v>1</v>
      </c>
      <c r="EW50" s="119">
        <v>1</v>
      </c>
      <c r="EX50" s="119">
        <v>1</v>
      </c>
      <c r="EY50" s="119">
        <v>1</v>
      </c>
      <c r="EZ50" s="119">
        <v>1</v>
      </c>
      <c r="FA50" s="119">
        <v>1</v>
      </c>
      <c r="FB50" s="119">
        <v>1</v>
      </c>
      <c r="FC50" s="119">
        <v>1</v>
      </c>
      <c r="FD50" s="119">
        <v>1</v>
      </c>
      <c r="FE50" s="119">
        <v>1</v>
      </c>
      <c r="FF50" s="119">
        <v>1</v>
      </c>
      <c r="FG50" s="119">
        <v>1</v>
      </c>
      <c r="FH50" s="119">
        <v>1</v>
      </c>
      <c r="FI50" s="119">
        <v>1</v>
      </c>
      <c r="FJ50" s="119">
        <v>1</v>
      </c>
      <c r="FK50" s="119">
        <v>1</v>
      </c>
      <c r="FL50" s="119">
        <v>1</v>
      </c>
      <c r="FM50" s="119">
        <v>1</v>
      </c>
      <c r="FN50" s="119">
        <v>1</v>
      </c>
      <c r="FO50" s="114">
        <v>1</v>
      </c>
      <c r="FP50" s="114">
        <v>1</v>
      </c>
      <c r="FQ50" s="114">
        <v>1</v>
      </c>
      <c r="FR50" s="114">
        <v>1</v>
      </c>
      <c r="FS50" s="114">
        <v>1</v>
      </c>
      <c r="FT50" s="114">
        <v>1</v>
      </c>
      <c r="FU50" s="114">
        <v>0</v>
      </c>
      <c r="FV50" s="114">
        <v>0</v>
      </c>
      <c r="FW50" s="114">
        <v>0</v>
      </c>
      <c r="FX50" s="119">
        <v>1</v>
      </c>
      <c r="FY50" s="114">
        <v>1</v>
      </c>
      <c r="FZ50" s="114">
        <v>1</v>
      </c>
      <c r="GA50" s="114">
        <v>1</v>
      </c>
      <c r="GB50" s="114">
        <v>1</v>
      </c>
      <c r="GC50" s="114">
        <v>1</v>
      </c>
      <c r="GD50" s="114">
        <v>1</v>
      </c>
      <c r="GE50" s="114">
        <v>0</v>
      </c>
      <c r="GF50" s="114">
        <v>0</v>
      </c>
      <c r="GG50" s="114">
        <v>0</v>
      </c>
      <c r="GH50" s="114">
        <v>1</v>
      </c>
      <c r="GI50" s="114">
        <v>1</v>
      </c>
      <c r="GJ50" s="114">
        <v>1</v>
      </c>
      <c r="GK50" s="114">
        <v>1</v>
      </c>
      <c r="GL50" s="114">
        <v>1</v>
      </c>
      <c r="GM50" s="114">
        <v>1</v>
      </c>
      <c r="GN50" s="114">
        <v>1</v>
      </c>
      <c r="GO50" s="114">
        <v>1</v>
      </c>
      <c r="GP50" s="114">
        <v>1</v>
      </c>
      <c r="GQ50" s="114">
        <v>1</v>
      </c>
      <c r="GR50" s="114">
        <v>1</v>
      </c>
      <c r="GS50" s="114">
        <v>1</v>
      </c>
      <c r="GT50" s="114">
        <v>1</v>
      </c>
      <c r="GU50" s="79">
        <v>0</v>
      </c>
      <c r="GV50" s="81">
        <f t="shared" si="380"/>
        <v>0</v>
      </c>
      <c r="GW50" s="81">
        <f t="shared" si="381"/>
        <v>0</v>
      </c>
      <c r="GX50" s="79">
        <v>0</v>
      </c>
      <c r="GY50" s="81">
        <f t="shared" si="382"/>
        <v>0</v>
      </c>
      <c r="GZ50" s="81">
        <f t="shared" si="382"/>
        <v>0</v>
      </c>
      <c r="HA50" s="81">
        <v>1</v>
      </c>
      <c r="HB50" s="81">
        <v>0</v>
      </c>
      <c r="HC50" s="81">
        <f>HB50</f>
        <v>0</v>
      </c>
      <c r="HD50" s="81">
        <v>0</v>
      </c>
      <c r="HE50" s="81">
        <v>0</v>
      </c>
      <c r="HF50" s="81">
        <v>0</v>
      </c>
      <c r="HG50" s="81">
        <v>1</v>
      </c>
      <c r="HH50" s="81">
        <v>1</v>
      </c>
      <c r="HI50" s="81">
        <v>1</v>
      </c>
      <c r="HJ50" s="81">
        <v>1</v>
      </c>
      <c r="HK50" s="81">
        <v>0</v>
      </c>
      <c r="HL50" s="81">
        <v>0</v>
      </c>
      <c r="HM50" s="81">
        <v>0</v>
      </c>
      <c r="HN50" s="81">
        <v>0</v>
      </c>
      <c r="HO50" s="81">
        <v>0</v>
      </c>
      <c r="HP50" s="81">
        <v>0</v>
      </c>
      <c r="HQ50" s="81">
        <v>0</v>
      </c>
      <c r="HR50" s="81">
        <v>0</v>
      </c>
      <c r="HS50" s="81">
        <v>1</v>
      </c>
      <c r="HT50" s="81">
        <v>0</v>
      </c>
      <c r="HU50" s="81">
        <v>1</v>
      </c>
      <c r="HV50" s="81">
        <v>1</v>
      </c>
      <c r="HW50" s="81">
        <v>0</v>
      </c>
      <c r="HX50" s="81">
        <v>0</v>
      </c>
      <c r="HY50" s="81">
        <v>1</v>
      </c>
      <c r="HZ50" s="81">
        <v>1</v>
      </c>
      <c r="IA50" s="81">
        <v>1</v>
      </c>
      <c r="IB50" s="81">
        <v>1</v>
      </c>
      <c r="IC50" s="81">
        <v>1</v>
      </c>
      <c r="ID50" s="81">
        <v>1</v>
      </c>
      <c r="IE50" s="81">
        <v>1</v>
      </c>
      <c r="IF50" s="81">
        <v>0</v>
      </c>
      <c r="IG50" s="81">
        <v>1</v>
      </c>
      <c r="IH50" s="81">
        <v>1</v>
      </c>
      <c r="II50" s="81">
        <v>1</v>
      </c>
      <c r="IJ50" s="81">
        <v>1</v>
      </c>
      <c r="IK50" s="81">
        <v>1</v>
      </c>
      <c r="IL50" s="81">
        <v>1</v>
      </c>
      <c r="IM50" s="81">
        <v>1</v>
      </c>
      <c r="IN50" s="81">
        <v>1</v>
      </c>
      <c r="IO50" s="81">
        <v>1</v>
      </c>
      <c r="IP50" s="81">
        <v>1</v>
      </c>
      <c r="IQ50" s="81">
        <v>1</v>
      </c>
      <c r="IR50" s="81">
        <v>1</v>
      </c>
      <c r="IS50" s="81">
        <v>1</v>
      </c>
      <c r="IT50" s="81">
        <v>1</v>
      </c>
      <c r="IU50" s="81">
        <v>1</v>
      </c>
      <c r="IV50" s="81">
        <v>1</v>
      </c>
      <c r="IW50" s="81">
        <v>1</v>
      </c>
      <c r="IX50" s="81">
        <v>1</v>
      </c>
      <c r="IY50" s="81">
        <v>1</v>
      </c>
      <c r="IZ50" s="81">
        <v>1</v>
      </c>
      <c r="JA50" s="81">
        <v>1</v>
      </c>
      <c r="JB50" s="81">
        <v>1</v>
      </c>
      <c r="JC50" s="81">
        <v>1</v>
      </c>
      <c r="JD50" s="81">
        <v>1</v>
      </c>
      <c r="JE50" s="81">
        <v>1</v>
      </c>
      <c r="JF50" s="81">
        <v>1</v>
      </c>
      <c r="JG50" s="81">
        <v>1</v>
      </c>
      <c r="JH50" s="81">
        <v>1</v>
      </c>
      <c r="JI50" s="81">
        <v>1</v>
      </c>
      <c r="JJ50" s="81">
        <v>1</v>
      </c>
      <c r="JK50" s="81">
        <v>1</v>
      </c>
      <c r="JL50" s="81">
        <v>1</v>
      </c>
      <c r="JM50" s="81">
        <v>1</v>
      </c>
      <c r="JN50" s="81">
        <v>1</v>
      </c>
      <c r="JO50" s="81">
        <v>1</v>
      </c>
      <c r="JP50" s="81">
        <v>1</v>
      </c>
      <c r="JQ50" s="81">
        <v>1</v>
      </c>
      <c r="JR50" s="81">
        <v>1</v>
      </c>
      <c r="JS50" s="81">
        <v>1</v>
      </c>
      <c r="JT50" s="81">
        <v>1</v>
      </c>
      <c r="JU50" s="81">
        <v>1</v>
      </c>
      <c r="JV50" s="81">
        <v>1</v>
      </c>
      <c r="JW50" s="81">
        <v>1</v>
      </c>
      <c r="JX50" s="81">
        <v>1</v>
      </c>
      <c r="JY50" s="81">
        <v>1</v>
      </c>
      <c r="JZ50" s="81">
        <v>1</v>
      </c>
      <c r="KA50" s="81">
        <v>1</v>
      </c>
      <c r="KB50" s="81">
        <v>1</v>
      </c>
      <c r="KC50" s="81">
        <v>1</v>
      </c>
      <c r="KD50" s="81">
        <v>1</v>
      </c>
      <c r="KE50" s="81">
        <v>1</v>
      </c>
      <c r="KF50" s="81">
        <v>1</v>
      </c>
      <c r="KG50" s="81">
        <v>1</v>
      </c>
      <c r="KH50" s="81">
        <v>1</v>
      </c>
      <c r="KI50" s="81">
        <v>1</v>
      </c>
      <c r="KJ50" s="81">
        <v>1</v>
      </c>
      <c r="KK50" s="81">
        <v>1</v>
      </c>
      <c r="KL50" s="81">
        <v>1</v>
      </c>
      <c r="KM50" s="81">
        <v>1</v>
      </c>
      <c r="KN50" s="81">
        <v>1</v>
      </c>
      <c r="KO50" s="81">
        <v>1</v>
      </c>
      <c r="KP50" s="81">
        <v>1</v>
      </c>
      <c r="KQ50" s="81">
        <v>1</v>
      </c>
      <c r="KR50" s="81">
        <v>1</v>
      </c>
      <c r="KS50" s="81">
        <v>1</v>
      </c>
      <c r="KT50" s="81">
        <v>1</v>
      </c>
      <c r="KU50" s="81">
        <v>1</v>
      </c>
      <c r="KV50" s="81">
        <v>1</v>
      </c>
      <c r="KW50" s="81">
        <v>1</v>
      </c>
      <c r="KX50" s="81">
        <v>1</v>
      </c>
      <c r="KY50" s="81">
        <v>1</v>
      </c>
      <c r="KZ50" s="81">
        <v>1</v>
      </c>
      <c r="LA50" s="81">
        <v>1</v>
      </c>
      <c r="LB50" s="81">
        <v>1</v>
      </c>
      <c r="LC50" s="81">
        <v>1</v>
      </c>
      <c r="LD50" s="81">
        <v>1</v>
      </c>
      <c r="LE50" s="119">
        <v>1</v>
      </c>
      <c r="LF50" s="119">
        <v>1</v>
      </c>
      <c r="LG50" s="81">
        <v>1</v>
      </c>
      <c r="LH50" s="81">
        <v>1</v>
      </c>
      <c r="LI50" s="340">
        <v>1</v>
      </c>
      <c r="LJ50" s="340">
        <v>1</v>
      </c>
      <c r="LK50" s="2">
        <v>1</v>
      </c>
      <c r="LL50" s="2">
        <v>0</v>
      </c>
      <c r="LM50" s="2">
        <v>0</v>
      </c>
      <c r="LN50" s="2">
        <v>0</v>
      </c>
      <c r="LO50" s="2">
        <v>0</v>
      </c>
      <c r="LP50" s="2">
        <v>0</v>
      </c>
      <c r="LQ50" s="2">
        <v>0</v>
      </c>
      <c r="LR50" s="2">
        <v>0</v>
      </c>
      <c r="LS50" s="2">
        <v>0</v>
      </c>
      <c r="LT50" s="2">
        <v>0</v>
      </c>
      <c r="LU50" s="2">
        <v>0</v>
      </c>
      <c r="LV50" s="2">
        <f t="shared" si="383"/>
        <v>0</v>
      </c>
      <c r="LW50" s="2">
        <f t="shared" si="383"/>
        <v>0</v>
      </c>
      <c r="LX50" s="2">
        <f t="shared" si="383"/>
        <v>0</v>
      </c>
      <c r="LY50" s="2">
        <f t="shared" si="383"/>
        <v>0</v>
      </c>
      <c r="LZ50" s="2">
        <f t="shared" si="383"/>
        <v>0</v>
      </c>
      <c r="MA50" s="2">
        <f t="shared" si="383"/>
        <v>0</v>
      </c>
      <c r="MB50" s="2">
        <f t="shared" si="383"/>
        <v>0</v>
      </c>
      <c r="MC50" s="2">
        <f t="shared" si="383"/>
        <v>0</v>
      </c>
      <c r="MD50" s="2">
        <f t="shared" si="383"/>
        <v>0</v>
      </c>
      <c r="ME50" s="2">
        <v>0</v>
      </c>
      <c r="MF50" s="2">
        <v>1</v>
      </c>
      <c r="MG50" s="2">
        <v>1</v>
      </c>
      <c r="MH50" s="2">
        <v>0</v>
      </c>
      <c r="MI50" s="2">
        <v>1</v>
      </c>
      <c r="MJ50" s="2">
        <v>1</v>
      </c>
      <c r="MK50" s="2">
        <v>1</v>
      </c>
      <c r="ML50" s="2">
        <v>1</v>
      </c>
      <c r="MM50" s="2">
        <v>1</v>
      </c>
      <c r="MN50" s="2">
        <v>1</v>
      </c>
      <c r="MO50" s="2">
        <v>1</v>
      </c>
      <c r="MP50" s="2">
        <v>1</v>
      </c>
      <c r="MQ50" s="2">
        <v>1</v>
      </c>
      <c r="MR50" s="2">
        <v>1</v>
      </c>
      <c r="MT50" s="79" t="s">
        <v>2191</v>
      </c>
      <c r="MU50" s="114">
        <v>0</v>
      </c>
      <c r="MV50" s="81">
        <v>0</v>
      </c>
      <c r="MX50" s="114">
        <v>0</v>
      </c>
      <c r="MZ50" s="119"/>
      <c r="NA50" s="119">
        <v>0</v>
      </c>
      <c r="NB50" s="119">
        <v>0</v>
      </c>
      <c r="NE50" s="114">
        <v>1</v>
      </c>
      <c r="NF50" s="119"/>
      <c r="NG50" s="119"/>
      <c r="NH50" s="119"/>
      <c r="NI50" s="119"/>
      <c r="NJ50" s="119"/>
      <c r="NK50" s="129">
        <v>1</v>
      </c>
      <c r="NL50" s="114">
        <v>1</v>
      </c>
      <c r="NM50" s="119">
        <v>1</v>
      </c>
      <c r="NN50" s="130"/>
      <c r="NO50" s="176">
        <v>0</v>
      </c>
      <c r="NP50" s="114">
        <v>0</v>
      </c>
      <c r="NQ50" s="119"/>
      <c r="NW50" s="130">
        <v>1</v>
      </c>
      <c r="NX50" s="114">
        <v>0</v>
      </c>
      <c r="NY50" s="114">
        <v>0</v>
      </c>
      <c r="NZ50" s="114">
        <v>0</v>
      </c>
      <c r="OA50" s="114">
        <v>0</v>
      </c>
      <c r="OB50" s="114">
        <v>0</v>
      </c>
      <c r="OD50" s="114">
        <v>0</v>
      </c>
      <c r="OE50" s="114">
        <v>0</v>
      </c>
      <c r="OF50" s="129">
        <v>1</v>
      </c>
      <c r="OG50" s="114">
        <v>1</v>
      </c>
      <c r="OH50" s="119">
        <v>1</v>
      </c>
      <c r="OI50" s="119">
        <v>1</v>
      </c>
      <c r="OM50" s="119">
        <v>1</v>
      </c>
      <c r="ON50" s="114">
        <v>1</v>
      </c>
      <c r="OO50" s="114">
        <v>1</v>
      </c>
      <c r="OP50" s="114">
        <v>1</v>
      </c>
      <c r="OQ50" s="114">
        <v>1</v>
      </c>
      <c r="OR50" s="114">
        <v>1</v>
      </c>
      <c r="OS50" s="119"/>
      <c r="OT50" s="119">
        <v>1</v>
      </c>
      <c r="OW50" s="119"/>
      <c r="OX50" s="119">
        <v>1</v>
      </c>
      <c r="PA50" s="119"/>
      <c r="PC50" s="119">
        <v>1</v>
      </c>
      <c r="PD50" s="119">
        <v>1</v>
      </c>
      <c r="PE50" s="119">
        <v>1</v>
      </c>
      <c r="PF50" s="114">
        <v>0</v>
      </c>
      <c r="PG50" s="114">
        <v>0</v>
      </c>
      <c r="PH50" s="114">
        <v>0</v>
      </c>
      <c r="PI50" s="119"/>
      <c r="PJ50" s="119">
        <v>1</v>
      </c>
      <c r="PO50" s="119"/>
      <c r="PQ50" s="119"/>
      <c r="PR50" s="119"/>
      <c r="PT50" s="119"/>
      <c r="PU50" s="114">
        <v>1</v>
      </c>
      <c r="PW50" s="114">
        <v>1</v>
      </c>
      <c r="PX50" s="130">
        <v>1</v>
      </c>
      <c r="PZ50" s="119"/>
      <c r="QA50" s="119"/>
      <c r="QB50" s="130"/>
      <c r="QC50" s="114">
        <v>1</v>
      </c>
      <c r="QD50" s="114">
        <v>1</v>
      </c>
      <c r="QE50" s="119">
        <v>1</v>
      </c>
      <c r="QF50" s="119">
        <v>1</v>
      </c>
      <c r="QH50" s="114">
        <v>0</v>
      </c>
      <c r="QI50" s="114">
        <v>0</v>
      </c>
      <c r="QJ50" s="114">
        <v>0</v>
      </c>
      <c r="QK50" s="114">
        <v>1</v>
      </c>
      <c r="QL50" s="119"/>
      <c r="QM50" s="119">
        <v>0</v>
      </c>
      <c r="QN50" s="119">
        <v>0</v>
      </c>
      <c r="QP50" s="119"/>
      <c r="QQ50" s="119"/>
      <c r="QR50" s="119">
        <v>1</v>
      </c>
      <c r="QV50" s="119"/>
      <c r="QW50" s="114">
        <v>0</v>
      </c>
      <c r="QZ50" s="114">
        <v>1</v>
      </c>
      <c r="RA50" s="114">
        <v>1</v>
      </c>
      <c r="RB50" s="114">
        <v>1</v>
      </c>
      <c r="RC50" s="114">
        <v>1</v>
      </c>
      <c r="RD50" s="114">
        <v>1</v>
      </c>
      <c r="RE50" s="114">
        <v>1</v>
      </c>
      <c r="RG50" s="119">
        <v>1</v>
      </c>
      <c r="RH50" s="114">
        <v>1</v>
      </c>
      <c r="RI50" s="114">
        <v>1</v>
      </c>
      <c r="RJ50" s="114">
        <v>1</v>
      </c>
      <c r="RK50" s="114">
        <v>1</v>
      </c>
      <c r="RL50" s="114">
        <v>1</v>
      </c>
      <c r="RM50" s="114">
        <v>1</v>
      </c>
      <c r="RN50" s="119"/>
      <c r="RO50" s="119"/>
      <c r="RP50" s="114">
        <v>1</v>
      </c>
      <c r="RS50" s="130">
        <v>1</v>
      </c>
      <c r="RT50" s="119">
        <v>1</v>
      </c>
      <c r="RU50" s="119">
        <v>1</v>
      </c>
      <c r="RV50" s="130">
        <v>1</v>
      </c>
      <c r="SC50" s="119">
        <v>1</v>
      </c>
      <c r="SD50" s="119">
        <v>1</v>
      </c>
      <c r="SG50" s="114">
        <v>1</v>
      </c>
      <c r="SI50" s="114">
        <v>1</v>
      </c>
      <c r="SK50" s="119"/>
      <c r="SM50" s="114">
        <v>1</v>
      </c>
      <c r="SO50" s="119">
        <v>1</v>
      </c>
      <c r="SR50" s="81"/>
      <c r="SS50" s="81">
        <v>1</v>
      </c>
      <c r="ST50" s="81"/>
      <c r="SU50" s="81"/>
      <c r="SV50" s="81"/>
      <c r="SW50" s="81"/>
      <c r="SX50" s="81"/>
      <c r="SY50" s="81"/>
      <c r="SZ50" s="81"/>
      <c r="TA50" s="81"/>
      <c r="TB50" s="81"/>
      <c r="TC50" s="81"/>
      <c r="TD50" s="81"/>
      <c r="TE50" s="81"/>
      <c r="TF50" s="81"/>
      <c r="TG50" s="81"/>
      <c r="TH50" s="81"/>
      <c r="TI50" s="81"/>
      <c r="TJ50" s="81"/>
      <c r="TK50" s="81">
        <v>1</v>
      </c>
      <c r="TL50" s="81"/>
      <c r="TM50" s="81"/>
      <c r="TN50" s="81"/>
      <c r="TO50" s="81"/>
      <c r="TP50" s="81"/>
      <c r="TQ50" s="81"/>
      <c r="TR50" s="81">
        <v>1</v>
      </c>
      <c r="TS50" s="81"/>
      <c r="TT50" s="81"/>
      <c r="TU50" s="81"/>
      <c r="TV50" s="81"/>
      <c r="TW50" s="81">
        <v>1</v>
      </c>
      <c r="TX50" s="81"/>
      <c r="TY50" s="81"/>
      <c r="TZ50" s="81">
        <v>1</v>
      </c>
      <c r="UA50" s="81"/>
      <c r="UB50" s="81"/>
      <c r="UC50" s="81"/>
      <c r="UD50" s="81"/>
      <c r="UE50" s="81">
        <v>1</v>
      </c>
      <c r="UF50" s="81"/>
      <c r="UG50" s="81"/>
      <c r="UH50" s="81"/>
      <c r="UI50" s="81"/>
      <c r="UJ50" s="81"/>
      <c r="UK50" s="81"/>
      <c r="UL50" s="81"/>
      <c r="UM50" s="81"/>
      <c r="UN50" s="81"/>
      <c r="UO50" s="82"/>
      <c r="UP50" s="82"/>
      <c r="UQ50" s="81"/>
      <c r="UR50" s="81"/>
      <c r="US50" s="81"/>
      <c r="UT50" s="81"/>
      <c r="UU50" s="81"/>
      <c r="UV50" s="81"/>
      <c r="UW50" s="81"/>
      <c r="UX50" s="81"/>
      <c r="UY50" s="81"/>
      <c r="UZ50" s="81"/>
      <c r="VA50" s="81"/>
      <c r="VB50" s="81"/>
      <c r="VC50" s="81"/>
      <c r="VD50" s="81"/>
      <c r="VE50" s="81"/>
      <c r="VF50" s="81"/>
      <c r="VG50" s="81"/>
      <c r="VH50" s="81"/>
      <c r="VI50" s="81"/>
      <c r="VJ50" s="81"/>
      <c r="VK50" s="81"/>
      <c r="VL50" s="81"/>
      <c r="VM50" s="81"/>
      <c r="VN50" s="81"/>
      <c r="VO50" s="81"/>
      <c r="VP50" s="81"/>
      <c r="VQ50" s="81"/>
      <c r="VR50" s="81"/>
      <c r="VS50" s="81"/>
      <c r="VT50" s="81"/>
      <c r="VU50" s="81"/>
      <c r="VV50" s="81"/>
      <c r="VW50" s="81"/>
      <c r="VX50" s="81"/>
      <c r="VY50" s="81"/>
      <c r="VZ50" s="81"/>
      <c r="WA50" s="81"/>
      <c r="WB50" s="81"/>
      <c r="WC50" s="81"/>
      <c r="WD50" s="81"/>
      <c r="WE50" s="81"/>
      <c r="WF50" s="81"/>
      <c r="WG50" s="81"/>
      <c r="WH50" s="81"/>
      <c r="WI50" s="81"/>
      <c r="WJ50" s="80"/>
      <c r="WK50" s="81"/>
      <c r="WL50" s="81"/>
      <c r="WM50" s="81"/>
      <c r="WN50" s="81"/>
      <c r="WO50" s="81"/>
      <c r="WP50" s="81"/>
      <c r="WQ50" s="81"/>
      <c r="WR50" s="81"/>
      <c r="WS50" s="81"/>
      <c r="WT50" s="81"/>
      <c r="WU50" s="81"/>
      <c r="WV50" s="81"/>
      <c r="WW50" s="81">
        <v>1</v>
      </c>
      <c r="WX50" s="81"/>
      <c r="WY50" s="81"/>
      <c r="WZ50" s="81"/>
      <c r="XA50" s="81"/>
      <c r="XB50" s="81"/>
      <c r="XC50" s="81"/>
      <c r="XD50" s="81">
        <v>1</v>
      </c>
      <c r="XE50" s="81"/>
      <c r="XF50" s="81"/>
      <c r="XG50" s="81"/>
      <c r="XH50" s="81"/>
      <c r="XI50" s="81"/>
      <c r="XJ50" s="81"/>
      <c r="XK50" s="81"/>
      <c r="XL50" s="81"/>
      <c r="XM50" s="81"/>
      <c r="XN50" s="81"/>
      <c r="XO50" s="81"/>
      <c r="XP50" s="81"/>
      <c r="XQ50" s="81"/>
      <c r="XR50" s="81"/>
      <c r="XS50" s="81"/>
      <c r="XT50" s="81"/>
      <c r="XU50" s="81"/>
      <c r="XV50" s="81"/>
      <c r="XW50" s="81"/>
      <c r="XX50" s="81"/>
      <c r="XY50" s="81"/>
      <c r="XZ50" s="81"/>
      <c r="YA50" s="81"/>
      <c r="YB50" s="81"/>
      <c r="YC50" s="81"/>
      <c r="YD50" s="81"/>
      <c r="YE50" s="81"/>
      <c r="YF50" s="81"/>
      <c r="YG50" s="81"/>
      <c r="YH50" s="81"/>
      <c r="YI50" s="81"/>
      <c r="YJ50" s="81"/>
      <c r="YK50" s="81"/>
      <c r="YL50" s="311">
        <v>1</v>
      </c>
      <c r="YM50" s="311">
        <v>1</v>
      </c>
      <c r="YN50" s="311">
        <v>1</v>
      </c>
      <c r="YO50" s="311">
        <v>1</v>
      </c>
      <c r="YP50" s="2">
        <v>1</v>
      </c>
      <c r="YQ50" s="2">
        <v>1</v>
      </c>
    </row>
    <row r="51" spans="1:667" s="114" customFormat="1" ht="15" customHeight="1" x14ac:dyDescent="0.25">
      <c r="A51" s="143" t="s">
        <v>1144</v>
      </c>
      <c r="B51" s="140"/>
      <c r="C51" s="119">
        <v>0</v>
      </c>
      <c r="D51" s="119">
        <v>0</v>
      </c>
      <c r="E51" s="114">
        <v>1</v>
      </c>
      <c r="F51" s="114">
        <v>1</v>
      </c>
      <c r="G51" s="114">
        <v>1</v>
      </c>
      <c r="H51" s="114">
        <v>1</v>
      </c>
      <c r="I51" s="114">
        <v>1</v>
      </c>
      <c r="J51" s="114">
        <v>1</v>
      </c>
      <c r="K51" s="114">
        <v>1</v>
      </c>
      <c r="L51" s="114">
        <v>1</v>
      </c>
      <c r="M51" s="114">
        <v>1</v>
      </c>
      <c r="N51" s="114">
        <v>1</v>
      </c>
      <c r="O51" s="114">
        <v>1</v>
      </c>
      <c r="P51" s="114">
        <v>1</v>
      </c>
      <c r="Q51" s="114">
        <v>1</v>
      </c>
      <c r="R51" s="114">
        <v>1</v>
      </c>
      <c r="S51" s="114">
        <v>1</v>
      </c>
      <c r="T51" s="114">
        <v>1</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4">
        <v>0</v>
      </c>
      <c r="AQ51" s="114">
        <v>0</v>
      </c>
      <c r="AR51" s="114">
        <v>0</v>
      </c>
      <c r="AS51" s="114">
        <v>0</v>
      </c>
      <c r="AT51" s="114">
        <v>0</v>
      </c>
      <c r="AU51" s="114">
        <v>0</v>
      </c>
      <c r="AV51" s="114">
        <v>0</v>
      </c>
      <c r="AW51" s="114">
        <v>0</v>
      </c>
      <c r="AX51" s="114">
        <v>0</v>
      </c>
      <c r="AY51" s="114">
        <v>0</v>
      </c>
      <c r="AZ51" s="114">
        <v>0</v>
      </c>
      <c r="BA51" s="119">
        <v>1</v>
      </c>
      <c r="BB51" s="119">
        <v>1</v>
      </c>
      <c r="BC51" s="119">
        <v>1</v>
      </c>
      <c r="BD51" s="119">
        <v>1</v>
      </c>
      <c r="BE51" s="119">
        <v>0</v>
      </c>
      <c r="BF51" s="119">
        <v>0</v>
      </c>
      <c r="BG51" s="119">
        <v>1</v>
      </c>
      <c r="BH51" s="119">
        <v>1</v>
      </c>
      <c r="BI51" s="119">
        <v>1</v>
      </c>
      <c r="BJ51" s="119">
        <v>1</v>
      </c>
      <c r="BK51" s="119">
        <v>1</v>
      </c>
      <c r="BL51" s="119">
        <v>0</v>
      </c>
      <c r="BM51" s="119">
        <v>0</v>
      </c>
      <c r="BN51" s="119">
        <v>0</v>
      </c>
      <c r="BO51" s="119">
        <v>0</v>
      </c>
      <c r="BP51" s="119">
        <v>0</v>
      </c>
      <c r="BQ51" s="119">
        <v>0</v>
      </c>
      <c r="BR51" s="119">
        <v>0</v>
      </c>
      <c r="BS51" s="114">
        <v>1</v>
      </c>
      <c r="BT51" s="114">
        <v>1</v>
      </c>
      <c r="BU51" s="114">
        <v>1</v>
      </c>
      <c r="BV51" s="114">
        <v>1</v>
      </c>
      <c r="BW51" s="114">
        <v>1</v>
      </c>
      <c r="BX51" s="114">
        <v>1</v>
      </c>
      <c r="BY51" s="114">
        <v>1</v>
      </c>
      <c r="BZ51" s="119">
        <v>1</v>
      </c>
      <c r="CA51" s="114">
        <v>0</v>
      </c>
      <c r="CB51" s="119">
        <v>1</v>
      </c>
      <c r="CC51" s="119">
        <v>1</v>
      </c>
      <c r="CD51" s="119">
        <v>1</v>
      </c>
      <c r="CE51" s="119">
        <v>1</v>
      </c>
      <c r="CF51" s="119">
        <v>1</v>
      </c>
      <c r="CG51" s="119">
        <v>1</v>
      </c>
      <c r="CH51" s="119">
        <v>1</v>
      </c>
      <c r="CI51" s="119">
        <v>1</v>
      </c>
      <c r="CJ51" s="119">
        <v>1</v>
      </c>
      <c r="CK51" s="119">
        <v>1</v>
      </c>
      <c r="CL51" s="114">
        <v>1</v>
      </c>
      <c r="CM51" s="114">
        <v>1</v>
      </c>
      <c r="CN51" s="114">
        <v>1</v>
      </c>
      <c r="CO51" s="114">
        <v>0</v>
      </c>
      <c r="CP51" s="119">
        <v>0</v>
      </c>
      <c r="CQ51" s="119">
        <v>1</v>
      </c>
      <c r="CR51" s="119">
        <v>1</v>
      </c>
      <c r="CS51" s="119">
        <v>1</v>
      </c>
      <c r="CT51" s="119">
        <v>1</v>
      </c>
      <c r="CU51" s="119">
        <v>1</v>
      </c>
      <c r="CV51" s="119">
        <v>1</v>
      </c>
      <c r="CW51" s="119">
        <v>1</v>
      </c>
      <c r="CX51" s="119">
        <v>1</v>
      </c>
      <c r="CY51" s="119">
        <v>1</v>
      </c>
      <c r="CZ51" s="119">
        <v>1</v>
      </c>
      <c r="DA51" s="119">
        <v>1</v>
      </c>
      <c r="DB51" s="119">
        <v>1</v>
      </c>
      <c r="DC51" s="119">
        <v>1</v>
      </c>
      <c r="DD51" s="119">
        <v>1</v>
      </c>
      <c r="DE51" s="119">
        <v>1</v>
      </c>
      <c r="DF51" s="114">
        <v>0</v>
      </c>
      <c r="DG51" s="114">
        <v>0</v>
      </c>
      <c r="DH51" s="114">
        <v>0</v>
      </c>
      <c r="DI51" s="114">
        <v>0</v>
      </c>
      <c r="DJ51" s="119">
        <v>0</v>
      </c>
      <c r="DK51" s="119">
        <v>0</v>
      </c>
      <c r="DL51" s="119">
        <v>0</v>
      </c>
      <c r="DM51" s="119">
        <v>0</v>
      </c>
      <c r="DN51" s="119">
        <v>0</v>
      </c>
      <c r="DO51" s="119">
        <v>0</v>
      </c>
      <c r="DP51" s="119">
        <v>0</v>
      </c>
      <c r="DQ51" s="119">
        <v>0</v>
      </c>
      <c r="DR51" s="119">
        <v>0</v>
      </c>
      <c r="DS51" s="119">
        <v>0</v>
      </c>
      <c r="DT51" s="119">
        <v>0</v>
      </c>
      <c r="DU51" s="119">
        <v>0</v>
      </c>
      <c r="DV51" s="119">
        <v>0</v>
      </c>
      <c r="DW51" s="119">
        <v>0</v>
      </c>
      <c r="DX51" s="114">
        <v>1</v>
      </c>
      <c r="DY51" s="114">
        <v>1</v>
      </c>
      <c r="DZ51" s="119">
        <v>1</v>
      </c>
      <c r="EA51" s="119">
        <v>1</v>
      </c>
      <c r="EB51" s="119">
        <v>1</v>
      </c>
      <c r="EC51" s="119">
        <v>1</v>
      </c>
      <c r="ED51" s="119">
        <v>1</v>
      </c>
      <c r="EE51" s="119">
        <v>1</v>
      </c>
      <c r="EF51" s="119">
        <v>1</v>
      </c>
      <c r="EG51" s="119">
        <v>1</v>
      </c>
      <c r="EH51" s="119">
        <v>1</v>
      </c>
      <c r="EI51" s="119">
        <v>1</v>
      </c>
      <c r="EJ51" s="114">
        <v>0</v>
      </c>
      <c r="EK51" s="119">
        <v>0</v>
      </c>
      <c r="EL51" s="119">
        <v>0</v>
      </c>
      <c r="EM51" s="119">
        <v>0</v>
      </c>
      <c r="EN51" s="119">
        <v>0</v>
      </c>
      <c r="EO51" s="119">
        <v>0</v>
      </c>
      <c r="EP51" s="119">
        <v>0</v>
      </c>
      <c r="EQ51" s="119">
        <v>0</v>
      </c>
      <c r="ER51" s="119">
        <v>0</v>
      </c>
      <c r="ES51" s="119">
        <v>0</v>
      </c>
      <c r="ET51" s="119">
        <v>0</v>
      </c>
      <c r="EU51" s="119">
        <v>0</v>
      </c>
      <c r="EV51" s="119">
        <v>0</v>
      </c>
      <c r="EW51" s="119">
        <v>0</v>
      </c>
      <c r="EX51" s="119">
        <v>0</v>
      </c>
      <c r="EY51" s="119">
        <v>0</v>
      </c>
      <c r="EZ51" s="119">
        <v>0</v>
      </c>
      <c r="FA51" s="119">
        <v>0</v>
      </c>
      <c r="FB51" s="119">
        <v>0</v>
      </c>
      <c r="FC51" s="119">
        <v>0</v>
      </c>
      <c r="FD51" s="119">
        <v>0</v>
      </c>
      <c r="FE51" s="119">
        <v>0</v>
      </c>
      <c r="FF51" s="119">
        <v>0</v>
      </c>
      <c r="FG51" s="119">
        <v>0</v>
      </c>
      <c r="FH51" s="119">
        <v>0</v>
      </c>
      <c r="FI51" s="119">
        <v>0</v>
      </c>
      <c r="FJ51" s="119">
        <v>0</v>
      </c>
      <c r="FK51" s="119">
        <v>0</v>
      </c>
      <c r="FL51" s="119">
        <v>0</v>
      </c>
      <c r="FM51" s="119">
        <v>0</v>
      </c>
      <c r="FN51" s="119">
        <v>0</v>
      </c>
      <c r="FO51" s="114">
        <v>1</v>
      </c>
      <c r="FP51" s="114">
        <v>1</v>
      </c>
      <c r="FQ51" s="114">
        <v>0</v>
      </c>
      <c r="FR51" s="114">
        <v>0</v>
      </c>
      <c r="FS51" s="114">
        <v>0</v>
      </c>
      <c r="FT51" s="114">
        <v>0</v>
      </c>
      <c r="FU51" s="114">
        <v>0</v>
      </c>
      <c r="FV51" s="114">
        <v>0</v>
      </c>
      <c r="FW51" s="114">
        <v>0</v>
      </c>
      <c r="FX51" s="119">
        <v>1</v>
      </c>
      <c r="FY51" s="114">
        <v>0</v>
      </c>
      <c r="FZ51" s="114">
        <v>0</v>
      </c>
      <c r="GA51" s="114">
        <v>0</v>
      </c>
      <c r="GB51" s="114">
        <v>0</v>
      </c>
      <c r="GC51" s="114">
        <v>0</v>
      </c>
      <c r="GD51" s="114">
        <v>0</v>
      </c>
      <c r="GE51" s="114">
        <v>1</v>
      </c>
      <c r="GF51" s="114">
        <v>1</v>
      </c>
      <c r="GG51" s="114">
        <v>1</v>
      </c>
      <c r="GH51" s="114">
        <v>1</v>
      </c>
      <c r="GI51" s="114">
        <v>1</v>
      </c>
      <c r="GJ51" s="114">
        <v>1</v>
      </c>
      <c r="GK51" s="114">
        <v>1</v>
      </c>
      <c r="GL51" s="114">
        <v>1</v>
      </c>
      <c r="GM51" s="114">
        <v>1</v>
      </c>
      <c r="GN51" s="114">
        <v>1</v>
      </c>
      <c r="GO51" s="114">
        <v>1</v>
      </c>
      <c r="GP51" s="114">
        <v>1</v>
      </c>
      <c r="GQ51" s="114">
        <v>1</v>
      </c>
      <c r="GR51" s="114">
        <v>1</v>
      </c>
      <c r="GS51" s="114">
        <v>1</v>
      </c>
      <c r="GT51" s="114">
        <v>1</v>
      </c>
      <c r="GU51" s="79">
        <v>0</v>
      </c>
      <c r="GV51" s="81">
        <f t="shared" si="380"/>
        <v>0</v>
      </c>
      <c r="GW51" s="81">
        <f t="shared" si="381"/>
        <v>0</v>
      </c>
      <c r="GX51" s="79">
        <v>0</v>
      </c>
      <c r="GY51" s="81">
        <f t="shared" si="382"/>
        <v>0</v>
      </c>
      <c r="GZ51" s="81">
        <f t="shared" si="382"/>
        <v>0</v>
      </c>
      <c r="HA51" s="81">
        <v>0</v>
      </c>
      <c r="HB51" s="81">
        <v>1</v>
      </c>
      <c r="HC51" s="81">
        <f>HB51</f>
        <v>1</v>
      </c>
      <c r="HD51" s="81">
        <v>1</v>
      </c>
      <c r="HE51" s="81">
        <v>1</v>
      </c>
      <c r="HF51" s="81">
        <v>1</v>
      </c>
      <c r="HG51" s="81">
        <v>1</v>
      </c>
      <c r="HH51" s="81">
        <v>1</v>
      </c>
      <c r="HI51" s="81">
        <v>1</v>
      </c>
      <c r="HJ51" s="81">
        <v>1</v>
      </c>
      <c r="HK51" s="81">
        <v>1</v>
      </c>
      <c r="HL51" s="81">
        <v>1</v>
      </c>
      <c r="HM51" s="81">
        <v>1</v>
      </c>
      <c r="HN51" s="81">
        <v>1</v>
      </c>
      <c r="HO51" s="81">
        <v>1</v>
      </c>
      <c r="HP51" s="81">
        <v>1</v>
      </c>
      <c r="HQ51" s="81">
        <v>1</v>
      </c>
      <c r="HR51" s="81">
        <v>1</v>
      </c>
      <c r="HS51" s="81">
        <v>1</v>
      </c>
      <c r="HT51" s="81">
        <v>1</v>
      </c>
      <c r="HU51" s="81">
        <v>1</v>
      </c>
      <c r="HV51" s="81">
        <v>1</v>
      </c>
      <c r="HW51" s="81">
        <v>1</v>
      </c>
      <c r="HX51" s="81">
        <v>1</v>
      </c>
      <c r="HY51" s="81">
        <v>1</v>
      </c>
      <c r="HZ51" s="81">
        <v>1</v>
      </c>
      <c r="IA51" s="81">
        <v>1</v>
      </c>
      <c r="IB51" s="81">
        <v>1</v>
      </c>
      <c r="IC51" s="81">
        <v>1</v>
      </c>
      <c r="ID51" s="81">
        <v>1</v>
      </c>
      <c r="IE51" s="81">
        <v>1</v>
      </c>
      <c r="IF51" s="81">
        <v>0</v>
      </c>
      <c r="IG51" s="81">
        <v>1</v>
      </c>
      <c r="IH51" s="81">
        <v>1</v>
      </c>
      <c r="II51" s="81">
        <v>1</v>
      </c>
      <c r="IJ51" s="81">
        <v>1</v>
      </c>
      <c r="IK51" s="81">
        <v>1</v>
      </c>
      <c r="IL51" s="81">
        <v>1</v>
      </c>
      <c r="IM51" s="81">
        <v>1</v>
      </c>
      <c r="IN51" s="81">
        <v>1</v>
      </c>
      <c r="IO51" s="81">
        <v>1</v>
      </c>
      <c r="IP51" s="81">
        <v>1</v>
      </c>
      <c r="IQ51" s="81">
        <v>1</v>
      </c>
      <c r="IR51" s="81">
        <v>1</v>
      </c>
      <c r="IS51" s="81">
        <v>1</v>
      </c>
      <c r="IT51" s="81">
        <v>1</v>
      </c>
      <c r="IU51" s="81">
        <v>1</v>
      </c>
      <c r="IV51" s="81">
        <v>1</v>
      </c>
      <c r="IW51" s="81">
        <v>1</v>
      </c>
      <c r="IX51" s="81">
        <v>1</v>
      </c>
      <c r="IY51" s="81">
        <v>1</v>
      </c>
      <c r="IZ51" s="81">
        <v>1</v>
      </c>
      <c r="JA51" s="81">
        <v>1</v>
      </c>
      <c r="JB51" s="81">
        <v>1</v>
      </c>
      <c r="JC51" s="81">
        <v>1</v>
      </c>
      <c r="JD51" s="81">
        <v>1</v>
      </c>
      <c r="JE51" s="81">
        <v>1</v>
      </c>
      <c r="JF51" s="81">
        <v>1</v>
      </c>
      <c r="JG51" s="81">
        <v>1</v>
      </c>
      <c r="JH51" s="81">
        <v>1</v>
      </c>
      <c r="JI51" s="81">
        <v>1</v>
      </c>
      <c r="JJ51" s="81">
        <v>1</v>
      </c>
      <c r="JK51" s="81">
        <v>1</v>
      </c>
      <c r="JL51" s="81">
        <v>1</v>
      </c>
      <c r="JM51" s="81">
        <v>1</v>
      </c>
      <c r="JN51" s="81">
        <v>1</v>
      </c>
      <c r="JO51" s="81">
        <v>1</v>
      </c>
      <c r="JP51" s="81">
        <v>1</v>
      </c>
      <c r="JQ51" s="81">
        <v>1</v>
      </c>
      <c r="JR51" s="81">
        <v>1</v>
      </c>
      <c r="JS51" s="81">
        <v>1</v>
      </c>
      <c r="JT51" s="81">
        <v>1</v>
      </c>
      <c r="JU51" s="81">
        <v>1</v>
      </c>
      <c r="JV51" s="81">
        <v>1</v>
      </c>
      <c r="JW51" s="81">
        <v>1</v>
      </c>
      <c r="JX51" s="81">
        <v>1</v>
      </c>
      <c r="JY51" s="81">
        <v>1</v>
      </c>
      <c r="JZ51" s="81">
        <v>1</v>
      </c>
      <c r="KA51" s="81">
        <v>1</v>
      </c>
      <c r="KB51" s="81">
        <v>1</v>
      </c>
      <c r="KC51" s="81">
        <v>1</v>
      </c>
      <c r="KD51" s="81">
        <v>1</v>
      </c>
      <c r="KE51" s="81">
        <v>1</v>
      </c>
      <c r="KF51" s="81">
        <v>1</v>
      </c>
      <c r="KG51" s="81">
        <v>1</v>
      </c>
      <c r="KH51" s="81">
        <v>1</v>
      </c>
      <c r="KI51" s="81">
        <v>1</v>
      </c>
      <c r="KJ51" s="81">
        <v>1</v>
      </c>
      <c r="KK51" s="81">
        <v>1</v>
      </c>
      <c r="KL51" s="81">
        <v>1</v>
      </c>
      <c r="KM51" s="81">
        <v>1</v>
      </c>
      <c r="KN51" s="81">
        <v>1</v>
      </c>
      <c r="KO51" s="81">
        <v>1</v>
      </c>
      <c r="KP51" s="81">
        <v>1</v>
      </c>
      <c r="KQ51" s="81">
        <v>1</v>
      </c>
      <c r="KR51" s="81">
        <v>1</v>
      </c>
      <c r="KS51" s="81">
        <v>1</v>
      </c>
      <c r="KT51" s="81">
        <v>1</v>
      </c>
      <c r="KU51" s="81">
        <v>1</v>
      </c>
      <c r="KV51" s="81">
        <v>1</v>
      </c>
      <c r="KW51" s="81">
        <v>1</v>
      </c>
      <c r="KX51" s="81">
        <v>1</v>
      </c>
      <c r="KY51" s="81">
        <v>1</v>
      </c>
      <c r="KZ51" s="81">
        <v>1</v>
      </c>
      <c r="LA51" s="81">
        <v>1</v>
      </c>
      <c r="LB51" s="81">
        <v>1</v>
      </c>
      <c r="LC51" s="81">
        <v>1</v>
      </c>
      <c r="LD51" s="81">
        <v>1</v>
      </c>
      <c r="LE51" s="119">
        <v>1</v>
      </c>
      <c r="LF51" s="119">
        <v>1</v>
      </c>
      <c r="LG51" s="81">
        <v>1</v>
      </c>
      <c r="LH51" s="81">
        <v>1</v>
      </c>
      <c r="LI51" s="340">
        <v>1</v>
      </c>
      <c r="LJ51" s="340">
        <v>1</v>
      </c>
      <c r="LK51" s="2">
        <v>0</v>
      </c>
      <c r="LL51" s="2">
        <v>0</v>
      </c>
      <c r="LM51" s="2">
        <v>0</v>
      </c>
      <c r="LN51" s="2">
        <v>0</v>
      </c>
      <c r="LO51" s="2">
        <v>0</v>
      </c>
      <c r="LP51" s="2">
        <v>0</v>
      </c>
      <c r="LQ51" s="2">
        <v>0</v>
      </c>
      <c r="LR51" s="2">
        <v>0</v>
      </c>
      <c r="LS51" s="2">
        <v>0</v>
      </c>
      <c r="LT51" s="2">
        <v>0</v>
      </c>
      <c r="LU51" s="2">
        <v>0</v>
      </c>
      <c r="LV51" s="2">
        <f t="shared" si="383"/>
        <v>0</v>
      </c>
      <c r="LW51" s="2">
        <f t="shared" si="383"/>
        <v>0</v>
      </c>
      <c r="LX51" s="2">
        <f t="shared" si="383"/>
        <v>0</v>
      </c>
      <c r="LY51" s="2">
        <f t="shared" si="383"/>
        <v>0</v>
      </c>
      <c r="LZ51" s="2">
        <f t="shared" si="383"/>
        <v>0</v>
      </c>
      <c r="MA51" s="2">
        <f t="shared" si="383"/>
        <v>0</v>
      </c>
      <c r="MB51" s="2">
        <f t="shared" si="383"/>
        <v>0</v>
      </c>
      <c r="MC51" s="2">
        <f t="shared" si="383"/>
        <v>0</v>
      </c>
      <c r="MD51" s="2">
        <f t="shared" si="383"/>
        <v>0</v>
      </c>
      <c r="ME51" s="2">
        <v>0</v>
      </c>
      <c r="MF51" s="2">
        <v>1</v>
      </c>
      <c r="MG51" s="2">
        <v>1</v>
      </c>
      <c r="MH51" s="2">
        <v>1</v>
      </c>
      <c r="MI51" s="2">
        <v>1</v>
      </c>
      <c r="MJ51" s="2">
        <v>1</v>
      </c>
      <c r="MK51" s="2">
        <v>1</v>
      </c>
      <c r="ML51" s="2">
        <v>1</v>
      </c>
      <c r="MM51" s="2">
        <v>0</v>
      </c>
      <c r="MN51" s="2">
        <v>0</v>
      </c>
      <c r="MO51" s="2">
        <v>0</v>
      </c>
      <c r="MP51" s="2">
        <v>0</v>
      </c>
      <c r="MQ51" s="2">
        <v>0</v>
      </c>
      <c r="MR51" s="2">
        <v>0</v>
      </c>
      <c r="MT51" s="79" t="s">
        <v>2191</v>
      </c>
      <c r="MU51" s="114">
        <v>0</v>
      </c>
      <c r="MV51" s="81">
        <v>1</v>
      </c>
      <c r="MX51" s="114">
        <v>0</v>
      </c>
      <c r="MZ51" s="119"/>
      <c r="NA51" s="119">
        <v>1</v>
      </c>
      <c r="NB51" s="119">
        <v>1</v>
      </c>
      <c r="NE51" s="114">
        <v>1</v>
      </c>
      <c r="NF51" s="119"/>
      <c r="NG51" s="119"/>
      <c r="NH51" s="119"/>
      <c r="NI51" s="119"/>
      <c r="NJ51" s="119"/>
      <c r="NK51" s="129">
        <v>1</v>
      </c>
      <c r="NL51" s="114">
        <v>1</v>
      </c>
      <c r="NM51" s="119">
        <v>1</v>
      </c>
      <c r="NN51" s="130"/>
      <c r="NO51" s="176">
        <v>0</v>
      </c>
      <c r="NP51" s="114">
        <v>0</v>
      </c>
      <c r="NQ51" s="119"/>
      <c r="NW51" s="130">
        <v>1</v>
      </c>
      <c r="NX51" s="114">
        <v>1</v>
      </c>
      <c r="NY51" s="114">
        <v>1</v>
      </c>
      <c r="NZ51" s="114">
        <v>1</v>
      </c>
      <c r="OA51" s="114">
        <v>0</v>
      </c>
      <c r="OB51" s="114">
        <v>0</v>
      </c>
      <c r="OD51" s="114">
        <v>0</v>
      </c>
      <c r="OE51" s="114">
        <v>0</v>
      </c>
      <c r="OF51" s="129">
        <v>0</v>
      </c>
      <c r="OG51" s="114">
        <v>0</v>
      </c>
      <c r="OH51" s="119">
        <v>1</v>
      </c>
      <c r="OI51" s="119">
        <v>0</v>
      </c>
      <c r="OM51" s="119">
        <v>1</v>
      </c>
      <c r="ON51" s="114">
        <v>0</v>
      </c>
      <c r="OO51" s="114">
        <v>1</v>
      </c>
      <c r="OP51" s="114">
        <v>0</v>
      </c>
      <c r="OQ51" s="114">
        <v>0</v>
      </c>
      <c r="OR51" s="114">
        <v>0</v>
      </c>
      <c r="OS51" s="119"/>
      <c r="OT51" s="119">
        <v>0</v>
      </c>
      <c r="OW51" s="119"/>
      <c r="OX51" s="119">
        <v>1</v>
      </c>
      <c r="PA51" s="119"/>
      <c r="PC51" s="119">
        <v>1</v>
      </c>
      <c r="PD51" s="119">
        <v>1</v>
      </c>
      <c r="PE51" s="119">
        <v>1</v>
      </c>
      <c r="PF51" s="114">
        <v>0</v>
      </c>
      <c r="PG51" s="114">
        <v>0</v>
      </c>
      <c r="PH51" s="114">
        <v>1</v>
      </c>
      <c r="PI51" s="119"/>
      <c r="PJ51" s="119">
        <v>1</v>
      </c>
      <c r="PO51" s="119"/>
      <c r="PQ51" s="119"/>
      <c r="PR51" s="119"/>
      <c r="PT51" s="119"/>
      <c r="PU51" s="114">
        <v>0</v>
      </c>
      <c r="PW51" s="114">
        <v>0</v>
      </c>
      <c r="PX51" s="130">
        <v>1</v>
      </c>
      <c r="PZ51" s="119"/>
      <c r="QA51" s="119"/>
      <c r="QB51" s="130"/>
      <c r="QC51" s="114">
        <v>0</v>
      </c>
      <c r="QD51" s="114">
        <v>0</v>
      </c>
      <c r="QE51" s="119"/>
      <c r="QF51" s="119"/>
      <c r="QH51" s="114">
        <v>1</v>
      </c>
      <c r="QI51" s="114">
        <v>1</v>
      </c>
      <c r="QJ51" s="114">
        <v>1</v>
      </c>
      <c r="QK51" s="114">
        <v>1</v>
      </c>
      <c r="QL51" s="119"/>
      <c r="QM51" s="119">
        <v>1</v>
      </c>
      <c r="QN51" s="119">
        <v>1</v>
      </c>
      <c r="QP51" s="119"/>
      <c r="QQ51" s="119"/>
      <c r="QR51" s="119">
        <v>1</v>
      </c>
      <c r="QV51" s="119"/>
      <c r="QW51" s="114">
        <v>0</v>
      </c>
      <c r="QZ51" s="114">
        <v>1</v>
      </c>
      <c r="RA51" s="114">
        <v>1</v>
      </c>
      <c r="RB51" s="114">
        <v>1</v>
      </c>
      <c r="RC51" s="114">
        <v>1</v>
      </c>
      <c r="RD51" s="114">
        <v>1</v>
      </c>
      <c r="RE51" s="114">
        <v>1</v>
      </c>
      <c r="RG51" s="119">
        <v>1</v>
      </c>
      <c r="RH51" s="114">
        <v>0</v>
      </c>
      <c r="RI51" s="114">
        <v>0</v>
      </c>
      <c r="RJ51" s="114">
        <v>0</v>
      </c>
      <c r="RK51" s="114">
        <v>0</v>
      </c>
      <c r="RL51" s="114">
        <v>1</v>
      </c>
      <c r="RM51" s="114">
        <v>0</v>
      </c>
      <c r="RN51" s="119"/>
      <c r="RO51" s="119"/>
      <c r="RP51" s="114">
        <v>0</v>
      </c>
      <c r="RS51" s="130">
        <v>1</v>
      </c>
      <c r="RT51" s="119">
        <v>1</v>
      </c>
      <c r="RU51" s="119">
        <v>1</v>
      </c>
      <c r="RV51" s="130">
        <v>1</v>
      </c>
      <c r="SC51" s="119">
        <v>0</v>
      </c>
      <c r="SD51" s="119">
        <v>0</v>
      </c>
      <c r="SG51" s="114">
        <v>1</v>
      </c>
      <c r="SI51" s="114">
        <v>1</v>
      </c>
      <c r="SK51" s="119"/>
      <c r="SM51" s="114">
        <v>0</v>
      </c>
      <c r="SO51" s="119">
        <v>1</v>
      </c>
      <c r="SR51" s="81"/>
      <c r="SS51" s="81">
        <v>1</v>
      </c>
      <c r="ST51" s="81"/>
      <c r="SU51" s="81"/>
      <c r="SV51" s="81"/>
      <c r="SW51" s="81"/>
      <c r="SX51" s="81"/>
      <c r="SY51" s="81"/>
      <c r="SZ51" s="81"/>
      <c r="TA51" s="81"/>
      <c r="TB51" s="81"/>
      <c r="TC51" s="81"/>
      <c r="TD51" s="81"/>
      <c r="TE51" s="81"/>
      <c r="TF51" s="81"/>
      <c r="TG51" s="81"/>
      <c r="TH51" s="81"/>
      <c r="TI51" s="81"/>
      <c r="TJ51" s="81"/>
      <c r="TK51" s="81">
        <v>0</v>
      </c>
      <c r="TL51" s="81"/>
      <c r="TM51" s="81"/>
      <c r="TN51" s="81"/>
      <c r="TO51" s="81"/>
      <c r="TP51" s="81"/>
      <c r="TQ51" s="81"/>
      <c r="TR51" s="81">
        <v>1</v>
      </c>
      <c r="TS51" s="81"/>
      <c r="TT51" s="81"/>
      <c r="TU51" s="81"/>
      <c r="TV51" s="81"/>
      <c r="TW51" s="81">
        <v>1</v>
      </c>
      <c r="TX51" s="81"/>
      <c r="TY51" s="81"/>
      <c r="TZ51" s="81">
        <v>0</v>
      </c>
      <c r="UA51" s="81"/>
      <c r="UB51" s="81"/>
      <c r="UC51" s="81"/>
      <c r="UD51" s="81"/>
      <c r="UE51" s="81">
        <v>0</v>
      </c>
      <c r="UF51" s="81"/>
      <c r="UG51" s="81"/>
      <c r="UH51" s="81"/>
      <c r="UI51" s="81"/>
      <c r="UJ51" s="81"/>
      <c r="UK51" s="81"/>
      <c r="UL51" s="81"/>
      <c r="UM51" s="81"/>
      <c r="UN51" s="81"/>
      <c r="UO51" s="82"/>
      <c r="UP51" s="82"/>
      <c r="UQ51" s="81"/>
      <c r="UR51" s="81"/>
      <c r="US51" s="81"/>
      <c r="UT51" s="81"/>
      <c r="UU51" s="81"/>
      <c r="UV51" s="81"/>
      <c r="UW51" s="81"/>
      <c r="UX51" s="81"/>
      <c r="UY51" s="81"/>
      <c r="UZ51" s="81"/>
      <c r="VA51" s="81"/>
      <c r="VB51" s="81"/>
      <c r="VC51" s="81"/>
      <c r="VD51" s="81"/>
      <c r="VE51" s="81"/>
      <c r="VF51" s="81"/>
      <c r="VG51" s="81"/>
      <c r="VH51" s="81"/>
      <c r="VI51" s="81"/>
      <c r="VJ51" s="81"/>
      <c r="VK51" s="81"/>
      <c r="VL51" s="81"/>
      <c r="VM51" s="81"/>
      <c r="VN51" s="81"/>
      <c r="VO51" s="81"/>
      <c r="VP51" s="81"/>
      <c r="VQ51" s="81"/>
      <c r="VR51" s="81"/>
      <c r="VS51" s="81"/>
      <c r="VT51" s="81"/>
      <c r="VU51" s="81"/>
      <c r="VV51" s="81"/>
      <c r="VW51" s="81"/>
      <c r="VX51" s="81"/>
      <c r="VY51" s="81"/>
      <c r="VZ51" s="81"/>
      <c r="WA51" s="81"/>
      <c r="WB51" s="81"/>
      <c r="WC51" s="81"/>
      <c r="WD51" s="81"/>
      <c r="WE51" s="81"/>
      <c r="WF51" s="81"/>
      <c r="WG51" s="81"/>
      <c r="WH51" s="81"/>
      <c r="WI51" s="81"/>
      <c r="WJ51" s="80"/>
      <c r="WK51" s="81"/>
      <c r="WL51" s="81"/>
      <c r="WM51" s="81"/>
      <c r="WN51" s="81"/>
      <c r="WO51" s="81"/>
      <c r="WP51" s="81"/>
      <c r="WQ51" s="81"/>
      <c r="WR51" s="81"/>
      <c r="WS51" s="81"/>
      <c r="WT51" s="81"/>
      <c r="WU51" s="81"/>
      <c r="WV51" s="81"/>
      <c r="WW51" s="81">
        <v>1</v>
      </c>
      <c r="WX51" s="81"/>
      <c r="WY51" s="81"/>
      <c r="WZ51" s="81"/>
      <c r="XA51" s="81"/>
      <c r="XB51" s="81"/>
      <c r="XC51" s="81"/>
      <c r="XD51" s="81">
        <v>1</v>
      </c>
      <c r="XE51" s="81"/>
      <c r="XF51" s="81"/>
      <c r="XG51" s="81"/>
      <c r="XH51" s="81"/>
      <c r="XI51" s="81"/>
      <c r="XJ51" s="81"/>
      <c r="XK51" s="81"/>
      <c r="XL51" s="81"/>
      <c r="XM51" s="81"/>
      <c r="XN51" s="81"/>
      <c r="XO51" s="81"/>
      <c r="XP51" s="81"/>
      <c r="XQ51" s="81"/>
      <c r="XR51" s="81"/>
      <c r="XS51" s="81"/>
      <c r="XT51" s="81"/>
      <c r="XU51" s="81"/>
      <c r="XV51" s="81"/>
      <c r="XW51" s="81"/>
      <c r="XX51" s="81"/>
      <c r="XY51" s="81"/>
      <c r="XZ51" s="81"/>
      <c r="YA51" s="81"/>
      <c r="YB51" s="81"/>
      <c r="YC51" s="81"/>
      <c r="YD51" s="81"/>
      <c r="YE51" s="81"/>
      <c r="YF51" s="81"/>
      <c r="YG51" s="81"/>
      <c r="YH51" s="81"/>
      <c r="YI51" s="81"/>
      <c r="YJ51" s="81"/>
      <c r="YK51" s="81"/>
      <c r="YL51" s="311">
        <v>1</v>
      </c>
      <c r="YM51" s="311">
        <v>1</v>
      </c>
      <c r="YN51" s="311">
        <v>1</v>
      </c>
      <c r="YO51" s="311">
        <v>1</v>
      </c>
      <c r="YP51" s="2">
        <v>1</v>
      </c>
      <c r="YQ51" s="2">
        <v>1</v>
      </c>
    </row>
    <row r="52" spans="1:667" s="68" customFormat="1" ht="15" customHeight="1" x14ac:dyDescent="0.25">
      <c r="A52" s="144" t="s">
        <v>2097</v>
      </c>
      <c r="B52" s="75" t="s">
        <v>1199</v>
      </c>
      <c r="C52" s="121"/>
      <c r="D52" s="121"/>
      <c r="E52" s="68">
        <f>2*42</f>
        <v>84</v>
      </c>
      <c r="F52" s="68">
        <f>2*42</f>
        <v>84</v>
      </c>
      <c r="G52" s="68">
        <f t="shared" ref="G52:L52" si="384">2*42</f>
        <v>84</v>
      </c>
      <c r="H52" s="68">
        <f t="shared" si="384"/>
        <v>84</v>
      </c>
      <c r="I52" s="68">
        <f t="shared" si="384"/>
        <v>84</v>
      </c>
      <c r="J52" s="68">
        <f t="shared" si="384"/>
        <v>84</v>
      </c>
      <c r="K52" s="68">
        <f t="shared" si="384"/>
        <v>84</v>
      </c>
      <c r="L52" s="68">
        <f t="shared" si="384"/>
        <v>84</v>
      </c>
      <c r="M52" s="68">
        <f>2*42</f>
        <v>84</v>
      </c>
      <c r="N52" s="68">
        <f t="shared" ref="N52:T52" si="385">2*42</f>
        <v>84</v>
      </c>
      <c r="O52" s="68">
        <f t="shared" si="385"/>
        <v>84</v>
      </c>
      <c r="P52" s="68">
        <f t="shared" si="385"/>
        <v>84</v>
      </c>
      <c r="Q52" s="68">
        <f t="shared" si="385"/>
        <v>84</v>
      </c>
      <c r="R52" s="68">
        <f t="shared" si="385"/>
        <v>84</v>
      </c>
      <c r="S52" s="68">
        <f t="shared" si="385"/>
        <v>84</v>
      </c>
      <c r="T52" s="68">
        <f t="shared" si="385"/>
        <v>84</v>
      </c>
      <c r="BA52" s="121"/>
      <c r="BB52" s="121"/>
      <c r="BC52" s="121"/>
      <c r="BD52" s="121"/>
      <c r="BE52" s="121"/>
      <c r="BF52" s="121"/>
      <c r="BG52" s="121"/>
      <c r="BH52" s="121"/>
      <c r="BI52" s="121"/>
      <c r="BJ52" s="121"/>
      <c r="BK52" s="121"/>
      <c r="BL52" s="121"/>
      <c r="BM52" s="121"/>
      <c r="BN52" s="121"/>
      <c r="BO52" s="121"/>
      <c r="BP52" s="121"/>
      <c r="BQ52" s="121"/>
      <c r="BR52" s="121"/>
      <c r="BT52" s="68">
        <v>62</v>
      </c>
      <c r="BU52" s="68">
        <v>62</v>
      </c>
      <c r="BV52" s="68">
        <v>62</v>
      </c>
      <c r="BW52" s="68">
        <v>62</v>
      </c>
      <c r="BX52" s="68">
        <v>62</v>
      </c>
      <c r="BY52" s="68">
        <v>62</v>
      </c>
      <c r="BZ52" s="121"/>
      <c r="CB52" s="121">
        <v>54</v>
      </c>
      <c r="CC52" s="121">
        <v>67</v>
      </c>
      <c r="CD52" s="121">
        <v>108</v>
      </c>
      <c r="CE52" s="121">
        <v>148</v>
      </c>
      <c r="CF52" s="121">
        <v>80</v>
      </c>
      <c r="CG52" s="121">
        <v>80</v>
      </c>
      <c r="CH52" s="121">
        <v>80</v>
      </c>
      <c r="CI52" s="121">
        <v>101</v>
      </c>
      <c r="CJ52" s="121">
        <v>101</v>
      </c>
      <c r="CK52" s="121">
        <v>101</v>
      </c>
      <c r="CP52" s="121"/>
      <c r="CQ52" s="121"/>
      <c r="CR52" s="121"/>
      <c r="CS52" s="121"/>
      <c r="CT52" s="121">
        <v>60</v>
      </c>
      <c r="CU52" s="121">
        <v>60</v>
      </c>
      <c r="CV52" s="121">
        <v>60</v>
      </c>
      <c r="CW52" s="121">
        <v>60</v>
      </c>
      <c r="CX52" s="121">
        <v>60</v>
      </c>
      <c r="CY52" s="121">
        <v>120</v>
      </c>
      <c r="CZ52" s="121">
        <v>60</v>
      </c>
      <c r="DA52" s="121">
        <v>120</v>
      </c>
      <c r="DB52" s="121"/>
      <c r="DC52" s="121"/>
      <c r="DD52" s="121"/>
      <c r="DE52" s="121"/>
      <c r="DF52" s="68">
        <v>112</v>
      </c>
      <c r="DG52" s="68">
        <v>112</v>
      </c>
      <c r="DH52" s="68">
        <v>112</v>
      </c>
      <c r="DI52" s="68">
        <v>112</v>
      </c>
      <c r="DJ52" s="121"/>
      <c r="DK52" s="121"/>
      <c r="DL52" s="121"/>
      <c r="DM52" s="121"/>
      <c r="DN52" s="121"/>
      <c r="DO52" s="121"/>
      <c r="DP52" s="121"/>
      <c r="DQ52" s="121"/>
      <c r="DR52" s="121"/>
      <c r="DS52" s="121"/>
      <c r="DT52" s="121"/>
      <c r="DU52" s="121"/>
      <c r="DV52" s="121"/>
      <c r="DW52" s="121"/>
      <c r="DZ52" s="121"/>
      <c r="EA52" s="121"/>
      <c r="EB52" s="121"/>
      <c r="EC52" s="121"/>
      <c r="ED52" s="121"/>
      <c r="EE52" s="121"/>
      <c r="EF52" s="121"/>
      <c r="EG52" s="121"/>
      <c r="EH52" s="121"/>
      <c r="EI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X52" s="121"/>
      <c r="GH52" s="68">
        <v>60</v>
      </c>
      <c r="GI52" s="68">
        <v>60</v>
      </c>
      <c r="GJ52" s="68">
        <v>60</v>
      </c>
      <c r="GK52" s="68">
        <v>60</v>
      </c>
      <c r="GL52" s="68">
        <v>60</v>
      </c>
      <c r="GM52" s="68">
        <v>60</v>
      </c>
      <c r="GN52" s="68">
        <v>60</v>
      </c>
      <c r="GO52" s="68">
        <v>60</v>
      </c>
      <c r="GU52" s="68">
        <f>2*42</f>
        <v>84</v>
      </c>
      <c r="GV52" s="183">
        <f>2.5*42</f>
        <v>105</v>
      </c>
      <c r="GW52" s="183">
        <f>1.5*42</f>
        <v>63</v>
      </c>
      <c r="GX52" s="68">
        <f>2*42</f>
        <v>84</v>
      </c>
      <c r="GY52" s="183">
        <f>2.5*42</f>
        <v>105</v>
      </c>
      <c r="GZ52" s="183">
        <f>1.5*42</f>
        <v>63</v>
      </c>
      <c r="HA52" s="183"/>
      <c r="HB52" s="183"/>
      <c r="HC52" s="183"/>
      <c r="HD52" s="183"/>
      <c r="HE52" s="183">
        <v>58.38</v>
      </c>
      <c r="HF52" s="183">
        <v>58.38</v>
      </c>
      <c r="HG52" s="183"/>
      <c r="HH52" s="183"/>
      <c r="HI52" s="183"/>
      <c r="HJ52" s="183"/>
      <c r="HK52" s="183"/>
      <c r="HL52" s="183"/>
      <c r="HM52" s="183"/>
      <c r="HN52" s="183"/>
      <c r="HO52" s="183"/>
      <c r="HP52" s="183"/>
      <c r="HQ52" s="183"/>
      <c r="HR52" s="183"/>
      <c r="HS52" s="183"/>
      <c r="HT52" s="183"/>
      <c r="HU52" s="183"/>
      <c r="HV52" s="183"/>
      <c r="HW52" s="183"/>
      <c r="HX52" s="183"/>
      <c r="HY52" s="183"/>
      <c r="HZ52" s="183"/>
      <c r="IA52" s="183">
        <v>105</v>
      </c>
      <c r="IB52" s="183">
        <v>105</v>
      </c>
      <c r="IC52" s="183">
        <v>75</v>
      </c>
      <c r="ID52" s="183">
        <v>105</v>
      </c>
      <c r="IE52" s="183"/>
      <c r="IF52" s="183"/>
      <c r="IG52" s="183">
        <v>40</v>
      </c>
      <c r="IH52" s="183">
        <v>60</v>
      </c>
      <c r="II52" s="183">
        <v>80</v>
      </c>
      <c r="IJ52" s="183">
        <v>100</v>
      </c>
      <c r="IK52" s="183">
        <v>120</v>
      </c>
      <c r="IL52" s="183">
        <v>120</v>
      </c>
      <c r="IM52" s="183">
        <v>120</v>
      </c>
      <c r="IN52" s="183">
        <v>120</v>
      </c>
      <c r="IO52" s="183">
        <v>120</v>
      </c>
      <c r="IP52" s="183">
        <v>120</v>
      </c>
      <c r="IQ52" s="183">
        <v>120</v>
      </c>
      <c r="IR52" s="183">
        <v>120</v>
      </c>
      <c r="IS52" s="183">
        <v>120</v>
      </c>
      <c r="IT52" s="183">
        <v>120</v>
      </c>
      <c r="IU52" s="183">
        <v>120</v>
      </c>
      <c r="IV52" s="183">
        <v>120</v>
      </c>
      <c r="IW52" s="183">
        <v>120</v>
      </c>
      <c r="IX52" s="183">
        <v>120</v>
      </c>
      <c r="IY52" s="183">
        <v>120</v>
      </c>
      <c r="IZ52" s="183">
        <v>120</v>
      </c>
      <c r="JA52" s="183">
        <v>120</v>
      </c>
      <c r="JB52" s="183">
        <v>40</v>
      </c>
      <c r="JC52" s="183">
        <v>60</v>
      </c>
      <c r="JD52" s="183">
        <v>40</v>
      </c>
      <c r="JE52" s="183">
        <v>60</v>
      </c>
      <c r="JF52" s="183">
        <v>80</v>
      </c>
      <c r="JG52" s="183">
        <v>100</v>
      </c>
      <c r="JH52" s="183">
        <v>120</v>
      </c>
      <c r="JI52" s="183">
        <v>40</v>
      </c>
      <c r="JJ52" s="183">
        <v>60</v>
      </c>
      <c r="JK52" s="183">
        <v>80</v>
      </c>
      <c r="JL52" s="183">
        <v>100</v>
      </c>
      <c r="JM52" s="183">
        <v>120</v>
      </c>
      <c r="JN52" s="183">
        <v>40</v>
      </c>
      <c r="JO52" s="183">
        <v>60</v>
      </c>
      <c r="JP52" s="183">
        <v>40</v>
      </c>
      <c r="JQ52" s="183">
        <v>60</v>
      </c>
      <c r="JR52" s="183">
        <v>80</v>
      </c>
      <c r="JS52" s="183">
        <v>40</v>
      </c>
      <c r="JT52" s="183">
        <v>60</v>
      </c>
      <c r="JU52" s="183">
        <v>80</v>
      </c>
      <c r="JV52" s="183">
        <v>100</v>
      </c>
      <c r="JW52" s="183">
        <v>120</v>
      </c>
      <c r="JX52" s="183">
        <v>40</v>
      </c>
      <c r="JY52" s="183">
        <v>60</v>
      </c>
      <c r="JZ52" s="183">
        <v>40</v>
      </c>
      <c r="KA52" s="183">
        <v>60</v>
      </c>
      <c r="KB52" s="183">
        <v>80</v>
      </c>
      <c r="KC52" s="183">
        <v>40</v>
      </c>
      <c r="KD52" s="183">
        <v>60</v>
      </c>
      <c r="KE52" s="183">
        <v>80</v>
      </c>
      <c r="KF52" s="183">
        <v>100</v>
      </c>
      <c r="KG52" s="183">
        <v>120</v>
      </c>
      <c r="KH52" s="183">
        <v>40</v>
      </c>
      <c r="KI52" s="183">
        <v>60</v>
      </c>
      <c r="KJ52" s="183">
        <v>40</v>
      </c>
      <c r="KK52" s="183">
        <v>60</v>
      </c>
      <c r="KL52" s="183">
        <v>120</v>
      </c>
      <c r="KM52" s="183">
        <v>120</v>
      </c>
      <c r="KN52" s="183">
        <v>120</v>
      </c>
      <c r="KO52" s="183">
        <v>120</v>
      </c>
      <c r="KP52" s="183">
        <v>120</v>
      </c>
      <c r="KQ52" s="183">
        <v>120</v>
      </c>
      <c r="KR52" s="183">
        <v>120</v>
      </c>
      <c r="KS52" s="183">
        <v>120</v>
      </c>
      <c r="KT52" s="183">
        <v>120</v>
      </c>
      <c r="KU52" s="183">
        <v>120</v>
      </c>
      <c r="KV52" s="183">
        <v>120</v>
      </c>
      <c r="KW52" s="183">
        <v>120</v>
      </c>
      <c r="KX52" s="183">
        <v>120</v>
      </c>
      <c r="KY52" s="183">
        <v>120</v>
      </c>
      <c r="KZ52" s="183">
        <v>120</v>
      </c>
      <c r="LA52" s="183">
        <v>120</v>
      </c>
      <c r="LB52" s="183">
        <v>120</v>
      </c>
      <c r="LC52" s="183">
        <v>120</v>
      </c>
      <c r="LD52" s="183">
        <v>120</v>
      </c>
      <c r="LE52" s="121"/>
      <c r="LF52" s="121"/>
      <c r="LG52" s="183"/>
      <c r="LH52" s="183"/>
      <c r="LI52" s="339"/>
      <c r="LJ52" s="339"/>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T52" s="79" t="s">
        <v>2191</v>
      </c>
      <c r="MV52" s="183"/>
      <c r="MZ52" s="121"/>
      <c r="NA52" s="121"/>
      <c r="NB52" s="121"/>
      <c r="NF52" s="121"/>
      <c r="NG52" s="121"/>
      <c r="NH52" s="121"/>
      <c r="NI52" s="121"/>
      <c r="NJ52" s="121"/>
      <c r="NK52" s="122"/>
      <c r="NM52" s="121"/>
      <c r="NN52" s="123"/>
      <c r="NO52" s="180"/>
      <c r="NQ52" s="121"/>
      <c r="NW52" s="123"/>
      <c r="OF52" s="122"/>
      <c r="OH52" s="121"/>
      <c r="OI52" s="121"/>
      <c r="OM52" s="121"/>
      <c r="OS52" s="121"/>
      <c r="OT52" s="121"/>
      <c r="OW52" s="121"/>
      <c r="OX52" s="121"/>
      <c r="PA52" s="121"/>
      <c r="PC52" s="121"/>
      <c r="PD52" s="121"/>
      <c r="PE52" s="121"/>
      <c r="PI52" s="121"/>
      <c r="PJ52" s="121"/>
      <c r="PO52" s="121"/>
      <c r="PQ52" s="121"/>
      <c r="PR52" s="121"/>
      <c r="PT52" s="121"/>
      <c r="PX52" s="123"/>
      <c r="PZ52" s="121"/>
      <c r="QA52" s="121"/>
      <c r="QB52" s="123"/>
      <c r="QE52" s="121"/>
      <c r="QF52" s="121"/>
      <c r="QL52" s="121"/>
      <c r="QM52" s="121"/>
      <c r="QN52" s="121"/>
      <c r="QP52" s="121"/>
      <c r="QQ52" s="121"/>
      <c r="QR52" s="121"/>
      <c r="QV52" s="121"/>
      <c r="RG52" s="121"/>
      <c r="RN52" s="121"/>
      <c r="RO52" s="121"/>
      <c r="RS52" s="123"/>
      <c r="RT52" s="121"/>
      <c r="RU52" s="121"/>
      <c r="RV52" s="123"/>
      <c r="SC52" s="121"/>
      <c r="SD52" s="121"/>
      <c r="SK52" s="121"/>
      <c r="SO52" s="121"/>
      <c r="SR52" s="183"/>
      <c r="SS52" s="183"/>
      <c r="ST52" s="183"/>
      <c r="SU52" s="183"/>
      <c r="SV52" s="183"/>
      <c r="SW52" s="183"/>
      <c r="SX52" s="183"/>
      <c r="SY52" s="183"/>
      <c r="SZ52" s="183"/>
      <c r="TA52" s="183"/>
      <c r="TB52" s="183"/>
      <c r="TC52" s="183"/>
      <c r="TD52" s="183"/>
      <c r="TE52" s="183"/>
      <c r="TF52" s="183"/>
      <c r="TG52" s="183"/>
      <c r="TH52" s="183"/>
      <c r="TI52" s="183"/>
      <c r="TJ52" s="183"/>
      <c r="TK52" s="183"/>
      <c r="TL52" s="183"/>
      <c r="TM52" s="183"/>
      <c r="TN52" s="183"/>
      <c r="TO52" s="183"/>
      <c r="TP52" s="183"/>
      <c r="TQ52" s="183"/>
      <c r="TR52" s="183"/>
      <c r="TS52" s="183"/>
      <c r="TT52" s="183"/>
      <c r="TU52" s="183"/>
      <c r="TV52" s="183"/>
      <c r="TW52" s="183">
        <v>79.61</v>
      </c>
      <c r="TX52" s="183"/>
      <c r="TY52" s="183"/>
      <c r="TZ52" s="183"/>
      <c r="UA52" s="183"/>
      <c r="UB52" s="183"/>
      <c r="UC52" s="183"/>
      <c r="UD52" s="183"/>
      <c r="UE52" s="183"/>
      <c r="UF52" s="183"/>
      <c r="UG52" s="183"/>
      <c r="UH52" s="183"/>
      <c r="UI52" s="183"/>
      <c r="UJ52" s="183"/>
      <c r="UK52" s="183"/>
      <c r="UL52" s="183"/>
      <c r="UM52" s="183"/>
      <c r="UN52" s="183"/>
      <c r="UO52" s="184"/>
      <c r="UP52" s="184"/>
      <c r="UQ52" s="183"/>
      <c r="UR52" s="183"/>
      <c r="US52" s="183"/>
      <c r="UT52" s="183"/>
      <c r="UU52" s="183"/>
      <c r="UV52" s="183"/>
      <c r="UW52" s="183"/>
      <c r="UX52" s="183"/>
      <c r="UY52" s="183"/>
      <c r="UZ52" s="183"/>
      <c r="VA52" s="183"/>
      <c r="VB52" s="183"/>
      <c r="VC52" s="183"/>
      <c r="VD52" s="183"/>
      <c r="VE52" s="183"/>
      <c r="VF52" s="183"/>
      <c r="VG52" s="183"/>
      <c r="VH52" s="183"/>
      <c r="VI52" s="183"/>
      <c r="VJ52" s="183"/>
      <c r="VK52" s="183"/>
      <c r="VL52" s="183"/>
      <c r="VM52" s="183"/>
      <c r="VN52" s="183"/>
      <c r="VO52" s="183"/>
      <c r="VP52" s="183"/>
      <c r="VQ52" s="183"/>
      <c r="VR52" s="183"/>
      <c r="VS52" s="183"/>
      <c r="VT52" s="183"/>
      <c r="VU52" s="183"/>
      <c r="VV52" s="183"/>
      <c r="VW52" s="183"/>
      <c r="VX52" s="183"/>
      <c r="VY52" s="183"/>
      <c r="VZ52" s="183"/>
      <c r="WA52" s="183"/>
      <c r="WB52" s="183"/>
      <c r="WC52" s="183"/>
      <c r="WD52" s="183"/>
      <c r="WE52" s="183"/>
      <c r="WF52" s="183"/>
      <c r="WG52" s="183"/>
      <c r="WH52" s="183"/>
      <c r="WI52" s="183"/>
      <c r="WJ52" s="180"/>
      <c r="WK52" s="183"/>
      <c r="WL52" s="183"/>
      <c r="WM52" s="183"/>
      <c r="WN52" s="183"/>
      <c r="WO52" s="183"/>
      <c r="WP52" s="183"/>
      <c r="WQ52" s="183"/>
      <c r="WR52" s="183"/>
      <c r="WS52" s="183"/>
      <c r="WT52" s="183"/>
      <c r="WU52" s="183"/>
      <c r="WV52" s="183"/>
      <c r="WW52" s="183"/>
      <c r="WX52" s="183"/>
      <c r="WY52" s="183"/>
      <c r="WZ52" s="183"/>
      <c r="XA52" s="183"/>
      <c r="XB52" s="183"/>
      <c r="XC52" s="183"/>
      <c r="XD52" s="183"/>
      <c r="XE52" s="183"/>
      <c r="XF52" s="183"/>
      <c r="XG52" s="183"/>
      <c r="XH52" s="183"/>
      <c r="XI52" s="183"/>
      <c r="XJ52" s="183"/>
      <c r="XK52" s="183"/>
      <c r="XL52" s="183"/>
      <c r="XM52" s="183"/>
      <c r="XN52" s="183"/>
      <c r="XO52" s="183"/>
      <c r="XP52" s="183"/>
      <c r="XQ52" s="183"/>
      <c r="XR52" s="183"/>
      <c r="XS52" s="183"/>
      <c r="XT52" s="183"/>
      <c r="XU52" s="183"/>
      <c r="XV52" s="183"/>
      <c r="XW52" s="183"/>
      <c r="XX52" s="183"/>
      <c r="XY52" s="183"/>
      <c r="XZ52" s="183"/>
      <c r="YA52" s="183"/>
      <c r="YB52" s="183"/>
      <c r="YC52" s="183"/>
      <c r="YD52" s="183"/>
      <c r="YE52" s="183"/>
      <c r="YF52" s="183"/>
      <c r="YG52" s="183"/>
      <c r="YH52" s="183"/>
      <c r="YI52" s="183"/>
      <c r="YJ52" s="183"/>
      <c r="YK52" s="183"/>
      <c r="YL52" s="310"/>
      <c r="YM52" s="310"/>
      <c r="YN52" s="310"/>
      <c r="YO52" s="310"/>
      <c r="YP52" s="2"/>
      <c r="YQ52" s="2"/>
    </row>
    <row r="53" spans="1:667" s="114" customFormat="1" ht="15" customHeight="1" x14ac:dyDescent="0.25">
      <c r="A53" s="143" t="s">
        <v>1145</v>
      </c>
      <c r="B53" s="140"/>
      <c r="C53" s="119">
        <v>0</v>
      </c>
      <c r="D53" s="119">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1</v>
      </c>
      <c r="AK53" s="114">
        <v>1</v>
      </c>
      <c r="AL53" s="114">
        <v>1</v>
      </c>
      <c r="AM53" s="114">
        <v>1</v>
      </c>
      <c r="AN53" s="114">
        <v>1</v>
      </c>
      <c r="AO53" s="114">
        <v>0</v>
      </c>
      <c r="AP53" s="114">
        <v>0</v>
      </c>
      <c r="AQ53" s="114">
        <v>0</v>
      </c>
      <c r="AR53" s="114">
        <v>0</v>
      </c>
      <c r="AS53" s="114">
        <v>0</v>
      </c>
      <c r="AT53" s="114">
        <v>0</v>
      </c>
      <c r="AU53" s="114">
        <v>0</v>
      </c>
      <c r="AV53" s="114">
        <v>0</v>
      </c>
      <c r="AW53" s="114">
        <v>0</v>
      </c>
      <c r="AX53" s="114">
        <v>0</v>
      </c>
      <c r="AY53" s="114">
        <v>1</v>
      </c>
      <c r="AZ53" s="114">
        <v>1</v>
      </c>
      <c r="BA53" s="119">
        <v>1</v>
      </c>
      <c r="BB53" s="119">
        <v>1</v>
      </c>
      <c r="BC53" s="119">
        <v>1</v>
      </c>
      <c r="BD53" s="119">
        <v>1</v>
      </c>
      <c r="BE53" s="119">
        <v>0</v>
      </c>
      <c r="BF53" s="119">
        <v>0</v>
      </c>
      <c r="BG53" s="119">
        <v>1</v>
      </c>
      <c r="BH53" s="119">
        <v>1</v>
      </c>
      <c r="BI53" s="119">
        <v>1</v>
      </c>
      <c r="BJ53" s="119">
        <v>1</v>
      </c>
      <c r="BK53" s="119">
        <v>1</v>
      </c>
      <c r="BL53" s="119">
        <v>0</v>
      </c>
      <c r="BM53" s="119">
        <v>0</v>
      </c>
      <c r="BN53" s="119">
        <v>0</v>
      </c>
      <c r="BO53" s="119">
        <v>0</v>
      </c>
      <c r="BP53" s="119">
        <v>0</v>
      </c>
      <c r="BQ53" s="119">
        <v>0</v>
      </c>
      <c r="BR53" s="119">
        <v>0</v>
      </c>
      <c r="BS53" s="114">
        <v>0</v>
      </c>
      <c r="BT53" s="114">
        <v>0</v>
      </c>
      <c r="BU53" s="114">
        <v>0</v>
      </c>
      <c r="BV53" s="114">
        <v>0</v>
      </c>
      <c r="BW53" s="114">
        <v>0</v>
      </c>
      <c r="BX53" s="114">
        <v>0</v>
      </c>
      <c r="BY53" s="114">
        <v>0</v>
      </c>
      <c r="BZ53" s="119">
        <v>1</v>
      </c>
      <c r="CA53" s="114">
        <v>1</v>
      </c>
      <c r="CB53" s="119">
        <v>1</v>
      </c>
      <c r="CC53" s="119">
        <v>1</v>
      </c>
      <c r="CD53" s="119">
        <v>1</v>
      </c>
      <c r="CE53" s="119">
        <v>1</v>
      </c>
      <c r="CF53" s="119">
        <v>1</v>
      </c>
      <c r="CG53" s="119">
        <v>1</v>
      </c>
      <c r="CH53" s="119">
        <v>1</v>
      </c>
      <c r="CI53" s="119">
        <v>1</v>
      </c>
      <c r="CJ53" s="119">
        <v>1</v>
      </c>
      <c r="CK53" s="119">
        <v>1</v>
      </c>
      <c r="CL53" s="114">
        <v>1</v>
      </c>
      <c r="CM53" s="114">
        <v>1</v>
      </c>
      <c r="CN53" s="114">
        <v>1</v>
      </c>
      <c r="CO53" s="114">
        <v>0</v>
      </c>
      <c r="CP53" s="119">
        <v>0</v>
      </c>
      <c r="CQ53" s="119">
        <v>1</v>
      </c>
      <c r="CR53" s="119">
        <v>1</v>
      </c>
      <c r="CS53" s="119">
        <v>1</v>
      </c>
      <c r="CT53" s="119">
        <v>1</v>
      </c>
      <c r="CU53" s="119">
        <v>1</v>
      </c>
      <c r="CV53" s="119">
        <v>1</v>
      </c>
      <c r="CW53" s="119">
        <v>1</v>
      </c>
      <c r="CX53" s="119">
        <v>1</v>
      </c>
      <c r="CY53" s="119">
        <v>1</v>
      </c>
      <c r="CZ53" s="119">
        <v>1</v>
      </c>
      <c r="DA53" s="119">
        <v>1</v>
      </c>
      <c r="DB53" s="119">
        <v>1</v>
      </c>
      <c r="DC53" s="119">
        <v>1</v>
      </c>
      <c r="DD53" s="119">
        <v>1</v>
      </c>
      <c r="DE53" s="119">
        <v>1</v>
      </c>
      <c r="DF53" s="114">
        <v>1</v>
      </c>
      <c r="DG53" s="114">
        <v>1</v>
      </c>
      <c r="DH53" s="114">
        <v>1</v>
      </c>
      <c r="DI53" s="114">
        <v>1</v>
      </c>
      <c r="DJ53" s="119">
        <v>1</v>
      </c>
      <c r="DK53" s="119">
        <v>1</v>
      </c>
      <c r="DL53" s="119">
        <v>1</v>
      </c>
      <c r="DM53" s="119">
        <v>1</v>
      </c>
      <c r="DN53" s="119">
        <v>1</v>
      </c>
      <c r="DO53" s="119">
        <v>1</v>
      </c>
      <c r="DP53" s="119">
        <v>1</v>
      </c>
      <c r="DQ53" s="119">
        <v>1</v>
      </c>
      <c r="DR53" s="119">
        <v>1</v>
      </c>
      <c r="DS53" s="119">
        <v>1</v>
      </c>
      <c r="DT53" s="119">
        <v>1</v>
      </c>
      <c r="DU53" s="119">
        <v>1</v>
      </c>
      <c r="DV53" s="119">
        <v>1</v>
      </c>
      <c r="DW53" s="119">
        <v>1</v>
      </c>
      <c r="DX53" s="114">
        <v>1</v>
      </c>
      <c r="DY53" s="114">
        <v>1</v>
      </c>
      <c r="DZ53" s="119">
        <v>1</v>
      </c>
      <c r="EA53" s="119">
        <v>1</v>
      </c>
      <c r="EB53" s="119">
        <v>1</v>
      </c>
      <c r="EC53" s="119">
        <v>1</v>
      </c>
      <c r="ED53" s="119">
        <v>1</v>
      </c>
      <c r="EE53" s="119">
        <v>1</v>
      </c>
      <c r="EF53" s="119">
        <v>1</v>
      </c>
      <c r="EG53" s="119">
        <v>1</v>
      </c>
      <c r="EH53" s="119">
        <v>1</v>
      </c>
      <c r="EI53" s="119">
        <v>1</v>
      </c>
      <c r="EJ53" s="114">
        <v>0</v>
      </c>
      <c r="EK53" s="119">
        <v>0</v>
      </c>
      <c r="EL53" s="119">
        <v>0</v>
      </c>
      <c r="EM53" s="119">
        <v>0</v>
      </c>
      <c r="EN53" s="119">
        <v>0</v>
      </c>
      <c r="EO53" s="119">
        <v>0</v>
      </c>
      <c r="EP53" s="119">
        <v>0</v>
      </c>
      <c r="EQ53" s="119">
        <v>0</v>
      </c>
      <c r="ER53" s="119">
        <v>0</v>
      </c>
      <c r="ES53" s="119">
        <v>0</v>
      </c>
      <c r="ET53" s="119">
        <v>0</v>
      </c>
      <c r="EU53" s="119">
        <v>0</v>
      </c>
      <c r="EV53" s="119">
        <v>0</v>
      </c>
      <c r="EW53" s="119">
        <v>0</v>
      </c>
      <c r="EX53" s="119">
        <v>0</v>
      </c>
      <c r="EY53" s="119">
        <v>0</v>
      </c>
      <c r="EZ53" s="119">
        <v>0</v>
      </c>
      <c r="FA53" s="119">
        <v>0</v>
      </c>
      <c r="FB53" s="119">
        <v>0</v>
      </c>
      <c r="FC53" s="119">
        <v>0</v>
      </c>
      <c r="FD53" s="119">
        <v>0</v>
      </c>
      <c r="FE53" s="119">
        <v>0</v>
      </c>
      <c r="FF53" s="119">
        <v>0</v>
      </c>
      <c r="FG53" s="119">
        <v>0</v>
      </c>
      <c r="FH53" s="119">
        <v>0</v>
      </c>
      <c r="FI53" s="119">
        <v>0</v>
      </c>
      <c r="FJ53" s="119">
        <v>0</v>
      </c>
      <c r="FK53" s="119">
        <v>0</v>
      </c>
      <c r="FL53" s="119">
        <v>0</v>
      </c>
      <c r="FM53" s="119">
        <v>0</v>
      </c>
      <c r="FN53" s="119">
        <v>0</v>
      </c>
      <c r="FO53" s="114">
        <v>1</v>
      </c>
      <c r="FP53" s="114">
        <v>1</v>
      </c>
      <c r="FQ53" s="114">
        <v>1</v>
      </c>
      <c r="FR53" s="114">
        <v>1</v>
      </c>
      <c r="FS53" s="114">
        <v>1</v>
      </c>
      <c r="FT53" s="114">
        <v>1</v>
      </c>
      <c r="FU53" s="114">
        <v>0</v>
      </c>
      <c r="FV53" s="114">
        <v>0</v>
      </c>
      <c r="FW53" s="114">
        <v>0</v>
      </c>
      <c r="FX53" s="119">
        <v>1</v>
      </c>
      <c r="FY53" s="114">
        <v>1</v>
      </c>
      <c r="FZ53" s="114">
        <v>1</v>
      </c>
      <c r="GA53" s="114">
        <v>1</v>
      </c>
      <c r="GB53" s="114">
        <v>1</v>
      </c>
      <c r="GC53" s="114">
        <v>1</v>
      </c>
      <c r="GD53" s="114">
        <v>1</v>
      </c>
      <c r="GE53" s="114">
        <v>0</v>
      </c>
      <c r="GF53" s="114">
        <v>0</v>
      </c>
      <c r="GG53" s="114">
        <v>0</v>
      </c>
      <c r="GH53" s="114">
        <v>0</v>
      </c>
      <c r="GI53" s="114">
        <v>0</v>
      </c>
      <c r="GJ53" s="114">
        <v>0</v>
      </c>
      <c r="GK53" s="114">
        <v>0</v>
      </c>
      <c r="GL53" s="114">
        <v>0</v>
      </c>
      <c r="GM53" s="114">
        <v>0</v>
      </c>
      <c r="GN53" s="114">
        <v>0</v>
      </c>
      <c r="GO53" s="114">
        <v>0</v>
      </c>
      <c r="GP53" s="114">
        <v>1</v>
      </c>
      <c r="GQ53" s="114">
        <v>1</v>
      </c>
      <c r="GR53" s="114">
        <v>1</v>
      </c>
      <c r="GS53" s="114">
        <v>1</v>
      </c>
      <c r="GT53" s="114">
        <v>1</v>
      </c>
      <c r="GU53" s="79">
        <v>0</v>
      </c>
      <c r="GV53" s="81">
        <f>GU53</f>
        <v>0</v>
      </c>
      <c r="GW53" s="81">
        <f>GV53</f>
        <v>0</v>
      </c>
      <c r="GX53" s="79">
        <v>0</v>
      </c>
      <c r="GY53" s="81">
        <f>GX53</f>
        <v>0</v>
      </c>
      <c r="GZ53" s="81">
        <f>GY53</f>
        <v>0</v>
      </c>
      <c r="HA53" s="81">
        <v>1</v>
      </c>
      <c r="HB53" s="81">
        <v>0</v>
      </c>
      <c r="HC53" s="81">
        <f>HB53</f>
        <v>0</v>
      </c>
      <c r="HD53" s="81">
        <v>0</v>
      </c>
      <c r="HE53" s="81">
        <v>0</v>
      </c>
      <c r="HF53" s="81">
        <v>0</v>
      </c>
      <c r="HG53" s="81">
        <v>1</v>
      </c>
      <c r="HH53" s="81">
        <v>1</v>
      </c>
      <c r="HI53" s="81">
        <v>1</v>
      </c>
      <c r="HJ53" s="81">
        <v>1</v>
      </c>
      <c r="HK53" s="81">
        <v>0</v>
      </c>
      <c r="HL53" s="81">
        <v>0</v>
      </c>
      <c r="HM53" s="81">
        <v>0</v>
      </c>
      <c r="HN53" s="81">
        <v>0</v>
      </c>
      <c r="HO53" s="81">
        <v>0</v>
      </c>
      <c r="HP53" s="81">
        <v>0</v>
      </c>
      <c r="HQ53" s="81">
        <v>0</v>
      </c>
      <c r="HR53" s="81">
        <v>0</v>
      </c>
      <c r="HS53" s="81">
        <v>1</v>
      </c>
      <c r="HT53" s="81">
        <v>0</v>
      </c>
      <c r="HU53" s="81">
        <v>1</v>
      </c>
      <c r="HV53" s="81">
        <v>1</v>
      </c>
      <c r="HW53" s="81">
        <v>0</v>
      </c>
      <c r="HX53" s="81">
        <v>0</v>
      </c>
      <c r="HY53" s="81">
        <v>1</v>
      </c>
      <c r="HZ53" s="81">
        <v>1</v>
      </c>
      <c r="IA53" s="81">
        <v>1</v>
      </c>
      <c r="IB53" s="81">
        <v>1</v>
      </c>
      <c r="IC53" s="81">
        <v>1</v>
      </c>
      <c r="ID53" s="81">
        <v>1</v>
      </c>
      <c r="IE53" s="81">
        <v>1</v>
      </c>
      <c r="IF53" s="81">
        <v>0</v>
      </c>
      <c r="IG53" s="81">
        <v>0</v>
      </c>
      <c r="IH53" s="81">
        <v>0</v>
      </c>
      <c r="II53" s="81">
        <v>0</v>
      </c>
      <c r="IJ53" s="81">
        <v>0</v>
      </c>
      <c r="IK53" s="81">
        <v>0</v>
      </c>
      <c r="IL53" s="81">
        <v>0</v>
      </c>
      <c r="IM53" s="81">
        <v>0</v>
      </c>
      <c r="IN53" s="81">
        <v>0</v>
      </c>
      <c r="IO53" s="81">
        <v>0</v>
      </c>
      <c r="IP53" s="81">
        <v>0</v>
      </c>
      <c r="IQ53" s="81">
        <v>0</v>
      </c>
      <c r="IR53" s="81">
        <v>0</v>
      </c>
      <c r="IS53" s="81">
        <v>0</v>
      </c>
      <c r="IT53" s="81">
        <v>0</v>
      </c>
      <c r="IU53" s="81">
        <v>0</v>
      </c>
      <c r="IV53" s="81">
        <v>0</v>
      </c>
      <c r="IW53" s="81">
        <v>0</v>
      </c>
      <c r="IX53" s="81">
        <v>0</v>
      </c>
      <c r="IY53" s="81">
        <v>0</v>
      </c>
      <c r="IZ53" s="81">
        <v>0</v>
      </c>
      <c r="JA53" s="81">
        <v>0</v>
      </c>
      <c r="JB53" s="81">
        <v>0</v>
      </c>
      <c r="JC53" s="81">
        <v>0</v>
      </c>
      <c r="JD53" s="81">
        <v>0</v>
      </c>
      <c r="JE53" s="81">
        <v>0</v>
      </c>
      <c r="JF53" s="81">
        <v>0</v>
      </c>
      <c r="JG53" s="81">
        <v>0</v>
      </c>
      <c r="JH53" s="81">
        <v>0</v>
      </c>
      <c r="JI53" s="81">
        <v>0</v>
      </c>
      <c r="JJ53" s="81">
        <v>0</v>
      </c>
      <c r="JK53" s="81">
        <v>0</v>
      </c>
      <c r="JL53" s="81">
        <v>0</v>
      </c>
      <c r="JM53" s="81">
        <v>0</v>
      </c>
      <c r="JN53" s="81">
        <v>0</v>
      </c>
      <c r="JO53" s="81">
        <v>0</v>
      </c>
      <c r="JP53" s="81">
        <v>0</v>
      </c>
      <c r="JQ53" s="81">
        <v>0</v>
      </c>
      <c r="JR53" s="81">
        <v>0</v>
      </c>
      <c r="JS53" s="81">
        <v>0</v>
      </c>
      <c r="JT53" s="81">
        <v>0</v>
      </c>
      <c r="JU53" s="81">
        <v>0</v>
      </c>
      <c r="JV53" s="81">
        <v>0</v>
      </c>
      <c r="JW53" s="81">
        <v>0</v>
      </c>
      <c r="JX53" s="81">
        <v>0</v>
      </c>
      <c r="JY53" s="81">
        <v>0</v>
      </c>
      <c r="JZ53" s="81">
        <v>0</v>
      </c>
      <c r="KA53" s="81">
        <v>0</v>
      </c>
      <c r="KB53" s="81">
        <v>0</v>
      </c>
      <c r="KC53" s="81">
        <v>0</v>
      </c>
      <c r="KD53" s="81">
        <v>0</v>
      </c>
      <c r="KE53" s="81">
        <v>0</v>
      </c>
      <c r="KF53" s="81">
        <v>0</v>
      </c>
      <c r="KG53" s="81">
        <v>0</v>
      </c>
      <c r="KH53" s="81">
        <v>0</v>
      </c>
      <c r="KI53" s="81">
        <v>0</v>
      </c>
      <c r="KJ53" s="81">
        <v>0</v>
      </c>
      <c r="KK53" s="81">
        <v>0</v>
      </c>
      <c r="KL53" s="81">
        <v>0</v>
      </c>
      <c r="KM53" s="81">
        <v>0</v>
      </c>
      <c r="KN53" s="81">
        <v>0</v>
      </c>
      <c r="KO53" s="81">
        <v>0</v>
      </c>
      <c r="KP53" s="81">
        <v>0</v>
      </c>
      <c r="KQ53" s="81">
        <v>0</v>
      </c>
      <c r="KR53" s="81">
        <v>0</v>
      </c>
      <c r="KS53" s="81">
        <v>0</v>
      </c>
      <c r="KT53" s="81">
        <v>0</v>
      </c>
      <c r="KU53" s="81">
        <v>0</v>
      </c>
      <c r="KV53" s="81">
        <v>0</v>
      </c>
      <c r="KW53" s="81">
        <v>0</v>
      </c>
      <c r="KX53" s="81">
        <v>0</v>
      </c>
      <c r="KY53" s="81">
        <v>0</v>
      </c>
      <c r="KZ53" s="81">
        <v>0</v>
      </c>
      <c r="LA53" s="81">
        <v>0</v>
      </c>
      <c r="LB53" s="81">
        <v>0</v>
      </c>
      <c r="LC53" s="81">
        <v>0</v>
      </c>
      <c r="LD53" s="81">
        <v>0</v>
      </c>
      <c r="LE53" s="119">
        <v>0</v>
      </c>
      <c r="LF53" s="119">
        <v>0</v>
      </c>
      <c r="LG53" s="81">
        <v>1</v>
      </c>
      <c r="LH53" s="81">
        <v>1</v>
      </c>
      <c r="LI53" s="340">
        <v>1</v>
      </c>
      <c r="LJ53" s="340">
        <v>1</v>
      </c>
      <c r="LK53" s="2">
        <v>1</v>
      </c>
      <c r="LL53" s="2">
        <v>1</v>
      </c>
      <c r="LM53" s="2">
        <v>1</v>
      </c>
      <c r="LN53" s="2">
        <v>1</v>
      </c>
      <c r="LO53" s="2">
        <v>1</v>
      </c>
      <c r="LP53" s="2">
        <v>1</v>
      </c>
      <c r="LQ53" s="2">
        <v>1</v>
      </c>
      <c r="LR53" s="2">
        <v>1</v>
      </c>
      <c r="LS53" s="2">
        <v>1</v>
      </c>
      <c r="LT53" s="2">
        <v>1</v>
      </c>
      <c r="LU53" s="2">
        <v>1</v>
      </c>
      <c r="LV53" s="2">
        <f>LU53</f>
        <v>1</v>
      </c>
      <c r="LW53" s="2">
        <f t="shared" ref="LW53:MD53" si="386">LV53</f>
        <v>1</v>
      </c>
      <c r="LX53" s="2">
        <f t="shared" si="386"/>
        <v>1</v>
      </c>
      <c r="LY53" s="2">
        <f t="shared" si="386"/>
        <v>1</v>
      </c>
      <c r="LZ53" s="2">
        <f t="shared" si="386"/>
        <v>1</v>
      </c>
      <c r="MA53" s="2">
        <f t="shared" si="386"/>
        <v>1</v>
      </c>
      <c r="MB53" s="2">
        <f t="shared" si="386"/>
        <v>1</v>
      </c>
      <c r="MC53" s="2">
        <f t="shared" si="386"/>
        <v>1</v>
      </c>
      <c r="MD53" s="2">
        <f t="shared" si="386"/>
        <v>1</v>
      </c>
      <c r="ME53" s="2">
        <v>0</v>
      </c>
      <c r="MF53" s="2">
        <v>1</v>
      </c>
      <c r="MG53" s="2">
        <v>1</v>
      </c>
      <c r="MH53" s="2">
        <v>0</v>
      </c>
      <c r="MI53" s="2">
        <v>0</v>
      </c>
      <c r="MJ53" s="2">
        <v>0</v>
      </c>
      <c r="MK53" s="2">
        <v>0</v>
      </c>
      <c r="ML53" s="2">
        <v>0</v>
      </c>
      <c r="MM53" s="2">
        <v>0</v>
      </c>
      <c r="MN53" s="2">
        <v>0</v>
      </c>
      <c r="MO53" s="2">
        <v>0</v>
      </c>
      <c r="MP53" s="2">
        <v>0</v>
      </c>
      <c r="MQ53" s="2">
        <v>0</v>
      </c>
      <c r="MR53" s="2">
        <v>0</v>
      </c>
      <c r="MT53" s="79" t="s">
        <v>2191</v>
      </c>
      <c r="MU53" s="114">
        <v>0</v>
      </c>
      <c r="MV53" s="81">
        <v>0</v>
      </c>
      <c r="MZ53" s="119"/>
      <c r="NA53" s="119">
        <v>0</v>
      </c>
      <c r="NB53" s="119">
        <v>0</v>
      </c>
      <c r="NE53" s="114">
        <v>1</v>
      </c>
      <c r="NF53" s="119"/>
      <c r="NG53" s="119"/>
      <c r="NH53" s="119"/>
      <c r="NI53" s="119"/>
      <c r="NJ53" s="119"/>
      <c r="NK53" s="129">
        <v>0</v>
      </c>
      <c r="NL53" s="114">
        <v>0</v>
      </c>
      <c r="NM53" s="119">
        <v>0</v>
      </c>
      <c r="NN53" s="130"/>
      <c r="NO53" s="176">
        <v>0</v>
      </c>
      <c r="NP53" s="114">
        <v>0</v>
      </c>
      <c r="NQ53" s="119"/>
      <c r="NW53" s="130">
        <v>1</v>
      </c>
      <c r="NX53" s="114">
        <v>0</v>
      </c>
      <c r="NY53" s="114">
        <v>0</v>
      </c>
      <c r="NZ53" s="114">
        <v>0</v>
      </c>
      <c r="OA53" s="114">
        <v>0</v>
      </c>
      <c r="OB53" s="114">
        <v>0</v>
      </c>
      <c r="OD53" s="114">
        <v>0</v>
      </c>
      <c r="OE53" s="114">
        <v>0</v>
      </c>
      <c r="OF53" s="129">
        <v>1</v>
      </c>
      <c r="OG53" s="114">
        <v>0</v>
      </c>
      <c r="OH53" s="119">
        <v>1</v>
      </c>
      <c r="OI53" s="119">
        <v>0</v>
      </c>
      <c r="OM53" s="119">
        <v>1</v>
      </c>
      <c r="ON53" s="114">
        <v>1</v>
      </c>
      <c r="OO53" s="114">
        <v>1</v>
      </c>
      <c r="OP53" s="114">
        <v>0</v>
      </c>
      <c r="OQ53" s="114">
        <v>0</v>
      </c>
      <c r="OR53" s="114">
        <v>0</v>
      </c>
      <c r="OS53" s="119"/>
      <c r="OT53" s="119">
        <v>0</v>
      </c>
      <c r="OW53" s="119"/>
      <c r="OX53" s="119">
        <v>1</v>
      </c>
      <c r="PA53" s="119"/>
      <c r="PC53" s="119">
        <v>0</v>
      </c>
      <c r="PD53" s="119">
        <v>0</v>
      </c>
      <c r="PE53" s="119">
        <v>0</v>
      </c>
      <c r="PF53" s="114">
        <v>0</v>
      </c>
      <c r="PG53" s="114">
        <v>0</v>
      </c>
      <c r="PH53" s="114">
        <v>0</v>
      </c>
      <c r="PI53" s="119"/>
      <c r="PJ53" s="119">
        <v>1</v>
      </c>
      <c r="PO53" s="119"/>
      <c r="PQ53" s="119"/>
      <c r="PR53" s="119"/>
      <c r="PT53" s="119"/>
      <c r="PU53" s="114">
        <v>1</v>
      </c>
      <c r="PW53" s="114">
        <v>0</v>
      </c>
      <c r="PX53" s="130">
        <v>0</v>
      </c>
      <c r="PZ53" s="119"/>
      <c r="QA53" s="119"/>
      <c r="QB53" s="130"/>
      <c r="QC53" s="114">
        <v>0</v>
      </c>
      <c r="QD53" s="114">
        <v>0</v>
      </c>
      <c r="QE53" s="119"/>
      <c r="QF53" s="119"/>
      <c r="QH53" s="114">
        <v>0</v>
      </c>
      <c r="QI53" s="114">
        <v>0</v>
      </c>
      <c r="QJ53" s="114">
        <v>0</v>
      </c>
      <c r="QK53" s="114">
        <v>1</v>
      </c>
      <c r="QL53" s="119"/>
      <c r="QM53" s="119">
        <v>0</v>
      </c>
      <c r="QN53" s="119">
        <v>0</v>
      </c>
      <c r="QP53" s="119"/>
      <c r="QQ53" s="119"/>
      <c r="QR53" s="119">
        <v>0</v>
      </c>
      <c r="QV53" s="119"/>
      <c r="QW53" s="114">
        <v>0</v>
      </c>
      <c r="QZ53" s="114">
        <v>1</v>
      </c>
      <c r="RA53" s="114">
        <v>1</v>
      </c>
      <c r="RB53" s="114">
        <v>1</v>
      </c>
      <c r="RC53" s="114">
        <v>1</v>
      </c>
      <c r="RD53" s="114">
        <v>1</v>
      </c>
      <c r="RE53" s="114">
        <v>1</v>
      </c>
      <c r="RG53" s="119">
        <v>1</v>
      </c>
      <c r="RH53" s="114">
        <v>1</v>
      </c>
      <c r="RI53" s="114">
        <v>1</v>
      </c>
      <c r="RJ53" s="114">
        <v>1</v>
      </c>
      <c r="RK53" s="114">
        <v>1</v>
      </c>
      <c r="RL53" s="114">
        <v>1</v>
      </c>
      <c r="RM53" s="114">
        <v>1</v>
      </c>
      <c r="RN53" s="119"/>
      <c r="RO53" s="119"/>
      <c r="RP53" s="114">
        <v>0</v>
      </c>
      <c r="RS53" s="130">
        <v>0</v>
      </c>
      <c r="RT53" s="119">
        <v>1</v>
      </c>
      <c r="RU53" s="119">
        <v>1</v>
      </c>
      <c r="RV53" s="130">
        <v>1</v>
      </c>
      <c r="SC53" s="119">
        <v>1</v>
      </c>
      <c r="SD53" s="119">
        <v>1</v>
      </c>
      <c r="SG53" s="114">
        <v>1</v>
      </c>
      <c r="SI53" s="114">
        <v>0</v>
      </c>
      <c r="SK53" s="119"/>
      <c r="SM53" s="114">
        <v>1</v>
      </c>
      <c r="SO53" s="119">
        <v>0</v>
      </c>
      <c r="SR53" s="81"/>
      <c r="SS53" s="81">
        <v>1</v>
      </c>
      <c r="ST53" s="81"/>
      <c r="SU53" s="81"/>
      <c r="SV53" s="81"/>
      <c r="SW53" s="81"/>
      <c r="SX53" s="81"/>
      <c r="SY53" s="81"/>
      <c r="SZ53" s="81"/>
      <c r="TA53" s="81"/>
      <c r="TB53" s="81"/>
      <c r="TC53" s="81"/>
      <c r="TD53" s="81"/>
      <c r="TE53" s="81"/>
      <c r="TF53" s="81"/>
      <c r="TG53" s="81"/>
      <c r="TH53" s="81"/>
      <c r="TI53" s="81"/>
      <c r="TJ53" s="81"/>
      <c r="TK53" s="81">
        <v>0</v>
      </c>
      <c r="TL53" s="81"/>
      <c r="TM53" s="81"/>
      <c r="TN53" s="81"/>
      <c r="TO53" s="81"/>
      <c r="TP53" s="81"/>
      <c r="TQ53" s="81"/>
      <c r="TR53" s="81">
        <v>0</v>
      </c>
      <c r="TS53" s="81"/>
      <c r="TT53" s="81"/>
      <c r="TU53" s="81"/>
      <c r="TV53" s="81"/>
      <c r="TW53" s="81">
        <v>0</v>
      </c>
      <c r="TX53" s="81"/>
      <c r="TY53" s="81"/>
      <c r="TZ53" s="81">
        <v>0</v>
      </c>
      <c r="UA53" s="81"/>
      <c r="UB53" s="81"/>
      <c r="UC53" s="81"/>
      <c r="UD53" s="81"/>
      <c r="UE53" s="81">
        <v>1</v>
      </c>
      <c r="UF53" s="81"/>
      <c r="UG53" s="81"/>
      <c r="UH53" s="81"/>
      <c r="UI53" s="81"/>
      <c r="UJ53" s="81"/>
      <c r="UK53" s="81"/>
      <c r="UL53" s="81"/>
      <c r="UM53" s="81"/>
      <c r="UN53" s="81"/>
      <c r="UO53" s="82"/>
      <c r="UP53" s="82"/>
      <c r="UQ53" s="81"/>
      <c r="UR53" s="81"/>
      <c r="US53" s="81"/>
      <c r="UT53" s="81"/>
      <c r="UU53" s="81"/>
      <c r="UV53" s="81"/>
      <c r="UW53" s="81"/>
      <c r="UX53" s="81"/>
      <c r="UY53" s="81"/>
      <c r="UZ53" s="81"/>
      <c r="VA53" s="81"/>
      <c r="VB53" s="81"/>
      <c r="VC53" s="81"/>
      <c r="VD53" s="81"/>
      <c r="VE53" s="81"/>
      <c r="VF53" s="81"/>
      <c r="VG53" s="81"/>
      <c r="VH53" s="81"/>
      <c r="VI53" s="81"/>
      <c r="VJ53" s="81"/>
      <c r="VK53" s="81"/>
      <c r="VL53" s="81"/>
      <c r="VM53" s="81"/>
      <c r="VN53" s="81"/>
      <c r="VO53" s="81"/>
      <c r="VP53" s="81"/>
      <c r="VQ53" s="81"/>
      <c r="VR53" s="81"/>
      <c r="VS53" s="81"/>
      <c r="VT53" s="81"/>
      <c r="VU53" s="81"/>
      <c r="VV53" s="81"/>
      <c r="VW53" s="81"/>
      <c r="VX53" s="81"/>
      <c r="VY53" s="81"/>
      <c r="VZ53" s="81"/>
      <c r="WA53" s="81"/>
      <c r="WB53" s="81"/>
      <c r="WC53" s="81"/>
      <c r="WD53" s="81"/>
      <c r="WE53" s="81"/>
      <c r="WF53" s="81"/>
      <c r="WG53" s="81"/>
      <c r="WH53" s="81"/>
      <c r="WI53" s="81"/>
      <c r="WJ53" s="80"/>
      <c r="WK53" s="81"/>
      <c r="WL53" s="81"/>
      <c r="WM53" s="81"/>
      <c r="WN53" s="81"/>
      <c r="WO53" s="81"/>
      <c r="WP53" s="81"/>
      <c r="WQ53" s="81"/>
      <c r="WR53" s="81"/>
      <c r="WS53" s="81"/>
      <c r="WT53" s="81"/>
      <c r="WU53" s="81"/>
      <c r="WV53" s="81"/>
      <c r="WW53" s="81">
        <v>1</v>
      </c>
      <c r="WX53" s="81"/>
      <c r="WY53" s="81"/>
      <c r="WZ53" s="81"/>
      <c r="XA53" s="81"/>
      <c r="XB53" s="81"/>
      <c r="XC53" s="81"/>
      <c r="XD53" s="81">
        <v>1</v>
      </c>
      <c r="XE53" s="81"/>
      <c r="XF53" s="81"/>
      <c r="XG53" s="81"/>
      <c r="XH53" s="81"/>
      <c r="XI53" s="81"/>
      <c r="XJ53" s="81"/>
      <c r="XK53" s="81"/>
      <c r="XL53" s="81"/>
      <c r="XM53" s="81"/>
      <c r="XN53" s="81"/>
      <c r="XO53" s="81"/>
      <c r="XP53" s="81"/>
      <c r="XQ53" s="81"/>
      <c r="XR53" s="81"/>
      <c r="XS53" s="81"/>
      <c r="XT53" s="81"/>
      <c r="XU53" s="81"/>
      <c r="XV53" s="81"/>
      <c r="XW53" s="81"/>
      <c r="XX53" s="81"/>
      <c r="XY53" s="81"/>
      <c r="XZ53" s="81"/>
      <c r="YA53" s="81"/>
      <c r="YB53" s="81"/>
      <c r="YC53" s="81"/>
      <c r="YD53" s="81"/>
      <c r="YE53" s="81"/>
      <c r="YF53" s="81"/>
      <c r="YG53" s="81"/>
      <c r="YH53" s="81"/>
      <c r="YI53" s="81"/>
      <c r="YJ53" s="81"/>
      <c r="YK53" s="81"/>
      <c r="YL53" s="311">
        <v>1</v>
      </c>
      <c r="YM53" s="311">
        <v>1</v>
      </c>
      <c r="YN53" s="311">
        <v>1</v>
      </c>
      <c r="YO53" s="311">
        <v>1</v>
      </c>
      <c r="YP53" s="2">
        <v>1</v>
      </c>
      <c r="YQ53" s="2">
        <v>1</v>
      </c>
    </row>
    <row r="54" spans="1:667" s="79" customFormat="1" ht="15" customHeight="1" x14ac:dyDescent="0.25">
      <c r="A54" s="77" t="s">
        <v>11</v>
      </c>
      <c r="B54" s="75"/>
      <c r="C54" s="98" t="s">
        <v>203</v>
      </c>
      <c r="D54" s="98" t="s">
        <v>203</v>
      </c>
      <c r="E54" s="79" t="s">
        <v>210</v>
      </c>
      <c r="F54" s="79" t="s">
        <v>2173</v>
      </c>
      <c r="G54" s="79" t="s">
        <v>2173</v>
      </c>
      <c r="H54" s="79" t="s">
        <v>2173</v>
      </c>
      <c r="I54" s="79" t="s">
        <v>2173</v>
      </c>
      <c r="J54" s="79" t="s">
        <v>2173</v>
      </c>
      <c r="K54" s="79" t="s">
        <v>2173</v>
      </c>
      <c r="L54" s="79" t="s">
        <v>2173</v>
      </c>
      <c r="M54" s="79" t="s">
        <v>2173</v>
      </c>
      <c r="N54" s="79" t="s">
        <v>2173</v>
      </c>
      <c r="O54" s="79" t="s">
        <v>2173</v>
      </c>
      <c r="P54" s="79" t="s">
        <v>2173</v>
      </c>
      <c r="Q54" s="79" t="s">
        <v>2173</v>
      </c>
      <c r="R54" s="79" t="s">
        <v>2173</v>
      </c>
      <c r="S54" s="79" t="s">
        <v>2173</v>
      </c>
      <c r="T54" s="79" t="s">
        <v>2173</v>
      </c>
      <c r="U54" s="79" t="s">
        <v>201</v>
      </c>
      <c r="V54" s="79" t="s">
        <v>201</v>
      </c>
      <c r="W54" s="79" t="s">
        <v>201</v>
      </c>
      <c r="X54" s="79" t="s">
        <v>201</v>
      </c>
      <c r="Y54" s="79" t="s">
        <v>201</v>
      </c>
      <c r="Z54" s="79" t="s">
        <v>201</v>
      </c>
      <c r="AA54" s="79" t="s">
        <v>201</v>
      </c>
      <c r="AB54" s="79" t="s">
        <v>201</v>
      </c>
      <c r="AC54" s="79" t="s">
        <v>201</v>
      </c>
      <c r="AD54" s="79" t="s">
        <v>201</v>
      </c>
      <c r="AE54" s="79" t="s">
        <v>201</v>
      </c>
      <c r="AF54" s="79" t="s">
        <v>201</v>
      </c>
      <c r="AG54" s="79" t="s">
        <v>201</v>
      </c>
      <c r="AH54" s="79" t="s">
        <v>201</v>
      </c>
      <c r="AI54" s="79" t="s">
        <v>201</v>
      </c>
      <c r="AJ54" s="79" t="s">
        <v>730</v>
      </c>
      <c r="AK54" s="79" t="s">
        <v>730</v>
      </c>
      <c r="AL54" s="79" t="s">
        <v>730</v>
      </c>
      <c r="AM54" s="79" t="s">
        <v>730</v>
      </c>
      <c r="AN54" s="79" t="s">
        <v>730</v>
      </c>
      <c r="AO54" s="79" t="s">
        <v>204</v>
      </c>
      <c r="AP54" s="79" t="s">
        <v>204</v>
      </c>
      <c r="AQ54" s="79" t="s">
        <v>204</v>
      </c>
      <c r="AR54" s="79" t="s">
        <v>1099</v>
      </c>
      <c r="AS54" s="79" t="s">
        <v>1099</v>
      </c>
      <c r="AT54" s="79" t="s">
        <v>1099</v>
      </c>
      <c r="AU54" s="79" t="s">
        <v>1099</v>
      </c>
      <c r="AV54" s="79" t="s">
        <v>1099</v>
      </c>
      <c r="AW54" s="79" t="s">
        <v>1099</v>
      </c>
      <c r="AX54" s="79" t="s">
        <v>1099</v>
      </c>
      <c r="BA54" s="98"/>
      <c r="BB54" s="98"/>
      <c r="BC54" s="98"/>
      <c r="BD54" s="98"/>
      <c r="BE54" s="98"/>
      <c r="BF54" s="98"/>
      <c r="BG54" s="98"/>
      <c r="BH54" s="98"/>
      <c r="BI54" s="98"/>
      <c r="BJ54" s="98"/>
      <c r="BK54" s="98"/>
      <c r="BL54" s="98"/>
      <c r="BM54" s="98"/>
      <c r="BN54" s="98"/>
      <c r="BO54" s="98"/>
      <c r="BP54" s="98"/>
      <c r="BQ54" s="98"/>
      <c r="BR54" s="98"/>
      <c r="BS54" s="79" t="s">
        <v>308</v>
      </c>
      <c r="BT54" s="79" t="s">
        <v>1198</v>
      </c>
      <c r="BU54" s="79" t="s">
        <v>1198</v>
      </c>
      <c r="BV54" s="79" t="s">
        <v>1198</v>
      </c>
      <c r="BW54" s="79" t="s">
        <v>1198</v>
      </c>
      <c r="BX54" s="79" t="s">
        <v>1198</v>
      </c>
      <c r="BY54" s="79" t="s">
        <v>1198</v>
      </c>
      <c r="BZ54" s="98"/>
      <c r="CA54" s="79" t="s">
        <v>678</v>
      </c>
      <c r="CB54" s="98"/>
      <c r="CC54" s="98"/>
      <c r="CD54" s="98"/>
      <c r="CE54" s="98"/>
      <c r="CF54" s="98"/>
      <c r="CG54" s="98"/>
      <c r="CH54" s="98"/>
      <c r="CI54" s="98"/>
      <c r="CJ54" s="98"/>
      <c r="CK54" s="98"/>
      <c r="CL54" s="79" t="s">
        <v>242</v>
      </c>
      <c r="CM54" s="79" t="s">
        <v>242</v>
      </c>
      <c r="CN54" s="79" t="s">
        <v>242</v>
      </c>
      <c r="CO54" s="79" t="s">
        <v>994</v>
      </c>
      <c r="CP54" s="98" t="s">
        <v>1250</v>
      </c>
      <c r="CQ54" s="98"/>
      <c r="CR54" s="98"/>
      <c r="CS54" s="98"/>
      <c r="CT54" s="98"/>
      <c r="CU54" s="98"/>
      <c r="CV54" s="98"/>
      <c r="CW54" s="98"/>
      <c r="CX54" s="98"/>
      <c r="CY54" s="98"/>
      <c r="CZ54" s="98"/>
      <c r="DA54" s="98"/>
      <c r="DB54" s="98"/>
      <c r="DC54" s="98"/>
      <c r="DD54" s="98"/>
      <c r="DE54" s="98"/>
      <c r="DJ54" s="98" t="s">
        <v>865</v>
      </c>
      <c r="DK54" s="98" t="s">
        <v>865</v>
      </c>
      <c r="DL54" s="98" t="s">
        <v>865</v>
      </c>
      <c r="DM54" s="98" t="s">
        <v>865</v>
      </c>
      <c r="DN54" s="98" t="s">
        <v>865</v>
      </c>
      <c r="DO54" s="98" t="s">
        <v>865</v>
      </c>
      <c r="DP54" s="98" t="s">
        <v>865</v>
      </c>
      <c r="DQ54" s="98" t="s">
        <v>865</v>
      </c>
      <c r="DR54" s="98" t="s">
        <v>865</v>
      </c>
      <c r="DS54" s="98" t="s">
        <v>865</v>
      </c>
      <c r="DT54" s="98" t="s">
        <v>865</v>
      </c>
      <c r="DU54" s="98" t="s">
        <v>865</v>
      </c>
      <c r="DV54" s="98" t="s">
        <v>865</v>
      </c>
      <c r="DW54" s="98" t="s">
        <v>865</v>
      </c>
      <c r="DZ54" s="98"/>
      <c r="EA54" s="98"/>
      <c r="EB54" s="98"/>
      <c r="EC54" s="98"/>
      <c r="ED54" s="98"/>
      <c r="EE54" s="98"/>
      <c r="EF54" s="98"/>
      <c r="EG54" s="98"/>
      <c r="EH54" s="98"/>
      <c r="EI54" s="98"/>
      <c r="EJ54" s="79" t="s">
        <v>798</v>
      </c>
      <c r="EK54" s="98"/>
      <c r="EL54" s="98"/>
      <c r="EM54" s="98"/>
      <c r="EN54" s="98"/>
      <c r="EO54" s="98"/>
      <c r="EP54" s="98"/>
      <c r="EQ54" s="98"/>
      <c r="ER54" s="98"/>
      <c r="ES54" s="98"/>
      <c r="ET54" s="98"/>
      <c r="EU54" s="98"/>
      <c r="EV54" s="98"/>
      <c r="EW54" s="98"/>
      <c r="EX54" s="98"/>
      <c r="EY54" s="98"/>
      <c r="EZ54" s="98"/>
      <c r="FA54" s="98"/>
      <c r="FB54" s="98"/>
      <c r="FC54" s="98"/>
      <c r="FD54" s="98"/>
      <c r="FE54" s="98"/>
      <c r="FF54" s="98"/>
      <c r="FG54" s="98"/>
      <c r="FH54" s="98"/>
      <c r="FI54" s="98"/>
      <c r="FJ54" s="98"/>
      <c r="FK54" s="98"/>
      <c r="FL54" s="98"/>
      <c r="FM54" s="98"/>
      <c r="FN54" s="98"/>
      <c r="FU54" s="79" t="s">
        <v>317</v>
      </c>
      <c r="FV54" s="79" t="s">
        <v>317</v>
      </c>
      <c r="FW54" s="79" t="s">
        <v>317</v>
      </c>
      <c r="FX54" s="98"/>
      <c r="GT54" s="79" t="s">
        <v>1285</v>
      </c>
      <c r="GU54" s="79" t="s">
        <v>1656</v>
      </c>
      <c r="GV54" s="81" t="str">
        <f>GU54</f>
        <v>Not explicit, but corn feed demand is in model (p 536)</v>
      </c>
      <c r="GW54" s="81" t="str">
        <f>GV54</f>
        <v>Not explicit, but corn feed demand is in model (p 536)</v>
      </c>
      <c r="GX54" s="79" t="s">
        <v>1656</v>
      </c>
      <c r="GY54" s="81" t="str">
        <f>GX54</f>
        <v>Not explicit, but corn feed demand is in model (p 536)</v>
      </c>
      <c r="GZ54" s="81" t="str">
        <f>GY54</f>
        <v>Not explicit, but corn feed demand is in model (p 536)</v>
      </c>
      <c r="HA54" s="81" t="s">
        <v>1658</v>
      </c>
      <c r="HB54" s="81" t="s">
        <v>1651</v>
      </c>
      <c r="HC54" s="81" t="str">
        <f>HB54</f>
        <v>No commodity market information except corn production, p 18</v>
      </c>
      <c r="HD54" s="81" t="s">
        <v>1655</v>
      </c>
      <c r="HE54" s="81"/>
      <c r="HF54" s="81"/>
      <c r="HG54" s="81"/>
      <c r="HH54" s="81"/>
      <c r="HI54" s="81"/>
      <c r="HJ54" s="81"/>
      <c r="HK54" s="81" t="s">
        <v>1662</v>
      </c>
      <c r="HL54" s="81" t="s">
        <v>1662</v>
      </c>
      <c r="HM54" s="81" t="s">
        <v>1662</v>
      </c>
      <c r="HN54" s="81" t="s">
        <v>1662</v>
      </c>
      <c r="HO54" s="81"/>
      <c r="HP54" s="81"/>
      <c r="HQ54" s="81"/>
      <c r="HR54" s="81"/>
      <c r="HS54" s="81"/>
      <c r="HT54" s="81"/>
      <c r="HU54" s="81"/>
      <c r="HV54" s="81"/>
      <c r="HW54" s="81"/>
      <c r="HX54" s="81"/>
      <c r="HY54" s="81"/>
      <c r="HZ54" s="81"/>
      <c r="IA54" s="81" t="s">
        <v>1900</v>
      </c>
      <c r="IB54" s="81" t="s">
        <v>1900</v>
      </c>
      <c r="IC54" s="81" t="s">
        <v>1900</v>
      </c>
      <c r="ID54" s="81" t="s">
        <v>1900</v>
      </c>
      <c r="IE54" s="81"/>
      <c r="IF54" s="81" t="s">
        <v>1901</v>
      </c>
      <c r="IG54" s="81"/>
      <c r="IH54" s="81"/>
      <c r="II54" s="81"/>
      <c r="IJ54" s="81"/>
      <c r="IK54" s="81"/>
      <c r="IL54" s="81"/>
      <c r="IM54" s="81"/>
      <c r="IN54" s="81"/>
      <c r="IO54" s="81"/>
      <c r="IP54" s="81"/>
      <c r="IQ54" s="81"/>
      <c r="IR54" s="81"/>
      <c r="IS54" s="81"/>
      <c r="IT54" s="81"/>
      <c r="IU54" s="81"/>
      <c r="IV54" s="81"/>
      <c r="IW54" s="81"/>
      <c r="IX54" s="81"/>
      <c r="IY54" s="81"/>
      <c r="IZ54" s="81"/>
      <c r="JA54" s="81"/>
      <c r="JB54" s="81"/>
      <c r="JC54" s="81"/>
      <c r="JD54" s="81"/>
      <c r="JE54" s="81"/>
      <c r="JF54" s="81"/>
      <c r="JG54" s="81"/>
      <c r="JH54" s="81"/>
      <c r="JI54" s="81"/>
      <c r="JJ54" s="81"/>
      <c r="JK54" s="81"/>
      <c r="JL54" s="81"/>
      <c r="JM54" s="81"/>
      <c r="JN54" s="81"/>
      <c r="JO54" s="81"/>
      <c r="JP54" s="81"/>
      <c r="JQ54" s="81"/>
      <c r="JR54" s="81"/>
      <c r="JS54" s="81"/>
      <c r="JT54" s="81"/>
      <c r="JU54" s="81"/>
      <c r="JV54" s="81"/>
      <c r="JW54" s="81"/>
      <c r="JX54" s="81"/>
      <c r="JY54" s="81"/>
      <c r="JZ54" s="81"/>
      <c r="KA54" s="81"/>
      <c r="KB54" s="81"/>
      <c r="KC54" s="81"/>
      <c r="KD54" s="81"/>
      <c r="KE54" s="81"/>
      <c r="KF54" s="81"/>
      <c r="KG54" s="81"/>
      <c r="KH54" s="81"/>
      <c r="KI54" s="81"/>
      <c r="KJ54" s="81"/>
      <c r="KK54" s="81"/>
      <c r="KL54" s="81"/>
      <c r="KM54" s="81"/>
      <c r="KN54" s="81"/>
      <c r="KO54" s="81"/>
      <c r="KP54" s="81"/>
      <c r="KQ54" s="81"/>
      <c r="KR54" s="81"/>
      <c r="KS54" s="81"/>
      <c r="KT54" s="81"/>
      <c r="KU54" s="81"/>
      <c r="KV54" s="81"/>
      <c r="KW54" s="81"/>
      <c r="KX54" s="81"/>
      <c r="KY54" s="81"/>
      <c r="KZ54" s="81"/>
      <c r="LA54" s="81"/>
      <c r="LB54" s="81"/>
      <c r="LC54" s="81"/>
      <c r="LD54" s="81"/>
      <c r="LE54" s="98"/>
      <c r="LF54" s="98"/>
      <c r="LG54" s="81"/>
      <c r="LH54" s="81"/>
      <c r="LI54" s="325"/>
      <c r="LJ54" s="325"/>
      <c r="LK54" s="2" t="s">
        <v>2691</v>
      </c>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T54" s="79" t="s">
        <v>2191</v>
      </c>
      <c r="MV54" s="81" t="s">
        <v>1659</v>
      </c>
      <c r="MZ54" s="98"/>
      <c r="NA54" s="98"/>
      <c r="NB54" s="98"/>
      <c r="NC54" s="79" t="s">
        <v>1032</v>
      </c>
      <c r="NE54" s="79" t="s">
        <v>213</v>
      </c>
      <c r="NF54" s="98"/>
      <c r="NG54" s="98"/>
      <c r="NH54" s="98"/>
      <c r="NI54" s="98"/>
      <c r="NJ54" s="98"/>
      <c r="NK54" s="99"/>
      <c r="NL54" s="79" t="s">
        <v>785</v>
      </c>
      <c r="NM54" s="98"/>
      <c r="NN54" s="76"/>
      <c r="NO54" s="106"/>
      <c r="NP54" s="98"/>
      <c r="NQ54" s="98"/>
      <c r="NW54" s="76"/>
      <c r="OA54" s="79" t="s">
        <v>217</v>
      </c>
      <c r="OB54" s="79" t="s">
        <v>217</v>
      </c>
      <c r="OF54" s="99"/>
      <c r="OG54" s="98"/>
      <c r="OH54" s="98"/>
      <c r="OI54" s="98"/>
      <c r="OM54" s="98"/>
      <c r="ON54" s="79" t="s">
        <v>632</v>
      </c>
      <c r="OS54" s="98"/>
      <c r="OT54" s="98"/>
      <c r="OW54" s="98"/>
      <c r="OX54" s="98"/>
      <c r="PA54" s="98"/>
      <c r="PC54" s="98"/>
      <c r="PD54" s="98"/>
      <c r="PE54" s="98"/>
      <c r="PF54" s="79" t="s">
        <v>1039</v>
      </c>
      <c r="PI54" s="98"/>
      <c r="PJ54" s="98"/>
      <c r="PK54" s="79" t="s">
        <v>1032</v>
      </c>
      <c r="PO54" s="98"/>
      <c r="PQ54" s="98"/>
      <c r="PR54" s="98"/>
      <c r="PT54" s="98"/>
      <c r="PX54" s="76"/>
      <c r="PZ54" s="98"/>
      <c r="QA54" s="98"/>
      <c r="QB54" s="76"/>
      <c r="QE54" s="98"/>
      <c r="QF54" s="98"/>
      <c r="QL54" s="98"/>
      <c r="QM54" s="98"/>
      <c r="QN54" s="98"/>
      <c r="QP54" s="98"/>
      <c r="QQ54" s="98"/>
      <c r="QR54" s="98"/>
      <c r="QV54" s="98"/>
      <c r="RG54" s="98"/>
      <c r="RN54" s="98"/>
      <c r="RO54" s="98"/>
      <c r="RS54" s="76"/>
      <c r="RT54" s="98"/>
      <c r="RU54" s="98"/>
      <c r="RV54" s="76"/>
      <c r="RX54" s="79" t="s">
        <v>271</v>
      </c>
      <c r="SC54" s="98"/>
      <c r="SD54" s="98"/>
      <c r="SF54" s="79" t="s">
        <v>278</v>
      </c>
      <c r="SK54" s="98"/>
      <c r="SO54" s="98"/>
      <c r="SR54" s="81"/>
      <c r="SS54" s="81" t="s">
        <v>1657</v>
      </c>
      <c r="ST54" s="81"/>
      <c r="SU54" s="81"/>
      <c r="SV54" s="81"/>
      <c r="SW54" s="81"/>
      <c r="SX54" s="81"/>
      <c r="SY54" s="81"/>
      <c r="SZ54" s="81"/>
      <c r="TA54" s="81"/>
      <c r="TB54" s="81"/>
      <c r="TC54" s="81"/>
      <c r="TD54" s="81"/>
      <c r="TE54" s="81"/>
      <c r="TF54" s="81"/>
      <c r="TG54" s="81"/>
      <c r="TH54" s="81"/>
      <c r="TI54" s="81"/>
      <c r="TJ54" s="81"/>
      <c r="TK54" s="81"/>
      <c r="TL54" s="81"/>
      <c r="TM54" s="81"/>
      <c r="TN54" s="81"/>
      <c r="TO54" s="81"/>
      <c r="TP54" s="81"/>
      <c r="TQ54" s="81"/>
      <c r="TR54" s="81"/>
      <c r="TS54" s="81"/>
      <c r="TT54" s="81"/>
      <c r="TU54" s="81"/>
      <c r="TV54" s="81"/>
      <c r="TW54" s="81" t="s">
        <v>1660</v>
      </c>
      <c r="TX54" s="81"/>
      <c r="TY54" s="81"/>
      <c r="TZ54" s="81"/>
      <c r="UA54" s="81"/>
      <c r="UB54" s="81"/>
      <c r="UC54" s="81"/>
      <c r="UD54" s="81"/>
      <c r="UE54" s="81" t="s">
        <v>1661</v>
      </c>
      <c r="UF54" s="81"/>
      <c r="UG54" s="81"/>
      <c r="UH54" s="81"/>
      <c r="UI54" s="81"/>
      <c r="UJ54" s="81"/>
      <c r="UK54" s="81"/>
      <c r="UL54" s="81"/>
      <c r="UM54" s="81"/>
      <c r="UN54" s="81"/>
      <c r="UO54" s="82"/>
      <c r="UP54" s="82"/>
      <c r="UQ54" s="81"/>
      <c r="UR54" s="81"/>
      <c r="US54" s="81"/>
      <c r="UT54" s="81"/>
      <c r="UU54" s="81"/>
      <c r="UV54" s="81"/>
      <c r="UW54" s="81"/>
      <c r="UX54" s="81"/>
      <c r="UY54" s="81"/>
      <c r="UZ54" s="81"/>
      <c r="VA54" s="81"/>
      <c r="VB54" s="81"/>
      <c r="VC54" s="81"/>
      <c r="VD54" s="81"/>
      <c r="VE54" s="81"/>
      <c r="VF54" s="81"/>
      <c r="VG54" s="81"/>
      <c r="VH54" s="81"/>
      <c r="VI54" s="81"/>
      <c r="VJ54" s="81"/>
      <c r="VK54" s="81"/>
      <c r="VL54" s="81"/>
      <c r="VM54" s="81"/>
      <c r="VN54" s="81"/>
      <c r="VO54" s="81"/>
      <c r="VP54" s="81"/>
      <c r="VQ54" s="81"/>
      <c r="VR54" s="81"/>
      <c r="VS54" s="81"/>
      <c r="VT54" s="81"/>
      <c r="VU54" s="81"/>
      <c r="VV54" s="81"/>
      <c r="VW54" s="81"/>
      <c r="VX54" s="81"/>
      <c r="VY54" s="81"/>
      <c r="VZ54" s="81"/>
      <c r="WA54" s="81"/>
      <c r="WB54" s="81"/>
      <c r="WC54" s="81"/>
      <c r="WD54" s="81"/>
      <c r="WE54" s="81"/>
      <c r="WF54" s="81"/>
      <c r="WG54" s="81"/>
      <c r="WH54" s="81"/>
      <c r="WI54" s="81"/>
      <c r="WJ54" s="80"/>
      <c r="WK54" s="81"/>
      <c r="WL54" s="81"/>
      <c r="WM54" s="81"/>
      <c r="WN54" s="81"/>
      <c r="WO54" s="81"/>
      <c r="WP54" s="81"/>
      <c r="WQ54" s="81"/>
      <c r="WR54" s="81"/>
      <c r="WS54" s="81"/>
      <c r="WT54" s="81"/>
      <c r="WU54" s="81"/>
      <c r="WV54" s="81"/>
      <c r="WW54" s="81"/>
      <c r="WX54" s="81"/>
      <c r="WY54" s="81"/>
      <c r="WZ54" s="81"/>
      <c r="XA54" s="81"/>
      <c r="XB54" s="81"/>
      <c r="XC54" s="81"/>
      <c r="XD54" s="81"/>
      <c r="XE54" s="81"/>
      <c r="XF54" s="81"/>
      <c r="XG54" s="81"/>
      <c r="XH54" s="81"/>
      <c r="XI54" s="81"/>
      <c r="XJ54" s="81"/>
      <c r="XK54" s="81"/>
      <c r="XL54" s="81"/>
      <c r="XM54" s="81"/>
      <c r="XN54" s="81"/>
      <c r="XO54" s="81"/>
      <c r="XP54" s="81"/>
      <c r="XQ54" s="81"/>
      <c r="XR54" s="81"/>
      <c r="XS54" s="81"/>
      <c r="XT54" s="81"/>
      <c r="XU54" s="81"/>
      <c r="XV54" s="81"/>
      <c r="XW54" s="81"/>
      <c r="XX54" s="81"/>
      <c r="XY54" s="81"/>
      <c r="XZ54" s="81"/>
      <c r="YA54" s="81"/>
      <c r="YB54" s="81"/>
      <c r="YC54" s="81"/>
      <c r="YD54" s="81"/>
      <c r="YE54" s="81"/>
      <c r="YF54" s="81"/>
      <c r="YG54" s="81"/>
      <c r="YH54" s="81"/>
      <c r="YI54" s="81"/>
      <c r="YJ54" s="81"/>
      <c r="YK54" s="81"/>
      <c r="YL54" s="301"/>
      <c r="YM54" s="301"/>
      <c r="YN54" s="301"/>
      <c r="YO54" s="301"/>
      <c r="YP54" s="2"/>
      <c r="YQ54" s="2"/>
    </row>
    <row r="55" spans="1:667" s="79" customFormat="1" ht="15" customHeight="1" x14ac:dyDescent="0.25">
      <c r="A55" s="233" t="s">
        <v>2741</v>
      </c>
      <c r="B55" s="75"/>
      <c r="C55" s="98">
        <v>1</v>
      </c>
      <c r="D55" s="98">
        <v>1</v>
      </c>
      <c r="E55" s="79">
        <v>0</v>
      </c>
      <c r="F55" s="79">
        <v>0</v>
      </c>
      <c r="G55" s="79">
        <v>0</v>
      </c>
      <c r="H55" s="79">
        <v>0</v>
      </c>
      <c r="I55" s="79">
        <v>0</v>
      </c>
      <c r="J55" s="79">
        <v>0</v>
      </c>
      <c r="K55" s="79">
        <v>0</v>
      </c>
      <c r="L55" s="79">
        <v>0</v>
      </c>
      <c r="M55" s="79">
        <v>0</v>
      </c>
      <c r="N55" s="79">
        <v>0</v>
      </c>
      <c r="O55" s="79">
        <v>0</v>
      </c>
      <c r="P55" s="79">
        <v>0</v>
      </c>
      <c r="Q55" s="79">
        <v>0</v>
      </c>
      <c r="R55" s="79">
        <v>0</v>
      </c>
      <c r="S55" s="79">
        <v>0</v>
      </c>
      <c r="T55" s="79">
        <v>0</v>
      </c>
      <c r="U55" s="79">
        <v>0</v>
      </c>
      <c r="V55" s="79">
        <v>0</v>
      </c>
      <c r="W55" s="79">
        <v>0</v>
      </c>
      <c r="X55" s="79">
        <v>0</v>
      </c>
      <c r="Y55" s="79">
        <v>0</v>
      </c>
      <c r="Z55" s="79">
        <v>0</v>
      </c>
      <c r="AA55" s="79">
        <v>0</v>
      </c>
      <c r="AB55" s="79">
        <v>0</v>
      </c>
      <c r="AC55" s="79">
        <v>0</v>
      </c>
      <c r="AD55" s="79">
        <v>0</v>
      </c>
      <c r="AE55" s="79">
        <v>0</v>
      </c>
      <c r="AF55" s="79">
        <v>0</v>
      </c>
      <c r="AG55" s="79">
        <v>0</v>
      </c>
      <c r="AH55" s="79">
        <v>0</v>
      </c>
      <c r="AI55" s="79">
        <v>0</v>
      </c>
      <c r="AJ55" s="79">
        <v>1</v>
      </c>
      <c r="AK55" s="79">
        <v>1</v>
      </c>
      <c r="AL55" s="79">
        <v>1</v>
      </c>
      <c r="AM55" s="79">
        <v>1</v>
      </c>
      <c r="AN55" s="79">
        <v>1</v>
      </c>
      <c r="AO55" s="79">
        <v>0</v>
      </c>
      <c r="AP55" s="79">
        <v>0</v>
      </c>
      <c r="AQ55" s="79">
        <v>0</v>
      </c>
      <c r="AR55" s="79">
        <v>1</v>
      </c>
      <c r="AS55" s="79">
        <v>1</v>
      </c>
      <c r="AT55" s="79">
        <v>1</v>
      </c>
      <c r="AU55" s="79">
        <v>1</v>
      </c>
      <c r="AV55" s="79">
        <v>1</v>
      </c>
      <c r="AW55" s="79">
        <v>1</v>
      </c>
      <c r="AX55" s="79">
        <v>1</v>
      </c>
      <c r="AY55" s="79">
        <v>1</v>
      </c>
      <c r="AZ55" s="79">
        <v>1</v>
      </c>
      <c r="BA55" s="98">
        <v>1</v>
      </c>
      <c r="BB55" s="98">
        <v>1</v>
      </c>
      <c r="BC55" s="98">
        <v>1</v>
      </c>
      <c r="BD55" s="98">
        <v>1</v>
      </c>
      <c r="BE55" s="98">
        <v>0</v>
      </c>
      <c r="BF55" s="98">
        <v>0</v>
      </c>
      <c r="BG55" s="98">
        <v>1</v>
      </c>
      <c r="BH55" s="98">
        <v>1</v>
      </c>
      <c r="BI55" s="98">
        <v>1</v>
      </c>
      <c r="BJ55" s="98">
        <v>1</v>
      </c>
      <c r="BK55" s="98">
        <v>1</v>
      </c>
      <c r="BL55" s="98">
        <v>1</v>
      </c>
      <c r="BM55" s="98">
        <v>1</v>
      </c>
      <c r="BN55" s="98">
        <v>1</v>
      </c>
      <c r="BO55" s="98">
        <v>1</v>
      </c>
      <c r="BP55" s="98">
        <v>1</v>
      </c>
      <c r="BQ55" s="98">
        <v>1</v>
      </c>
      <c r="BR55" s="98">
        <v>1</v>
      </c>
      <c r="BS55" s="79">
        <v>1</v>
      </c>
      <c r="BT55" s="79">
        <v>1</v>
      </c>
      <c r="BU55" s="79">
        <v>1</v>
      </c>
      <c r="BV55" s="79">
        <v>1</v>
      </c>
      <c r="BW55" s="79">
        <v>1</v>
      </c>
      <c r="BX55" s="79">
        <v>1</v>
      </c>
      <c r="BY55" s="79">
        <v>1</v>
      </c>
      <c r="BZ55" s="98">
        <v>1</v>
      </c>
      <c r="CA55" s="79">
        <v>1</v>
      </c>
      <c r="CB55" s="98">
        <v>1</v>
      </c>
      <c r="CC55" s="98">
        <f>CB55</f>
        <v>1</v>
      </c>
      <c r="CD55" s="98">
        <f t="shared" ref="CD55:CE55" si="387">CC55</f>
        <v>1</v>
      </c>
      <c r="CE55" s="98">
        <f t="shared" si="387"/>
        <v>1</v>
      </c>
      <c r="CF55" s="98">
        <v>1</v>
      </c>
      <c r="CG55" s="98">
        <f>CF55</f>
        <v>1</v>
      </c>
      <c r="CH55" s="98">
        <f t="shared" ref="CH55:CK55" si="388">CG55</f>
        <v>1</v>
      </c>
      <c r="CI55" s="98">
        <f t="shared" si="388"/>
        <v>1</v>
      </c>
      <c r="CJ55" s="98">
        <f t="shared" si="388"/>
        <v>1</v>
      </c>
      <c r="CK55" s="98">
        <f t="shared" si="388"/>
        <v>1</v>
      </c>
      <c r="CL55" s="79">
        <v>1</v>
      </c>
      <c r="CM55" s="79">
        <v>1</v>
      </c>
      <c r="CN55" s="79">
        <v>1</v>
      </c>
      <c r="CO55" s="79">
        <v>1</v>
      </c>
      <c r="CP55" s="98">
        <v>1</v>
      </c>
      <c r="CQ55" s="98">
        <v>1</v>
      </c>
      <c r="CR55" s="98">
        <f>CQ55</f>
        <v>1</v>
      </c>
      <c r="CS55" s="98">
        <f t="shared" ref="CS55:CS56" si="389">CR55</f>
        <v>1</v>
      </c>
      <c r="CT55" s="98">
        <v>1</v>
      </c>
      <c r="CU55" s="98">
        <f t="shared" ref="CU55:DA55" si="390">CT55</f>
        <v>1</v>
      </c>
      <c r="CV55" s="98">
        <f t="shared" si="390"/>
        <v>1</v>
      </c>
      <c r="CW55" s="98">
        <f t="shared" si="390"/>
        <v>1</v>
      </c>
      <c r="CX55" s="98">
        <f t="shared" si="390"/>
        <v>1</v>
      </c>
      <c r="CY55" s="98">
        <f t="shared" si="390"/>
        <v>1</v>
      </c>
      <c r="CZ55" s="98">
        <f t="shared" si="390"/>
        <v>1</v>
      </c>
      <c r="DA55" s="98">
        <f t="shared" si="390"/>
        <v>1</v>
      </c>
      <c r="DB55" s="98">
        <v>1</v>
      </c>
      <c r="DC55" s="98">
        <v>1</v>
      </c>
      <c r="DD55" s="98">
        <v>1</v>
      </c>
      <c r="DE55" s="98">
        <v>1</v>
      </c>
      <c r="DF55" s="79">
        <v>1</v>
      </c>
      <c r="DG55" s="79">
        <v>1</v>
      </c>
      <c r="DH55" s="79">
        <v>1</v>
      </c>
      <c r="DI55" s="79">
        <v>1</v>
      </c>
      <c r="DJ55" s="98">
        <v>1</v>
      </c>
      <c r="DK55" s="98">
        <v>1</v>
      </c>
      <c r="DL55" s="98">
        <v>1</v>
      </c>
      <c r="DM55" s="98">
        <v>1</v>
      </c>
      <c r="DN55" s="98">
        <v>1</v>
      </c>
      <c r="DO55" s="98">
        <v>1</v>
      </c>
      <c r="DP55" s="98">
        <v>1</v>
      </c>
      <c r="DQ55" s="98">
        <v>1</v>
      </c>
      <c r="DR55" s="98">
        <v>1</v>
      </c>
      <c r="DS55" s="98">
        <v>1</v>
      </c>
      <c r="DT55" s="98">
        <v>1</v>
      </c>
      <c r="DU55" s="98">
        <v>1</v>
      </c>
      <c r="DV55" s="98">
        <v>1</v>
      </c>
      <c r="DW55" s="98">
        <v>1</v>
      </c>
      <c r="DX55" s="79">
        <v>1</v>
      </c>
      <c r="DY55" s="79">
        <v>1</v>
      </c>
      <c r="DZ55" s="98">
        <v>1</v>
      </c>
      <c r="EA55" s="98">
        <v>1</v>
      </c>
      <c r="EB55" s="98">
        <v>1</v>
      </c>
      <c r="EC55" s="98">
        <v>1</v>
      </c>
      <c r="ED55" s="98">
        <v>1</v>
      </c>
      <c r="EE55" s="98">
        <v>1</v>
      </c>
      <c r="EF55" s="98">
        <v>1</v>
      </c>
      <c r="EG55" s="98">
        <v>1</v>
      </c>
      <c r="EH55" s="98">
        <v>1</v>
      </c>
      <c r="EI55" s="98">
        <v>1</v>
      </c>
      <c r="EJ55" s="79">
        <v>1</v>
      </c>
      <c r="EK55" s="98">
        <v>1</v>
      </c>
      <c r="EL55" s="98">
        <v>1</v>
      </c>
      <c r="EM55" s="98">
        <v>1</v>
      </c>
      <c r="EN55" s="98">
        <v>1</v>
      </c>
      <c r="EO55" s="98">
        <v>1</v>
      </c>
      <c r="EP55" s="98">
        <v>1</v>
      </c>
      <c r="EQ55" s="98">
        <v>1</v>
      </c>
      <c r="ER55" s="98">
        <v>1</v>
      </c>
      <c r="ES55" s="98">
        <v>1</v>
      </c>
      <c r="ET55" s="98">
        <v>1</v>
      </c>
      <c r="EU55" s="98">
        <v>1</v>
      </c>
      <c r="EV55" s="98">
        <v>1</v>
      </c>
      <c r="EW55" s="98">
        <v>1</v>
      </c>
      <c r="EX55" s="98">
        <v>1</v>
      </c>
      <c r="EY55" s="98">
        <v>1</v>
      </c>
      <c r="EZ55" s="98">
        <v>1</v>
      </c>
      <c r="FA55" s="98">
        <v>1</v>
      </c>
      <c r="FB55" s="98">
        <v>1</v>
      </c>
      <c r="FC55" s="98">
        <v>1</v>
      </c>
      <c r="FD55" s="98">
        <v>1</v>
      </c>
      <c r="FE55" s="98">
        <v>1</v>
      </c>
      <c r="FF55" s="98">
        <v>1</v>
      </c>
      <c r="FG55" s="98">
        <v>1</v>
      </c>
      <c r="FH55" s="98">
        <v>1</v>
      </c>
      <c r="FI55" s="98">
        <v>1</v>
      </c>
      <c r="FJ55" s="98">
        <v>1</v>
      </c>
      <c r="FK55" s="98">
        <v>1</v>
      </c>
      <c r="FL55" s="98">
        <v>1</v>
      </c>
      <c r="FM55" s="98">
        <v>1</v>
      </c>
      <c r="FN55" s="98">
        <v>1</v>
      </c>
      <c r="FO55" s="79">
        <v>1</v>
      </c>
      <c r="FP55" s="79">
        <v>1</v>
      </c>
      <c r="FQ55" s="79">
        <v>0</v>
      </c>
      <c r="FR55" s="79">
        <v>1</v>
      </c>
      <c r="FS55" s="79">
        <v>0</v>
      </c>
      <c r="FT55" s="79">
        <v>1</v>
      </c>
      <c r="FU55" s="79">
        <v>0</v>
      </c>
      <c r="FV55" s="79">
        <v>0</v>
      </c>
      <c r="FW55" s="79">
        <v>0</v>
      </c>
      <c r="FX55" s="98">
        <v>1</v>
      </c>
      <c r="FY55" s="79">
        <v>1</v>
      </c>
      <c r="FZ55" s="79">
        <v>1</v>
      </c>
      <c r="GA55" s="79">
        <v>1</v>
      </c>
      <c r="GB55" s="79">
        <v>1</v>
      </c>
      <c r="GC55" s="79">
        <v>1</v>
      </c>
      <c r="GD55" s="79">
        <v>1</v>
      </c>
      <c r="GE55" s="79">
        <v>1</v>
      </c>
      <c r="GF55" s="79">
        <v>1</v>
      </c>
      <c r="GG55" s="79">
        <v>1</v>
      </c>
      <c r="GH55" s="79">
        <v>1</v>
      </c>
      <c r="GI55" s="79">
        <v>1</v>
      </c>
      <c r="GJ55" s="79">
        <v>1</v>
      </c>
      <c r="GK55" s="79">
        <v>1</v>
      </c>
      <c r="GL55" s="79">
        <v>1</v>
      </c>
      <c r="GM55" s="79">
        <v>1</v>
      </c>
      <c r="GN55" s="79">
        <v>1</v>
      </c>
      <c r="GO55" s="79">
        <v>1</v>
      </c>
      <c r="GP55" s="79">
        <v>1</v>
      </c>
      <c r="GQ55" s="79">
        <v>1</v>
      </c>
      <c r="GR55" s="79">
        <v>1</v>
      </c>
      <c r="GS55" s="79">
        <v>1</v>
      </c>
      <c r="GT55" s="79">
        <v>1</v>
      </c>
      <c r="GU55" s="79">
        <v>1</v>
      </c>
      <c r="GV55" s="79">
        <v>1</v>
      </c>
      <c r="GW55" s="79">
        <v>1</v>
      </c>
      <c r="GX55" s="79">
        <v>1</v>
      </c>
      <c r="GY55" s="79">
        <v>1</v>
      </c>
      <c r="GZ55" s="79">
        <v>1</v>
      </c>
      <c r="HA55" s="81">
        <v>1</v>
      </c>
      <c r="HB55" s="81">
        <v>1</v>
      </c>
      <c r="HC55" s="81">
        <v>1</v>
      </c>
      <c r="HD55" s="81">
        <v>1</v>
      </c>
      <c r="HE55" s="81">
        <v>1</v>
      </c>
      <c r="HF55" s="81">
        <v>1</v>
      </c>
      <c r="HG55" s="81">
        <v>1</v>
      </c>
      <c r="HH55" s="81">
        <v>1</v>
      </c>
      <c r="HI55" s="81">
        <v>1</v>
      </c>
      <c r="HJ55" s="81">
        <v>1</v>
      </c>
      <c r="HK55" s="81">
        <v>0</v>
      </c>
      <c r="HL55" s="81">
        <v>0</v>
      </c>
      <c r="HM55" s="81">
        <v>0</v>
      </c>
      <c r="HN55" s="81">
        <v>0</v>
      </c>
      <c r="HO55" s="81">
        <v>0</v>
      </c>
      <c r="HP55" s="81">
        <v>0</v>
      </c>
      <c r="HQ55" s="81">
        <v>0</v>
      </c>
      <c r="HR55" s="81">
        <v>0</v>
      </c>
      <c r="HS55" s="81">
        <v>1</v>
      </c>
      <c r="HT55" s="81">
        <v>1</v>
      </c>
      <c r="HU55" s="81">
        <v>1</v>
      </c>
      <c r="HV55" s="81">
        <v>1</v>
      </c>
      <c r="HW55" s="81">
        <v>1</v>
      </c>
      <c r="HX55" s="81">
        <v>1</v>
      </c>
      <c r="HY55" s="81">
        <v>1</v>
      </c>
      <c r="HZ55" s="81">
        <v>1</v>
      </c>
      <c r="IA55" s="81">
        <v>1</v>
      </c>
      <c r="IB55" s="81">
        <v>1</v>
      </c>
      <c r="IC55" s="81">
        <v>1</v>
      </c>
      <c r="ID55" s="81">
        <v>1</v>
      </c>
      <c r="IE55" s="81">
        <v>1</v>
      </c>
      <c r="IF55" s="81">
        <v>0</v>
      </c>
      <c r="IG55" s="81">
        <v>1</v>
      </c>
      <c r="IH55" s="81">
        <v>1</v>
      </c>
      <c r="II55" s="81">
        <v>1</v>
      </c>
      <c r="IJ55" s="81">
        <v>1</v>
      </c>
      <c r="IK55" s="81">
        <v>1</v>
      </c>
      <c r="IL55" s="81">
        <v>1</v>
      </c>
      <c r="IM55" s="81">
        <v>1</v>
      </c>
      <c r="IN55" s="81">
        <v>1</v>
      </c>
      <c r="IO55" s="81">
        <v>1</v>
      </c>
      <c r="IP55" s="81">
        <v>1</v>
      </c>
      <c r="IQ55" s="81">
        <v>1</v>
      </c>
      <c r="IR55" s="81">
        <v>1</v>
      </c>
      <c r="IS55" s="81">
        <v>1</v>
      </c>
      <c r="IT55" s="81">
        <v>1</v>
      </c>
      <c r="IU55" s="81">
        <v>1</v>
      </c>
      <c r="IV55" s="81">
        <v>1</v>
      </c>
      <c r="IW55" s="81">
        <v>1</v>
      </c>
      <c r="IX55" s="81">
        <v>1</v>
      </c>
      <c r="IY55" s="81">
        <v>1</v>
      </c>
      <c r="IZ55" s="81">
        <v>1</v>
      </c>
      <c r="JA55" s="81">
        <v>1</v>
      </c>
      <c r="JB55" s="81">
        <v>1</v>
      </c>
      <c r="JC55" s="81">
        <v>1</v>
      </c>
      <c r="JD55" s="81">
        <v>1</v>
      </c>
      <c r="JE55" s="81">
        <v>1</v>
      </c>
      <c r="JF55" s="81">
        <v>1</v>
      </c>
      <c r="JG55" s="81">
        <v>1</v>
      </c>
      <c r="JH55" s="81">
        <v>1</v>
      </c>
      <c r="JI55" s="81">
        <v>1</v>
      </c>
      <c r="JJ55" s="81">
        <v>1</v>
      </c>
      <c r="JK55" s="81">
        <v>1</v>
      </c>
      <c r="JL55" s="81">
        <v>1</v>
      </c>
      <c r="JM55" s="81">
        <v>1</v>
      </c>
      <c r="JN55" s="81">
        <v>1</v>
      </c>
      <c r="JO55" s="81">
        <v>1</v>
      </c>
      <c r="JP55" s="81">
        <v>1</v>
      </c>
      <c r="JQ55" s="81">
        <v>1</v>
      </c>
      <c r="JR55" s="81">
        <v>1</v>
      </c>
      <c r="JS55" s="81">
        <v>1</v>
      </c>
      <c r="JT55" s="81">
        <v>1</v>
      </c>
      <c r="JU55" s="81">
        <v>1</v>
      </c>
      <c r="JV55" s="81">
        <v>1</v>
      </c>
      <c r="JW55" s="81">
        <v>1</v>
      </c>
      <c r="JX55" s="81">
        <v>1</v>
      </c>
      <c r="JY55" s="81">
        <v>1</v>
      </c>
      <c r="JZ55" s="81">
        <v>1</v>
      </c>
      <c r="KA55" s="81">
        <v>1</v>
      </c>
      <c r="KB55" s="81">
        <v>1</v>
      </c>
      <c r="KC55" s="81">
        <v>1</v>
      </c>
      <c r="KD55" s="81">
        <v>1</v>
      </c>
      <c r="KE55" s="81">
        <v>1</v>
      </c>
      <c r="KF55" s="81">
        <v>1</v>
      </c>
      <c r="KG55" s="81">
        <v>1</v>
      </c>
      <c r="KH55" s="81">
        <v>1</v>
      </c>
      <c r="KI55" s="81">
        <v>1</v>
      </c>
      <c r="KJ55" s="81">
        <v>1</v>
      </c>
      <c r="KK55" s="81">
        <v>1</v>
      </c>
      <c r="KL55" s="81">
        <v>1</v>
      </c>
      <c r="KM55" s="81">
        <v>1</v>
      </c>
      <c r="KN55" s="81">
        <v>1</v>
      </c>
      <c r="KO55" s="81">
        <v>1</v>
      </c>
      <c r="KP55" s="81">
        <v>1</v>
      </c>
      <c r="KQ55" s="81">
        <v>1</v>
      </c>
      <c r="KR55" s="81">
        <v>1</v>
      </c>
      <c r="KS55" s="81">
        <v>1</v>
      </c>
      <c r="KT55" s="81">
        <v>1</v>
      </c>
      <c r="KU55" s="81">
        <v>1</v>
      </c>
      <c r="KV55" s="81">
        <v>1</v>
      </c>
      <c r="KW55" s="81">
        <v>1</v>
      </c>
      <c r="KX55" s="81">
        <v>1</v>
      </c>
      <c r="KY55" s="81">
        <v>1</v>
      </c>
      <c r="KZ55" s="81">
        <v>1</v>
      </c>
      <c r="LA55" s="81">
        <v>1</v>
      </c>
      <c r="LB55" s="81">
        <v>1</v>
      </c>
      <c r="LC55" s="81">
        <v>1</v>
      </c>
      <c r="LD55" s="81">
        <v>1</v>
      </c>
      <c r="LE55" s="98">
        <v>1</v>
      </c>
      <c r="LF55" s="98">
        <v>1</v>
      </c>
      <c r="LG55" s="79">
        <v>1</v>
      </c>
      <c r="LH55" s="79">
        <v>1</v>
      </c>
      <c r="LI55" s="325">
        <v>1</v>
      </c>
      <c r="LJ55" s="325">
        <v>1</v>
      </c>
      <c r="LK55" s="34">
        <v>1</v>
      </c>
      <c r="LL55" s="34">
        <v>0</v>
      </c>
      <c r="LM55" s="34">
        <v>0</v>
      </c>
      <c r="LN55" s="34">
        <v>0</v>
      </c>
      <c r="LO55" s="34">
        <v>0</v>
      </c>
      <c r="LP55" s="34">
        <v>0</v>
      </c>
      <c r="LQ55" s="34">
        <v>0</v>
      </c>
      <c r="LR55" s="34">
        <v>0</v>
      </c>
      <c r="LS55" s="34">
        <v>0</v>
      </c>
      <c r="LT55" s="34">
        <v>0</v>
      </c>
      <c r="LU55" s="34">
        <v>0</v>
      </c>
      <c r="LV55" s="34">
        <v>0</v>
      </c>
      <c r="LW55" s="34">
        <v>0</v>
      </c>
      <c r="LX55" s="34">
        <v>0</v>
      </c>
      <c r="LY55" s="34">
        <v>0</v>
      </c>
      <c r="LZ55" s="34">
        <v>0</v>
      </c>
      <c r="MA55" s="34">
        <v>0</v>
      </c>
      <c r="MB55" s="34">
        <v>0</v>
      </c>
      <c r="MC55" s="34">
        <v>0</v>
      </c>
      <c r="MD55" s="34">
        <v>0</v>
      </c>
      <c r="ME55" s="34">
        <v>1</v>
      </c>
      <c r="MF55" s="34">
        <v>1</v>
      </c>
      <c r="MG55" s="34">
        <v>1</v>
      </c>
      <c r="MH55" s="34">
        <v>1</v>
      </c>
      <c r="MI55" s="34">
        <v>0</v>
      </c>
      <c r="MJ55" s="34">
        <v>0</v>
      </c>
      <c r="MK55" s="34">
        <v>0</v>
      </c>
      <c r="ML55" s="34">
        <v>0</v>
      </c>
      <c r="MM55" s="34">
        <v>1</v>
      </c>
      <c r="MN55" s="34">
        <v>1</v>
      </c>
      <c r="MO55" s="34">
        <v>1</v>
      </c>
      <c r="MP55" s="34">
        <v>1</v>
      </c>
      <c r="MQ55" s="34">
        <v>1</v>
      </c>
      <c r="MR55" s="34">
        <v>1</v>
      </c>
      <c r="MT55" s="79" t="s">
        <v>2191</v>
      </c>
      <c r="MV55" s="81"/>
      <c r="MZ55" s="98"/>
      <c r="NA55" s="98"/>
      <c r="NB55" s="98"/>
      <c r="NF55" s="98"/>
      <c r="NG55" s="98"/>
      <c r="NH55" s="98"/>
      <c r="NI55" s="98"/>
      <c r="NJ55" s="98"/>
      <c r="NK55" s="99"/>
      <c r="NM55" s="98"/>
      <c r="NN55" s="76"/>
      <c r="NO55" s="106"/>
      <c r="NP55" s="98"/>
      <c r="NQ55" s="98"/>
      <c r="NW55" s="76"/>
      <c r="OF55" s="99"/>
      <c r="OG55" s="98"/>
      <c r="OH55" s="98"/>
      <c r="OI55" s="98"/>
      <c r="OM55" s="98"/>
      <c r="OS55" s="98"/>
      <c r="OT55" s="98"/>
      <c r="OW55" s="98"/>
      <c r="OX55" s="98"/>
      <c r="PA55" s="98"/>
      <c r="PC55" s="98"/>
      <c r="PD55" s="98"/>
      <c r="PE55" s="98"/>
      <c r="PI55" s="98"/>
      <c r="PJ55" s="98"/>
      <c r="PO55" s="98"/>
      <c r="PQ55" s="98"/>
      <c r="PR55" s="98"/>
      <c r="PT55" s="98"/>
      <c r="PX55" s="76"/>
      <c r="PZ55" s="98"/>
      <c r="QA55" s="98"/>
      <c r="QB55" s="76"/>
      <c r="QE55" s="98"/>
      <c r="QF55" s="98"/>
      <c r="QL55" s="98"/>
      <c r="QM55" s="98"/>
      <c r="QN55" s="98"/>
      <c r="QP55" s="98"/>
      <c r="QQ55" s="98"/>
      <c r="QR55" s="98"/>
      <c r="QV55" s="98"/>
      <c r="RG55" s="98"/>
      <c r="RN55" s="98"/>
      <c r="RO55" s="98"/>
      <c r="RS55" s="76"/>
      <c r="RT55" s="98"/>
      <c r="RU55" s="98"/>
      <c r="RV55" s="76"/>
      <c r="SC55" s="98"/>
      <c r="SD55" s="98"/>
      <c r="SK55" s="98"/>
      <c r="SO55" s="98"/>
      <c r="SR55" s="81"/>
      <c r="SS55" s="81"/>
      <c r="ST55" s="81"/>
      <c r="SU55" s="81"/>
      <c r="SV55" s="81"/>
      <c r="SW55" s="81"/>
      <c r="SX55" s="81"/>
      <c r="SY55" s="81"/>
      <c r="SZ55" s="81"/>
      <c r="TA55" s="81"/>
      <c r="TB55" s="81"/>
      <c r="TC55" s="81"/>
      <c r="TD55" s="81"/>
      <c r="TE55" s="81"/>
      <c r="TF55" s="81"/>
      <c r="TG55" s="81"/>
      <c r="TH55" s="81"/>
      <c r="TI55" s="81"/>
      <c r="TJ55" s="81"/>
      <c r="TK55" s="81"/>
      <c r="TL55" s="81"/>
      <c r="TM55" s="81"/>
      <c r="TN55" s="81"/>
      <c r="TO55" s="81"/>
      <c r="TP55" s="81"/>
      <c r="TQ55" s="81"/>
      <c r="TR55" s="81"/>
      <c r="TS55" s="81"/>
      <c r="TT55" s="81"/>
      <c r="TU55" s="81"/>
      <c r="TV55" s="81"/>
      <c r="TW55" s="81"/>
      <c r="TX55" s="81"/>
      <c r="TY55" s="81"/>
      <c r="TZ55" s="81"/>
      <c r="UA55" s="81"/>
      <c r="UB55" s="81"/>
      <c r="UC55" s="81"/>
      <c r="UD55" s="81"/>
      <c r="UE55" s="81"/>
      <c r="UF55" s="81"/>
      <c r="UG55" s="81"/>
      <c r="UH55" s="81"/>
      <c r="UI55" s="81"/>
      <c r="UJ55" s="81"/>
      <c r="UK55" s="81"/>
      <c r="UL55" s="81"/>
      <c r="UM55" s="81"/>
      <c r="UN55" s="81"/>
      <c r="UO55" s="82"/>
      <c r="UP55" s="82"/>
      <c r="UQ55" s="81"/>
      <c r="UR55" s="81"/>
      <c r="US55" s="81"/>
      <c r="UT55" s="81"/>
      <c r="UU55" s="81"/>
      <c r="UV55" s="81"/>
      <c r="UW55" s="81"/>
      <c r="UX55" s="81"/>
      <c r="UY55" s="81"/>
      <c r="UZ55" s="81"/>
      <c r="VA55" s="81"/>
      <c r="VB55" s="81"/>
      <c r="VC55" s="81"/>
      <c r="VD55" s="81"/>
      <c r="VE55" s="81"/>
      <c r="VF55" s="81"/>
      <c r="VG55" s="81"/>
      <c r="VH55" s="81"/>
      <c r="VI55" s="81"/>
      <c r="VJ55" s="81"/>
      <c r="VK55" s="81"/>
      <c r="VL55" s="81"/>
      <c r="VM55" s="81"/>
      <c r="VN55" s="81"/>
      <c r="VO55" s="81"/>
      <c r="VP55" s="81"/>
      <c r="VQ55" s="81"/>
      <c r="VR55" s="81"/>
      <c r="VS55" s="81"/>
      <c r="VT55" s="81"/>
      <c r="VU55" s="81"/>
      <c r="VV55" s="81"/>
      <c r="VW55" s="81"/>
      <c r="VX55" s="81"/>
      <c r="VY55" s="81"/>
      <c r="VZ55" s="81"/>
      <c r="WA55" s="81"/>
      <c r="WB55" s="81"/>
      <c r="WC55" s="81"/>
      <c r="WD55" s="81"/>
      <c r="WE55" s="81"/>
      <c r="WF55" s="81"/>
      <c r="WG55" s="81"/>
      <c r="WH55" s="81"/>
      <c r="WI55" s="81"/>
      <c r="WJ55" s="80"/>
      <c r="WK55" s="81"/>
      <c r="WL55" s="81"/>
      <c r="WM55" s="81"/>
      <c r="WN55" s="81"/>
      <c r="WO55" s="81"/>
      <c r="WP55" s="81"/>
      <c r="WQ55" s="81"/>
      <c r="WR55" s="81"/>
      <c r="WS55" s="81"/>
      <c r="WT55" s="81"/>
      <c r="WU55" s="81"/>
      <c r="WV55" s="81"/>
      <c r="WW55" s="81"/>
      <c r="WX55" s="81"/>
      <c r="WY55" s="81"/>
      <c r="WZ55" s="81"/>
      <c r="XA55" s="81"/>
      <c r="XB55" s="81"/>
      <c r="XC55" s="81"/>
      <c r="XD55" s="81"/>
      <c r="XE55" s="81"/>
      <c r="XF55" s="81"/>
      <c r="XG55" s="81"/>
      <c r="XH55" s="81"/>
      <c r="XI55" s="81"/>
      <c r="XJ55" s="81"/>
      <c r="XK55" s="81"/>
      <c r="XL55" s="81"/>
      <c r="XM55" s="81"/>
      <c r="XN55" s="81"/>
      <c r="XO55" s="81"/>
      <c r="XP55" s="81"/>
      <c r="XQ55" s="81"/>
      <c r="XR55" s="81"/>
      <c r="XS55" s="81"/>
      <c r="XT55" s="81"/>
      <c r="XU55" s="81"/>
      <c r="XV55" s="81"/>
      <c r="XW55" s="81"/>
      <c r="XX55" s="81"/>
      <c r="XY55" s="81"/>
      <c r="XZ55" s="81"/>
      <c r="YA55" s="81"/>
      <c r="YB55" s="81"/>
      <c r="YC55" s="81"/>
      <c r="YD55" s="81"/>
      <c r="YE55" s="81"/>
      <c r="YF55" s="81"/>
      <c r="YG55" s="81"/>
      <c r="YH55" s="81"/>
      <c r="YI55" s="81"/>
      <c r="YJ55" s="81"/>
      <c r="YK55" s="81"/>
      <c r="YL55" s="301">
        <v>1</v>
      </c>
      <c r="YM55" s="301">
        <v>1</v>
      </c>
      <c r="YN55" s="301">
        <v>1</v>
      </c>
      <c r="YO55" s="301">
        <v>1</v>
      </c>
      <c r="YP55" s="34">
        <v>1</v>
      </c>
      <c r="YQ55" s="34">
        <v>1</v>
      </c>
    </row>
    <row r="56" spans="1:667" s="98" customFormat="1" ht="15" customHeight="1" x14ac:dyDescent="0.25">
      <c r="A56" s="108" t="s">
        <v>99</v>
      </c>
      <c r="B56" s="190"/>
      <c r="U56" s="98" t="s">
        <v>2260</v>
      </c>
      <c r="V56" s="98" t="s">
        <v>2260</v>
      </c>
      <c r="W56" s="98" t="s">
        <v>2260</v>
      </c>
      <c r="X56" s="98" t="s">
        <v>2260</v>
      </c>
      <c r="Y56" s="98" t="s">
        <v>2260</v>
      </c>
      <c r="Z56" s="98" t="s">
        <v>2260</v>
      </c>
      <c r="AA56" s="98" t="s">
        <v>2260</v>
      </c>
      <c r="AB56" s="98" t="s">
        <v>2260</v>
      </c>
      <c r="AC56" s="98" t="s">
        <v>2260</v>
      </c>
      <c r="AD56" s="98" t="s">
        <v>2260</v>
      </c>
      <c r="AE56" s="98" t="s">
        <v>2260</v>
      </c>
      <c r="AF56" s="98" t="s">
        <v>2260</v>
      </c>
      <c r="AG56" s="98" t="s">
        <v>2260</v>
      </c>
      <c r="AH56" s="98" t="s">
        <v>2260</v>
      </c>
      <c r="AI56" s="98" t="s">
        <v>2260</v>
      </c>
      <c r="AO56" s="98" t="s">
        <v>2261</v>
      </c>
      <c r="AP56" s="98" t="s">
        <v>2261</v>
      </c>
      <c r="AQ56" s="98" t="s">
        <v>2261</v>
      </c>
      <c r="AR56" s="98" t="s">
        <v>2264</v>
      </c>
      <c r="AS56" s="98" t="s">
        <v>2264</v>
      </c>
      <c r="AT56" s="98" t="s">
        <v>2264</v>
      </c>
      <c r="AU56" s="98" t="s">
        <v>2264</v>
      </c>
      <c r="AV56" s="98" t="s">
        <v>2264</v>
      </c>
      <c r="AW56" s="98" t="s">
        <v>2264</v>
      </c>
      <c r="AX56" s="98" t="s">
        <v>2264</v>
      </c>
      <c r="BE56" s="98" t="s">
        <v>2275</v>
      </c>
      <c r="BF56" s="98" t="s">
        <v>2275</v>
      </c>
      <c r="BS56" s="98" t="s">
        <v>2277</v>
      </c>
      <c r="BT56" s="98" t="s">
        <v>2279</v>
      </c>
      <c r="BU56" s="98" t="s">
        <v>2279</v>
      </c>
      <c r="BV56" s="98" t="s">
        <v>2279</v>
      </c>
      <c r="BW56" s="98" t="s">
        <v>2279</v>
      </c>
      <c r="BX56" s="98" t="s">
        <v>2279</v>
      </c>
      <c r="BY56" s="98" t="s">
        <v>2279</v>
      </c>
      <c r="BZ56" s="98" t="s">
        <v>2282</v>
      </c>
      <c r="CA56" s="98" t="s">
        <v>2285</v>
      </c>
      <c r="CB56" s="98" t="s">
        <v>2289</v>
      </c>
      <c r="CC56" s="98" t="str">
        <f t="shared" ref="CC56:CE56" si="391">CB56</f>
        <v>E.g. note acreage changes in results.</v>
      </c>
      <c r="CD56" s="98" t="str">
        <f t="shared" si="391"/>
        <v>E.g. note acreage changes in results.</v>
      </c>
      <c r="CE56" s="98" t="str">
        <f t="shared" si="391"/>
        <v>E.g. note acreage changes in results.</v>
      </c>
      <c r="CF56" s="98" t="s">
        <v>2291</v>
      </c>
      <c r="CG56" s="98" t="str">
        <f t="shared" ref="CG56:CK56" si="392">CF56</f>
        <v>Area endogenous in USAGE, and note output changes</v>
      </c>
      <c r="CH56" s="98" t="str">
        <f t="shared" si="392"/>
        <v>Area endogenous in USAGE, and note output changes</v>
      </c>
      <c r="CI56" s="98" t="str">
        <f t="shared" si="392"/>
        <v>Area endogenous in USAGE, and note output changes</v>
      </c>
      <c r="CJ56" s="98" t="str">
        <f t="shared" si="392"/>
        <v>Area endogenous in USAGE, and note output changes</v>
      </c>
      <c r="CK56" s="98" t="str">
        <f t="shared" si="392"/>
        <v>Area endogenous in USAGE, and note output changes</v>
      </c>
      <c r="CL56" s="98" t="s">
        <v>2295</v>
      </c>
      <c r="CM56" s="98" t="s">
        <v>2294</v>
      </c>
      <c r="CN56" s="98" t="s">
        <v>2294</v>
      </c>
      <c r="CO56" s="98" t="s">
        <v>2297</v>
      </c>
      <c r="CP56" s="98" t="s">
        <v>2301</v>
      </c>
      <c r="CQ56" s="98" t="s">
        <v>2304</v>
      </c>
      <c r="CR56" s="98" t="str">
        <f t="shared" ref="CR56" si="393">CQ56</f>
        <v>p 7-8</v>
      </c>
      <c r="CS56" s="98" t="str">
        <f t="shared" si="389"/>
        <v>p 7-8</v>
      </c>
      <c r="CT56" s="98" t="s">
        <v>2306</v>
      </c>
      <c r="CU56" s="98" t="str">
        <f t="shared" ref="CU56:CV56" si="394">CT56</f>
        <v>GTAP (e.g. p. 442)</v>
      </c>
      <c r="CV56" s="98" t="str">
        <f t="shared" si="394"/>
        <v>GTAP (e.g. p. 442)</v>
      </c>
      <c r="CW56" s="98" t="str">
        <f t="shared" ref="CW56:DA56" si="395">CV56</f>
        <v>GTAP (e.g. p. 442)</v>
      </c>
      <c r="CX56" s="98" t="str">
        <f t="shared" si="395"/>
        <v>GTAP (e.g. p. 442)</v>
      </c>
      <c r="CY56" s="98" t="str">
        <f t="shared" si="395"/>
        <v>GTAP (e.g. p. 442)</v>
      </c>
      <c r="CZ56" s="98" t="str">
        <f t="shared" si="395"/>
        <v>GTAP (e.g. p. 442)</v>
      </c>
      <c r="DA56" s="98" t="str">
        <f t="shared" si="395"/>
        <v>GTAP (e.g. p. 442)</v>
      </c>
      <c r="DB56" s="98" t="s">
        <v>2308</v>
      </c>
      <c r="DC56" s="98" t="s">
        <v>2308</v>
      </c>
      <c r="DD56" s="98" t="s">
        <v>2308</v>
      </c>
      <c r="DE56" s="98" t="s">
        <v>2308</v>
      </c>
      <c r="DF56" s="98" t="s">
        <v>2310</v>
      </c>
      <c r="DG56" s="98" t="s">
        <v>2310</v>
      </c>
      <c r="DH56" s="98" t="s">
        <v>2310</v>
      </c>
      <c r="DI56" s="98" t="s">
        <v>2310</v>
      </c>
      <c r="DJ56" s="98" t="s">
        <v>2314</v>
      </c>
      <c r="DK56" s="98" t="s">
        <v>2314</v>
      </c>
      <c r="DL56" s="98" t="s">
        <v>2314</v>
      </c>
      <c r="DM56" s="98" t="s">
        <v>2314</v>
      </c>
      <c r="DN56" s="98" t="s">
        <v>2314</v>
      </c>
      <c r="DO56" s="98" t="s">
        <v>2314</v>
      </c>
      <c r="DP56" s="98" t="s">
        <v>2314</v>
      </c>
      <c r="DQ56" s="98" t="s">
        <v>2314</v>
      </c>
      <c r="DR56" s="98" t="s">
        <v>2314</v>
      </c>
      <c r="DS56" s="98" t="s">
        <v>2314</v>
      </c>
      <c r="DT56" s="98" t="s">
        <v>2314</v>
      </c>
      <c r="DU56" s="98" t="s">
        <v>2314</v>
      </c>
      <c r="DV56" s="98" t="s">
        <v>2314</v>
      </c>
      <c r="DW56" s="98" t="s">
        <v>2314</v>
      </c>
      <c r="DZ56" s="98" t="s">
        <v>2317</v>
      </c>
      <c r="EA56" s="98" t="s">
        <v>2317</v>
      </c>
      <c r="EB56" s="98" t="s">
        <v>2317</v>
      </c>
      <c r="EC56" s="98" t="s">
        <v>2317</v>
      </c>
      <c r="ED56" s="98" t="s">
        <v>2317</v>
      </c>
      <c r="EE56" s="98" t="s">
        <v>2317</v>
      </c>
      <c r="EF56" s="98" t="s">
        <v>2317</v>
      </c>
      <c r="EG56" s="98" t="s">
        <v>2317</v>
      </c>
      <c r="EH56" s="98" t="s">
        <v>2317</v>
      </c>
      <c r="EI56" s="98" t="s">
        <v>2317</v>
      </c>
      <c r="EJ56" s="98" t="s">
        <v>2320</v>
      </c>
      <c r="EK56" s="98" t="s">
        <v>2322</v>
      </c>
      <c r="EL56" s="98" t="s">
        <v>2322</v>
      </c>
      <c r="EM56" s="98" t="s">
        <v>2322</v>
      </c>
      <c r="EN56" s="98" t="s">
        <v>2322</v>
      </c>
      <c r="EO56" s="98" t="s">
        <v>2322</v>
      </c>
      <c r="EP56" s="98" t="s">
        <v>2322</v>
      </c>
      <c r="EQ56" s="98" t="s">
        <v>2322</v>
      </c>
      <c r="ER56" s="98" t="s">
        <v>2322</v>
      </c>
      <c r="ES56" s="98" t="s">
        <v>2322</v>
      </c>
      <c r="ET56" s="98" t="s">
        <v>2322</v>
      </c>
      <c r="EU56" s="98" t="s">
        <v>2322</v>
      </c>
      <c r="EV56" s="98" t="s">
        <v>2322</v>
      </c>
      <c r="EW56" s="98" t="s">
        <v>2322</v>
      </c>
      <c r="EX56" s="98" t="s">
        <v>2322</v>
      </c>
      <c r="EY56" s="98" t="s">
        <v>2322</v>
      </c>
      <c r="EZ56" s="98" t="s">
        <v>2322</v>
      </c>
      <c r="FA56" s="98" t="s">
        <v>2322</v>
      </c>
      <c r="FB56" s="98" t="s">
        <v>2322</v>
      </c>
      <c r="FC56" s="98" t="s">
        <v>2322</v>
      </c>
      <c r="FD56" s="98" t="s">
        <v>2322</v>
      </c>
      <c r="FE56" s="98" t="s">
        <v>2322</v>
      </c>
      <c r="FF56" s="98" t="s">
        <v>2322</v>
      </c>
      <c r="FG56" s="98" t="s">
        <v>2322</v>
      </c>
      <c r="FH56" s="98" t="s">
        <v>2322</v>
      </c>
      <c r="FI56" s="98" t="s">
        <v>2322</v>
      </c>
      <c r="FJ56" s="98" t="s">
        <v>2322</v>
      </c>
      <c r="FK56" s="98" t="s">
        <v>2322</v>
      </c>
      <c r="FL56" s="98" t="s">
        <v>2322</v>
      </c>
      <c r="FM56" s="98" t="s">
        <v>2322</v>
      </c>
      <c r="FN56" s="98" t="s">
        <v>2322</v>
      </c>
      <c r="FQ56" s="98" t="s">
        <v>2552</v>
      </c>
      <c r="FS56" s="98" t="s">
        <v>2552</v>
      </c>
      <c r="FU56" s="98" t="s">
        <v>2331</v>
      </c>
      <c r="FV56" s="98" t="s">
        <v>2331</v>
      </c>
      <c r="FW56" s="98" t="s">
        <v>2331</v>
      </c>
      <c r="FX56" s="98" t="s">
        <v>2333</v>
      </c>
      <c r="GE56" s="98" t="s">
        <v>2336</v>
      </c>
      <c r="GF56" s="98" t="s">
        <v>2336</v>
      </c>
      <c r="GG56" s="98" t="s">
        <v>2336</v>
      </c>
      <c r="GH56" s="98" t="s">
        <v>2338</v>
      </c>
      <c r="GI56" s="98" t="s">
        <v>2338</v>
      </c>
      <c r="GJ56" s="98" t="s">
        <v>2338</v>
      </c>
      <c r="GK56" s="98" t="s">
        <v>2338</v>
      </c>
      <c r="GL56" s="98" t="s">
        <v>2338</v>
      </c>
      <c r="GM56" s="98" t="s">
        <v>2338</v>
      </c>
      <c r="GN56" s="98" t="s">
        <v>2338</v>
      </c>
      <c r="GO56" s="98" t="s">
        <v>2338</v>
      </c>
      <c r="GP56" s="98" t="s">
        <v>2340</v>
      </c>
      <c r="GQ56" s="98" t="s">
        <v>2340</v>
      </c>
      <c r="GT56" s="98" t="s">
        <v>2344</v>
      </c>
      <c r="GU56" s="98" t="s">
        <v>2348</v>
      </c>
      <c r="GV56" s="98" t="s">
        <v>2348</v>
      </c>
      <c r="GW56" s="98" t="s">
        <v>2348</v>
      </c>
      <c r="GX56" s="98" t="s">
        <v>2348</v>
      </c>
      <c r="GY56" s="98" t="s">
        <v>2348</v>
      </c>
      <c r="GZ56" s="98" t="s">
        <v>2348</v>
      </c>
      <c r="HA56" s="107">
        <v>1291</v>
      </c>
      <c r="HB56" s="107" t="s">
        <v>2352</v>
      </c>
      <c r="HC56" s="107" t="s">
        <v>2352</v>
      </c>
      <c r="HD56" s="107" t="s">
        <v>2354</v>
      </c>
      <c r="HE56" s="107" t="s">
        <v>2357</v>
      </c>
      <c r="HF56" s="107" t="s">
        <v>2357</v>
      </c>
      <c r="HG56" s="107" t="s">
        <v>2359</v>
      </c>
      <c r="HH56" s="107" t="s">
        <v>2359</v>
      </c>
      <c r="HI56" s="107" t="s">
        <v>2359</v>
      </c>
      <c r="HJ56" s="107" t="s">
        <v>2359</v>
      </c>
      <c r="HK56" s="107" t="s">
        <v>2362</v>
      </c>
      <c r="HL56" s="107" t="s">
        <v>2362</v>
      </c>
      <c r="HM56" s="107" t="s">
        <v>2362</v>
      </c>
      <c r="HN56" s="107" t="s">
        <v>2362</v>
      </c>
      <c r="HO56" s="107" t="s">
        <v>2363</v>
      </c>
      <c r="HP56" s="107" t="s">
        <v>2363</v>
      </c>
      <c r="HQ56" s="107" t="s">
        <v>2363</v>
      </c>
      <c r="HR56" s="107" t="s">
        <v>2363</v>
      </c>
      <c r="HS56" s="107" t="s">
        <v>2365</v>
      </c>
      <c r="HT56" s="81" t="s">
        <v>2367</v>
      </c>
      <c r="HU56" s="107" t="s">
        <v>2368</v>
      </c>
      <c r="HV56" s="107" t="s">
        <v>2368</v>
      </c>
      <c r="HW56" s="107" t="s">
        <v>2375</v>
      </c>
      <c r="HX56" s="107" t="s">
        <v>2375</v>
      </c>
      <c r="HY56" s="107" t="s">
        <v>2372</v>
      </c>
      <c r="HZ56" s="107" t="s">
        <v>2372</v>
      </c>
      <c r="IA56" s="107" t="s">
        <v>2384</v>
      </c>
      <c r="IB56" s="107" t="s">
        <v>2384</v>
      </c>
      <c r="IC56" s="107" t="s">
        <v>2384</v>
      </c>
      <c r="ID56" s="107" t="s">
        <v>2384</v>
      </c>
      <c r="IE56" s="107"/>
      <c r="IF56" s="107" t="s">
        <v>2387</v>
      </c>
      <c r="IG56" s="107" t="s">
        <v>2389</v>
      </c>
      <c r="IH56" s="107" t="s">
        <v>2389</v>
      </c>
      <c r="II56" s="107" t="s">
        <v>2389</v>
      </c>
      <c r="IJ56" s="107" t="s">
        <v>2389</v>
      </c>
      <c r="IK56" s="107" t="s">
        <v>2389</v>
      </c>
      <c r="IL56" s="107" t="s">
        <v>2389</v>
      </c>
      <c r="IM56" s="107" t="s">
        <v>2389</v>
      </c>
      <c r="IN56" s="107" t="s">
        <v>2389</v>
      </c>
      <c r="IO56" s="107" t="s">
        <v>2389</v>
      </c>
      <c r="IP56" s="107" t="s">
        <v>2389</v>
      </c>
      <c r="IQ56" s="107" t="s">
        <v>2389</v>
      </c>
      <c r="IR56" s="107" t="s">
        <v>2389</v>
      </c>
      <c r="IS56" s="107" t="s">
        <v>2389</v>
      </c>
      <c r="IT56" s="107" t="s">
        <v>2389</v>
      </c>
      <c r="IU56" s="107" t="s">
        <v>2389</v>
      </c>
      <c r="IV56" s="107" t="s">
        <v>2389</v>
      </c>
      <c r="IW56" s="107" t="s">
        <v>2389</v>
      </c>
      <c r="IX56" s="107" t="s">
        <v>2389</v>
      </c>
      <c r="IY56" s="107" t="s">
        <v>2389</v>
      </c>
      <c r="IZ56" s="107" t="s">
        <v>2389</v>
      </c>
      <c r="JA56" s="107" t="s">
        <v>2389</v>
      </c>
      <c r="JB56" s="107" t="s">
        <v>2389</v>
      </c>
      <c r="JC56" s="107" t="s">
        <v>2389</v>
      </c>
      <c r="JD56" s="107" t="s">
        <v>2389</v>
      </c>
      <c r="JE56" s="107" t="s">
        <v>2389</v>
      </c>
      <c r="JF56" s="107" t="s">
        <v>2389</v>
      </c>
      <c r="JG56" s="107" t="s">
        <v>2389</v>
      </c>
      <c r="JH56" s="107" t="s">
        <v>2389</v>
      </c>
      <c r="JI56" s="107" t="s">
        <v>2389</v>
      </c>
      <c r="JJ56" s="107" t="s">
        <v>2389</v>
      </c>
      <c r="JK56" s="107" t="s">
        <v>2389</v>
      </c>
      <c r="JL56" s="107" t="s">
        <v>2389</v>
      </c>
      <c r="JM56" s="107" t="s">
        <v>2389</v>
      </c>
      <c r="JN56" s="107" t="s">
        <v>2389</v>
      </c>
      <c r="JO56" s="107" t="s">
        <v>2389</v>
      </c>
      <c r="JP56" s="107" t="s">
        <v>2389</v>
      </c>
      <c r="JQ56" s="107" t="s">
        <v>2389</v>
      </c>
      <c r="JR56" s="107" t="s">
        <v>2389</v>
      </c>
      <c r="JS56" s="107" t="s">
        <v>2389</v>
      </c>
      <c r="JT56" s="107" t="s">
        <v>2389</v>
      </c>
      <c r="JU56" s="107" t="s">
        <v>2389</v>
      </c>
      <c r="JV56" s="107" t="s">
        <v>2389</v>
      </c>
      <c r="JW56" s="107" t="s">
        <v>2389</v>
      </c>
      <c r="JX56" s="107" t="s">
        <v>2389</v>
      </c>
      <c r="JY56" s="107" t="s">
        <v>2389</v>
      </c>
      <c r="JZ56" s="107" t="s">
        <v>2389</v>
      </c>
      <c r="KA56" s="107" t="s">
        <v>2389</v>
      </c>
      <c r="KB56" s="107" t="s">
        <v>2389</v>
      </c>
      <c r="KC56" s="107" t="s">
        <v>2389</v>
      </c>
      <c r="KD56" s="107" t="s">
        <v>2389</v>
      </c>
      <c r="KE56" s="107" t="s">
        <v>2389</v>
      </c>
      <c r="KF56" s="107" t="s">
        <v>2389</v>
      </c>
      <c r="KG56" s="107" t="s">
        <v>2389</v>
      </c>
      <c r="KH56" s="107" t="s">
        <v>2389</v>
      </c>
      <c r="KI56" s="107" t="s">
        <v>2389</v>
      </c>
      <c r="KJ56" s="107" t="s">
        <v>2389</v>
      </c>
      <c r="KK56" s="107" t="s">
        <v>2389</v>
      </c>
      <c r="KL56" s="107" t="s">
        <v>2389</v>
      </c>
      <c r="KM56" s="107" t="s">
        <v>2389</v>
      </c>
      <c r="KN56" s="107" t="s">
        <v>2389</v>
      </c>
      <c r="KO56" s="107" t="s">
        <v>2389</v>
      </c>
      <c r="KP56" s="107" t="s">
        <v>2389</v>
      </c>
      <c r="KQ56" s="107" t="s">
        <v>2389</v>
      </c>
      <c r="KR56" s="107" t="s">
        <v>2389</v>
      </c>
      <c r="KS56" s="107" t="s">
        <v>2389</v>
      </c>
      <c r="KT56" s="107" t="s">
        <v>2389</v>
      </c>
      <c r="KU56" s="107" t="s">
        <v>2389</v>
      </c>
      <c r="KV56" s="107" t="s">
        <v>2389</v>
      </c>
      <c r="KW56" s="107" t="s">
        <v>2389</v>
      </c>
      <c r="KX56" s="107" t="s">
        <v>2389</v>
      </c>
      <c r="KY56" s="107" t="s">
        <v>2389</v>
      </c>
      <c r="KZ56" s="107" t="s">
        <v>2389</v>
      </c>
      <c r="LA56" s="107" t="s">
        <v>2389</v>
      </c>
      <c r="LB56" s="107" t="s">
        <v>2389</v>
      </c>
      <c r="LC56" s="107" t="s">
        <v>2389</v>
      </c>
      <c r="LD56" s="107" t="s">
        <v>2389</v>
      </c>
      <c r="LE56" s="98" t="s">
        <v>2392</v>
      </c>
      <c r="LF56" s="98" t="s">
        <v>2392</v>
      </c>
      <c r="LG56" s="107"/>
      <c r="LH56" s="107"/>
      <c r="LI56" s="342"/>
      <c r="LJ56" s="342"/>
      <c r="LK56" s="2" t="s">
        <v>2692</v>
      </c>
      <c r="LL56" s="2" t="s">
        <v>2693</v>
      </c>
      <c r="LM56" s="2" t="s">
        <v>2693</v>
      </c>
      <c r="LN56" s="2" t="s">
        <v>2693</v>
      </c>
      <c r="LO56" s="2" t="s">
        <v>2693</v>
      </c>
      <c r="LP56" s="2" t="s">
        <v>2693</v>
      </c>
      <c r="LQ56" s="2" t="s">
        <v>2693</v>
      </c>
      <c r="LR56" s="2" t="s">
        <v>2693</v>
      </c>
      <c r="LS56" s="2" t="s">
        <v>2693</v>
      </c>
      <c r="LT56" s="2" t="s">
        <v>2693</v>
      </c>
      <c r="LU56" s="2" t="s">
        <v>2694</v>
      </c>
      <c r="LV56" s="2"/>
      <c r="LW56" s="2"/>
      <c r="LX56" s="2"/>
      <c r="LY56" s="2"/>
      <c r="LZ56" s="2"/>
      <c r="MA56" s="2"/>
      <c r="MB56" s="2"/>
      <c r="MC56" s="2"/>
      <c r="MD56" s="2"/>
      <c r="ME56" s="2"/>
      <c r="MF56" s="2"/>
      <c r="MG56" s="2"/>
      <c r="MH56" s="2"/>
      <c r="MI56" s="2"/>
      <c r="MJ56" s="2"/>
      <c r="MK56" s="2"/>
      <c r="ML56" s="2"/>
      <c r="MM56" s="2"/>
      <c r="MN56" s="2"/>
      <c r="MO56" s="2"/>
      <c r="MP56" s="2"/>
      <c r="MQ56" s="2"/>
      <c r="MR56" s="2"/>
      <c r="MT56" s="79" t="s">
        <v>2191</v>
      </c>
      <c r="MV56" s="107"/>
      <c r="NK56" s="99"/>
      <c r="NN56" s="76"/>
      <c r="NO56" s="106"/>
      <c r="NW56" s="76"/>
      <c r="OF56" s="99"/>
      <c r="PX56" s="76"/>
      <c r="QB56" s="76"/>
      <c r="RS56" s="76"/>
      <c r="RV56" s="76"/>
      <c r="SR56" s="107"/>
      <c r="SS56" s="107"/>
      <c r="ST56" s="107"/>
      <c r="SU56" s="107"/>
      <c r="SV56" s="107"/>
      <c r="SW56" s="107"/>
      <c r="SX56" s="107"/>
      <c r="SY56" s="107"/>
      <c r="SZ56" s="107"/>
      <c r="TA56" s="107"/>
      <c r="TB56" s="107"/>
      <c r="TC56" s="107"/>
      <c r="TD56" s="107"/>
      <c r="TE56" s="107"/>
      <c r="TF56" s="107"/>
      <c r="TG56" s="107"/>
      <c r="TH56" s="107"/>
      <c r="TI56" s="107"/>
      <c r="TJ56" s="107"/>
      <c r="TK56" s="107"/>
      <c r="TL56" s="107"/>
      <c r="TM56" s="107"/>
      <c r="TN56" s="107"/>
      <c r="TO56" s="107"/>
      <c r="TP56" s="107"/>
      <c r="TQ56" s="107"/>
      <c r="TR56" s="107"/>
      <c r="TS56" s="107"/>
      <c r="TT56" s="107"/>
      <c r="TU56" s="107"/>
      <c r="TV56" s="107"/>
      <c r="TW56" s="107"/>
      <c r="TX56" s="107"/>
      <c r="TY56" s="107"/>
      <c r="TZ56" s="107"/>
      <c r="UA56" s="107"/>
      <c r="UB56" s="107"/>
      <c r="UC56" s="107"/>
      <c r="UD56" s="107"/>
      <c r="UE56" s="107"/>
      <c r="UF56" s="107"/>
      <c r="UG56" s="107"/>
      <c r="UH56" s="107"/>
      <c r="UI56" s="107"/>
      <c r="UJ56" s="107"/>
      <c r="UK56" s="107"/>
      <c r="UL56" s="107"/>
      <c r="UM56" s="107"/>
      <c r="UN56" s="107"/>
      <c r="UO56" s="189"/>
      <c r="UP56" s="189"/>
      <c r="UQ56" s="107"/>
      <c r="UR56" s="107"/>
      <c r="US56" s="107"/>
      <c r="UT56" s="107"/>
      <c r="UU56" s="107"/>
      <c r="UV56" s="107"/>
      <c r="UW56" s="107"/>
      <c r="UX56" s="107"/>
      <c r="UY56" s="107"/>
      <c r="UZ56" s="107"/>
      <c r="VA56" s="107"/>
      <c r="VB56" s="107"/>
      <c r="VC56" s="107"/>
      <c r="VD56" s="107"/>
      <c r="VE56" s="107"/>
      <c r="VF56" s="107"/>
      <c r="VG56" s="107"/>
      <c r="VH56" s="107"/>
      <c r="VI56" s="107"/>
      <c r="VJ56" s="107"/>
      <c r="VK56" s="107"/>
      <c r="VL56" s="107"/>
      <c r="VM56" s="107"/>
      <c r="VN56" s="107"/>
      <c r="VO56" s="107"/>
      <c r="VP56" s="107"/>
      <c r="VQ56" s="107"/>
      <c r="VR56" s="107"/>
      <c r="VS56" s="107"/>
      <c r="VT56" s="107"/>
      <c r="VU56" s="107"/>
      <c r="VV56" s="107"/>
      <c r="VW56" s="107"/>
      <c r="VX56" s="107"/>
      <c r="VY56" s="107"/>
      <c r="VZ56" s="107"/>
      <c r="WA56" s="107"/>
      <c r="WB56" s="107"/>
      <c r="WC56" s="107"/>
      <c r="WD56" s="107"/>
      <c r="WE56" s="107"/>
      <c r="WF56" s="107"/>
      <c r="WG56" s="107"/>
      <c r="WH56" s="107"/>
      <c r="WI56" s="107"/>
      <c r="WJ56" s="106"/>
      <c r="WK56" s="107"/>
      <c r="WL56" s="107"/>
      <c r="WM56" s="107"/>
      <c r="WN56" s="107"/>
      <c r="WO56" s="107"/>
      <c r="WP56" s="107"/>
      <c r="WQ56" s="107"/>
      <c r="WR56" s="107"/>
      <c r="WS56" s="107"/>
      <c r="WT56" s="107"/>
      <c r="WU56" s="107"/>
      <c r="WV56" s="107"/>
      <c r="WW56" s="107"/>
      <c r="WX56" s="107"/>
      <c r="WY56" s="107"/>
      <c r="WZ56" s="107"/>
      <c r="XA56" s="107"/>
      <c r="XB56" s="107"/>
      <c r="XC56" s="107"/>
      <c r="XD56" s="107"/>
      <c r="XE56" s="107"/>
      <c r="XF56" s="107"/>
      <c r="XG56" s="107"/>
      <c r="XH56" s="107"/>
      <c r="XI56" s="107"/>
      <c r="XJ56" s="107"/>
      <c r="XK56" s="107"/>
      <c r="XL56" s="107"/>
      <c r="XM56" s="107"/>
      <c r="XN56" s="107"/>
      <c r="XO56" s="107"/>
      <c r="XP56" s="107"/>
      <c r="XQ56" s="107"/>
      <c r="XR56" s="107"/>
      <c r="XS56" s="107"/>
      <c r="XT56" s="107"/>
      <c r="XU56" s="107"/>
      <c r="XV56" s="107"/>
      <c r="XW56" s="107"/>
      <c r="XX56" s="107"/>
      <c r="XY56" s="107"/>
      <c r="XZ56" s="107"/>
      <c r="YA56" s="107"/>
      <c r="YB56" s="107"/>
      <c r="YC56" s="107"/>
      <c r="YD56" s="107"/>
      <c r="YE56" s="107"/>
      <c r="YF56" s="107"/>
      <c r="YG56" s="107"/>
      <c r="YH56" s="107"/>
      <c r="YI56" s="107"/>
      <c r="YJ56" s="107"/>
      <c r="YK56" s="107"/>
      <c r="YL56" s="302"/>
      <c r="YM56" s="302"/>
      <c r="YN56" s="302"/>
      <c r="YO56" s="302"/>
      <c r="YP56" s="2"/>
      <c r="YQ56" s="2"/>
    </row>
    <row r="57" spans="1:667" s="79" customFormat="1" ht="15" customHeight="1" x14ac:dyDescent="0.25">
      <c r="A57" s="75"/>
      <c r="B57" s="75"/>
      <c r="C57" s="98"/>
      <c r="D57" s="98"/>
      <c r="BA57" s="98"/>
      <c r="BB57" s="98"/>
      <c r="BC57" s="98"/>
      <c r="BD57" s="98"/>
      <c r="BE57" s="98"/>
      <c r="BF57" s="98"/>
      <c r="BG57" s="98"/>
      <c r="BH57" s="98"/>
      <c r="BI57" s="98"/>
      <c r="BJ57" s="98"/>
      <c r="BK57" s="98"/>
      <c r="BL57" s="98"/>
      <c r="BM57" s="98"/>
      <c r="BN57" s="98"/>
      <c r="BO57" s="98"/>
      <c r="BP57" s="98"/>
      <c r="BQ57" s="98"/>
      <c r="BR57" s="98"/>
      <c r="BZ57" s="98"/>
      <c r="CB57" s="98"/>
      <c r="CC57" s="98"/>
      <c r="CD57" s="98"/>
      <c r="CE57" s="98"/>
      <c r="CF57" s="98"/>
      <c r="CG57" s="98"/>
      <c r="CH57" s="98"/>
      <c r="CI57" s="98"/>
      <c r="CJ57" s="98"/>
      <c r="CK57" s="98"/>
      <c r="CP57" s="98"/>
      <c r="CQ57" s="98"/>
      <c r="CR57" s="98"/>
      <c r="CS57" s="98"/>
      <c r="CT57" s="98"/>
      <c r="CU57" s="98"/>
      <c r="CV57" s="98"/>
      <c r="CW57" s="98"/>
      <c r="CX57" s="98"/>
      <c r="CY57" s="98"/>
      <c r="CZ57" s="98"/>
      <c r="DA57" s="98"/>
      <c r="DB57" s="98"/>
      <c r="DC57" s="98"/>
      <c r="DD57" s="98"/>
      <c r="DE57" s="98"/>
      <c r="DJ57" s="98"/>
      <c r="DK57" s="98"/>
      <c r="DL57" s="98"/>
      <c r="DM57" s="98"/>
      <c r="DN57" s="98"/>
      <c r="DO57" s="98"/>
      <c r="DP57" s="98"/>
      <c r="DQ57" s="98"/>
      <c r="DR57" s="98"/>
      <c r="DS57" s="98"/>
      <c r="DT57" s="98"/>
      <c r="DU57" s="98"/>
      <c r="DV57" s="98"/>
      <c r="DW57" s="98"/>
      <c r="DZ57" s="98"/>
      <c r="EA57" s="98"/>
      <c r="EB57" s="98"/>
      <c r="EC57" s="98"/>
      <c r="ED57" s="98"/>
      <c r="EE57" s="98"/>
      <c r="EF57" s="98"/>
      <c r="EG57" s="98"/>
      <c r="EH57" s="98"/>
      <c r="EI57" s="98"/>
      <c r="EK57" s="98"/>
      <c r="EL57" s="98"/>
      <c r="EM57" s="98"/>
      <c r="EN57" s="98"/>
      <c r="EO57" s="98"/>
      <c r="EP57" s="98"/>
      <c r="EQ57" s="98"/>
      <c r="ER57" s="98"/>
      <c r="ES57" s="98"/>
      <c r="ET57" s="98"/>
      <c r="EU57" s="98"/>
      <c r="EV57" s="98"/>
      <c r="EW57" s="98"/>
      <c r="EX57" s="98"/>
      <c r="EY57" s="98"/>
      <c r="EZ57" s="98"/>
      <c r="FA57" s="98"/>
      <c r="FB57" s="98"/>
      <c r="FC57" s="98"/>
      <c r="FD57" s="98"/>
      <c r="FE57" s="98"/>
      <c r="FF57" s="98"/>
      <c r="FG57" s="98"/>
      <c r="FH57" s="98"/>
      <c r="FI57" s="98"/>
      <c r="FJ57" s="98"/>
      <c r="FK57" s="98"/>
      <c r="FL57" s="98"/>
      <c r="FM57" s="98"/>
      <c r="FN57" s="98"/>
      <c r="FX57" s="98"/>
      <c r="GV57" s="81"/>
      <c r="GW57" s="81"/>
      <c r="GY57" s="81"/>
      <c r="GZ57" s="81"/>
      <c r="HA57" s="81"/>
      <c r="HB57" s="81"/>
      <c r="HC57" s="81"/>
      <c r="HD57" s="81"/>
      <c r="HE57" s="81"/>
      <c r="HF57" s="81"/>
      <c r="HG57" s="81"/>
      <c r="HH57" s="81"/>
      <c r="HI57" s="81"/>
      <c r="HJ57" s="81"/>
      <c r="HK57" s="81"/>
      <c r="HL57" s="81"/>
      <c r="HM57" s="81"/>
      <c r="HN57" s="81"/>
      <c r="HO57" s="81"/>
      <c r="HP57" s="81"/>
      <c r="HQ57" s="81"/>
      <c r="HR57" s="81"/>
      <c r="HS57" s="81"/>
      <c r="HT57" s="81"/>
      <c r="HU57" s="81"/>
      <c r="HV57" s="81"/>
      <c r="HW57" s="81"/>
      <c r="HX57" s="81"/>
      <c r="HY57" s="81"/>
      <c r="HZ57" s="81"/>
      <c r="IA57" s="81"/>
      <c r="IB57" s="81"/>
      <c r="IC57" s="81"/>
      <c r="ID57" s="81"/>
      <c r="IE57" s="81"/>
      <c r="IF57" s="81"/>
      <c r="IG57" s="81"/>
      <c r="IH57" s="81"/>
      <c r="II57" s="81"/>
      <c r="IJ57" s="81"/>
      <c r="IK57" s="81"/>
      <c r="IL57" s="81"/>
      <c r="IM57" s="81"/>
      <c r="IN57" s="81"/>
      <c r="IO57" s="81"/>
      <c r="IP57" s="81"/>
      <c r="IQ57" s="81"/>
      <c r="IR57" s="81"/>
      <c r="IS57" s="81"/>
      <c r="IT57" s="81"/>
      <c r="IU57" s="81"/>
      <c r="IV57" s="81"/>
      <c r="IW57" s="81"/>
      <c r="IX57" s="81"/>
      <c r="IY57" s="81"/>
      <c r="IZ57" s="81"/>
      <c r="JA57" s="81"/>
      <c r="JB57" s="81"/>
      <c r="JC57" s="81"/>
      <c r="JD57" s="81"/>
      <c r="JE57" s="81"/>
      <c r="JF57" s="81"/>
      <c r="JG57" s="81"/>
      <c r="JH57" s="81"/>
      <c r="JI57" s="81"/>
      <c r="JJ57" s="81"/>
      <c r="JK57" s="81"/>
      <c r="JL57" s="81"/>
      <c r="JM57" s="81"/>
      <c r="JN57" s="81"/>
      <c r="JO57" s="81"/>
      <c r="JP57" s="81"/>
      <c r="JQ57" s="81"/>
      <c r="JR57" s="81"/>
      <c r="JS57" s="81"/>
      <c r="JT57" s="81"/>
      <c r="JU57" s="81"/>
      <c r="JV57" s="81"/>
      <c r="JW57" s="81"/>
      <c r="JX57" s="81"/>
      <c r="JY57" s="81"/>
      <c r="JZ57" s="81"/>
      <c r="KA57" s="81"/>
      <c r="KB57" s="81"/>
      <c r="KC57" s="81"/>
      <c r="KD57" s="81"/>
      <c r="KE57" s="81"/>
      <c r="KF57" s="81"/>
      <c r="KG57" s="81"/>
      <c r="KH57" s="81"/>
      <c r="KI57" s="81"/>
      <c r="KJ57" s="81"/>
      <c r="KK57" s="81"/>
      <c r="KL57" s="81"/>
      <c r="KM57" s="81"/>
      <c r="KN57" s="81"/>
      <c r="KO57" s="81"/>
      <c r="KP57" s="81"/>
      <c r="KQ57" s="81"/>
      <c r="KR57" s="81"/>
      <c r="KS57" s="81"/>
      <c r="KT57" s="81"/>
      <c r="KU57" s="81"/>
      <c r="KV57" s="81"/>
      <c r="KW57" s="81"/>
      <c r="KX57" s="81"/>
      <c r="KY57" s="81"/>
      <c r="KZ57" s="81"/>
      <c r="LA57" s="81"/>
      <c r="LB57" s="81"/>
      <c r="LC57" s="81"/>
      <c r="LD57" s="81"/>
      <c r="LE57" s="98"/>
      <c r="LF57" s="98"/>
      <c r="LG57" s="81"/>
      <c r="LH57" s="81"/>
      <c r="LI57" s="325"/>
      <c r="LJ57" s="325"/>
      <c r="LK57" s="34"/>
      <c r="LL57" s="34"/>
      <c r="LM57" s="34"/>
      <c r="LN57" s="34"/>
      <c r="LO57" s="34"/>
      <c r="LP57" s="34"/>
      <c r="LQ57" s="34"/>
      <c r="LR57" s="34"/>
      <c r="LS57" s="34"/>
      <c r="LT57" s="34"/>
      <c r="LU57" s="34"/>
      <c r="LV57" s="34"/>
      <c r="LW57" s="34"/>
      <c r="LX57" s="34"/>
      <c r="LY57" s="34"/>
      <c r="LZ57" s="34"/>
      <c r="MA57" s="34"/>
      <c r="MB57" s="34"/>
      <c r="MC57" s="34"/>
      <c r="MD57" s="34"/>
      <c r="ME57" s="34"/>
      <c r="MF57" s="34"/>
      <c r="MG57" s="34"/>
      <c r="MH57" s="34"/>
      <c r="MI57" s="34"/>
      <c r="MJ57" s="34"/>
      <c r="MK57" s="34"/>
      <c r="ML57" s="34"/>
      <c r="MM57" s="34"/>
      <c r="MN57" s="34"/>
      <c r="MO57" s="34"/>
      <c r="MP57" s="34"/>
      <c r="MQ57" s="34"/>
      <c r="MR57" s="34"/>
      <c r="MT57" s="79" t="s">
        <v>2191</v>
      </c>
      <c r="MV57" s="81"/>
      <c r="MZ57" s="98"/>
      <c r="NA57" s="98"/>
      <c r="NB57" s="98"/>
      <c r="NF57" s="98"/>
      <c r="NG57" s="98"/>
      <c r="NH57" s="98"/>
      <c r="NI57" s="98"/>
      <c r="NJ57" s="98"/>
      <c r="NK57" s="99"/>
      <c r="NM57" s="98"/>
      <c r="NN57" s="76"/>
      <c r="NO57" s="106"/>
      <c r="NP57" s="98"/>
      <c r="NQ57" s="98"/>
      <c r="NW57" s="76"/>
      <c r="OF57" s="99"/>
      <c r="OG57" s="98"/>
      <c r="OH57" s="98"/>
      <c r="OI57" s="98"/>
      <c r="OM57" s="98"/>
      <c r="OS57" s="98"/>
      <c r="OT57" s="98"/>
      <c r="OW57" s="98"/>
      <c r="OX57" s="98"/>
      <c r="PA57" s="98"/>
      <c r="PC57" s="98"/>
      <c r="PD57" s="98"/>
      <c r="PE57" s="98"/>
      <c r="PI57" s="98"/>
      <c r="PJ57" s="98"/>
      <c r="PO57" s="98"/>
      <c r="PQ57" s="98"/>
      <c r="PR57" s="98"/>
      <c r="PT57" s="98"/>
      <c r="PX57" s="76"/>
      <c r="PZ57" s="98"/>
      <c r="QA57" s="98"/>
      <c r="QB57" s="76"/>
      <c r="QE57" s="98"/>
      <c r="QF57" s="98"/>
      <c r="QL57" s="98"/>
      <c r="QM57" s="98"/>
      <c r="QN57" s="98"/>
      <c r="QP57" s="98"/>
      <c r="QQ57" s="98"/>
      <c r="QR57" s="98"/>
      <c r="QV57" s="98"/>
      <c r="RG57" s="98"/>
      <c r="RN57" s="98"/>
      <c r="RO57" s="98"/>
      <c r="RS57" s="76"/>
      <c r="RT57" s="98"/>
      <c r="RU57" s="98"/>
      <c r="RV57" s="76"/>
      <c r="SC57" s="98"/>
      <c r="SD57" s="98"/>
      <c r="SK57" s="98"/>
      <c r="SO57" s="98"/>
      <c r="SR57" s="81"/>
      <c r="SS57" s="81"/>
      <c r="ST57" s="81"/>
      <c r="SU57" s="81"/>
      <c r="SV57" s="81"/>
      <c r="SW57" s="81"/>
      <c r="SX57" s="81"/>
      <c r="SY57" s="81"/>
      <c r="SZ57" s="81"/>
      <c r="TA57" s="81"/>
      <c r="TB57" s="81"/>
      <c r="TC57" s="81"/>
      <c r="TD57" s="81"/>
      <c r="TE57" s="81"/>
      <c r="TF57" s="81"/>
      <c r="TG57" s="81"/>
      <c r="TH57" s="81"/>
      <c r="TI57" s="81"/>
      <c r="TJ57" s="81"/>
      <c r="TK57" s="81"/>
      <c r="TL57" s="81"/>
      <c r="TM57" s="81"/>
      <c r="TN57" s="81"/>
      <c r="TO57" s="81"/>
      <c r="TP57" s="81"/>
      <c r="TQ57" s="81"/>
      <c r="TR57" s="81"/>
      <c r="TS57" s="81"/>
      <c r="TT57" s="81"/>
      <c r="TU57" s="81"/>
      <c r="TV57" s="81"/>
      <c r="TW57" s="81"/>
      <c r="TX57" s="81"/>
      <c r="TY57" s="81"/>
      <c r="TZ57" s="81"/>
      <c r="UA57" s="81"/>
      <c r="UB57" s="81"/>
      <c r="UC57" s="81"/>
      <c r="UD57" s="81"/>
      <c r="UE57" s="81"/>
      <c r="UF57" s="81"/>
      <c r="UG57" s="81"/>
      <c r="UH57" s="81"/>
      <c r="UI57" s="81"/>
      <c r="UJ57" s="81"/>
      <c r="UK57" s="81"/>
      <c r="UL57" s="81"/>
      <c r="UM57" s="81"/>
      <c r="UN57" s="81"/>
      <c r="UO57" s="82"/>
      <c r="UP57" s="82"/>
      <c r="UQ57" s="81"/>
      <c r="UR57" s="81"/>
      <c r="US57" s="81"/>
      <c r="UT57" s="81"/>
      <c r="UU57" s="81"/>
      <c r="UV57" s="81"/>
      <c r="UW57" s="81"/>
      <c r="UX57" s="81"/>
      <c r="UY57" s="81"/>
      <c r="UZ57" s="81"/>
      <c r="VA57" s="81"/>
      <c r="VB57" s="81"/>
      <c r="VC57" s="81"/>
      <c r="VD57" s="81"/>
      <c r="VE57" s="81"/>
      <c r="VF57" s="81"/>
      <c r="VG57" s="81"/>
      <c r="VH57" s="81"/>
      <c r="VI57" s="81"/>
      <c r="VJ57" s="81"/>
      <c r="VK57" s="81"/>
      <c r="VL57" s="81"/>
      <c r="VM57" s="81"/>
      <c r="VN57" s="81"/>
      <c r="VO57" s="81"/>
      <c r="VP57" s="81"/>
      <c r="VQ57" s="81"/>
      <c r="VR57" s="81"/>
      <c r="VS57" s="81"/>
      <c r="VT57" s="81"/>
      <c r="VU57" s="81"/>
      <c r="VV57" s="81"/>
      <c r="VW57" s="81"/>
      <c r="VX57" s="81"/>
      <c r="VY57" s="81"/>
      <c r="VZ57" s="81"/>
      <c r="WA57" s="81"/>
      <c r="WB57" s="81"/>
      <c r="WC57" s="81"/>
      <c r="WD57" s="81"/>
      <c r="WE57" s="81"/>
      <c r="WF57" s="81"/>
      <c r="WG57" s="81"/>
      <c r="WH57" s="81"/>
      <c r="WI57" s="81"/>
      <c r="WJ57" s="80"/>
      <c r="WK57" s="81"/>
      <c r="WL57" s="81"/>
      <c r="WM57" s="81"/>
      <c r="WN57" s="81"/>
      <c r="WO57" s="81"/>
      <c r="WP57" s="81"/>
      <c r="WQ57" s="81"/>
      <c r="WR57" s="81"/>
      <c r="WS57" s="81"/>
      <c r="WT57" s="81"/>
      <c r="WU57" s="81"/>
      <c r="WV57" s="81"/>
      <c r="WW57" s="81"/>
      <c r="WX57" s="81"/>
      <c r="WY57" s="81"/>
      <c r="WZ57" s="81"/>
      <c r="XA57" s="81"/>
      <c r="XB57" s="81"/>
      <c r="XC57" s="81"/>
      <c r="XD57" s="81"/>
      <c r="XE57" s="81"/>
      <c r="XF57" s="81"/>
      <c r="XG57" s="81"/>
      <c r="XH57" s="81"/>
      <c r="XI57" s="81"/>
      <c r="XJ57" s="81"/>
      <c r="XK57" s="81"/>
      <c r="XL57" s="81"/>
      <c r="XM57" s="81"/>
      <c r="XN57" s="81"/>
      <c r="XO57" s="81"/>
      <c r="XP57" s="81"/>
      <c r="XQ57" s="81"/>
      <c r="XR57" s="81"/>
      <c r="XS57" s="81"/>
      <c r="XT57" s="81"/>
      <c r="XU57" s="81"/>
      <c r="XV57" s="81"/>
      <c r="XW57" s="81"/>
      <c r="XX57" s="81"/>
      <c r="XY57" s="81"/>
      <c r="XZ57" s="81"/>
      <c r="YA57" s="81"/>
      <c r="YB57" s="81"/>
      <c r="YC57" s="81"/>
      <c r="YD57" s="81"/>
      <c r="YE57" s="81"/>
      <c r="YF57" s="81"/>
      <c r="YG57" s="81"/>
      <c r="YH57" s="81"/>
      <c r="YI57" s="81"/>
      <c r="YJ57" s="81"/>
      <c r="YK57" s="81"/>
      <c r="YL57" s="301"/>
      <c r="YM57" s="301"/>
      <c r="YN57" s="301"/>
      <c r="YO57" s="301"/>
      <c r="YP57" s="34"/>
      <c r="YQ57" s="34"/>
    </row>
    <row r="58" spans="1:667" s="79" customFormat="1" ht="15" customHeight="1" x14ac:dyDescent="0.25">
      <c r="A58" s="91" t="s">
        <v>1146</v>
      </c>
      <c r="B58" s="75"/>
      <c r="C58" s="98"/>
      <c r="D58" s="98"/>
      <c r="BA58" s="98"/>
      <c r="BB58" s="98"/>
      <c r="BC58" s="98"/>
      <c r="BD58" s="98"/>
      <c r="BE58" s="98"/>
      <c r="BF58" s="98"/>
      <c r="BG58" s="98"/>
      <c r="BH58" s="98"/>
      <c r="BI58" s="98"/>
      <c r="BJ58" s="98"/>
      <c r="BK58" s="98"/>
      <c r="BL58" s="98"/>
      <c r="BM58" s="98"/>
      <c r="BN58" s="98"/>
      <c r="BO58" s="98"/>
      <c r="BP58" s="98"/>
      <c r="BQ58" s="98"/>
      <c r="BR58" s="98"/>
      <c r="BZ58" s="98"/>
      <c r="CB58" s="98"/>
      <c r="CC58" s="98"/>
      <c r="CD58" s="98"/>
      <c r="CE58" s="98"/>
      <c r="CF58" s="98"/>
      <c r="CG58" s="98"/>
      <c r="CH58" s="98"/>
      <c r="CI58" s="98"/>
      <c r="CJ58" s="98"/>
      <c r="CK58" s="98"/>
      <c r="CP58" s="98"/>
      <c r="CQ58" s="98"/>
      <c r="CR58" s="98"/>
      <c r="CS58" s="98"/>
      <c r="CT58" s="98"/>
      <c r="CU58" s="98"/>
      <c r="CV58" s="98"/>
      <c r="CW58" s="98"/>
      <c r="CX58" s="98"/>
      <c r="CY58" s="98"/>
      <c r="CZ58" s="98"/>
      <c r="DA58" s="98"/>
      <c r="DB58" s="98"/>
      <c r="DC58" s="98"/>
      <c r="DD58" s="98"/>
      <c r="DE58" s="98"/>
      <c r="DJ58" s="98"/>
      <c r="DK58" s="98"/>
      <c r="DL58" s="98"/>
      <c r="DM58" s="98"/>
      <c r="DN58" s="98"/>
      <c r="DO58" s="98"/>
      <c r="DP58" s="98"/>
      <c r="DQ58" s="98"/>
      <c r="DR58" s="98"/>
      <c r="DS58" s="98"/>
      <c r="DT58" s="98"/>
      <c r="DU58" s="98"/>
      <c r="DV58" s="98"/>
      <c r="DW58" s="98"/>
      <c r="DZ58" s="98"/>
      <c r="EA58" s="98"/>
      <c r="EB58" s="98"/>
      <c r="EC58" s="98"/>
      <c r="ED58" s="98"/>
      <c r="EE58" s="98"/>
      <c r="EF58" s="98"/>
      <c r="EG58" s="98"/>
      <c r="EH58" s="98"/>
      <c r="EI58" s="98"/>
      <c r="EK58" s="98"/>
      <c r="EL58" s="98"/>
      <c r="EM58" s="98"/>
      <c r="EN58" s="98"/>
      <c r="EO58" s="98"/>
      <c r="EP58" s="98"/>
      <c r="EQ58" s="98"/>
      <c r="ER58" s="98"/>
      <c r="ES58" s="98"/>
      <c r="ET58" s="98"/>
      <c r="EU58" s="98"/>
      <c r="EV58" s="98"/>
      <c r="EW58" s="98"/>
      <c r="EX58" s="98"/>
      <c r="EY58" s="98"/>
      <c r="EZ58" s="98"/>
      <c r="FA58" s="98"/>
      <c r="FB58" s="98"/>
      <c r="FC58" s="98"/>
      <c r="FD58" s="98"/>
      <c r="FE58" s="98"/>
      <c r="FF58" s="98"/>
      <c r="FG58" s="98"/>
      <c r="FH58" s="98"/>
      <c r="FI58" s="98"/>
      <c r="FJ58" s="98"/>
      <c r="FK58" s="98"/>
      <c r="FL58" s="98"/>
      <c r="FM58" s="98"/>
      <c r="FN58" s="98"/>
      <c r="FX58" s="98"/>
      <c r="GV58" s="81"/>
      <c r="GW58" s="81"/>
      <c r="GY58" s="81"/>
      <c r="GZ58" s="81"/>
      <c r="HA58" s="81"/>
      <c r="HB58" s="81"/>
      <c r="HC58" s="81"/>
      <c r="HD58" s="81"/>
      <c r="HE58" s="81"/>
      <c r="HF58" s="81"/>
      <c r="HG58" s="81"/>
      <c r="HH58" s="81"/>
      <c r="HI58" s="81"/>
      <c r="HJ58" s="81"/>
      <c r="HK58" s="81"/>
      <c r="HL58" s="81"/>
      <c r="HM58" s="81"/>
      <c r="HN58" s="81"/>
      <c r="HO58" s="81"/>
      <c r="HP58" s="81"/>
      <c r="HQ58" s="81"/>
      <c r="HR58" s="81"/>
      <c r="HS58" s="81"/>
      <c r="HT58" s="81"/>
      <c r="HU58" s="81"/>
      <c r="HV58" s="81"/>
      <c r="HW58" s="81"/>
      <c r="HX58" s="81"/>
      <c r="HY58" s="81"/>
      <c r="HZ58" s="81"/>
      <c r="IA58" s="81"/>
      <c r="IB58" s="81"/>
      <c r="IC58" s="81"/>
      <c r="ID58" s="81"/>
      <c r="IE58" s="81"/>
      <c r="IF58" s="81"/>
      <c r="IG58" s="81"/>
      <c r="IH58" s="81"/>
      <c r="II58" s="81"/>
      <c r="IJ58" s="81"/>
      <c r="IK58" s="81"/>
      <c r="IL58" s="81"/>
      <c r="IM58" s="81"/>
      <c r="IN58" s="81"/>
      <c r="IO58" s="81"/>
      <c r="IP58" s="81"/>
      <c r="IQ58" s="81"/>
      <c r="IR58" s="81"/>
      <c r="IS58" s="81"/>
      <c r="IT58" s="81"/>
      <c r="IU58" s="81"/>
      <c r="IV58" s="81"/>
      <c r="IW58" s="81"/>
      <c r="IX58" s="81"/>
      <c r="IY58" s="81"/>
      <c r="IZ58" s="81"/>
      <c r="JA58" s="81"/>
      <c r="JB58" s="81"/>
      <c r="JC58" s="81"/>
      <c r="JD58" s="81"/>
      <c r="JE58" s="81"/>
      <c r="JF58" s="81"/>
      <c r="JG58" s="81"/>
      <c r="JH58" s="81"/>
      <c r="JI58" s="81"/>
      <c r="JJ58" s="81"/>
      <c r="JK58" s="81"/>
      <c r="JL58" s="81"/>
      <c r="JM58" s="81"/>
      <c r="JN58" s="81"/>
      <c r="JO58" s="81"/>
      <c r="JP58" s="81"/>
      <c r="JQ58" s="81"/>
      <c r="JR58" s="81"/>
      <c r="JS58" s="81"/>
      <c r="JT58" s="81"/>
      <c r="JU58" s="81"/>
      <c r="JV58" s="81"/>
      <c r="JW58" s="81"/>
      <c r="JX58" s="81"/>
      <c r="JY58" s="81"/>
      <c r="JZ58" s="81"/>
      <c r="KA58" s="81"/>
      <c r="KB58" s="81"/>
      <c r="KC58" s="81"/>
      <c r="KD58" s="81"/>
      <c r="KE58" s="81"/>
      <c r="KF58" s="81"/>
      <c r="KG58" s="81"/>
      <c r="KH58" s="81"/>
      <c r="KI58" s="81"/>
      <c r="KJ58" s="81"/>
      <c r="KK58" s="81"/>
      <c r="KL58" s="81"/>
      <c r="KM58" s="81"/>
      <c r="KN58" s="81"/>
      <c r="KO58" s="81"/>
      <c r="KP58" s="81"/>
      <c r="KQ58" s="81"/>
      <c r="KR58" s="81"/>
      <c r="KS58" s="81"/>
      <c r="KT58" s="81"/>
      <c r="KU58" s="81"/>
      <c r="KV58" s="81"/>
      <c r="KW58" s="81"/>
      <c r="KX58" s="81"/>
      <c r="KY58" s="81"/>
      <c r="KZ58" s="81"/>
      <c r="LA58" s="81"/>
      <c r="LB58" s="81"/>
      <c r="LC58" s="81"/>
      <c r="LD58" s="81"/>
      <c r="LE58" s="98"/>
      <c r="LF58" s="98"/>
      <c r="LG58" s="81"/>
      <c r="LH58" s="81"/>
      <c r="LI58" s="325"/>
      <c r="LJ58" s="325"/>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T58" s="79" t="s">
        <v>2191</v>
      </c>
      <c r="MV58" s="81"/>
      <c r="MZ58" s="98"/>
      <c r="NA58" s="98"/>
      <c r="NB58" s="98"/>
      <c r="NF58" s="98"/>
      <c r="NG58" s="98"/>
      <c r="NH58" s="98"/>
      <c r="NI58" s="98"/>
      <c r="NJ58" s="98"/>
      <c r="NK58" s="99"/>
      <c r="NM58" s="98"/>
      <c r="NN58" s="76"/>
      <c r="NO58" s="106"/>
      <c r="NP58" s="98"/>
      <c r="NQ58" s="98"/>
      <c r="NW58" s="76"/>
      <c r="OF58" s="99"/>
      <c r="OG58" s="98"/>
      <c r="OH58" s="98"/>
      <c r="OI58" s="98"/>
      <c r="OM58" s="98"/>
      <c r="OS58" s="98"/>
      <c r="OT58" s="98"/>
      <c r="OW58" s="98"/>
      <c r="OX58" s="98"/>
      <c r="PA58" s="98"/>
      <c r="PC58" s="98"/>
      <c r="PD58" s="98"/>
      <c r="PE58" s="98"/>
      <c r="PI58" s="98"/>
      <c r="PJ58" s="98"/>
      <c r="PO58" s="98"/>
      <c r="PQ58" s="98"/>
      <c r="PR58" s="98"/>
      <c r="PT58" s="98"/>
      <c r="PX58" s="76"/>
      <c r="PZ58" s="98"/>
      <c r="QA58" s="98"/>
      <c r="QB58" s="76"/>
      <c r="QE58" s="98"/>
      <c r="QF58" s="98"/>
      <c r="QL58" s="98"/>
      <c r="QM58" s="98"/>
      <c r="QN58" s="98"/>
      <c r="QP58" s="98"/>
      <c r="QQ58" s="98"/>
      <c r="QR58" s="98"/>
      <c r="QV58" s="98"/>
      <c r="RG58" s="98"/>
      <c r="RN58" s="98"/>
      <c r="RO58" s="98"/>
      <c r="RS58" s="76"/>
      <c r="RT58" s="98"/>
      <c r="RU58" s="98"/>
      <c r="RV58" s="76"/>
      <c r="SC58" s="98"/>
      <c r="SD58" s="98"/>
      <c r="SK58" s="98"/>
      <c r="SO58" s="98"/>
      <c r="SR58" s="81"/>
      <c r="SS58" s="81"/>
      <c r="ST58" s="81"/>
      <c r="SU58" s="81"/>
      <c r="SV58" s="81"/>
      <c r="SW58" s="81"/>
      <c r="SX58" s="81"/>
      <c r="SY58" s="81"/>
      <c r="SZ58" s="81"/>
      <c r="TA58" s="81"/>
      <c r="TB58" s="81"/>
      <c r="TC58" s="81"/>
      <c r="TD58" s="81"/>
      <c r="TE58" s="81"/>
      <c r="TF58" s="81"/>
      <c r="TG58" s="81"/>
      <c r="TH58" s="81"/>
      <c r="TI58" s="81"/>
      <c r="TJ58" s="81"/>
      <c r="TK58" s="81"/>
      <c r="TL58" s="81"/>
      <c r="TM58" s="81"/>
      <c r="TN58" s="81"/>
      <c r="TO58" s="81"/>
      <c r="TP58" s="81"/>
      <c r="TQ58" s="81"/>
      <c r="TR58" s="81"/>
      <c r="TS58" s="81"/>
      <c r="TT58" s="81"/>
      <c r="TU58" s="81"/>
      <c r="TV58" s="81"/>
      <c r="TW58" s="81"/>
      <c r="TX58" s="81"/>
      <c r="TY58" s="81"/>
      <c r="TZ58" s="81"/>
      <c r="UA58" s="81"/>
      <c r="UB58" s="81"/>
      <c r="UC58" s="81"/>
      <c r="UD58" s="81"/>
      <c r="UE58" s="81"/>
      <c r="UF58" s="81"/>
      <c r="UG58" s="81"/>
      <c r="UH58" s="81"/>
      <c r="UI58" s="81"/>
      <c r="UJ58" s="81"/>
      <c r="UK58" s="81"/>
      <c r="UL58" s="81"/>
      <c r="UM58" s="81"/>
      <c r="UN58" s="81"/>
      <c r="UO58" s="82"/>
      <c r="UP58" s="82"/>
      <c r="UQ58" s="81"/>
      <c r="UR58" s="81"/>
      <c r="US58" s="81"/>
      <c r="UT58" s="81"/>
      <c r="UU58" s="81"/>
      <c r="UV58" s="81"/>
      <c r="UW58" s="81"/>
      <c r="UX58" s="81"/>
      <c r="UY58" s="81"/>
      <c r="UZ58" s="81"/>
      <c r="VA58" s="81"/>
      <c r="VB58" s="81"/>
      <c r="VC58" s="81"/>
      <c r="VD58" s="81"/>
      <c r="VE58" s="81"/>
      <c r="VF58" s="81"/>
      <c r="VG58" s="81"/>
      <c r="VH58" s="81"/>
      <c r="VI58" s="81"/>
      <c r="VJ58" s="81"/>
      <c r="VK58" s="81"/>
      <c r="VL58" s="81"/>
      <c r="VM58" s="81"/>
      <c r="VN58" s="81"/>
      <c r="VO58" s="81"/>
      <c r="VP58" s="81"/>
      <c r="VQ58" s="81"/>
      <c r="VR58" s="81"/>
      <c r="VS58" s="81"/>
      <c r="VT58" s="81"/>
      <c r="VU58" s="81"/>
      <c r="VV58" s="81"/>
      <c r="VW58" s="81"/>
      <c r="VX58" s="81"/>
      <c r="VY58" s="81"/>
      <c r="VZ58" s="81"/>
      <c r="WA58" s="81"/>
      <c r="WB58" s="81"/>
      <c r="WC58" s="81"/>
      <c r="WD58" s="81"/>
      <c r="WE58" s="81"/>
      <c r="WF58" s="81"/>
      <c r="WG58" s="81"/>
      <c r="WH58" s="81"/>
      <c r="WI58" s="81"/>
      <c r="WJ58" s="80"/>
      <c r="WK58" s="81"/>
      <c r="WL58" s="81"/>
      <c r="WM58" s="81"/>
      <c r="WN58" s="81"/>
      <c r="WO58" s="81"/>
      <c r="WP58" s="81"/>
      <c r="WQ58" s="81"/>
      <c r="WR58" s="81"/>
      <c r="WS58" s="81"/>
      <c r="WT58" s="81"/>
      <c r="WU58" s="81"/>
      <c r="WV58" s="81"/>
      <c r="WW58" s="81"/>
      <c r="WX58" s="81"/>
      <c r="WY58" s="81"/>
      <c r="WZ58" s="81"/>
      <c r="XA58" s="81"/>
      <c r="XB58" s="81"/>
      <c r="XC58" s="81"/>
      <c r="XD58" s="81"/>
      <c r="XE58" s="81"/>
      <c r="XF58" s="81"/>
      <c r="XG58" s="81"/>
      <c r="XH58" s="81"/>
      <c r="XI58" s="81"/>
      <c r="XJ58" s="81"/>
      <c r="XK58" s="81"/>
      <c r="XL58" s="81"/>
      <c r="XM58" s="81"/>
      <c r="XN58" s="81"/>
      <c r="XO58" s="81"/>
      <c r="XP58" s="81"/>
      <c r="XQ58" s="81"/>
      <c r="XR58" s="81"/>
      <c r="XS58" s="81"/>
      <c r="XT58" s="81"/>
      <c r="XU58" s="81"/>
      <c r="XV58" s="81"/>
      <c r="XW58" s="81"/>
      <c r="XX58" s="81"/>
      <c r="XY58" s="81"/>
      <c r="XZ58" s="81"/>
      <c r="YA58" s="81"/>
      <c r="YB58" s="81"/>
      <c r="YC58" s="81"/>
      <c r="YD58" s="81"/>
      <c r="YE58" s="81"/>
      <c r="YF58" s="81"/>
      <c r="YG58" s="81"/>
      <c r="YH58" s="81"/>
      <c r="YI58" s="81"/>
      <c r="YJ58" s="81"/>
      <c r="YK58" s="81"/>
      <c r="YL58" s="301"/>
      <c r="YM58" s="301"/>
      <c r="YN58" s="301"/>
      <c r="YO58" s="301"/>
      <c r="YP58" s="2"/>
      <c r="YQ58" s="2"/>
    </row>
    <row r="59" spans="1:667" s="114" customFormat="1" ht="15" customHeight="1" x14ac:dyDescent="0.25">
      <c r="A59" s="145" t="s">
        <v>1116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1</v>
      </c>
      <c r="V59" s="114">
        <v>1</v>
      </c>
      <c r="W59" s="114">
        <v>1</v>
      </c>
      <c r="X59" s="114">
        <v>1</v>
      </c>
      <c r="Y59" s="114">
        <v>1</v>
      </c>
      <c r="Z59" s="114">
        <v>1</v>
      </c>
      <c r="AA59" s="114">
        <v>1</v>
      </c>
      <c r="AB59" s="114">
        <v>1</v>
      </c>
      <c r="AC59" s="114">
        <v>1</v>
      </c>
      <c r="AD59" s="114">
        <v>1</v>
      </c>
      <c r="AE59" s="114">
        <v>1</v>
      </c>
      <c r="AF59" s="114">
        <v>1</v>
      </c>
      <c r="AG59" s="114">
        <v>1</v>
      </c>
      <c r="AH59" s="114">
        <v>1</v>
      </c>
      <c r="AI59" s="114">
        <v>1</v>
      </c>
      <c r="AJ59" s="114">
        <v>1</v>
      </c>
      <c r="AK59" s="114">
        <v>1</v>
      </c>
      <c r="AL59" s="114">
        <v>1</v>
      </c>
      <c r="AM59" s="114">
        <v>1</v>
      </c>
      <c r="AN59" s="114">
        <v>1</v>
      </c>
      <c r="AO59" s="114">
        <v>0</v>
      </c>
      <c r="AP59" s="114">
        <v>0</v>
      </c>
      <c r="AQ59" s="114">
        <v>1</v>
      </c>
      <c r="AR59" s="114">
        <v>1</v>
      </c>
      <c r="AS59" s="114">
        <v>1</v>
      </c>
      <c r="AT59" s="114">
        <v>1</v>
      </c>
      <c r="AU59" s="114">
        <v>1</v>
      </c>
      <c r="AV59" s="114">
        <v>1</v>
      </c>
      <c r="AW59" s="114">
        <v>1</v>
      </c>
      <c r="AX59" s="114">
        <v>1</v>
      </c>
      <c r="AY59" s="114">
        <v>0</v>
      </c>
      <c r="AZ59" s="114">
        <v>0</v>
      </c>
      <c r="BA59" s="114">
        <v>1</v>
      </c>
      <c r="BB59" s="114">
        <v>1</v>
      </c>
      <c r="BC59" s="114">
        <v>1</v>
      </c>
      <c r="BD59" s="114">
        <v>0</v>
      </c>
      <c r="BE59" s="114">
        <v>1</v>
      </c>
      <c r="BF59" s="114">
        <v>1</v>
      </c>
      <c r="BG59" s="114">
        <v>0</v>
      </c>
      <c r="BH59" s="114">
        <v>0</v>
      </c>
      <c r="BI59" s="114">
        <v>0</v>
      </c>
      <c r="BJ59" s="114">
        <v>0</v>
      </c>
      <c r="BK59" s="114">
        <v>0</v>
      </c>
      <c r="BL59" s="114">
        <v>0</v>
      </c>
      <c r="BM59" s="114">
        <v>0</v>
      </c>
      <c r="BN59" s="114">
        <v>0</v>
      </c>
      <c r="BO59" s="114">
        <v>0</v>
      </c>
      <c r="BP59" s="114">
        <v>0</v>
      </c>
      <c r="BQ59" s="114">
        <v>0</v>
      </c>
      <c r="BR59" s="114">
        <v>0</v>
      </c>
      <c r="BS59" s="114">
        <v>0</v>
      </c>
      <c r="BT59" s="114">
        <v>0</v>
      </c>
      <c r="BU59" s="114">
        <v>1</v>
      </c>
      <c r="BV59" s="114">
        <v>0</v>
      </c>
      <c r="BW59" s="114">
        <v>0</v>
      </c>
      <c r="BX59" s="114">
        <v>0</v>
      </c>
      <c r="BY59" s="114">
        <v>1</v>
      </c>
      <c r="BZ59" s="114">
        <v>0</v>
      </c>
      <c r="CA59" s="114">
        <v>1</v>
      </c>
      <c r="CB59" s="114">
        <v>0</v>
      </c>
      <c r="CC59" s="114">
        <v>0</v>
      </c>
      <c r="CD59" s="114">
        <v>0</v>
      </c>
      <c r="CE59" s="114">
        <v>0</v>
      </c>
      <c r="CF59" s="114">
        <v>0</v>
      </c>
      <c r="CG59" s="114">
        <v>0</v>
      </c>
      <c r="CH59" s="114">
        <v>0</v>
      </c>
      <c r="CI59" s="114">
        <v>0</v>
      </c>
      <c r="CJ59" s="114">
        <v>0</v>
      </c>
      <c r="CK59" s="114">
        <v>0</v>
      </c>
      <c r="CL59" s="114">
        <v>1</v>
      </c>
      <c r="CM59" s="114">
        <v>1</v>
      </c>
      <c r="CN59" s="114">
        <v>1</v>
      </c>
      <c r="CO59" s="114">
        <v>1</v>
      </c>
      <c r="CP59" s="114">
        <v>1</v>
      </c>
      <c r="CQ59" s="114">
        <v>0</v>
      </c>
      <c r="CR59" s="114">
        <v>0</v>
      </c>
      <c r="CS59" s="114">
        <v>0</v>
      </c>
      <c r="CT59" s="114">
        <v>0</v>
      </c>
      <c r="CU59" s="114">
        <v>0</v>
      </c>
      <c r="CV59" s="114">
        <v>0</v>
      </c>
      <c r="CW59" s="114">
        <v>0</v>
      </c>
      <c r="CX59" s="114">
        <v>1</v>
      </c>
      <c r="CY59" s="114">
        <v>1</v>
      </c>
      <c r="CZ59" s="114">
        <v>1</v>
      </c>
      <c r="DA59" s="114">
        <v>1</v>
      </c>
      <c r="DB59" s="114">
        <v>0</v>
      </c>
      <c r="DC59" s="114">
        <v>0</v>
      </c>
      <c r="DD59" s="114">
        <v>0</v>
      </c>
      <c r="DE59" s="114">
        <v>0</v>
      </c>
      <c r="DF59" s="114">
        <v>0</v>
      </c>
      <c r="DG59" s="114">
        <v>0</v>
      </c>
      <c r="DH59" s="114">
        <v>1</v>
      </c>
      <c r="DI59" s="114">
        <v>1</v>
      </c>
      <c r="DJ59" s="114">
        <v>0</v>
      </c>
      <c r="DK59" s="114">
        <v>0</v>
      </c>
      <c r="DL59" s="114">
        <v>0</v>
      </c>
      <c r="DM59" s="114">
        <v>0</v>
      </c>
      <c r="DN59" s="114">
        <v>0</v>
      </c>
      <c r="DO59" s="114">
        <v>0</v>
      </c>
      <c r="DP59" s="114">
        <v>0</v>
      </c>
      <c r="DQ59" s="114">
        <v>0</v>
      </c>
      <c r="DR59" s="114">
        <v>1</v>
      </c>
      <c r="DS59" s="114">
        <v>0</v>
      </c>
      <c r="DT59" s="114">
        <v>0</v>
      </c>
      <c r="DU59" s="114">
        <v>0</v>
      </c>
      <c r="DV59" s="114">
        <v>0</v>
      </c>
      <c r="DW59" s="114">
        <v>0</v>
      </c>
      <c r="DX59" s="114">
        <v>0</v>
      </c>
      <c r="DY59" s="114">
        <v>0</v>
      </c>
      <c r="DZ59" s="114">
        <v>0</v>
      </c>
      <c r="EA59" s="114">
        <v>0</v>
      </c>
      <c r="EB59" s="114">
        <v>0</v>
      </c>
      <c r="EC59" s="114">
        <v>0</v>
      </c>
      <c r="ED59" s="114">
        <v>0</v>
      </c>
      <c r="EE59" s="114">
        <v>0</v>
      </c>
      <c r="EF59" s="114">
        <v>0</v>
      </c>
      <c r="EG59" s="114">
        <v>0</v>
      </c>
      <c r="EH59" s="114">
        <v>0</v>
      </c>
      <c r="EI59" s="114">
        <v>0</v>
      </c>
      <c r="EJ59" s="114">
        <v>1</v>
      </c>
      <c r="EK59" s="114">
        <v>1</v>
      </c>
      <c r="EL59" s="114">
        <v>1</v>
      </c>
      <c r="EM59" s="114">
        <v>1</v>
      </c>
      <c r="EN59" s="114">
        <v>1</v>
      </c>
      <c r="EO59" s="114">
        <v>1</v>
      </c>
      <c r="EP59" s="114">
        <v>1</v>
      </c>
      <c r="EQ59" s="114">
        <v>1</v>
      </c>
      <c r="ER59" s="114">
        <v>1</v>
      </c>
      <c r="ES59" s="114">
        <v>1</v>
      </c>
      <c r="ET59" s="114">
        <v>1</v>
      </c>
      <c r="EU59" s="114">
        <v>1</v>
      </c>
      <c r="EV59" s="114">
        <v>1</v>
      </c>
      <c r="EW59" s="114">
        <v>1</v>
      </c>
      <c r="EX59" s="114">
        <v>1</v>
      </c>
      <c r="EY59" s="114">
        <v>1</v>
      </c>
      <c r="EZ59" s="114">
        <v>1</v>
      </c>
      <c r="FA59" s="114">
        <v>1</v>
      </c>
      <c r="FB59" s="114">
        <v>1</v>
      </c>
      <c r="FC59" s="114">
        <v>1</v>
      </c>
      <c r="FD59" s="114">
        <v>1</v>
      </c>
      <c r="FE59" s="114">
        <v>1</v>
      </c>
      <c r="FF59" s="114">
        <v>1</v>
      </c>
      <c r="FG59" s="114">
        <v>1</v>
      </c>
      <c r="FH59" s="114">
        <v>1</v>
      </c>
      <c r="FI59" s="114">
        <v>1</v>
      </c>
      <c r="FJ59" s="114">
        <v>1</v>
      </c>
      <c r="FK59" s="114">
        <v>1</v>
      </c>
      <c r="FL59" s="114">
        <v>1</v>
      </c>
      <c r="FM59" s="114">
        <v>1</v>
      </c>
      <c r="FN59" s="114">
        <v>1</v>
      </c>
      <c r="FO59" s="114">
        <v>0</v>
      </c>
      <c r="FP59" s="114">
        <v>0</v>
      </c>
      <c r="FQ59" s="114">
        <v>1</v>
      </c>
      <c r="FR59" s="114">
        <v>1</v>
      </c>
      <c r="FS59" s="114">
        <v>1</v>
      </c>
      <c r="FT59" s="114">
        <v>1</v>
      </c>
      <c r="FU59" s="114">
        <v>1</v>
      </c>
      <c r="FV59" s="114">
        <v>1</v>
      </c>
      <c r="FW59" s="114">
        <v>1</v>
      </c>
      <c r="FX59" s="114">
        <v>0</v>
      </c>
      <c r="FY59" s="114">
        <v>0</v>
      </c>
      <c r="FZ59" s="114">
        <v>0</v>
      </c>
      <c r="GA59" s="114">
        <v>0</v>
      </c>
      <c r="GB59" s="114">
        <v>0</v>
      </c>
      <c r="GC59" s="114">
        <v>0</v>
      </c>
      <c r="GD59" s="114">
        <v>0</v>
      </c>
      <c r="GE59" s="114">
        <v>1</v>
      </c>
      <c r="GF59" s="114">
        <v>1</v>
      </c>
      <c r="GG59" s="114">
        <v>1</v>
      </c>
      <c r="GH59" s="114">
        <v>0</v>
      </c>
      <c r="GI59" s="114">
        <v>0</v>
      </c>
      <c r="GJ59" s="114">
        <v>0</v>
      </c>
      <c r="GK59" s="114">
        <v>0</v>
      </c>
      <c r="GL59" s="114">
        <v>0</v>
      </c>
      <c r="GM59" s="114">
        <v>0</v>
      </c>
      <c r="GN59" s="114">
        <v>0</v>
      </c>
      <c r="GO59" s="114">
        <v>0</v>
      </c>
      <c r="GP59" s="114">
        <v>1</v>
      </c>
      <c r="GQ59" s="114">
        <v>1</v>
      </c>
      <c r="GR59" s="114">
        <v>0</v>
      </c>
      <c r="GS59" s="114">
        <v>0</v>
      </c>
      <c r="GT59" s="114">
        <v>1</v>
      </c>
      <c r="GU59" s="114">
        <v>0</v>
      </c>
      <c r="GV59" s="229">
        <f t="shared" ref="GV59:GV63" si="396">GU59</f>
        <v>0</v>
      </c>
      <c r="GW59" s="229">
        <f t="shared" ref="GW59:GW63" si="397">GV59</f>
        <v>0</v>
      </c>
      <c r="GX59" s="114">
        <v>1</v>
      </c>
      <c r="GY59" s="229">
        <v>1</v>
      </c>
      <c r="GZ59" s="229">
        <v>1</v>
      </c>
      <c r="HA59" s="229">
        <v>0</v>
      </c>
      <c r="HB59" s="229">
        <v>1</v>
      </c>
      <c r="HC59" s="229">
        <f>HB59</f>
        <v>1</v>
      </c>
      <c r="HD59" s="229">
        <v>0</v>
      </c>
      <c r="HE59" s="229">
        <v>0</v>
      </c>
      <c r="HF59" s="229">
        <v>0</v>
      </c>
      <c r="HG59" s="229">
        <v>0</v>
      </c>
      <c r="HH59" s="229">
        <v>0</v>
      </c>
      <c r="HI59" s="229">
        <v>0</v>
      </c>
      <c r="HJ59" s="229">
        <v>0</v>
      </c>
      <c r="HK59" s="229">
        <v>1</v>
      </c>
      <c r="HL59" s="229">
        <v>1</v>
      </c>
      <c r="HM59" s="229">
        <v>1</v>
      </c>
      <c r="HN59" s="229">
        <v>1</v>
      </c>
      <c r="HO59" s="229">
        <v>1</v>
      </c>
      <c r="HP59" s="229">
        <v>1</v>
      </c>
      <c r="HQ59" s="229">
        <v>1</v>
      </c>
      <c r="HR59" s="229">
        <v>1</v>
      </c>
      <c r="HS59" s="229">
        <v>1</v>
      </c>
      <c r="HT59" s="229">
        <v>1</v>
      </c>
      <c r="HU59" s="229">
        <v>0</v>
      </c>
      <c r="HV59" s="229">
        <v>0</v>
      </c>
      <c r="HW59" s="229">
        <v>1</v>
      </c>
      <c r="HX59" s="229">
        <v>1</v>
      </c>
      <c r="HY59" s="229">
        <v>0</v>
      </c>
      <c r="HZ59" s="229">
        <v>1</v>
      </c>
      <c r="IA59" s="229">
        <v>0</v>
      </c>
      <c r="IB59" s="229">
        <v>0</v>
      </c>
      <c r="IC59" s="229">
        <v>0</v>
      </c>
      <c r="ID59" s="229">
        <v>0</v>
      </c>
      <c r="IE59" s="229">
        <v>0</v>
      </c>
      <c r="IF59" s="229">
        <v>1</v>
      </c>
      <c r="IG59" s="229">
        <v>0</v>
      </c>
      <c r="IH59" s="229">
        <v>0</v>
      </c>
      <c r="II59" s="229">
        <v>0</v>
      </c>
      <c r="IJ59" s="229">
        <v>0</v>
      </c>
      <c r="IK59" s="229">
        <v>0</v>
      </c>
      <c r="IL59" s="229">
        <v>0</v>
      </c>
      <c r="IM59" s="229">
        <v>0</v>
      </c>
      <c r="IN59" s="229">
        <v>0</v>
      </c>
      <c r="IO59" s="229">
        <v>0</v>
      </c>
      <c r="IP59" s="229">
        <v>0</v>
      </c>
      <c r="IQ59" s="229">
        <v>0</v>
      </c>
      <c r="IR59" s="229">
        <v>0</v>
      </c>
      <c r="IS59" s="229">
        <v>0</v>
      </c>
      <c r="IT59" s="229">
        <v>0</v>
      </c>
      <c r="IU59" s="229">
        <v>0</v>
      </c>
      <c r="IV59" s="229">
        <v>0</v>
      </c>
      <c r="IW59" s="229">
        <v>0</v>
      </c>
      <c r="IX59" s="229">
        <v>0</v>
      </c>
      <c r="IY59" s="229">
        <v>0</v>
      </c>
      <c r="IZ59" s="229">
        <v>0</v>
      </c>
      <c r="JA59" s="229">
        <v>0</v>
      </c>
      <c r="JB59" s="229">
        <v>0</v>
      </c>
      <c r="JC59" s="229">
        <v>0</v>
      </c>
      <c r="JD59" s="229">
        <v>1</v>
      </c>
      <c r="JE59" s="229">
        <v>1</v>
      </c>
      <c r="JF59" s="229">
        <v>1</v>
      </c>
      <c r="JG59" s="229">
        <v>1</v>
      </c>
      <c r="JH59" s="229">
        <v>1</v>
      </c>
      <c r="JI59" s="229">
        <v>0</v>
      </c>
      <c r="JJ59" s="229">
        <v>0</v>
      </c>
      <c r="JK59" s="229">
        <v>0</v>
      </c>
      <c r="JL59" s="229">
        <v>0</v>
      </c>
      <c r="JM59" s="229">
        <v>0</v>
      </c>
      <c r="JN59" s="229">
        <v>0</v>
      </c>
      <c r="JO59" s="229">
        <v>0</v>
      </c>
      <c r="JP59" s="229">
        <v>1</v>
      </c>
      <c r="JQ59" s="229">
        <v>1</v>
      </c>
      <c r="JR59" s="229">
        <v>1</v>
      </c>
      <c r="JS59" s="229">
        <v>0</v>
      </c>
      <c r="JT59" s="229">
        <v>0</v>
      </c>
      <c r="JU59" s="229">
        <v>0</v>
      </c>
      <c r="JV59" s="229">
        <v>0</v>
      </c>
      <c r="JW59" s="229">
        <v>0</v>
      </c>
      <c r="JX59" s="229">
        <v>0</v>
      </c>
      <c r="JY59" s="229">
        <v>0</v>
      </c>
      <c r="JZ59" s="229">
        <v>1</v>
      </c>
      <c r="KA59" s="229">
        <v>1</v>
      </c>
      <c r="KB59" s="229">
        <v>1</v>
      </c>
      <c r="KC59" s="229">
        <v>0</v>
      </c>
      <c r="KD59" s="229">
        <v>0</v>
      </c>
      <c r="KE59" s="229">
        <v>0</v>
      </c>
      <c r="KF59" s="229">
        <v>0</v>
      </c>
      <c r="KG59" s="229">
        <v>0</v>
      </c>
      <c r="KH59" s="229">
        <v>0</v>
      </c>
      <c r="KI59" s="229">
        <v>0</v>
      </c>
      <c r="KJ59" s="229">
        <v>1</v>
      </c>
      <c r="KK59" s="229">
        <v>1</v>
      </c>
      <c r="KL59" s="229">
        <v>1</v>
      </c>
      <c r="KM59" s="229">
        <v>1</v>
      </c>
      <c r="KN59" s="229">
        <v>1</v>
      </c>
      <c r="KO59" s="229">
        <v>1</v>
      </c>
      <c r="KP59" s="229">
        <v>1</v>
      </c>
      <c r="KQ59" s="229">
        <v>1</v>
      </c>
      <c r="KR59" s="229">
        <v>1</v>
      </c>
      <c r="KS59" s="229">
        <v>1</v>
      </c>
      <c r="KT59" s="229">
        <v>1</v>
      </c>
      <c r="KU59" s="229">
        <v>1</v>
      </c>
      <c r="KV59" s="229">
        <v>1</v>
      </c>
      <c r="KW59" s="229">
        <v>1</v>
      </c>
      <c r="KX59" s="229">
        <v>1</v>
      </c>
      <c r="KY59" s="229">
        <v>1</v>
      </c>
      <c r="KZ59" s="229">
        <v>1</v>
      </c>
      <c r="LA59" s="229">
        <v>1</v>
      </c>
      <c r="LB59" s="229">
        <v>1</v>
      </c>
      <c r="LC59" s="229">
        <v>1</v>
      </c>
      <c r="LD59" s="229">
        <v>1</v>
      </c>
      <c r="LE59" s="114">
        <v>0</v>
      </c>
      <c r="LF59" s="114">
        <v>1</v>
      </c>
      <c r="LG59" s="229">
        <v>0</v>
      </c>
      <c r="LH59" s="229">
        <v>1</v>
      </c>
      <c r="LI59" s="340">
        <v>0</v>
      </c>
      <c r="LJ59" s="340">
        <v>0</v>
      </c>
      <c r="LK59" s="2">
        <v>1</v>
      </c>
      <c r="LL59" s="2">
        <v>1</v>
      </c>
      <c r="LM59" s="2">
        <v>1</v>
      </c>
      <c r="LN59" s="2">
        <v>1</v>
      </c>
      <c r="LO59" s="2">
        <v>1</v>
      </c>
      <c r="LP59" s="2">
        <v>1</v>
      </c>
      <c r="LQ59" s="2">
        <v>1</v>
      </c>
      <c r="LR59" s="2">
        <v>1</v>
      </c>
      <c r="LS59" s="2">
        <v>1</v>
      </c>
      <c r="LT59" s="2">
        <v>1</v>
      </c>
      <c r="LU59" s="2">
        <v>1</v>
      </c>
      <c r="LV59" s="2">
        <f t="shared" ref="LV59:MD64" si="398">LU59</f>
        <v>1</v>
      </c>
      <c r="LW59" s="2">
        <f t="shared" si="398"/>
        <v>1</v>
      </c>
      <c r="LX59" s="2">
        <f t="shared" si="398"/>
        <v>1</v>
      </c>
      <c r="LY59" s="2">
        <f t="shared" si="398"/>
        <v>1</v>
      </c>
      <c r="LZ59" s="2">
        <f t="shared" si="398"/>
        <v>1</v>
      </c>
      <c r="MA59" s="2">
        <f t="shared" si="398"/>
        <v>1</v>
      </c>
      <c r="MB59" s="2">
        <f t="shared" si="398"/>
        <v>1</v>
      </c>
      <c r="MC59" s="2">
        <f t="shared" si="398"/>
        <v>1</v>
      </c>
      <c r="MD59" s="2">
        <f t="shared" si="398"/>
        <v>1</v>
      </c>
      <c r="ME59" s="2">
        <v>0</v>
      </c>
      <c r="MF59" s="2">
        <v>1</v>
      </c>
      <c r="MG59" s="2">
        <v>1</v>
      </c>
      <c r="MH59" s="2">
        <v>0</v>
      </c>
      <c r="MI59" s="2">
        <v>1</v>
      </c>
      <c r="MJ59" s="2">
        <v>1</v>
      </c>
      <c r="MK59" s="2">
        <v>1</v>
      </c>
      <c r="ML59" s="2">
        <v>1</v>
      </c>
      <c r="MM59" s="2">
        <v>1</v>
      </c>
      <c r="MN59" s="2">
        <v>1</v>
      </c>
      <c r="MO59" s="2">
        <v>1</v>
      </c>
      <c r="MP59" s="2">
        <v>1</v>
      </c>
      <c r="MQ59" s="2">
        <v>1</v>
      </c>
      <c r="MR59" s="2">
        <v>1</v>
      </c>
      <c r="MT59" s="114" t="s">
        <v>2191</v>
      </c>
      <c r="MU59" s="114">
        <v>1</v>
      </c>
      <c r="MV59" s="229">
        <v>0</v>
      </c>
      <c r="NA59" s="114">
        <v>0</v>
      </c>
      <c r="NB59" s="114">
        <v>0</v>
      </c>
      <c r="NK59" s="114">
        <v>0</v>
      </c>
      <c r="NL59" s="114">
        <v>0</v>
      </c>
      <c r="NM59" s="114">
        <v>0</v>
      </c>
      <c r="NO59" s="176"/>
      <c r="ON59" s="114">
        <v>1</v>
      </c>
      <c r="OO59" s="114">
        <v>1</v>
      </c>
      <c r="OP59" s="114">
        <v>0</v>
      </c>
      <c r="OQ59" s="114">
        <v>0</v>
      </c>
      <c r="OR59" s="114">
        <v>0</v>
      </c>
      <c r="OT59" s="114">
        <v>0</v>
      </c>
      <c r="OX59" s="114">
        <v>0</v>
      </c>
      <c r="PJ59" s="114">
        <v>1</v>
      </c>
      <c r="PU59" s="114">
        <v>1</v>
      </c>
      <c r="RD59" s="114">
        <v>1</v>
      </c>
      <c r="RM59" s="114">
        <v>0</v>
      </c>
      <c r="RT59" s="114">
        <v>1</v>
      </c>
      <c r="RU59" s="114">
        <v>1</v>
      </c>
      <c r="SC59" s="114">
        <v>0</v>
      </c>
      <c r="SD59" s="114">
        <v>0</v>
      </c>
      <c r="SR59" s="229"/>
      <c r="SS59" s="229">
        <v>1</v>
      </c>
      <c r="ST59" s="229"/>
      <c r="SU59" s="229"/>
      <c r="SV59" s="229"/>
      <c r="SW59" s="229"/>
      <c r="SX59" s="229"/>
      <c r="SY59" s="229"/>
      <c r="SZ59" s="229"/>
      <c r="TA59" s="229"/>
      <c r="TB59" s="229"/>
      <c r="TC59" s="229"/>
      <c r="TD59" s="229"/>
      <c r="TE59" s="229"/>
      <c r="TF59" s="229"/>
      <c r="TG59" s="229"/>
      <c r="TH59" s="229"/>
      <c r="TI59" s="229"/>
      <c r="TJ59" s="229"/>
      <c r="TK59" s="229">
        <v>1</v>
      </c>
      <c r="TL59" s="229"/>
      <c r="TM59" s="229"/>
      <c r="TN59" s="229"/>
      <c r="TO59" s="229"/>
      <c r="TP59" s="229"/>
      <c r="TQ59" s="229"/>
      <c r="TR59" s="229">
        <v>1</v>
      </c>
      <c r="TS59" s="229"/>
      <c r="TT59" s="229"/>
      <c r="TU59" s="229"/>
      <c r="TV59" s="229"/>
      <c r="TW59" s="229">
        <v>1</v>
      </c>
      <c r="TX59" s="229"/>
      <c r="TY59" s="229"/>
      <c r="TZ59" s="229">
        <v>1</v>
      </c>
      <c r="UA59" s="229"/>
      <c r="UB59" s="229"/>
      <c r="UC59" s="229"/>
      <c r="UD59" s="229"/>
      <c r="UE59" s="229">
        <v>1</v>
      </c>
      <c r="UF59" s="229"/>
      <c r="UG59" s="229"/>
      <c r="UH59" s="229"/>
      <c r="UI59" s="229"/>
      <c r="UJ59" s="229"/>
      <c r="UK59" s="229"/>
      <c r="UL59" s="229"/>
      <c r="UM59" s="229"/>
      <c r="UN59" s="229"/>
      <c r="UO59" s="230"/>
      <c r="UP59" s="230"/>
      <c r="UQ59" s="229"/>
      <c r="UR59" s="229"/>
      <c r="US59" s="229"/>
      <c r="UT59" s="229"/>
      <c r="UU59" s="229"/>
      <c r="UV59" s="229"/>
      <c r="UW59" s="229"/>
      <c r="UX59" s="229"/>
      <c r="UY59" s="229"/>
      <c r="UZ59" s="229"/>
      <c r="VA59" s="229"/>
      <c r="VB59" s="229"/>
      <c r="VC59" s="229"/>
      <c r="VD59" s="229"/>
      <c r="VE59" s="229"/>
      <c r="VF59" s="229"/>
      <c r="VG59" s="229"/>
      <c r="VH59" s="229"/>
      <c r="VI59" s="229"/>
      <c r="VJ59" s="229"/>
      <c r="VK59" s="229"/>
      <c r="VL59" s="229"/>
      <c r="VM59" s="229"/>
      <c r="VN59" s="229"/>
      <c r="VO59" s="229"/>
      <c r="VP59" s="229"/>
      <c r="VQ59" s="229"/>
      <c r="VR59" s="229"/>
      <c r="VS59" s="229"/>
      <c r="VT59" s="229"/>
      <c r="VU59" s="229"/>
      <c r="VV59" s="229"/>
      <c r="VW59" s="229"/>
      <c r="VX59" s="229"/>
      <c r="VY59" s="229"/>
      <c r="VZ59" s="229"/>
      <c r="WA59" s="229"/>
      <c r="WB59" s="229"/>
      <c r="WC59" s="229"/>
      <c r="WD59" s="229"/>
      <c r="WE59" s="229"/>
      <c r="WF59" s="229"/>
      <c r="WG59" s="229"/>
      <c r="WH59" s="229"/>
      <c r="WI59" s="229"/>
      <c r="WJ59" s="176"/>
      <c r="WK59" s="229"/>
      <c r="WL59" s="229"/>
      <c r="WM59" s="229"/>
      <c r="WN59" s="229"/>
      <c r="WO59" s="229"/>
      <c r="WP59" s="229"/>
      <c r="WQ59" s="229"/>
      <c r="WR59" s="229"/>
      <c r="WS59" s="229"/>
      <c r="WT59" s="229"/>
      <c r="WU59" s="229"/>
      <c r="WV59" s="229"/>
      <c r="WW59" s="229">
        <v>0</v>
      </c>
      <c r="WX59" s="229"/>
      <c r="WY59" s="229"/>
      <c r="WZ59" s="229"/>
      <c r="XA59" s="229"/>
      <c r="XB59" s="229"/>
      <c r="XC59" s="229"/>
      <c r="XD59" s="229">
        <v>1</v>
      </c>
      <c r="XE59" s="229"/>
      <c r="XF59" s="229"/>
      <c r="XG59" s="229"/>
      <c r="XH59" s="229"/>
      <c r="XI59" s="229"/>
      <c r="XJ59" s="229"/>
      <c r="XK59" s="229"/>
      <c r="XL59" s="229"/>
      <c r="XM59" s="229"/>
      <c r="XN59" s="229"/>
      <c r="XO59" s="229"/>
      <c r="XP59" s="229"/>
      <c r="XQ59" s="229"/>
      <c r="XR59" s="229"/>
      <c r="XS59" s="229"/>
      <c r="XT59" s="229"/>
      <c r="XU59" s="229"/>
      <c r="XV59" s="229"/>
      <c r="XW59" s="229"/>
      <c r="XX59" s="229"/>
      <c r="XY59" s="229"/>
      <c r="XZ59" s="229"/>
      <c r="YA59" s="229"/>
      <c r="YB59" s="229"/>
      <c r="YC59" s="229"/>
      <c r="YD59" s="229"/>
      <c r="YE59" s="229"/>
      <c r="YF59" s="229"/>
      <c r="YG59" s="229"/>
      <c r="YH59" s="229"/>
      <c r="YI59" s="229"/>
      <c r="YJ59" s="229"/>
      <c r="YK59" s="229"/>
      <c r="YL59" s="311">
        <v>0</v>
      </c>
      <c r="YM59" s="311">
        <v>0</v>
      </c>
      <c r="YN59" s="311">
        <v>0</v>
      </c>
      <c r="YO59" s="311">
        <v>0</v>
      </c>
      <c r="YP59" s="2">
        <v>1</v>
      </c>
      <c r="YQ59" s="2">
        <v>1</v>
      </c>
    </row>
    <row r="60" spans="1:667" s="114" customFormat="1" ht="15" customHeight="1" x14ac:dyDescent="0.25">
      <c r="A60" s="145" t="s">
        <v>1117</v>
      </c>
      <c r="C60" s="114">
        <v>1</v>
      </c>
      <c r="D60" s="114">
        <v>1</v>
      </c>
      <c r="E60" s="114">
        <v>0</v>
      </c>
      <c r="F60" s="114">
        <v>0</v>
      </c>
      <c r="G60" s="114">
        <v>0</v>
      </c>
      <c r="H60" s="114">
        <v>0</v>
      </c>
      <c r="I60" s="114">
        <v>0</v>
      </c>
      <c r="J60" s="114">
        <v>0</v>
      </c>
      <c r="K60" s="114">
        <v>0</v>
      </c>
      <c r="L60" s="114">
        <v>0</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0</v>
      </c>
      <c r="AN60" s="114">
        <v>0</v>
      </c>
      <c r="AO60" s="114">
        <v>1</v>
      </c>
      <c r="AP60" s="114">
        <v>1</v>
      </c>
      <c r="AQ60" s="114">
        <v>0</v>
      </c>
      <c r="AR60" s="114">
        <v>0</v>
      </c>
      <c r="AS60" s="114">
        <v>0</v>
      </c>
      <c r="AT60" s="114">
        <v>0</v>
      </c>
      <c r="AU60" s="114">
        <v>0</v>
      </c>
      <c r="AV60" s="114">
        <v>0</v>
      </c>
      <c r="AW60" s="114">
        <v>0</v>
      </c>
      <c r="AX60" s="114">
        <v>0</v>
      </c>
      <c r="AY60" s="114">
        <v>1</v>
      </c>
      <c r="AZ60" s="114">
        <v>1</v>
      </c>
      <c r="BA60" s="114">
        <v>0</v>
      </c>
      <c r="BB60" s="114">
        <v>0</v>
      </c>
      <c r="BC60" s="114">
        <v>0</v>
      </c>
      <c r="BD60" s="114">
        <v>0</v>
      </c>
      <c r="BE60" s="114">
        <v>0</v>
      </c>
      <c r="BF60" s="114">
        <v>0</v>
      </c>
      <c r="BG60" s="114">
        <v>1</v>
      </c>
      <c r="BH60" s="114">
        <v>0</v>
      </c>
      <c r="BI60" s="114">
        <v>0</v>
      </c>
      <c r="BJ60" s="114">
        <v>1</v>
      </c>
      <c r="BK60" s="114">
        <v>1</v>
      </c>
      <c r="BL60" s="114">
        <v>1</v>
      </c>
      <c r="BM60" s="114">
        <v>1</v>
      </c>
      <c r="BN60" s="114">
        <v>1</v>
      </c>
      <c r="BO60" s="114">
        <v>1</v>
      </c>
      <c r="BP60" s="114">
        <v>1</v>
      </c>
      <c r="BQ60" s="114">
        <v>1</v>
      </c>
      <c r="BR60" s="114">
        <v>1</v>
      </c>
      <c r="BS60" s="114">
        <v>1</v>
      </c>
      <c r="BT60" s="114">
        <v>0</v>
      </c>
      <c r="BU60" s="114">
        <v>0</v>
      </c>
      <c r="BV60" s="114">
        <v>0</v>
      </c>
      <c r="BW60" s="114">
        <v>0</v>
      </c>
      <c r="BX60" s="114">
        <v>0</v>
      </c>
      <c r="BY60" s="114">
        <v>0</v>
      </c>
      <c r="BZ60" s="114">
        <v>0</v>
      </c>
      <c r="CA60" s="114">
        <v>0</v>
      </c>
      <c r="CB60" s="114">
        <v>1</v>
      </c>
      <c r="CC60" s="114">
        <v>1</v>
      </c>
      <c r="CD60" s="114">
        <v>1</v>
      </c>
      <c r="CE60" s="114">
        <v>1</v>
      </c>
      <c r="CF60" s="114">
        <v>1</v>
      </c>
      <c r="CG60" s="114">
        <v>1</v>
      </c>
      <c r="CH60" s="114">
        <v>1</v>
      </c>
      <c r="CI60" s="114">
        <v>1</v>
      </c>
      <c r="CJ60" s="114">
        <v>1</v>
      </c>
      <c r="CK60" s="114">
        <v>1</v>
      </c>
      <c r="CL60" s="114">
        <v>0</v>
      </c>
      <c r="CM60" s="114">
        <v>0</v>
      </c>
      <c r="CN60" s="114">
        <v>0</v>
      </c>
      <c r="CO60" s="114">
        <v>0</v>
      </c>
      <c r="CP60" s="114">
        <v>0</v>
      </c>
      <c r="CQ60" s="114">
        <v>1</v>
      </c>
      <c r="CR60" s="114">
        <v>1</v>
      </c>
      <c r="CS60" s="114">
        <v>1</v>
      </c>
      <c r="CT60" s="114">
        <v>1</v>
      </c>
      <c r="CU60" s="114">
        <v>1</v>
      </c>
      <c r="CV60" s="114">
        <v>1</v>
      </c>
      <c r="CW60" s="114">
        <v>1</v>
      </c>
      <c r="CX60" s="114">
        <v>1</v>
      </c>
      <c r="CY60" s="114">
        <v>1</v>
      </c>
      <c r="CZ60" s="114">
        <v>1</v>
      </c>
      <c r="DA60" s="114">
        <v>1</v>
      </c>
      <c r="DB60" s="114">
        <v>1</v>
      </c>
      <c r="DC60" s="114">
        <v>1</v>
      </c>
      <c r="DD60" s="114">
        <v>1</v>
      </c>
      <c r="DE60" s="114">
        <v>1</v>
      </c>
      <c r="DF60" s="114">
        <v>1</v>
      </c>
      <c r="DG60" s="114">
        <v>1</v>
      </c>
      <c r="DH60" s="114">
        <v>1</v>
      </c>
      <c r="DI60" s="114">
        <v>0</v>
      </c>
      <c r="DJ60" s="114">
        <v>1</v>
      </c>
      <c r="DK60" s="114">
        <v>1</v>
      </c>
      <c r="DL60" s="114">
        <v>1</v>
      </c>
      <c r="DM60" s="114">
        <v>1</v>
      </c>
      <c r="DN60" s="114">
        <v>1</v>
      </c>
      <c r="DO60" s="114">
        <v>1</v>
      </c>
      <c r="DP60" s="114">
        <v>1</v>
      </c>
      <c r="DQ60" s="114">
        <v>1</v>
      </c>
      <c r="DR60" s="114">
        <v>1</v>
      </c>
      <c r="DS60" s="114">
        <v>1</v>
      </c>
      <c r="DT60" s="114">
        <v>1</v>
      </c>
      <c r="DU60" s="114">
        <v>1</v>
      </c>
      <c r="DV60" s="114">
        <v>1</v>
      </c>
      <c r="DW60" s="114">
        <v>1</v>
      </c>
      <c r="DX60" s="114">
        <v>1</v>
      </c>
      <c r="DY60" s="114">
        <v>1</v>
      </c>
      <c r="DZ60" s="114">
        <v>1</v>
      </c>
      <c r="EA60" s="114">
        <v>1</v>
      </c>
      <c r="EB60" s="114">
        <v>1</v>
      </c>
      <c r="EC60" s="114">
        <v>1</v>
      </c>
      <c r="ED60" s="114">
        <v>1</v>
      </c>
      <c r="EE60" s="114">
        <v>1</v>
      </c>
      <c r="EF60" s="114">
        <v>1</v>
      </c>
      <c r="EG60" s="114">
        <v>1</v>
      </c>
      <c r="EH60" s="114">
        <v>1</v>
      </c>
      <c r="EI60" s="114">
        <v>1</v>
      </c>
      <c r="EJ60" s="114">
        <v>0</v>
      </c>
      <c r="EK60" s="114">
        <v>0</v>
      </c>
      <c r="EL60" s="114">
        <v>0</v>
      </c>
      <c r="EM60" s="114">
        <v>0</v>
      </c>
      <c r="EN60" s="114">
        <v>0</v>
      </c>
      <c r="EO60" s="114">
        <v>0</v>
      </c>
      <c r="EP60" s="114">
        <v>0</v>
      </c>
      <c r="EQ60" s="114">
        <v>0</v>
      </c>
      <c r="ER60" s="114">
        <v>0</v>
      </c>
      <c r="ES60" s="114">
        <v>0</v>
      </c>
      <c r="ET60" s="114">
        <v>0</v>
      </c>
      <c r="EU60" s="114">
        <v>0</v>
      </c>
      <c r="EV60" s="114">
        <v>0</v>
      </c>
      <c r="EW60" s="114">
        <v>0</v>
      </c>
      <c r="EX60" s="114">
        <v>0</v>
      </c>
      <c r="EY60" s="114">
        <v>0</v>
      </c>
      <c r="EZ60" s="114">
        <v>0</v>
      </c>
      <c r="FA60" s="114">
        <v>0</v>
      </c>
      <c r="FB60" s="114">
        <v>0</v>
      </c>
      <c r="FC60" s="114">
        <v>0</v>
      </c>
      <c r="FD60" s="114">
        <v>0</v>
      </c>
      <c r="FE60" s="114">
        <v>0</v>
      </c>
      <c r="FF60" s="114">
        <v>0</v>
      </c>
      <c r="FG60" s="114">
        <v>0</v>
      </c>
      <c r="FH60" s="114">
        <v>0</v>
      </c>
      <c r="FI60" s="114">
        <v>0</v>
      </c>
      <c r="FJ60" s="114">
        <v>0</v>
      </c>
      <c r="FK60" s="114">
        <v>0</v>
      </c>
      <c r="FL60" s="114">
        <v>0</v>
      </c>
      <c r="FM60" s="114">
        <v>0</v>
      </c>
      <c r="FN60" s="114">
        <v>0</v>
      </c>
      <c r="FO60" s="114">
        <v>1</v>
      </c>
      <c r="FP60" s="114">
        <v>1</v>
      </c>
      <c r="FQ60" s="114">
        <v>0</v>
      </c>
      <c r="FR60" s="114">
        <v>0</v>
      </c>
      <c r="FS60" s="114">
        <v>0</v>
      </c>
      <c r="FT60" s="114">
        <v>0</v>
      </c>
      <c r="FU60" s="114">
        <v>0</v>
      </c>
      <c r="FV60" s="114">
        <v>0</v>
      </c>
      <c r="FW60" s="114">
        <v>0</v>
      </c>
      <c r="FX60" s="114">
        <v>1</v>
      </c>
      <c r="FY60" s="114">
        <v>1</v>
      </c>
      <c r="FZ60" s="114">
        <v>1</v>
      </c>
      <c r="GA60" s="114">
        <v>1</v>
      </c>
      <c r="GB60" s="114">
        <v>1</v>
      </c>
      <c r="GC60" s="114">
        <v>1</v>
      </c>
      <c r="GD60" s="114">
        <v>1</v>
      </c>
      <c r="GE60" s="114">
        <v>0</v>
      </c>
      <c r="GF60" s="114">
        <v>0</v>
      </c>
      <c r="GG60" s="114">
        <v>0</v>
      </c>
      <c r="GH60" s="114">
        <v>1</v>
      </c>
      <c r="GI60" s="114">
        <v>1</v>
      </c>
      <c r="GJ60" s="114">
        <v>1</v>
      </c>
      <c r="GK60" s="114">
        <v>1</v>
      </c>
      <c r="GL60" s="114">
        <v>1</v>
      </c>
      <c r="GM60" s="114">
        <v>1</v>
      </c>
      <c r="GN60" s="114">
        <v>1</v>
      </c>
      <c r="GO60" s="114">
        <v>1</v>
      </c>
      <c r="GP60" s="114">
        <v>1</v>
      </c>
      <c r="GQ60" s="114">
        <v>1</v>
      </c>
      <c r="GR60" s="114">
        <v>1</v>
      </c>
      <c r="GS60" s="114">
        <v>1</v>
      </c>
      <c r="GT60" s="114">
        <v>0</v>
      </c>
      <c r="GU60" s="114">
        <v>0</v>
      </c>
      <c r="GV60" s="229">
        <f t="shared" si="396"/>
        <v>0</v>
      </c>
      <c r="GW60" s="229">
        <f t="shared" si="397"/>
        <v>0</v>
      </c>
      <c r="GX60" s="114">
        <v>0</v>
      </c>
      <c r="GY60" s="229">
        <f t="shared" ref="GY60:GZ63" si="399">GX60</f>
        <v>0</v>
      </c>
      <c r="GZ60" s="229">
        <f t="shared" si="399"/>
        <v>0</v>
      </c>
      <c r="HA60" s="229">
        <v>1</v>
      </c>
      <c r="HB60" s="229">
        <v>0</v>
      </c>
      <c r="HC60" s="229">
        <f>HB60</f>
        <v>0</v>
      </c>
      <c r="HD60" s="229">
        <v>0</v>
      </c>
      <c r="HE60" s="229">
        <v>0</v>
      </c>
      <c r="HF60" s="229">
        <v>0</v>
      </c>
      <c r="HG60" s="229">
        <v>1</v>
      </c>
      <c r="HH60" s="229">
        <v>1</v>
      </c>
      <c r="HI60" s="229">
        <v>1</v>
      </c>
      <c r="HJ60" s="229">
        <v>1</v>
      </c>
      <c r="HK60" s="229">
        <v>0</v>
      </c>
      <c r="HL60" s="229">
        <v>0</v>
      </c>
      <c r="HM60" s="229">
        <v>0</v>
      </c>
      <c r="HN60" s="229">
        <v>0</v>
      </c>
      <c r="HO60" s="229">
        <v>0</v>
      </c>
      <c r="HP60" s="229">
        <v>0</v>
      </c>
      <c r="HQ60" s="229">
        <v>0</v>
      </c>
      <c r="HR60" s="229">
        <v>0</v>
      </c>
      <c r="HS60" s="229">
        <v>0</v>
      </c>
      <c r="HT60" s="229">
        <v>0</v>
      </c>
      <c r="HU60" s="229">
        <v>1</v>
      </c>
      <c r="HV60" s="229">
        <v>1</v>
      </c>
      <c r="HW60" s="229">
        <v>0</v>
      </c>
      <c r="HX60" s="229">
        <v>0</v>
      </c>
      <c r="HY60" s="229">
        <v>0</v>
      </c>
      <c r="HZ60" s="229">
        <v>0</v>
      </c>
      <c r="IA60" s="229">
        <v>1</v>
      </c>
      <c r="IB60" s="229">
        <v>1</v>
      </c>
      <c r="IC60" s="229">
        <v>0</v>
      </c>
      <c r="ID60" s="229">
        <v>1</v>
      </c>
      <c r="IE60" s="229">
        <v>0</v>
      </c>
      <c r="IF60" s="229">
        <v>0</v>
      </c>
      <c r="IG60" s="229">
        <v>0</v>
      </c>
      <c r="IH60" s="229">
        <v>0</v>
      </c>
      <c r="II60" s="229">
        <v>0</v>
      </c>
      <c r="IJ60" s="229">
        <v>0</v>
      </c>
      <c r="IK60" s="229">
        <v>0</v>
      </c>
      <c r="IL60" s="229">
        <v>0</v>
      </c>
      <c r="IM60" s="229">
        <v>0</v>
      </c>
      <c r="IN60" s="229">
        <v>0</v>
      </c>
      <c r="IO60" s="229">
        <v>0</v>
      </c>
      <c r="IP60" s="229">
        <v>0</v>
      </c>
      <c r="IQ60" s="229">
        <v>0</v>
      </c>
      <c r="IR60" s="229">
        <v>0</v>
      </c>
      <c r="IS60" s="229">
        <v>0</v>
      </c>
      <c r="IT60" s="229">
        <v>0</v>
      </c>
      <c r="IU60" s="229">
        <v>0</v>
      </c>
      <c r="IV60" s="229">
        <v>0</v>
      </c>
      <c r="IW60" s="229">
        <v>0</v>
      </c>
      <c r="IX60" s="229">
        <v>0</v>
      </c>
      <c r="IY60" s="229">
        <v>0</v>
      </c>
      <c r="IZ60" s="229">
        <v>0</v>
      </c>
      <c r="JA60" s="229">
        <v>0</v>
      </c>
      <c r="JB60" s="229">
        <v>0</v>
      </c>
      <c r="JC60" s="229">
        <v>0</v>
      </c>
      <c r="JD60" s="229">
        <v>0</v>
      </c>
      <c r="JE60" s="229">
        <v>0</v>
      </c>
      <c r="JF60" s="229">
        <v>0</v>
      </c>
      <c r="JG60" s="229">
        <v>0</v>
      </c>
      <c r="JH60" s="229">
        <v>0</v>
      </c>
      <c r="JI60" s="229">
        <v>0</v>
      </c>
      <c r="JJ60" s="229">
        <v>0</v>
      </c>
      <c r="JK60" s="229">
        <v>0</v>
      </c>
      <c r="JL60" s="229">
        <v>0</v>
      </c>
      <c r="JM60" s="229">
        <v>0</v>
      </c>
      <c r="JN60" s="229">
        <v>0</v>
      </c>
      <c r="JO60" s="229">
        <v>0</v>
      </c>
      <c r="JP60" s="229">
        <v>0</v>
      </c>
      <c r="JQ60" s="229">
        <v>0</v>
      </c>
      <c r="JR60" s="229">
        <v>0</v>
      </c>
      <c r="JS60" s="229">
        <v>0</v>
      </c>
      <c r="JT60" s="229">
        <v>0</v>
      </c>
      <c r="JU60" s="229">
        <v>0</v>
      </c>
      <c r="JV60" s="229">
        <v>0</v>
      </c>
      <c r="JW60" s="229">
        <v>0</v>
      </c>
      <c r="JX60" s="229">
        <v>0</v>
      </c>
      <c r="JY60" s="229">
        <v>0</v>
      </c>
      <c r="JZ60" s="229">
        <v>0</v>
      </c>
      <c r="KA60" s="229">
        <v>0</v>
      </c>
      <c r="KB60" s="229">
        <v>0</v>
      </c>
      <c r="KC60" s="229">
        <v>0</v>
      </c>
      <c r="KD60" s="229">
        <v>0</v>
      </c>
      <c r="KE60" s="229">
        <v>0</v>
      </c>
      <c r="KF60" s="229">
        <v>0</v>
      </c>
      <c r="KG60" s="229">
        <v>0</v>
      </c>
      <c r="KH60" s="229">
        <v>0</v>
      </c>
      <c r="KI60" s="229">
        <v>0</v>
      </c>
      <c r="KJ60" s="229">
        <v>0</v>
      </c>
      <c r="KK60" s="229">
        <v>0</v>
      </c>
      <c r="KL60" s="229">
        <v>0</v>
      </c>
      <c r="KM60" s="229">
        <v>0</v>
      </c>
      <c r="KN60" s="229">
        <v>0</v>
      </c>
      <c r="KO60" s="229">
        <v>0</v>
      </c>
      <c r="KP60" s="229">
        <v>0</v>
      </c>
      <c r="KQ60" s="229">
        <v>0</v>
      </c>
      <c r="KR60" s="229">
        <v>0</v>
      </c>
      <c r="KS60" s="229">
        <v>0</v>
      </c>
      <c r="KT60" s="229">
        <v>0</v>
      </c>
      <c r="KU60" s="229">
        <v>0</v>
      </c>
      <c r="KV60" s="229">
        <v>0</v>
      </c>
      <c r="KW60" s="229">
        <v>0</v>
      </c>
      <c r="KX60" s="229">
        <v>0</v>
      </c>
      <c r="KY60" s="229">
        <v>0</v>
      </c>
      <c r="KZ60" s="229">
        <v>0</v>
      </c>
      <c r="LA60" s="229">
        <v>0</v>
      </c>
      <c r="LB60" s="229">
        <v>0</v>
      </c>
      <c r="LC60" s="229">
        <v>0</v>
      </c>
      <c r="LD60" s="229">
        <v>0</v>
      </c>
      <c r="LE60" s="114">
        <v>0</v>
      </c>
      <c r="LF60" s="114">
        <v>0</v>
      </c>
      <c r="LG60" s="229">
        <v>0</v>
      </c>
      <c r="LH60" s="229">
        <v>0</v>
      </c>
      <c r="LI60" s="340">
        <v>1</v>
      </c>
      <c r="LJ60" s="340">
        <v>1</v>
      </c>
      <c r="LK60" s="2">
        <v>0</v>
      </c>
      <c r="LL60" s="2">
        <v>0</v>
      </c>
      <c r="LM60" s="2">
        <v>0</v>
      </c>
      <c r="LN60" s="2">
        <v>0</v>
      </c>
      <c r="LO60" s="2">
        <v>0</v>
      </c>
      <c r="LP60" s="2">
        <v>0</v>
      </c>
      <c r="LQ60" s="2">
        <v>0</v>
      </c>
      <c r="LR60" s="2">
        <v>0</v>
      </c>
      <c r="LS60" s="2">
        <v>0</v>
      </c>
      <c r="LT60" s="2">
        <v>0</v>
      </c>
      <c r="LU60" s="2">
        <v>0</v>
      </c>
      <c r="LV60" s="2">
        <f t="shared" si="398"/>
        <v>0</v>
      </c>
      <c r="LW60" s="2">
        <f t="shared" si="398"/>
        <v>0</v>
      </c>
      <c r="LX60" s="2">
        <f t="shared" si="398"/>
        <v>0</v>
      </c>
      <c r="LY60" s="2">
        <f t="shared" si="398"/>
        <v>0</v>
      </c>
      <c r="LZ60" s="2">
        <f t="shared" si="398"/>
        <v>0</v>
      </c>
      <c r="MA60" s="2">
        <f t="shared" si="398"/>
        <v>0</v>
      </c>
      <c r="MB60" s="2">
        <f t="shared" si="398"/>
        <v>0</v>
      </c>
      <c r="MC60" s="2">
        <f t="shared" si="398"/>
        <v>0</v>
      </c>
      <c r="MD60" s="2">
        <f t="shared" si="398"/>
        <v>0</v>
      </c>
      <c r="ME60" s="2">
        <v>0</v>
      </c>
      <c r="MF60" s="2">
        <v>0</v>
      </c>
      <c r="MG60" s="2">
        <v>0</v>
      </c>
      <c r="MH60" s="2">
        <v>0</v>
      </c>
      <c r="MI60" s="2">
        <v>0</v>
      </c>
      <c r="MJ60" s="2">
        <v>0</v>
      </c>
      <c r="MK60" s="2">
        <v>0</v>
      </c>
      <c r="ML60" s="2">
        <v>0</v>
      </c>
      <c r="MM60" s="2">
        <v>0</v>
      </c>
      <c r="MN60" s="2">
        <v>0</v>
      </c>
      <c r="MO60" s="2">
        <v>0</v>
      </c>
      <c r="MP60" s="2">
        <v>0</v>
      </c>
      <c r="MQ60" s="2">
        <v>0</v>
      </c>
      <c r="MR60" s="2">
        <v>0</v>
      </c>
      <c r="MT60" s="114" t="s">
        <v>2191</v>
      </c>
      <c r="MU60" s="114">
        <v>0</v>
      </c>
      <c r="MV60" s="229">
        <v>0</v>
      </c>
      <c r="NA60" s="114">
        <v>1</v>
      </c>
      <c r="NB60" s="114">
        <v>1</v>
      </c>
      <c r="NK60" s="114">
        <v>1</v>
      </c>
      <c r="NL60" s="114">
        <v>1</v>
      </c>
      <c r="NM60" s="114">
        <v>1</v>
      </c>
      <c r="NO60" s="176"/>
      <c r="ON60" s="114">
        <v>0</v>
      </c>
      <c r="OO60" s="114">
        <v>0</v>
      </c>
      <c r="OP60" s="114">
        <v>1</v>
      </c>
      <c r="OQ60" s="114">
        <v>1</v>
      </c>
      <c r="OR60" s="114">
        <v>1</v>
      </c>
      <c r="OT60" s="114">
        <v>1</v>
      </c>
      <c r="OX60" s="114">
        <v>1</v>
      </c>
      <c r="PJ60" s="114">
        <v>0</v>
      </c>
      <c r="PN60" s="146"/>
      <c r="PU60" s="114">
        <v>0</v>
      </c>
      <c r="QX60" s="146"/>
      <c r="RD60" s="146">
        <v>0</v>
      </c>
      <c r="RM60" s="114">
        <v>1</v>
      </c>
      <c r="RT60" s="114">
        <v>0</v>
      </c>
      <c r="RU60" s="114">
        <v>0</v>
      </c>
      <c r="SC60" s="114">
        <v>1</v>
      </c>
      <c r="SD60" s="114">
        <v>1</v>
      </c>
      <c r="SR60" s="229"/>
      <c r="SS60" s="229">
        <v>0</v>
      </c>
      <c r="ST60" s="229"/>
      <c r="SU60" s="229"/>
      <c r="SV60" s="229"/>
      <c r="SW60" s="229"/>
      <c r="SX60" s="229"/>
      <c r="SY60" s="229"/>
      <c r="SZ60" s="229"/>
      <c r="TA60" s="229"/>
      <c r="TB60" s="229"/>
      <c r="TC60" s="229"/>
      <c r="TD60" s="229"/>
      <c r="TE60" s="229"/>
      <c r="TF60" s="229"/>
      <c r="TG60" s="229"/>
      <c r="TH60" s="229"/>
      <c r="TI60" s="229"/>
      <c r="TJ60" s="229"/>
      <c r="TK60" s="229">
        <v>0</v>
      </c>
      <c r="TL60" s="229"/>
      <c r="TM60" s="229"/>
      <c r="TN60" s="229"/>
      <c r="TO60" s="229"/>
      <c r="TP60" s="229"/>
      <c r="TQ60" s="229"/>
      <c r="TR60" s="229">
        <v>1</v>
      </c>
      <c r="TS60" s="229"/>
      <c r="TT60" s="229"/>
      <c r="TU60" s="229"/>
      <c r="TV60" s="229"/>
      <c r="TW60" s="229">
        <v>1</v>
      </c>
      <c r="TX60" s="229"/>
      <c r="TY60" s="229"/>
      <c r="TZ60" s="229">
        <v>0</v>
      </c>
      <c r="UA60" s="229"/>
      <c r="UB60" s="229"/>
      <c r="UC60" s="229"/>
      <c r="UD60" s="229"/>
      <c r="UE60" s="229">
        <v>0</v>
      </c>
      <c r="UF60" s="229"/>
      <c r="UG60" s="229"/>
      <c r="UH60" s="229"/>
      <c r="UI60" s="229"/>
      <c r="UJ60" s="229"/>
      <c r="UK60" s="229"/>
      <c r="UL60" s="229"/>
      <c r="UM60" s="229"/>
      <c r="UN60" s="229"/>
      <c r="UO60" s="230"/>
      <c r="UP60" s="230"/>
      <c r="UQ60" s="229"/>
      <c r="UR60" s="229"/>
      <c r="US60" s="229"/>
      <c r="UT60" s="229"/>
      <c r="UU60" s="229"/>
      <c r="UV60" s="229"/>
      <c r="UW60" s="229"/>
      <c r="UX60" s="229"/>
      <c r="UY60" s="229"/>
      <c r="UZ60" s="229"/>
      <c r="VA60" s="229"/>
      <c r="VB60" s="229"/>
      <c r="VC60" s="229"/>
      <c r="VD60" s="229"/>
      <c r="VE60" s="229"/>
      <c r="VF60" s="229"/>
      <c r="VG60" s="229"/>
      <c r="VH60" s="229"/>
      <c r="VI60" s="229"/>
      <c r="VJ60" s="229"/>
      <c r="VK60" s="229"/>
      <c r="VL60" s="229"/>
      <c r="VM60" s="229"/>
      <c r="VN60" s="229"/>
      <c r="VO60" s="229"/>
      <c r="VP60" s="229"/>
      <c r="VQ60" s="229"/>
      <c r="VR60" s="229"/>
      <c r="VS60" s="229"/>
      <c r="VT60" s="229"/>
      <c r="VU60" s="229"/>
      <c r="VV60" s="229"/>
      <c r="VW60" s="229"/>
      <c r="VX60" s="229"/>
      <c r="VY60" s="229"/>
      <c r="VZ60" s="229"/>
      <c r="WA60" s="229"/>
      <c r="WB60" s="229"/>
      <c r="WC60" s="229"/>
      <c r="WD60" s="229"/>
      <c r="WE60" s="229"/>
      <c r="WF60" s="229"/>
      <c r="WG60" s="229"/>
      <c r="WH60" s="229"/>
      <c r="WI60" s="229"/>
      <c r="WJ60" s="176"/>
      <c r="WK60" s="229"/>
      <c r="WL60" s="229"/>
      <c r="WM60" s="229"/>
      <c r="WN60" s="229"/>
      <c r="WO60" s="229"/>
      <c r="WP60" s="229"/>
      <c r="WQ60" s="229"/>
      <c r="WR60" s="229"/>
      <c r="WS60" s="229"/>
      <c r="WT60" s="229"/>
      <c r="WU60" s="229"/>
      <c r="WV60" s="229"/>
      <c r="WW60" s="229">
        <v>0</v>
      </c>
      <c r="WX60" s="229"/>
      <c r="WY60" s="229"/>
      <c r="WZ60" s="229"/>
      <c r="XA60" s="229"/>
      <c r="XB60" s="229"/>
      <c r="XC60" s="229"/>
      <c r="XD60" s="229">
        <v>0</v>
      </c>
      <c r="XE60" s="229"/>
      <c r="XF60" s="229"/>
      <c r="XG60" s="229"/>
      <c r="XH60" s="229"/>
      <c r="XI60" s="229"/>
      <c r="XJ60" s="229"/>
      <c r="XK60" s="229"/>
      <c r="XL60" s="229"/>
      <c r="XM60" s="229"/>
      <c r="XN60" s="229"/>
      <c r="XO60" s="229"/>
      <c r="XP60" s="229"/>
      <c r="XQ60" s="229"/>
      <c r="XR60" s="229"/>
      <c r="XS60" s="229"/>
      <c r="XT60" s="229"/>
      <c r="XU60" s="229"/>
      <c r="XV60" s="229"/>
      <c r="XW60" s="229"/>
      <c r="XX60" s="229"/>
      <c r="XY60" s="229"/>
      <c r="XZ60" s="229"/>
      <c r="YA60" s="229"/>
      <c r="YB60" s="229"/>
      <c r="YC60" s="229"/>
      <c r="YD60" s="229"/>
      <c r="YE60" s="229"/>
      <c r="YF60" s="229"/>
      <c r="YG60" s="229"/>
      <c r="YH60" s="229"/>
      <c r="YI60" s="229"/>
      <c r="YJ60" s="229"/>
      <c r="YK60" s="229"/>
      <c r="YL60" s="311">
        <v>1</v>
      </c>
      <c r="YM60" s="311">
        <v>1</v>
      </c>
      <c r="YN60" s="311">
        <v>1</v>
      </c>
      <c r="YO60" s="311">
        <v>1</v>
      </c>
      <c r="YP60" s="2">
        <v>0</v>
      </c>
      <c r="YQ60" s="2">
        <v>0</v>
      </c>
    </row>
    <row r="61" spans="1:667" s="114" customFormat="1" ht="15" customHeight="1" x14ac:dyDescent="0.25">
      <c r="A61" s="145" t="s">
        <v>1118</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1</v>
      </c>
      <c r="V61" s="114">
        <v>1</v>
      </c>
      <c r="W61" s="114">
        <v>0</v>
      </c>
      <c r="X61" s="114">
        <v>0</v>
      </c>
      <c r="Y61" s="114">
        <v>1</v>
      </c>
      <c r="Z61" s="114">
        <v>1</v>
      </c>
      <c r="AA61" s="114">
        <v>1</v>
      </c>
      <c r="AB61" s="114">
        <v>0</v>
      </c>
      <c r="AC61" s="114">
        <v>0</v>
      </c>
      <c r="AD61" s="114">
        <v>1</v>
      </c>
      <c r="AE61" s="114">
        <v>1</v>
      </c>
      <c r="AF61" s="114">
        <v>1</v>
      </c>
      <c r="AG61" s="114">
        <v>0</v>
      </c>
      <c r="AH61" s="114">
        <v>0</v>
      </c>
      <c r="AI61" s="114">
        <v>1</v>
      </c>
      <c r="AJ61" s="114">
        <v>1</v>
      </c>
      <c r="AK61" s="114">
        <v>1</v>
      </c>
      <c r="AL61" s="114">
        <v>1</v>
      </c>
      <c r="AM61" s="114">
        <v>1</v>
      </c>
      <c r="AN61" s="114">
        <v>1</v>
      </c>
      <c r="AO61" s="114">
        <v>0</v>
      </c>
      <c r="AP61" s="114">
        <v>0</v>
      </c>
      <c r="AQ61" s="114">
        <v>0</v>
      </c>
      <c r="AR61" s="114">
        <v>0</v>
      </c>
      <c r="AS61" s="114">
        <v>0</v>
      </c>
      <c r="AT61" s="114">
        <v>0</v>
      </c>
      <c r="AU61" s="114">
        <v>0</v>
      </c>
      <c r="AV61" s="114">
        <v>0</v>
      </c>
      <c r="AW61" s="114">
        <v>0</v>
      </c>
      <c r="AX61" s="114">
        <v>0</v>
      </c>
      <c r="AY61" s="114">
        <v>0</v>
      </c>
      <c r="AZ61" s="114">
        <v>0</v>
      </c>
      <c r="BA61" s="114">
        <v>0</v>
      </c>
      <c r="BB61" s="114">
        <v>1</v>
      </c>
      <c r="BC61" s="114">
        <v>0</v>
      </c>
      <c r="BD61" s="114">
        <v>1</v>
      </c>
      <c r="BE61" s="114">
        <v>0</v>
      </c>
      <c r="BF61" s="114">
        <v>0</v>
      </c>
      <c r="BG61" s="114">
        <v>0</v>
      </c>
      <c r="BH61" s="114">
        <v>0</v>
      </c>
      <c r="BI61" s="114">
        <v>0</v>
      </c>
      <c r="BJ61" s="114">
        <v>0</v>
      </c>
      <c r="BK61" s="114">
        <v>1</v>
      </c>
      <c r="BL61" s="114">
        <v>0</v>
      </c>
      <c r="BM61" s="114">
        <v>1</v>
      </c>
      <c r="BN61" s="114">
        <v>1</v>
      </c>
      <c r="BO61" s="114">
        <v>0</v>
      </c>
      <c r="BP61" s="114">
        <v>1</v>
      </c>
      <c r="BQ61" s="114">
        <v>1</v>
      </c>
      <c r="BR61" s="114">
        <v>1</v>
      </c>
      <c r="BS61" s="114">
        <v>0</v>
      </c>
      <c r="BT61" s="114">
        <v>0</v>
      </c>
      <c r="BU61" s="114">
        <v>1</v>
      </c>
      <c r="BV61" s="114">
        <v>0</v>
      </c>
      <c r="BW61" s="114">
        <v>1</v>
      </c>
      <c r="BX61" s="114">
        <v>1</v>
      </c>
      <c r="BY61" s="114">
        <v>0</v>
      </c>
      <c r="BZ61" s="114">
        <v>0</v>
      </c>
      <c r="CA61" s="114">
        <v>0</v>
      </c>
      <c r="CB61" s="114">
        <v>0</v>
      </c>
      <c r="CC61" s="114">
        <v>0</v>
      </c>
      <c r="CD61" s="114">
        <v>0</v>
      </c>
      <c r="CE61" s="114">
        <v>0</v>
      </c>
      <c r="CF61" s="114">
        <v>1</v>
      </c>
      <c r="CG61" s="114">
        <v>1</v>
      </c>
      <c r="CH61" s="114">
        <v>0</v>
      </c>
      <c r="CI61" s="114">
        <v>1</v>
      </c>
      <c r="CJ61" s="114">
        <v>1</v>
      </c>
      <c r="CK61" s="114">
        <v>0</v>
      </c>
      <c r="CL61" s="114">
        <v>0</v>
      </c>
      <c r="CM61" s="114">
        <v>0</v>
      </c>
      <c r="CN61" s="114">
        <v>0</v>
      </c>
      <c r="CO61" s="114">
        <v>0</v>
      </c>
      <c r="CP61" s="114">
        <v>0</v>
      </c>
      <c r="CQ61" s="114">
        <v>0</v>
      </c>
      <c r="CR61" s="114">
        <v>0</v>
      </c>
      <c r="CS61" s="114">
        <v>0</v>
      </c>
      <c r="CT61" s="114">
        <v>0</v>
      </c>
      <c r="CU61" s="114">
        <v>0</v>
      </c>
      <c r="CV61" s="114">
        <v>0</v>
      </c>
      <c r="CW61" s="114">
        <v>0</v>
      </c>
      <c r="CX61" s="114">
        <v>0</v>
      </c>
      <c r="CY61" s="114">
        <v>0</v>
      </c>
      <c r="CZ61" s="114">
        <v>0</v>
      </c>
      <c r="DA61" s="114">
        <v>0</v>
      </c>
      <c r="DB61" s="114">
        <v>0</v>
      </c>
      <c r="DC61" s="114">
        <v>0</v>
      </c>
      <c r="DD61" s="114">
        <v>0</v>
      </c>
      <c r="DE61" s="114">
        <v>0</v>
      </c>
      <c r="DF61" s="114">
        <v>0</v>
      </c>
      <c r="DG61" s="114">
        <v>0</v>
      </c>
      <c r="DH61" s="114">
        <v>0</v>
      </c>
      <c r="DI61" s="114">
        <v>0</v>
      </c>
      <c r="DJ61" s="114">
        <v>0</v>
      </c>
      <c r="DK61" s="114">
        <v>0</v>
      </c>
      <c r="DL61" s="114">
        <v>0</v>
      </c>
      <c r="DM61" s="114">
        <v>0</v>
      </c>
      <c r="DN61" s="114">
        <v>0</v>
      </c>
      <c r="DO61" s="114">
        <v>0</v>
      </c>
      <c r="DP61" s="114">
        <v>0</v>
      </c>
      <c r="DQ61" s="114">
        <v>0</v>
      </c>
      <c r="DR61" s="114">
        <v>0</v>
      </c>
      <c r="DS61" s="114">
        <v>0</v>
      </c>
      <c r="DT61" s="114">
        <v>0</v>
      </c>
      <c r="DU61" s="114">
        <v>0</v>
      </c>
      <c r="DV61" s="114">
        <v>0</v>
      </c>
      <c r="DW61" s="114">
        <v>0</v>
      </c>
      <c r="DX61" s="114">
        <v>1</v>
      </c>
      <c r="DY61" s="114">
        <v>0</v>
      </c>
      <c r="DZ61" s="114">
        <v>0</v>
      </c>
      <c r="EA61" s="114">
        <v>0</v>
      </c>
      <c r="EB61" s="114">
        <v>0</v>
      </c>
      <c r="EC61" s="114">
        <v>0</v>
      </c>
      <c r="ED61" s="114">
        <v>0</v>
      </c>
      <c r="EE61" s="114">
        <v>0</v>
      </c>
      <c r="EF61" s="114">
        <v>0</v>
      </c>
      <c r="EG61" s="114">
        <v>0</v>
      </c>
      <c r="EH61" s="114">
        <v>0</v>
      </c>
      <c r="EI61" s="114">
        <v>0</v>
      </c>
      <c r="EJ61" s="114">
        <v>0</v>
      </c>
      <c r="EK61" s="114">
        <v>0</v>
      </c>
      <c r="EL61" s="114">
        <v>0</v>
      </c>
      <c r="EM61" s="114">
        <v>0</v>
      </c>
      <c r="EN61" s="114">
        <v>0</v>
      </c>
      <c r="EO61" s="114">
        <v>0</v>
      </c>
      <c r="EP61" s="114">
        <v>0</v>
      </c>
      <c r="EQ61" s="114">
        <v>0</v>
      </c>
      <c r="ER61" s="114">
        <v>0</v>
      </c>
      <c r="ES61" s="114">
        <v>0</v>
      </c>
      <c r="ET61" s="114">
        <v>0</v>
      </c>
      <c r="EU61" s="114">
        <v>0</v>
      </c>
      <c r="EV61" s="114">
        <v>0</v>
      </c>
      <c r="EW61" s="114">
        <v>0</v>
      </c>
      <c r="EX61" s="114">
        <v>0</v>
      </c>
      <c r="EY61" s="114">
        <v>0</v>
      </c>
      <c r="EZ61" s="114">
        <v>0</v>
      </c>
      <c r="FA61" s="114">
        <v>0</v>
      </c>
      <c r="FB61" s="114">
        <v>0</v>
      </c>
      <c r="FC61" s="114">
        <v>0</v>
      </c>
      <c r="FD61" s="114">
        <v>0</v>
      </c>
      <c r="FE61" s="114">
        <v>0</v>
      </c>
      <c r="FF61" s="114">
        <v>0</v>
      </c>
      <c r="FG61" s="114">
        <v>0</v>
      </c>
      <c r="FH61" s="114">
        <v>0</v>
      </c>
      <c r="FI61" s="114">
        <v>0</v>
      </c>
      <c r="FJ61" s="114">
        <v>0</v>
      </c>
      <c r="FK61" s="114">
        <v>0</v>
      </c>
      <c r="FL61" s="114">
        <v>0</v>
      </c>
      <c r="FM61" s="114">
        <v>0</v>
      </c>
      <c r="FN61" s="114">
        <v>0</v>
      </c>
      <c r="FO61" s="114">
        <v>0</v>
      </c>
      <c r="FP61" s="114">
        <v>0</v>
      </c>
      <c r="FQ61" s="114">
        <v>0</v>
      </c>
      <c r="FR61" s="114">
        <v>0</v>
      </c>
      <c r="FS61" s="114">
        <v>0</v>
      </c>
      <c r="FT61" s="114">
        <v>0</v>
      </c>
      <c r="FU61" s="114">
        <v>0</v>
      </c>
      <c r="FV61" s="114">
        <v>0</v>
      </c>
      <c r="FW61" s="114">
        <v>0</v>
      </c>
      <c r="FX61" s="114">
        <v>0</v>
      </c>
      <c r="FY61" s="114">
        <v>0</v>
      </c>
      <c r="FZ61" s="114">
        <v>0</v>
      </c>
      <c r="GA61" s="114">
        <v>0</v>
      </c>
      <c r="GB61" s="114">
        <v>0</v>
      </c>
      <c r="GC61" s="114">
        <v>0</v>
      </c>
      <c r="GD61" s="114">
        <v>0</v>
      </c>
      <c r="GE61" s="114">
        <v>0</v>
      </c>
      <c r="GF61" s="114">
        <v>0</v>
      </c>
      <c r="GG61" s="114">
        <v>0</v>
      </c>
      <c r="GH61" s="114">
        <v>0</v>
      </c>
      <c r="GI61" s="114">
        <v>0</v>
      </c>
      <c r="GJ61" s="114">
        <v>0</v>
      </c>
      <c r="GK61" s="114">
        <v>0</v>
      </c>
      <c r="GL61" s="114">
        <v>0</v>
      </c>
      <c r="GM61" s="114">
        <v>0</v>
      </c>
      <c r="GN61" s="114">
        <v>0</v>
      </c>
      <c r="GO61" s="114">
        <v>0</v>
      </c>
      <c r="GP61" s="114">
        <v>0</v>
      </c>
      <c r="GQ61" s="114">
        <v>0</v>
      </c>
      <c r="GR61" s="114">
        <v>0</v>
      </c>
      <c r="GS61" s="114">
        <v>0</v>
      </c>
      <c r="GT61" s="114">
        <v>1</v>
      </c>
      <c r="GU61" s="114">
        <v>1</v>
      </c>
      <c r="GV61" s="229">
        <f t="shared" si="396"/>
        <v>1</v>
      </c>
      <c r="GW61" s="229">
        <f t="shared" si="397"/>
        <v>1</v>
      </c>
      <c r="GX61" s="114">
        <v>1</v>
      </c>
      <c r="GY61" s="229">
        <f t="shared" si="399"/>
        <v>1</v>
      </c>
      <c r="GZ61" s="229">
        <f t="shared" si="399"/>
        <v>1</v>
      </c>
      <c r="HA61" s="229">
        <v>0</v>
      </c>
      <c r="HB61" s="229">
        <v>0</v>
      </c>
      <c r="HC61" s="229">
        <f>HB61</f>
        <v>0</v>
      </c>
      <c r="HD61" s="229">
        <v>0</v>
      </c>
      <c r="HE61" s="229">
        <v>0</v>
      </c>
      <c r="HF61" s="229">
        <v>1</v>
      </c>
      <c r="HG61" s="229">
        <v>0</v>
      </c>
      <c r="HH61" s="229">
        <v>0</v>
      </c>
      <c r="HI61" s="229">
        <v>0</v>
      </c>
      <c r="HJ61" s="229">
        <v>0</v>
      </c>
      <c r="HK61" s="229">
        <v>0</v>
      </c>
      <c r="HL61" s="229">
        <v>0</v>
      </c>
      <c r="HM61" s="229">
        <v>0</v>
      </c>
      <c r="HN61" s="229">
        <v>0</v>
      </c>
      <c r="HO61" s="229">
        <v>0</v>
      </c>
      <c r="HP61" s="229">
        <v>0</v>
      </c>
      <c r="HQ61" s="229">
        <v>1</v>
      </c>
      <c r="HR61" s="229">
        <v>0</v>
      </c>
      <c r="HS61" s="229">
        <v>0</v>
      </c>
      <c r="HT61" s="229">
        <v>0</v>
      </c>
      <c r="HU61" s="229">
        <v>0</v>
      </c>
      <c r="HV61" s="229">
        <v>0</v>
      </c>
      <c r="HW61" s="229">
        <v>0</v>
      </c>
      <c r="HX61" s="229">
        <v>0</v>
      </c>
      <c r="HY61" s="229">
        <v>0</v>
      </c>
      <c r="HZ61" s="229">
        <v>0</v>
      </c>
      <c r="IA61" s="229">
        <v>1</v>
      </c>
      <c r="IB61" s="229">
        <v>0</v>
      </c>
      <c r="IC61" s="229">
        <v>0</v>
      </c>
      <c r="ID61" s="229">
        <v>1</v>
      </c>
      <c r="IE61" s="229">
        <v>1</v>
      </c>
      <c r="IF61" s="229">
        <v>0</v>
      </c>
      <c r="IG61" s="229">
        <v>1</v>
      </c>
      <c r="IH61" s="229">
        <v>1</v>
      </c>
      <c r="II61" s="229">
        <v>1</v>
      </c>
      <c r="IJ61" s="229">
        <v>1</v>
      </c>
      <c r="IK61" s="229">
        <v>1</v>
      </c>
      <c r="IL61" s="229">
        <v>1</v>
      </c>
      <c r="IM61" s="229">
        <v>1</v>
      </c>
      <c r="IN61" s="229">
        <v>1</v>
      </c>
      <c r="IO61" s="229">
        <v>1</v>
      </c>
      <c r="IP61" s="229">
        <v>1</v>
      </c>
      <c r="IQ61" s="229">
        <v>1</v>
      </c>
      <c r="IR61" s="229">
        <v>1</v>
      </c>
      <c r="IS61" s="229">
        <v>1</v>
      </c>
      <c r="IT61" s="229">
        <v>1</v>
      </c>
      <c r="IU61" s="229">
        <v>1</v>
      </c>
      <c r="IV61" s="229">
        <v>1</v>
      </c>
      <c r="IW61" s="229">
        <v>1</v>
      </c>
      <c r="IX61" s="229">
        <v>1</v>
      </c>
      <c r="IY61" s="229">
        <v>1</v>
      </c>
      <c r="IZ61" s="229">
        <v>1</v>
      </c>
      <c r="JA61" s="229">
        <v>1</v>
      </c>
      <c r="JB61" s="229">
        <v>1</v>
      </c>
      <c r="JC61" s="229">
        <v>1</v>
      </c>
      <c r="JD61" s="229">
        <v>0</v>
      </c>
      <c r="JE61" s="229">
        <v>0</v>
      </c>
      <c r="JF61" s="229">
        <v>0</v>
      </c>
      <c r="JG61" s="229">
        <v>0</v>
      </c>
      <c r="JH61" s="229">
        <v>0</v>
      </c>
      <c r="JI61" s="229">
        <v>1</v>
      </c>
      <c r="JJ61" s="229">
        <v>1</v>
      </c>
      <c r="JK61" s="229">
        <v>1</v>
      </c>
      <c r="JL61" s="229">
        <v>1</v>
      </c>
      <c r="JM61" s="229">
        <v>1</v>
      </c>
      <c r="JN61" s="229">
        <v>1</v>
      </c>
      <c r="JO61" s="229">
        <v>1</v>
      </c>
      <c r="JP61" s="229">
        <v>0</v>
      </c>
      <c r="JQ61" s="229">
        <v>0</v>
      </c>
      <c r="JR61" s="229">
        <v>0</v>
      </c>
      <c r="JS61" s="229">
        <v>1</v>
      </c>
      <c r="JT61" s="229">
        <v>1</v>
      </c>
      <c r="JU61" s="229">
        <v>1</v>
      </c>
      <c r="JV61" s="229">
        <v>1</v>
      </c>
      <c r="JW61" s="229">
        <v>1</v>
      </c>
      <c r="JX61" s="229">
        <v>1</v>
      </c>
      <c r="JY61" s="229">
        <v>1</v>
      </c>
      <c r="JZ61" s="229">
        <v>0</v>
      </c>
      <c r="KA61" s="229">
        <v>0</v>
      </c>
      <c r="KB61" s="229">
        <v>0</v>
      </c>
      <c r="KC61" s="229">
        <v>1</v>
      </c>
      <c r="KD61" s="229">
        <v>1</v>
      </c>
      <c r="KE61" s="229">
        <v>1</v>
      </c>
      <c r="KF61" s="229">
        <v>1</v>
      </c>
      <c r="KG61" s="229">
        <v>1</v>
      </c>
      <c r="KH61" s="229">
        <v>1</v>
      </c>
      <c r="KI61" s="229">
        <v>1</v>
      </c>
      <c r="KJ61" s="229">
        <v>0</v>
      </c>
      <c r="KK61" s="229">
        <v>0</v>
      </c>
      <c r="KL61" s="229">
        <v>0</v>
      </c>
      <c r="KM61" s="229">
        <v>0</v>
      </c>
      <c r="KN61" s="229">
        <v>0</v>
      </c>
      <c r="KO61" s="229">
        <v>0</v>
      </c>
      <c r="KP61" s="229">
        <v>0</v>
      </c>
      <c r="KQ61" s="229">
        <v>0</v>
      </c>
      <c r="KR61" s="229">
        <v>0</v>
      </c>
      <c r="KS61" s="229">
        <v>0</v>
      </c>
      <c r="KT61" s="229">
        <v>0</v>
      </c>
      <c r="KU61" s="229">
        <v>0</v>
      </c>
      <c r="KV61" s="229">
        <v>0</v>
      </c>
      <c r="KW61" s="229">
        <v>0</v>
      </c>
      <c r="KX61" s="229">
        <v>0</v>
      </c>
      <c r="KY61" s="229">
        <v>0</v>
      </c>
      <c r="KZ61" s="229">
        <v>0</v>
      </c>
      <c r="LA61" s="229">
        <v>0</v>
      </c>
      <c r="LB61" s="229">
        <v>0</v>
      </c>
      <c r="LC61" s="229">
        <v>0</v>
      </c>
      <c r="LD61" s="229">
        <v>0</v>
      </c>
      <c r="LE61" s="114">
        <v>0</v>
      </c>
      <c r="LF61" s="114">
        <v>1</v>
      </c>
      <c r="LG61" s="229">
        <v>1</v>
      </c>
      <c r="LH61" s="229">
        <v>0</v>
      </c>
      <c r="LI61" s="340">
        <v>0</v>
      </c>
      <c r="LJ61" s="340">
        <v>0</v>
      </c>
      <c r="LK61" s="2">
        <v>0</v>
      </c>
      <c r="LL61" s="2">
        <v>0</v>
      </c>
      <c r="LM61" s="2">
        <v>0</v>
      </c>
      <c r="LN61" s="2">
        <v>0</v>
      </c>
      <c r="LO61" s="2">
        <v>0</v>
      </c>
      <c r="LP61" s="2">
        <v>0</v>
      </c>
      <c r="LQ61" s="2">
        <v>0</v>
      </c>
      <c r="LR61" s="2">
        <v>0</v>
      </c>
      <c r="LS61" s="2">
        <v>0</v>
      </c>
      <c r="LT61" s="2">
        <v>0</v>
      </c>
      <c r="LU61" s="2">
        <v>0</v>
      </c>
      <c r="LV61" s="2">
        <f t="shared" si="398"/>
        <v>0</v>
      </c>
      <c r="LW61" s="2">
        <f t="shared" si="398"/>
        <v>0</v>
      </c>
      <c r="LX61" s="2">
        <f t="shared" si="398"/>
        <v>0</v>
      </c>
      <c r="LY61" s="2">
        <f t="shared" si="398"/>
        <v>0</v>
      </c>
      <c r="LZ61" s="2">
        <f t="shared" si="398"/>
        <v>0</v>
      </c>
      <c r="MA61" s="2">
        <f t="shared" si="398"/>
        <v>0</v>
      </c>
      <c r="MB61" s="2">
        <f t="shared" si="398"/>
        <v>0</v>
      </c>
      <c r="MC61" s="2">
        <f t="shared" si="398"/>
        <v>0</v>
      </c>
      <c r="MD61" s="2">
        <f t="shared" si="398"/>
        <v>0</v>
      </c>
      <c r="ME61" s="2">
        <v>0</v>
      </c>
      <c r="MF61" s="2">
        <v>0</v>
      </c>
      <c r="MG61" s="2">
        <v>0</v>
      </c>
      <c r="MH61" s="2">
        <v>0</v>
      </c>
      <c r="MI61" s="2">
        <v>1</v>
      </c>
      <c r="MJ61" s="2">
        <v>0</v>
      </c>
      <c r="MK61" s="2">
        <v>1</v>
      </c>
      <c r="ML61" s="2">
        <v>0</v>
      </c>
      <c r="MM61" s="2">
        <v>0</v>
      </c>
      <c r="MN61" s="2">
        <v>0</v>
      </c>
      <c r="MO61" s="2">
        <v>0</v>
      </c>
      <c r="MP61" s="2">
        <v>0</v>
      </c>
      <c r="MQ61" s="2">
        <v>0</v>
      </c>
      <c r="MR61" s="2">
        <v>0</v>
      </c>
      <c r="MT61" s="114" t="s">
        <v>2191</v>
      </c>
      <c r="MU61" s="114">
        <v>0</v>
      </c>
      <c r="MV61" s="229">
        <v>1</v>
      </c>
      <c r="NA61" s="114">
        <v>0</v>
      </c>
      <c r="NB61" s="114">
        <v>0</v>
      </c>
      <c r="NK61" s="114">
        <v>0</v>
      </c>
      <c r="NL61" s="114">
        <v>1</v>
      </c>
      <c r="NM61" s="114">
        <v>0</v>
      </c>
      <c r="NO61" s="176"/>
      <c r="ON61" s="114">
        <v>0</v>
      </c>
      <c r="OO61" s="114">
        <v>0</v>
      </c>
      <c r="OP61" s="114">
        <v>0</v>
      </c>
      <c r="OQ61" s="114">
        <v>0</v>
      </c>
      <c r="OR61" s="114">
        <v>0</v>
      </c>
      <c r="OT61" s="114">
        <v>0</v>
      </c>
      <c r="OX61" s="114">
        <v>0</v>
      </c>
      <c r="PJ61" s="114">
        <v>0</v>
      </c>
      <c r="PN61" s="146"/>
      <c r="PU61" s="114">
        <v>0</v>
      </c>
      <c r="QX61" s="146"/>
      <c r="RD61" s="146">
        <v>0</v>
      </c>
      <c r="RM61" s="114">
        <v>0</v>
      </c>
      <c r="RT61" s="114">
        <v>0</v>
      </c>
      <c r="RU61" s="114">
        <v>0</v>
      </c>
      <c r="SC61" s="114">
        <v>0</v>
      </c>
      <c r="SD61" s="114">
        <v>0</v>
      </c>
      <c r="SR61" s="229"/>
      <c r="SS61" s="229">
        <v>0</v>
      </c>
      <c r="ST61" s="229"/>
      <c r="SU61" s="229"/>
      <c r="SV61" s="229"/>
      <c r="SW61" s="229"/>
      <c r="SX61" s="229"/>
      <c r="SY61" s="229"/>
      <c r="SZ61" s="229"/>
      <c r="TA61" s="229"/>
      <c r="TB61" s="229"/>
      <c r="TC61" s="229"/>
      <c r="TD61" s="229"/>
      <c r="TE61" s="229"/>
      <c r="TF61" s="229"/>
      <c r="TG61" s="229"/>
      <c r="TH61" s="229"/>
      <c r="TI61" s="229"/>
      <c r="TJ61" s="229"/>
      <c r="TK61" s="229">
        <v>0</v>
      </c>
      <c r="TL61" s="229"/>
      <c r="TM61" s="229"/>
      <c r="TN61" s="229"/>
      <c r="TO61" s="229"/>
      <c r="TP61" s="229"/>
      <c r="TQ61" s="229"/>
      <c r="TR61" s="229">
        <v>0</v>
      </c>
      <c r="TS61" s="229"/>
      <c r="TT61" s="229"/>
      <c r="TU61" s="229"/>
      <c r="TV61" s="229"/>
      <c r="TW61" s="229">
        <v>1</v>
      </c>
      <c r="TX61" s="229"/>
      <c r="TY61" s="229"/>
      <c r="TZ61" s="229">
        <v>0</v>
      </c>
      <c r="UA61" s="229"/>
      <c r="UB61" s="229"/>
      <c r="UC61" s="229"/>
      <c r="UD61" s="229"/>
      <c r="UE61" s="229">
        <v>0</v>
      </c>
      <c r="UF61" s="229"/>
      <c r="UG61" s="229"/>
      <c r="UH61" s="229"/>
      <c r="UI61" s="229"/>
      <c r="UJ61" s="229"/>
      <c r="UK61" s="229"/>
      <c r="UL61" s="229"/>
      <c r="UM61" s="229"/>
      <c r="UN61" s="229"/>
      <c r="UO61" s="230"/>
      <c r="UP61" s="230"/>
      <c r="UQ61" s="229"/>
      <c r="UR61" s="229"/>
      <c r="US61" s="229"/>
      <c r="UT61" s="229"/>
      <c r="UU61" s="229"/>
      <c r="UV61" s="229"/>
      <c r="UW61" s="229"/>
      <c r="UX61" s="229"/>
      <c r="UY61" s="229"/>
      <c r="UZ61" s="229"/>
      <c r="VA61" s="229"/>
      <c r="VB61" s="229"/>
      <c r="VC61" s="229"/>
      <c r="VD61" s="229"/>
      <c r="VE61" s="229"/>
      <c r="VF61" s="229"/>
      <c r="VG61" s="229"/>
      <c r="VH61" s="229"/>
      <c r="VI61" s="229"/>
      <c r="VJ61" s="229"/>
      <c r="VK61" s="229"/>
      <c r="VL61" s="229"/>
      <c r="VM61" s="229"/>
      <c r="VN61" s="229"/>
      <c r="VO61" s="229"/>
      <c r="VP61" s="229"/>
      <c r="VQ61" s="229"/>
      <c r="VR61" s="229"/>
      <c r="VS61" s="229"/>
      <c r="VT61" s="229"/>
      <c r="VU61" s="229"/>
      <c r="VV61" s="229"/>
      <c r="VW61" s="229"/>
      <c r="VX61" s="229"/>
      <c r="VY61" s="229"/>
      <c r="VZ61" s="229"/>
      <c r="WA61" s="229"/>
      <c r="WB61" s="229"/>
      <c r="WC61" s="229"/>
      <c r="WD61" s="229"/>
      <c r="WE61" s="229"/>
      <c r="WF61" s="229"/>
      <c r="WG61" s="229"/>
      <c r="WH61" s="229"/>
      <c r="WI61" s="229"/>
      <c r="WJ61" s="176"/>
      <c r="WK61" s="229"/>
      <c r="WL61" s="229"/>
      <c r="WM61" s="229"/>
      <c r="WN61" s="229"/>
      <c r="WO61" s="229"/>
      <c r="WP61" s="229"/>
      <c r="WQ61" s="229"/>
      <c r="WR61" s="229"/>
      <c r="WS61" s="229"/>
      <c r="WT61" s="229"/>
      <c r="WU61" s="229"/>
      <c r="WV61" s="229"/>
      <c r="WW61" s="229">
        <v>0</v>
      </c>
      <c r="WX61" s="229"/>
      <c r="WY61" s="229"/>
      <c r="WZ61" s="229"/>
      <c r="XA61" s="229"/>
      <c r="XB61" s="229"/>
      <c r="XC61" s="229"/>
      <c r="XD61" s="229">
        <v>0</v>
      </c>
      <c r="XE61" s="229"/>
      <c r="XF61" s="229"/>
      <c r="XG61" s="229"/>
      <c r="XH61" s="229"/>
      <c r="XI61" s="229"/>
      <c r="XJ61" s="229"/>
      <c r="XK61" s="229"/>
      <c r="XL61" s="229"/>
      <c r="XM61" s="229"/>
      <c r="XN61" s="229"/>
      <c r="XO61" s="229"/>
      <c r="XP61" s="229"/>
      <c r="XQ61" s="229"/>
      <c r="XR61" s="229"/>
      <c r="XS61" s="229"/>
      <c r="XT61" s="229"/>
      <c r="XU61" s="229"/>
      <c r="XV61" s="229"/>
      <c r="XW61" s="229"/>
      <c r="XX61" s="229"/>
      <c r="XY61" s="229"/>
      <c r="XZ61" s="229"/>
      <c r="YA61" s="229"/>
      <c r="YB61" s="229"/>
      <c r="YC61" s="229"/>
      <c r="YD61" s="229"/>
      <c r="YE61" s="229"/>
      <c r="YF61" s="229"/>
      <c r="YG61" s="229"/>
      <c r="YH61" s="229"/>
      <c r="YI61" s="229"/>
      <c r="YJ61" s="229"/>
      <c r="YK61" s="229"/>
      <c r="YL61" s="311">
        <v>0</v>
      </c>
      <c r="YM61" s="311">
        <v>0</v>
      </c>
      <c r="YN61" s="311">
        <v>0</v>
      </c>
      <c r="YO61" s="311">
        <v>0</v>
      </c>
      <c r="YP61" s="2">
        <v>0</v>
      </c>
      <c r="YQ61" s="2">
        <v>0</v>
      </c>
    </row>
    <row r="62" spans="1:667" s="114" customFormat="1" ht="15" customHeight="1" x14ac:dyDescent="0.25">
      <c r="A62" s="147" t="s">
        <v>1148</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1</v>
      </c>
      <c r="V62" s="114">
        <v>0</v>
      </c>
      <c r="W62" s="114">
        <v>1</v>
      </c>
      <c r="X62" s="114">
        <v>0</v>
      </c>
      <c r="Y62" s="114">
        <v>1</v>
      </c>
      <c r="Z62" s="114">
        <v>1</v>
      </c>
      <c r="AA62" s="114">
        <v>0</v>
      </c>
      <c r="AB62" s="114">
        <v>1</v>
      </c>
      <c r="AC62" s="114">
        <v>0</v>
      </c>
      <c r="AD62" s="114">
        <v>1</v>
      </c>
      <c r="AE62" s="114">
        <v>1</v>
      </c>
      <c r="AF62" s="114">
        <v>0</v>
      </c>
      <c r="AG62" s="114">
        <v>1</v>
      </c>
      <c r="AH62" s="114">
        <v>0</v>
      </c>
      <c r="AI62" s="114">
        <v>1</v>
      </c>
      <c r="AJ62" s="114">
        <v>0</v>
      </c>
      <c r="AK62" s="114">
        <v>0</v>
      </c>
      <c r="AL62" s="114">
        <v>0</v>
      </c>
      <c r="AM62" s="114">
        <v>0</v>
      </c>
      <c r="AN62" s="114">
        <v>0</v>
      </c>
      <c r="AO62" s="114">
        <v>0</v>
      </c>
      <c r="AP62" s="114">
        <v>0</v>
      </c>
      <c r="AQ62" s="114">
        <v>0</v>
      </c>
      <c r="AR62" s="114">
        <v>1</v>
      </c>
      <c r="AS62" s="114">
        <v>1</v>
      </c>
      <c r="AT62" s="114">
        <v>1</v>
      </c>
      <c r="AU62" s="114">
        <v>1</v>
      </c>
      <c r="AV62" s="114">
        <v>1</v>
      </c>
      <c r="AW62" s="114">
        <v>1</v>
      </c>
      <c r="AX62" s="114">
        <v>1</v>
      </c>
      <c r="AY62" s="114">
        <v>0</v>
      </c>
      <c r="AZ62" s="114">
        <v>0</v>
      </c>
      <c r="BA62" s="114">
        <v>0</v>
      </c>
      <c r="BB62" s="114">
        <v>0</v>
      </c>
      <c r="BC62" s="114">
        <v>0</v>
      </c>
      <c r="BD62" s="114">
        <v>0</v>
      </c>
      <c r="BE62" s="114">
        <v>0</v>
      </c>
      <c r="BF62" s="114">
        <v>0</v>
      </c>
      <c r="BG62" s="114">
        <v>0</v>
      </c>
      <c r="BH62" s="114">
        <v>1</v>
      </c>
      <c r="BI62" s="114">
        <v>1</v>
      </c>
      <c r="BJ62" s="114">
        <v>0</v>
      </c>
      <c r="BK62" s="114">
        <v>0</v>
      </c>
      <c r="BL62" s="114">
        <v>0</v>
      </c>
      <c r="BM62" s="114">
        <v>0</v>
      </c>
      <c r="BN62" s="114">
        <v>1</v>
      </c>
      <c r="BO62" s="114">
        <v>1</v>
      </c>
      <c r="BP62" s="114">
        <v>1</v>
      </c>
      <c r="BQ62" s="114">
        <v>1</v>
      </c>
      <c r="BR62" s="114">
        <v>1</v>
      </c>
      <c r="BS62" s="114">
        <v>0</v>
      </c>
      <c r="BT62" s="114">
        <v>1</v>
      </c>
      <c r="BU62" s="114">
        <v>0</v>
      </c>
      <c r="BV62" s="114">
        <v>1</v>
      </c>
      <c r="BW62" s="114">
        <v>1</v>
      </c>
      <c r="BX62" s="114">
        <v>0</v>
      </c>
      <c r="BY62" s="114">
        <v>0</v>
      </c>
      <c r="BZ62" s="114">
        <v>1</v>
      </c>
      <c r="CA62" s="114">
        <v>0</v>
      </c>
      <c r="CB62" s="114">
        <v>0</v>
      </c>
      <c r="CC62" s="114">
        <v>0</v>
      </c>
      <c r="CD62" s="114">
        <v>0</v>
      </c>
      <c r="CE62" s="114">
        <v>0</v>
      </c>
      <c r="CF62" s="114">
        <v>0</v>
      </c>
      <c r="CG62" s="114">
        <v>0</v>
      </c>
      <c r="CH62" s="114">
        <v>0</v>
      </c>
      <c r="CI62" s="114">
        <v>0</v>
      </c>
      <c r="CJ62" s="114">
        <v>0</v>
      </c>
      <c r="CK62" s="114">
        <v>0</v>
      </c>
      <c r="CL62" s="114">
        <v>0</v>
      </c>
      <c r="CM62" s="114">
        <v>0</v>
      </c>
      <c r="CN62" s="114">
        <v>0</v>
      </c>
      <c r="CO62" s="114">
        <v>0</v>
      </c>
      <c r="CP62" s="114">
        <v>0</v>
      </c>
      <c r="CQ62" s="114">
        <v>0</v>
      </c>
      <c r="CR62" s="114">
        <v>1</v>
      </c>
      <c r="CS62" s="114">
        <v>1</v>
      </c>
      <c r="CT62" s="114">
        <v>1</v>
      </c>
      <c r="CU62" s="114">
        <v>1</v>
      </c>
      <c r="CV62" s="114">
        <v>1</v>
      </c>
      <c r="CW62" s="114">
        <v>1</v>
      </c>
      <c r="CX62" s="114">
        <v>1</v>
      </c>
      <c r="CY62" s="114">
        <v>1</v>
      </c>
      <c r="CZ62" s="114">
        <v>1</v>
      </c>
      <c r="DA62" s="114">
        <v>1</v>
      </c>
      <c r="DB62" s="114">
        <v>0</v>
      </c>
      <c r="DC62" s="114">
        <v>0</v>
      </c>
      <c r="DD62" s="114">
        <v>0</v>
      </c>
      <c r="DE62" s="114">
        <v>0</v>
      </c>
      <c r="DF62" s="114">
        <v>0</v>
      </c>
      <c r="DG62" s="114">
        <v>0</v>
      </c>
      <c r="DH62" s="114">
        <v>0</v>
      </c>
      <c r="DI62" s="114">
        <v>0</v>
      </c>
      <c r="DJ62" s="114">
        <v>0</v>
      </c>
      <c r="DK62" s="114">
        <v>0</v>
      </c>
      <c r="DL62" s="114">
        <v>0</v>
      </c>
      <c r="DM62" s="114">
        <v>0</v>
      </c>
      <c r="DN62" s="114">
        <v>0</v>
      </c>
      <c r="DO62" s="114">
        <v>0</v>
      </c>
      <c r="DP62" s="114">
        <v>0</v>
      </c>
      <c r="DQ62" s="114">
        <v>0</v>
      </c>
      <c r="DR62" s="114">
        <v>0</v>
      </c>
      <c r="DS62" s="114">
        <v>0</v>
      </c>
      <c r="DT62" s="114">
        <v>0</v>
      </c>
      <c r="DU62" s="114">
        <v>0</v>
      </c>
      <c r="DV62" s="114">
        <v>0</v>
      </c>
      <c r="DW62" s="114">
        <v>0</v>
      </c>
      <c r="DX62" s="114">
        <v>1</v>
      </c>
      <c r="DY62" s="114">
        <v>0</v>
      </c>
      <c r="DZ62" s="114">
        <v>0</v>
      </c>
      <c r="EA62" s="114">
        <v>0</v>
      </c>
      <c r="EB62" s="114">
        <v>0</v>
      </c>
      <c r="EC62" s="114">
        <v>0</v>
      </c>
      <c r="ED62" s="114">
        <v>0</v>
      </c>
      <c r="EE62" s="114">
        <v>0</v>
      </c>
      <c r="EF62" s="114">
        <v>0</v>
      </c>
      <c r="EG62" s="114">
        <v>0</v>
      </c>
      <c r="EH62" s="114">
        <v>0</v>
      </c>
      <c r="EI62" s="114">
        <v>0</v>
      </c>
      <c r="EJ62" s="114">
        <v>0</v>
      </c>
      <c r="EK62" s="114">
        <v>0</v>
      </c>
      <c r="EL62" s="114">
        <v>0</v>
      </c>
      <c r="EM62" s="114">
        <v>0</v>
      </c>
      <c r="EN62" s="114">
        <v>0</v>
      </c>
      <c r="EO62" s="114">
        <v>0</v>
      </c>
      <c r="EP62" s="114">
        <v>0</v>
      </c>
      <c r="EQ62" s="114">
        <v>0</v>
      </c>
      <c r="ER62" s="114">
        <v>0</v>
      </c>
      <c r="ES62" s="114">
        <v>0</v>
      </c>
      <c r="ET62" s="114">
        <v>0</v>
      </c>
      <c r="EU62" s="114">
        <v>0</v>
      </c>
      <c r="EV62" s="114">
        <v>0</v>
      </c>
      <c r="EW62" s="114">
        <v>0</v>
      </c>
      <c r="EX62" s="114">
        <v>0</v>
      </c>
      <c r="EY62" s="114">
        <v>0</v>
      </c>
      <c r="EZ62" s="114">
        <v>0</v>
      </c>
      <c r="FA62" s="114">
        <v>0</v>
      </c>
      <c r="FB62" s="114">
        <v>0</v>
      </c>
      <c r="FC62" s="114">
        <v>0</v>
      </c>
      <c r="FD62" s="114">
        <v>0</v>
      </c>
      <c r="FE62" s="114">
        <v>0</v>
      </c>
      <c r="FF62" s="114">
        <v>0</v>
      </c>
      <c r="FG62" s="114">
        <v>0</v>
      </c>
      <c r="FH62" s="114">
        <v>0</v>
      </c>
      <c r="FI62" s="114">
        <v>0</v>
      </c>
      <c r="FJ62" s="114">
        <v>0</v>
      </c>
      <c r="FK62" s="114">
        <v>0</v>
      </c>
      <c r="FL62" s="114">
        <v>0</v>
      </c>
      <c r="FM62" s="114">
        <v>0</v>
      </c>
      <c r="FN62" s="114">
        <v>0</v>
      </c>
      <c r="FO62" s="114">
        <v>0</v>
      </c>
      <c r="FP62" s="114">
        <v>0</v>
      </c>
      <c r="FQ62" s="114">
        <v>0</v>
      </c>
      <c r="FR62" s="114">
        <v>1</v>
      </c>
      <c r="FS62" s="114">
        <v>0</v>
      </c>
      <c r="FT62" s="114">
        <v>1</v>
      </c>
      <c r="FU62" s="114">
        <v>0</v>
      </c>
      <c r="FV62" s="114">
        <v>0</v>
      </c>
      <c r="FW62" s="114">
        <v>0</v>
      </c>
      <c r="FX62" s="114">
        <v>0</v>
      </c>
      <c r="FY62" s="114">
        <v>0</v>
      </c>
      <c r="FZ62" s="114">
        <v>0</v>
      </c>
      <c r="GA62" s="114">
        <v>0</v>
      </c>
      <c r="GB62" s="114">
        <v>0</v>
      </c>
      <c r="GC62" s="114">
        <v>0</v>
      </c>
      <c r="GD62" s="114">
        <v>0</v>
      </c>
      <c r="GE62" s="114">
        <v>0</v>
      </c>
      <c r="GF62" s="114">
        <v>0</v>
      </c>
      <c r="GG62" s="114">
        <v>0</v>
      </c>
      <c r="GH62" s="114">
        <v>0</v>
      </c>
      <c r="GI62" s="114">
        <v>0</v>
      </c>
      <c r="GJ62" s="114">
        <v>0</v>
      </c>
      <c r="GK62" s="114">
        <v>0</v>
      </c>
      <c r="GL62" s="114">
        <v>0</v>
      </c>
      <c r="GM62" s="114">
        <v>0</v>
      </c>
      <c r="GN62" s="114">
        <v>0</v>
      </c>
      <c r="GO62" s="114">
        <v>0</v>
      </c>
      <c r="GP62" s="114">
        <v>0</v>
      </c>
      <c r="GQ62" s="114">
        <v>0</v>
      </c>
      <c r="GR62" s="114">
        <v>0</v>
      </c>
      <c r="GS62" s="114">
        <v>0</v>
      </c>
      <c r="GT62" s="114">
        <v>0</v>
      </c>
      <c r="GU62" s="114">
        <v>0</v>
      </c>
      <c r="GV62" s="229">
        <f t="shared" si="396"/>
        <v>0</v>
      </c>
      <c r="GW62" s="229">
        <f t="shared" si="397"/>
        <v>0</v>
      </c>
      <c r="GX62" s="114">
        <v>0</v>
      </c>
      <c r="GY62" s="229">
        <f t="shared" si="399"/>
        <v>0</v>
      </c>
      <c r="GZ62" s="229">
        <f t="shared" si="399"/>
        <v>0</v>
      </c>
      <c r="HA62" s="229">
        <v>0</v>
      </c>
      <c r="HB62" s="229">
        <v>0</v>
      </c>
      <c r="HC62" s="229">
        <f>HB62</f>
        <v>0</v>
      </c>
      <c r="HD62" s="229">
        <v>1</v>
      </c>
      <c r="HE62" s="229">
        <v>1</v>
      </c>
      <c r="HF62" s="229">
        <v>1</v>
      </c>
      <c r="HG62" s="229">
        <v>0</v>
      </c>
      <c r="HH62" s="229">
        <v>0</v>
      </c>
      <c r="HI62" s="229">
        <v>0</v>
      </c>
      <c r="HJ62" s="229">
        <v>0</v>
      </c>
      <c r="HK62" s="229">
        <v>0</v>
      </c>
      <c r="HL62" s="229">
        <v>0</v>
      </c>
      <c r="HM62" s="229">
        <v>0</v>
      </c>
      <c r="HN62" s="229">
        <v>0</v>
      </c>
      <c r="HO62" s="229">
        <v>0</v>
      </c>
      <c r="HP62" s="229">
        <v>1</v>
      </c>
      <c r="HQ62" s="229">
        <v>0</v>
      </c>
      <c r="HR62" s="229">
        <v>0</v>
      </c>
      <c r="HS62" s="229">
        <v>0</v>
      </c>
      <c r="HT62" s="229">
        <v>0</v>
      </c>
      <c r="HU62" s="229">
        <v>0</v>
      </c>
      <c r="HV62" s="229">
        <v>0</v>
      </c>
      <c r="HW62" s="229">
        <v>0</v>
      </c>
      <c r="HX62" s="229">
        <v>0</v>
      </c>
      <c r="HY62" s="229">
        <v>1</v>
      </c>
      <c r="HZ62" s="229">
        <v>0</v>
      </c>
      <c r="IA62" s="229">
        <v>0</v>
      </c>
      <c r="IB62" s="229">
        <v>0</v>
      </c>
      <c r="IC62" s="229">
        <v>0</v>
      </c>
      <c r="ID62" s="229">
        <v>0</v>
      </c>
      <c r="IE62" s="229">
        <v>0</v>
      </c>
      <c r="IF62" s="229">
        <v>0</v>
      </c>
      <c r="IG62" s="229">
        <v>0</v>
      </c>
      <c r="IH62" s="229">
        <v>0</v>
      </c>
      <c r="II62" s="229">
        <v>0</v>
      </c>
      <c r="IJ62" s="229">
        <v>0</v>
      </c>
      <c r="IK62" s="229">
        <v>0</v>
      </c>
      <c r="IL62" s="229">
        <v>0</v>
      </c>
      <c r="IM62" s="229">
        <v>0</v>
      </c>
      <c r="IN62" s="229">
        <v>0</v>
      </c>
      <c r="IO62" s="229">
        <v>0</v>
      </c>
      <c r="IP62" s="229">
        <v>0</v>
      </c>
      <c r="IQ62" s="229">
        <v>0</v>
      </c>
      <c r="IR62" s="229">
        <v>0</v>
      </c>
      <c r="IS62" s="229">
        <v>0</v>
      </c>
      <c r="IT62" s="229">
        <v>0</v>
      </c>
      <c r="IU62" s="229">
        <v>0</v>
      </c>
      <c r="IV62" s="229">
        <v>0</v>
      </c>
      <c r="IW62" s="229">
        <v>0</v>
      </c>
      <c r="IX62" s="229">
        <v>0</v>
      </c>
      <c r="IY62" s="229">
        <v>0</v>
      </c>
      <c r="IZ62" s="229">
        <v>0</v>
      </c>
      <c r="JA62" s="229">
        <v>0</v>
      </c>
      <c r="JB62" s="229">
        <v>0</v>
      </c>
      <c r="JC62" s="229">
        <v>0</v>
      </c>
      <c r="JD62" s="229">
        <v>0</v>
      </c>
      <c r="JE62" s="229">
        <v>0</v>
      </c>
      <c r="JF62" s="229">
        <v>0</v>
      </c>
      <c r="JG62" s="229">
        <v>0</v>
      </c>
      <c r="JH62" s="229">
        <v>0</v>
      </c>
      <c r="JI62" s="229">
        <v>1</v>
      </c>
      <c r="JJ62" s="229">
        <v>1</v>
      </c>
      <c r="JK62" s="229">
        <v>1</v>
      </c>
      <c r="JL62" s="229">
        <v>1</v>
      </c>
      <c r="JM62" s="229">
        <v>1</v>
      </c>
      <c r="JN62" s="229">
        <v>1</v>
      </c>
      <c r="JO62" s="229">
        <v>1</v>
      </c>
      <c r="JP62" s="229">
        <v>0</v>
      </c>
      <c r="JQ62" s="229">
        <v>0</v>
      </c>
      <c r="JR62" s="229">
        <v>0</v>
      </c>
      <c r="JS62" s="229">
        <v>0</v>
      </c>
      <c r="JT62" s="229">
        <v>0</v>
      </c>
      <c r="JU62" s="229">
        <v>0</v>
      </c>
      <c r="JV62" s="229">
        <v>0</v>
      </c>
      <c r="JW62" s="229">
        <v>0</v>
      </c>
      <c r="JX62" s="229">
        <v>0</v>
      </c>
      <c r="JY62" s="229">
        <v>0</v>
      </c>
      <c r="JZ62" s="229">
        <v>0</v>
      </c>
      <c r="KA62" s="229">
        <v>0</v>
      </c>
      <c r="KB62" s="229">
        <v>0</v>
      </c>
      <c r="KC62" s="229">
        <v>1</v>
      </c>
      <c r="KD62" s="229">
        <v>1</v>
      </c>
      <c r="KE62" s="229">
        <v>1</v>
      </c>
      <c r="KF62" s="229">
        <v>1</v>
      </c>
      <c r="KG62" s="229">
        <v>1</v>
      </c>
      <c r="KH62" s="229">
        <v>1</v>
      </c>
      <c r="KI62" s="229">
        <v>1</v>
      </c>
      <c r="KJ62" s="229">
        <v>0</v>
      </c>
      <c r="KK62" s="229">
        <v>0</v>
      </c>
      <c r="KL62" s="229">
        <v>1</v>
      </c>
      <c r="KM62" s="229">
        <v>1</v>
      </c>
      <c r="KN62" s="229">
        <v>1</v>
      </c>
      <c r="KO62" s="229">
        <v>1</v>
      </c>
      <c r="KP62" s="229">
        <v>1</v>
      </c>
      <c r="KQ62" s="229">
        <v>1</v>
      </c>
      <c r="KR62" s="229">
        <v>1</v>
      </c>
      <c r="KS62" s="229">
        <v>1</v>
      </c>
      <c r="KT62" s="229">
        <v>1</v>
      </c>
      <c r="KU62" s="229">
        <v>1</v>
      </c>
      <c r="KV62" s="229">
        <v>1</v>
      </c>
      <c r="KW62" s="229">
        <v>1</v>
      </c>
      <c r="KX62" s="229">
        <v>1</v>
      </c>
      <c r="KY62" s="229">
        <v>1</v>
      </c>
      <c r="KZ62" s="229">
        <v>1</v>
      </c>
      <c r="LA62" s="229">
        <v>1</v>
      </c>
      <c r="LB62" s="229">
        <v>1</v>
      </c>
      <c r="LC62" s="229">
        <v>1</v>
      </c>
      <c r="LD62" s="229">
        <v>1</v>
      </c>
      <c r="LE62" s="114">
        <v>0</v>
      </c>
      <c r="LF62" s="114">
        <v>0</v>
      </c>
      <c r="LG62" s="229">
        <v>1</v>
      </c>
      <c r="LH62" s="229">
        <v>1</v>
      </c>
      <c r="LI62" s="340">
        <v>0</v>
      </c>
      <c r="LJ62" s="340">
        <v>0</v>
      </c>
      <c r="LK62" s="2">
        <v>0</v>
      </c>
      <c r="LL62" s="2">
        <v>0</v>
      </c>
      <c r="LM62" s="2">
        <v>0</v>
      </c>
      <c r="LN62" s="2">
        <v>0</v>
      </c>
      <c r="LO62" s="2">
        <v>0</v>
      </c>
      <c r="LP62" s="2">
        <v>0</v>
      </c>
      <c r="LQ62" s="2">
        <v>0</v>
      </c>
      <c r="LR62" s="2">
        <v>0</v>
      </c>
      <c r="LS62" s="2">
        <v>0</v>
      </c>
      <c r="LT62" s="2">
        <v>0</v>
      </c>
      <c r="LU62" s="2">
        <v>0</v>
      </c>
      <c r="LV62" s="2">
        <f t="shared" si="398"/>
        <v>0</v>
      </c>
      <c r="LW62" s="2">
        <f t="shared" si="398"/>
        <v>0</v>
      </c>
      <c r="LX62" s="2">
        <f t="shared" si="398"/>
        <v>0</v>
      </c>
      <c r="LY62" s="2">
        <f t="shared" si="398"/>
        <v>0</v>
      </c>
      <c r="LZ62" s="2">
        <f t="shared" si="398"/>
        <v>0</v>
      </c>
      <c r="MA62" s="2">
        <f t="shared" si="398"/>
        <v>0</v>
      </c>
      <c r="MB62" s="2">
        <f t="shared" si="398"/>
        <v>0</v>
      </c>
      <c r="MC62" s="2">
        <f t="shared" si="398"/>
        <v>0</v>
      </c>
      <c r="MD62" s="2">
        <f t="shared" si="398"/>
        <v>0</v>
      </c>
      <c r="ME62" s="2">
        <v>0</v>
      </c>
      <c r="MF62" s="2">
        <v>0</v>
      </c>
      <c r="MG62" s="2">
        <v>0</v>
      </c>
      <c r="MH62" s="2">
        <v>0</v>
      </c>
      <c r="MI62" s="2">
        <v>0</v>
      </c>
      <c r="MJ62" s="2">
        <v>0</v>
      </c>
      <c r="MK62" s="2">
        <v>0</v>
      </c>
      <c r="ML62" s="2">
        <v>0</v>
      </c>
      <c r="MM62" s="2">
        <v>1</v>
      </c>
      <c r="MN62" s="2">
        <v>1</v>
      </c>
      <c r="MO62" s="2">
        <v>1</v>
      </c>
      <c r="MP62" s="2">
        <v>0</v>
      </c>
      <c r="MQ62" s="2">
        <v>0</v>
      </c>
      <c r="MR62" s="2">
        <v>0</v>
      </c>
      <c r="MT62" s="114" t="s">
        <v>2191</v>
      </c>
      <c r="MU62" s="114">
        <v>0</v>
      </c>
      <c r="MV62" s="229">
        <v>0</v>
      </c>
      <c r="NA62" s="114">
        <v>1</v>
      </c>
      <c r="NB62" s="114">
        <v>1</v>
      </c>
      <c r="NK62" s="114">
        <v>1</v>
      </c>
      <c r="NL62" s="114">
        <v>0</v>
      </c>
      <c r="NM62" s="114">
        <v>0</v>
      </c>
      <c r="NO62" s="176"/>
      <c r="ON62" s="114">
        <v>0</v>
      </c>
      <c r="OO62" s="114">
        <v>0</v>
      </c>
      <c r="OP62" s="114">
        <v>0</v>
      </c>
      <c r="OQ62" s="114">
        <v>0</v>
      </c>
      <c r="OR62" s="114">
        <v>0</v>
      </c>
      <c r="OT62" s="114">
        <v>0</v>
      </c>
      <c r="OX62" s="114">
        <v>1</v>
      </c>
      <c r="PJ62" s="114">
        <v>0</v>
      </c>
      <c r="PN62" s="146"/>
      <c r="PU62" s="114">
        <v>0</v>
      </c>
      <c r="QX62" s="146"/>
      <c r="RD62" s="146">
        <v>0</v>
      </c>
      <c r="RM62" s="114">
        <v>0</v>
      </c>
      <c r="RT62" s="114">
        <v>0</v>
      </c>
      <c r="RU62" s="114">
        <v>0</v>
      </c>
      <c r="SC62" s="114">
        <v>0</v>
      </c>
      <c r="SD62" s="114">
        <v>0</v>
      </c>
      <c r="SR62" s="229"/>
      <c r="SS62" s="229">
        <v>1</v>
      </c>
      <c r="ST62" s="229"/>
      <c r="SU62" s="229"/>
      <c r="SV62" s="229"/>
      <c r="SW62" s="229"/>
      <c r="SX62" s="229"/>
      <c r="SY62" s="229"/>
      <c r="SZ62" s="229"/>
      <c r="TA62" s="229"/>
      <c r="TB62" s="229"/>
      <c r="TC62" s="229"/>
      <c r="TD62" s="229"/>
      <c r="TE62" s="229"/>
      <c r="TF62" s="229"/>
      <c r="TG62" s="229"/>
      <c r="TH62" s="229"/>
      <c r="TI62" s="229"/>
      <c r="TJ62" s="229"/>
      <c r="TK62" s="229">
        <v>0</v>
      </c>
      <c r="TL62" s="229"/>
      <c r="TM62" s="229"/>
      <c r="TN62" s="229"/>
      <c r="TO62" s="229"/>
      <c r="TP62" s="229"/>
      <c r="TQ62" s="229"/>
      <c r="TR62" s="229">
        <v>0</v>
      </c>
      <c r="TS62" s="229"/>
      <c r="TT62" s="229"/>
      <c r="TU62" s="229"/>
      <c r="TV62" s="229"/>
      <c r="TW62" s="229">
        <v>0</v>
      </c>
      <c r="TX62" s="229"/>
      <c r="TY62" s="229"/>
      <c r="TZ62" s="229">
        <v>0</v>
      </c>
      <c r="UA62" s="229"/>
      <c r="UB62" s="229"/>
      <c r="UC62" s="229"/>
      <c r="UD62" s="229"/>
      <c r="UE62" s="229">
        <v>0</v>
      </c>
      <c r="UF62" s="229"/>
      <c r="UG62" s="229"/>
      <c r="UH62" s="229"/>
      <c r="UI62" s="229"/>
      <c r="UJ62" s="229"/>
      <c r="UK62" s="229"/>
      <c r="UL62" s="229"/>
      <c r="UM62" s="229"/>
      <c r="UN62" s="229"/>
      <c r="UO62" s="230"/>
      <c r="UP62" s="230"/>
      <c r="UQ62" s="229"/>
      <c r="UR62" s="229"/>
      <c r="US62" s="229"/>
      <c r="UT62" s="229"/>
      <c r="UU62" s="229"/>
      <c r="UV62" s="229"/>
      <c r="UW62" s="229"/>
      <c r="UX62" s="229"/>
      <c r="UY62" s="229"/>
      <c r="UZ62" s="229"/>
      <c r="VA62" s="229"/>
      <c r="VB62" s="229"/>
      <c r="VC62" s="229"/>
      <c r="VD62" s="229"/>
      <c r="VE62" s="229"/>
      <c r="VF62" s="229"/>
      <c r="VG62" s="229"/>
      <c r="VH62" s="229"/>
      <c r="VI62" s="229"/>
      <c r="VJ62" s="229"/>
      <c r="VK62" s="229"/>
      <c r="VL62" s="229"/>
      <c r="VM62" s="229"/>
      <c r="VN62" s="229"/>
      <c r="VO62" s="229"/>
      <c r="VP62" s="229"/>
      <c r="VQ62" s="229"/>
      <c r="VR62" s="229"/>
      <c r="VS62" s="229"/>
      <c r="VT62" s="229"/>
      <c r="VU62" s="229"/>
      <c r="VV62" s="229"/>
      <c r="VW62" s="229"/>
      <c r="VX62" s="229"/>
      <c r="VY62" s="229"/>
      <c r="VZ62" s="229"/>
      <c r="WA62" s="229"/>
      <c r="WB62" s="229"/>
      <c r="WC62" s="229"/>
      <c r="WD62" s="229"/>
      <c r="WE62" s="229"/>
      <c r="WF62" s="229"/>
      <c r="WG62" s="229"/>
      <c r="WH62" s="229"/>
      <c r="WI62" s="229"/>
      <c r="WJ62" s="176"/>
      <c r="WK62" s="229"/>
      <c r="WL62" s="229"/>
      <c r="WM62" s="229"/>
      <c r="WN62" s="229"/>
      <c r="WO62" s="229"/>
      <c r="WP62" s="229"/>
      <c r="WQ62" s="229"/>
      <c r="WR62" s="229"/>
      <c r="WS62" s="229"/>
      <c r="WT62" s="229"/>
      <c r="WU62" s="229"/>
      <c r="WV62" s="229"/>
      <c r="WW62" s="229">
        <v>1</v>
      </c>
      <c r="WX62" s="229"/>
      <c r="WY62" s="229"/>
      <c r="WZ62" s="229"/>
      <c r="XA62" s="229"/>
      <c r="XB62" s="229"/>
      <c r="XC62" s="229"/>
      <c r="XD62" s="229">
        <v>0</v>
      </c>
      <c r="XE62" s="229"/>
      <c r="XF62" s="229"/>
      <c r="XG62" s="229"/>
      <c r="XH62" s="229"/>
      <c r="XI62" s="229"/>
      <c r="XJ62" s="229"/>
      <c r="XK62" s="229"/>
      <c r="XL62" s="229"/>
      <c r="XM62" s="229"/>
      <c r="XN62" s="229"/>
      <c r="XO62" s="229"/>
      <c r="XP62" s="229"/>
      <c r="XQ62" s="229"/>
      <c r="XR62" s="229"/>
      <c r="XS62" s="229"/>
      <c r="XT62" s="229"/>
      <c r="XU62" s="229"/>
      <c r="XV62" s="229"/>
      <c r="XW62" s="229"/>
      <c r="XX62" s="229"/>
      <c r="XY62" s="229"/>
      <c r="XZ62" s="229"/>
      <c r="YA62" s="229"/>
      <c r="YB62" s="229"/>
      <c r="YC62" s="229"/>
      <c r="YD62" s="229"/>
      <c r="YE62" s="229"/>
      <c r="YF62" s="229"/>
      <c r="YG62" s="229"/>
      <c r="YH62" s="229"/>
      <c r="YI62" s="229"/>
      <c r="YJ62" s="229"/>
      <c r="YK62" s="229"/>
      <c r="YL62" s="311">
        <v>0</v>
      </c>
      <c r="YM62" s="311">
        <v>0</v>
      </c>
      <c r="YN62" s="311">
        <v>0</v>
      </c>
      <c r="YO62" s="311">
        <v>0</v>
      </c>
      <c r="YP62" s="2">
        <v>0</v>
      </c>
      <c r="YQ62" s="2">
        <v>0</v>
      </c>
    </row>
    <row r="63" spans="1:667" s="121" customFormat="1" ht="40.5" customHeight="1" x14ac:dyDescent="0.25">
      <c r="A63" s="236" t="s">
        <v>674</v>
      </c>
      <c r="C63" s="121" t="s">
        <v>813</v>
      </c>
      <c r="D63" s="121" t="s">
        <v>813</v>
      </c>
      <c r="AO63" s="121" t="s">
        <v>2202</v>
      </c>
      <c r="AP63" s="121" t="s">
        <v>2202</v>
      </c>
      <c r="AQ63" s="121" t="s">
        <v>2201</v>
      </c>
      <c r="AR63" s="121" t="s">
        <v>2110</v>
      </c>
      <c r="AS63" s="121" t="s">
        <v>2110</v>
      </c>
      <c r="AT63" s="121" t="s">
        <v>2110</v>
      </c>
      <c r="AU63" s="121" t="s">
        <v>2110</v>
      </c>
      <c r="AV63" s="121" t="s">
        <v>2110</v>
      </c>
      <c r="AW63" s="121" t="s">
        <v>2110</v>
      </c>
      <c r="AX63" s="121" t="s">
        <v>2110</v>
      </c>
      <c r="AY63" s="121" t="s">
        <v>739</v>
      </c>
      <c r="AZ63" s="121" t="s">
        <v>739</v>
      </c>
      <c r="BA63" s="121" t="s">
        <v>2210</v>
      </c>
      <c r="BB63" s="121" t="s">
        <v>2210</v>
      </c>
      <c r="BC63" s="121" t="s">
        <v>2210</v>
      </c>
      <c r="BD63" s="121" t="s">
        <v>2210</v>
      </c>
      <c r="BG63" s="121" t="s">
        <v>680</v>
      </c>
      <c r="BJ63" s="121" t="s">
        <v>696</v>
      </c>
      <c r="BK63" s="121" t="s">
        <v>696</v>
      </c>
      <c r="BL63" s="121" t="s">
        <v>1078</v>
      </c>
      <c r="BM63" s="121" t="s">
        <v>1078</v>
      </c>
      <c r="BN63" s="121" t="s">
        <v>1078</v>
      </c>
      <c r="BO63" s="121" t="s">
        <v>1078</v>
      </c>
      <c r="BP63" s="121" t="s">
        <v>1078</v>
      </c>
      <c r="BQ63" s="121" t="s">
        <v>1078</v>
      </c>
      <c r="BR63" s="121" t="s">
        <v>1078</v>
      </c>
      <c r="BS63" s="121" t="s">
        <v>742</v>
      </c>
      <c r="BT63" s="121" t="s">
        <v>2223</v>
      </c>
      <c r="BU63" s="121" t="s">
        <v>2224</v>
      </c>
      <c r="BV63" s="121" t="s">
        <v>2225</v>
      </c>
      <c r="BW63" s="121" t="s">
        <v>2219</v>
      </c>
      <c r="BX63" s="121" t="s">
        <v>2220</v>
      </c>
      <c r="BY63" s="121" t="s">
        <v>2221</v>
      </c>
      <c r="BZ63" s="121" t="s">
        <v>815</v>
      </c>
      <c r="CA63" s="121" t="s">
        <v>2286</v>
      </c>
      <c r="CB63" s="121" t="s">
        <v>1204</v>
      </c>
      <c r="CC63" s="121" t="s">
        <v>1204</v>
      </c>
      <c r="CD63" s="121" t="s">
        <v>1204</v>
      </c>
      <c r="CE63" s="121" t="s">
        <v>1204</v>
      </c>
      <c r="CF63" s="121" t="s">
        <v>2292</v>
      </c>
      <c r="CG63" s="121" t="str">
        <f>CF63</f>
        <v>corn ethanol and advanced biofuel up to 36 bg in 2022; but text seems to imply a focus on ethanol only, albeit conventional, advanced, or cellulosic (p 6)</v>
      </c>
      <c r="CH63" s="121" t="str">
        <f t="shared" ref="CH63:CK63" si="400">CG63</f>
        <v>corn ethanol and advanced biofuel up to 36 bg in 2022; but text seems to imply a focus on ethanol only, albeit conventional, advanced, or cellulosic (p 6)</v>
      </c>
      <c r="CI63" s="121" t="str">
        <f t="shared" si="400"/>
        <v>corn ethanol and advanced biofuel up to 36 bg in 2022; but text seems to imply a focus on ethanol only, albeit conventional, advanced, or cellulosic (p 6)</v>
      </c>
      <c r="CJ63" s="121" t="str">
        <f t="shared" si="400"/>
        <v>corn ethanol and advanced biofuel up to 36 bg in 2022; but text seems to imply a focus on ethanol only, albeit conventional, advanced, or cellulosic (p 6)</v>
      </c>
      <c r="CK63" s="121" t="str">
        <f t="shared" si="400"/>
        <v>corn ethanol and advanced biofuel up to 36 bg in 2022; but text seems to imply a focus on ethanol only, albeit conventional, advanced, or cellulosic (p 6)</v>
      </c>
      <c r="CL63" s="121" t="s">
        <v>756</v>
      </c>
      <c r="CM63" s="121" t="s">
        <v>756</v>
      </c>
      <c r="CN63" s="121" t="s">
        <v>756</v>
      </c>
      <c r="CO63" s="121" t="s">
        <v>1207</v>
      </c>
      <c r="CQ63" s="121" t="s">
        <v>1103</v>
      </c>
      <c r="CT63" s="121" t="s">
        <v>2550</v>
      </c>
      <c r="CU63" s="121" t="s">
        <v>2550</v>
      </c>
      <c r="CV63" s="121" t="s">
        <v>2550</v>
      </c>
      <c r="CW63" s="121" t="s">
        <v>2550</v>
      </c>
      <c r="CX63" s="121" t="s">
        <v>2550</v>
      </c>
      <c r="CY63" s="121" t="s">
        <v>2550</v>
      </c>
      <c r="CZ63" s="121" t="s">
        <v>2550</v>
      </c>
      <c r="DA63" s="121" t="s">
        <v>2550</v>
      </c>
      <c r="DB63" s="121" t="s">
        <v>1081</v>
      </c>
      <c r="DC63" s="121" t="s">
        <v>1081</v>
      </c>
      <c r="DD63" s="121" t="s">
        <v>1081</v>
      </c>
      <c r="DE63" s="121" t="s">
        <v>1081</v>
      </c>
      <c r="DF63" s="121" t="s">
        <v>2231</v>
      </c>
      <c r="DG63" s="121" t="s">
        <v>2232</v>
      </c>
      <c r="DH63" s="121" t="s">
        <v>2233</v>
      </c>
      <c r="DI63" s="121" t="s">
        <v>2311</v>
      </c>
      <c r="DJ63" s="121" t="s">
        <v>684</v>
      </c>
      <c r="DK63" s="121" t="s">
        <v>684</v>
      </c>
      <c r="DL63" s="121" t="s">
        <v>684</v>
      </c>
      <c r="DM63" s="121" t="s">
        <v>684</v>
      </c>
      <c r="DN63" s="121" t="s">
        <v>684</v>
      </c>
      <c r="DO63" s="121" t="s">
        <v>684</v>
      </c>
      <c r="DP63" s="121" t="s">
        <v>684</v>
      </c>
      <c r="DQ63" s="121" t="s">
        <v>684</v>
      </c>
      <c r="DR63" s="121" t="s">
        <v>684</v>
      </c>
      <c r="DS63" s="121" t="s">
        <v>684</v>
      </c>
      <c r="DT63" s="121" t="s">
        <v>684</v>
      </c>
      <c r="DU63" s="121" t="s">
        <v>684</v>
      </c>
      <c r="DV63" s="121" t="s">
        <v>684</v>
      </c>
      <c r="DW63" s="121" t="s">
        <v>684</v>
      </c>
      <c r="DX63" s="121" t="s">
        <v>786</v>
      </c>
      <c r="DY63" s="121" t="s">
        <v>786</v>
      </c>
      <c r="DZ63" s="121" t="s">
        <v>1084</v>
      </c>
      <c r="EA63" s="121" t="s">
        <v>1084</v>
      </c>
      <c r="EB63" s="121" t="s">
        <v>1084</v>
      </c>
      <c r="EC63" s="121" t="s">
        <v>1084</v>
      </c>
      <c r="ED63" s="121" t="s">
        <v>1084</v>
      </c>
      <c r="EE63" s="121" t="s">
        <v>1084</v>
      </c>
      <c r="EF63" s="121" t="s">
        <v>1084</v>
      </c>
      <c r="EG63" s="121" t="s">
        <v>1084</v>
      </c>
      <c r="EH63" s="121" t="s">
        <v>1084</v>
      </c>
      <c r="EI63" s="121" t="s">
        <v>1084</v>
      </c>
      <c r="EJ63" s="121" t="s">
        <v>2551</v>
      </c>
      <c r="EK63" s="121" t="s">
        <v>2236</v>
      </c>
      <c r="EL63" s="121" t="s">
        <v>2236</v>
      </c>
      <c r="EM63" s="121" t="s">
        <v>2236</v>
      </c>
      <c r="EN63" s="121" t="s">
        <v>2236</v>
      </c>
      <c r="EO63" s="121" t="s">
        <v>2236</v>
      </c>
      <c r="EP63" s="121" t="s">
        <v>2236</v>
      </c>
      <c r="EQ63" s="121" t="s">
        <v>2236</v>
      </c>
      <c r="ER63" s="121" t="s">
        <v>2236</v>
      </c>
      <c r="ES63" s="121" t="s">
        <v>2236</v>
      </c>
      <c r="ET63" s="121" t="s">
        <v>2236</v>
      </c>
      <c r="EU63" s="121" t="s">
        <v>2236</v>
      </c>
      <c r="EV63" s="121" t="s">
        <v>2236</v>
      </c>
      <c r="EW63" s="121" t="s">
        <v>2236</v>
      </c>
      <c r="EX63" s="121" t="s">
        <v>2236</v>
      </c>
      <c r="EY63" s="121" t="s">
        <v>2236</v>
      </c>
      <c r="EZ63" s="121" t="s">
        <v>2236</v>
      </c>
      <c r="FA63" s="121" t="s">
        <v>2236</v>
      </c>
      <c r="FB63" s="121" t="s">
        <v>2236</v>
      </c>
      <c r="FC63" s="121" t="s">
        <v>2236</v>
      </c>
      <c r="FD63" s="121" t="s">
        <v>2236</v>
      </c>
      <c r="FE63" s="121" t="s">
        <v>2236</v>
      </c>
      <c r="FF63" s="121" t="s">
        <v>2236</v>
      </c>
      <c r="FG63" s="121" t="s">
        <v>2236</v>
      </c>
      <c r="FH63" s="121" t="s">
        <v>2236</v>
      </c>
      <c r="FI63" s="121" t="s">
        <v>2236</v>
      </c>
      <c r="FJ63" s="121" t="s">
        <v>2236</v>
      </c>
      <c r="FK63" s="121" t="s">
        <v>2236</v>
      </c>
      <c r="FL63" s="121" t="s">
        <v>2236</v>
      </c>
      <c r="FM63" s="121" t="s">
        <v>2236</v>
      </c>
      <c r="FN63" s="121" t="s">
        <v>2236</v>
      </c>
      <c r="FO63" s="121" t="s">
        <v>788</v>
      </c>
      <c r="FP63" s="121" t="s">
        <v>790</v>
      </c>
      <c r="FQ63" s="121" t="s">
        <v>2553</v>
      </c>
      <c r="FR63" s="121" t="s">
        <v>2554</v>
      </c>
      <c r="FS63" s="121" t="s">
        <v>2553</v>
      </c>
      <c r="FT63" s="121" t="s">
        <v>2554</v>
      </c>
      <c r="FU63" s="121" t="s">
        <v>792</v>
      </c>
      <c r="FV63" s="121" t="s">
        <v>792</v>
      </c>
      <c r="FW63" s="121" t="s">
        <v>792</v>
      </c>
      <c r="FX63" s="121" t="s">
        <v>1235</v>
      </c>
      <c r="FY63" s="121" t="s">
        <v>793</v>
      </c>
      <c r="FZ63" s="121" t="s">
        <v>793</v>
      </c>
      <c r="GA63" s="121" t="s">
        <v>793</v>
      </c>
      <c r="GB63" s="121" t="s">
        <v>793</v>
      </c>
      <c r="GC63" s="121" t="s">
        <v>793</v>
      </c>
      <c r="GD63" s="121" t="s">
        <v>793</v>
      </c>
      <c r="GE63" s="121" t="s">
        <v>1237</v>
      </c>
      <c r="GF63" s="121" t="s">
        <v>1237</v>
      </c>
      <c r="GG63" s="121" t="s">
        <v>1237</v>
      </c>
      <c r="GH63" s="121" t="s">
        <v>2540</v>
      </c>
      <c r="GI63" s="121" t="s">
        <v>2540</v>
      </c>
      <c r="GJ63" s="121" t="s">
        <v>2540</v>
      </c>
      <c r="GK63" s="121" t="s">
        <v>2540</v>
      </c>
      <c r="GL63" s="121" t="s">
        <v>2540</v>
      </c>
      <c r="GM63" s="121" t="s">
        <v>2540</v>
      </c>
      <c r="GN63" s="121" t="s">
        <v>2540</v>
      </c>
      <c r="GO63" s="121" t="s">
        <v>2540</v>
      </c>
      <c r="GP63" s="121" t="s">
        <v>2555</v>
      </c>
      <c r="GQ63" s="121" t="s">
        <v>2556</v>
      </c>
      <c r="GR63" s="121" t="s">
        <v>1276</v>
      </c>
      <c r="GS63" s="121" t="s">
        <v>1276</v>
      </c>
      <c r="GT63" s="121" t="s">
        <v>1286</v>
      </c>
      <c r="GU63" s="121" t="s">
        <v>1663</v>
      </c>
      <c r="GV63" s="237" t="str">
        <f t="shared" si="396"/>
        <v>Tax credit (table 3 and text on p 540)</v>
      </c>
      <c r="GW63" s="237" t="str">
        <f t="shared" si="397"/>
        <v>Tax credit (table 3 and text on p 540)</v>
      </c>
      <c r="GX63" s="121" t="s">
        <v>2150</v>
      </c>
      <c r="GY63" s="237" t="str">
        <f t="shared" si="399"/>
        <v>RFS, tax</v>
      </c>
      <c r="GZ63" s="237" t="str">
        <f t="shared" si="399"/>
        <v>RFS, tax</v>
      </c>
      <c r="HA63" s="237" t="s">
        <v>1665</v>
      </c>
      <c r="HB63" s="237" t="s">
        <v>1666</v>
      </c>
      <c r="HC63" s="237" t="str">
        <f>HB63</f>
        <v>Little or no mention of other biofuels in text, nothing in tables; tax credit is relevant overall but Table 1 results focus on mnadate</v>
      </c>
      <c r="HD63" s="237" t="s">
        <v>1667</v>
      </c>
      <c r="HE63" s="237" t="s">
        <v>1669</v>
      </c>
      <c r="HF63" s="237" t="s">
        <v>2153</v>
      </c>
      <c r="HG63" s="237" t="s">
        <v>1673</v>
      </c>
      <c r="HH63" s="237" t="s">
        <v>1673</v>
      </c>
      <c r="HI63" s="237" t="s">
        <v>1673</v>
      </c>
      <c r="HJ63" s="237" t="s">
        <v>1673</v>
      </c>
      <c r="HK63" s="237"/>
      <c r="HL63" s="237"/>
      <c r="HN63" s="237"/>
      <c r="HO63" s="237"/>
      <c r="HP63" s="237"/>
      <c r="HQ63" s="237"/>
      <c r="HR63" s="237"/>
      <c r="HS63" s="237" t="s">
        <v>1674</v>
      </c>
      <c r="HT63" s="237"/>
      <c r="HU63" s="237" t="s">
        <v>1675</v>
      </c>
      <c r="HV63" s="237" t="s">
        <v>2245</v>
      </c>
      <c r="HW63" s="237" t="s">
        <v>2377</v>
      </c>
      <c r="HX63" s="237" t="s">
        <v>2377</v>
      </c>
      <c r="HY63" s="237" t="s">
        <v>2541</v>
      </c>
      <c r="HZ63" s="237" t="s">
        <v>2374</v>
      </c>
      <c r="IA63" s="237" t="s">
        <v>2559</v>
      </c>
      <c r="IB63" s="237" t="s">
        <v>2560</v>
      </c>
      <c r="IC63" s="237" t="s">
        <v>2561</v>
      </c>
      <c r="ID63" s="237" t="s">
        <v>2562</v>
      </c>
      <c r="IE63" s="237" t="s">
        <v>1904</v>
      </c>
      <c r="IF63" s="237" t="s">
        <v>2386</v>
      </c>
      <c r="IG63" s="237"/>
      <c r="IH63" s="237"/>
      <c r="II63" s="237"/>
      <c r="IJ63" s="237"/>
      <c r="IK63" s="237"/>
      <c r="IL63" s="237"/>
      <c r="IM63" s="237"/>
      <c r="IN63" s="237"/>
      <c r="IO63" s="237"/>
      <c r="IP63" s="237"/>
      <c r="IQ63" s="237"/>
      <c r="IR63" s="237"/>
      <c r="IS63" s="237"/>
      <c r="IT63" s="237"/>
      <c r="IU63" s="237"/>
      <c r="IV63" s="237"/>
      <c r="IW63" s="237"/>
      <c r="IX63" s="237"/>
      <c r="IY63" s="237"/>
      <c r="IZ63" s="237"/>
      <c r="JA63" s="237"/>
      <c r="JB63" s="237"/>
      <c r="JC63" s="237"/>
      <c r="JD63" s="237"/>
      <c r="JE63" s="237"/>
      <c r="JF63" s="237"/>
      <c r="JG63" s="237"/>
      <c r="JH63" s="237"/>
      <c r="JI63" s="237" t="s">
        <v>2563</v>
      </c>
      <c r="JJ63" s="237" t="s">
        <v>2563</v>
      </c>
      <c r="JK63" s="237" t="s">
        <v>2563</v>
      </c>
      <c r="JL63" s="237" t="s">
        <v>2563</v>
      </c>
      <c r="JM63" s="237" t="s">
        <v>2563</v>
      </c>
      <c r="JN63" s="237" t="s">
        <v>2563</v>
      </c>
      <c r="JO63" s="237" t="s">
        <v>2563</v>
      </c>
      <c r="JP63" s="237"/>
      <c r="JQ63" s="237"/>
      <c r="JR63" s="237"/>
      <c r="JS63" s="237"/>
      <c r="JT63" s="237"/>
      <c r="JU63" s="237"/>
      <c r="JV63" s="237"/>
      <c r="JW63" s="237"/>
      <c r="JX63" s="237"/>
      <c r="JY63" s="237"/>
      <c r="JZ63" s="237"/>
      <c r="KA63" s="237"/>
      <c r="KB63" s="237"/>
      <c r="KC63" s="237"/>
      <c r="KD63" s="237"/>
      <c r="KE63" s="237"/>
      <c r="KF63" s="237"/>
      <c r="KG63" s="237"/>
      <c r="KH63" s="237"/>
      <c r="KI63" s="237"/>
      <c r="KJ63" s="237"/>
      <c r="KK63" s="237"/>
      <c r="KL63" s="237"/>
      <c r="KM63" s="237"/>
      <c r="KN63" s="237"/>
      <c r="KO63" s="237"/>
      <c r="KP63" s="237"/>
      <c r="KQ63" s="237"/>
      <c r="KR63" s="237"/>
      <c r="KS63" s="237"/>
      <c r="KT63" s="237"/>
      <c r="KU63" s="237"/>
      <c r="KV63" s="237"/>
      <c r="KW63" s="237"/>
      <c r="KX63" s="237"/>
      <c r="KY63" s="237"/>
      <c r="KZ63" s="237"/>
      <c r="LA63" s="237"/>
      <c r="LB63" s="237"/>
      <c r="LC63" s="237"/>
      <c r="LD63" s="237"/>
      <c r="LF63" s="121" t="s">
        <v>2090</v>
      </c>
      <c r="LG63" s="237" t="s">
        <v>2564</v>
      </c>
      <c r="LH63" s="237" t="s">
        <v>2397</v>
      </c>
      <c r="LI63" s="343" t="s">
        <v>2477</v>
      </c>
      <c r="LJ63" s="343" t="s">
        <v>2477</v>
      </c>
      <c r="LK63" s="2" t="s">
        <v>2695</v>
      </c>
      <c r="LL63" s="2" t="s">
        <v>2696</v>
      </c>
      <c r="LM63" s="2" t="s">
        <v>2696</v>
      </c>
      <c r="LN63" s="2" t="s">
        <v>2696</v>
      </c>
      <c r="LO63" s="2" t="s">
        <v>2696</v>
      </c>
      <c r="LP63" s="2" t="s">
        <v>2696</v>
      </c>
      <c r="LQ63" s="2" t="s">
        <v>2696</v>
      </c>
      <c r="LR63" s="2" t="s">
        <v>2696</v>
      </c>
      <c r="LS63" s="2" t="s">
        <v>2696</v>
      </c>
      <c r="LT63" s="2" t="s">
        <v>2696</v>
      </c>
      <c r="LU63" s="2" t="s">
        <v>2697</v>
      </c>
      <c r="LV63" s="2" t="s">
        <v>2698</v>
      </c>
      <c r="LW63" s="2" t="s">
        <v>2698</v>
      </c>
      <c r="LX63" s="2" t="s">
        <v>2698</v>
      </c>
      <c r="LY63" s="2" t="s">
        <v>2698</v>
      </c>
      <c r="LZ63" s="2" t="s">
        <v>2698</v>
      </c>
      <c r="MA63" s="2" t="s">
        <v>2698</v>
      </c>
      <c r="MB63" s="2" t="s">
        <v>2698</v>
      </c>
      <c r="MC63" s="2" t="s">
        <v>2698</v>
      </c>
      <c r="MD63" s="2" t="s">
        <v>2698</v>
      </c>
      <c r="ME63" s="2" t="s">
        <v>2699</v>
      </c>
      <c r="MF63" s="2" t="s">
        <v>2700</v>
      </c>
      <c r="MG63" s="2" t="s">
        <v>2700</v>
      </c>
      <c r="MH63" s="2" t="s">
        <v>2701</v>
      </c>
      <c r="MI63" s="2" t="s">
        <v>2701</v>
      </c>
      <c r="MJ63" s="2" t="s">
        <v>2701</v>
      </c>
      <c r="MK63" s="2" t="s">
        <v>2701</v>
      </c>
      <c r="ML63" s="2" t="s">
        <v>2701</v>
      </c>
      <c r="MM63" s="2" t="s">
        <v>2702</v>
      </c>
      <c r="MN63" s="2" t="s">
        <v>2703</v>
      </c>
      <c r="MO63" s="2" t="s">
        <v>2704</v>
      </c>
      <c r="MP63" s="2" t="s">
        <v>2704</v>
      </c>
      <c r="MQ63" s="2" t="s">
        <v>2704</v>
      </c>
      <c r="MR63" s="2" t="s">
        <v>2704</v>
      </c>
      <c r="MT63" s="68" t="s">
        <v>2191</v>
      </c>
      <c r="MU63" s="121" t="s">
        <v>1238</v>
      </c>
      <c r="MV63" s="237" t="s">
        <v>1668</v>
      </c>
      <c r="NA63" s="121" t="s">
        <v>1157</v>
      </c>
      <c r="NB63" s="121" t="s">
        <v>1157</v>
      </c>
      <c r="NC63" s="121" t="s">
        <v>1034</v>
      </c>
      <c r="NE63" s="121" t="s">
        <v>740</v>
      </c>
      <c r="NK63" s="121" t="s">
        <v>747</v>
      </c>
      <c r="NL63" s="121" t="s">
        <v>1245</v>
      </c>
      <c r="NM63" s="121" t="s">
        <v>747</v>
      </c>
      <c r="NO63" s="168"/>
      <c r="NX63" s="121" t="s">
        <v>808</v>
      </c>
      <c r="NY63" s="121" t="s">
        <v>808</v>
      </c>
      <c r="NZ63" s="121" t="s">
        <v>808</v>
      </c>
      <c r="OA63" s="121" t="s">
        <v>744</v>
      </c>
      <c r="OB63" s="121" t="s">
        <v>744</v>
      </c>
      <c r="ON63" s="121" t="s">
        <v>679</v>
      </c>
      <c r="OO63" s="121" t="s">
        <v>850</v>
      </c>
      <c r="OP63" s="121" t="s">
        <v>852</v>
      </c>
      <c r="OQ63" s="121" t="s">
        <v>852</v>
      </c>
      <c r="OR63" s="121" t="s">
        <v>852</v>
      </c>
      <c r="OT63" s="121" t="s">
        <v>937</v>
      </c>
      <c r="OX63" s="121" t="s">
        <v>1215</v>
      </c>
      <c r="PJ63" s="121" t="s">
        <v>1217</v>
      </c>
      <c r="PN63" s="84"/>
      <c r="PU63" s="121" t="s">
        <v>1218</v>
      </c>
      <c r="QK63" s="121" t="s">
        <v>787</v>
      </c>
      <c r="QM63" s="121" t="s">
        <v>941</v>
      </c>
      <c r="QN63" s="121" t="s">
        <v>941</v>
      </c>
      <c r="QR63" s="121" t="s">
        <v>1085</v>
      </c>
      <c r="QU63" s="121" t="s">
        <v>940</v>
      </c>
      <c r="QX63" s="84"/>
      <c r="RD63" s="84" t="s">
        <v>1087</v>
      </c>
      <c r="RI63" s="121" t="s">
        <v>791</v>
      </c>
      <c r="RL63" s="121" t="s">
        <v>968</v>
      </c>
      <c r="RM63" s="121" t="s">
        <v>881</v>
      </c>
      <c r="SC63" s="121" t="s">
        <v>789</v>
      </c>
      <c r="SD63" s="121" t="s">
        <v>789</v>
      </c>
      <c r="SM63" s="121" t="s">
        <v>1022</v>
      </c>
      <c r="SR63" s="237"/>
      <c r="SS63" s="237" t="s">
        <v>1664</v>
      </c>
      <c r="ST63" s="237"/>
      <c r="SU63" s="237"/>
      <c r="SV63" s="237"/>
      <c r="SW63" s="237"/>
      <c r="SX63" s="237"/>
      <c r="SY63" s="237"/>
      <c r="SZ63" s="237"/>
      <c r="TA63" s="237"/>
      <c r="TB63" s="237"/>
      <c r="TC63" s="237"/>
      <c r="TD63" s="237"/>
      <c r="TE63" s="237"/>
      <c r="TF63" s="237"/>
      <c r="TG63" s="237"/>
      <c r="TH63" s="237"/>
      <c r="TI63" s="237"/>
      <c r="TJ63" s="237"/>
      <c r="TK63" s="237" t="s">
        <v>1670</v>
      </c>
      <c r="TL63" s="237"/>
      <c r="TM63" s="237"/>
      <c r="TN63" s="237"/>
      <c r="TO63" s="237"/>
      <c r="TP63" s="237"/>
      <c r="TQ63" s="237"/>
      <c r="TR63" s="237" t="s">
        <v>1671</v>
      </c>
      <c r="TS63" s="237"/>
      <c r="TT63" s="237"/>
      <c r="TU63" s="237"/>
      <c r="TV63" s="237"/>
      <c r="TW63" s="237" t="s">
        <v>1672</v>
      </c>
      <c r="TX63" s="237"/>
      <c r="TY63" s="237"/>
      <c r="TZ63" s="237"/>
      <c r="UA63" s="237"/>
      <c r="UB63" s="237"/>
      <c r="UC63" s="237"/>
      <c r="UD63" s="237"/>
      <c r="UE63" s="237"/>
      <c r="UF63" s="237"/>
      <c r="UG63" s="237"/>
      <c r="UH63" s="237"/>
      <c r="UI63" s="237"/>
      <c r="UJ63" s="237"/>
      <c r="UK63" s="237"/>
      <c r="UL63" s="237"/>
      <c r="UM63" s="237"/>
      <c r="UN63" s="237"/>
      <c r="UO63" s="238"/>
      <c r="UP63" s="238"/>
      <c r="UQ63" s="237"/>
      <c r="UR63" s="237"/>
      <c r="US63" s="237"/>
      <c r="UT63" s="237"/>
      <c r="UU63" s="237"/>
      <c r="UV63" s="237"/>
      <c r="UW63" s="237"/>
      <c r="UX63" s="237"/>
      <c r="UY63" s="237"/>
      <c r="UZ63" s="237"/>
      <c r="VA63" s="237"/>
      <c r="VB63" s="237"/>
      <c r="VC63" s="237"/>
      <c r="VD63" s="237"/>
      <c r="VE63" s="237"/>
      <c r="VF63" s="237"/>
      <c r="VG63" s="237"/>
      <c r="VH63" s="237"/>
      <c r="VI63" s="237"/>
      <c r="VJ63" s="237"/>
      <c r="VK63" s="237"/>
      <c r="VL63" s="237"/>
      <c r="VM63" s="237"/>
      <c r="VN63" s="237"/>
      <c r="VO63" s="237"/>
      <c r="VP63" s="237"/>
      <c r="VQ63" s="237"/>
      <c r="VR63" s="237"/>
      <c r="VS63" s="237"/>
      <c r="VT63" s="237"/>
      <c r="VU63" s="237"/>
      <c r="VV63" s="237"/>
      <c r="VW63" s="237"/>
      <c r="VX63" s="237"/>
      <c r="VY63" s="237"/>
      <c r="VZ63" s="237"/>
      <c r="WA63" s="237"/>
      <c r="WB63" s="237"/>
      <c r="WC63" s="237"/>
      <c r="WD63" s="237"/>
      <c r="WE63" s="237"/>
      <c r="WF63" s="237"/>
      <c r="WG63" s="237"/>
      <c r="WH63" s="237"/>
      <c r="WI63" s="237"/>
      <c r="WJ63" s="168"/>
      <c r="WK63" s="237"/>
      <c r="WL63" s="237"/>
      <c r="WM63" s="237"/>
      <c r="WN63" s="237"/>
      <c r="WO63" s="237"/>
      <c r="WP63" s="237"/>
      <c r="WQ63" s="237"/>
      <c r="WR63" s="237"/>
      <c r="WS63" s="237"/>
      <c r="WT63" s="237"/>
      <c r="WU63" s="237"/>
      <c r="WV63" s="237"/>
      <c r="WW63" s="237" t="s">
        <v>1902</v>
      </c>
      <c r="WX63" s="237"/>
      <c r="WY63" s="237"/>
      <c r="WZ63" s="237"/>
      <c r="XA63" s="237"/>
      <c r="XB63" s="237"/>
      <c r="XC63" s="237"/>
      <c r="XD63" s="237" t="s">
        <v>1903</v>
      </c>
      <c r="XE63" s="237"/>
      <c r="XF63" s="237"/>
      <c r="XG63" s="237"/>
      <c r="XH63" s="237"/>
      <c r="XI63" s="237"/>
      <c r="XJ63" s="237"/>
      <c r="XK63" s="237"/>
      <c r="XL63" s="237"/>
      <c r="XM63" s="237"/>
      <c r="XN63" s="237"/>
      <c r="XO63" s="237"/>
      <c r="XP63" s="237"/>
      <c r="XQ63" s="237"/>
      <c r="XR63" s="237"/>
      <c r="XS63" s="237"/>
      <c r="XT63" s="237"/>
      <c r="XU63" s="237"/>
      <c r="XV63" s="237"/>
      <c r="XW63" s="237"/>
      <c r="XX63" s="237"/>
      <c r="XY63" s="237"/>
      <c r="XZ63" s="237"/>
      <c r="YA63" s="237"/>
      <c r="YB63" s="237"/>
      <c r="YC63" s="237"/>
      <c r="YD63" s="237"/>
      <c r="YE63" s="237"/>
      <c r="YF63" s="237"/>
      <c r="YG63" s="237"/>
      <c r="YH63" s="237"/>
      <c r="YI63" s="237"/>
      <c r="YJ63" s="237"/>
      <c r="YK63" s="237"/>
      <c r="YL63" s="313" t="s">
        <v>2477</v>
      </c>
      <c r="YM63" s="313" t="s">
        <v>2477</v>
      </c>
      <c r="YN63" s="313" t="s">
        <v>2477</v>
      </c>
      <c r="YO63" s="313" t="s">
        <v>2477</v>
      </c>
      <c r="YP63" s="2"/>
      <c r="YQ63" s="2"/>
    </row>
    <row r="64" spans="1:667" s="79" customFormat="1" ht="15" customHeight="1" x14ac:dyDescent="0.25">
      <c r="A64" s="205" t="s">
        <v>2190</v>
      </c>
      <c r="B64" s="75"/>
      <c r="C64" s="98">
        <f>IF(AND(C59=1,C60=0,C61=0,C62=0),1,0)</f>
        <v>0</v>
      </c>
      <c r="D64" s="98">
        <f t="shared" ref="D64:BG64" si="401">IF(AND(D59=1,D60=0,D61=0,D62=0),1,0)</f>
        <v>0</v>
      </c>
      <c r="E64" s="98">
        <f t="shared" si="401"/>
        <v>0</v>
      </c>
      <c r="F64" s="98">
        <f t="shared" si="401"/>
        <v>0</v>
      </c>
      <c r="G64" s="98">
        <f t="shared" si="401"/>
        <v>0</v>
      </c>
      <c r="H64" s="98">
        <f t="shared" si="401"/>
        <v>0</v>
      </c>
      <c r="I64" s="98">
        <f t="shared" si="401"/>
        <v>0</v>
      </c>
      <c r="J64" s="98">
        <f t="shared" si="401"/>
        <v>0</v>
      </c>
      <c r="K64" s="98">
        <f t="shared" si="401"/>
        <v>0</v>
      </c>
      <c r="L64" s="98">
        <f t="shared" si="401"/>
        <v>0</v>
      </c>
      <c r="M64" s="98">
        <f t="shared" si="401"/>
        <v>0</v>
      </c>
      <c r="N64" s="98">
        <f t="shared" si="401"/>
        <v>0</v>
      </c>
      <c r="O64" s="98">
        <f t="shared" si="401"/>
        <v>0</v>
      </c>
      <c r="P64" s="98">
        <f t="shared" si="401"/>
        <v>0</v>
      </c>
      <c r="Q64" s="98">
        <f t="shared" si="401"/>
        <v>0</v>
      </c>
      <c r="R64" s="98">
        <f t="shared" si="401"/>
        <v>0</v>
      </c>
      <c r="S64" s="98">
        <f t="shared" si="401"/>
        <v>0</v>
      </c>
      <c r="T64" s="98">
        <f t="shared" si="401"/>
        <v>0</v>
      </c>
      <c r="U64" s="98">
        <f t="shared" si="401"/>
        <v>0</v>
      </c>
      <c r="V64" s="98">
        <f t="shared" si="401"/>
        <v>0</v>
      </c>
      <c r="W64" s="98">
        <f t="shared" si="401"/>
        <v>0</v>
      </c>
      <c r="X64" s="98">
        <f t="shared" si="401"/>
        <v>1</v>
      </c>
      <c r="Y64" s="98">
        <f t="shared" si="401"/>
        <v>0</v>
      </c>
      <c r="Z64" s="98">
        <f t="shared" si="401"/>
        <v>0</v>
      </c>
      <c r="AA64" s="98">
        <f t="shared" si="401"/>
        <v>0</v>
      </c>
      <c r="AB64" s="98">
        <f t="shared" si="401"/>
        <v>0</v>
      </c>
      <c r="AC64" s="98">
        <f t="shared" si="401"/>
        <v>1</v>
      </c>
      <c r="AD64" s="98">
        <f t="shared" si="401"/>
        <v>0</v>
      </c>
      <c r="AE64" s="98">
        <f t="shared" si="401"/>
        <v>0</v>
      </c>
      <c r="AF64" s="98">
        <f t="shared" si="401"/>
        <v>0</v>
      </c>
      <c r="AG64" s="98">
        <f t="shared" si="401"/>
        <v>0</v>
      </c>
      <c r="AH64" s="98">
        <f t="shared" si="401"/>
        <v>1</v>
      </c>
      <c r="AI64" s="98">
        <f t="shared" si="401"/>
        <v>0</v>
      </c>
      <c r="AJ64" s="98">
        <f t="shared" si="401"/>
        <v>0</v>
      </c>
      <c r="AK64" s="98">
        <f t="shared" si="401"/>
        <v>0</v>
      </c>
      <c r="AL64" s="98">
        <f t="shared" si="401"/>
        <v>0</v>
      </c>
      <c r="AM64" s="98">
        <f t="shared" si="401"/>
        <v>0</v>
      </c>
      <c r="AN64" s="98">
        <f t="shared" si="401"/>
        <v>0</v>
      </c>
      <c r="AO64" s="98">
        <f t="shared" si="401"/>
        <v>0</v>
      </c>
      <c r="AP64" s="98">
        <f t="shared" si="401"/>
        <v>0</v>
      </c>
      <c r="AQ64" s="98">
        <f t="shared" ref="AQ64" si="402">IF(AND(AQ59=1,AQ60=0,AQ61=0,AQ62=0),1,0)</f>
        <v>1</v>
      </c>
      <c r="AR64" s="98">
        <f t="shared" si="401"/>
        <v>0</v>
      </c>
      <c r="AS64" s="98">
        <f t="shared" si="401"/>
        <v>0</v>
      </c>
      <c r="AT64" s="98">
        <f t="shared" si="401"/>
        <v>0</v>
      </c>
      <c r="AU64" s="98">
        <f t="shared" si="401"/>
        <v>0</v>
      </c>
      <c r="AV64" s="98">
        <f t="shared" si="401"/>
        <v>0</v>
      </c>
      <c r="AW64" s="98">
        <f t="shared" si="401"/>
        <v>0</v>
      </c>
      <c r="AX64" s="98">
        <f t="shared" si="401"/>
        <v>0</v>
      </c>
      <c r="AY64" s="98">
        <f t="shared" si="401"/>
        <v>0</v>
      </c>
      <c r="AZ64" s="98">
        <f t="shared" si="401"/>
        <v>0</v>
      </c>
      <c r="BA64" s="98">
        <f t="shared" si="401"/>
        <v>1</v>
      </c>
      <c r="BB64" s="98">
        <f t="shared" si="401"/>
        <v>0</v>
      </c>
      <c r="BC64" s="98">
        <f t="shared" si="401"/>
        <v>1</v>
      </c>
      <c r="BD64" s="98">
        <f t="shared" si="401"/>
        <v>0</v>
      </c>
      <c r="BE64" s="98">
        <f t="shared" si="401"/>
        <v>1</v>
      </c>
      <c r="BF64" s="98">
        <f t="shared" ref="BF64" si="403">IF(AND(BF59=1,BF60=0,BF61=0,BF62=0),1,0)</f>
        <v>1</v>
      </c>
      <c r="BG64" s="98">
        <f t="shared" si="401"/>
        <v>0</v>
      </c>
      <c r="BH64" s="98">
        <f t="shared" ref="BH64:DT64" si="404">IF(AND(BH59=1,BH60=0,BH61=0,BH62=0),1,0)</f>
        <v>0</v>
      </c>
      <c r="BI64" s="98">
        <f t="shared" si="404"/>
        <v>0</v>
      </c>
      <c r="BJ64" s="98">
        <f t="shared" si="404"/>
        <v>0</v>
      </c>
      <c r="BK64" s="98">
        <f t="shared" si="404"/>
        <v>0</v>
      </c>
      <c r="BL64" s="98">
        <f t="shared" si="404"/>
        <v>0</v>
      </c>
      <c r="BM64" s="98">
        <f t="shared" si="404"/>
        <v>0</v>
      </c>
      <c r="BN64" s="98">
        <f t="shared" si="404"/>
        <v>0</v>
      </c>
      <c r="BO64" s="98">
        <f t="shared" si="404"/>
        <v>0</v>
      </c>
      <c r="BP64" s="98">
        <f t="shared" si="404"/>
        <v>0</v>
      </c>
      <c r="BQ64" s="98">
        <f t="shared" si="404"/>
        <v>0</v>
      </c>
      <c r="BR64" s="98">
        <f t="shared" ref="BR64" si="405">IF(AND(BR59=1,BR60=0,BR61=0,BR62=0),1,0)</f>
        <v>0</v>
      </c>
      <c r="BS64" s="98">
        <f t="shared" si="404"/>
        <v>0</v>
      </c>
      <c r="BT64" s="98"/>
      <c r="BU64" s="98">
        <f t="shared" si="404"/>
        <v>0</v>
      </c>
      <c r="BV64" s="98">
        <f t="shared" si="404"/>
        <v>0</v>
      </c>
      <c r="BW64" s="98">
        <f t="shared" si="404"/>
        <v>0</v>
      </c>
      <c r="BX64" s="98">
        <f t="shared" si="404"/>
        <v>0</v>
      </c>
      <c r="BY64" s="98">
        <f t="shared" si="404"/>
        <v>1</v>
      </c>
      <c r="BZ64" s="98">
        <f t="shared" si="404"/>
        <v>0</v>
      </c>
      <c r="CA64" s="98">
        <f t="shared" si="404"/>
        <v>1</v>
      </c>
      <c r="CB64" s="98">
        <f t="shared" si="404"/>
        <v>0</v>
      </c>
      <c r="CC64" s="98">
        <f t="shared" si="404"/>
        <v>0</v>
      </c>
      <c r="CD64" s="98">
        <f t="shared" si="404"/>
        <v>0</v>
      </c>
      <c r="CE64" s="98">
        <f t="shared" si="404"/>
        <v>0</v>
      </c>
      <c r="CF64" s="98">
        <f t="shared" si="404"/>
        <v>0</v>
      </c>
      <c r="CG64" s="98">
        <f t="shared" si="404"/>
        <v>0</v>
      </c>
      <c r="CH64" s="98">
        <f t="shared" si="404"/>
        <v>0</v>
      </c>
      <c r="CI64" s="98">
        <f t="shared" si="404"/>
        <v>0</v>
      </c>
      <c r="CJ64" s="98">
        <f t="shared" si="404"/>
        <v>0</v>
      </c>
      <c r="CK64" s="98">
        <f t="shared" si="404"/>
        <v>0</v>
      </c>
      <c r="CL64" s="98">
        <f t="shared" si="404"/>
        <v>1</v>
      </c>
      <c r="CM64" s="98">
        <f t="shared" si="404"/>
        <v>1</v>
      </c>
      <c r="CN64" s="98">
        <f t="shared" si="404"/>
        <v>1</v>
      </c>
      <c r="CO64" s="98">
        <f t="shared" si="404"/>
        <v>1</v>
      </c>
      <c r="CP64" s="98">
        <f t="shared" si="404"/>
        <v>1</v>
      </c>
      <c r="CQ64" s="98">
        <f t="shared" si="404"/>
        <v>0</v>
      </c>
      <c r="CR64" s="98">
        <f t="shared" si="404"/>
        <v>0</v>
      </c>
      <c r="CS64" s="98">
        <f t="shared" si="404"/>
        <v>0</v>
      </c>
      <c r="CT64" s="98">
        <f t="shared" si="404"/>
        <v>0</v>
      </c>
      <c r="CU64" s="98">
        <f t="shared" si="404"/>
        <v>0</v>
      </c>
      <c r="CV64" s="98">
        <f t="shared" si="404"/>
        <v>0</v>
      </c>
      <c r="CW64" s="98">
        <f t="shared" si="404"/>
        <v>0</v>
      </c>
      <c r="CX64" s="98">
        <f t="shared" si="404"/>
        <v>0</v>
      </c>
      <c r="CY64" s="98">
        <f t="shared" si="404"/>
        <v>0</v>
      </c>
      <c r="CZ64" s="98">
        <f t="shared" si="404"/>
        <v>0</v>
      </c>
      <c r="DA64" s="98">
        <f t="shared" si="404"/>
        <v>0</v>
      </c>
      <c r="DB64" s="98">
        <f t="shared" si="404"/>
        <v>0</v>
      </c>
      <c r="DC64" s="98">
        <f t="shared" si="404"/>
        <v>0</v>
      </c>
      <c r="DD64" s="98">
        <f t="shared" si="404"/>
        <v>0</v>
      </c>
      <c r="DE64" s="98">
        <f t="shared" si="404"/>
        <v>0</v>
      </c>
      <c r="DF64" s="98">
        <f t="shared" si="404"/>
        <v>0</v>
      </c>
      <c r="DG64" s="98">
        <f t="shared" si="404"/>
        <v>0</v>
      </c>
      <c r="DH64" s="98">
        <f t="shared" si="404"/>
        <v>0</v>
      </c>
      <c r="DI64" s="98">
        <f t="shared" ref="DI64" si="406">IF(AND(DI59=1,DI60=0,DI61=0,DI62=0),1,0)</f>
        <v>1</v>
      </c>
      <c r="DJ64" s="98">
        <f t="shared" si="404"/>
        <v>0</v>
      </c>
      <c r="DK64" s="98">
        <f t="shared" si="404"/>
        <v>0</v>
      </c>
      <c r="DL64" s="98">
        <f t="shared" si="404"/>
        <v>0</v>
      </c>
      <c r="DM64" s="98">
        <f t="shared" si="404"/>
        <v>0</v>
      </c>
      <c r="DN64" s="98">
        <f t="shared" si="404"/>
        <v>0</v>
      </c>
      <c r="DO64" s="98">
        <f t="shared" si="404"/>
        <v>0</v>
      </c>
      <c r="DP64" s="98">
        <f t="shared" si="404"/>
        <v>0</v>
      </c>
      <c r="DQ64" s="98">
        <f t="shared" si="404"/>
        <v>0</v>
      </c>
      <c r="DR64" s="98">
        <f t="shared" si="404"/>
        <v>0</v>
      </c>
      <c r="DS64" s="98">
        <f t="shared" si="404"/>
        <v>0</v>
      </c>
      <c r="DT64" s="98">
        <f t="shared" si="404"/>
        <v>0</v>
      </c>
      <c r="DU64" s="98">
        <f t="shared" ref="DU64:HE64" si="407">IF(AND(DU59=1,DU60=0,DU61=0,DU62=0),1,0)</f>
        <v>0</v>
      </c>
      <c r="DV64" s="98">
        <f t="shared" si="407"/>
        <v>0</v>
      </c>
      <c r="DW64" s="98">
        <f t="shared" si="407"/>
        <v>0</v>
      </c>
      <c r="DX64" s="98">
        <f t="shared" si="407"/>
        <v>0</v>
      </c>
      <c r="DY64" s="98">
        <f t="shared" si="407"/>
        <v>0</v>
      </c>
      <c r="DZ64" s="98">
        <f t="shared" si="407"/>
        <v>0</v>
      </c>
      <c r="EA64" s="98">
        <f t="shared" si="407"/>
        <v>0</v>
      </c>
      <c r="EB64" s="98">
        <f t="shared" si="407"/>
        <v>0</v>
      </c>
      <c r="EC64" s="98">
        <f t="shared" si="407"/>
        <v>0</v>
      </c>
      <c r="ED64" s="98">
        <f t="shared" si="407"/>
        <v>0</v>
      </c>
      <c r="EE64" s="98">
        <f t="shared" si="407"/>
        <v>0</v>
      </c>
      <c r="EF64" s="98">
        <f t="shared" si="407"/>
        <v>0</v>
      </c>
      <c r="EG64" s="98">
        <f t="shared" si="407"/>
        <v>0</v>
      </c>
      <c r="EH64" s="98">
        <f t="shared" si="407"/>
        <v>0</v>
      </c>
      <c r="EI64" s="98">
        <f t="shared" si="407"/>
        <v>0</v>
      </c>
      <c r="EJ64" s="98">
        <f t="shared" si="407"/>
        <v>1</v>
      </c>
      <c r="EK64" s="98">
        <f t="shared" ref="EK64:EN64" si="408">IF(AND(EK59=1,EK60=0,EK61=0,EK62=0),1,0)</f>
        <v>1</v>
      </c>
      <c r="EL64" s="98">
        <f t="shared" si="408"/>
        <v>1</v>
      </c>
      <c r="EM64" s="98">
        <f t="shared" si="408"/>
        <v>1</v>
      </c>
      <c r="EN64" s="98">
        <f t="shared" si="408"/>
        <v>1</v>
      </c>
      <c r="EO64" s="98">
        <f t="shared" ref="EO64:ES64" si="409">IF(AND(EO59=1,EO60=0,EO61=0,EO62=0),1,0)</f>
        <v>1</v>
      </c>
      <c r="EP64" s="98">
        <f t="shared" si="409"/>
        <v>1</v>
      </c>
      <c r="EQ64" s="98">
        <f t="shared" si="409"/>
        <v>1</v>
      </c>
      <c r="ER64" s="98">
        <f t="shared" si="409"/>
        <v>1</v>
      </c>
      <c r="ES64" s="98">
        <f t="shared" si="409"/>
        <v>1</v>
      </c>
      <c r="ET64" s="98">
        <f t="shared" ref="ET64:FC64" si="410">IF(AND(ET59=1,ET60=0,ET61=0,ET62=0),1,0)</f>
        <v>1</v>
      </c>
      <c r="EU64" s="98">
        <f t="shared" si="410"/>
        <v>1</v>
      </c>
      <c r="EV64" s="98">
        <f t="shared" si="410"/>
        <v>1</v>
      </c>
      <c r="EW64" s="98">
        <f t="shared" si="410"/>
        <v>1</v>
      </c>
      <c r="EX64" s="98">
        <f t="shared" si="410"/>
        <v>1</v>
      </c>
      <c r="EY64" s="98">
        <f t="shared" si="410"/>
        <v>1</v>
      </c>
      <c r="EZ64" s="98">
        <f t="shared" si="410"/>
        <v>1</v>
      </c>
      <c r="FA64" s="98">
        <f t="shared" si="410"/>
        <v>1</v>
      </c>
      <c r="FB64" s="98">
        <f t="shared" si="410"/>
        <v>1</v>
      </c>
      <c r="FC64" s="98">
        <f t="shared" si="410"/>
        <v>1</v>
      </c>
      <c r="FD64" s="98">
        <f t="shared" ref="FD64:FM64" si="411">IF(AND(FD59=1,FD60=0,FD61=0,FD62=0),1,0)</f>
        <v>1</v>
      </c>
      <c r="FE64" s="98">
        <f t="shared" si="411"/>
        <v>1</v>
      </c>
      <c r="FF64" s="98">
        <f t="shared" si="411"/>
        <v>1</v>
      </c>
      <c r="FG64" s="98">
        <f t="shared" si="411"/>
        <v>1</v>
      </c>
      <c r="FH64" s="98">
        <f t="shared" si="411"/>
        <v>1</v>
      </c>
      <c r="FI64" s="98">
        <f t="shared" si="411"/>
        <v>1</v>
      </c>
      <c r="FJ64" s="98">
        <f t="shared" si="411"/>
        <v>1</v>
      </c>
      <c r="FK64" s="98">
        <f t="shared" si="411"/>
        <v>1</v>
      </c>
      <c r="FL64" s="98">
        <f t="shared" si="411"/>
        <v>1</v>
      </c>
      <c r="FM64" s="98">
        <f t="shared" si="411"/>
        <v>1</v>
      </c>
      <c r="FN64" s="98">
        <f t="shared" ref="FN64" si="412">IF(AND(FN59=1,FN60=0,FN61=0,FN62=0),1,0)</f>
        <v>1</v>
      </c>
      <c r="FO64" s="98">
        <f t="shared" si="407"/>
        <v>0</v>
      </c>
      <c r="FP64" s="98">
        <f t="shared" si="407"/>
        <v>0</v>
      </c>
      <c r="FQ64" s="98">
        <f t="shared" si="407"/>
        <v>1</v>
      </c>
      <c r="FR64" s="98">
        <f t="shared" si="407"/>
        <v>0</v>
      </c>
      <c r="FS64" s="98">
        <f t="shared" si="407"/>
        <v>1</v>
      </c>
      <c r="FT64" s="98">
        <f t="shared" si="407"/>
        <v>0</v>
      </c>
      <c r="FU64" s="98">
        <f t="shared" si="407"/>
        <v>1</v>
      </c>
      <c r="FV64" s="98">
        <f t="shared" si="407"/>
        <v>1</v>
      </c>
      <c r="FW64" s="98">
        <f t="shared" si="407"/>
        <v>1</v>
      </c>
      <c r="FX64" s="98">
        <f t="shared" si="407"/>
        <v>0</v>
      </c>
      <c r="FY64" s="98">
        <f t="shared" si="407"/>
        <v>0</v>
      </c>
      <c r="FZ64" s="98">
        <f t="shared" si="407"/>
        <v>0</v>
      </c>
      <c r="GA64" s="98">
        <f t="shared" si="407"/>
        <v>0</v>
      </c>
      <c r="GB64" s="98">
        <f t="shared" si="407"/>
        <v>0</v>
      </c>
      <c r="GC64" s="98">
        <f t="shared" si="407"/>
        <v>0</v>
      </c>
      <c r="GD64" s="98">
        <f t="shared" si="407"/>
        <v>0</v>
      </c>
      <c r="GE64" s="98">
        <f t="shared" si="407"/>
        <v>1</v>
      </c>
      <c r="GF64" s="98">
        <f t="shared" si="407"/>
        <v>1</v>
      </c>
      <c r="GG64" s="98">
        <f t="shared" si="407"/>
        <v>1</v>
      </c>
      <c r="GH64" s="98">
        <f t="shared" si="407"/>
        <v>0</v>
      </c>
      <c r="GI64" s="98">
        <f t="shared" si="407"/>
        <v>0</v>
      </c>
      <c r="GJ64" s="98">
        <f t="shared" ref="GJ64:GM64" si="413">IF(AND(GJ59=1,GJ60=0,GJ61=0,GJ62=0),1,0)</f>
        <v>0</v>
      </c>
      <c r="GK64" s="98">
        <f t="shared" si="413"/>
        <v>0</v>
      </c>
      <c r="GL64" s="98">
        <f t="shared" si="413"/>
        <v>0</v>
      </c>
      <c r="GM64" s="98">
        <f t="shared" si="413"/>
        <v>0</v>
      </c>
      <c r="GN64" s="98">
        <f t="shared" ref="GN64:GO64" si="414">IF(AND(GN59=1,GN60=0,GN61=0,GN62=0),1,0)</f>
        <v>0</v>
      </c>
      <c r="GO64" s="98">
        <f t="shared" si="414"/>
        <v>0</v>
      </c>
      <c r="GP64" s="98">
        <f t="shared" si="407"/>
        <v>0</v>
      </c>
      <c r="GQ64" s="98">
        <f t="shared" si="407"/>
        <v>0</v>
      </c>
      <c r="GR64" s="98">
        <v>0</v>
      </c>
      <c r="GS64" s="98">
        <v>0</v>
      </c>
      <c r="GT64" s="98">
        <f t="shared" si="407"/>
        <v>0</v>
      </c>
      <c r="GU64" s="98">
        <f t="shared" si="407"/>
        <v>0</v>
      </c>
      <c r="GV64" s="98">
        <f t="shared" si="407"/>
        <v>0</v>
      </c>
      <c r="GW64" s="98">
        <f t="shared" si="407"/>
        <v>0</v>
      </c>
      <c r="GX64" s="98">
        <f t="shared" si="407"/>
        <v>0</v>
      </c>
      <c r="GY64" s="98">
        <f t="shared" si="407"/>
        <v>0</v>
      </c>
      <c r="GZ64" s="98">
        <f t="shared" si="407"/>
        <v>0</v>
      </c>
      <c r="HA64" s="98">
        <f t="shared" si="407"/>
        <v>0</v>
      </c>
      <c r="HB64" s="98">
        <f t="shared" si="407"/>
        <v>1</v>
      </c>
      <c r="HC64" s="98">
        <f t="shared" si="407"/>
        <v>1</v>
      </c>
      <c r="HD64" s="98">
        <f t="shared" si="407"/>
        <v>0</v>
      </c>
      <c r="HE64" s="98">
        <f t="shared" si="407"/>
        <v>0</v>
      </c>
      <c r="HF64" s="98">
        <f t="shared" ref="HF64:JR64" si="415">IF(AND(HF59=1,HF60=0,HF61=0,HF62=0),1,0)</f>
        <v>0</v>
      </c>
      <c r="HG64" s="98">
        <f t="shared" si="415"/>
        <v>0</v>
      </c>
      <c r="HH64" s="98">
        <f t="shared" si="415"/>
        <v>0</v>
      </c>
      <c r="HI64" s="98">
        <f t="shared" si="415"/>
        <v>0</v>
      </c>
      <c r="HJ64" s="98">
        <f t="shared" si="415"/>
        <v>0</v>
      </c>
      <c r="HK64" s="98">
        <f t="shared" si="415"/>
        <v>1</v>
      </c>
      <c r="HL64" s="98">
        <f t="shared" si="415"/>
        <v>1</v>
      </c>
      <c r="HM64" s="98">
        <f t="shared" si="415"/>
        <v>1</v>
      </c>
      <c r="HN64" s="98">
        <f t="shared" si="415"/>
        <v>1</v>
      </c>
      <c r="HO64" s="98">
        <f t="shared" si="415"/>
        <v>1</v>
      </c>
      <c r="HP64" s="98">
        <f t="shared" si="415"/>
        <v>0</v>
      </c>
      <c r="HQ64" s="98">
        <f t="shared" si="415"/>
        <v>0</v>
      </c>
      <c r="HR64" s="98">
        <f t="shared" si="415"/>
        <v>1</v>
      </c>
      <c r="HS64" s="98">
        <f t="shared" si="415"/>
        <v>1</v>
      </c>
      <c r="HT64" s="98">
        <f t="shared" si="415"/>
        <v>1</v>
      </c>
      <c r="HU64" s="98">
        <f t="shared" ref="HU64" si="416">IF(AND(HU59=1,HU60=0,HU61=0,HU62=0),1,0)</f>
        <v>0</v>
      </c>
      <c r="HV64" s="98">
        <f t="shared" ref="HV64" si="417">IF(AND(HV59=1,HV60=0,HV61=0,HV62=0),1,0)</f>
        <v>0</v>
      </c>
      <c r="HW64" s="98">
        <f t="shared" si="415"/>
        <v>1</v>
      </c>
      <c r="HX64" s="98">
        <f t="shared" ref="HX64" si="418">IF(AND(HX59=1,HX60=0,HX61=0,HX62=0),1,0)</f>
        <v>1</v>
      </c>
      <c r="HY64" s="98">
        <f t="shared" si="415"/>
        <v>0</v>
      </c>
      <c r="HZ64" s="98">
        <f t="shared" ref="HZ64" si="419">IF(AND(HZ59=1,HZ60=0,HZ61=0,HZ62=0),1,0)</f>
        <v>1</v>
      </c>
      <c r="IA64" s="98">
        <f t="shared" si="415"/>
        <v>0</v>
      </c>
      <c r="IB64" s="98">
        <f t="shared" si="415"/>
        <v>0</v>
      </c>
      <c r="IC64" s="98">
        <f t="shared" si="415"/>
        <v>0</v>
      </c>
      <c r="ID64" s="98">
        <f t="shared" si="415"/>
        <v>0</v>
      </c>
      <c r="IE64" s="98">
        <f t="shared" si="415"/>
        <v>0</v>
      </c>
      <c r="IF64" s="98">
        <f t="shared" si="415"/>
        <v>1</v>
      </c>
      <c r="IG64" s="98">
        <f t="shared" si="415"/>
        <v>0</v>
      </c>
      <c r="IH64" s="98">
        <f t="shared" si="415"/>
        <v>0</v>
      </c>
      <c r="II64" s="98">
        <f t="shared" si="415"/>
        <v>0</v>
      </c>
      <c r="IJ64" s="98">
        <f t="shared" si="415"/>
        <v>0</v>
      </c>
      <c r="IK64" s="98">
        <f t="shared" si="415"/>
        <v>0</v>
      </c>
      <c r="IL64" s="98">
        <f t="shared" ref="IL64:IM64" si="420">IF(AND(IL59=1,IL60=0,IL61=0,IL62=0),1,0)</f>
        <v>0</v>
      </c>
      <c r="IM64" s="98">
        <f t="shared" si="420"/>
        <v>0</v>
      </c>
      <c r="IN64" s="98">
        <f t="shared" ref="IN64:IO64" si="421">IF(AND(IN59=1,IN60=0,IN61=0,IN62=0),1,0)</f>
        <v>0</v>
      </c>
      <c r="IO64" s="98">
        <f t="shared" si="421"/>
        <v>0</v>
      </c>
      <c r="IP64" s="98">
        <f t="shared" ref="IP64" si="422">IF(AND(IP59=1,IP60=0,IP61=0,IP62=0),1,0)</f>
        <v>0</v>
      </c>
      <c r="IQ64" s="98">
        <f t="shared" ref="IQ64:IR64" si="423">IF(AND(IQ59=1,IQ60=0,IQ61=0,IQ62=0),1,0)</f>
        <v>0</v>
      </c>
      <c r="IR64" s="98">
        <f t="shared" si="423"/>
        <v>0</v>
      </c>
      <c r="IS64" s="98">
        <f t="shared" ref="IS64:IT64" si="424">IF(AND(IS59=1,IS60=0,IS61=0,IS62=0),1,0)</f>
        <v>0</v>
      </c>
      <c r="IT64" s="98">
        <f t="shared" si="424"/>
        <v>0</v>
      </c>
      <c r="IU64" s="98">
        <f t="shared" ref="IU64:IV64" si="425">IF(AND(IU59=1,IU60=0,IU61=0,IU62=0),1,0)</f>
        <v>0</v>
      </c>
      <c r="IV64" s="98">
        <f t="shared" si="425"/>
        <v>0</v>
      </c>
      <c r="IW64" s="98">
        <f t="shared" ref="IW64:IY64" si="426">IF(AND(IW59=1,IW60=0,IW61=0,IW62=0),1,0)</f>
        <v>0</v>
      </c>
      <c r="IX64" s="98">
        <f t="shared" si="426"/>
        <v>0</v>
      </c>
      <c r="IY64" s="98">
        <f t="shared" si="426"/>
        <v>0</v>
      </c>
      <c r="IZ64" s="98">
        <f t="shared" ref="IZ64:JA64" si="427">IF(AND(IZ59=1,IZ60=0,IZ61=0,IZ62=0),1,0)</f>
        <v>0</v>
      </c>
      <c r="JA64" s="98">
        <f t="shared" si="427"/>
        <v>0</v>
      </c>
      <c r="JB64" s="98">
        <f>IF(AND(JB59=1,JB60=0,JB61=0,JB62=0),1,0)</f>
        <v>0</v>
      </c>
      <c r="JC64" s="98">
        <f t="shared" si="415"/>
        <v>0</v>
      </c>
      <c r="JD64" s="98">
        <f t="shared" si="415"/>
        <v>1</v>
      </c>
      <c r="JE64" s="98">
        <f t="shared" si="415"/>
        <v>1</v>
      </c>
      <c r="JF64" s="98">
        <f t="shared" si="415"/>
        <v>1</v>
      </c>
      <c r="JG64" s="98">
        <f t="shared" si="415"/>
        <v>1</v>
      </c>
      <c r="JH64" s="98">
        <f t="shared" si="415"/>
        <v>1</v>
      </c>
      <c r="JI64" s="98">
        <f t="shared" si="415"/>
        <v>0</v>
      </c>
      <c r="JJ64" s="98">
        <f t="shared" si="415"/>
        <v>0</v>
      </c>
      <c r="JK64" s="98">
        <f t="shared" si="415"/>
        <v>0</v>
      </c>
      <c r="JL64" s="98">
        <f t="shared" si="415"/>
        <v>0</v>
      </c>
      <c r="JM64" s="98">
        <f t="shared" si="415"/>
        <v>0</v>
      </c>
      <c r="JN64" s="98">
        <f t="shared" si="415"/>
        <v>0</v>
      </c>
      <c r="JO64" s="98">
        <f t="shared" si="415"/>
        <v>0</v>
      </c>
      <c r="JP64" s="98">
        <f t="shared" si="415"/>
        <v>1</v>
      </c>
      <c r="JQ64" s="98">
        <f t="shared" si="415"/>
        <v>1</v>
      </c>
      <c r="JR64" s="98">
        <f t="shared" si="415"/>
        <v>1</v>
      </c>
      <c r="JS64" s="98">
        <f t="shared" ref="JS64:LF64" si="428">IF(AND(JS59=1,JS60=0,JS61=0,JS62=0),1,0)</f>
        <v>0</v>
      </c>
      <c r="JT64" s="98">
        <f t="shared" si="428"/>
        <v>0</v>
      </c>
      <c r="JU64" s="98">
        <f t="shared" si="428"/>
        <v>0</v>
      </c>
      <c r="JV64" s="98">
        <f t="shared" si="428"/>
        <v>0</v>
      </c>
      <c r="JW64" s="98">
        <f t="shared" si="428"/>
        <v>0</v>
      </c>
      <c r="JX64" s="98">
        <f t="shared" si="428"/>
        <v>0</v>
      </c>
      <c r="JY64" s="98">
        <f t="shared" si="428"/>
        <v>0</v>
      </c>
      <c r="JZ64" s="98">
        <f t="shared" si="428"/>
        <v>1</v>
      </c>
      <c r="KA64" s="98">
        <f t="shared" si="428"/>
        <v>1</v>
      </c>
      <c r="KB64" s="98">
        <f t="shared" si="428"/>
        <v>1</v>
      </c>
      <c r="KC64" s="98">
        <f t="shared" si="428"/>
        <v>0</v>
      </c>
      <c r="KD64" s="98">
        <f t="shared" si="428"/>
        <v>0</v>
      </c>
      <c r="KE64" s="98">
        <f t="shared" si="428"/>
        <v>0</v>
      </c>
      <c r="KF64" s="98">
        <f t="shared" si="428"/>
        <v>0</v>
      </c>
      <c r="KG64" s="98">
        <f t="shared" si="428"/>
        <v>0</v>
      </c>
      <c r="KH64" s="98">
        <f t="shared" si="428"/>
        <v>0</v>
      </c>
      <c r="KI64" s="98">
        <f t="shared" si="428"/>
        <v>0</v>
      </c>
      <c r="KJ64" s="98">
        <f t="shared" si="428"/>
        <v>1</v>
      </c>
      <c r="KK64" s="98">
        <f t="shared" si="428"/>
        <v>1</v>
      </c>
      <c r="KL64" s="98">
        <f t="shared" ref="KL64" si="429">IF(AND(KL59=1,KL60=0,KL61=0,KL62=0),1,0)</f>
        <v>0</v>
      </c>
      <c r="KM64" s="98">
        <f t="shared" ref="KM64:KN64" si="430">IF(AND(KM59=1,KM60=0,KM61=0,KM62=0),1,0)</f>
        <v>0</v>
      </c>
      <c r="KN64" s="98">
        <f t="shared" si="430"/>
        <v>0</v>
      </c>
      <c r="KO64" s="98">
        <f t="shared" ref="KO64:KP64" si="431">IF(AND(KO59=1,KO60=0,KO61=0,KO62=0),1,0)</f>
        <v>0</v>
      </c>
      <c r="KP64" s="98">
        <f t="shared" si="431"/>
        <v>0</v>
      </c>
      <c r="KQ64" s="98">
        <f t="shared" ref="KQ64:KR64" si="432">IF(AND(KQ59=1,KQ60=0,KQ61=0,KQ62=0),1,0)</f>
        <v>0</v>
      </c>
      <c r="KR64" s="98">
        <f t="shared" si="432"/>
        <v>0</v>
      </c>
      <c r="KS64" s="98">
        <f t="shared" ref="KS64:KT64" si="433">IF(AND(KS59=1,KS60=0,KS61=0,KS62=0),1,0)</f>
        <v>0</v>
      </c>
      <c r="KT64" s="98">
        <f t="shared" si="433"/>
        <v>0</v>
      </c>
      <c r="KU64" s="98">
        <f t="shared" ref="KU64:KV64" si="434">IF(AND(KU59=1,KU60=0,KU61=0,KU62=0),1,0)</f>
        <v>0</v>
      </c>
      <c r="KV64" s="98">
        <f t="shared" si="434"/>
        <v>0</v>
      </c>
      <c r="KW64" s="98">
        <f t="shared" ref="KW64:KZ64" si="435">IF(AND(KW59=1,KW60=0,KW61=0,KW62=0),1,0)</f>
        <v>0</v>
      </c>
      <c r="KX64" s="98">
        <f t="shared" si="435"/>
        <v>0</v>
      </c>
      <c r="KY64" s="98">
        <f t="shared" si="435"/>
        <v>0</v>
      </c>
      <c r="KZ64" s="98">
        <f t="shared" si="435"/>
        <v>0</v>
      </c>
      <c r="LA64" s="98">
        <f t="shared" ref="LA64:LD64" si="436">IF(AND(LA59=1,LA60=0,LA61=0,LA62=0),1,0)</f>
        <v>0</v>
      </c>
      <c r="LB64" s="98">
        <f t="shared" si="436"/>
        <v>0</v>
      </c>
      <c r="LC64" s="98">
        <f t="shared" si="436"/>
        <v>0</v>
      </c>
      <c r="LD64" s="98">
        <f t="shared" si="436"/>
        <v>0</v>
      </c>
      <c r="LE64" s="98">
        <f t="shared" si="428"/>
        <v>0</v>
      </c>
      <c r="LF64" s="98">
        <f t="shared" si="428"/>
        <v>0</v>
      </c>
      <c r="LG64" s="81"/>
      <c r="LH64" s="81"/>
      <c r="LI64" s="325"/>
      <c r="LJ64" s="325"/>
      <c r="LK64" s="2">
        <v>1</v>
      </c>
      <c r="LL64" s="2">
        <v>1</v>
      </c>
      <c r="LM64" s="2">
        <v>1</v>
      </c>
      <c r="LN64" s="2">
        <v>1</v>
      </c>
      <c r="LO64" s="2">
        <v>1</v>
      </c>
      <c r="LP64" s="2">
        <v>1</v>
      </c>
      <c r="LQ64" s="2">
        <v>1</v>
      </c>
      <c r="LR64" s="2">
        <v>1</v>
      </c>
      <c r="LS64" s="2">
        <v>1</v>
      </c>
      <c r="LT64" s="2">
        <v>1</v>
      </c>
      <c r="LU64" s="2">
        <v>1</v>
      </c>
      <c r="LV64" s="2">
        <f t="shared" si="398"/>
        <v>1</v>
      </c>
      <c r="LW64" s="2">
        <f t="shared" si="398"/>
        <v>1</v>
      </c>
      <c r="LX64" s="2">
        <f t="shared" si="398"/>
        <v>1</v>
      </c>
      <c r="LY64" s="2">
        <f t="shared" si="398"/>
        <v>1</v>
      </c>
      <c r="LZ64" s="2">
        <f t="shared" si="398"/>
        <v>1</v>
      </c>
      <c r="MA64" s="2">
        <f t="shared" si="398"/>
        <v>1</v>
      </c>
      <c r="MB64" s="2">
        <f t="shared" si="398"/>
        <v>1</v>
      </c>
      <c r="MC64" s="2">
        <f t="shared" si="398"/>
        <v>1</v>
      </c>
      <c r="MD64" s="2">
        <f t="shared" si="398"/>
        <v>1</v>
      </c>
      <c r="ME64" s="2">
        <v>1</v>
      </c>
      <c r="MF64" s="2">
        <v>1</v>
      </c>
      <c r="MG64" s="2">
        <v>1</v>
      </c>
      <c r="MH64" s="2">
        <v>1</v>
      </c>
      <c r="MI64" s="2">
        <v>1</v>
      </c>
      <c r="MJ64" s="2">
        <v>1</v>
      </c>
      <c r="MK64" s="2">
        <v>1</v>
      </c>
      <c r="ML64" s="2">
        <v>1</v>
      </c>
      <c r="MM64" s="2">
        <v>1</v>
      </c>
      <c r="MN64" s="2">
        <v>1</v>
      </c>
      <c r="MO64" s="2">
        <v>1</v>
      </c>
      <c r="MP64" s="2">
        <v>1</v>
      </c>
      <c r="MQ64" s="2">
        <v>1</v>
      </c>
      <c r="MR64" s="2">
        <v>1</v>
      </c>
      <c r="MT64" s="79">
        <f>SUM(C64:LF64)</f>
        <v>82</v>
      </c>
      <c r="MV64" s="81"/>
      <c r="MZ64" s="98"/>
      <c r="NA64" s="98"/>
      <c r="NB64" s="98"/>
      <c r="NF64" s="98"/>
      <c r="NG64" s="98"/>
      <c r="NH64" s="98"/>
      <c r="NI64" s="98"/>
      <c r="NJ64" s="98"/>
      <c r="NK64" s="99"/>
      <c r="NM64" s="98"/>
      <c r="NN64" s="76"/>
      <c r="NO64" s="106"/>
      <c r="NP64" s="98"/>
      <c r="NQ64" s="98"/>
      <c r="NW64" s="76"/>
      <c r="OF64" s="99"/>
      <c r="OG64" s="98"/>
      <c r="OH64" s="98"/>
      <c r="OI64" s="98"/>
      <c r="OM64" s="98"/>
      <c r="OS64" s="98"/>
      <c r="OT64" s="98"/>
      <c r="OW64" s="98"/>
      <c r="OX64" s="98"/>
      <c r="PA64" s="98"/>
      <c r="PC64" s="98"/>
      <c r="PD64" s="98"/>
      <c r="PE64" s="98"/>
      <c r="PI64" s="98"/>
      <c r="PJ64" s="98"/>
      <c r="PO64" s="98"/>
      <c r="PQ64" s="98"/>
      <c r="PR64" s="98"/>
      <c r="PT64" s="98"/>
      <c r="PX64" s="76"/>
      <c r="PZ64" s="98"/>
      <c r="QA64" s="98"/>
      <c r="QB64" s="76"/>
      <c r="QE64" s="98"/>
      <c r="QF64" s="98"/>
      <c r="QL64" s="98"/>
      <c r="QM64" s="98"/>
      <c r="QN64" s="98"/>
      <c r="QP64" s="98"/>
      <c r="QQ64" s="98"/>
      <c r="QR64" s="98"/>
      <c r="QV64" s="98"/>
      <c r="RG64" s="98"/>
      <c r="RN64" s="98"/>
      <c r="RO64" s="98"/>
      <c r="RS64" s="76"/>
      <c r="RT64" s="98"/>
      <c r="RU64" s="98"/>
      <c r="RV64" s="76"/>
      <c r="SC64" s="98"/>
      <c r="SD64" s="98"/>
      <c r="SK64" s="98"/>
      <c r="SO64" s="98"/>
      <c r="SR64" s="81"/>
      <c r="SS64" s="81"/>
      <c r="ST64" s="81"/>
      <c r="SU64" s="81"/>
      <c r="SV64" s="81"/>
      <c r="SW64" s="81"/>
      <c r="SX64" s="81"/>
      <c r="SY64" s="81"/>
      <c r="SZ64" s="81"/>
      <c r="TA64" s="81"/>
      <c r="TB64" s="81"/>
      <c r="TC64" s="81"/>
      <c r="TD64" s="81"/>
      <c r="TE64" s="81"/>
      <c r="TF64" s="81"/>
      <c r="TG64" s="81"/>
      <c r="TH64" s="81"/>
      <c r="TI64" s="81"/>
      <c r="TJ64" s="81"/>
      <c r="TK64" s="81"/>
      <c r="TL64" s="81"/>
      <c r="TM64" s="81"/>
      <c r="TN64" s="81"/>
      <c r="TO64" s="81"/>
      <c r="TP64" s="81"/>
      <c r="TQ64" s="81"/>
      <c r="TR64" s="81"/>
      <c r="TS64" s="81"/>
      <c r="TT64" s="81"/>
      <c r="TU64" s="81"/>
      <c r="TV64" s="81"/>
      <c r="TW64" s="81"/>
      <c r="TX64" s="81"/>
      <c r="TY64" s="81"/>
      <c r="TZ64" s="81"/>
      <c r="UA64" s="81"/>
      <c r="UB64" s="81"/>
      <c r="UC64" s="81"/>
      <c r="UD64" s="81"/>
      <c r="UE64" s="81"/>
      <c r="UF64" s="81"/>
      <c r="UG64" s="81"/>
      <c r="UH64" s="81"/>
      <c r="UI64" s="81"/>
      <c r="UJ64" s="81"/>
      <c r="UK64" s="81"/>
      <c r="UL64" s="81"/>
      <c r="UM64" s="81"/>
      <c r="UN64" s="81"/>
      <c r="UO64" s="82"/>
      <c r="UP64" s="82"/>
      <c r="UQ64" s="81"/>
      <c r="UR64" s="81"/>
      <c r="US64" s="81"/>
      <c r="UT64" s="81"/>
      <c r="UU64" s="81"/>
      <c r="UV64" s="81"/>
      <c r="UW64" s="81"/>
      <c r="UX64" s="81"/>
      <c r="UY64" s="81"/>
      <c r="UZ64" s="81"/>
      <c r="VA64" s="81"/>
      <c r="VB64" s="81"/>
      <c r="VC64" s="81"/>
      <c r="VD64" s="81"/>
      <c r="VE64" s="81"/>
      <c r="VF64" s="81"/>
      <c r="VG64" s="81"/>
      <c r="VH64" s="81"/>
      <c r="VI64" s="81"/>
      <c r="VJ64" s="81"/>
      <c r="VK64" s="81"/>
      <c r="VL64" s="81"/>
      <c r="VM64" s="81"/>
      <c r="VN64" s="81"/>
      <c r="VO64" s="81"/>
      <c r="VP64" s="81"/>
      <c r="VQ64" s="81"/>
      <c r="VR64" s="81"/>
      <c r="VS64" s="81"/>
      <c r="VT64" s="81"/>
      <c r="VU64" s="81"/>
      <c r="VV64" s="81"/>
      <c r="VW64" s="81"/>
      <c r="VX64" s="81"/>
      <c r="VY64" s="81"/>
      <c r="VZ64" s="81"/>
      <c r="WA64" s="81"/>
      <c r="WB64" s="81"/>
      <c r="WC64" s="81"/>
      <c r="WD64" s="81"/>
      <c r="WE64" s="81"/>
      <c r="WF64" s="81"/>
      <c r="WG64" s="81"/>
      <c r="WH64" s="81"/>
      <c r="WI64" s="81"/>
      <c r="WJ64" s="80"/>
      <c r="WK64" s="81"/>
      <c r="WL64" s="81"/>
      <c r="WM64" s="81"/>
      <c r="WN64" s="81"/>
      <c r="WO64" s="81"/>
      <c r="WP64" s="81"/>
      <c r="WQ64" s="81"/>
      <c r="WR64" s="81"/>
      <c r="WS64" s="81"/>
      <c r="WT64" s="81"/>
      <c r="WU64" s="81"/>
      <c r="WV64" s="81"/>
      <c r="WW64" s="81"/>
      <c r="WX64" s="81"/>
      <c r="WY64" s="81"/>
      <c r="WZ64" s="81"/>
      <c r="XA64" s="81"/>
      <c r="XB64" s="81"/>
      <c r="XC64" s="81"/>
      <c r="XD64" s="81"/>
      <c r="XE64" s="81"/>
      <c r="XF64" s="81"/>
      <c r="XG64" s="81"/>
      <c r="XH64" s="81"/>
      <c r="XI64" s="81"/>
      <c r="XJ64" s="81"/>
      <c r="XK64" s="81"/>
      <c r="XL64" s="81"/>
      <c r="XM64" s="81"/>
      <c r="XN64" s="81"/>
      <c r="XO64" s="81"/>
      <c r="XP64" s="81"/>
      <c r="XQ64" s="81"/>
      <c r="XR64" s="81"/>
      <c r="XS64" s="81"/>
      <c r="XT64" s="81"/>
      <c r="XU64" s="81"/>
      <c r="XV64" s="81"/>
      <c r="XW64" s="81"/>
      <c r="XX64" s="81"/>
      <c r="XY64" s="81"/>
      <c r="XZ64" s="81"/>
      <c r="YA64" s="81"/>
      <c r="YB64" s="81"/>
      <c r="YC64" s="81"/>
      <c r="YD64" s="81"/>
      <c r="YE64" s="81"/>
      <c r="YF64" s="81"/>
      <c r="YG64" s="81"/>
      <c r="YH64" s="81"/>
      <c r="YI64" s="81"/>
      <c r="YJ64" s="81"/>
      <c r="YK64" s="81"/>
      <c r="YL64" s="301"/>
      <c r="YM64" s="301"/>
      <c r="YN64" s="301"/>
      <c r="YO64" s="301"/>
      <c r="YP64" s="2">
        <v>1</v>
      </c>
      <c r="YQ64" s="2">
        <v>1</v>
      </c>
    </row>
    <row r="65" spans="1:667" s="79" customFormat="1" ht="15" customHeight="1" x14ac:dyDescent="0.25">
      <c r="A65" s="205" t="s">
        <v>2565</v>
      </c>
      <c r="B65" s="75"/>
      <c r="C65" s="98">
        <f>IF(C64=1,1,0)</f>
        <v>0</v>
      </c>
      <c r="D65" s="98">
        <f t="shared" ref="D65:BI65" si="437">IF(D64=1,1,0)</f>
        <v>0</v>
      </c>
      <c r="E65" s="98">
        <f t="shared" si="437"/>
        <v>0</v>
      </c>
      <c r="F65" s="98">
        <f t="shared" si="437"/>
        <v>0</v>
      </c>
      <c r="G65" s="98">
        <f t="shared" si="437"/>
        <v>0</v>
      </c>
      <c r="H65" s="98">
        <f t="shared" si="437"/>
        <v>0</v>
      </c>
      <c r="I65" s="98">
        <f t="shared" si="437"/>
        <v>0</v>
      </c>
      <c r="J65" s="98">
        <f t="shared" si="437"/>
        <v>0</v>
      </c>
      <c r="K65" s="98">
        <f t="shared" si="437"/>
        <v>0</v>
      </c>
      <c r="L65" s="98">
        <f t="shared" si="437"/>
        <v>0</v>
      </c>
      <c r="M65" s="98">
        <f t="shared" si="437"/>
        <v>0</v>
      </c>
      <c r="N65" s="98">
        <f t="shared" si="437"/>
        <v>0</v>
      </c>
      <c r="O65" s="98">
        <f t="shared" si="437"/>
        <v>0</v>
      </c>
      <c r="P65" s="98">
        <f t="shared" si="437"/>
        <v>0</v>
      </c>
      <c r="Q65" s="98">
        <f t="shared" si="437"/>
        <v>0</v>
      </c>
      <c r="R65" s="98">
        <f t="shared" si="437"/>
        <v>0</v>
      </c>
      <c r="S65" s="98">
        <f t="shared" si="437"/>
        <v>0</v>
      </c>
      <c r="T65" s="98">
        <f t="shared" si="437"/>
        <v>0</v>
      </c>
      <c r="U65" s="98">
        <v>1</v>
      </c>
      <c r="V65" s="98">
        <v>1</v>
      </c>
      <c r="W65" s="98">
        <v>1</v>
      </c>
      <c r="X65" s="98">
        <f t="shared" si="437"/>
        <v>1</v>
      </c>
      <c r="Y65" s="98">
        <v>1</v>
      </c>
      <c r="Z65" s="98">
        <v>1</v>
      </c>
      <c r="AA65" s="98">
        <v>1</v>
      </c>
      <c r="AB65" s="98">
        <v>1</v>
      </c>
      <c r="AC65" s="98">
        <f t="shared" si="437"/>
        <v>1</v>
      </c>
      <c r="AD65" s="98">
        <v>1</v>
      </c>
      <c r="AE65" s="98">
        <v>1</v>
      </c>
      <c r="AF65" s="98">
        <v>1</v>
      </c>
      <c r="AG65" s="98">
        <v>1</v>
      </c>
      <c r="AH65" s="98">
        <f t="shared" si="437"/>
        <v>1</v>
      </c>
      <c r="AI65" s="98">
        <v>1</v>
      </c>
      <c r="AJ65" s="98">
        <v>1</v>
      </c>
      <c r="AK65" s="98">
        <v>1</v>
      </c>
      <c r="AL65" s="98">
        <v>1</v>
      </c>
      <c r="AM65" s="98">
        <v>1</v>
      </c>
      <c r="AN65" s="98">
        <v>1</v>
      </c>
      <c r="AO65" s="98">
        <f t="shared" si="437"/>
        <v>0</v>
      </c>
      <c r="AP65" s="98">
        <f t="shared" si="437"/>
        <v>0</v>
      </c>
      <c r="AQ65" s="98">
        <f t="shared" si="437"/>
        <v>1</v>
      </c>
      <c r="AR65" s="98">
        <v>1</v>
      </c>
      <c r="AS65" s="98">
        <v>1</v>
      </c>
      <c r="AT65" s="98">
        <v>1</v>
      </c>
      <c r="AU65" s="98">
        <v>1</v>
      </c>
      <c r="AV65" s="98">
        <v>1</v>
      </c>
      <c r="AW65" s="98">
        <v>1</v>
      </c>
      <c r="AX65" s="98">
        <v>1</v>
      </c>
      <c r="AY65" s="98">
        <f t="shared" si="437"/>
        <v>0</v>
      </c>
      <c r="AZ65" s="98">
        <f t="shared" si="437"/>
        <v>0</v>
      </c>
      <c r="BA65" s="98">
        <f t="shared" si="437"/>
        <v>1</v>
      </c>
      <c r="BB65" s="98">
        <v>1</v>
      </c>
      <c r="BC65" s="98">
        <f t="shared" si="437"/>
        <v>1</v>
      </c>
      <c r="BD65" s="98">
        <v>1</v>
      </c>
      <c r="BE65" s="98">
        <v>0</v>
      </c>
      <c r="BF65" s="98">
        <v>0</v>
      </c>
      <c r="BG65" s="98">
        <f t="shared" si="437"/>
        <v>0</v>
      </c>
      <c r="BH65" s="98">
        <f t="shared" si="437"/>
        <v>0</v>
      </c>
      <c r="BI65" s="98">
        <f t="shared" si="437"/>
        <v>0</v>
      </c>
      <c r="BJ65" s="98">
        <f t="shared" ref="BJ65:DU65" si="438">IF(BJ64=1,1,0)</f>
        <v>0</v>
      </c>
      <c r="BK65" s="98">
        <f t="shared" si="438"/>
        <v>0</v>
      </c>
      <c r="BL65" s="98">
        <f t="shared" si="438"/>
        <v>0</v>
      </c>
      <c r="BM65" s="98">
        <f t="shared" si="438"/>
        <v>0</v>
      </c>
      <c r="BN65" s="98">
        <f t="shared" si="438"/>
        <v>0</v>
      </c>
      <c r="BO65" s="98">
        <f t="shared" si="438"/>
        <v>0</v>
      </c>
      <c r="BP65" s="98">
        <f t="shared" si="438"/>
        <v>0</v>
      </c>
      <c r="BQ65" s="98">
        <f t="shared" si="438"/>
        <v>0</v>
      </c>
      <c r="BR65" s="98">
        <v>1</v>
      </c>
      <c r="BS65" s="98">
        <f t="shared" si="438"/>
        <v>0</v>
      </c>
      <c r="BT65" s="98">
        <v>1</v>
      </c>
      <c r="BU65" s="98">
        <v>1</v>
      </c>
      <c r="BV65" s="98">
        <f t="shared" si="438"/>
        <v>0</v>
      </c>
      <c r="BW65" s="98">
        <v>1</v>
      </c>
      <c r="BX65" s="98">
        <v>1</v>
      </c>
      <c r="BY65" s="98">
        <f t="shared" si="438"/>
        <v>1</v>
      </c>
      <c r="BZ65" s="98">
        <v>1</v>
      </c>
      <c r="CA65" s="98">
        <f t="shared" si="438"/>
        <v>1</v>
      </c>
      <c r="CB65" s="98">
        <f t="shared" si="438"/>
        <v>0</v>
      </c>
      <c r="CC65" s="98">
        <f t="shared" si="438"/>
        <v>0</v>
      </c>
      <c r="CD65" s="98">
        <f t="shared" si="438"/>
        <v>0</v>
      </c>
      <c r="CE65" s="98">
        <f t="shared" si="438"/>
        <v>0</v>
      </c>
      <c r="CF65" s="98">
        <f t="shared" si="438"/>
        <v>0</v>
      </c>
      <c r="CG65" s="98">
        <f t="shared" si="438"/>
        <v>0</v>
      </c>
      <c r="CH65" s="98">
        <f t="shared" si="438"/>
        <v>0</v>
      </c>
      <c r="CI65" s="98">
        <f t="shared" si="438"/>
        <v>0</v>
      </c>
      <c r="CJ65" s="98">
        <f t="shared" si="438"/>
        <v>0</v>
      </c>
      <c r="CK65" s="98">
        <f t="shared" si="438"/>
        <v>0</v>
      </c>
      <c r="CL65" s="98">
        <f t="shared" si="438"/>
        <v>1</v>
      </c>
      <c r="CM65" s="98">
        <f t="shared" si="438"/>
        <v>1</v>
      </c>
      <c r="CN65" s="98">
        <f t="shared" si="438"/>
        <v>1</v>
      </c>
      <c r="CO65" s="98">
        <v>0</v>
      </c>
      <c r="CP65" s="98">
        <f t="shared" si="438"/>
        <v>1</v>
      </c>
      <c r="CQ65" s="98">
        <f t="shared" si="438"/>
        <v>0</v>
      </c>
      <c r="CR65" s="98">
        <f t="shared" si="438"/>
        <v>0</v>
      </c>
      <c r="CS65" s="98">
        <f t="shared" si="438"/>
        <v>0</v>
      </c>
      <c r="CT65" s="98">
        <f t="shared" si="438"/>
        <v>0</v>
      </c>
      <c r="CU65" s="98">
        <f t="shared" si="438"/>
        <v>0</v>
      </c>
      <c r="CV65" s="98">
        <f t="shared" si="438"/>
        <v>0</v>
      </c>
      <c r="CW65" s="98">
        <f t="shared" si="438"/>
        <v>0</v>
      </c>
      <c r="CX65" s="98">
        <f t="shared" si="438"/>
        <v>0</v>
      </c>
      <c r="CY65" s="98">
        <f t="shared" si="438"/>
        <v>0</v>
      </c>
      <c r="CZ65" s="98">
        <f t="shared" si="438"/>
        <v>0</v>
      </c>
      <c r="DA65" s="98">
        <f t="shared" si="438"/>
        <v>0</v>
      </c>
      <c r="DB65" s="98">
        <f t="shared" si="438"/>
        <v>0</v>
      </c>
      <c r="DC65" s="98">
        <f t="shared" si="438"/>
        <v>0</v>
      </c>
      <c r="DD65" s="98">
        <f t="shared" si="438"/>
        <v>0</v>
      </c>
      <c r="DE65" s="98">
        <f t="shared" si="438"/>
        <v>0</v>
      </c>
      <c r="DF65" s="98">
        <f t="shared" si="438"/>
        <v>0</v>
      </c>
      <c r="DG65" s="98">
        <f t="shared" si="438"/>
        <v>0</v>
      </c>
      <c r="DH65" s="98">
        <f t="shared" si="438"/>
        <v>0</v>
      </c>
      <c r="DI65" s="98">
        <f t="shared" si="438"/>
        <v>1</v>
      </c>
      <c r="DJ65" s="98">
        <f t="shared" si="438"/>
        <v>0</v>
      </c>
      <c r="DK65" s="98">
        <f t="shared" si="438"/>
        <v>0</v>
      </c>
      <c r="DL65" s="98">
        <f t="shared" si="438"/>
        <v>0</v>
      </c>
      <c r="DM65" s="98">
        <f t="shared" si="438"/>
        <v>0</v>
      </c>
      <c r="DN65" s="98">
        <f t="shared" si="438"/>
        <v>0</v>
      </c>
      <c r="DO65" s="98">
        <f t="shared" si="438"/>
        <v>0</v>
      </c>
      <c r="DP65" s="98">
        <f t="shared" si="438"/>
        <v>0</v>
      </c>
      <c r="DQ65" s="98">
        <f t="shared" si="438"/>
        <v>0</v>
      </c>
      <c r="DR65" s="98">
        <f t="shared" si="438"/>
        <v>0</v>
      </c>
      <c r="DS65" s="98">
        <f t="shared" si="438"/>
        <v>0</v>
      </c>
      <c r="DT65" s="98">
        <f t="shared" si="438"/>
        <v>0</v>
      </c>
      <c r="DU65" s="98">
        <f t="shared" si="438"/>
        <v>0</v>
      </c>
      <c r="DV65" s="98">
        <f t="shared" ref="DV65:GG65" si="439">IF(DV64=1,1,0)</f>
        <v>0</v>
      </c>
      <c r="DW65" s="98">
        <f t="shared" si="439"/>
        <v>0</v>
      </c>
      <c r="DX65" s="98">
        <f t="shared" si="439"/>
        <v>0</v>
      </c>
      <c r="DY65" s="98">
        <f t="shared" si="439"/>
        <v>0</v>
      </c>
      <c r="DZ65" s="98">
        <f t="shared" si="439"/>
        <v>0</v>
      </c>
      <c r="EA65" s="98">
        <f t="shared" si="439"/>
        <v>0</v>
      </c>
      <c r="EB65" s="98">
        <f t="shared" si="439"/>
        <v>0</v>
      </c>
      <c r="EC65" s="98">
        <f t="shared" si="439"/>
        <v>0</v>
      </c>
      <c r="ED65" s="98">
        <f t="shared" si="439"/>
        <v>0</v>
      </c>
      <c r="EE65" s="98">
        <f t="shared" si="439"/>
        <v>0</v>
      </c>
      <c r="EF65" s="98">
        <f t="shared" si="439"/>
        <v>0</v>
      </c>
      <c r="EG65" s="98">
        <f t="shared" si="439"/>
        <v>0</v>
      </c>
      <c r="EH65" s="98">
        <f t="shared" si="439"/>
        <v>0</v>
      </c>
      <c r="EI65" s="98">
        <f t="shared" si="439"/>
        <v>0</v>
      </c>
      <c r="EJ65" s="98">
        <f t="shared" si="439"/>
        <v>1</v>
      </c>
      <c r="EK65" s="98">
        <f t="shared" si="439"/>
        <v>1</v>
      </c>
      <c r="EL65" s="98">
        <f t="shared" si="439"/>
        <v>1</v>
      </c>
      <c r="EM65" s="98">
        <f t="shared" si="439"/>
        <v>1</v>
      </c>
      <c r="EN65" s="98">
        <f t="shared" si="439"/>
        <v>1</v>
      </c>
      <c r="EO65" s="98">
        <f t="shared" si="439"/>
        <v>1</v>
      </c>
      <c r="EP65" s="98">
        <f t="shared" si="439"/>
        <v>1</v>
      </c>
      <c r="EQ65" s="98">
        <f t="shared" si="439"/>
        <v>1</v>
      </c>
      <c r="ER65" s="98">
        <f t="shared" si="439"/>
        <v>1</v>
      </c>
      <c r="ES65" s="98">
        <f t="shared" si="439"/>
        <v>1</v>
      </c>
      <c r="ET65" s="98">
        <f t="shared" si="439"/>
        <v>1</v>
      </c>
      <c r="EU65" s="98">
        <f t="shared" si="439"/>
        <v>1</v>
      </c>
      <c r="EV65" s="98">
        <f t="shared" si="439"/>
        <v>1</v>
      </c>
      <c r="EW65" s="98">
        <f t="shared" si="439"/>
        <v>1</v>
      </c>
      <c r="EX65" s="98">
        <f t="shared" si="439"/>
        <v>1</v>
      </c>
      <c r="EY65" s="98">
        <f t="shared" si="439"/>
        <v>1</v>
      </c>
      <c r="EZ65" s="98">
        <f t="shared" si="439"/>
        <v>1</v>
      </c>
      <c r="FA65" s="98">
        <f t="shared" si="439"/>
        <v>1</v>
      </c>
      <c r="FB65" s="98">
        <f t="shared" si="439"/>
        <v>1</v>
      </c>
      <c r="FC65" s="98">
        <f t="shared" si="439"/>
        <v>1</v>
      </c>
      <c r="FD65" s="98">
        <f t="shared" si="439"/>
        <v>1</v>
      </c>
      <c r="FE65" s="98">
        <f t="shared" si="439"/>
        <v>1</v>
      </c>
      <c r="FF65" s="98">
        <f t="shared" si="439"/>
        <v>1</v>
      </c>
      <c r="FG65" s="98">
        <f t="shared" si="439"/>
        <v>1</v>
      </c>
      <c r="FH65" s="98">
        <f t="shared" si="439"/>
        <v>1</v>
      </c>
      <c r="FI65" s="98">
        <f t="shared" si="439"/>
        <v>1</v>
      </c>
      <c r="FJ65" s="98">
        <f t="shared" si="439"/>
        <v>1</v>
      </c>
      <c r="FK65" s="98">
        <f t="shared" si="439"/>
        <v>1</v>
      </c>
      <c r="FL65" s="98">
        <f t="shared" si="439"/>
        <v>1</v>
      </c>
      <c r="FM65" s="98">
        <f t="shared" si="439"/>
        <v>1</v>
      </c>
      <c r="FN65" s="98">
        <f t="shared" si="439"/>
        <v>1</v>
      </c>
      <c r="FO65" s="98">
        <f t="shared" si="439"/>
        <v>0</v>
      </c>
      <c r="FP65" s="98">
        <f t="shared" si="439"/>
        <v>0</v>
      </c>
      <c r="FQ65" s="98">
        <f t="shared" si="439"/>
        <v>1</v>
      </c>
      <c r="FR65" s="98">
        <f t="shared" si="439"/>
        <v>0</v>
      </c>
      <c r="FS65" s="98">
        <f t="shared" si="439"/>
        <v>1</v>
      </c>
      <c r="FT65" s="98">
        <f t="shared" si="439"/>
        <v>0</v>
      </c>
      <c r="FU65" s="98">
        <f t="shared" si="439"/>
        <v>1</v>
      </c>
      <c r="FV65" s="98">
        <f t="shared" si="439"/>
        <v>1</v>
      </c>
      <c r="FW65" s="98">
        <f t="shared" si="439"/>
        <v>1</v>
      </c>
      <c r="FX65" s="98">
        <f t="shared" si="439"/>
        <v>0</v>
      </c>
      <c r="FY65" s="98">
        <f t="shared" si="439"/>
        <v>0</v>
      </c>
      <c r="FZ65" s="98">
        <f t="shared" si="439"/>
        <v>0</v>
      </c>
      <c r="GA65" s="98">
        <f t="shared" si="439"/>
        <v>0</v>
      </c>
      <c r="GB65" s="98">
        <f t="shared" si="439"/>
        <v>0</v>
      </c>
      <c r="GC65" s="98">
        <f t="shared" si="439"/>
        <v>0</v>
      </c>
      <c r="GD65" s="98">
        <f t="shared" si="439"/>
        <v>0</v>
      </c>
      <c r="GE65" s="98">
        <f t="shared" si="439"/>
        <v>1</v>
      </c>
      <c r="GF65" s="98">
        <f t="shared" si="439"/>
        <v>1</v>
      </c>
      <c r="GG65" s="98">
        <f t="shared" si="439"/>
        <v>1</v>
      </c>
      <c r="GH65" s="98">
        <f t="shared" ref="GH65:JF65" si="440">IF(GH64=1,1,0)</f>
        <v>0</v>
      </c>
      <c r="GI65" s="98">
        <f t="shared" si="440"/>
        <v>0</v>
      </c>
      <c r="GJ65" s="98">
        <f t="shared" si="440"/>
        <v>0</v>
      </c>
      <c r="GK65" s="98">
        <f t="shared" si="440"/>
        <v>0</v>
      </c>
      <c r="GL65" s="98">
        <f t="shared" si="440"/>
        <v>0</v>
      </c>
      <c r="GM65" s="98">
        <f t="shared" si="440"/>
        <v>0</v>
      </c>
      <c r="GN65" s="98">
        <f t="shared" si="440"/>
        <v>0</v>
      </c>
      <c r="GO65" s="98">
        <f t="shared" si="440"/>
        <v>0</v>
      </c>
      <c r="GP65" s="98">
        <f t="shared" si="440"/>
        <v>0</v>
      </c>
      <c r="GQ65" s="98">
        <f t="shared" si="440"/>
        <v>0</v>
      </c>
      <c r="GR65" s="98">
        <f t="shared" si="440"/>
        <v>0</v>
      </c>
      <c r="GS65" s="98">
        <f t="shared" si="440"/>
        <v>0</v>
      </c>
      <c r="GT65" s="98">
        <v>1</v>
      </c>
      <c r="GU65" s="98">
        <v>1</v>
      </c>
      <c r="GV65" s="98">
        <v>1</v>
      </c>
      <c r="GW65" s="98">
        <v>1</v>
      </c>
      <c r="GX65" s="98">
        <v>1</v>
      </c>
      <c r="GY65" s="98">
        <v>1</v>
      </c>
      <c r="GZ65" s="98">
        <v>1</v>
      </c>
      <c r="HA65" s="98">
        <f t="shared" si="440"/>
        <v>0</v>
      </c>
      <c r="HB65" s="98">
        <f t="shared" si="440"/>
        <v>1</v>
      </c>
      <c r="HC65" s="98">
        <f t="shared" si="440"/>
        <v>1</v>
      </c>
      <c r="HD65" s="98">
        <f t="shared" si="440"/>
        <v>0</v>
      </c>
      <c r="HE65" s="98">
        <v>1</v>
      </c>
      <c r="HF65" s="98">
        <v>1</v>
      </c>
      <c r="HG65" s="98">
        <f t="shared" si="440"/>
        <v>0</v>
      </c>
      <c r="HH65" s="98">
        <f t="shared" si="440"/>
        <v>0</v>
      </c>
      <c r="HI65" s="98">
        <f t="shared" si="440"/>
        <v>0</v>
      </c>
      <c r="HJ65" s="98">
        <f t="shared" si="440"/>
        <v>0</v>
      </c>
      <c r="HK65" s="98">
        <f t="shared" si="440"/>
        <v>1</v>
      </c>
      <c r="HL65" s="98">
        <f t="shared" si="440"/>
        <v>1</v>
      </c>
      <c r="HM65" s="98">
        <f t="shared" si="440"/>
        <v>1</v>
      </c>
      <c r="HN65" s="98">
        <f t="shared" si="440"/>
        <v>1</v>
      </c>
      <c r="HO65" s="98">
        <f t="shared" si="440"/>
        <v>1</v>
      </c>
      <c r="HP65" s="98">
        <v>1</v>
      </c>
      <c r="HQ65" s="98">
        <v>1</v>
      </c>
      <c r="HR65" s="98">
        <f t="shared" si="440"/>
        <v>1</v>
      </c>
      <c r="HS65" s="98">
        <f t="shared" si="440"/>
        <v>1</v>
      </c>
      <c r="HT65" s="98">
        <f t="shared" si="440"/>
        <v>1</v>
      </c>
      <c r="HU65" s="98">
        <f t="shared" si="440"/>
        <v>0</v>
      </c>
      <c r="HV65" s="98">
        <f t="shared" si="440"/>
        <v>0</v>
      </c>
      <c r="HW65" s="98">
        <f t="shared" si="440"/>
        <v>1</v>
      </c>
      <c r="HX65" s="98">
        <f t="shared" si="440"/>
        <v>1</v>
      </c>
      <c r="HY65" s="98">
        <f t="shared" si="440"/>
        <v>0</v>
      </c>
      <c r="HZ65" s="98">
        <f t="shared" si="440"/>
        <v>1</v>
      </c>
      <c r="IA65" s="98">
        <f t="shared" si="440"/>
        <v>0</v>
      </c>
      <c r="IB65" s="98">
        <f t="shared" si="440"/>
        <v>0</v>
      </c>
      <c r="IC65" s="98">
        <f t="shared" si="440"/>
        <v>0</v>
      </c>
      <c r="ID65" s="98">
        <f t="shared" si="440"/>
        <v>0</v>
      </c>
      <c r="IE65" s="98">
        <f t="shared" si="440"/>
        <v>0</v>
      </c>
      <c r="IF65" s="98">
        <f t="shared" si="440"/>
        <v>1</v>
      </c>
      <c r="IG65" s="98">
        <v>1</v>
      </c>
      <c r="IH65" s="98">
        <v>1</v>
      </c>
      <c r="II65" s="98">
        <v>1</v>
      </c>
      <c r="IJ65" s="98">
        <v>1</v>
      </c>
      <c r="IK65" s="98">
        <v>1</v>
      </c>
      <c r="IL65" s="98">
        <v>1</v>
      </c>
      <c r="IM65" s="98">
        <v>1</v>
      </c>
      <c r="IN65" s="98">
        <v>1</v>
      </c>
      <c r="IO65" s="98">
        <v>1</v>
      </c>
      <c r="IP65" s="98">
        <v>1</v>
      </c>
      <c r="IQ65" s="98">
        <v>1</v>
      </c>
      <c r="IR65" s="98">
        <v>1</v>
      </c>
      <c r="IS65" s="98">
        <v>1</v>
      </c>
      <c r="IT65" s="98">
        <v>1</v>
      </c>
      <c r="IU65" s="98">
        <v>1</v>
      </c>
      <c r="IV65" s="98">
        <v>1</v>
      </c>
      <c r="IW65" s="98">
        <v>1</v>
      </c>
      <c r="IX65" s="98">
        <v>1</v>
      </c>
      <c r="IY65" s="98">
        <v>1</v>
      </c>
      <c r="IZ65" s="98">
        <v>1</v>
      </c>
      <c r="JA65" s="98">
        <v>1</v>
      </c>
      <c r="JB65" s="98">
        <v>1</v>
      </c>
      <c r="JC65" s="98">
        <v>1</v>
      </c>
      <c r="JD65" s="98">
        <f t="shared" si="440"/>
        <v>1</v>
      </c>
      <c r="JE65" s="98">
        <f t="shared" si="440"/>
        <v>1</v>
      </c>
      <c r="JF65" s="98">
        <f t="shared" si="440"/>
        <v>1</v>
      </c>
      <c r="JG65" s="98">
        <f t="shared" ref="JG65:LN65" si="441">IF(JG64=1,1,0)</f>
        <v>1</v>
      </c>
      <c r="JH65" s="98">
        <f t="shared" si="441"/>
        <v>1</v>
      </c>
      <c r="JI65" s="98">
        <v>1</v>
      </c>
      <c r="JJ65" s="98">
        <v>1</v>
      </c>
      <c r="JK65" s="98">
        <v>1</v>
      </c>
      <c r="JL65" s="98">
        <v>1</v>
      </c>
      <c r="JM65" s="98">
        <v>1</v>
      </c>
      <c r="JN65" s="98">
        <v>1</v>
      </c>
      <c r="JO65" s="98">
        <v>1</v>
      </c>
      <c r="JP65" s="98">
        <f t="shared" si="441"/>
        <v>1</v>
      </c>
      <c r="JQ65" s="98">
        <f t="shared" si="441"/>
        <v>1</v>
      </c>
      <c r="JR65" s="98">
        <f t="shared" si="441"/>
        <v>1</v>
      </c>
      <c r="JS65" s="98">
        <v>1</v>
      </c>
      <c r="JT65" s="98">
        <v>1</v>
      </c>
      <c r="JU65" s="98">
        <v>1</v>
      </c>
      <c r="JV65" s="98">
        <v>1</v>
      </c>
      <c r="JW65" s="98">
        <v>1</v>
      </c>
      <c r="JX65" s="98">
        <v>1</v>
      </c>
      <c r="JY65" s="98">
        <v>1</v>
      </c>
      <c r="JZ65" s="98">
        <f t="shared" si="441"/>
        <v>1</v>
      </c>
      <c r="KA65" s="98">
        <f t="shared" si="441"/>
        <v>1</v>
      </c>
      <c r="KB65" s="98">
        <f t="shared" si="441"/>
        <v>1</v>
      </c>
      <c r="KC65" s="98">
        <v>1</v>
      </c>
      <c r="KD65" s="98">
        <v>1</v>
      </c>
      <c r="KE65" s="98">
        <v>1</v>
      </c>
      <c r="KF65" s="98">
        <v>1</v>
      </c>
      <c r="KG65" s="98">
        <v>1</v>
      </c>
      <c r="KH65" s="98">
        <v>1</v>
      </c>
      <c r="KI65" s="98">
        <v>1</v>
      </c>
      <c r="KJ65" s="98">
        <f t="shared" si="441"/>
        <v>1</v>
      </c>
      <c r="KK65" s="98">
        <f t="shared" si="441"/>
        <v>1</v>
      </c>
      <c r="KL65" s="98">
        <v>1</v>
      </c>
      <c r="KM65" s="98">
        <v>1</v>
      </c>
      <c r="KN65" s="98">
        <v>1</v>
      </c>
      <c r="KO65" s="98">
        <v>1</v>
      </c>
      <c r="KP65" s="98">
        <v>1</v>
      </c>
      <c r="KQ65" s="98">
        <v>1</v>
      </c>
      <c r="KR65" s="98">
        <v>1</v>
      </c>
      <c r="KS65" s="98">
        <v>1</v>
      </c>
      <c r="KT65" s="98">
        <v>1</v>
      </c>
      <c r="KU65" s="98">
        <v>1</v>
      </c>
      <c r="KV65" s="98">
        <v>1</v>
      </c>
      <c r="KW65" s="98">
        <v>1</v>
      </c>
      <c r="KX65" s="98">
        <v>1</v>
      </c>
      <c r="KY65" s="98">
        <v>1</v>
      </c>
      <c r="KZ65" s="98">
        <v>1</v>
      </c>
      <c r="LA65" s="98">
        <v>1</v>
      </c>
      <c r="LB65" s="98">
        <v>1</v>
      </c>
      <c r="LC65" s="98">
        <v>1</v>
      </c>
      <c r="LD65" s="98">
        <v>1</v>
      </c>
      <c r="LE65" s="98">
        <v>1</v>
      </c>
      <c r="LF65" s="98">
        <v>1</v>
      </c>
      <c r="LG65" s="98">
        <f t="shared" si="441"/>
        <v>0</v>
      </c>
      <c r="LH65" s="98">
        <f t="shared" si="441"/>
        <v>0</v>
      </c>
      <c r="LI65" s="342">
        <f t="shared" si="441"/>
        <v>0</v>
      </c>
      <c r="LJ65" s="342">
        <f t="shared" si="441"/>
        <v>0</v>
      </c>
      <c r="LK65" s="254">
        <f t="shared" si="441"/>
        <v>1</v>
      </c>
      <c r="LL65" s="254">
        <f t="shared" si="441"/>
        <v>1</v>
      </c>
      <c r="LM65" s="254">
        <f t="shared" si="441"/>
        <v>1</v>
      </c>
      <c r="LN65" s="254">
        <f t="shared" si="441"/>
        <v>1</v>
      </c>
      <c r="LO65" s="254">
        <f t="shared" ref="LO65:MR65" si="442">IF(LO64=1,1,0)</f>
        <v>1</v>
      </c>
      <c r="LP65" s="254">
        <f t="shared" si="442"/>
        <v>1</v>
      </c>
      <c r="LQ65" s="254">
        <f t="shared" si="442"/>
        <v>1</v>
      </c>
      <c r="LR65" s="254">
        <f t="shared" si="442"/>
        <v>1</v>
      </c>
      <c r="LS65" s="254">
        <f t="shared" si="442"/>
        <v>1</v>
      </c>
      <c r="LT65" s="254">
        <f t="shared" si="442"/>
        <v>1</v>
      </c>
      <c r="LU65" s="254">
        <f t="shared" si="442"/>
        <v>1</v>
      </c>
      <c r="LV65" s="254">
        <f t="shared" si="442"/>
        <v>1</v>
      </c>
      <c r="LW65" s="254">
        <f t="shared" si="442"/>
        <v>1</v>
      </c>
      <c r="LX65" s="254">
        <f t="shared" si="442"/>
        <v>1</v>
      </c>
      <c r="LY65" s="254">
        <f t="shared" si="442"/>
        <v>1</v>
      </c>
      <c r="LZ65" s="254">
        <f t="shared" si="442"/>
        <v>1</v>
      </c>
      <c r="MA65" s="254">
        <f t="shared" si="442"/>
        <v>1</v>
      </c>
      <c r="MB65" s="254">
        <f t="shared" si="442"/>
        <v>1</v>
      </c>
      <c r="MC65" s="254">
        <f t="shared" si="442"/>
        <v>1</v>
      </c>
      <c r="MD65" s="254">
        <f t="shared" si="442"/>
        <v>1</v>
      </c>
      <c r="ME65" s="254">
        <f t="shared" si="442"/>
        <v>1</v>
      </c>
      <c r="MF65" s="254">
        <f t="shared" si="442"/>
        <v>1</v>
      </c>
      <c r="MG65" s="254">
        <f t="shared" si="442"/>
        <v>1</v>
      </c>
      <c r="MH65" s="254">
        <f t="shared" si="442"/>
        <v>1</v>
      </c>
      <c r="MI65" s="254">
        <f t="shared" si="442"/>
        <v>1</v>
      </c>
      <c r="MJ65" s="254">
        <f t="shared" si="442"/>
        <v>1</v>
      </c>
      <c r="MK65" s="254">
        <f t="shared" si="442"/>
        <v>1</v>
      </c>
      <c r="ML65" s="254">
        <f t="shared" si="442"/>
        <v>1</v>
      </c>
      <c r="MM65" s="254">
        <f t="shared" si="442"/>
        <v>1</v>
      </c>
      <c r="MN65" s="254">
        <f t="shared" si="442"/>
        <v>1</v>
      </c>
      <c r="MO65" s="254">
        <f t="shared" si="442"/>
        <v>1</v>
      </c>
      <c r="MP65" s="254">
        <f t="shared" si="442"/>
        <v>1</v>
      </c>
      <c r="MQ65" s="254">
        <f t="shared" si="442"/>
        <v>1</v>
      </c>
      <c r="MR65" s="254">
        <f t="shared" si="442"/>
        <v>1</v>
      </c>
      <c r="MT65" s="79">
        <f>SUM(C65:LF65)</f>
        <v>187</v>
      </c>
      <c r="MZ65" s="98"/>
      <c r="NA65" s="98"/>
      <c r="NB65" s="98"/>
      <c r="NF65" s="98"/>
      <c r="NG65" s="98"/>
      <c r="NH65" s="98"/>
      <c r="NI65" s="98"/>
      <c r="NJ65" s="98"/>
      <c r="NK65" s="99"/>
      <c r="NM65" s="98"/>
      <c r="NN65" s="76"/>
      <c r="NO65" s="98"/>
      <c r="NP65" s="98"/>
      <c r="NQ65" s="98"/>
      <c r="NW65" s="76"/>
      <c r="OF65" s="99"/>
      <c r="OG65" s="98"/>
      <c r="OH65" s="98"/>
      <c r="OI65" s="98"/>
      <c r="OM65" s="98"/>
      <c r="OS65" s="98"/>
      <c r="OT65" s="98"/>
      <c r="OW65" s="98"/>
      <c r="OX65" s="98"/>
      <c r="PA65" s="98"/>
      <c r="PC65" s="98"/>
      <c r="PD65" s="98"/>
      <c r="PE65" s="98"/>
      <c r="PI65" s="98"/>
      <c r="PJ65" s="98"/>
      <c r="PO65" s="98"/>
      <c r="PQ65" s="98"/>
      <c r="PR65" s="98"/>
      <c r="PT65" s="98"/>
      <c r="PX65" s="76"/>
      <c r="PZ65" s="98"/>
      <c r="QA65" s="98"/>
      <c r="QB65" s="76"/>
      <c r="QE65" s="98"/>
      <c r="QF65" s="98"/>
      <c r="QL65" s="98"/>
      <c r="QM65" s="98"/>
      <c r="QN65" s="98"/>
      <c r="QP65" s="98"/>
      <c r="QQ65" s="98"/>
      <c r="QR65" s="98"/>
      <c r="QV65" s="98"/>
      <c r="RG65" s="98"/>
      <c r="RN65" s="98"/>
      <c r="RO65" s="98"/>
      <c r="RS65" s="76"/>
      <c r="RT65" s="98"/>
      <c r="RU65" s="98"/>
      <c r="RV65" s="76"/>
      <c r="SC65" s="98"/>
      <c r="SD65" s="98"/>
      <c r="SK65" s="98"/>
      <c r="SO65" s="98"/>
      <c r="UO65" s="259"/>
      <c r="UP65" s="259"/>
      <c r="YL65" s="302">
        <f t="shared" ref="YL65:YQ65" si="443">IF(YL64=1,1,0)</f>
        <v>0</v>
      </c>
      <c r="YM65" s="302">
        <f t="shared" si="443"/>
        <v>0</v>
      </c>
      <c r="YN65" s="302">
        <f t="shared" si="443"/>
        <v>0</v>
      </c>
      <c r="YO65" s="302">
        <f t="shared" si="443"/>
        <v>0</v>
      </c>
      <c r="YP65" s="254">
        <f t="shared" si="443"/>
        <v>1</v>
      </c>
      <c r="YQ65" s="254">
        <f t="shared" si="443"/>
        <v>1</v>
      </c>
    </row>
    <row r="66" spans="1:667" s="79" customFormat="1" ht="15" customHeight="1" x14ac:dyDescent="0.25">
      <c r="A66" s="149" t="s">
        <v>4</v>
      </c>
      <c r="B66" s="150"/>
      <c r="C66" s="98"/>
      <c r="D66" s="98"/>
      <c r="BA66" s="98"/>
      <c r="BB66" s="98"/>
      <c r="BC66" s="98"/>
      <c r="BD66" s="98"/>
      <c r="BE66" s="98"/>
      <c r="BF66" s="98"/>
      <c r="BG66" s="98"/>
      <c r="BH66" s="98"/>
      <c r="BI66" s="98"/>
      <c r="BJ66" s="98"/>
      <c r="BK66" s="98"/>
      <c r="BL66" s="98"/>
      <c r="BM66" s="98"/>
      <c r="BN66" s="98"/>
      <c r="BO66" s="98"/>
      <c r="BP66" s="98"/>
      <c r="BQ66" s="98"/>
      <c r="BR66" s="98"/>
      <c r="BZ66" s="98"/>
      <c r="CB66" s="98"/>
      <c r="CC66" s="98"/>
      <c r="CD66" s="98"/>
      <c r="CE66" s="98"/>
      <c r="CF66" s="98"/>
      <c r="CG66" s="98"/>
      <c r="CH66" s="98"/>
      <c r="CI66" s="98"/>
      <c r="CJ66" s="98"/>
      <c r="CK66" s="98"/>
      <c r="CP66" s="98"/>
      <c r="CQ66" s="98"/>
      <c r="CR66" s="98"/>
      <c r="CS66" s="98"/>
      <c r="CT66" s="98"/>
      <c r="CU66" s="98"/>
      <c r="CV66" s="98"/>
      <c r="CW66" s="98"/>
      <c r="CX66" s="98"/>
      <c r="CY66" s="98"/>
      <c r="CZ66" s="98"/>
      <c r="DA66" s="98"/>
      <c r="DB66" s="98"/>
      <c r="DC66" s="98"/>
      <c r="DD66" s="98"/>
      <c r="DE66" s="98"/>
      <c r="DJ66" s="98"/>
      <c r="DK66" s="98"/>
      <c r="DL66" s="98"/>
      <c r="DM66" s="98"/>
      <c r="DN66" s="98"/>
      <c r="DO66" s="98"/>
      <c r="DP66" s="98"/>
      <c r="DQ66" s="98"/>
      <c r="DR66" s="98"/>
      <c r="DS66" s="98"/>
      <c r="DT66" s="98"/>
      <c r="DU66" s="98"/>
      <c r="DV66" s="98"/>
      <c r="DW66" s="98"/>
      <c r="DZ66" s="98"/>
      <c r="EA66" s="98"/>
      <c r="EB66" s="98"/>
      <c r="EC66" s="98"/>
      <c r="ED66" s="98"/>
      <c r="EE66" s="98"/>
      <c r="EF66" s="98"/>
      <c r="EG66" s="98"/>
      <c r="EH66" s="98"/>
      <c r="EI66" s="98"/>
      <c r="EK66" s="98"/>
      <c r="EL66" s="98"/>
      <c r="EM66" s="98"/>
      <c r="EN66" s="98"/>
      <c r="EO66" s="98"/>
      <c r="EP66" s="98"/>
      <c r="EQ66" s="98"/>
      <c r="ER66" s="98"/>
      <c r="ES66" s="98"/>
      <c r="ET66" s="98"/>
      <c r="EU66" s="98"/>
      <c r="EV66" s="98"/>
      <c r="EW66" s="98"/>
      <c r="EX66" s="98"/>
      <c r="EY66" s="98"/>
      <c r="EZ66" s="98"/>
      <c r="FA66" s="98"/>
      <c r="FB66" s="98"/>
      <c r="FC66" s="98"/>
      <c r="FD66" s="98"/>
      <c r="FE66" s="98"/>
      <c r="FF66" s="98"/>
      <c r="FG66" s="98"/>
      <c r="FH66" s="98"/>
      <c r="FI66" s="98"/>
      <c r="FJ66" s="98"/>
      <c r="FK66" s="98"/>
      <c r="FL66" s="98"/>
      <c r="FM66" s="98"/>
      <c r="FN66" s="98"/>
      <c r="FX66" s="98"/>
      <c r="GV66" s="81"/>
      <c r="GW66" s="81"/>
      <c r="GY66" s="81"/>
      <c r="GZ66" s="81"/>
      <c r="HA66" s="81"/>
      <c r="HB66" s="81"/>
      <c r="HC66" s="81"/>
      <c r="HD66" s="81"/>
      <c r="HE66" s="81"/>
      <c r="HF66" s="81"/>
      <c r="HG66" s="81"/>
      <c r="HH66" s="81"/>
      <c r="HI66" s="81"/>
      <c r="HJ66" s="81"/>
      <c r="HK66" s="81"/>
      <c r="HL66" s="81"/>
      <c r="HM66" s="81"/>
      <c r="HN66" s="81"/>
      <c r="HO66" s="81"/>
      <c r="HP66" s="81"/>
      <c r="HQ66" s="81"/>
      <c r="HR66" s="81"/>
      <c r="HS66" s="81"/>
      <c r="HT66" s="81"/>
      <c r="HU66" s="81"/>
      <c r="HV66" s="81"/>
      <c r="HW66" s="81"/>
      <c r="HX66" s="81"/>
      <c r="HY66" s="81"/>
      <c r="HZ66" s="81"/>
      <c r="IA66" s="81"/>
      <c r="IB66" s="81"/>
      <c r="IC66" s="81"/>
      <c r="ID66" s="81"/>
      <c r="IE66" s="81"/>
      <c r="IF66" s="81"/>
      <c r="IG66" s="81"/>
      <c r="IH66" s="81"/>
      <c r="II66" s="81"/>
      <c r="IJ66" s="81"/>
      <c r="IK66" s="81"/>
      <c r="IL66" s="81"/>
      <c r="IM66" s="81"/>
      <c r="IN66" s="81"/>
      <c r="IO66" s="81"/>
      <c r="IP66" s="81"/>
      <c r="IQ66" s="81"/>
      <c r="IR66" s="81"/>
      <c r="IS66" s="81"/>
      <c r="IT66" s="81"/>
      <c r="IU66" s="81"/>
      <c r="IV66" s="81"/>
      <c r="IW66" s="81"/>
      <c r="IX66" s="81"/>
      <c r="IY66" s="81"/>
      <c r="IZ66" s="81"/>
      <c r="JA66" s="81"/>
      <c r="JB66" s="81"/>
      <c r="JC66" s="81"/>
      <c r="JD66" s="81"/>
      <c r="JE66" s="81"/>
      <c r="JF66" s="81"/>
      <c r="JG66" s="81"/>
      <c r="JH66" s="81"/>
      <c r="JI66" s="81"/>
      <c r="JJ66" s="81"/>
      <c r="JK66" s="81"/>
      <c r="JL66" s="81"/>
      <c r="JM66" s="81"/>
      <c r="JN66" s="81"/>
      <c r="JO66" s="81"/>
      <c r="JP66" s="81"/>
      <c r="JQ66" s="81"/>
      <c r="JR66" s="81"/>
      <c r="JS66" s="81"/>
      <c r="JT66" s="81"/>
      <c r="JU66" s="81"/>
      <c r="JV66" s="81"/>
      <c r="JW66" s="81"/>
      <c r="JX66" s="81"/>
      <c r="JY66" s="81"/>
      <c r="JZ66" s="81"/>
      <c r="KA66" s="81"/>
      <c r="KB66" s="81"/>
      <c r="KC66" s="81"/>
      <c r="KD66" s="81"/>
      <c r="KE66" s="81"/>
      <c r="KF66" s="81"/>
      <c r="KG66" s="81"/>
      <c r="KH66" s="81"/>
      <c r="KI66" s="81"/>
      <c r="KJ66" s="81"/>
      <c r="KK66" s="81"/>
      <c r="KL66" s="81"/>
      <c r="KM66" s="81"/>
      <c r="KN66" s="81"/>
      <c r="KO66" s="81"/>
      <c r="KP66" s="81"/>
      <c r="KQ66" s="81"/>
      <c r="KR66" s="81"/>
      <c r="KS66" s="81"/>
      <c r="KT66" s="81"/>
      <c r="KU66" s="81"/>
      <c r="KV66" s="81"/>
      <c r="KW66" s="81"/>
      <c r="KX66" s="81"/>
      <c r="KY66" s="81"/>
      <c r="KZ66" s="81"/>
      <c r="LA66" s="81"/>
      <c r="LB66" s="81"/>
      <c r="LC66" s="81"/>
      <c r="LD66" s="81"/>
      <c r="LE66" s="98"/>
      <c r="LF66" s="98"/>
      <c r="LG66" s="81"/>
      <c r="LH66" s="81"/>
      <c r="LI66" s="325"/>
      <c r="LJ66" s="325"/>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T66" s="79" t="s">
        <v>2191</v>
      </c>
      <c r="MV66" s="81"/>
      <c r="MZ66" s="98"/>
      <c r="NA66" s="98"/>
      <c r="NB66" s="98"/>
      <c r="NF66" s="98"/>
      <c r="NG66" s="98"/>
      <c r="NH66" s="98"/>
      <c r="NI66" s="98"/>
      <c r="NJ66" s="98"/>
      <c r="NK66" s="99"/>
      <c r="NM66" s="98"/>
      <c r="NN66" s="76"/>
      <c r="NO66" s="106"/>
      <c r="NP66" s="98"/>
      <c r="NQ66" s="98"/>
      <c r="NW66" s="76"/>
      <c r="OF66" s="99"/>
      <c r="OG66" s="98"/>
      <c r="OH66" s="98"/>
      <c r="OI66" s="98"/>
      <c r="OM66" s="98"/>
      <c r="OS66" s="98"/>
      <c r="OT66" s="98"/>
      <c r="OW66" s="98"/>
      <c r="OX66" s="98"/>
      <c r="PA66" s="98"/>
      <c r="PC66" s="98"/>
      <c r="PD66" s="98"/>
      <c r="PE66" s="98"/>
      <c r="PI66" s="98"/>
      <c r="PJ66" s="98"/>
      <c r="PO66" s="98"/>
      <c r="PQ66" s="98"/>
      <c r="PR66" s="98"/>
      <c r="PT66" s="98"/>
      <c r="PX66" s="76"/>
      <c r="PZ66" s="98"/>
      <c r="QA66" s="98"/>
      <c r="QB66" s="76"/>
      <c r="QE66" s="98"/>
      <c r="QF66" s="98"/>
      <c r="QL66" s="98"/>
      <c r="QM66" s="98"/>
      <c r="QN66" s="98"/>
      <c r="QP66" s="98"/>
      <c r="QQ66" s="98"/>
      <c r="QR66" s="98"/>
      <c r="QV66" s="98"/>
      <c r="RG66" s="98"/>
      <c r="RN66" s="98"/>
      <c r="RO66" s="98"/>
      <c r="RS66" s="76"/>
      <c r="RT66" s="98"/>
      <c r="RU66" s="98"/>
      <c r="RV66" s="76"/>
      <c r="SC66" s="98"/>
      <c r="SD66" s="98"/>
      <c r="SK66" s="98"/>
      <c r="SO66" s="98"/>
      <c r="SR66" s="81"/>
      <c r="SS66" s="81"/>
      <c r="ST66" s="81"/>
      <c r="SU66" s="81"/>
      <c r="SV66" s="81"/>
      <c r="SW66" s="81"/>
      <c r="SX66" s="81"/>
      <c r="SY66" s="81"/>
      <c r="SZ66" s="81"/>
      <c r="TA66" s="81"/>
      <c r="TB66" s="81"/>
      <c r="TC66" s="81"/>
      <c r="TD66" s="81"/>
      <c r="TE66" s="81"/>
      <c r="TF66" s="81"/>
      <c r="TG66" s="81"/>
      <c r="TH66" s="81"/>
      <c r="TI66" s="81"/>
      <c r="TJ66" s="81"/>
      <c r="TK66" s="81"/>
      <c r="TL66" s="81"/>
      <c r="TM66" s="81"/>
      <c r="TN66" s="81"/>
      <c r="TO66" s="81"/>
      <c r="TP66" s="81"/>
      <c r="TQ66" s="81"/>
      <c r="TR66" s="81"/>
      <c r="TS66" s="81"/>
      <c r="TT66" s="81"/>
      <c r="TU66" s="81"/>
      <c r="TV66" s="81"/>
      <c r="TW66" s="81"/>
      <c r="TX66" s="81"/>
      <c r="TY66" s="81"/>
      <c r="TZ66" s="81"/>
      <c r="UA66" s="81"/>
      <c r="UB66" s="81"/>
      <c r="UC66" s="81"/>
      <c r="UD66" s="81"/>
      <c r="UE66" s="81"/>
      <c r="UF66" s="81"/>
      <c r="UG66" s="81"/>
      <c r="UH66" s="81"/>
      <c r="UI66" s="81"/>
      <c r="UJ66" s="81"/>
      <c r="UK66" s="81"/>
      <c r="UL66" s="81"/>
      <c r="UM66" s="81"/>
      <c r="UN66" s="81"/>
      <c r="UO66" s="82"/>
      <c r="UP66" s="82"/>
      <c r="UQ66" s="81"/>
      <c r="UR66" s="81"/>
      <c r="US66" s="81"/>
      <c r="UT66" s="81"/>
      <c r="UU66" s="81"/>
      <c r="UV66" s="81"/>
      <c r="UW66" s="81"/>
      <c r="UX66" s="81"/>
      <c r="UY66" s="81"/>
      <c r="UZ66" s="81"/>
      <c r="VA66" s="81"/>
      <c r="VB66" s="81"/>
      <c r="VC66" s="81"/>
      <c r="VD66" s="81"/>
      <c r="VE66" s="81"/>
      <c r="VF66" s="81"/>
      <c r="VG66" s="81"/>
      <c r="VH66" s="81"/>
      <c r="VI66" s="81"/>
      <c r="VJ66" s="81"/>
      <c r="VK66" s="81"/>
      <c r="VL66" s="81"/>
      <c r="VM66" s="81"/>
      <c r="VN66" s="81"/>
      <c r="VO66" s="81"/>
      <c r="VP66" s="81"/>
      <c r="VQ66" s="81"/>
      <c r="VR66" s="81"/>
      <c r="VS66" s="81"/>
      <c r="VT66" s="81"/>
      <c r="VU66" s="81"/>
      <c r="VV66" s="81"/>
      <c r="VW66" s="81"/>
      <c r="VX66" s="81"/>
      <c r="VY66" s="81"/>
      <c r="VZ66" s="81"/>
      <c r="WA66" s="81"/>
      <c r="WB66" s="81"/>
      <c r="WC66" s="81"/>
      <c r="WD66" s="81"/>
      <c r="WE66" s="81"/>
      <c r="WF66" s="81"/>
      <c r="WG66" s="81"/>
      <c r="WH66" s="81"/>
      <c r="WI66" s="81"/>
      <c r="WJ66" s="80"/>
      <c r="WK66" s="81"/>
      <c r="WL66" s="81"/>
      <c r="WM66" s="81"/>
      <c r="WN66" s="81"/>
      <c r="WO66" s="81"/>
      <c r="WP66" s="81"/>
      <c r="WQ66" s="81"/>
      <c r="WR66" s="81"/>
      <c r="WS66" s="81"/>
      <c r="WT66" s="81"/>
      <c r="WU66" s="81"/>
      <c r="WV66" s="81"/>
      <c r="WW66" s="81"/>
      <c r="WX66" s="81"/>
      <c r="WY66" s="81"/>
      <c r="WZ66" s="81"/>
      <c r="XA66" s="81"/>
      <c r="XB66" s="81"/>
      <c r="XC66" s="81"/>
      <c r="XD66" s="81"/>
      <c r="XE66" s="81"/>
      <c r="XF66" s="81"/>
      <c r="XG66" s="81"/>
      <c r="XH66" s="81"/>
      <c r="XI66" s="81"/>
      <c r="XJ66" s="81"/>
      <c r="XK66" s="81"/>
      <c r="XL66" s="81"/>
      <c r="XM66" s="81"/>
      <c r="XN66" s="81"/>
      <c r="XO66" s="81"/>
      <c r="XP66" s="81"/>
      <c r="XQ66" s="81"/>
      <c r="XR66" s="81"/>
      <c r="XS66" s="81"/>
      <c r="XT66" s="81"/>
      <c r="XU66" s="81"/>
      <c r="XV66" s="81"/>
      <c r="XW66" s="81"/>
      <c r="XX66" s="81"/>
      <c r="XY66" s="81"/>
      <c r="XZ66" s="81"/>
      <c r="YA66" s="81"/>
      <c r="YB66" s="81"/>
      <c r="YC66" s="81"/>
      <c r="YD66" s="81"/>
      <c r="YE66" s="81"/>
      <c r="YF66" s="81"/>
      <c r="YG66" s="81"/>
      <c r="YH66" s="81"/>
      <c r="YI66" s="81"/>
      <c r="YJ66" s="81"/>
      <c r="YK66" s="81"/>
      <c r="YL66" s="301"/>
      <c r="YM66" s="301"/>
      <c r="YN66" s="301"/>
      <c r="YO66" s="301"/>
      <c r="YP66" s="2"/>
      <c r="YQ66" s="2"/>
    </row>
    <row r="67" spans="1:667" s="68" customFormat="1" ht="15" customHeight="1" x14ac:dyDescent="0.25">
      <c r="A67" s="75"/>
      <c r="B67" s="75"/>
      <c r="C67" s="121"/>
      <c r="D67" s="121"/>
      <c r="BA67" s="121"/>
      <c r="BB67" s="121"/>
      <c r="BC67" s="121"/>
      <c r="BD67" s="121"/>
      <c r="BE67" s="121"/>
      <c r="BF67" s="121"/>
      <c r="BG67" s="121"/>
      <c r="BH67" s="121"/>
      <c r="BI67" s="121"/>
      <c r="BJ67" s="121"/>
      <c r="BK67" s="121"/>
      <c r="BL67" s="121"/>
      <c r="BM67" s="121"/>
      <c r="BN67" s="121"/>
      <c r="BO67" s="121"/>
      <c r="BP67" s="121"/>
      <c r="BQ67" s="121"/>
      <c r="BR67" s="121"/>
      <c r="BZ67" s="121"/>
      <c r="CB67" s="121"/>
      <c r="CC67" s="121"/>
      <c r="CD67" s="121"/>
      <c r="CE67" s="121"/>
      <c r="CF67" s="121"/>
      <c r="CG67" s="121"/>
      <c r="CH67" s="121"/>
      <c r="CI67" s="121"/>
      <c r="CJ67" s="121"/>
      <c r="CK67" s="121"/>
      <c r="CP67" s="121"/>
      <c r="CQ67" s="121"/>
      <c r="CR67" s="121"/>
      <c r="CS67" s="121"/>
      <c r="CT67" s="121"/>
      <c r="CU67" s="121"/>
      <c r="CV67" s="121"/>
      <c r="CW67" s="121"/>
      <c r="CX67" s="121"/>
      <c r="CY67" s="121"/>
      <c r="CZ67" s="121"/>
      <c r="DA67" s="121"/>
      <c r="DB67" s="121"/>
      <c r="DC67" s="121"/>
      <c r="DD67" s="121"/>
      <c r="DE67" s="121"/>
      <c r="DJ67" s="121"/>
      <c r="DK67" s="121"/>
      <c r="DL67" s="121"/>
      <c r="DM67" s="121"/>
      <c r="DN67" s="121"/>
      <c r="DO67" s="121"/>
      <c r="DP67" s="121"/>
      <c r="DQ67" s="121"/>
      <c r="DR67" s="121"/>
      <c r="DS67" s="121"/>
      <c r="DT67" s="121"/>
      <c r="DU67" s="121"/>
      <c r="DV67" s="121"/>
      <c r="DW67" s="121"/>
      <c r="DZ67" s="121"/>
      <c r="EA67" s="121"/>
      <c r="EB67" s="121"/>
      <c r="EC67" s="121"/>
      <c r="ED67" s="121"/>
      <c r="EE67" s="121"/>
      <c r="EF67" s="121"/>
      <c r="EG67" s="121"/>
      <c r="EH67" s="121"/>
      <c r="EI67" s="121"/>
      <c r="EK67" s="121"/>
      <c r="EL67" s="121"/>
      <c r="EM67" s="121"/>
      <c r="EN67" s="121"/>
      <c r="EO67" s="121"/>
      <c r="EP67" s="121"/>
      <c r="EQ67" s="121"/>
      <c r="ER67" s="121"/>
      <c r="ES67" s="121"/>
      <c r="ET67" s="121"/>
      <c r="EU67" s="121"/>
      <c r="EV67" s="121"/>
      <c r="EW67" s="121"/>
      <c r="EX67" s="121"/>
      <c r="EY67" s="121"/>
      <c r="EZ67" s="121"/>
      <c r="FA67" s="121"/>
      <c r="FB67" s="121"/>
      <c r="FC67" s="121"/>
      <c r="FD67" s="121"/>
      <c r="FE67" s="121"/>
      <c r="FF67" s="121"/>
      <c r="FG67" s="121"/>
      <c r="FH67" s="121"/>
      <c r="FI67" s="121"/>
      <c r="FJ67" s="121"/>
      <c r="FK67" s="121"/>
      <c r="FL67" s="121"/>
      <c r="FM67" s="121"/>
      <c r="FN67" s="121"/>
      <c r="FX67" s="121"/>
      <c r="GU67" s="79"/>
      <c r="GV67" s="81"/>
      <c r="GW67" s="81"/>
      <c r="GX67" s="79"/>
      <c r="GY67" s="81"/>
      <c r="GZ67" s="81"/>
      <c r="HA67" s="81"/>
      <c r="HB67" s="81"/>
      <c r="HC67" s="81"/>
      <c r="HD67" s="81"/>
      <c r="HE67" s="81"/>
      <c r="HF67" s="81"/>
      <c r="HG67" s="81"/>
      <c r="HH67" s="81"/>
      <c r="HI67" s="81"/>
      <c r="HJ67" s="81"/>
      <c r="HK67" s="81"/>
      <c r="HL67" s="81"/>
      <c r="HM67" s="81"/>
      <c r="HN67" s="81"/>
      <c r="HO67" s="81"/>
      <c r="HP67" s="81"/>
      <c r="HQ67" s="81"/>
      <c r="HR67" s="81"/>
      <c r="HS67" s="81"/>
      <c r="HT67" s="81"/>
      <c r="HU67" s="81"/>
      <c r="HV67" s="81"/>
      <c r="HW67" s="81"/>
      <c r="HX67" s="81"/>
      <c r="HY67" s="81"/>
      <c r="HZ67" s="81"/>
      <c r="IA67" s="81"/>
      <c r="IB67" s="81"/>
      <c r="IC67" s="81"/>
      <c r="ID67" s="81"/>
      <c r="IE67" s="81"/>
      <c r="IF67" s="81"/>
      <c r="IG67" s="81"/>
      <c r="IH67" s="81"/>
      <c r="II67" s="81"/>
      <c r="IJ67" s="81"/>
      <c r="IK67" s="81"/>
      <c r="IL67" s="81"/>
      <c r="IM67" s="81"/>
      <c r="IN67" s="81"/>
      <c r="IO67" s="81"/>
      <c r="IP67" s="81"/>
      <c r="IQ67" s="81"/>
      <c r="IR67" s="81"/>
      <c r="IS67" s="81"/>
      <c r="IT67" s="81"/>
      <c r="IU67" s="81"/>
      <c r="IV67" s="81"/>
      <c r="IW67" s="81"/>
      <c r="IX67" s="81"/>
      <c r="IY67" s="81"/>
      <c r="IZ67" s="81"/>
      <c r="JA67" s="81"/>
      <c r="JB67" s="81"/>
      <c r="JC67" s="81"/>
      <c r="JD67" s="81"/>
      <c r="JE67" s="81"/>
      <c r="JF67" s="81"/>
      <c r="JG67" s="81"/>
      <c r="JH67" s="81"/>
      <c r="JI67" s="81"/>
      <c r="JJ67" s="81"/>
      <c r="JK67" s="81"/>
      <c r="JL67" s="81"/>
      <c r="JM67" s="81"/>
      <c r="JN67" s="81"/>
      <c r="JO67" s="81"/>
      <c r="JP67" s="81"/>
      <c r="JQ67" s="81"/>
      <c r="JR67" s="81"/>
      <c r="JS67" s="81"/>
      <c r="JT67" s="81"/>
      <c r="JU67" s="81"/>
      <c r="JV67" s="81"/>
      <c r="JW67" s="81"/>
      <c r="JX67" s="81"/>
      <c r="JY67" s="81"/>
      <c r="JZ67" s="81"/>
      <c r="KA67" s="81"/>
      <c r="KB67" s="81"/>
      <c r="KC67" s="81"/>
      <c r="KD67" s="81"/>
      <c r="KE67" s="81"/>
      <c r="KF67" s="81"/>
      <c r="KG67" s="81"/>
      <c r="KH67" s="81"/>
      <c r="KI67" s="81"/>
      <c r="KJ67" s="81"/>
      <c r="KK67" s="81"/>
      <c r="KL67" s="81"/>
      <c r="KM67" s="81"/>
      <c r="KN67" s="81"/>
      <c r="KO67" s="81"/>
      <c r="KP67" s="81"/>
      <c r="KQ67" s="81"/>
      <c r="KR67" s="81"/>
      <c r="KS67" s="81"/>
      <c r="KT67" s="81"/>
      <c r="KU67" s="81"/>
      <c r="KV67" s="81"/>
      <c r="KW67" s="81"/>
      <c r="KX67" s="81"/>
      <c r="KY67" s="81"/>
      <c r="KZ67" s="81"/>
      <c r="LA67" s="81"/>
      <c r="LB67" s="81"/>
      <c r="LC67" s="81"/>
      <c r="LD67" s="81"/>
      <c r="LE67" s="121"/>
      <c r="LF67" s="121"/>
      <c r="LG67" s="81"/>
      <c r="LH67" s="81"/>
      <c r="LI67" s="339"/>
      <c r="LJ67" s="339"/>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T67" s="79" t="s">
        <v>2191</v>
      </c>
      <c r="MV67" s="81"/>
      <c r="MZ67" s="121"/>
      <c r="NA67" s="121"/>
      <c r="NB67" s="121"/>
      <c r="NF67" s="121"/>
      <c r="NG67" s="121"/>
      <c r="NH67" s="121"/>
      <c r="NI67" s="121"/>
      <c r="NJ67" s="121"/>
      <c r="NK67" s="122"/>
      <c r="NM67" s="121"/>
      <c r="NN67" s="123"/>
      <c r="NO67" s="168"/>
      <c r="NP67" s="121"/>
      <c r="NQ67" s="121"/>
      <c r="NW67" s="123"/>
      <c r="OF67" s="122"/>
      <c r="OG67" s="121"/>
      <c r="OH67" s="121"/>
      <c r="OI67" s="121"/>
      <c r="OM67" s="121"/>
      <c r="OS67" s="121"/>
      <c r="OT67" s="121"/>
      <c r="OW67" s="121"/>
      <c r="OX67" s="121"/>
      <c r="PA67" s="121"/>
      <c r="PC67" s="121"/>
      <c r="PD67" s="121"/>
      <c r="PE67" s="121"/>
      <c r="PI67" s="121"/>
      <c r="PJ67" s="121"/>
      <c r="PO67" s="121"/>
      <c r="PQ67" s="121"/>
      <c r="PR67" s="121"/>
      <c r="PT67" s="121"/>
      <c r="PX67" s="123"/>
      <c r="PZ67" s="121"/>
      <c r="QA67" s="121"/>
      <c r="QB67" s="123"/>
      <c r="QE67" s="121"/>
      <c r="QF67" s="121"/>
      <c r="QL67" s="121"/>
      <c r="QM67" s="121"/>
      <c r="QN67" s="121"/>
      <c r="QP67" s="121"/>
      <c r="QQ67" s="121"/>
      <c r="QR67" s="121"/>
      <c r="QV67" s="121"/>
      <c r="RG67" s="121"/>
      <c r="RN67" s="121"/>
      <c r="RO67" s="121"/>
      <c r="RS67" s="123"/>
      <c r="RT67" s="121"/>
      <c r="RU67" s="121"/>
      <c r="RV67" s="123"/>
      <c r="SC67" s="121"/>
      <c r="SD67" s="121"/>
      <c r="SK67" s="121"/>
      <c r="SO67" s="121"/>
      <c r="SR67" s="81"/>
      <c r="SS67" s="81"/>
      <c r="ST67" s="81"/>
      <c r="SU67" s="81"/>
      <c r="SV67" s="81"/>
      <c r="SW67" s="81"/>
      <c r="SX67" s="81"/>
      <c r="SY67" s="81"/>
      <c r="SZ67" s="81"/>
      <c r="TA67" s="81"/>
      <c r="TB67" s="81"/>
      <c r="TC67" s="81"/>
      <c r="TD67" s="81"/>
      <c r="TE67" s="81"/>
      <c r="TF67" s="81"/>
      <c r="TG67" s="81"/>
      <c r="TH67" s="81"/>
      <c r="TI67" s="81"/>
      <c r="TJ67" s="81"/>
      <c r="TK67" s="81"/>
      <c r="TL67" s="81"/>
      <c r="TM67" s="81"/>
      <c r="TN67" s="81"/>
      <c r="TO67" s="81"/>
      <c r="TP67" s="81"/>
      <c r="TQ67" s="81"/>
      <c r="TR67" s="81"/>
      <c r="TS67" s="81"/>
      <c r="TT67" s="81"/>
      <c r="TU67" s="81"/>
      <c r="TV67" s="81"/>
      <c r="TW67" s="81"/>
      <c r="TX67" s="81"/>
      <c r="TY67" s="81"/>
      <c r="TZ67" s="81"/>
      <c r="UA67" s="81"/>
      <c r="UB67" s="81"/>
      <c r="UC67" s="81"/>
      <c r="UD67" s="81"/>
      <c r="UE67" s="81"/>
      <c r="UF67" s="81"/>
      <c r="UG67" s="81"/>
      <c r="UH67" s="81"/>
      <c r="UI67" s="81"/>
      <c r="UJ67" s="81"/>
      <c r="UK67" s="81"/>
      <c r="UL67" s="81"/>
      <c r="UM67" s="81"/>
      <c r="UN67" s="81"/>
      <c r="UO67" s="82"/>
      <c r="UP67" s="82"/>
      <c r="UQ67" s="81"/>
      <c r="UR67" s="81"/>
      <c r="US67" s="81"/>
      <c r="UT67" s="81"/>
      <c r="UU67" s="81"/>
      <c r="UV67" s="81"/>
      <c r="UW67" s="81"/>
      <c r="UX67" s="81"/>
      <c r="UY67" s="81"/>
      <c r="UZ67" s="81"/>
      <c r="VA67" s="81"/>
      <c r="VB67" s="81"/>
      <c r="VC67" s="81"/>
      <c r="VD67" s="81"/>
      <c r="VE67" s="81"/>
      <c r="VF67" s="81"/>
      <c r="VG67" s="81"/>
      <c r="VH67" s="81"/>
      <c r="VI67" s="81"/>
      <c r="VJ67" s="81"/>
      <c r="VK67" s="81"/>
      <c r="VL67" s="81"/>
      <c r="VM67" s="81"/>
      <c r="VN67" s="81"/>
      <c r="VO67" s="81"/>
      <c r="VP67" s="81"/>
      <c r="VQ67" s="81"/>
      <c r="VR67" s="81"/>
      <c r="VS67" s="81"/>
      <c r="VT67" s="81"/>
      <c r="VU67" s="81"/>
      <c r="VV67" s="81"/>
      <c r="VW67" s="81"/>
      <c r="VX67" s="81"/>
      <c r="VY67" s="81"/>
      <c r="VZ67" s="81"/>
      <c r="WA67" s="81"/>
      <c r="WB67" s="81"/>
      <c r="WC67" s="81"/>
      <c r="WD67" s="81"/>
      <c r="WE67" s="81"/>
      <c r="WF67" s="81"/>
      <c r="WG67" s="81"/>
      <c r="WH67" s="81"/>
      <c r="WI67" s="81"/>
      <c r="WJ67" s="80"/>
      <c r="WK67" s="81"/>
      <c r="WL67" s="81"/>
      <c r="WM67" s="81"/>
      <c r="WN67" s="81"/>
      <c r="WO67" s="81"/>
      <c r="WP67" s="81"/>
      <c r="WQ67" s="81"/>
      <c r="WR67" s="81"/>
      <c r="WS67" s="81"/>
      <c r="WT67" s="81"/>
      <c r="WU67" s="81"/>
      <c r="WV67" s="81"/>
      <c r="WW67" s="81"/>
      <c r="WX67" s="81"/>
      <c r="WY67" s="81"/>
      <c r="WZ67" s="81"/>
      <c r="XA67" s="81"/>
      <c r="XB67" s="81"/>
      <c r="XC67" s="81"/>
      <c r="XD67" s="81"/>
      <c r="XE67" s="81"/>
      <c r="XF67" s="81"/>
      <c r="XG67" s="81"/>
      <c r="XH67" s="81"/>
      <c r="XI67" s="81"/>
      <c r="XJ67" s="81"/>
      <c r="XK67" s="81"/>
      <c r="XL67" s="81"/>
      <c r="XM67" s="81"/>
      <c r="XN67" s="81"/>
      <c r="XO67" s="81"/>
      <c r="XP67" s="81"/>
      <c r="XQ67" s="81"/>
      <c r="XR67" s="81"/>
      <c r="XS67" s="81"/>
      <c r="XT67" s="81"/>
      <c r="XU67" s="81"/>
      <c r="XV67" s="81"/>
      <c r="XW67" s="81"/>
      <c r="XX67" s="81"/>
      <c r="XY67" s="81"/>
      <c r="XZ67" s="81"/>
      <c r="YA67" s="81"/>
      <c r="YB67" s="81"/>
      <c r="YC67" s="81"/>
      <c r="YD67" s="81"/>
      <c r="YE67" s="81"/>
      <c r="YF67" s="81"/>
      <c r="YG67" s="81"/>
      <c r="YH67" s="81"/>
      <c r="YI67" s="81"/>
      <c r="YJ67" s="81"/>
      <c r="YK67" s="81"/>
      <c r="YL67" s="310"/>
      <c r="YM67" s="310"/>
      <c r="YN67" s="310"/>
      <c r="YO67" s="310"/>
      <c r="YP67" s="2"/>
      <c r="YQ67" s="2"/>
    </row>
    <row r="68" spans="1:667" s="68" customFormat="1" ht="15" customHeight="1" x14ac:dyDescent="0.25">
      <c r="A68" s="133" t="s">
        <v>1149</v>
      </c>
      <c r="B68" s="75" t="s">
        <v>128</v>
      </c>
      <c r="C68" s="121">
        <v>0</v>
      </c>
      <c r="D68" s="121">
        <v>0</v>
      </c>
      <c r="E68" s="68">
        <f>9.61</f>
        <v>9.61</v>
      </c>
      <c r="F68" s="68">
        <v>11.03</v>
      </c>
      <c r="G68" s="68">
        <v>11.95</v>
      </c>
      <c r="H68" s="68">
        <v>12.55</v>
      </c>
      <c r="I68" s="68">
        <f>9.61</f>
        <v>9.61</v>
      </c>
      <c r="J68" s="68">
        <v>11.03</v>
      </c>
      <c r="K68" s="68">
        <v>11.95</v>
      </c>
      <c r="L68" s="68">
        <v>12.55</v>
      </c>
      <c r="M68" s="68">
        <v>0.82</v>
      </c>
      <c r="N68" s="68">
        <v>2.12</v>
      </c>
      <c r="O68" s="68">
        <v>3.58</v>
      </c>
      <c r="P68" s="68">
        <v>5.1100000000000003</v>
      </c>
      <c r="Q68" s="68">
        <v>0.82</v>
      </c>
      <c r="R68" s="68">
        <v>2.12</v>
      </c>
      <c r="S68" s="68">
        <v>3.58</v>
      </c>
      <c r="T68" s="68">
        <v>5.1100000000000003</v>
      </c>
      <c r="U68" s="68">
        <v>11.08</v>
      </c>
      <c r="V68" s="68">
        <v>11.08</v>
      </c>
      <c r="W68" s="68">
        <v>11.08</v>
      </c>
      <c r="X68" s="68">
        <v>11.08</v>
      </c>
      <c r="Y68" s="68">
        <v>11.08</v>
      </c>
      <c r="Z68" s="68">
        <v>13.46</v>
      </c>
      <c r="AA68" s="68">
        <v>13.46</v>
      </c>
      <c r="AB68" s="68">
        <v>13.46</v>
      </c>
      <c r="AC68" s="68">
        <v>13.46</v>
      </c>
      <c r="AD68" s="68">
        <v>13.46</v>
      </c>
      <c r="AE68" s="68">
        <v>13.21</v>
      </c>
      <c r="AF68" s="68">
        <v>13.21</v>
      </c>
      <c r="AG68" s="68">
        <v>13.21</v>
      </c>
      <c r="AH68" s="68">
        <v>13.21</v>
      </c>
      <c r="AI68" s="68">
        <v>13.21</v>
      </c>
      <c r="AJ68" s="68">
        <v>4.5</v>
      </c>
      <c r="AK68" s="68">
        <v>5.883</v>
      </c>
      <c r="AL68" s="68">
        <v>8.3670000000000009</v>
      </c>
      <c r="AM68" s="68">
        <v>10.218</v>
      </c>
      <c r="AN68" s="68">
        <v>11.869</v>
      </c>
      <c r="AO68" s="68">
        <v>11.5</v>
      </c>
      <c r="AP68" s="68">
        <v>11.5</v>
      </c>
      <c r="AQ68" s="68">
        <v>13.3</v>
      </c>
      <c r="AR68" s="68">
        <v>13.71</v>
      </c>
      <c r="AS68" s="68">
        <v>14.86</v>
      </c>
      <c r="AT68" s="68">
        <v>14.86</v>
      </c>
      <c r="AU68" s="68">
        <v>14.84</v>
      </c>
      <c r="AV68" s="68">
        <v>14.86</v>
      </c>
      <c r="AW68" s="68">
        <v>14.85</v>
      </c>
      <c r="AX68" s="68">
        <v>14.85</v>
      </c>
      <c r="AY68" s="68">
        <f>(1.281+10.009)</f>
        <v>11.290000000000001</v>
      </c>
      <c r="AZ68" s="68">
        <f>(1.311+10.969)</f>
        <v>12.28</v>
      </c>
      <c r="BA68" s="121">
        <f>971.3*Conversions!$A$21/Conversions!$A$36</f>
        <v>12.046493636407023</v>
      </c>
      <c r="BB68" s="121">
        <f>971.3*Conversions!$A$21/Conversions!$A$36</f>
        <v>12.046493636407023</v>
      </c>
      <c r="BC68" s="121">
        <f>556*Conversions!$A$21/Conversions!$A$36</f>
        <v>6.8957587376117617</v>
      </c>
      <c r="BD68" s="121">
        <f>556*Conversions!$A$21/Conversions!$A$36</f>
        <v>6.8957587376117617</v>
      </c>
      <c r="BE68" s="121">
        <v>3.9</v>
      </c>
      <c r="BF68" s="121">
        <f>Basedata!K7</f>
        <v>3.9043619999999999</v>
      </c>
      <c r="BG68" s="121">
        <f>115.7/(2030-2007+1)</f>
        <v>4.8208333333333337</v>
      </c>
      <c r="BH68" s="121">
        <f t="shared" ref="BH68:BI68" si="444">115.7/(2030-2007+1)</f>
        <v>4.8208333333333337</v>
      </c>
      <c r="BI68" s="121">
        <f t="shared" si="444"/>
        <v>4.8208333333333337</v>
      </c>
      <c r="BJ68" s="121">
        <f>24.82*Conversions!$A$21</f>
        <v>6.5567503395292448</v>
      </c>
      <c r="BK68" s="121">
        <f>24.82*Conversions!$A$21</f>
        <v>6.5567503395292448</v>
      </c>
      <c r="BL68" s="121">
        <f>14.7*Conversions!$A$21</f>
        <v>3.883329169664782</v>
      </c>
      <c r="BM68" s="121">
        <f>14.7*Conversions!$A$21</f>
        <v>3.883329169664782</v>
      </c>
      <c r="BN68" s="121">
        <f>14.7*Conversions!$A$21</f>
        <v>3.883329169664782</v>
      </c>
      <c r="BO68" s="121">
        <f>14.7*Conversions!$A$21</f>
        <v>3.883329169664782</v>
      </c>
      <c r="BP68" s="121">
        <f>14.7*Conversions!$A$21</f>
        <v>3.883329169664782</v>
      </c>
      <c r="BQ68" s="121">
        <f>14.7*Conversions!$A$21</f>
        <v>3.883329169664782</v>
      </c>
      <c r="BR68" s="121">
        <f>46.5*Conversions!$A$21</f>
        <v>12.284000434653903</v>
      </c>
      <c r="BS68" s="68">
        <v>15</v>
      </c>
      <c r="BT68" s="68">
        <v>0.05</v>
      </c>
      <c r="BU68" s="68">
        <v>0.05</v>
      </c>
      <c r="BV68" s="68">
        <v>0.05</v>
      </c>
      <c r="BW68" s="68">
        <v>0.05</v>
      </c>
      <c r="BX68" s="68">
        <v>0.05</v>
      </c>
      <c r="BY68" s="68">
        <v>0.05</v>
      </c>
      <c r="BZ68" s="121">
        <v>13.8</v>
      </c>
      <c r="CA68" s="68">
        <f>AVERAGE(4.692,6.845,9.294,10.873,11.518,11.661,11.692,11.702,11.707,11.74,11.797)</f>
        <v>10.32009090909091</v>
      </c>
      <c r="CB68" s="121">
        <f>((47.69+52.24+56.78+56.78)/4)*Conversions!$A$21</f>
        <v>14.099522864485278</v>
      </c>
      <c r="CC68" s="121">
        <f>((47.69+52.24+56.78+56.78)/4)*Conversions!$A$21</f>
        <v>14.099522864485278</v>
      </c>
      <c r="CD68" s="121">
        <f>((47.69+52.24+56.78+56.78)/4)*Conversions!$A$21</f>
        <v>14.099522864485278</v>
      </c>
      <c r="CE68" s="121">
        <f>((47.69+52.24+56.78+56.78)/4)*Conversions!$A$21</f>
        <v>14.099522864485278</v>
      </c>
      <c r="CF68" s="121">
        <v>8</v>
      </c>
      <c r="CG68" s="121">
        <v>8</v>
      </c>
      <c r="CH68" s="121">
        <v>8</v>
      </c>
      <c r="CI68" s="121">
        <v>8</v>
      </c>
      <c r="CJ68" s="121">
        <v>8</v>
      </c>
      <c r="CK68" s="121">
        <v>8</v>
      </c>
      <c r="CL68" s="68">
        <v>1.75</v>
      </c>
      <c r="CM68" s="68">
        <v>1.75</v>
      </c>
      <c r="CN68" s="68">
        <v>1.75</v>
      </c>
      <c r="CO68" s="68">
        <f>CO69-1*150.7*2.7/1000</f>
        <v>7.8727568455385315</v>
      </c>
      <c r="CP68" s="121">
        <v>13.3</v>
      </c>
      <c r="CQ68" s="121">
        <f>20*Conversions!$A$21</f>
        <v>5.2834410471629685</v>
      </c>
      <c r="CR68" s="121">
        <f>20*Conversions!$A$21</f>
        <v>5.2834410471629685</v>
      </c>
      <c r="CS68" s="121">
        <f>20*Conversions!$A$21</f>
        <v>5.2834410471629685</v>
      </c>
      <c r="CT68" s="121">
        <f>15.9*Conversions!$A$23/1000</f>
        <v>4.8254931714719271</v>
      </c>
      <c r="CU68" s="121">
        <f>15.9*Conversions!$A$23/1000</f>
        <v>4.8254931714719271</v>
      </c>
      <c r="CV68" s="121">
        <f>15.9*Conversions!$A$23/1000</f>
        <v>4.8254931714719271</v>
      </c>
      <c r="CW68" s="121">
        <f>15.9*Conversions!$A$23/1000</f>
        <v>4.8254931714719271</v>
      </c>
      <c r="CX68" s="121">
        <f>15.9*Conversions!$A$23/1000</f>
        <v>4.8254931714719271</v>
      </c>
      <c r="CY68" s="121">
        <f>15.9*Conversions!$A$23/1000</f>
        <v>4.8254931714719271</v>
      </c>
      <c r="CZ68" s="121">
        <f>15.9*Conversions!$A$23/1000</f>
        <v>4.8254931714719271</v>
      </c>
      <c r="DA68" s="121">
        <f>15.9*Conversions!$A$23/1000</f>
        <v>4.8254931714719271</v>
      </c>
      <c r="DB68" s="121">
        <f>14.6*Conversions!$A$21</f>
        <v>3.8569119644289671</v>
      </c>
      <c r="DC68" s="121">
        <f>14.6*Conversions!$A$21</f>
        <v>3.8569119644289671</v>
      </c>
      <c r="DD68" s="121">
        <f>14.6*Conversions!$A$21</f>
        <v>3.8569119644289671</v>
      </c>
      <c r="DE68" s="121">
        <f>14.6*Conversions!$A$21</f>
        <v>3.8569119644289671</v>
      </c>
      <c r="DF68" s="68">
        <v>15.513999999999999</v>
      </c>
      <c r="DG68" s="68">
        <v>15.513999999999999</v>
      </c>
      <c r="DH68" s="68">
        <v>15.513999999999999</v>
      </c>
      <c r="DI68" s="68">
        <v>15.593</v>
      </c>
      <c r="DJ68" s="121">
        <f>1.19*15*90%/1.25</f>
        <v>12.851999999999999</v>
      </c>
      <c r="DK68" s="121">
        <f t="shared" ref="DK68:DM68" si="445">1.19*15*90%/1.25</f>
        <v>12.851999999999999</v>
      </c>
      <c r="DL68" s="121">
        <f t="shared" si="445"/>
        <v>12.851999999999999</v>
      </c>
      <c r="DM68" s="121">
        <f t="shared" si="445"/>
        <v>12.851999999999999</v>
      </c>
      <c r="DN68" s="121">
        <f>2.76*15*45%/1.25</f>
        <v>14.904</v>
      </c>
      <c r="DO68" s="121">
        <f t="shared" ref="DO68:DW68" si="446">2.76*15*45%/1.25</f>
        <v>14.904</v>
      </c>
      <c r="DP68" s="121">
        <f t="shared" si="446"/>
        <v>14.904</v>
      </c>
      <c r="DQ68" s="121">
        <f t="shared" si="446"/>
        <v>14.904</v>
      </c>
      <c r="DR68" s="121">
        <f t="shared" si="446"/>
        <v>14.904</v>
      </c>
      <c r="DS68" s="121">
        <f>2.76*15*45%/1.25</f>
        <v>14.904</v>
      </c>
      <c r="DT68" s="121">
        <f t="shared" si="446"/>
        <v>14.904</v>
      </c>
      <c r="DU68" s="121">
        <f t="shared" si="446"/>
        <v>14.904</v>
      </c>
      <c r="DV68" s="121">
        <f t="shared" si="446"/>
        <v>14.904</v>
      </c>
      <c r="DW68" s="121">
        <f t="shared" si="446"/>
        <v>14.904</v>
      </c>
      <c r="DX68" s="68">
        <f>59.1*Conversions!$A$21</f>
        <v>15.612568294366573</v>
      </c>
      <c r="DY68" s="68">
        <f>59.1*Conversions!$A$21</f>
        <v>15.612568294366573</v>
      </c>
      <c r="DZ68" s="121">
        <f>56.78*Conversions!$A$21</f>
        <v>14.99968913289567</v>
      </c>
      <c r="EA68" s="121">
        <f>56.78*Conversions!$A$21</f>
        <v>14.99968913289567</v>
      </c>
      <c r="EB68" s="121">
        <f>56.78*Conversions!$A$21</f>
        <v>14.99968913289567</v>
      </c>
      <c r="EC68" s="121">
        <f>56.78*Conversions!$A$21</f>
        <v>14.99968913289567</v>
      </c>
      <c r="ED68" s="121">
        <f>56.78*Conversions!$A$21</f>
        <v>14.99968913289567</v>
      </c>
      <c r="EE68" s="121">
        <f>56.78*Conversions!$A$21</f>
        <v>14.99968913289567</v>
      </c>
      <c r="EF68" s="121">
        <f>56.78*Conversions!$A$21</f>
        <v>14.99968913289567</v>
      </c>
      <c r="EG68" s="121">
        <f>56.78*Conversions!$A$21</f>
        <v>14.99968913289567</v>
      </c>
      <c r="EH68" s="121">
        <f>56.78*Conversions!$A$21</f>
        <v>14.99968913289567</v>
      </c>
      <c r="EI68" s="121">
        <f>56.78*Conversions!$A$21</f>
        <v>14.99968913289567</v>
      </c>
      <c r="EJ68" s="68">
        <v>0</v>
      </c>
      <c r="EK68" s="121">
        <v>13.6</v>
      </c>
      <c r="EL68" s="121">
        <v>13.6</v>
      </c>
      <c r="EM68" s="121">
        <v>13.6</v>
      </c>
      <c r="EN68" s="121">
        <v>13.6</v>
      </c>
      <c r="EO68" s="121">
        <v>13.6</v>
      </c>
      <c r="EP68" s="121">
        <v>13.6</v>
      </c>
      <c r="EQ68" s="121">
        <v>13.6</v>
      </c>
      <c r="ER68" s="121">
        <v>13.6</v>
      </c>
      <c r="ES68" s="121">
        <v>13.6</v>
      </c>
      <c r="ET68" s="121">
        <v>13.6</v>
      </c>
      <c r="EU68" s="121">
        <v>13.6</v>
      </c>
      <c r="EV68" s="121">
        <v>13.6</v>
      </c>
      <c r="EW68" s="121">
        <v>13.6</v>
      </c>
      <c r="EX68" s="121">
        <v>13.6</v>
      </c>
      <c r="EY68" s="121">
        <v>13.6</v>
      </c>
      <c r="EZ68" s="121">
        <v>13.6</v>
      </c>
      <c r="FA68" s="121">
        <v>13.6</v>
      </c>
      <c r="FB68" s="121">
        <v>13.6</v>
      </c>
      <c r="FC68" s="121">
        <v>13.6</v>
      </c>
      <c r="FD68" s="121">
        <v>13.6</v>
      </c>
      <c r="FE68" s="121">
        <v>13.6</v>
      </c>
      <c r="FF68" s="121">
        <v>13.6</v>
      </c>
      <c r="FG68" s="121">
        <v>13.6</v>
      </c>
      <c r="FH68" s="121">
        <v>13.6</v>
      </c>
      <c r="FI68" s="121">
        <v>13.6</v>
      </c>
      <c r="FJ68" s="121">
        <v>13.6</v>
      </c>
      <c r="FK68" s="121">
        <v>13.6</v>
      </c>
      <c r="FL68" s="121">
        <v>13.6</v>
      </c>
      <c r="FM68" s="121">
        <v>13.6</v>
      </c>
      <c r="FN68" s="121">
        <v>13.6</v>
      </c>
      <c r="FO68" s="68">
        <f>0.471*1000000000000000/77000/1000000000</f>
        <v>6.116883116883117</v>
      </c>
      <c r="FP68" s="68">
        <f>0.471*1000000000000000/77000/1000000000</f>
        <v>6.116883116883117</v>
      </c>
      <c r="FQ68" s="68">
        <v>12.170999999999999</v>
      </c>
      <c r="FR68" s="68">
        <v>14.565</v>
      </c>
      <c r="FS68" s="68">
        <v>12.170999999999999</v>
      </c>
      <c r="FT68" s="68">
        <v>14.565</v>
      </c>
      <c r="FU68" s="68">
        <v>13.8</v>
      </c>
      <c r="FV68" s="68">
        <v>13.8</v>
      </c>
      <c r="FW68" s="68">
        <v>13.8</v>
      </c>
      <c r="FX68" s="121">
        <f>15.3*Conversions!$A$21</f>
        <v>4.0418324010796711</v>
      </c>
      <c r="FY68" s="68">
        <v>13.6</v>
      </c>
      <c r="FZ68" s="68">
        <v>13.65</v>
      </c>
      <c r="GA68" s="68">
        <v>13.47</v>
      </c>
      <c r="GB68" s="68">
        <v>13.6</v>
      </c>
      <c r="GC68" s="68">
        <v>13.65</v>
      </c>
      <c r="GD68" s="68">
        <v>13.47</v>
      </c>
      <c r="GE68" s="68">
        <v>0</v>
      </c>
      <c r="GF68" s="68">
        <v>0</v>
      </c>
      <c r="GG68" s="68">
        <v>0</v>
      </c>
      <c r="GH68" s="68">
        <f>15.9*Conversions!$A$23/1000</f>
        <v>4.8254931714719271</v>
      </c>
      <c r="GI68" s="68">
        <f>15.9*Conversions!$A$23/1000</f>
        <v>4.8254931714719271</v>
      </c>
      <c r="GJ68" s="68">
        <f>15.9*Conversions!$A$23/1000</f>
        <v>4.8254931714719271</v>
      </c>
      <c r="GK68" s="68">
        <f>15.9*Conversions!$A$23/1000</f>
        <v>4.8254931714719271</v>
      </c>
      <c r="GL68" s="68">
        <f>15.9*Conversions!$A$23/1000</f>
        <v>4.8254931714719271</v>
      </c>
      <c r="GM68" s="68">
        <f>15.9*Conversions!$A$23/1000</f>
        <v>4.8254931714719271</v>
      </c>
      <c r="GN68" s="68">
        <f>15.9*Conversions!$A$23/1000</f>
        <v>4.8254931714719271</v>
      </c>
      <c r="GO68" s="68">
        <f>15.9*Conversions!$A$23/1000</f>
        <v>4.8254931714719271</v>
      </c>
      <c r="GP68" s="68">
        <v>14.177</v>
      </c>
      <c r="GQ68" s="68">
        <v>14.323</v>
      </c>
      <c r="GR68" s="68">
        <v>7.0460000000000003</v>
      </c>
      <c r="GS68" s="68">
        <v>7.0460000000000003</v>
      </c>
      <c r="GT68" s="68">
        <f>AVERAGE(Basedata!K6:O6)</f>
        <v>8.1784441969268098</v>
      </c>
      <c r="GU68" s="79">
        <v>14.6</v>
      </c>
      <c r="GV68" s="79">
        <v>25.8</v>
      </c>
      <c r="GW68" s="79">
        <v>11</v>
      </c>
      <c r="GX68" s="79">
        <v>14.6</v>
      </c>
      <c r="GY68" s="79">
        <v>25.8</v>
      </c>
      <c r="GZ68" s="79">
        <v>11</v>
      </c>
      <c r="HA68" s="79">
        <v>6.8</v>
      </c>
      <c r="HB68" s="79">
        <v>6.673</v>
      </c>
      <c r="HC68" s="79">
        <v>13.346</v>
      </c>
      <c r="HD68" s="79">
        <f>Basedata!$L$6</f>
        <v>5.7496654247171239</v>
      </c>
      <c r="HE68" s="79">
        <v>7.0637999999999996</v>
      </c>
      <c r="HF68" s="79">
        <v>7.0637999999999996</v>
      </c>
      <c r="HG68" s="255">
        <f>Basedata!$X$6</f>
        <v>15.536726516931862</v>
      </c>
      <c r="HH68" s="255">
        <f>Basedata!$X$6</f>
        <v>15.536726516931862</v>
      </c>
      <c r="HI68" s="255">
        <f>Basedata!$X$6</f>
        <v>15.536726516931862</v>
      </c>
      <c r="HJ68" s="255">
        <f>Basedata!$X$6</f>
        <v>15.536726516931862</v>
      </c>
      <c r="HK68" s="79">
        <v>9.4819999999999993</v>
      </c>
      <c r="HL68" s="79">
        <v>3.145</v>
      </c>
      <c r="HM68" s="79">
        <v>11.382</v>
      </c>
      <c r="HN68" s="79">
        <v>6.2249999999999996</v>
      </c>
      <c r="HO68" s="79">
        <v>10.303000000000001</v>
      </c>
      <c r="HP68" s="79">
        <v>9.3949999999999996</v>
      </c>
      <c r="HQ68" s="79">
        <v>10.220000000000001</v>
      </c>
      <c r="HR68" s="79">
        <v>9.3949999999999996</v>
      </c>
      <c r="HS68" s="79">
        <f>55.84*Conversions!$A$21</f>
        <v>14.75136740367901</v>
      </c>
      <c r="HT68" s="68">
        <v>17.739999999999998</v>
      </c>
      <c r="HU68" s="79">
        <v>8.9</v>
      </c>
      <c r="HV68" s="79">
        <v>12.4</v>
      </c>
      <c r="HW68" s="256">
        <f>HW70/HW71</f>
        <v>6</v>
      </c>
      <c r="HX68" s="256">
        <f>HX70/HX71</f>
        <v>12</v>
      </c>
      <c r="HY68" s="79">
        <v>9.4760000000000009</v>
      </c>
      <c r="HZ68" s="79">
        <f>19091/1000</f>
        <v>19.091000000000001</v>
      </c>
      <c r="IA68" s="79">
        <v>16.878</v>
      </c>
      <c r="IB68" s="79">
        <v>16.878</v>
      </c>
      <c r="IC68" s="79">
        <v>16.878</v>
      </c>
      <c r="ID68" s="79">
        <v>16.878</v>
      </c>
      <c r="IE68" s="79">
        <v>12.37</v>
      </c>
      <c r="IF68" s="79">
        <v>5</v>
      </c>
      <c r="IG68" s="79">
        <v>0</v>
      </c>
      <c r="IH68" s="79">
        <v>0.5</v>
      </c>
      <c r="II68" s="79">
        <v>6.5</v>
      </c>
      <c r="IJ68" s="79">
        <v>10.199999999999999</v>
      </c>
      <c r="IK68" s="79">
        <v>12.7</v>
      </c>
      <c r="IL68" s="79">
        <v>3.3</v>
      </c>
      <c r="IM68" s="79">
        <v>10</v>
      </c>
      <c r="IN68" s="79">
        <v>13.7</v>
      </c>
      <c r="IO68" s="79">
        <v>16</v>
      </c>
      <c r="IP68" s="79">
        <v>17.600000000000001</v>
      </c>
      <c r="IQ68" s="79">
        <v>0.5</v>
      </c>
      <c r="IR68" s="79">
        <v>6.5</v>
      </c>
      <c r="IS68" s="79">
        <v>10.199999999999999</v>
      </c>
      <c r="IT68" s="79">
        <v>12.7</v>
      </c>
      <c r="IU68" s="79">
        <v>3.7</v>
      </c>
      <c r="IV68" s="79">
        <v>4</v>
      </c>
      <c r="IW68" s="79">
        <v>6.5</v>
      </c>
      <c r="IX68" s="79">
        <v>10.199999999999999</v>
      </c>
      <c r="IY68" s="79">
        <v>12.7</v>
      </c>
      <c r="IZ68" s="79">
        <v>15</v>
      </c>
      <c r="JA68" s="79">
        <v>15</v>
      </c>
      <c r="JB68" s="79">
        <v>0</v>
      </c>
      <c r="JC68" s="79">
        <v>0.5</v>
      </c>
      <c r="JD68" s="79">
        <v>0</v>
      </c>
      <c r="JE68" s="79">
        <v>0.5</v>
      </c>
      <c r="JF68" s="79">
        <v>6.5</v>
      </c>
      <c r="JG68" s="79">
        <v>10.199999999999999</v>
      </c>
      <c r="JH68" s="79">
        <v>12.7</v>
      </c>
      <c r="JI68" s="79">
        <v>0</v>
      </c>
      <c r="JJ68" s="79">
        <v>8</v>
      </c>
      <c r="JK68" s="79">
        <v>13.4</v>
      </c>
      <c r="JL68" s="79">
        <v>16.7</v>
      </c>
      <c r="JM68" s="79">
        <v>19</v>
      </c>
      <c r="JN68" s="79">
        <v>0</v>
      </c>
      <c r="JO68" s="79">
        <v>8</v>
      </c>
      <c r="JP68" s="79">
        <v>0</v>
      </c>
      <c r="JQ68" s="79">
        <v>8</v>
      </c>
      <c r="JR68" s="79">
        <v>13.4</v>
      </c>
      <c r="JS68" s="79">
        <v>0</v>
      </c>
      <c r="JT68" s="79">
        <v>6.6</v>
      </c>
      <c r="JU68" s="79">
        <v>13.6</v>
      </c>
      <c r="JV68" s="79">
        <v>17.8</v>
      </c>
      <c r="JW68" s="79">
        <v>20.7</v>
      </c>
      <c r="JX68" s="79">
        <v>0</v>
      </c>
      <c r="JY68" s="79">
        <v>6.6</v>
      </c>
      <c r="JZ68" s="79">
        <v>0</v>
      </c>
      <c r="KA68" s="79">
        <v>6.6</v>
      </c>
      <c r="KB68" s="79">
        <v>13.6</v>
      </c>
      <c r="KC68" s="79">
        <v>3.8</v>
      </c>
      <c r="KD68" s="79">
        <v>15.6</v>
      </c>
      <c r="KE68" s="79">
        <v>21.8</v>
      </c>
      <c r="KF68" s="79">
        <v>25.7</v>
      </c>
      <c r="KG68" s="79">
        <v>28.3</v>
      </c>
      <c r="KH68" s="79">
        <v>3.8</v>
      </c>
      <c r="KI68" s="79">
        <v>15.6</v>
      </c>
      <c r="KJ68" s="79">
        <v>3.8</v>
      </c>
      <c r="KK68" s="79">
        <v>15.6</v>
      </c>
      <c r="KL68" s="79">
        <v>10.9</v>
      </c>
      <c r="KM68" s="79">
        <v>18.5</v>
      </c>
      <c r="KN68" s="79">
        <v>22.7</v>
      </c>
      <c r="KO68" s="79">
        <v>25.3</v>
      </c>
      <c r="KP68" s="79">
        <v>27.1</v>
      </c>
      <c r="KQ68" s="79">
        <v>0</v>
      </c>
      <c r="KR68" s="79">
        <v>6.6</v>
      </c>
      <c r="KS68" s="79">
        <v>13.6</v>
      </c>
      <c r="KT68" s="79">
        <v>17.8</v>
      </c>
      <c r="KU68" s="79">
        <v>20.7</v>
      </c>
      <c r="KV68" s="79">
        <v>11.3</v>
      </c>
      <c r="KW68" s="79">
        <v>10.9</v>
      </c>
      <c r="KX68" s="79">
        <v>13.6</v>
      </c>
      <c r="KY68" s="79">
        <v>17.8</v>
      </c>
      <c r="KZ68" s="79">
        <v>20.7</v>
      </c>
      <c r="LA68" s="79">
        <v>15</v>
      </c>
      <c r="LB68" s="79">
        <v>15</v>
      </c>
      <c r="LC68" s="79">
        <v>17.8</v>
      </c>
      <c r="LD68" s="79">
        <v>20.7</v>
      </c>
      <c r="LE68" s="121">
        <v>0</v>
      </c>
      <c r="LF68" s="121">
        <v>0</v>
      </c>
      <c r="LG68" s="79">
        <f>14446/1000</f>
        <v>14.446</v>
      </c>
      <c r="LH68" s="79">
        <f>14654/1000</f>
        <v>14.654</v>
      </c>
      <c r="LI68" s="325">
        <v>2</v>
      </c>
      <c r="LJ68" s="325">
        <v>2.1</v>
      </c>
      <c r="LK68" s="257">
        <v>6.5</v>
      </c>
      <c r="LL68" s="34">
        <v>15</v>
      </c>
      <c r="LM68" s="34">
        <v>15</v>
      </c>
      <c r="LN68" s="34">
        <f>LM68-1</f>
        <v>14</v>
      </c>
      <c r="LO68" s="34">
        <f t="shared" ref="LO68:LT68" si="447">LN68-1</f>
        <v>13</v>
      </c>
      <c r="LP68" s="34">
        <f t="shared" si="447"/>
        <v>12</v>
      </c>
      <c r="LQ68" s="34">
        <f t="shared" si="447"/>
        <v>11</v>
      </c>
      <c r="LR68" s="34">
        <f t="shared" si="447"/>
        <v>10</v>
      </c>
      <c r="LS68" s="34">
        <f t="shared" si="447"/>
        <v>9</v>
      </c>
      <c r="LT68" s="34">
        <f t="shared" si="447"/>
        <v>8</v>
      </c>
      <c r="LU68" s="257">
        <f>56.78*Conversions!$A$21</f>
        <v>14.99968913289567</v>
      </c>
      <c r="LV68" s="34">
        <v>15</v>
      </c>
      <c r="LW68" s="34">
        <v>15</v>
      </c>
      <c r="LX68" s="34">
        <f t="shared" ref="LX68:MD68" si="448">LW68-1</f>
        <v>14</v>
      </c>
      <c r="LY68" s="34">
        <f t="shared" si="448"/>
        <v>13</v>
      </c>
      <c r="LZ68" s="34">
        <f t="shared" si="448"/>
        <v>12</v>
      </c>
      <c r="MA68" s="34">
        <f t="shared" si="448"/>
        <v>11</v>
      </c>
      <c r="MB68" s="34">
        <f t="shared" si="448"/>
        <v>10</v>
      </c>
      <c r="MC68" s="34">
        <f t="shared" si="448"/>
        <v>9</v>
      </c>
      <c r="MD68" s="34">
        <f t="shared" si="448"/>
        <v>8</v>
      </c>
      <c r="ME68" s="258">
        <v>7.5560409998164264</v>
      </c>
      <c r="MF68" s="257">
        <v>12.6</v>
      </c>
      <c r="MG68" s="34">
        <v>14.3</v>
      </c>
      <c r="MH68" s="258">
        <f>Basedata!MN7</f>
        <v>0</v>
      </c>
      <c r="MI68" s="34">
        <f>43.9*Conversions!$A$21</f>
        <v>11.597153098522716</v>
      </c>
      <c r="MJ68" s="34">
        <f>43.9*Conversions!$A$21</f>
        <v>11.597153098522716</v>
      </c>
      <c r="MK68" s="34">
        <f>45.4*Conversions!$A$21</f>
        <v>11.993411177059938</v>
      </c>
      <c r="ML68" s="34">
        <f>45.4*Conversions!$A$21</f>
        <v>11.993411177059938</v>
      </c>
      <c r="MM68" s="34">
        <v>14.7</v>
      </c>
      <c r="MN68" s="34">
        <v>14.93</v>
      </c>
      <c r="MO68" s="34">
        <v>15</v>
      </c>
      <c r="MP68" s="34">
        <v>15</v>
      </c>
      <c r="MQ68" s="34">
        <v>15</v>
      </c>
      <c r="MR68" s="34">
        <v>15</v>
      </c>
      <c r="MT68" s="79" t="s">
        <v>2191</v>
      </c>
      <c r="MU68" s="68">
        <v>13.25</v>
      </c>
      <c r="MV68" s="79">
        <v>6.4</v>
      </c>
      <c r="MX68" s="68">
        <f>Basedata!$O$7</f>
        <v>10.937807999999999</v>
      </c>
      <c r="MZ68" s="121"/>
      <c r="NA68" s="121">
        <v>12.2</v>
      </c>
      <c r="NB68" s="121">
        <v>9.74</v>
      </c>
      <c r="NC68" s="68">
        <f>AVERAGE(Basedata!$J$6:$L$6)</f>
        <v>4.548345031901917</v>
      </c>
      <c r="NE68" s="68">
        <f>Basedata!$L$7</f>
        <v>4.8843480000000001</v>
      </c>
      <c r="NF68" s="121"/>
      <c r="NG68" s="121"/>
      <c r="NH68" s="121"/>
      <c r="NI68" s="121"/>
      <c r="NJ68" s="121"/>
      <c r="NK68" s="122">
        <v>7.9</v>
      </c>
      <c r="NL68" s="68">
        <v>7.3</v>
      </c>
      <c r="NM68" s="122">
        <v>7.6</v>
      </c>
      <c r="NN68" s="123"/>
      <c r="NO68" s="121"/>
      <c r="NP68" s="121"/>
      <c r="NQ68" s="122"/>
      <c r="NW68" s="123"/>
      <c r="NX68" s="68">
        <v>0</v>
      </c>
      <c r="NY68" s="68">
        <v>0</v>
      </c>
      <c r="NZ68" s="68">
        <v>0</v>
      </c>
      <c r="OA68" s="68">
        <f>Basedata!$L$7</f>
        <v>4.8843480000000001</v>
      </c>
      <c r="OB68" s="68">
        <f>Basedata!$N$7</f>
        <v>9.3087540000000004</v>
      </c>
      <c r="OF68" s="122"/>
      <c r="OG68" s="121">
        <f>13*Conversions!$A$21</f>
        <v>3.4342366806559297</v>
      </c>
      <c r="OH68" s="121"/>
      <c r="OI68" s="121">
        <v>4.9000000000000004</v>
      </c>
      <c r="OM68" s="121">
        <v>15</v>
      </c>
      <c r="ON68" s="68">
        <f>6.6*Conversions!$A$21</f>
        <v>1.7435355455637795</v>
      </c>
      <c r="OO68" s="68">
        <f>0.471*1000000/77012</f>
        <v>6.115929984937412</v>
      </c>
      <c r="OP68" s="68">
        <f>Basedata!$L$7</f>
        <v>4.8843480000000001</v>
      </c>
      <c r="OQ68" s="68">
        <f>OP68</f>
        <v>4.8843480000000001</v>
      </c>
      <c r="OR68" s="68">
        <f>OQ68</f>
        <v>4.8843480000000001</v>
      </c>
      <c r="OS68" s="121"/>
      <c r="OT68" s="121">
        <f>0.96*Conversions!$A$31</f>
        <v>1.4335428244948838</v>
      </c>
      <c r="OW68" s="121"/>
      <c r="OX68" s="121">
        <f>OX$69/(1+107%)</f>
        <v>5.2153773943814805</v>
      </c>
      <c r="PA68" s="121"/>
      <c r="PC68" s="121">
        <v>6</v>
      </c>
      <c r="PD68" s="121">
        <v>9</v>
      </c>
      <c r="PE68" s="121">
        <v>12</v>
      </c>
      <c r="PI68" s="121"/>
      <c r="PJ68" s="121">
        <v>12.4</v>
      </c>
      <c r="PK68" s="68">
        <f>Basedata!$N$6</f>
        <v>10.074128917116463</v>
      </c>
      <c r="PO68" s="121"/>
      <c r="PQ68" s="121"/>
      <c r="PR68" s="121"/>
      <c r="PT68" s="121"/>
      <c r="PU68" s="68">
        <f>4.3*2.785+0.7*2.6</f>
        <v>13.795500000000001</v>
      </c>
      <c r="PX68" s="123"/>
      <c r="PZ68" s="121"/>
      <c r="QA68" s="121"/>
      <c r="QB68" s="123"/>
      <c r="QC68" s="68">
        <v>11.59</v>
      </c>
      <c r="QD68" s="68">
        <v>11.59</v>
      </c>
      <c r="QE68" s="121"/>
      <c r="QF68" s="121"/>
      <c r="QH68" s="68">
        <v>13.67</v>
      </c>
      <c r="QI68" s="68">
        <v>13.31</v>
      </c>
      <c r="QJ68" s="68">
        <v>13.87</v>
      </c>
      <c r="QL68" s="121"/>
      <c r="QM68" s="121">
        <v>0</v>
      </c>
      <c r="QN68" s="121">
        <v>0</v>
      </c>
      <c r="QP68" s="121"/>
      <c r="QQ68" s="121"/>
      <c r="QR68" s="121">
        <f>(56.78-9.5)*Conversions!$A$21</f>
        <v>12.490054635493259</v>
      </c>
      <c r="QV68" s="121"/>
      <c r="QZ68" s="68">
        <v>3.41</v>
      </c>
      <c r="RA68" s="68">
        <v>3.41</v>
      </c>
      <c r="RB68" s="68">
        <v>3.41</v>
      </c>
      <c r="RC68" s="68">
        <v>3.41</v>
      </c>
      <c r="RD68" s="68">
        <f>3410/1000</f>
        <v>3.41</v>
      </c>
      <c r="RE68" s="68">
        <v>3.41</v>
      </c>
      <c r="RG68" s="121"/>
      <c r="RM68" s="68">
        <v>19.5</v>
      </c>
      <c r="RN68" s="121"/>
      <c r="RO68" s="121"/>
      <c r="RS68" s="123"/>
      <c r="RT68" s="121">
        <f>RT69-13.23</f>
        <v>1.7699999999999996</v>
      </c>
      <c r="RU68" s="121">
        <f>RU69-(2.145+2+2+2+2)/5</f>
        <v>8.9710000000000001</v>
      </c>
      <c r="RV68" s="123"/>
      <c r="SC68" s="121">
        <v>15</v>
      </c>
      <c r="SD68" s="121">
        <v>15</v>
      </c>
      <c r="SI68" s="68">
        <v>12.4</v>
      </c>
      <c r="SK68" s="121"/>
      <c r="SM68" s="68">
        <v>13.56</v>
      </c>
      <c r="SO68" s="121"/>
      <c r="SR68" s="79"/>
      <c r="SS68" s="79">
        <v>4.8550000000000004</v>
      </c>
      <c r="ST68" s="79"/>
      <c r="SU68" s="79"/>
      <c r="SV68" s="79"/>
      <c r="SW68" s="79"/>
      <c r="SX68" s="79"/>
      <c r="SY68" s="79"/>
      <c r="SZ68" s="79"/>
      <c r="TA68" s="79">
        <v>1.75</v>
      </c>
      <c r="TB68" s="79"/>
      <c r="TC68" s="79"/>
      <c r="TD68" s="79"/>
      <c r="TE68" s="79"/>
      <c r="TF68" s="79"/>
      <c r="TG68" s="79"/>
      <c r="TH68" s="79"/>
      <c r="TI68" s="79"/>
      <c r="TJ68" s="79"/>
      <c r="TK68" s="79">
        <f>2.442/0.67</f>
        <v>3.6447761194029851</v>
      </c>
      <c r="TL68" s="79"/>
      <c r="TM68" s="79"/>
      <c r="TN68" s="79"/>
      <c r="TO68" s="79"/>
      <c r="TP68" s="79"/>
      <c r="TQ68" s="79"/>
      <c r="TR68" s="79">
        <f>0.471*1000000/76340</f>
        <v>6.1697668325910398</v>
      </c>
      <c r="TS68" s="79"/>
      <c r="TT68" s="79"/>
      <c r="TU68" s="79"/>
      <c r="TV68" s="79"/>
      <c r="TW68" s="79"/>
      <c r="TX68" s="79"/>
      <c r="TY68" s="79"/>
      <c r="TZ68" s="79"/>
      <c r="UA68" s="79"/>
      <c r="UB68" s="79"/>
      <c r="UC68" s="79"/>
      <c r="UD68" s="79"/>
      <c r="UE68" s="79">
        <v>5</v>
      </c>
      <c r="UF68" s="79"/>
      <c r="UG68" s="79"/>
      <c r="UH68" s="79"/>
      <c r="UI68" s="79"/>
      <c r="UJ68" s="79"/>
      <c r="UK68" s="79"/>
      <c r="UL68" s="79"/>
      <c r="UM68" s="79"/>
      <c r="UN68" s="79"/>
      <c r="UO68" s="259"/>
      <c r="UP68" s="259"/>
      <c r="UQ68" s="79"/>
      <c r="UR68" s="79"/>
      <c r="US68" s="79"/>
      <c r="UT68" s="79"/>
      <c r="UU68" s="79"/>
      <c r="UV68" s="79"/>
      <c r="UW68" s="79"/>
      <c r="UX68" s="79"/>
      <c r="UY68" s="79"/>
      <c r="UZ68" s="79"/>
      <c r="VA68" s="79"/>
      <c r="VB68" s="79"/>
      <c r="VC68" s="79"/>
      <c r="VD68" s="79"/>
      <c r="VE68" s="79"/>
      <c r="VF68" s="79"/>
      <c r="VG68" s="79"/>
      <c r="VH68" s="79"/>
      <c r="VI68" s="79"/>
      <c r="VJ68" s="79"/>
      <c r="VK68" s="79"/>
      <c r="VL68" s="79"/>
      <c r="VM68" s="79"/>
      <c r="VN68" s="79"/>
      <c r="VO68" s="79"/>
      <c r="VP68" s="79"/>
      <c r="VQ68" s="79"/>
      <c r="VR68" s="79"/>
      <c r="VS68" s="79"/>
      <c r="VT68" s="79"/>
      <c r="VU68" s="79"/>
      <c r="VV68" s="79"/>
      <c r="VW68" s="79"/>
      <c r="VX68" s="79"/>
      <c r="VY68" s="79"/>
      <c r="VZ68" s="79"/>
      <c r="WA68" s="79"/>
      <c r="WB68" s="79"/>
      <c r="WC68" s="79"/>
      <c r="WD68" s="79"/>
      <c r="WE68" s="79"/>
      <c r="WF68" s="79"/>
      <c r="WG68" s="79"/>
      <c r="WH68" s="79"/>
      <c r="WI68" s="79"/>
      <c r="WJ68" s="79"/>
      <c r="WK68" s="79"/>
      <c r="WL68" s="79"/>
      <c r="WM68" s="79"/>
      <c r="WN68" s="79"/>
      <c r="WO68" s="79"/>
      <c r="WP68" s="79"/>
      <c r="WQ68" s="79"/>
      <c r="WR68" s="79"/>
      <c r="WS68" s="79"/>
      <c r="WT68" s="79"/>
      <c r="WU68" s="79"/>
      <c r="WV68" s="79"/>
      <c r="WW68" s="255">
        <f>Basedata!$V$6</f>
        <v>15.43999764394092</v>
      </c>
      <c r="WX68" s="79"/>
      <c r="WY68" s="79"/>
      <c r="WZ68" s="79"/>
      <c r="XA68" s="79"/>
      <c r="XB68" s="79"/>
      <c r="XC68" s="79"/>
      <c r="XD68" s="255">
        <f>Basedata!$V$6</f>
        <v>15.43999764394092</v>
      </c>
      <c r="XE68" s="79"/>
      <c r="XF68" s="79"/>
      <c r="XG68" s="79"/>
      <c r="XH68" s="79"/>
      <c r="XI68" s="79"/>
      <c r="XJ68" s="79"/>
      <c r="XK68" s="79"/>
      <c r="XL68" s="79"/>
      <c r="XM68" s="79"/>
      <c r="XN68" s="79"/>
      <c r="XO68" s="79"/>
      <c r="XP68" s="79"/>
      <c r="XQ68" s="79"/>
      <c r="XR68" s="79"/>
      <c r="XS68" s="79"/>
      <c r="XT68" s="79"/>
      <c r="XU68" s="79"/>
      <c r="XV68" s="79"/>
      <c r="XW68" s="79"/>
      <c r="XX68" s="79"/>
      <c r="XY68" s="79"/>
      <c r="XZ68" s="79"/>
      <c r="YA68" s="79"/>
      <c r="YB68" s="79"/>
      <c r="YC68" s="79"/>
      <c r="YD68" s="79"/>
      <c r="YE68" s="79"/>
      <c r="YF68" s="79"/>
      <c r="YG68" s="79"/>
      <c r="YH68" s="79"/>
      <c r="YI68" s="79"/>
      <c r="YJ68" s="79"/>
      <c r="YK68" s="79"/>
      <c r="YL68" s="301">
        <v>2.2999999999999998</v>
      </c>
      <c r="YM68" s="301">
        <v>2.5</v>
      </c>
      <c r="YN68" s="301">
        <v>2.75</v>
      </c>
      <c r="YO68" s="301">
        <v>3.1</v>
      </c>
      <c r="YP68" s="34">
        <v>13.93</v>
      </c>
      <c r="YQ68" s="34">
        <v>13.93</v>
      </c>
    </row>
    <row r="69" spans="1:667" s="68" customFormat="1" ht="15" customHeight="1" x14ac:dyDescent="0.25">
      <c r="A69" s="133" t="s">
        <v>1150</v>
      </c>
      <c r="B69" s="75" t="s">
        <v>128</v>
      </c>
      <c r="C69" s="121">
        <v>16</v>
      </c>
      <c r="D69" s="121">
        <v>16</v>
      </c>
      <c r="E69" s="68">
        <v>12.26</v>
      </c>
      <c r="F69" s="68">
        <v>12.97</v>
      </c>
      <c r="G69" s="68">
        <v>13.43</v>
      </c>
      <c r="H69" s="68">
        <v>13.75</v>
      </c>
      <c r="I69" s="68">
        <v>13.18</v>
      </c>
      <c r="J69" s="68">
        <v>13.73</v>
      </c>
      <c r="K69" s="68">
        <v>14.1</v>
      </c>
      <c r="L69" s="68">
        <v>14.36</v>
      </c>
      <c r="M69" s="68">
        <v>6.04</v>
      </c>
      <c r="N69" s="68">
        <v>7.67</v>
      </c>
      <c r="O69" s="68">
        <v>9.3000000000000007</v>
      </c>
      <c r="P69" s="68">
        <v>10.92</v>
      </c>
      <c r="Q69" s="121">
        <v>10.75</v>
      </c>
      <c r="R69" s="121">
        <v>12.58</v>
      </c>
      <c r="S69" s="121">
        <v>14.4</v>
      </c>
      <c r="T69" s="68">
        <v>16.18</v>
      </c>
      <c r="U69" s="68">
        <v>13.51</v>
      </c>
      <c r="V69" s="68">
        <v>13.48</v>
      </c>
      <c r="W69" s="68">
        <v>12.83</v>
      </c>
      <c r="X69" s="68">
        <v>12.8</v>
      </c>
      <c r="Y69" s="68">
        <v>13.51</v>
      </c>
      <c r="Z69" s="68">
        <f>14.9</f>
        <v>14.9</v>
      </c>
      <c r="AA69" s="68">
        <v>14.77</v>
      </c>
      <c r="AB69" s="68">
        <v>14.68</v>
      </c>
      <c r="AC69" s="68">
        <v>14.43</v>
      </c>
      <c r="AD69" s="68">
        <v>14.9</v>
      </c>
      <c r="AE69" s="68">
        <v>14.77</v>
      </c>
      <c r="AF69" s="68">
        <v>14.52</v>
      </c>
      <c r="AG69" s="68">
        <v>14.34</v>
      </c>
      <c r="AH69" s="68">
        <v>13.57</v>
      </c>
      <c r="AI69" s="68">
        <v>14.75</v>
      </c>
      <c r="AJ69" s="68">
        <v>4.1230000000000002</v>
      </c>
      <c r="AK69" s="68">
        <v>5.4809999999999999</v>
      </c>
      <c r="AL69" s="68">
        <v>6.5330000000000004</v>
      </c>
      <c r="AM69" s="68">
        <v>7.8780000000000001</v>
      </c>
      <c r="AN69" s="68">
        <v>10.675000000000001</v>
      </c>
      <c r="AO69" s="68">
        <v>13.3</v>
      </c>
      <c r="AP69" s="68">
        <v>12</v>
      </c>
      <c r="AQ69" s="68">
        <v>12</v>
      </c>
      <c r="AR69" s="68">
        <v>13.48</v>
      </c>
      <c r="AS69" s="68">
        <v>13.22</v>
      </c>
      <c r="AT69" s="68">
        <v>13.21</v>
      </c>
      <c r="AU69" s="68">
        <v>13.2</v>
      </c>
      <c r="AV69" s="68">
        <v>13.19</v>
      </c>
      <c r="AW69" s="68">
        <v>13.16</v>
      </c>
      <c r="AX69" s="68">
        <v>13.15</v>
      </c>
      <c r="AY69" s="68">
        <f>(1.391+13.594)</f>
        <v>14.984999999999999</v>
      </c>
      <c r="AZ69" s="68">
        <f>(1.391+13.594)</f>
        <v>14.984999999999999</v>
      </c>
      <c r="BA69" s="68">
        <f>BA68+236.4*Conversions!$A$21/Conversions!$A$36</f>
        <v>14.978431344269289</v>
      </c>
      <c r="BB69" s="68">
        <f>BB68+229.7*Conversions!$A$21/Conversions!$A$36</f>
        <v>14.895334970992314</v>
      </c>
      <c r="BC69" s="68">
        <f>BC68+657*Conversions!$A$21/Conversions!$A$36</f>
        <v>15.044164296264508</v>
      </c>
      <c r="BD69" s="68">
        <f>BD68+406*Conversions!$A$21/Conversions!$A$36</f>
        <v>11.931150909321069</v>
      </c>
      <c r="BE69" s="121">
        <v>13.9</v>
      </c>
      <c r="BF69" s="121">
        <v>13.2</v>
      </c>
      <c r="BG69" s="121">
        <f>384.7/(2030-2007+1)</f>
        <v>16.029166666666665</v>
      </c>
      <c r="BH69" s="121">
        <f>117.5/(2030-2007+1)</f>
        <v>4.895833333333333</v>
      </c>
      <c r="BI69" s="121">
        <f>82.4/(2030-2007+1)</f>
        <v>3.4333333333333336</v>
      </c>
      <c r="BJ69" s="121">
        <f>(53.35)*Conversions!$A$21</f>
        <v>14.09357899330722</v>
      </c>
      <c r="BK69" s="121">
        <v>0</v>
      </c>
      <c r="BL69" s="121">
        <f>43.5*Conversions!$A$21</f>
        <v>11.491484277579458</v>
      </c>
      <c r="BM69" s="121">
        <f>56.8*Conversions!$A$21</f>
        <v>15.004972573942831</v>
      </c>
      <c r="BN69" s="121">
        <f>56.8*Conversions!$A$21</f>
        <v>15.004972573942831</v>
      </c>
      <c r="BO69" s="121">
        <f>38.1*Conversions!$A$21</f>
        <v>10.064955194845457</v>
      </c>
      <c r="BP69" s="121">
        <f>46.5*Conversions!$A$21</f>
        <v>12.284000434653903</v>
      </c>
      <c r="BQ69" s="121">
        <f>52.7*Conversions!$A$21</f>
        <v>13.921867159274424</v>
      </c>
      <c r="BR69" s="121">
        <f>52.7*Conversions!$A$21</f>
        <v>13.921867159274424</v>
      </c>
      <c r="BS69" s="68">
        <v>13</v>
      </c>
      <c r="BT69" s="68">
        <v>6.03</v>
      </c>
      <c r="BU69" s="68">
        <v>10.76</v>
      </c>
      <c r="BV69" s="68">
        <v>13.94</v>
      </c>
      <c r="BW69" s="68">
        <v>15.51</v>
      </c>
      <c r="BX69" s="68">
        <v>16.02</v>
      </c>
      <c r="BY69" s="68">
        <v>17.45</v>
      </c>
      <c r="BZ69" s="121">
        <f>BZ68-1.89</f>
        <v>11.91</v>
      </c>
      <c r="CA69" s="68">
        <f>CA68*1.1</f>
        <v>11.352100000000002</v>
      </c>
      <c r="CB69" s="121">
        <f>52.52*Conversions!$A$21</f>
        <v>13.874316189849957</v>
      </c>
      <c r="CC69" s="121">
        <f>52.52*Conversions!$A$21</f>
        <v>13.874316189849957</v>
      </c>
      <c r="CD69" s="121">
        <f>61.16*Conversions!$A$21</f>
        <v>16.156762722224357</v>
      </c>
      <c r="CE69" s="121">
        <f>66.78*Conversions!$A$21</f>
        <v>17.641409656477155</v>
      </c>
      <c r="CF69" s="121">
        <v>15</v>
      </c>
      <c r="CG69" s="121">
        <v>15</v>
      </c>
      <c r="CH69" s="121">
        <v>15</v>
      </c>
      <c r="CI69" s="121">
        <v>15</v>
      </c>
      <c r="CJ69" s="121">
        <v>15</v>
      </c>
      <c r="CK69" s="121">
        <v>15</v>
      </c>
      <c r="CL69" s="68">
        <v>15</v>
      </c>
      <c r="CM69" s="68">
        <v>15</v>
      </c>
      <c r="CN69" s="68">
        <v>15</v>
      </c>
      <c r="CO69" s="68">
        <f>Basedata!$M$6</f>
        <v>8.2796468455385313</v>
      </c>
      <c r="CP69" s="121">
        <v>12.513999999999999</v>
      </c>
      <c r="CQ69" s="121">
        <v>15</v>
      </c>
      <c r="CR69" s="121">
        <f>7.1*Conversions!$A$21</f>
        <v>1.8756215717428539</v>
      </c>
      <c r="CS69" s="121">
        <f>5.6*Conversions!$A$21</f>
        <v>1.4793634932056312</v>
      </c>
      <c r="CT69" s="121">
        <f>CT$68*(1+5%)</f>
        <v>5.0667678300455234</v>
      </c>
      <c r="CU69" s="121">
        <f>CU$68*(1+724%)</f>
        <v>39.762063732928681</v>
      </c>
      <c r="CV69" s="121">
        <f>CV$68*(1+22%)</f>
        <v>5.8871016691957507</v>
      </c>
      <c r="CW69" s="121">
        <f>CW$68*(1+225%)</f>
        <v>15.682852807283764</v>
      </c>
      <c r="CX69" s="121">
        <f>CX$68*(1+209%)</f>
        <v>14.910773899848254</v>
      </c>
      <c r="CY69" s="121">
        <f>CY$68*(1+724%)</f>
        <v>39.762063732928681</v>
      </c>
      <c r="CZ69" s="121">
        <f>CZ$68*(1+209%)</f>
        <v>14.910773899848254</v>
      </c>
      <c r="DA69" s="121">
        <f>DA$68*(1+209%)</f>
        <v>14.910773899848254</v>
      </c>
      <c r="DB69" s="121">
        <f>(14.6+0)*Conversions!$A$21</f>
        <v>3.8569119644289671</v>
      </c>
      <c r="DC69" s="121">
        <f>(14.6+42.2)*Conversions!$A$21</f>
        <v>15.004972573942833</v>
      </c>
      <c r="DD69" s="121">
        <f>(14.6+42.2)*Conversions!$A$21</f>
        <v>15.004972573942833</v>
      </c>
      <c r="DE69" s="121">
        <f>(14.6-0.4)*Conversions!$A$21</f>
        <v>3.7512431434857079</v>
      </c>
      <c r="DF69" s="68">
        <v>15.593</v>
      </c>
      <c r="DG69" s="68">
        <v>16.678000000000001</v>
      </c>
      <c r="DH69" s="68">
        <v>19.614000000000001</v>
      </c>
      <c r="DI69" s="68">
        <v>19.614000000000001</v>
      </c>
      <c r="DJ69" s="121">
        <f t="shared" ref="DJ69:DQ69" si="449">DJ68*(1+DJ71)</f>
        <v>6.4259999999999993</v>
      </c>
      <c r="DK69" s="121">
        <f t="shared" si="449"/>
        <v>9.6389999999999993</v>
      </c>
      <c r="DL69" s="121">
        <f t="shared" si="449"/>
        <v>16.064999999999998</v>
      </c>
      <c r="DM69" s="121">
        <f t="shared" si="449"/>
        <v>19.277999999999999</v>
      </c>
      <c r="DN69" s="121">
        <f t="shared" si="449"/>
        <v>7.452</v>
      </c>
      <c r="DO69" s="121">
        <f t="shared" si="449"/>
        <v>11.178000000000001</v>
      </c>
      <c r="DP69" s="121">
        <f t="shared" si="449"/>
        <v>18.63</v>
      </c>
      <c r="DQ69" s="121">
        <f t="shared" si="449"/>
        <v>22.356000000000002</v>
      </c>
      <c r="DR69" s="121">
        <f>2.76*15*64%/1.25</f>
        <v>21.1968</v>
      </c>
      <c r="DS69" s="121">
        <f>DS68*(1+DS71)</f>
        <v>7.452</v>
      </c>
      <c r="DT69" s="121">
        <f>DT68*(1+DT71)</f>
        <v>11.178000000000001</v>
      </c>
      <c r="DU69" s="121">
        <f>DU68*(1+DU71)</f>
        <v>18.63</v>
      </c>
      <c r="DV69" s="121">
        <f>DV68*(1+DV71)</f>
        <v>22.356000000000002</v>
      </c>
      <c r="DW69" s="121">
        <f>2.76*15*64%/1.25</f>
        <v>21.1968</v>
      </c>
      <c r="DX69" s="68">
        <f>79.65*Conversions!$A$21</f>
        <v>21.041303970326524</v>
      </c>
      <c r="DY69" s="68">
        <f>61.7*Conversions!$A$21</f>
        <v>16.299415630497759</v>
      </c>
      <c r="DZ69" s="260">
        <f>DZ68-11.11*Conversions!$A$21</f>
        <v>12.064737631196641</v>
      </c>
      <c r="EA69" s="260">
        <f>EA68-17.12*Conversions!$A$21</f>
        <v>10.477063596524168</v>
      </c>
      <c r="EB69" s="260">
        <f>EB68-15.57*Conversions!$A$21</f>
        <v>10.886530277679299</v>
      </c>
      <c r="EC69" s="260">
        <f>EC68-13.43*Conversions!$A$21</f>
        <v>11.451858469725735</v>
      </c>
      <c r="ED69" s="260">
        <f>ED68-12.38*Conversions!$A$21</f>
        <v>11.729239124701792</v>
      </c>
      <c r="EE69" s="260">
        <f>EE68-5.58*Conversions!$A$21</f>
        <v>13.525609080737201</v>
      </c>
      <c r="EF69" s="260">
        <f>EF68-16.63*Conversions!$A$21</f>
        <v>10.606507902179661</v>
      </c>
      <c r="EG69" s="260">
        <f>EG68-24.48*Conversions!$A$21</f>
        <v>8.5327572911681955</v>
      </c>
      <c r="EH69" s="260">
        <f>EH68-23.03*Conversions!$A$21</f>
        <v>8.9158067670875099</v>
      </c>
      <c r="EI69" s="260">
        <f>EI68-23.1*Conversions!$A$21</f>
        <v>8.8973147234224399</v>
      </c>
      <c r="EJ69" s="68">
        <v>11</v>
      </c>
      <c r="EK69" s="121">
        <f>EK68*(1+EK71)</f>
        <v>12.24</v>
      </c>
      <c r="EL69" s="121">
        <f t="shared" ref="EL69:EO69" si="450">EL68*(1+EL71)</f>
        <v>10.88</v>
      </c>
      <c r="EM69" s="121">
        <f t="shared" si="450"/>
        <v>9.52</v>
      </c>
      <c r="EN69" s="121">
        <f t="shared" si="450"/>
        <v>8.16</v>
      </c>
      <c r="EO69" s="121">
        <f t="shared" si="450"/>
        <v>6.8</v>
      </c>
      <c r="EP69" s="121">
        <f>EP68*(1+EP71)</f>
        <v>12.24</v>
      </c>
      <c r="EQ69" s="121">
        <f t="shared" ref="EQ69" si="451">EQ68*(1+EQ71)</f>
        <v>10.88</v>
      </c>
      <c r="ER69" s="121">
        <f t="shared" ref="ER69" si="452">ER68*(1+ER71)</f>
        <v>9.52</v>
      </c>
      <c r="ES69" s="121">
        <f t="shared" ref="ES69" si="453">ES68*(1+ES71)</f>
        <v>8.16</v>
      </c>
      <c r="ET69" s="121">
        <f t="shared" ref="ET69" si="454">ET68*(1+ET71)</f>
        <v>6.8</v>
      </c>
      <c r="EU69" s="121">
        <f>EU68*(1+EU71)</f>
        <v>12.24</v>
      </c>
      <c r="EV69" s="121">
        <f t="shared" ref="EV69" si="455">EV68*(1+EV71)</f>
        <v>10.88</v>
      </c>
      <c r="EW69" s="121">
        <f t="shared" ref="EW69" si="456">EW68*(1+EW71)</f>
        <v>9.52</v>
      </c>
      <c r="EX69" s="121">
        <f t="shared" ref="EX69" si="457">EX68*(1+EX71)</f>
        <v>8.16</v>
      </c>
      <c r="EY69" s="121">
        <f t="shared" ref="EY69" si="458">EY68*(1+EY71)</f>
        <v>6.8</v>
      </c>
      <c r="EZ69" s="121">
        <f>EZ68*(1+EZ71)</f>
        <v>12.24</v>
      </c>
      <c r="FA69" s="121">
        <f t="shared" ref="FA69" si="459">FA68*(1+FA71)</f>
        <v>10.88</v>
      </c>
      <c r="FB69" s="121">
        <f t="shared" ref="FB69" si="460">FB68*(1+FB71)</f>
        <v>9.52</v>
      </c>
      <c r="FC69" s="121">
        <f t="shared" ref="FC69" si="461">FC68*(1+FC71)</f>
        <v>8.16</v>
      </c>
      <c r="FD69" s="121">
        <f t="shared" ref="FD69" si="462">FD68*(1+FD71)</f>
        <v>6.8</v>
      </c>
      <c r="FE69" s="121">
        <f>FE68*(1+FE71)</f>
        <v>12.24</v>
      </c>
      <c r="FF69" s="121">
        <f t="shared" ref="FF69" si="463">FF68*(1+FF71)</f>
        <v>10.88</v>
      </c>
      <c r="FG69" s="121">
        <f t="shared" ref="FG69" si="464">FG68*(1+FG71)</f>
        <v>9.52</v>
      </c>
      <c r="FH69" s="121">
        <f t="shared" ref="FH69" si="465">FH68*(1+FH71)</f>
        <v>8.16</v>
      </c>
      <c r="FI69" s="121">
        <f t="shared" ref="FI69" si="466">FI68*(1+FI71)</f>
        <v>6.8</v>
      </c>
      <c r="FJ69" s="121">
        <f>FJ68*(1+FJ71)</f>
        <v>12.24</v>
      </c>
      <c r="FK69" s="121">
        <f t="shared" ref="FK69" si="467">FK68*(1+FK71)</f>
        <v>10.88</v>
      </c>
      <c r="FL69" s="121">
        <f t="shared" ref="FL69" si="468">FL68*(1+FL71)</f>
        <v>9.52</v>
      </c>
      <c r="FM69" s="121">
        <f t="shared" ref="FM69" si="469">FM68*(1+FM71)</f>
        <v>8.16</v>
      </c>
      <c r="FN69" s="121">
        <f t="shared" ref="FN69" si="470">FN68*(1+FN71)</f>
        <v>6.8</v>
      </c>
      <c r="FO69" s="68">
        <f>FO68*FO71</f>
        <v>11.255064935064937</v>
      </c>
      <c r="FP69" s="68">
        <f>1.341*1000000000000000/77000/1000000000</f>
        <v>17.415584415584416</v>
      </c>
      <c r="FQ69" s="68">
        <f>FQ68+FQ70</f>
        <v>12.01</v>
      </c>
      <c r="FR69" s="68">
        <f>FR68+FR70</f>
        <v>13.599</v>
      </c>
      <c r="FS69" s="68">
        <f t="shared" ref="FS69:FT69" si="471">FS68+FS70</f>
        <v>12.027999999999999</v>
      </c>
      <c r="FT69" s="68">
        <f t="shared" si="471"/>
        <v>14.805</v>
      </c>
      <c r="FU69" s="68">
        <v>7.75</v>
      </c>
      <c r="FV69" s="68">
        <v>7.75</v>
      </c>
      <c r="FW69" s="68">
        <v>7.75</v>
      </c>
      <c r="FX69" s="121">
        <f>56.8*Conversions!$A$21</f>
        <v>15.004972573942831</v>
      </c>
      <c r="FY69" s="68">
        <v>13.84</v>
      </c>
      <c r="FZ69" s="68">
        <v>14.92</v>
      </c>
      <c r="GA69" s="68">
        <v>15.31</v>
      </c>
      <c r="GB69" s="68">
        <v>14.28</v>
      </c>
      <c r="GC69" s="68">
        <v>15.53</v>
      </c>
      <c r="GD69" s="68">
        <v>15.46</v>
      </c>
      <c r="GE69" s="68">
        <f>0.1*Basedata!$M$135</f>
        <v>14.234929799999998</v>
      </c>
      <c r="GF69" s="68">
        <f>0.2*Basedata!$M$135</f>
        <v>28.469859599999996</v>
      </c>
      <c r="GG69" s="68">
        <f>0.3*Basedata!$M$135</f>
        <v>42.704789399999989</v>
      </c>
      <c r="GH69" s="68">
        <f>49.1*Conversions!$A$23/1000</f>
        <v>14.901365705614568</v>
      </c>
      <c r="GI69" s="68">
        <f>49.1*Conversions!$A$23/1000</f>
        <v>14.901365705614568</v>
      </c>
      <c r="GJ69" s="68">
        <f>49.1*Conversions!$A$23/1000</f>
        <v>14.901365705614568</v>
      </c>
      <c r="GK69" s="68">
        <f>49.1*Conversions!$A$23/1000</f>
        <v>14.901365705614568</v>
      </c>
      <c r="GL69" s="68">
        <f>49.1*Conversions!$A$23/1000</f>
        <v>14.901365705614568</v>
      </c>
      <c r="GM69" s="68">
        <f>49.1*Conversions!$A$23/1000</f>
        <v>14.901365705614568</v>
      </c>
      <c r="GN69" s="68">
        <f>49.1*Conversions!$A$23/1000</f>
        <v>14.901365705614568</v>
      </c>
      <c r="GO69" s="68">
        <f>49.1*Conversions!$A$23/1000</f>
        <v>14.901365705614568</v>
      </c>
      <c r="GP69" s="68">
        <v>15.763</v>
      </c>
      <c r="GQ69" s="68">
        <v>15.821999999999999</v>
      </c>
      <c r="GR69" s="68">
        <v>15</v>
      </c>
      <c r="GS69" s="68">
        <v>15</v>
      </c>
      <c r="GT69" s="68">
        <f>GT68+GT70</f>
        <v>6.2584441969268099</v>
      </c>
      <c r="GU69" s="79">
        <v>10.6</v>
      </c>
      <c r="GV69" s="79">
        <v>12.8</v>
      </c>
      <c r="GW69" s="79">
        <v>7.9</v>
      </c>
      <c r="GX69" s="79">
        <v>15</v>
      </c>
      <c r="GY69" s="79">
        <v>24.2</v>
      </c>
      <c r="GZ69" s="79">
        <v>15</v>
      </c>
      <c r="HA69" s="79">
        <v>10</v>
      </c>
      <c r="HB69" s="79">
        <v>10.019</v>
      </c>
      <c r="HC69" s="79">
        <v>16.603000000000002</v>
      </c>
      <c r="HD69" s="79">
        <v>0</v>
      </c>
      <c r="HE69" s="79">
        <v>6.5636599999999996</v>
      </c>
      <c r="HF69" s="79">
        <v>6.3845099999999997</v>
      </c>
      <c r="HG69" s="255">
        <f>HG68-HG70</f>
        <v>15.225991986593225</v>
      </c>
      <c r="HH69" s="255">
        <f t="shared" ref="HH69:HJ69" si="472">HH68-HH70</f>
        <v>13.672319334900038</v>
      </c>
      <c r="HI69" s="255">
        <f t="shared" si="472"/>
        <v>14.759890191085269</v>
      </c>
      <c r="HJ69" s="255">
        <f t="shared" si="472"/>
        <v>13.672319334900038</v>
      </c>
      <c r="HK69" s="79">
        <v>10.871</v>
      </c>
      <c r="HL69" s="79">
        <v>10.077</v>
      </c>
      <c r="HM69" s="79">
        <v>11.413</v>
      </c>
      <c r="HN69" s="79">
        <v>10.397</v>
      </c>
      <c r="HO69" s="79">
        <v>10.62</v>
      </c>
      <c r="HP69" s="79">
        <v>10.321999999999999</v>
      </c>
      <c r="HQ69" s="79">
        <v>10.414</v>
      </c>
      <c r="HR69" s="79">
        <v>9.9689999999999994</v>
      </c>
      <c r="HS69" s="79">
        <f>111.76*Conversions!$A$21</f>
        <v>29.523868571546672</v>
      </c>
      <c r="HT69" s="79">
        <v>13.013</v>
      </c>
      <c r="HU69" s="79">
        <v>13.7</v>
      </c>
      <c r="HV69" s="79">
        <v>15.6</v>
      </c>
      <c r="HW69" s="256">
        <f>HW68+HW70</f>
        <v>9</v>
      </c>
      <c r="HX69" s="256">
        <f>HX68+HX70</f>
        <v>15</v>
      </c>
      <c r="HY69" s="79">
        <v>31.478999999999999</v>
      </c>
      <c r="HZ69" s="79">
        <f>43679/1000</f>
        <v>43.679000000000002</v>
      </c>
      <c r="IA69" s="79">
        <v>25.456</v>
      </c>
      <c r="IB69" s="79">
        <v>16.63</v>
      </c>
      <c r="IC69" s="79">
        <v>9.1839999999999993</v>
      </c>
      <c r="ID69" s="79">
        <v>39.838000000000001</v>
      </c>
      <c r="IE69" s="79">
        <v>8.61</v>
      </c>
      <c r="IF69" s="79">
        <v>10</v>
      </c>
      <c r="IG69" s="79">
        <v>3.3</v>
      </c>
      <c r="IH69" s="79">
        <v>10</v>
      </c>
      <c r="II69" s="79">
        <v>13.7</v>
      </c>
      <c r="IJ69" s="79">
        <v>16</v>
      </c>
      <c r="IK69" s="79">
        <v>17.600000000000001</v>
      </c>
      <c r="IL69" s="79">
        <v>9.6999999999999993</v>
      </c>
      <c r="IM69" s="79">
        <v>16</v>
      </c>
      <c r="IN69" s="79">
        <v>19.5</v>
      </c>
      <c r="IO69" s="79">
        <v>21.7</v>
      </c>
      <c r="IP69" s="79">
        <v>23.2</v>
      </c>
      <c r="IQ69" s="79">
        <v>8</v>
      </c>
      <c r="IR69" s="79">
        <v>13.4</v>
      </c>
      <c r="IS69" s="79">
        <v>16.7</v>
      </c>
      <c r="IT69" s="79">
        <v>19</v>
      </c>
      <c r="IU69" s="79">
        <v>10</v>
      </c>
      <c r="IV69" s="79">
        <v>10.9</v>
      </c>
      <c r="IW69" s="79">
        <v>13.4</v>
      </c>
      <c r="IX69" s="79">
        <v>16.7</v>
      </c>
      <c r="IY69" s="79">
        <v>19</v>
      </c>
      <c r="IZ69" s="79">
        <v>16.7</v>
      </c>
      <c r="JA69" s="79">
        <v>19</v>
      </c>
      <c r="JB69" s="79">
        <v>3.7</v>
      </c>
      <c r="JC69" s="79">
        <v>4</v>
      </c>
      <c r="JD69" s="79">
        <v>15</v>
      </c>
      <c r="JE69" s="79">
        <v>15</v>
      </c>
      <c r="JF69" s="79">
        <v>15</v>
      </c>
      <c r="JG69" s="79">
        <v>15</v>
      </c>
      <c r="JH69" s="79">
        <v>15</v>
      </c>
      <c r="JI69" s="79">
        <v>9.6999999999999993</v>
      </c>
      <c r="JJ69" s="79">
        <v>16</v>
      </c>
      <c r="JK69" s="79">
        <v>19.5</v>
      </c>
      <c r="JL69" s="79">
        <v>21.7</v>
      </c>
      <c r="JM69" s="79">
        <v>23.2</v>
      </c>
      <c r="JN69" s="79">
        <v>10</v>
      </c>
      <c r="JO69" s="79">
        <v>10.9</v>
      </c>
      <c r="JP69" s="79">
        <v>15</v>
      </c>
      <c r="JQ69" s="79">
        <v>15</v>
      </c>
      <c r="JR69" s="79">
        <v>15</v>
      </c>
      <c r="JS69" s="79">
        <v>10.9</v>
      </c>
      <c r="JT69" s="79">
        <v>18.5</v>
      </c>
      <c r="JU69" s="79">
        <v>22.7</v>
      </c>
      <c r="JV69" s="79">
        <v>25.3</v>
      </c>
      <c r="JW69" s="79">
        <v>27.1</v>
      </c>
      <c r="JX69" s="79">
        <v>11.3</v>
      </c>
      <c r="JY69" s="79">
        <v>10.9</v>
      </c>
      <c r="JZ69" s="79">
        <v>15</v>
      </c>
      <c r="KA69" s="79">
        <v>15</v>
      </c>
      <c r="KB69" s="79">
        <v>15</v>
      </c>
      <c r="KC69" s="79">
        <v>18.5</v>
      </c>
      <c r="KD69" s="79">
        <v>25.7</v>
      </c>
      <c r="KE69" s="79">
        <v>29.6</v>
      </c>
      <c r="KF69" s="79">
        <v>32.1</v>
      </c>
      <c r="KG69" s="79">
        <v>33.799999999999997</v>
      </c>
      <c r="KH69" s="79">
        <v>18.899999999999999</v>
      </c>
      <c r="KI69" s="79">
        <v>19.2</v>
      </c>
      <c r="KJ69" s="79">
        <v>15</v>
      </c>
      <c r="KK69" s="79">
        <v>15</v>
      </c>
      <c r="KL69" s="79">
        <v>18.5</v>
      </c>
      <c r="KM69" s="79">
        <v>25.7</v>
      </c>
      <c r="KN69" s="79">
        <v>29.6</v>
      </c>
      <c r="KO69" s="79">
        <v>32.1</v>
      </c>
      <c r="KP69" s="79">
        <v>33.799999999999997</v>
      </c>
      <c r="KQ69" s="79">
        <v>3.8</v>
      </c>
      <c r="KR69" s="79">
        <v>15.6</v>
      </c>
      <c r="KS69" s="79">
        <v>21.8</v>
      </c>
      <c r="KT69" s="79">
        <v>25.7</v>
      </c>
      <c r="KU69" s="79">
        <v>28.3</v>
      </c>
      <c r="KV69" s="79">
        <v>18.899999999999999</v>
      </c>
      <c r="KW69" s="79">
        <v>19.2</v>
      </c>
      <c r="KX69" s="79">
        <v>21.8</v>
      </c>
      <c r="KY69" s="79">
        <v>25.7</v>
      </c>
      <c r="KZ69" s="79">
        <v>28.3</v>
      </c>
      <c r="LA69" s="79">
        <v>15.6</v>
      </c>
      <c r="LB69" s="79">
        <v>21.8</v>
      </c>
      <c r="LC69" s="79">
        <v>25.7</v>
      </c>
      <c r="LD69" s="79">
        <v>28.3</v>
      </c>
      <c r="LE69" s="121">
        <v>5</v>
      </c>
      <c r="LF69" s="121">
        <v>5</v>
      </c>
      <c r="LG69" s="79">
        <f>22359/1000</f>
        <v>22.359000000000002</v>
      </c>
      <c r="LH69" s="79">
        <f>14304/1000</f>
        <v>14.304</v>
      </c>
      <c r="LI69" s="325">
        <v>4.0599999999999996</v>
      </c>
      <c r="LJ69" s="325">
        <v>13.2</v>
      </c>
      <c r="LK69" s="257">
        <v>13.2</v>
      </c>
      <c r="LL69" s="34">
        <v>14</v>
      </c>
      <c r="LM69" s="34">
        <v>14</v>
      </c>
      <c r="LN69" s="34">
        <f t="shared" ref="LN69:LT69" si="473">LM69-1</f>
        <v>13</v>
      </c>
      <c r="LO69" s="34">
        <f t="shared" si="473"/>
        <v>12</v>
      </c>
      <c r="LP69" s="34">
        <f t="shared" si="473"/>
        <v>11</v>
      </c>
      <c r="LQ69" s="34">
        <f t="shared" si="473"/>
        <v>10</v>
      </c>
      <c r="LR69" s="34">
        <f t="shared" si="473"/>
        <v>9</v>
      </c>
      <c r="LS69" s="34">
        <f t="shared" si="473"/>
        <v>8</v>
      </c>
      <c r="LT69" s="34">
        <f t="shared" si="473"/>
        <v>7</v>
      </c>
      <c r="LU69" s="257">
        <f>LU68*0.5</f>
        <v>7.4998445664478348</v>
      </c>
      <c r="LV69" s="34">
        <v>14</v>
      </c>
      <c r="LW69" s="34">
        <f>LW68-1</f>
        <v>14</v>
      </c>
      <c r="LX69" s="34">
        <f t="shared" ref="LX69:MD69" si="474">LX68-1</f>
        <v>13</v>
      </c>
      <c r="LY69" s="34">
        <f t="shared" si="474"/>
        <v>12</v>
      </c>
      <c r="LZ69" s="34">
        <f t="shared" si="474"/>
        <v>11</v>
      </c>
      <c r="MA69" s="34">
        <f t="shared" si="474"/>
        <v>10</v>
      </c>
      <c r="MB69" s="34">
        <f t="shared" si="474"/>
        <v>9</v>
      </c>
      <c r="MC69" s="34">
        <f t="shared" si="474"/>
        <v>8</v>
      </c>
      <c r="MD69" s="34">
        <f t="shared" si="474"/>
        <v>7</v>
      </c>
      <c r="ME69" s="258">
        <f>ME68+ME70</f>
        <v>7.631601409814591</v>
      </c>
      <c r="MF69" s="257">
        <v>12</v>
      </c>
      <c r="MG69" s="34">
        <v>12.5</v>
      </c>
      <c r="MH69" s="258">
        <f>MH68+MH70</f>
        <v>0</v>
      </c>
      <c r="MI69" s="34">
        <f>(43.9+6.1)*Conversions!$A$21</f>
        <v>13.208602617907422</v>
      </c>
      <c r="MJ69" s="34">
        <f>(43.9+5.8)*Conversions!$A$21</f>
        <v>13.129351002199977</v>
      </c>
      <c r="MK69" s="34">
        <f>(45.4+11.4)*Conversions!$A$21</f>
        <v>15.004972573942831</v>
      </c>
      <c r="ML69" s="34">
        <f>(45.4+11.1)*Conversions!$A$21</f>
        <v>14.925720958235388</v>
      </c>
      <c r="MM69" s="34">
        <v>13.87</v>
      </c>
      <c r="MN69" s="34">
        <v>13.87</v>
      </c>
      <c r="MO69" s="34">
        <v>13.87</v>
      </c>
      <c r="MP69" s="34">
        <v>13.87</v>
      </c>
      <c r="MQ69" s="34">
        <v>13.87</v>
      </c>
      <c r="MR69" s="34">
        <v>13.87</v>
      </c>
      <c r="MT69" s="79" t="s">
        <v>2191</v>
      </c>
      <c r="MU69" s="68">
        <v>14.97</v>
      </c>
      <c r="MV69" s="79"/>
      <c r="MX69" s="68">
        <f>MX68+1</f>
        <v>11.937807999999999</v>
      </c>
      <c r="MZ69" s="121">
        <f>114*Conversions!$A$21</f>
        <v>30.115613968828924</v>
      </c>
      <c r="NA69" s="121">
        <v>15</v>
      </c>
      <c r="NB69" s="121">
        <v>15</v>
      </c>
      <c r="NC69" s="68">
        <f>AVERAGE(Basedata!$P$6:$R$6)</f>
        <v>13.271639644233332</v>
      </c>
      <c r="NE69" s="68">
        <f>ROUND(56.8/Conversions!$A$22,2)</f>
        <v>15</v>
      </c>
      <c r="NF69" s="121"/>
      <c r="NG69" s="121"/>
      <c r="NH69" s="121"/>
      <c r="NI69" s="121"/>
      <c r="NJ69" s="121"/>
      <c r="NK69" s="261">
        <v>15</v>
      </c>
      <c r="NL69" s="68">
        <v>13.8</v>
      </c>
      <c r="NM69" s="122">
        <v>15</v>
      </c>
      <c r="NN69" s="123"/>
      <c r="NO69" s="121"/>
      <c r="NP69" s="121"/>
      <c r="NQ69" s="122"/>
      <c r="NW69" s="123"/>
      <c r="NX69" s="68">
        <f>810.42*365*42*1000/1000000000/(2/3)</f>
        <v>18.6356079</v>
      </c>
      <c r="NY69" s="68">
        <f>807.19*365*42*1000/1000000000/(2/3)</f>
        <v>18.561334050000006</v>
      </c>
      <c r="NZ69" s="68">
        <f>802.7*365*42*1000/1000000000/(2/3)</f>
        <v>18.4580865</v>
      </c>
      <c r="OA69" s="68">
        <f>OA68+1</f>
        <v>5.8843480000000001</v>
      </c>
      <c r="OB69" s="68">
        <f>OB68+1</f>
        <v>10.308754</v>
      </c>
      <c r="OF69" s="122"/>
      <c r="OG69" s="121">
        <f>57*Conversions!$A$21</f>
        <v>15.057806984414462</v>
      </c>
      <c r="OH69" s="121"/>
      <c r="OI69" s="121">
        <v>15</v>
      </c>
      <c r="OM69" s="121">
        <v>0</v>
      </c>
      <c r="ON69" s="68">
        <f>56.7*Conversions!$A$21</f>
        <v>14.978555368707017</v>
      </c>
      <c r="OO69" s="68">
        <f>1.341*1000000/77012</f>
        <v>17.412870721446009</v>
      </c>
      <c r="OP69" s="68">
        <f>1.29*42*365/1000*(1-0.1)</f>
        <v>17.79813</v>
      </c>
      <c r="OQ69" s="68">
        <f>OP69</f>
        <v>17.79813</v>
      </c>
      <c r="OR69" s="68">
        <f>OQ69</f>
        <v>17.79813</v>
      </c>
      <c r="OS69" s="121"/>
      <c r="OT69" s="121">
        <f>(0.96+8.9)*Conversions!$A$31</f>
        <v>14.723679426582869</v>
      </c>
      <c r="OW69" s="121"/>
      <c r="OX69" s="121">
        <f>613*Conversions!$A$21/(2022-2007)</f>
        <v>10.795831206369666</v>
      </c>
      <c r="PA69" s="121"/>
      <c r="PC69" s="121">
        <v>8</v>
      </c>
      <c r="PD69" s="121">
        <v>11</v>
      </c>
      <c r="PE69" s="121">
        <v>14</v>
      </c>
      <c r="PI69" s="121"/>
      <c r="PJ69" s="121">
        <v>15</v>
      </c>
      <c r="PK69" s="68">
        <f>Basedata!$R$6</f>
        <v>12.649855751199997</v>
      </c>
      <c r="PO69" s="121"/>
      <c r="PQ69" s="121"/>
      <c r="PR69" s="121"/>
      <c r="PT69" s="121"/>
      <c r="PU69" s="68">
        <v>15</v>
      </c>
      <c r="PX69" s="123"/>
      <c r="PZ69" s="121"/>
      <c r="QA69" s="121"/>
      <c r="QB69" s="123"/>
      <c r="QC69" s="68">
        <v>15</v>
      </c>
      <c r="QD69" s="68">
        <v>15</v>
      </c>
      <c r="QE69" s="121"/>
      <c r="QF69" s="121"/>
      <c r="QH69" s="68">
        <v>14.03</v>
      </c>
      <c r="QI69" s="68">
        <v>13.94</v>
      </c>
      <c r="QJ69" s="68">
        <v>14.06</v>
      </c>
      <c r="QL69" s="121"/>
      <c r="QM69" s="121">
        <f>1.25*365*42/1000*Conversions!$A$31</f>
        <v>28.614858723315848</v>
      </c>
      <c r="QN69" s="121">
        <f>1.26*365*42/1000*Conversions!$A$31</f>
        <v>28.843777593102374</v>
      </c>
      <c r="QP69" s="121"/>
      <c r="QQ69" s="121"/>
      <c r="QR69" s="121">
        <f>56.78*Conversions!$A$21</f>
        <v>14.99968913289567</v>
      </c>
      <c r="QV69" s="121"/>
      <c r="QZ69" s="68">
        <v>15</v>
      </c>
      <c r="RA69" s="68">
        <v>15</v>
      </c>
      <c r="RB69" s="68">
        <v>15</v>
      </c>
      <c r="RC69" s="68">
        <v>15</v>
      </c>
      <c r="RD69" s="68">
        <v>15</v>
      </c>
      <c r="RE69" s="68">
        <v>15</v>
      </c>
      <c r="RG69" s="121"/>
      <c r="RM69" s="68">
        <f>RM68*2</f>
        <v>39</v>
      </c>
      <c r="RN69" s="121"/>
      <c r="RO69" s="121"/>
      <c r="RP69" s="68">
        <v>15</v>
      </c>
      <c r="RS69" s="123"/>
      <c r="RT69" s="121">
        <v>15</v>
      </c>
      <c r="RU69" s="121">
        <f>(7+9+11+13+15)/5</f>
        <v>11</v>
      </c>
      <c r="RV69" s="123"/>
      <c r="SC69" s="121">
        <v>15</v>
      </c>
      <c r="SD69" s="121">
        <v>15</v>
      </c>
      <c r="SI69" s="68">
        <v>31</v>
      </c>
      <c r="SK69" s="121"/>
      <c r="SM69" s="68">
        <v>15</v>
      </c>
      <c r="SO69" s="121"/>
      <c r="SR69" s="79"/>
      <c r="SS69" s="79">
        <v>13.429</v>
      </c>
      <c r="ST69" s="79"/>
      <c r="SU69" s="79"/>
      <c r="SV69" s="79"/>
      <c r="SW69" s="79"/>
      <c r="SX69" s="79"/>
      <c r="SY69" s="79"/>
      <c r="SZ69" s="79"/>
      <c r="TA69" s="79">
        <v>15</v>
      </c>
      <c r="TB69" s="79"/>
      <c r="TC69" s="79"/>
      <c r="TD69" s="79"/>
      <c r="TE69" s="79"/>
      <c r="TF69" s="79"/>
      <c r="TG69" s="79"/>
      <c r="TH69" s="79"/>
      <c r="TI69" s="79"/>
      <c r="TJ69" s="79"/>
      <c r="TK69" s="79">
        <v>15</v>
      </c>
      <c r="TL69" s="79"/>
      <c r="TM69" s="79"/>
      <c r="TN69" s="79"/>
      <c r="TO69" s="79"/>
      <c r="TP69" s="79"/>
      <c r="TQ69" s="79"/>
      <c r="TR69" s="79">
        <f>1.341*1000000/76340</f>
        <v>17.566151427822899</v>
      </c>
      <c r="TS69" s="79"/>
      <c r="TT69" s="79"/>
      <c r="TU69" s="79"/>
      <c r="TV69" s="79"/>
      <c r="TW69" s="79"/>
      <c r="TX69" s="79"/>
      <c r="TY69" s="79"/>
      <c r="TZ69" s="79"/>
      <c r="UA69" s="79"/>
      <c r="UB69" s="79"/>
      <c r="UC69" s="79"/>
      <c r="UD69" s="79"/>
      <c r="UE69" s="79">
        <v>6</v>
      </c>
      <c r="UF69" s="79"/>
      <c r="UG69" s="79"/>
      <c r="UH69" s="79"/>
      <c r="UI69" s="79"/>
      <c r="UJ69" s="79"/>
      <c r="UK69" s="79"/>
      <c r="UL69" s="79"/>
      <c r="UM69" s="79"/>
      <c r="UN69" s="79"/>
      <c r="UO69" s="259"/>
      <c r="UP69" s="259"/>
      <c r="UQ69" s="79"/>
      <c r="UR69" s="79"/>
      <c r="US69" s="79"/>
      <c r="UT69" s="79"/>
      <c r="UU69" s="79"/>
      <c r="UV69" s="79"/>
      <c r="UW69" s="79"/>
      <c r="UX69" s="79"/>
      <c r="UY69" s="79"/>
      <c r="UZ69" s="79"/>
      <c r="VA69" s="79"/>
      <c r="VB69" s="79"/>
      <c r="VC69" s="79"/>
      <c r="VD69" s="79"/>
      <c r="VE69" s="79"/>
      <c r="VF69" s="79"/>
      <c r="VG69" s="79"/>
      <c r="VH69" s="79"/>
      <c r="VI69" s="79"/>
      <c r="VJ69" s="79"/>
      <c r="VK69" s="79"/>
      <c r="VL69" s="79"/>
      <c r="VM69" s="79"/>
      <c r="VN69" s="79"/>
      <c r="VO69" s="79"/>
      <c r="VP69" s="79"/>
      <c r="VQ69" s="79"/>
      <c r="VR69" s="79"/>
      <c r="VS69" s="79"/>
      <c r="VT69" s="79"/>
      <c r="VU69" s="79"/>
      <c r="VV69" s="79"/>
      <c r="VW69" s="79"/>
      <c r="VX69" s="79"/>
      <c r="VY69" s="79"/>
      <c r="VZ69" s="79"/>
      <c r="WA69" s="79"/>
      <c r="WB69" s="79"/>
      <c r="WC69" s="79"/>
      <c r="WD69" s="79"/>
      <c r="WE69" s="79"/>
      <c r="WF69" s="79"/>
      <c r="WG69" s="79"/>
      <c r="WH69" s="79"/>
      <c r="WI69" s="79"/>
      <c r="WJ69" s="79"/>
      <c r="WK69" s="79"/>
      <c r="WL69" s="79"/>
      <c r="WM69" s="79"/>
      <c r="WN69" s="79"/>
      <c r="WO69" s="79"/>
      <c r="WP69" s="79"/>
      <c r="WQ69" s="79"/>
      <c r="WR69" s="79"/>
      <c r="WS69" s="79"/>
      <c r="WT69" s="79"/>
      <c r="WU69" s="79"/>
      <c r="WV69" s="79"/>
      <c r="WW69" s="79"/>
      <c r="WX69" s="79"/>
      <c r="WY69" s="79"/>
      <c r="WZ69" s="79"/>
      <c r="XA69" s="79"/>
      <c r="XB69" s="79"/>
      <c r="XC69" s="79"/>
      <c r="XD69" s="79"/>
      <c r="XE69" s="79"/>
      <c r="XF69" s="79"/>
      <c r="XG69" s="79"/>
      <c r="XH69" s="79"/>
      <c r="XI69" s="79"/>
      <c r="XJ69" s="79"/>
      <c r="XK69" s="79"/>
      <c r="XL69" s="79"/>
      <c r="XM69" s="79"/>
      <c r="XN69" s="79"/>
      <c r="XO69" s="79"/>
      <c r="XP69" s="79"/>
      <c r="XQ69" s="79"/>
      <c r="XR69" s="79"/>
      <c r="XS69" s="79"/>
      <c r="XT69" s="79"/>
      <c r="XU69" s="79"/>
      <c r="XV69" s="79"/>
      <c r="XW69" s="79"/>
      <c r="XX69" s="79"/>
      <c r="XY69" s="79"/>
      <c r="XZ69" s="79"/>
      <c r="YA69" s="79"/>
      <c r="YB69" s="79"/>
      <c r="YC69" s="79"/>
      <c r="YD69" s="79"/>
      <c r="YE69" s="79"/>
      <c r="YF69" s="79"/>
      <c r="YG69" s="79"/>
      <c r="YH69" s="79"/>
      <c r="YI69" s="79"/>
      <c r="YJ69" s="79"/>
      <c r="YK69" s="79"/>
      <c r="YL69" s="301">
        <v>15</v>
      </c>
      <c r="YM69" s="301">
        <v>15</v>
      </c>
      <c r="YN69" s="301">
        <v>15</v>
      </c>
      <c r="YO69" s="301">
        <v>15</v>
      </c>
      <c r="YP69" s="34">
        <v>15</v>
      </c>
      <c r="YQ69" s="34">
        <v>15</v>
      </c>
    </row>
    <row r="70" spans="1:667" s="68" customFormat="1" ht="15" customHeight="1" x14ac:dyDescent="0.25">
      <c r="A70" s="152" t="s">
        <v>1115</v>
      </c>
      <c r="B70" s="75"/>
      <c r="C70" s="121">
        <f>C$69-C$68</f>
        <v>16</v>
      </c>
      <c r="D70" s="121">
        <f>D$69-D$68</f>
        <v>16</v>
      </c>
      <c r="E70" s="121">
        <f>E69-E68</f>
        <v>2.6500000000000004</v>
      </c>
      <c r="F70" s="121">
        <f>F69-F68</f>
        <v>1.9400000000000013</v>
      </c>
      <c r="G70" s="121">
        <f>G69-G68</f>
        <v>1.4800000000000004</v>
      </c>
      <c r="H70" s="121">
        <f t="shared" ref="H70:T70" si="475">H69-H68</f>
        <v>1.1999999999999993</v>
      </c>
      <c r="I70" s="121">
        <f t="shared" si="475"/>
        <v>3.5700000000000003</v>
      </c>
      <c r="J70" s="121">
        <f t="shared" si="475"/>
        <v>2.7000000000000011</v>
      </c>
      <c r="K70" s="121">
        <f t="shared" si="475"/>
        <v>2.1500000000000004</v>
      </c>
      <c r="L70" s="121">
        <f t="shared" si="475"/>
        <v>1.8099999999999987</v>
      </c>
      <c r="M70" s="121">
        <f t="shared" si="475"/>
        <v>5.22</v>
      </c>
      <c r="N70" s="121">
        <f t="shared" si="475"/>
        <v>5.55</v>
      </c>
      <c r="O70" s="121">
        <f t="shared" si="475"/>
        <v>5.7200000000000006</v>
      </c>
      <c r="P70" s="121">
        <f t="shared" si="475"/>
        <v>5.81</v>
      </c>
      <c r="Q70" s="121">
        <f t="shared" si="475"/>
        <v>9.93</v>
      </c>
      <c r="R70" s="121">
        <f t="shared" si="475"/>
        <v>10.46</v>
      </c>
      <c r="S70" s="121">
        <f t="shared" si="475"/>
        <v>10.82</v>
      </c>
      <c r="T70" s="121">
        <f t="shared" si="475"/>
        <v>11.07</v>
      </c>
      <c r="U70" s="121">
        <f t="shared" ref="U70:AZ70" si="476">U$69-U$68</f>
        <v>2.4299999999999997</v>
      </c>
      <c r="V70" s="121">
        <f t="shared" si="476"/>
        <v>2.4000000000000004</v>
      </c>
      <c r="W70" s="121">
        <f t="shared" si="476"/>
        <v>1.75</v>
      </c>
      <c r="X70" s="121">
        <f t="shared" si="476"/>
        <v>1.7200000000000006</v>
      </c>
      <c r="Y70" s="121">
        <f t="shared" si="476"/>
        <v>2.4299999999999997</v>
      </c>
      <c r="Z70" s="121">
        <f t="shared" si="476"/>
        <v>1.4399999999999995</v>
      </c>
      <c r="AA70" s="121">
        <f t="shared" si="476"/>
        <v>1.3099999999999987</v>
      </c>
      <c r="AB70" s="121">
        <f t="shared" si="476"/>
        <v>1.2199999999999989</v>
      </c>
      <c r="AC70" s="121">
        <f t="shared" si="476"/>
        <v>0.96999999999999886</v>
      </c>
      <c r="AD70" s="121">
        <f t="shared" si="476"/>
        <v>1.4399999999999995</v>
      </c>
      <c r="AE70" s="121">
        <f t="shared" si="476"/>
        <v>1.5599999999999987</v>
      </c>
      <c r="AF70" s="121">
        <f t="shared" si="476"/>
        <v>1.3099999999999987</v>
      </c>
      <c r="AG70" s="121">
        <f t="shared" si="476"/>
        <v>1.129999999999999</v>
      </c>
      <c r="AH70" s="121">
        <f t="shared" si="476"/>
        <v>0.35999999999999943</v>
      </c>
      <c r="AI70" s="121">
        <f t="shared" si="476"/>
        <v>1.5399999999999991</v>
      </c>
      <c r="AJ70" s="121">
        <f t="shared" si="476"/>
        <v>-0.37699999999999978</v>
      </c>
      <c r="AK70" s="121">
        <f t="shared" si="476"/>
        <v>-0.40200000000000014</v>
      </c>
      <c r="AL70" s="121">
        <f t="shared" si="476"/>
        <v>-1.8340000000000005</v>
      </c>
      <c r="AM70" s="121">
        <f t="shared" si="476"/>
        <v>-2.34</v>
      </c>
      <c r="AN70" s="121">
        <f t="shared" si="476"/>
        <v>-1.1939999999999991</v>
      </c>
      <c r="AO70" s="121">
        <f t="shared" si="476"/>
        <v>1.8000000000000007</v>
      </c>
      <c r="AP70" s="121">
        <f t="shared" si="476"/>
        <v>0.5</v>
      </c>
      <c r="AQ70" s="121">
        <f t="shared" si="476"/>
        <v>-1.3000000000000007</v>
      </c>
      <c r="AR70" s="121">
        <f t="shared" si="476"/>
        <v>-0.23000000000000043</v>
      </c>
      <c r="AS70" s="121">
        <f t="shared" si="476"/>
        <v>-1.6399999999999988</v>
      </c>
      <c r="AT70" s="121">
        <f t="shared" si="476"/>
        <v>-1.6499999999999986</v>
      </c>
      <c r="AU70" s="121">
        <f t="shared" si="476"/>
        <v>-1.6400000000000006</v>
      </c>
      <c r="AV70" s="121">
        <f t="shared" si="476"/>
        <v>-1.67</v>
      </c>
      <c r="AW70" s="121">
        <f t="shared" si="476"/>
        <v>-1.6899999999999995</v>
      </c>
      <c r="AX70" s="121">
        <f t="shared" si="476"/>
        <v>-1.6999999999999993</v>
      </c>
      <c r="AY70" s="121">
        <f t="shared" si="476"/>
        <v>3.6949999999999985</v>
      </c>
      <c r="AZ70" s="121">
        <f t="shared" si="476"/>
        <v>2.7050000000000001</v>
      </c>
      <c r="BA70" s="121">
        <f t="shared" ref="BA70:BD70" si="477">BA69-BA68</f>
        <v>2.9319377078622662</v>
      </c>
      <c r="BB70" s="121">
        <f t="shared" si="477"/>
        <v>2.8488413345852912</v>
      </c>
      <c r="BC70" s="121">
        <f t="shared" si="477"/>
        <v>8.1484055586527475</v>
      </c>
      <c r="BD70" s="121">
        <f t="shared" si="477"/>
        <v>5.0353921717093071</v>
      </c>
      <c r="BE70" s="121">
        <f t="shared" ref="BE70:CQ70" si="478">BE$69-BE$68</f>
        <v>10</v>
      </c>
      <c r="BF70" s="121">
        <f>BF$69-BF$68</f>
        <v>9.2956380000000003</v>
      </c>
      <c r="BG70" s="121">
        <f t="shared" si="478"/>
        <v>11.208333333333332</v>
      </c>
      <c r="BH70" s="121">
        <f t="shared" si="478"/>
        <v>7.4999999999999289E-2</v>
      </c>
      <c r="BI70" s="121">
        <f t="shared" si="478"/>
        <v>-1.3875000000000002</v>
      </c>
      <c r="BJ70" s="121">
        <f t="shared" si="478"/>
        <v>7.5368286537779756</v>
      </c>
      <c r="BK70" s="121">
        <f t="shared" si="478"/>
        <v>-6.5567503395292448</v>
      </c>
      <c r="BL70" s="121">
        <f t="shared" si="478"/>
        <v>7.6081551079146763</v>
      </c>
      <c r="BM70" s="121">
        <f t="shared" si="478"/>
        <v>11.12164340427805</v>
      </c>
      <c r="BN70" s="121">
        <f t="shared" si="478"/>
        <v>11.12164340427805</v>
      </c>
      <c r="BO70" s="121">
        <f t="shared" si="478"/>
        <v>6.1816260251806749</v>
      </c>
      <c r="BP70" s="121">
        <f t="shared" si="478"/>
        <v>8.4006712649891213</v>
      </c>
      <c r="BQ70" s="121">
        <f t="shared" si="478"/>
        <v>10.038537989609642</v>
      </c>
      <c r="BR70" s="121">
        <f t="shared" si="478"/>
        <v>1.6378667246205207</v>
      </c>
      <c r="BS70" s="121">
        <f t="shared" si="478"/>
        <v>-2</v>
      </c>
      <c r="BT70" s="121">
        <f t="shared" si="478"/>
        <v>5.98</v>
      </c>
      <c r="BU70" s="121">
        <f t="shared" si="478"/>
        <v>10.709999999999999</v>
      </c>
      <c r="BV70" s="121">
        <f t="shared" si="478"/>
        <v>13.889999999999999</v>
      </c>
      <c r="BW70" s="121">
        <f t="shared" si="478"/>
        <v>15.459999999999999</v>
      </c>
      <c r="BX70" s="121">
        <f t="shared" si="478"/>
        <v>15.969999999999999</v>
      </c>
      <c r="BY70" s="121">
        <f t="shared" si="478"/>
        <v>17.399999999999999</v>
      </c>
      <c r="BZ70" s="121">
        <f t="shared" si="478"/>
        <v>-1.8900000000000006</v>
      </c>
      <c r="CA70" s="121">
        <f t="shared" si="478"/>
        <v>1.0320090909090922</v>
      </c>
      <c r="CB70" s="121">
        <f t="shared" si="478"/>
        <v>-0.22520667463532185</v>
      </c>
      <c r="CC70" s="121">
        <f t="shared" si="478"/>
        <v>-0.22520667463532185</v>
      </c>
      <c r="CD70" s="121">
        <f t="shared" si="478"/>
        <v>2.0572398577390789</v>
      </c>
      <c r="CE70" s="121">
        <f t="shared" si="478"/>
        <v>3.5418867919918764</v>
      </c>
      <c r="CF70" s="121">
        <f t="shared" si="478"/>
        <v>7</v>
      </c>
      <c r="CG70" s="121">
        <f t="shared" si="478"/>
        <v>7</v>
      </c>
      <c r="CH70" s="121">
        <f t="shared" si="478"/>
        <v>7</v>
      </c>
      <c r="CI70" s="121">
        <f t="shared" si="478"/>
        <v>7</v>
      </c>
      <c r="CJ70" s="121">
        <f t="shared" si="478"/>
        <v>7</v>
      </c>
      <c r="CK70" s="121">
        <f t="shared" si="478"/>
        <v>7</v>
      </c>
      <c r="CL70" s="121">
        <f t="shared" si="478"/>
        <v>13.25</v>
      </c>
      <c r="CM70" s="121">
        <f t="shared" si="478"/>
        <v>13.25</v>
      </c>
      <c r="CN70" s="121">
        <f t="shared" si="478"/>
        <v>13.25</v>
      </c>
      <c r="CO70" s="121">
        <f t="shared" si="478"/>
        <v>0.40688999999999975</v>
      </c>
      <c r="CP70" s="121">
        <f t="shared" si="478"/>
        <v>-0.78600000000000136</v>
      </c>
      <c r="CQ70" s="121">
        <f t="shared" si="478"/>
        <v>9.7165589528370315</v>
      </c>
      <c r="CR70" s="121">
        <f t="shared" ref="CR70" si="479">CR$69-CR$68</f>
        <v>-3.4078194754201148</v>
      </c>
      <c r="CS70" s="121">
        <f t="shared" ref="CS70:FO70" si="480">CS$69-CS$68</f>
        <v>-3.8040775539573373</v>
      </c>
      <c r="CT70" s="121">
        <f t="shared" si="480"/>
        <v>0.24127465857359631</v>
      </c>
      <c r="CU70" s="121">
        <f t="shared" si="480"/>
        <v>34.936570561456755</v>
      </c>
      <c r="CV70" s="121">
        <f t="shared" si="480"/>
        <v>1.0616084977238236</v>
      </c>
      <c r="CW70" s="121">
        <f t="shared" si="480"/>
        <v>10.857359635811836</v>
      </c>
      <c r="CX70" s="121">
        <f t="shared" si="480"/>
        <v>10.085280728376325</v>
      </c>
      <c r="CY70" s="121">
        <f t="shared" si="480"/>
        <v>34.936570561456755</v>
      </c>
      <c r="CZ70" s="121">
        <f t="shared" si="480"/>
        <v>10.085280728376325</v>
      </c>
      <c r="DA70" s="121">
        <f t="shared" si="480"/>
        <v>10.085280728376325</v>
      </c>
      <c r="DB70" s="121">
        <f t="shared" si="480"/>
        <v>0</v>
      </c>
      <c r="DC70" s="121">
        <f t="shared" si="480"/>
        <v>11.148060609513866</v>
      </c>
      <c r="DD70" s="121">
        <f t="shared" si="480"/>
        <v>11.148060609513866</v>
      </c>
      <c r="DE70" s="121">
        <f t="shared" si="480"/>
        <v>-0.10566882094325925</v>
      </c>
      <c r="DF70" s="121">
        <f t="shared" si="480"/>
        <v>7.9000000000000625E-2</v>
      </c>
      <c r="DG70" s="121">
        <f t="shared" si="480"/>
        <v>1.1640000000000015</v>
      </c>
      <c r="DH70" s="121">
        <f t="shared" si="480"/>
        <v>4.1000000000000014</v>
      </c>
      <c r="DI70" s="121">
        <f t="shared" si="480"/>
        <v>4.0210000000000008</v>
      </c>
      <c r="DJ70" s="121">
        <f t="shared" si="480"/>
        <v>-6.4259999999999993</v>
      </c>
      <c r="DK70" s="121">
        <f t="shared" si="480"/>
        <v>-3.2129999999999992</v>
      </c>
      <c r="DL70" s="121">
        <f t="shared" si="480"/>
        <v>3.2129999999999992</v>
      </c>
      <c r="DM70" s="121">
        <f t="shared" si="480"/>
        <v>6.4260000000000002</v>
      </c>
      <c r="DN70" s="121">
        <f t="shared" si="480"/>
        <v>-7.452</v>
      </c>
      <c r="DO70" s="121">
        <f t="shared" si="480"/>
        <v>-3.7259999999999991</v>
      </c>
      <c r="DP70" s="121">
        <f t="shared" si="480"/>
        <v>3.7259999999999991</v>
      </c>
      <c r="DQ70" s="121">
        <f t="shared" si="480"/>
        <v>7.4520000000000017</v>
      </c>
      <c r="DR70" s="121">
        <f t="shared" si="480"/>
        <v>6.2927999999999997</v>
      </c>
      <c r="DS70" s="121">
        <f t="shared" si="480"/>
        <v>-7.452</v>
      </c>
      <c r="DT70" s="121">
        <f t="shared" si="480"/>
        <v>-3.7259999999999991</v>
      </c>
      <c r="DU70" s="121">
        <f t="shared" si="480"/>
        <v>3.7259999999999991</v>
      </c>
      <c r="DV70" s="121">
        <f t="shared" si="480"/>
        <v>7.4520000000000017</v>
      </c>
      <c r="DW70" s="121">
        <f t="shared" si="480"/>
        <v>6.2927999999999997</v>
      </c>
      <c r="DX70" s="121">
        <f t="shared" si="480"/>
        <v>5.4287356759599508</v>
      </c>
      <c r="DY70" s="121">
        <f t="shared" si="480"/>
        <v>0.68684733613118532</v>
      </c>
      <c r="DZ70" s="262">
        <f>-11.11*Conversions!$A$21</f>
        <v>-2.9349515016990293</v>
      </c>
      <c r="EA70" s="262">
        <f t="shared" ref="EA70:EI70" si="481">EA69-EA68</f>
        <v>-4.5226255363715016</v>
      </c>
      <c r="EB70" s="262">
        <f t="shared" si="481"/>
        <v>-4.1131588552163709</v>
      </c>
      <c r="EC70" s="262">
        <f t="shared" si="481"/>
        <v>-3.5478306631699343</v>
      </c>
      <c r="ED70" s="262">
        <f t="shared" si="481"/>
        <v>-3.2704500081938779</v>
      </c>
      <c r="EE70" s="262">
        <f t="shared" si="481"/>
        <v>-1.4740800521584685</v>
      </c>
      <c r="EF70" s="262">
        <f t="shared" si="481"/>
        <v>-4.3931812307160083</v>
      </c>
      <c r="EG70" s="262">
        <f t="shared" si="481"/>
        <v>-6.4669318417274742</v>
      </c>
      <c r="EH70" s="262">
        <f t="shared" si="481"/>
        <v>-6.0838823658081598</v>
      </c>
      <c r="EI70" s="262">
        <f t="shared" si="481"/>
        <v>-6.1023744094732297</v>
      </c>
      <c r="EJ70" s="121">
        <f t="shared" si="480"/>
        <v>11</v>
      </c>
      <c r="EK70" s="121">
        <f>EK$69-EK$68</f>
        <v>-1.3599999999999994</v>
      </c>
      <c r="EL70" s="121">
        <f t="shared" ref="EL70:FN70" si="482">EL$69-EL$68</f>
        <v>-2.7199999999999989</v>
      </c>
      <c r="EM70" s="121">
        <f t="shared" si="482"/>
        <v>-4.08</v>
      </c>
      <c r="EN70" s="121">
        <f t="shared" si="482"/>
        <v>-5.4399999999999995</v>
      </c>
      <c r="EO70" s="121">
        <f t="shared" si="482"/>
        <v>-6.8</v>
      </c>
      <c r="EP70" s="121">
        <f>EP$69-EP$68</f>
        <v>-1.3599999999999994</v>
      </c>
      <c r="EQ70" s="121">
        <f t="shared" si="482"/>
        <v>-2.7199999999999989</v>
      </c>
      <c r="ER70" s="121">
        <f t="shared" si="482"/>
        <v>-4.08</v>
      </c>
      <c r="ES70" s="121">
        <f t="shared" si="482"/>
        <v>-5.4399999999999995</v>
      </c>
      <c r="ET70" s="121">
        <f t="shared" si="482"/>
        <v>-6.8</v>
      </c>
      <c r="EU70" s="121">
        <f>EU$69-EU$68</f>
        <v>-1.3599999999999994</v>
      </c>
      <c r="EV70" s="121">
        <f t="shared" si="482"/>
        <v>-2.7199999999999989</v>
      </c>
      <c r="EW70" s="121">
        <f t="shared" si="482"/>
        <v>-4.08</v>
      </c>
      <c r="EX70" s="121">
        <f t="shared" si="482"/>
        <v>-5.4399999999999995</v>
      </c>
      <c r="EY70" s="121">
        <f t="shared" si="482"/>
        <v>-6.8</v>
      </c>
      <c r="EZ70" s="121">
        <f>EZ$69-EZ$68</f>
        <v>-1.3599999999999994</v>
      </c>
      <c r="FA70" s="121">
        <f t="shared" si="482"/>
        <v>-2.7199999999999989</v>
      </c>
      <c r="FB70" s="121">
        <f t="shared" si="482"/>
        <v>-4.08</v>
      </c>
      <c r="FC70" s="121">
        <f t="shared" si="482"/>
        <v>-5.4399999999999995</v>
      </c>
      <c r="FD70" s="121">
        <f t="shared" si="482"/>
        <v>-6.8</v>
      </c>
      <c r="FE70" s="121">
        <f>FE$69-FE$68</f>
        <v>-1.3599999999999994</v>
      </c>
      <c r="FF70" s="121">
        <f t="shared" si="482"/>
        <v>-2.7199999999999989</v>
      </c>
      <c r="FG70" s="121">
        <f t="shared" si="482"/>
        <v>-4.08</v>
      </c>
      <c r="FH70" s="121">
        <f t="shared" si="482"/>
        <v>-5.4399999999999995</v>
      </c>
      <c r="FI70" s="121">
        <f t="shared" si="482"/>
        <v>-6.8</v>
      </c>
      <c r="FJ70" s="121">
        <f>FJ$69-FJ$68</f>
        <v>-1.3599999999999994</v>
      </c>
      <c r="FK70" s="121">
        <f t="shared" si="482"/>
        <v>-2.7199999999999989</v>
      </c>
      <c r="FL70" s="121">
        <f t="shared" si="482"/>
        <v>-4.08</v>
      </c>
      <c r="FM70" s="121">
        <f t="shared" si="482"/>
        <v>-5.4399999999999995</v>
      </c>
      <c r="FN70" s="121">
        <f t="shared" si="482"/>
        <v>-6.8</v>
      </c>
      <c r="FO70" s="121">
        <f t="shared" si="480"/>
        <v>5.1381818181818195</v>
      </c>
      <c r="FP70" s="121">
        <f t="shared" ref="FP70:GO70" si="483">FP$69-FP$68</f>
        <v>11.2987012987013</v>
      </c>
      <c r="FQ70" s="121">
        <f>-161/1000</f>
        <v>-0.161</v>
      </c>
      <c r="FR70" s="121">
        <f>-966/1000</f>
        <v>-0.96599999999999997</v>
      </c>
      <c r="FS70" s="121">
        <f>-143/1000</f>
        <v>-0.14299999999999999</v>
      </c>
      <c r="FT70" s="121">
        <f>240/1000</f>
        <v>0.24</v>
      </c>
      <c r="FU70" s="121">
        <f t="shared" si="483"/>
        <v>-6.0500000000000007</v>
      </c>
      <c r="FV70" s="121">
        <f t="shared" si="483"/>
        <v>-6.0500000000000007</v>
      </c>
      <c r="FW70" s="121">
        <f t="shared" si="483"/>
        <v>-6.0500000000000007</v>
      </c>
      <c r="FX70" s="121">
        <f t="shared" si="483"/>
        <v>10.963140172863159</v>
      </c>
      <c r="FY70" s="121">
        <f>FY$69-FY$68</f>
        <v>0.24000000000000021</v>
      </c>
      <c r="FZ70" s="121">
        <f t="shared" si="483"/>
        <v>1.2699999999999996</v>
      </c>
      <c r="GA70" s="121">
        <f t="shared" si="483"/>
        <v>1.8399999999999999</v>
      </c>
      <c r="GB70" s="121">
        <f t="shared" si="483"/>
        <v>0.67999999999999972</v>
      </c>
      <c r="GC70" s="121">
        <f t="shared" si="483"/>
        <v>1.879999999999999</v>
      </c>
      <c r="GD70" s="121">
        <f t="shared" si="483"/>
        <v>1.9900000000000002</v>
      </c>
      <c r="GE70" s="121">
        <f t="shared" si="483"/>
        <v>14.234929799999998</v>
      </c>
      <c r="GF70" s="121">
        <f t="shared" si="483"/>
        <v>28.469859599999996</v>
      </c>
      <c r="GG70" s="121">
        <f t="shared" si="483"/>
        <v>42.704789399999989</v>
      </c>
      <c r="GH70" s="121">
        <f t="shared" si="483"/>
        <v>10.07587253414264</v>
      </c>
      <c r="GI70" s="121">
        <f t="shared" si="483"/>
        <v>10.07587253414264</v>
      </c>
      <c r="GJ70" s="121">
        <f t="shared" si="483"/>
        <v>10.07587253414264</v>
      </c>
      <c r="GK70" s="121">
        <f t="shared" si="483"/>
        <v>10.07587253414264</v>
      </c>
      <c r="GL70" s="121">
        <f t="shared" si="483"/>
        <v>10.07587253414264</v>
      </c>
      <c r="GM70" s="121">
        <f t="shared" si="483"/>
        <v>10.07587253414264</v>
      </c>
      <c r="GN70" s="121">
        <f t="shared" si="483"/>
        <v>10.07587253414264</v>
      </c>
      <c r="GO70" s="121">
        <f t="shared" si="483"/>
        <v>10.07587253414264</v>
      </c>
      <c r="GP70" s="68">
        <f>GP69-GP68</f>
        <v>1.5860000000000003</v>
      </c>
      <c r="GQ70" s="68">
        <f>GQ69-GQ68</f>
        <v>1.4989999999999988</v>
      </c>
      <c r="GR70" s="68">
        <f>GR69-GR68</f>
        <v>7.9539999999999997</v>
      </c>
      <c r="GS70" s="68">
        <f>GS69-GS68</f>
        <v>7.9539999999999997</v>
      </c>
      <c r="GT70" s="68">
        <f>AVERAGE(-0.2,-0.4,-1.8,-2-4,-1.2)</f>
        <v>-1.92</v>
      </c>
      <c r="GU70" s="79">
        <f t="shared" ref="GU70:GW70" si="484">GU69-GU68</f>
        <v>-4</v>
      </c>
      <c r="GV70" s="79">
        <f t="shared" si="484"/>
        <v>-13</v>
      </c>
      <c r="GW70" s="79">
        <f t="shared" si="484"/>
        <v>-3.0999999999999996</v>
      </c>
      <c r="GX70" s="79">
        <f t="shared" ref="GX70:HD70" si="485">GX69-GX68</f>
        <v>0.40000000000000036</v>
      </c>
      <c r="GY70" s="79">
        <f t="shared" si="485"/>
        <v>-1.6000000000000014</v>
      </c>
      <c r="GZ70" s="79">
        <f t="shared" si="485"/>
        <v>4</v>
      </c>
      <c r="HA70" s="79">
        <f t="shared" si="485"/>
        <v>3.2</v>
      </c>
      <c r="HB70" s="79">
        <f t="shared" si="485"/>
        <v>3.3460000000000001</v>
      </c>
      <c r="HC70" s="79">
        <f t="shared" si="485"/>
        <v>3.2570000000000014</v>
      </c>
      <c r="HD70" s="79">
        <f t="shared" si="485"/>
        <v>-5.7496654247171239</v>
      </c>
      <c r="HE70" s="79">
        <f>HE69-HE68</f>
        <v>-0.50014000000000003</v>
      </c>
      <c r="HF70" s="79">
        <f>HF69-HF68</f>
        <v>-0.67928999999999995</v>
      </c>
      <c r="HG70" s="79">
        <f>HG71*HG68</f>
        <v>0.31073453033863724</v>
      </c>
      <c r="HH70" s="79">
        <f>HH71*HH68</f>
        <v>1.8644071820318235</v>
      </c>
      <c r="HI70" s="79">
        <f>HI71*HI68</f>
        <v>0.77683632584659312</v>
      </c>
      <c r="HJ70" s="79">
        <f>HJ71*HJ68</f>
        <v>1.8644071820318233</v>
      </c>
      <c r="HK70" s="79">
        <f>HK69-HK68</f>
        <v>1.3890000000000011</v>
      </c>
      <c r="HL70" s="79">
        <f t="shared" ref="HL70:HN70" si="486">HL69-HL68</f>
        <v>6.9320000000000004</v>
      </c>
      <c r="HM70" s="79">
        <f t="shared" si="486"/>
        <v>3.1000000000000583E-2</v>
      </c>
      <c r="HN70" s="79">
        <f t="shared" si="486"/>
        <v>4.1720000000000006</v>
      </c>
      <c r="HO70" s="79">
        <f>HO69-HO68</f>
        <v>0.31699999999999839</v>
      </c>
      <c r="HP70" s="79">
        <f t="shared" ref="HP70:HR70" si="487">HP69-HP68</f>
        <v>0.9269999999999996</v>
      </c>
      <c r="HQ70" s="79">
        <f t="shared" si="487"/>
        <v>0.19399999999999906</v>
      </c>
      <c r="HR70" s="79">
        <f t="shared" si="487"/>
        <v>0.57399999999999984</v>
      </c>
      <c r="HS70" s="79">
        <f>HS69-HS68</f>
        <v>14.772501167867661</v>
      </c>
      <c r="HT70" s="79">
        <f>(13013-17740)/1000</f>
        <v>-4.7270000000000003</v>
      </c>
      <c r="HU70" s="79">
        <f>HU69-HU68</f>
        <v>4.7999999999999989</v>
      </c>
      <c r="HV70" s="79">
        <f>HV69-HV68</f>
        <v>3.1999999999999993</v>
      </c>
      <c r="HW70" s="79">
        <v>3</v>
      </c>
      <c r="HX70" s="79">
        <v>3</v>
      </c>
      <c r="HY70" s="79">
        <f t="shared" ref="HY70:IF70" si="488">HY69-HY68</f>
        <v>22.003</v>
      </c>
      <c r="HZ70" s="79">
        <f>HZ69-HZ68</f>
        <v>24.588000000000001</v>
      </c>
      <c r="IA70" s="79">
        <f t="shared" si="488"/>
        <v>8.5779999999999994</v>
      </c>
      <c r="IB70" s="79">
        <f t="shared" si="488"/>
        <v>-0.24800000000000111</v>
      </c>
      <c r="IC70" s="79">
        <f t="shared" si="488"/>
        <v>-7.6940000000000008</v>
      </c>
      <c r="ID70" s="79">
        <f t="shared" si="488"/>
        <v>22.96</v>
      </c>
      <c r="IE70" s="79">
        <f t="shared" si="488"/>
        <v>-3.76</v>
      </c>
      <c r="IF70" s="79">
        <f t="shared" si="488"/>
        <v>5</v>
      </c>
      <c r="IG70" s="79">
        <f>IG69-IG68</f>
        <v>3.3</v>
      </c>
      <c r="IH70" s="79">
        <f>IH69-IH68</f>
        <v>9.5</v>
      </c>
      <c r="II70" s="79">
        <f t="shared" ref="II70:IK70" si="489">II69-II68</f>
        <v>7.1999999999999993</v>
      </c>
      <c r="IJ70" s="79">
        <f t="shared" si="489"/>
        <v>5.8000000000000007</v>
      </c>
      <c r="IK70" s="79">
        <f t="shared" si="489"/>
        <v>4.9000000000000021</v>
      </c>
      <c r="IL70" s="79">
        <f t="shared" ref="IL70:IM70" si="490">IL69-IL68</f>
        <v>6.3999999999999995</v>
      </c>
      <c r="IM70" s="79">
        <f t="shared" si="490"/>
        <v>6</v>
      </c>
      <c r="IN70" s="79">
        <f t="shared" ref="IN70:IO70" si="491">IN69-IN68</f>
        <v>5.8000000000000007</v>
      </c>
      <c r="IO70" s="79">
        <f t="shared" si="491"/>
        <v>5.6999999999999993</v>
      </c>
      <c r="IP70" s="79">
        <f t="shared" ref="IP70" si="492">IP69-IP68</f>
        <v>5.5999999999999979</v>
      </c>
      <c r="IQ70" s="79">
        <f t="shared" ref="IQ70:IR70" si="493">IQ69-IQ68</f>
        <v>7.5</v>
      </c>
      <c r="IR70" s="79">
        <f t="shared" si="493"/>
        <v>6.9</v>
      </c>
      <c r="IS70" s="79">
        <f t="shared" ref="IS70:IT70" si="494">IS69-IS68</f>
        <v>6.5</v>
      </c>
      <c r="IT70" s="79">
        <f t="shared" si="494"/>
        <v>6.3000000000000007</v>
      </c>
      <c r="IU70" s="79">
        <f t="shared" ref="IU70:IV70" si="495">IU69-IU68</f>
        <v>6.3</v>
      </c>
      <c r="IV70" s="79">
        <f t="shared" si="495"/>
        <v>6.9</v>
      </c>
      <c r="IW70" s="79">
        <f t="shared" ref="IW70:IY70" si="496">IW69-IW68</f>
        <v>6.9</v>
      </c>
      <c r="IX70" s="79">
        <f t="shared" si="496"/>
        <v>6.5</v>
      </c>
      <c r="IY70" s="79">
        <f t="shared" si="496"/>
        <v>6.3000000000000007</v>
      </c>
      <c r="IZ70" s="79">
        <f t="shared" ref="IZ70:JA70" si="497">IZ69-IZ68</f>
        <v>1.6999999999999993</v>
      </c>
      <c r="JA70" s="79">
        <f t="shared" si="497"/>
        <v>4</v>
      </c>
      <c r="JB70" s="79">
        <f>JB69-JB68</f>
        <v>3.7</v>
      </c>
      <c r="JC70" s="79">
        <f>JC69-JC68</f>
        <v>3.5</v>
      </c>
      <c r="JD70" s="79">
        <f>JD69-JD68</f>
        <v>15</v>
      </c>
      <c r="JE70" s="79">
        <f>JE69-JE68</f>
        <v>14.5</v>
      </c>
      <c r="JF70" s="79">
        <f t="shared" ref="JF70" si="498">JF69-JF68</f>
        <v>8.5</v>
      </c>
      <c r="JG70" s="79">
        <f t="shared" ref="JG70" si="499">JG69-JG68</f>
        <v>4.8000000000000007</v>
      </c>
      <c r="JH70" s="79">
        <f t="shared" ref="JH70" si="500">JH69-JH68</f>
        <v>2.3000000000000007</v>
      </c>
      <c r="JI70" s="79">
        <f>JI69-JI68</f>
        <v>9.6999999999999993</v>
      </c>
      <c r="JJ70" s="79">
        <f>JJ69-JJ68</f>
        <v>8</v>
      </c>
      <c r="JK70" s="79">
        <f t="shared" ref="JK70:JM70" si="501">JK69-JK68</f>
        <v>6.1</v>
      </c>
      <c r="JL70" s="79">
        <f t="shared" si="501"/>
        <v>5</v>
      </c>
      <c r="JM70" s="79">
        <f t="shared" si="501"/>
        <v>4.1999999999999993</v>
      </c>
      <c r="JN70" s="79">
        <f>JN69-JN68</f>
        <v>10</v>
      </c>
      <c r="JO70" s="79">
        <f>JO69-JO68</f>
        <v>2.9000000000000004</v>
      </c>
      <c r="JP70" s="79">
        <f>JP69-JP68</f>
        <v>15</v>
      </c>
      <c r="JQ70" s="79">
        <f>JQ69-JQ68</f>
        <v>7</v>
      </c>
      <c r="JR70" s="79">
        <f t="shared" ref="JR70" si="502">JR69-JR68</f>
        <v>1.5999999999999996</v>
      </c>
      <c r="JS70" s="79">
        <f>JS69-JS68</f>
        <v>10.9</v>
      </c>
      <c r="JT70" s="79">
        <f>JT69-JT68</f>
        <v>11.9</v>
      </c>
      <c r="JU70" s="79">
        <f t="shared" ref="JU70:JW70" si="503">JU69-JU68</f>
        <v>9.1</v>
      </c>
      <c r="JV70" s="79">
        <f t="shared" si="503"/>
        <v>7.5</v>
      </c>
      <c r="JW70" s="79">
        <f t="shared" si="503"/>
        <v>6.4000000000000021</v>
      </c>
      <c r="JX70" s="79">
        <f>JX69-JX68</f>
        <v>11.3</v>
      </c>
      <c r="JY70" s="79">
        <f>JY69-JY68</f>
        <v>4.3000000000000007</v>
      </c>
      <c r="JZ70" s="79">
        <f>JZ69-JZ68</f>
        <v>15</v>
      </c>
      <c r="KA70" s="79">
        <f>KA69-KA68</f>
        <v>8.4</v>
      </c>
      <c r="KB70" s="79">
        <f t="shared" ref="KB70" si="504">KB69-KB68</f>
        <v>1.4000000000000004</v>
      </c>
      <c r="KC70" s="79">
        <f>KC69-KC68</f>
        <v>14.7</v>
      </c>
      <c r="KD70" s="79">
        <f>KD69-KD68</f>
        <v>10.1</v>
      </c>
      <c r="KE70" s="79">
        <f t="shared" ref="KE70:KG70" si="505">KE69-KE68</f>
        <v>7.8000000000000007</v>
      </c>
      <c r="KF70" s="79">
        <f t="shared" si="505"/>
        <v>6.4000000000000021</v>
      </c>
      <c r="KG70" s="79">
        <f t="shared" si="505"/>
        <v>5.4999999999999964</v>
      </c>
      <c r="KH70" s="79">
        <f>KH69-KH68</f>
        <v>15.099999999999998</v>
      </c>
      <c r="KI70" s="79">
        <f>KI69-KI68</f>
        <v>3.5999999999999996</v>
      </c>
      <c r="KJ70" s="79">
        <f>KJ69-KJ68</f>
        <v>11.2</v>
      </c>
      <c r="KK70" s="79">
        <f>KK69-KK68</f>
        <v>-0.59999999999999964</v>
      </c>
      <c r="KL70" s="79">
        <f t="shared" ref="KL70" si="506">KL69-KL68</f>
        <v>7.6</v>
      </c>
      <c r="KM70" s="79">
        <f t="shared" ref="KM70:KN70" si="507">KM69-KM68</f>
        <v>7.1999999999999993</v>
      </c>
      <c r="KN70" s="79">
        <f t="shared" si="507"/>
        <v>6.9000000000000021</v>
      </c>
      <c r="KO70" s="79">
        <f t="shared" ref="KO70:KP70" si="508">KO69-KO68</f>
        <v>6.8000000000000007</v>
      </c>
      <c r="KP70" s="79">
        <f t="shared" si="508"/>
        <v>6.6999999999999957</v>
      </c>
      <c r="KQ70" s="79">
        <f t="shared" ref="KQ70:KR70" si="509">KQ69-KQ68</f>
        <v>3.8</v>
      </c>
      <c r="KR70" s="79">
        <f t="shared" si="509"/>
        <v>9</v>
      </c>
      <c r="KS70" s="79">
        <f t="shared" ref="KS70:KT70" si="510">KS69-KS68</f>
        <v>8.2000000000000011</v>
      </c>
      <c r="KT70" s="79">
        <f t="shared" si="510"/>
        <v>7.8999999999999986</v>
      </c>
      <c r="KU70" s="79">
        <f t="shared" ref="KU70:KV70" si="511">KU69-KU68</f>
        <v>7.6000000000000014</v>
      </c>
      <c r="KV70" s="79">
        <f t="shared" si="511"/>
        <v>7.5999999999999979</v>
      </c>
      <c r="KW70" s="79">
        <f t="shared" ref="KW70:KZ70" si="512">KW69-KW68</f>
        <v>8.2999999999999989</v>
      </c>
      <c r="KX70" s="79">
        <f t="shared" si="512"/>
        <v>8.2000000000000011</v>
      </c>
      <c r="KY70" s="79">
        <f t="shared" si="512"/>
        <v>7.8999999999999986</v>
      </c>
      <c r="KZ70" s="79">
        <f t="shared" si="512"/>
        <v>7.6000000000000014</v>
      </c>
      <c r="LA70" s="79">
        <f t="shared" ref="LA70:LD70" si="513">LA69-LA68</f>
        <v>0.59999999999999964</v>
      </c>
      <c r="LB70" s="79">
        <f t="shared" si="513"/>
        <v>6.8000000000000007</v>
      </c>
      <c r="LC70" s="79">
        <f t="shared" si="513"/>
        <v>7.8999999999999986</v>
      </c>
      <c r="LD70" s="79">
        <f t="shared" si="513"/>
        <v>7.6000000000000014</v>
      </c>
      <c r="LE70" s="121">
        <f>LE69-LE68</f>
        <v>5</v>
      </c>
      <c r="LF70" s="121">
        <f>LF69-LF68</f>
        <v>5</v>
      </c>
      <c r="LG70" s="79">
        <f>LG69-LG68</f>
        <v>7.913000000000002</v>
      </c>
      <c r="LH70" s="79">
        <f>LH69-LH68</f>
        <v>-0.34999999999999964</v>
      </c>
      <c r="LI70" s="339">
        <f>LI69-LI68</f>
        <v>2.0599999999999996</v>
      </c>
      <c r="LJ70" s="339">
        <f t="shared" ref="LJ70" si="514">LJ69-LJ68</f>
        <v>11.1</v>
      </c>
      <c r="LK70" s="257">
        <f>LK69-LK68</f>
        <v>6.6999999999999993</v>
      </c>
      <c r="LL70" s="257">
        <f>LL69-LL68</f>
        <v>-1</v>
      </c>
      <c r="LM70" s="257">
        <f>LM69-LM68</f>
        <v>-1</v>
      </c>
      <c r="LN70" s="257">
        <f t="shared" ref="LN70:LT70" si="515">LN69-LN68</f>
        <v>-1</v>
      </c>
      <c r="LO70" s="257">
        <f t="shared" si="515"/>
        <v>-1</v>
      </c>
      <c r="LP70" s="257">
        <f t="shared" si="515"/>
        <v>-1</v>
      </c>
      <c r="LQ70" s="257">
        <f t="shared" si="515"/>
        <v>-1</v>
      </c>
      <c r="LR70" s="257">
        <f t="shared" si="515"/>
        <v>-1</v>
      </c>
      <c r="LS70" s="257">
        <f t="shared" si="515"/>
        <v>-1</v>
      </c>
      <c r="LT70" s="257">
        <f t="shared" si="515"/>
        <v>-1</v>
      </c>
      <c r="LU70" s="257">
        <f>LU69-LU68</f>
        <v>-7.4998445664478348</v>
      </c>
      <c r="LV70" s="257">
        <f>LV69-LV68</f>
        <v>-1</v>
      </c>
      <c r="LW70" s="257">
        <f t="shared" ref="LW70:MD70" si="516">LW69-LW68</f>
        <v>-1</v>
      </c>
      <c r="LX70" s="257">
        <f t="shared" si="516"/>
        <v>-1</v>
      </c>
      <c r="LY70" s="257">
        <f t="shared" si="516"/>
        <v>-1</v>
      </c>
      <c r="LZ70" s="257">
        <f t="shared" si="516"/>
        <v>-1</v>
      </c>
      <c r="MA70" s="257">
        <f t="shared" si="516"/>
        <v>-1</v>
      </c>
      <c r="MB70" s="257">
        <f t="shared" si="516"/>
        <v>-1</v>
      </c>
      <c r="MC70" s="257">
        <f t="shared" si="516"/>
        <v>-1</v>
      </c>
      <c r="MD70" s="257">
        <f t="shared" si="516"/>
        <v>-1</v>
      </c>
      <c r="ME70" s="258">
        <f>ME68*ME71</f>
        <v>7.5560409998164269E-2</v>
      </c>
      <c r="MF70" s="257">
        <f>MF69-MF68</f>
        <v>-0.59999999999999964</v>
      </c>
      <c r="MG70" s="34">
        <f>MG69-MG68</f>
        <v>-1.8000000000000007</v>
      </c>
      <c r="MH70" s="258">
        <f>MH68*MH71</f>
        <v>0</v>
      </c>
      <c r="MI70" s="34">
        <f t="shared" ref="MI70:MR70" si="517">MI69-MI68</f>
        <v>1.6114495193847063</v>
      </c>
      <c r="MJ70" s="34">
        <f t="shared" si="517"/>
        <v>1.5321979036772611</v>
      </c>
      <c r="MK70" s="34">
        <f t="shared" si="517"/>
        <v>3.0115613968828931</v>
      </c>
      <c r="ML70" s="34">
        <f t="shared" si="517"/>
        <v>2.9323097811754497</v>
      </c>
      <c r="MM70" s="34">
        <f t="shared" si="517"/>
        <v>-0.83000000000000007</v>
      </c>
      <c r="MN70" s="34">
        <f t="shared" si="517"/>
        <v>-1.0600000000000005</v>
      </c>
      <c r="MO70" s="34">
        <f t="shared" si="517"/>
        <v>-1.1300000000000008</v>
      </c>
      <c r="MP70" s="34">
        <f t="shared" si="517"/>
        <v>-1.1300000000000008</v>
      </c>
      <c r="MQ70" s="34">
        <f t="shared" si="517"/>
        <v>-1.1300000000000008</v>
      </c>
      <c r="MR70" s="34">
        <f t="shared" si="517"/>
        <v>-1.1300000000000008</v>
      </c>
      <c r="MT70" s="79" t="s">
        <v>2191</v>
      </c>
      <c r="MU70" s="121">
        <f>MU$69-MU$68</f>
        <v>1.7200000000000006</v>
      </c>
      <c r="MV70" s="79"/>
      <c r="MW70" s="121">
        <f>MW$69-MW$68</f>
        <v>0</v>
      </c>
      <c r="MX70" s="121">
        <f>MX$69-MX$68</f>
        <v>1</v>
      </c>
      <c r="MZ70" s="121">
        <f t="shared" ref="MZ70:OE70" si="518">MZ$69-MZ$68</f>
        <v>30.115613968828924</v>
      </c>
      <c r="NA70" s="121">
        <f t="shared" si="518"/>
        <v>2.8000000000000007</v>
      </c>
      <c r="NB70" s="121">
        <f t="shared" si="518"/>
        <v>5.26</v>
      </c>
      <c r="NC70" s="121">
        <f t="shared" si="518"/>
        <v>8.723294612331415</v>
      </c>
      <c r="ND70" s="121">
        <f t="shared" si="518"/>
        <v>0</v>
      </c>
      <c r="NE70" s="121">
        <f t="shared" si="518"/>
        <v>10.115652000000001</v>
      </c>
      <c r="NF70" s="121">
        <f t="shared" si="518"/>
        <v>0</v>
      </c>
      <c r="NG70" s="121">
        <f t="shared" si="518"/>
        <v>0</v>
      </c>
      <c r="NH70" s="121">
        <f t="shared" si="518"/>
        <v>0</v>
      </c>
      <c r="NI70" s="121">
        <f t="shared" si="518"/>
        <v>0</v>
      </c>
      <c r="NJ70" s="121">
        <f t="shared" si="518"/>
        <v>0</v>
      </c>
      <c r="NK70" s="121">
        <f t="shared" si="518"/>
        <v>7.1</v>
      </c>
      <c r="NL70" s="121">
        <f t="shared" si="518"/>
        <v>6.5000000000000009</v>
      </c>
      <c r="NM70" s="121">
        <f t="shared" si="518"/>
        <v>7.4</v>
      </c>
      <c r="NN70" s="121">
        <f t="shared" si="518"/>
        <v>0</v>
      </c>
      <c r="NO70" s="121">
        <f t="shared" si="518"/>
        <v>0</v>
      </c>
      <c r="NP70" s="121">
        <f t="shared" si="518"/>
        <v>0</v>
      </c>
      <c r="NQ70" s="121">
        <f t="shared" si="518"/>
        <v>0</v>
      </c>
      <c r="NR70" s="121">
        <f t="shared" si="518"/>
        <v>0</v>
      </c>
      <c r="NS70" s="121">
        <f t="shared" si="518"/>
        <v>0</v>
      </c>
      <c r="NT70" s="121">
        <f t="shared" si="518"/>
        <v>0</v>
      </c>
      <c r="NU70" s="121">
        <f t="shared" si="518"/>
        <v>0</v>
      </c>
      <c r="NV70" s="121">
        <f t="shared" si="518"/>
        <v>0</v>
      </c>
      <c r="NW70" s="121">
        <f t="shared" si="518"/>
        <v>0</v>
      </c>
      <c r="NX70" s="121">
        <f t="shared" si="518"/>
        <v>18.6356079</v>
      </c>
      <c r="NY70" s="121">
        <f t="shared" si="518"/>
        <v>18.561334050000006</v>
      </c>
      <c r="NZ70" s="121">
        <f t="shared" si="518"/>
        <v>18.4580865</v>
      </c>
      <c r="OA70" s="121">
        <f t="shared" si="518"/>
        <v>1</v>
      </c>
      <c r="OB70" s="121">
        <f t="shared" si="518"/>
        <v>1</v>
      </c>
      <c r="OC70" s="121">
        <f t="shared" si="518"/>
        <v>0</v>
      </c>
      <c r="OD70" s="121">
        <f t="shared" si="518"/>
        <v>0</v>
      </c>
      <c r="OE70" s="121">
        <f t="shared" si="518"/>
        <v>0</v>
      </c>
      <c r="OF70" s="121">
        <f t="shared" ref="OF70:PK70" si="519">OF$69-OF$68</f>
        <v>0</v>
      </c>
      <c r="OG70" s="121">
        <f t="shared" si="519"/>
        <v>11.623570303758532</v>
      </c>
      <c r="OH70" s="121">
        <f t="shared" si="519"/>
        <v>0</v>
      </c>
      <c r="OI70" s="121">
        <f t="shared" si="519"/>
        <v>10.1</v>
      </c>
      <c r="OJ70" s="121">
        <f t="shared" si="519"/>
        <v>0</v>
      </c>
      <c r="OK70" s="121">
        <f t="shared" si="519"/>
        <v>0</v>
      </c>
      <c r="OL70" s="121">
        <f t="shared" si="519"/>
        <v>0</v>
      </c>
      <c r="OM70" s="121">
        <f t="shared" si="519"/>
        <v>-15</v>
      </c>
      <c r="ON70" s="121">
        <f t="shared" si="519"/>
        <v>13.235019823143237</v>
      </c>
      <c r="OO70" s="121">
        <f t="shared" si="519"/>
        <v>11.296940736508596</v>
      </c>
      <c r="OP70" s="121">
        <f t="shared" si="519"/>
        <v>12.913782000000001</v>
      </c>
      <c r="OQ70" s="121">
        <f t="shared" si="519"/>
        <v>12.913782000000001</v>
      </c>
      <c r="OR70" s="121">
        <f t="shared" si="519"/>
        <v>12.913782000000001</v>
      </c>
      <c r="OS70" s="121">
        <f t="shared" si="519"/>
        <v>0</v>
      </c>
      <c r="OT70" s="121">
        <f t="shared" si="519"/>
        <v>13.290136602087985</v>
      </c>
      <c r="OU70" s="121">
        <f t="shared" si="519"/>
        <v>0</v>
      </c>
      <c r="OV70" s="121">
        <f t="shared" si="519"/>
        <v>0</v>
      </c>
      <c r="OW70" s="121">
        <f t="shared" si="519"/>
        <v>0</v>
      </c>
      <c r="OX70" s="121">
        <f t="shared" si="519"/>
        <v>5.5804538119881855</v>
      </c>
      <c r="OY70" s="121">
        <f t="shared" si="519"/>
        <v>0</v>
      </c>
      <c r="OZ70" s="121">
        <f t="shared" si="519"/>
        <v>0</v>
      </c>
      <c r="PA70" s="121">
        <f t="shared" si="519"/>
        <v>0</v>
      </c>
      <c r="PB70" s="121">
        <f t="shared" si="519"/>
        <v>0</v>
      </c>
      <c r="PC70" s="121">
        <f t="shared" si="519"/>
        <v>2</v>
      </c>
      <c r="PD70" s="121">
        <f t="shared" si="519"/>
        <v>2</v>
      </c>
      <c r="PE70" s="121">
        <f t="shared" si="519"/>
        <v>2</v>
      </c>
      <c r="PF70" s="121">
        <f t="shared" si="519"/>
        <v>0</v>
      </c>
      <c r="PG70" s="121">
        <f t="shared" si="519"/>
        <v>0</v>
      </c>
      <c r="PH70" s="121">
        <f t="shared" si="519"/>
        <v>0</v>
      </c>
      <c r="PI70" s="121">
        <f t="shared" si="519"/>
        <v>0</v>
      </c>
      <c r="PJ70" s="121">
        <f t="shared" si="519"/>
        <v>2.5999999999999996</v>
      </c>
      <c r="PK70" s="121">
        <f t="shared" si="519"/>
        <v>2.5757268340835342</v>
      </c>
      <c r="PL70" s="121">
        <f t="shared" ref="PL70:PT70" si="520">PL$69-PL$68</f>
        <v>0</v>
      </c>
      <c r="PM70" s="121">
        <f t="shared" si="520"/>
        <v>0</v>
      </c>
      <c r="PN70" s="121">
        <f t="shared" si="520"/>
        <v>0</v>
      </c>
      <c r="PO70" s="121">
        <f t="shared" si="520"/>
        <v>0</v>
      </c>
      <c r="PP70" s="121">
        <f t="shared" si="520"/>
        <v>0</v>
      </c>
      <c r="PQ70" s="121">
        <f t="shared" si="520"/>
        <v>0</v>
      </c>
      <c r="PR70" s="121">
        <f t="shared" si="520"/>
        <v>0</v>
      </c>
      <c r="PS70" s="121">
        <f t="shared" si="520"/>
        <v>0</v>
      </c>
      <c r="PT70" s="121">
        <f t="shared" si="520"/>
        <v>0</v>
      </c>
      <c r="PU70" s="121">
        <f>PU69-PU68</f>
        <v>1.2044999999999995</v>
      </c>
      <c r="PV70" s="121">
        <f t="shared" ref="PV70:RA70" si="521">PV$69-PV$68</f>
        <v>0</v>
      </c>
      <c r="PW70" s="121">
        <f t="shared" si="521"/>
        <v>0</v>
      </c>
      <c r="PX70" s="121">
        <f t="shared" si="521"/>
        <v>0</v>
      </c>
      <c r="PY70" s="121">
        <f t="shared" si="521"/>
        <v>0</v>
      </c>
      <c r="PZ70" s="121">
        <f t="shared" si="521"/>
        <v>0</v>
      </c>
      <c r="QA70" s="121">
        <f t="shared" si="521"/>
        <v>0</v>
      </c>
      <c r="QB70" s="121">
        <f t="shared" si="521"/>
        <v>0</v>
      </c>
      <c r="QC70" s="121">
        <f t="shared" si="521"/>
        <v>3.41</v>
      </c>
      <c r="QD70" s="121">
        <f t="shared" si="521"/>
        <v>3.41</v>
      </c>
      <c r="QE70" s="121">
        <f t="shared" si="521"/>
        <v>0</v>
      </c>
      <c r="QF70" s="121">
        <f t="shared" si="521"/>
        <v>0</v>
      </c>
      <c r="QG70" s="121">
        <f t="shared" si="521"/>
        <v>0</v>
      </c>
      <c r="QH70" s="121">
        <f t="shared" si="521"/>
        <v>0.35999999999999943</v>
      </c>
      <c r="QI70" s="121">
        <f t="shared" si="521"/>
        <v>0.62999999999999901</v>
      </c>
      <c r="QJ70" s="121">
        <f t="shared" si="521"/>
        <v>0.19000000000000128</v>
      </c>
      <c r="QK70" s="121">
        <f t="shared" si="521"/>
        <v>0</v>
      </c>
      <c r="QL70" s="121">
        <f t="shared" si="521"/>
        <v>0</v>
      </c>
      <c r="QM70" s="121">
        <f t="shared" si="521"/>
        <v>28.614858723315848</v>
      </c>
      <c r="QN70" s="121">
        <f t="shared" si="521"/>
        <v>28.843777593102374</v>
      </c>
      <c r="QO70" s="121">
        <f t="shared" si="521"/>
        <v>0</v>
      </c>
      <c r="QP70" s="121">
        <f t="shared" si="521"/>
        <v>0</v>
      </c>
      <c r="QQ70" s="121">
        <f t="shared" si="521"/>
        <v>0</v>
      </c>
      <c r="QR70" s="121">
        <f t="shared" si="521"/>
        <v>2.509634497402411</v>
      </c>
      <c r="QS70" s="121">
        <f t="shared" si="521"/>
        <v>0</v>
      </c>
      <c r="QT70" s="121">
        <f t="shared" si="521"/>
        <v>0</v>
      </c>
      <c r="QU70" s="121">
        <f t="shared" si="521"/>
        <v>0</v>
      </c>
      <c r="QV70" s="121">
        <f t="shared" si="521"/>
        <v>0</v>
      </c>
      <c r="QW70" s="121">
        <f t="shared" si="521"/>
        <v>0</v>
      </c>
      <c r="QX70" s="121">
        <f t="shared" si="521"/>
        <v>0</v>
      </c>
      <c r="QY70" s="121">
        <f t="shared" si="521"/>
        <v>0</v>
      </c>
      <c r="QZ70" s="121">
        <f t="shared" si="521"/>
        <v>11.59</v>
      </c>
      <c r="RA70" s="121">
        <f t="shared" si="521"/>
        <v>11.59</v>
      </c>
      <c r="RB70" s="121">
        <f t="shared" ref="RB70:SG70" si="522">RB$69-RB$68</f>
        <v>11.59</v>
      </c>
      <c r="RC70" s="121">
        <f t="shared" si="522"/>
        <v>11.59</v>
      </c>
      <c r="RD70" s="121">
        <f t="shared" si="522"/>
        <v>11.59</v>
      </c>
      <c r="RE70" s="121">
        <f t="shared" si="522"/>
        <v>11.59</v>
      </c>
      <c r="RF70" s="121">
        <f t="shared" si="522"/>
        <v>0</v>
      </c>
      <c r="RG70" s="121">
        <f t="shared" si="522"/>
        <v>0</v>
      </c>
      <c r="RH70" s="121">
        <f t="shared" si="522"/>
        <v>0</v>
      </c>
      <c r="RI70" s="121">
        <f t="shared" si="522"/>
        <v>0</v>
      </c>
      <c r="RJ70" s="121">
        <f t="shared" si="522"/>
        <v>0</v>
      </c>
      <c r="RK70" s="121">
        <f t="shared" si="522"/>
        <v>0</v>
      </c>
      <c r="RL70" s="121">
        <f t="shared" si="522"/>
        <v>0</v>
      </c>
      <c r="RM70" s="121">
        <f t="shared" si="522"/>
        <v>19.5</v>
      </c>
      <c r="RN70" s="121">
        <f t="shared" si="522"/>
        <v>0</v>
      </c>
      <c r="RO70" s="121">
        <f t="shared" si="522"/>
        <v>0</v>
      </c>
      <c r="RP70" s="121">
        <f t="shared" si="522"/>
        <v>15</v>
      </c>
      <c r="RQ70" s="121">
        <f t="shared" si="522"/>
        <v>0</v>
      </c>
      <c r="RR70" s="121">
        <f t="shared" si="522"/>
        <v>0</v>
      </c>
      <c r="RS70" s="121">
        <f t="shared" si="522"/>
        <v>0</v>
      </c>
      <c r="RT70" s="121">
        <f t="shared" si="522"/>
        <v>13.23</v>
      </c>
      <c r="RU70" s="121">
        <f t="shared" si="522"/>
        <v>2.0289999999999999</v>
      </c>
      <c r="RV70" s="121">
        <f t="shared" si="522"/>
        <v>0</v>
      </c>
      <c r="RW70" s="121">
        <f t="shared" si="522"/>
        <v>0</v>
      </c>
      <c r="RX70" s="121">
        <f t="shared" si="522"/>
        <v>0</v>
      </c>
      <c r="RY70" s="121">
        <f t="shared" si="522"/>
        <v>0</v>
      </c>
      <c r="RZ70" s="121">
        <f t="shared" si="522"/>
        <v>0</v>
      </c>
      <c r="SA70" s="121">
        <f t="shared" si="522"/>
        <v>0</v>
      </c>
      <c r="SB70" s="121">
        <f t="shared" si="522"/>
        <v>0</v>
      </c>
      <c r="SC70" s="121">
        <f t="shared" si="522"/>
        <v>0</v>
      </c>
      <c r="SD70" s="121">
        <f t="shared" si="522"/>
        <v>0</v>
      </c>
      <c r="SE70" s="121">
        <f t="shared" si="522"/>
        <v>0</v>
      </c>
      <c r="SF70" s="121">
        <f t="shared" si="522"/>
        <v>0</v>
      </c>
      <c r="SG70" s="121">
        <f t="shared" si="522"/>
        <v>0</v>
      </c>
      <c r="SH70" s="121">
        <f t="shared" ref="SH70:SQ70" si="523">SH$69-SH$68</f>
        <v>0</v>
      </c>
      <c r="SI70" s="121">
        <f t="shared" si="523"/>
        <v>18.600000000000001</v>
      </c>
      <c r="SJ70" s="121">
        <f t="shared" si="523"/>
        <v>0</v>
      </c>
      <c r="SK70" s="121">
        <f t="shared" si="523"/>
        <v>0</v>
      </c>
      <c r="SL70" s="121">
        <f t="shared" si="523"/>
        <v>0</v>
      </c>
      <c r="SM70" s="121">
        <f t="shared" si="523"/>
        <v>1.4399999999999995</v>
      </c>
      <c r="SN70" s="121">
        <f t="shared" si="523"/>
        <v>0</v>
      </c>
      <c r="SO70" s="121">
        <f t="shared" si="523"/>
        <v>0</v>
      </c>
      <c r="SP70" s="121">
        <f t="shared" si="523"/>
        <v>0</v>
      </c>
      <c r="SQ70" s="121">
        <f t="shared" si="523"/>
        <v>0</v>
      </c>
      <c r="SR70" s="79"/>
      <c r="SS70" s="79">
        <f>SS69-SS68</f>
        <v>8.5739999999999998</v>
      </c>
      <c r="ST70" s="79"/>
      <c r="SU70" s="79"/>
      <c r="SV70" s="79"/>
      <c r="SW70" s="79"/>
      <c r="SX70" s="79"/>
      <c r="SY70" s="79"/>
      <c r="SZ70" s="79"/>
      <c r="TA70" s="79">
        <f>TA69-TA68</f>
        <v>13.25</v>
      </c>
      <c r="TB70" s="79"/>
      <c r="TC70" s="79"/>
      <c r="TD70" s="79"/>
      <c r="TE70" s="79"/>
      <c r="TF70" s="79"/>
      <c r="TG70" s="79"/>
      <c r="TH70" s="79"/>
      <c r="TI70" s="79"/>
      <c r="TJ70" s="79"/>
      <c r="TK70" s="79">
        <f>TK69-TK68</f>
        <v>11.355223880597014</v>
      </c>
      <c r="TL70" s="79"/>
      <c r="TM70" s="79"/>
      <c r="TN70" s="79"/>
      <c r="TO70" s="79"/>
      <c r="TP70" s="79"/>
      <c r="TQ70" s="79"/>
      <c r="TR70" s="79">
        <f>TR69-TR68</f>
        <v>11.396384595231858</v>
      </c>
      <c r="TS70" s="79"/>
      <c r="TT70" s="79"/>
      <c r="TU70" s="79"/>
      <c r="TV70" s="79"/>
      <c r="TW70" s="79"/>
      <c r="TX70" s="79"/>
      <c r="TY70" s="79"/>
      <c r="TZ70" s="79">
        <v>1</v>
      </c>
      <c r="UA70" s="79"/>
      <c r="UB70" s="79"/>
      <c r="UC70" s="79"/>
      <c r="UD70" s="79"/>
      <c r="UE70" s="79">
        <v>1</v>
      </c>
      <c r="UF70" s="79"/>
      <c r="UG70" s="79"/>
      <c r="UH70" s="79"/>
      <c r="UI70" s="79"/>
      <c r="UJ70" s="79"/>
      <c r="UK70" s="79"/>
      <c r="UL70" s="79"/>
      <c r="UM70" s="79"/>
      <c r="UN70" s="79"/>
      <c r="UO70" s="259"/>
      <c r="UP70" s="259"/>
      <c r="UQ70" s="79"/>
      <c r="UR70" s="79"/>
      <c r="US70" s="79"/>
      <c r="UT70" s="79"/>
      <c r="UU70" s="79"/>
      <c r="UV70" s="79"/>
      <c r="UW70" s="79"/>
      <c r="UX70" s="79"/>
      <c r="UY70" s="79"/>
      <c r="UZ70" s="79"/>
      <c r="VA70" s="79"/>
      <c r="VB70" s="79"/>
      <c r="VC70" s="79"/>
      <c r="VD70" s="79"/>
      <c r="VE70" s="79"/>
      <c r="VF70" s="79"/>
      <c r="VG70" s="79"/>
      <c r="VH70" s="79"/>
      <c r="VI70" s="79"/>
      <c r="VJ70" s="79"/>
      <c r="VK70" s="79"/>
      <c r="VL70" s="79"/>
      <c r="VM70" s="79"/>
      <c r="VN70" s="79"/>
      <c r="VO70" s="79"/>
      <c r="VP70" s="79"/>
      <c r="VQ70" s="79"/>
      <c r="VR70" s="79"/>
      <c r="VS70" s="79"/>
      <c r="VT70" s="79"/>
      <c r="VU70" s="79"/>
      <c r="VV70" s="79"/>
      <c r="VW70" s="79"/>
      <c r="VX70" s="79"/>
      <c r="VY70" s="79"/>
      <c r="VZ70" s="79"/>
      <c r="WA70" s="79"/>
      <c r="WB70" s="79"/>
      <c r="WC70" s="79"/>
      <c r="WD70" s="79"/>
      <c r="WE70" s="79"/>
      <c r="WF70" s="79"/>
      <c r="WG70" s="79"/>
      <c r="WH70" s="79"/>
      <c r="WI70" s="79"/>
      <c r="WJ70" s="79"/>
      <c r="WK70" s="79"/>
      <c r="WL70" s="79"/>
      <c r="WM70" s="79"/>
      <c r="WN70" s="79"/>
      <c r="WO70" s="79"/>
      <c r="WP70" s="79"/>
      <c r="WQ70" s="79"/>
      <c r="WR70" s="79"/>
      <c r="WS70" s="79"/>
      <c r="WT70" s="79"/>
      <c r="WU70" s="79"/>
      <c r="WV70" s="79"/>
      <c r="WW70" s="79">
        <f>WW68*WW71</f>
        <v>15.43999764394092</v>
      </c>
      <c r="WX70" s="79"/>
      <c r="WY70" s="79"/>
      <c r="WZ70" s="79"/>
      <c r="XA70" s="79"/>
      <c r="XB70" s="79"/>
      <c r="XC70" s="79"/>
      <c r="XD70" s="79">
        <f>XD68*XD71</f>
        <v>27.390555820351192</v>
      </c>
      <c r="XE70" s="79"/>
      <c r="XF70" s="79"/>
      <c r="XG70" s="79"/>
      <c r="XH70" s="79"/>
      <c r="XI70" s="79"/>
      <c r="XJ70" s="79"/>
      <c r="XK70" s="79"/>
      <c r="XL70" s="79"/>
      <c r="XM70" s="79"/>
      <c r="XN70" s="79"/>
      <c r="XO70" s="79"/>
      <c r="XP70" s="79"/>
      <c r="XQ70" s="79"/>
      <c r="XR70" s="79"/>
      <c r="XS70" s="79"/>
      <c r="XT70" s="79"/>
      <c r="XU70" s="79"/>
      <c r="XV70" s="79"/>
      <c r="XW70" s="79"/>
      <c r="XX70" s="79"/>
      <c r="XY70" s="79"/>
      <c r="XZ70" s="79"/>
      <c r="YA70" s="79"/>
      <c r="YB70" s="79"/>
      <c r="YC70" s="79"/>
      <c r="YD70" s="79"/>
      <c r="YE70" s="79"/>
      <c r="YF70" s="79"/>
      <c r="YG70" s="79"/>
      <c r="YH70" s="79"/>
      <c r="YI70" s="79"/>
      <c r="YJ70" s="79"/>
      <c r="YK70" s="79"/>
      <c r="YL70" s="310">
        <f t="shared" ref="YL70:YQ70" si="524">YL69-YL68</f>
        <v>12.7</v>
      </c>
      <c r="YM70" s="310">
        <f t="shared" si="524"/>
        <v>12.5</v>
      </c>
      <c r="YN70" s="310">
        <f t="shared" si="524"/>
        <v>12.25</v>
      </c>
      <c r="YO70" s="310">
        <f t="shared" si="524"/>
        <v>11.9</v>
      </c>
      <c r="YP70" s="34">
        <f t="shared" si="524"/>
        <v>1.0700000000000003</v>
      </c>
      <c r="YQ70" s="34">
        <f t="shared" si="524"/>
        <v>1.0700000000000003</v>
      </c>
    </row>
    <row r="71" spans="1:667" s="68" customFormat="1" ht="15" customHeight="1" x14ac:dyDescent="0.25">
      <c r="A71" s="152" t="s">
        <v>1121</v>
      </c>
      <c r="B71" s="75"/>
      <c r="C71" s="121"/>
      <c r="D71" s="121"/>
      <c r="E71" s="121">
        <f>E70/E68</f>
        <v>0.27575442247658694</v>
      </c>
      <c r="F71" s="121">
        <f>F70/F68</f>
        <v>0.17588395285584782</v>
      </c>
      <c r="G71" s="121">
        <f t="shared" ref="G71:H71" si="525">G70/G68</f>
        <v>0.12384937238493728</v>
      </c>
      <c r="H71" s="121">
        <f t="shared" si="525"/>
        <v>9.561752988047803E-2</v>
      </c>
      <c r="I71" s="121">
        <f>I70/I68</f>
        <v>0.37148803329864727</v>
      </c>
      <c r="J71" s="121">
        <f t="shared" ref="J71:K71" si="526">J70/J68</f>
        <v>0.24478694469628298</v>
      </c>
      <c r="K71" s="121">
        <f t="shared" si="526"/>
        <v>0.17991631799163185</v>
      </c>
      <c r="L71" s="121">
        <f>L70/L68</f>
        <v>0.14422310756972101</v>
      </c>
      <c r="M71" s="121">
        <f t="shared" ref="M71" si="527">M70/M68</f>
        <v>6.3658536585365857</v>
      </c>
      <c r="N71" s="121">
        <f>N70/N68</f>
        <v>2.6179245283018866</v>
      </c>
      <c r="O71" s="121">
        <f t="shared" ref="O71:P71" si="528">O70/O68</f>
        <v>1.5977653631284918</v>
      </c>
      <c r="P71" s="121">
        <f t="shared" si="528"/>
        <v>1.1369863013698629</v>
      </c>
      <c r="Q71" s="121">
        <f>Q70/Q68</f>
        <v>12.109756097560975</v>
      </c>
      <c r="R71" s="121">
        <f t="shared" ref="R71:S71" si="529">R70/R68</f>
        <v>4.933962264150944</v>
      </c>
      <c r="S71" s="121">
        <f t="shared" si="529"/>
        <v>3.022346368715084</v>
      </c>
      <c r="T71" s="121">
        <f>T70/T68</f>
        <v>2.1663405088062619</v>
      </c>
      <c r="U71" s="121">
        <f t="shared" ref="U71:BO71" si="530">U70/U68</f>
        <v>0.21931407942238265</v>
      </c>
      <c r="V71" s="121">
        <f t="shared" ref="V71:W71" si="531">V70/V68</f>
        <v>0.21660649819494587</v>
      </c>
      <c r="W71" s="121">
        <f t="shared" si="531"/>
        <v>0.15794223826714801</v>
      </c>
      <c r="X71" s="121">
        <f t="shared" ref="X71:AB71" si="532">X70/X68</f>
        <v>0.15523465703971126</v>
      </c>
      <c r="Y71" s="121">
        <f t="shared" si="532"/>
        <v>0.21931407942238265</v>
      </c>
      <c r="Z71" s="121">
        <f t="shared" si="532"/>
        <v>0.10698365527488851</v>
      </c>
      <c r="AA71" s="121">
        <f t="shared" si="532"/>
        <v>9.732540861812769E-2</v>
      </c>
      <c r="AB71" s="121">
        <f t="shared" si="532"/>
        <v>9.0638930163447165E-2</v>
      </c>
      <c r="AC71" s="121">
        <f t="shared" ref="AC71:AG71" si="533">AC70/AC68</f>
        <v>7.2065378900445676E-2</v>
      </c>
      <c r="AD71" s="121">
        <f t="shared" si="533"/>
        <v>0.10698365527488851</v>
      </c>
      <c r="AE71" s="121">
        <f t="shared" si="533"/>
        <v>0.11809235427706273</v>
      </c>
      <c r="AF71" s="121">
        <f t="shared" si="533"/>
        <v>9.9167297501892404E-2</v>
      </c>
      <c r="AG71" s="121">
        <f t="shared" si="533"/>
        <v>8.5541256623769796E-2</v>
      </c>
      <c r="AH71" s="121">
        <f t="shared" ref="AH71:AI71" si="534">AH70/AH68</f>
        <v>2.7252081756245224E-2</v>
      </c>
      <c r="AI71" s="121">
        <f t="shared" si="534"/>
        <v>0.11657834973504913</v>
      </c>
      <c r="AJ71" s="121">
        <f t="shared" si="530"/>
        <v>-8.3777777777777729E-2</v>
      </c>
      <c r="AK71" s="121">
        <f t="shared" ref="AK71:AO71" si="535">AK70/AK68</f>
        <v>-6.8332483426823076E-2</v>
      </c>
      <c r="AL71" s="121">
        <f t="shared" si="535"/>
        <v>-0.21919445440420704</v>
      </c>
      <c r="AM71" s="121">
        <f t="shared" si="535"/>
        <v>-0.22900763358778625</v>
      </c>
      <c r="AN71" s="121">
        <f t="shared" si="535"/>
        <v>-0.10059819698373908</v>
      </c>
      <c r="AO71" s="121">
        <f t="shared" si="535"/>
        <v>0.15652173913043485</v>
      </c>
      <c r="AP71" s="121">
        <f t="shared" ref="AP71:AQ71" si="536">AP70/AP68</f>
        <v>4.3478260869565216E-2</v>
      </c>
      <c r="AQ71" s="121">
        <f t="shared" si="536"/>
        <v>-9.7744360902255689E-2</v>
      </c>
      <c r="AR71" s="121">
        <f t="shared" si="530"/>
        <v>-1.6776075857038688E-2</v>
      </c>
      <c r="AS71" s="121">
        <f t="shared" ref="AS71:AV71" si="537">AS70/AS68</f>
        <v>-0.1103633916554508</v>
      </c>
      <c r="AT71" s="121">
        <f t="shared" si="537"/>
        <v>-0.11103633916554499</v>
      </c>
      <c r="AU71" s="121">
        <f t="shared" si="537"/>
        <v>-0.11051212938005395</v>
      </c>
      <c r="AV71" s="121">
        <f t="shared" si="537"/>
        <v>-0.11238223418573351</v>
      </c>
      <c r="AW71" s="121">
        <f t="shared" ref="AW71:AX71" si="538">AW70/AW68</f>
        <v>-0.11380471380471377</v>
      </c>
      <c r="AX71" s="121">
        <f t="shared" si="538"/>
        <v>-0.11447811447811443</v>
      </c>
      <c r="AY71" s="121">
        <f t="shared" si="530"/>
        <v>0.32728077945084127</v>
      </c>
      <c r="AZ71" s="121">
        <f t="shared" si="530"/>
        <v>0.2202768729641694</v>
      </c>
      <c r="BA71" s="121">
        <f t="shared" si="530"/>
        <v>0.24338515391743015</v>
      </c>
      <c r="BB71" s="121">
        <f t="shared" si="530"/>
        <v>0.23648718212704625</v>
      </c>
      <c r="BC71" s="121">
        <f t="shared" si="530"/>
        <v>1.1816546762589928</v>
      </c>
      <c r="BD71" s="121">
        <f t="shared" si="530"/>
        <v>0.7302158273381294</v>
      </c>
      <c r="BE71" s="121">
        <f t="shared" si="530"/>
        <v>2.5641025641025643</v>
      </c>
      <c r="BF71" s="121">
        <f>BF70/BF68</f>
        <v>2.3808340517605693</v>
      </c>
      <c r="BG71" s="121">
        <f t="shared" si="530"/>
        <v>2.3249783923941223</v>
      </c>
      <c r="BH71" s="121">
        <f t="shared" ref="BH71:BI71" si="539">BH70/BH68</f>
        <v>1.5557476231633387E-2</v>
      </c>
      <c r="BI71" s="121">
        <f t="shared" si="539"/>
        <v>-0.28781331028522039</v>
      </c>
      <c r="BJ71" s="121">
        <f t="shared" si="530"/>
        <v>1.1494762288477034</v>
      </c>
      <c r="BK71" s="121">
        <f t="shared" ref="BK71" si="540">BK70/BK68</f>
        <v>-1</v>
      </c>
      <c r="BL71" s="121">
        <f t="shared" si="530"/>
        <v>1.9591836734693882</v>
      </c>
      <c r="BM71" s="121">
        <f t="shared" si="530"/>
        <v>2.8639455782312928</v>
      </c>
      <c r="BN71" s="121">
        <f t="shared" si="530"/>
        <v>2.8639455782312928</v>
      </c>
      <c r="BO71" s="121">
        <f t="shared" si="530"/>
        <v>1.591836734693878</v>
      </c>
      <c r="BP71" s="121">
        <f t="shared" ref="BP71:CQ71" si="541">BP70/BP68</f>
        <v>2.1632653061224492</v>
      </c>
      <c r="BQ71" s="121">
        <f t="shared" si="541"/>
        <v>2.5850340136054424</v>
      </c>
      <c r="BR71" s="121">
        <f t="shared" ref="BR71" si="542">BR70/BR68</f>
        <v>0.13333333333333336</v>
      </c>
      <c r="BS71" s="121">
        <f t="shared" si="541"/>
        <v>-0.13333333333333333</v>
      </c>
      <c r="BT71" s="121">
        <f t="shared" si="541"/>
        <v>119.60000000000001</v>
      </c>
      <c r="BU71" s="121">
        <f t="shared" si="541"/>
        <v>214.19999999999996</v>
      </c>
      <c r="BV71" s="121">
        <f t="shared" si="541"/>
        <v>277.79999999999995</v>
      </c>
      <c r="BW71" s="121">
        <f t="shared" si="541"/>
        <v>309.2</v>
      </c>
      <c r="BX71" s="121">
        <f t="shared" si="541"/>
        <v>319.39999999999998</v>
      </c>
      <c r="BY71" s="121">
        <f t="shared" si="541"/>
        <v>347.99999999999994</v>
      </c>
      <c r="BZ71" s="121">
        <f t="shared" si="541"/>
        <v>-0.13695652173913048</v>
      </c>
      <c r="CA71" s="121">
        <f t="shared" si="541"/>
        <v>0.10000000000000012</v>
      </c>
      <c r="CB71" s="121">
        <f t="shared" si="541"/>
        <v>-1.5972645088762959E-2</v>
      </c>
      <c r="CC71" s="121">
        <f t="shared" ref="CC71:CE71" si="543">CC70/CC68</f>
        <v>-1.5972645088762959E-2</v>
      </c>
      <c r="CD71" s="121">
        <f t="shared" si="543"/>
        <v>0.14590847346479913</v>
      </c>
      <c r="CE71" s="121">
        <f t="shared" si="543"/>
        <v>0.25120614548690812</v>
      </c>
      <c r="CF71" s="121">
        <f t="shared" si="541"/>
        <v>0.875</v>
      </c>
      <c r="CG71" s="121">
        <f t="shared" si="541"/>
        <v>0.875</v>
      </c>
      <c r="CH71" s="121">
        <f t="shared" si="541"/>
        <v>0.875</v>
      </c>
      <c r="CI71" s="121">
        <f t="shared" si="541"/>
        <v>0.875</v>
      </c>
      <c r="CJ71" s="121">
        <f t="shared" si="541"/>
        <v>0.875</v>
      </c>
      <c r="CK71" s="121">
        <f t="shared" si="541"/>
        <v>0.875</v>
      </c>
      <c r="CL71" s="121">
        <f t="shared" si="541"/>
        <v>7.5714285714285712</v>
      </c>
      <c r="CM71" s="121">
        <f t="shared" si="541"/>
        <v>7.5714285714285712</v>
      </c>
      <c r="CN71" s="121">
        <f t="shared" si="541"/>
        <v>7.5714285714285712</v>
      </c>
      <c r="CO71" s="121">
        <f t="shared" si="541"/>
        <v>5.168329315677813E-2</v>
      </c>
      <c r="CP71" s="121">
        <f t="shared" si="541"/>
        <v>-5.9097744360902357E-2</v>
      </c>
      <c r="CQ71" s="121">
        <f t="shared" si="541"/>
        <v>1.8390588379999999</v>
      </c>
      <c r="CR71" s="121">
        <f t="shared" ref="CR71:CS71" si="544">CR70/CR68</f>
        <v>-0.64500000000000002</v>
      </c>
      <c r="CS71" s="121">
        <f t="shared" si="544"/>
        <v>-0.72</v>
      </c>
      <c r="CT71" s="121">
        <f t="shared" ref="CT71:DH71" si="545">CT70/CT68</f>
        <v>4.9999999999999989E-2</v>
      </c>
      <c r="CU71" s="121">
        <f t="shared" si="545"/>
        <v>7.24</v>
      </c>
      <c r="CV71" s="121">
        <f t="shared" si="545"/>
        <v>0.21999999999999992</v>
      </c>
      <c r="CW71" s="121">
        <f t="shared" si="545"/>
        <v>2.25</v>
      </c>
      <c r="CX71" s="121">
        <f t="shared" si="545"/>
        <v>2.0899999999999994</v>
      </c>
      <c r="CY71" s="121">
        <f t="shared" si="545"/>
        <v>7.24</v>
      </c>
      <c r="CZ71" s="121">
        <f t="shared" si="545"/>
        <v>2.0899999999999994</v>
      </c>
      <c r="DA71" s="121">
        <f t="shared" si="545"/>
        <v>2.0899999999999994</v>
      </c>
      <c r="DB71" s="121">
        <f t="shared" si="545"/>
        <v>0</v>
      </c>
      <c r="DC71" s="121">
        <f t="shared" ref="DC71:DE71" si="546">DC70/DC68</f>
        <v>2.89041095890411</v>
      </c>
      <c r="DD71" s="121">
        <f t="shared" si="546"/>
        <v>2.89041095890411</v>
      </c>
      <c r="DE71" s="121">
        <f t="shared" si="546"/>
        <v>-2.739726027397257E-2</v>
      </c>
      <c r="DF71" s="121">
        <f t="shared" si="545"/>
        <v>5.0921748098492091E-3</v>
      </c>
      <c r="DG71" s="121">
        <f t="shared" si="545"/>
        <v>7.5029006059043543E-2</v>
      </c>
      <c r="DH71" s="121">
        <f t="shared" si="545"/>
        <v>0.26427742684027339</v>
      </c>
      <c r="DI71" s="121">
        <f t="shared" ref="DI71" si="547">DI70/DI68</f>
        <v>0.2578721221060733</v>
      </c>
      <c r="DJ71" s="121">
        <v>-0.5</v>
      </c>
      <c r="DK71" s="121">
        <v>-0.25</v>
      </c>
      <c r="DL71" s="121">
        <v>0.25</v>
      </c>
      <c r="DM71" s="121">
        <v>0.5</v>
      </c>
      <c r="DN71" s="121">
        <v>-0.5</v>
      </c>
      <c r="DO71" s="121">
        <v>-0.25</v>
      </c>
      <c r="DP71" s="121">
        <v>0.25</v>
      </c>
      <c r="DQ71" s="121">
        <v>0.5</v>
      </c>
      <c r="DR71" s="121">
        <f>DR70/DR68</f>
        <v>0.42222222222222222</v>
      </c>
      <c r="DS71" s="121">
        <v>-0.5</v>
      </c>
      <c r="DT71" s="121">
        <v>-0.25</v>
      </c>
      <c r="DU71" s="121">
        <v>0.25</v>
      </c>
      <c r="DV71" s="121">
        <v>0.5</v>
      </c>
      <c r="DW71" s="121">
        <f>DW70/DW68</f>
        <v>0.42222222222222222</v>
      </c>
      <c r="DX71" s="121">
        <f>DX70/DX68</f>
        <v>0.34771573604060912</v>
      </c>
      <c r="DY71" s="121">
        <f>DY70/DY68</f>
        <v>4.3993231810490654E-2</v>
      </c>
      <c r="DZ71" s="171">
        <f>DZ70/DZ68</f>
        <v>-0.19566748855230714</v>
      </c>
      <c r="EA71" s="171">
        <f>EA70/EA68</f>
        <v>-0.30151461782317718</v>
      </c>
      <c r="EB71" s="171">
        <f t="shared" ref="EB71:EI71" si="548">EB70/EB68</f>
        <v>-0.27421627333568155</v>
      </c>
      <c r="EC71" s="171">
        <f t="shared" si="548"/>
        <v>-0.23652694610778446</v>
      </c>
      <c r="ED71" s="171">
        <f t="shared" si="548"/>
        <v>-0.21803451919690031</v>
      </c>
      <c r="EE71" s="171">
        <f t="shared" si="548"/>
        <v>-9.8274040154984157E-2</v>
      </c>
      <c r="EF71" s="171">
        <f t="shared" si="548"/>
        <v>-0.2928848185980979</v>
      </c>
      <c r="EG71" s="171">
        <f t="shared" si="548"/>
        <v>-0.43113772455089822</v>
      </c>
      <c r="EH71" s="171">
        <f t="shared" si="548"/>
        <v>-0.40560056357872493</v>
      </c>
      <c r="EI71" s="171">
        <f t="shared" si="548"/>
        <v>-0.40683339203945051</v>
      </c>
      <c r="EK71" s="121">
        <f>-0.1</f>
        <v>-0.1</v>
      </c>
      <c r="EL71" s="121">
        <v>-0.2</v>
      </c>
      <c r="EM71" s="121">
        <v>-0.3</v>
      </c>
      <c r="EN71" s="121">
        <v>-0.4</v>
      </c>
      <c r="EO71" s="121">
        <v>-0.5</v>
      </c>
      <c r="EP71" s="121">
        <f>-0.1</f>
        <v>-0.1</v>
      </c>
      <c r="EQ71" s="121">
        <v>-0.2</v>
      </c>
      <c r="ER71" s="121">
        <v>-0.3</v>
      </c>
      <c r="ES71" s="121">
        <v>-0.4</v>
      </c>
      <c r="ET71" s="121">
        <v>-0.5</v>
      </c>
      <c r="EU71" s="121">
        <f>-0.1</f>
        <v>-0.1</v>
      </c>
      <c r="EV71" s="121">
        <v>-0.2</v>
      </c>
      <c r="EW71" s="121">
        <v>-0.3</v>
      </c>
      <c r="EX71" s="121">
        <v>-0.4</v>
      </c>
      <c r="EY71" s="121">
        <v>-0.5</v>
      </c>
      <c r="EZ71" s="121">
        <f>-0.1</f>
        <v>-0.1</v>
      </c>
      <c r="FA71" s="121">
        <v>-0.2</v>
      </c>
      <c r="FB71" s="121">
        <v>-0.3</v>
      </c>
      <c r="FC71" s="121">
        <v>-0.4</v>
      </c>
      <c r="FD71" s="121">
        <v>-0.5</v>
      </c>
      <c r="FE71" s="121">
        <f>-0.1</f>
        <v>-0.1</v>
      </c>
      <c r="FF71" s="121">
        <v>-0.2</v>
      </c>
      <c r="FG71" s="121">
        <v>-0.3</v>
      </c>
      <c r="FH71" s="121">
        <v>-0.4</v>
      </c>
      <c r="FI71" s="121">
        <v>-0.5</v>
      </c>
      <c r="FJ71" s="121">
        <f>-0.1</f>
        <v>-0.1</v>
      </c>
      <c r="FK71" s="121">
        <v>-0.2</v>
      </c>
      <c r="FL71" s="121">
        <v>-0.3</v>
      </c>
      <c r="FM71" s="121">
        <v>-0.4</v>
      </c>
      <c r="FN71" s="121">
        <v>-0.5</v>
      </c>
      <c r="FO71" s="121">
        <v>1.84</v>
      </c>
      <c r="FP71" s="121">
        <f t="shared" ref="FP71" si="549">FP70/FP68</f>
        <v>1.8471337579617835</v>
      </c>
      <c r="FQ71" s="121">
        <f>FQ70/FQ68</f>
        <v>-1.322816531098513E-2</v>
      </c>
      <c r="FR71" s="121">
        <f>FR70/FR68</f>
        <v>-6.6323377960865085E-2</v>
      </c>
      <c r="FS71" s="121">
        <f t="shared" ref="FS71:FT71" si="550">FS70/FS68</f>
        <v>-1.17492399967135E-2</v>
      </c>
      <c r="FT71" s="121">
        <f t="shared" si="550"/>
        <v>1.6477857878475798E-2</v>
      </c>
      <c r="FU71" s="68">
        <f t="shared" ref="FU71:FX71" si="551">FU70/FU68</f>
        <v>-0.43840579710144928</v>
      </c>
      <c r="FV71" s="68">
        <f t="shared" si="551"/>
        <v>-0.43840579710144928</v>
      </c>
      <c r="FW71" s="68">
        <f t="shared" si="551"/>
        <v>-0.43840579710144928</v>
      </c>
      <c r="FX71" s="68">
        <f t="shared" si="551"/>
        <v>2.7124183006535945</v>
      </c>
      <c r="FY71" s="68">
        <f>FY70/FY68</f>
        <v>1.7647058823529429E-2</v>
      </c>
      <c r="FZ71" s="68">
        <f t="shared" ref="FZ71:GD71" si="552">FZ70/FZ68</f>
        <v>9.3040293040293001E-2</v>
      </c>
      <c r="GA71" s="68">
        <f t="shared" si="552"/>
        <v>0.13659985152190049</v>
      </c>
      <c r="GB71" s="68">
        <f t="shared" si="552"/>
        <v>4.9999999999999982E-2</v>
      </c>
      <c r="GC71" s="68">
        <f t="shared" si="552"/>
        <v>0.13772893772893766</v>
      </c>
      <c r="GD71" s="68">
        <f t="shared" si="552"/>
        <v>0.14773570898292504</v>
      </c>
      <c r="GH71" s="68">
        <f t="shared" ref="GH71:GQ71" si="553">GH70/GH68</f>
        <v>2.0880503144654088</v>
      </c>
      <c r="GI71" s="68">
        <f t="shared" si="553"/>
        <v>2.0880503144654088</v>
      </c>
      <c r="GJ71" s="68">
        <f t="shared" ref="GJ71:GM71" si="554">GJ70/GJ68</f>
        <v>2.0880503144654088</v>
      </c>
      <c r="GK71" s="68">
        <f t="shared" si="554"/>
        <v>2.0880503144654088</v>
      </c>
      <c r="GL71" s="68">
        <f t="shared" si="554"/>
        <v>2.0880503144654088</v>
      </c>
      <c r="GM71" s="68">
        <f t="shared" si="554"/>
        <v>2.0880503144654088</v>
      </c>
      <c r="GN71" s="68">
        <f t="shared" ref="GN71:GO71" si="555">GN70/GN68</f>
        <v>2.0880503144654088</v>
      </c>
      <c r="GO71" s="68">
        <f t="shared" si="555"/>
        <v>2.0880503144654088</v>
      </c>
      <c r="GP71" s="263">
        <f t="shared" si="553"/>
        <v>0.11187134090428161</v>
      </c>
      <c r="GQ71" s="263">
        <f t="shared" si="553"/>
        <v>0.10465684563289805</v>
      </c>
      <c r="GR71" s="68">
        <f>GR70/GR68</f>
        <v>1.1288674425205789</v>
      </c>
      <c r="GS71" s="68">
        <f>GS70/GS68</f>
        <v>1.1288674425205789</v>
      </c>
      <c r="GT71" s="68">
        <f>GT70/GT68</f>
        <v>-0.2347634774742943</v>
      </c>
      <c r="GU71" s="79">
        <f>GU70/GU68</f>
        <v>-0.27397260273972601</v>
      </c>
      <c r="GV71" s="79">
        <f t="shared" ref="GV71:GW71" si="556">GV70/GV68</f>
        <v>-0.50387596899224807</v>
      </c>
      <c r="GW71" s="79">
        <f t="shared" si="556"/>
        <v>-0.2818181818181818</v>
      </c>
      <c r="GX71" s="79">
        <f t="shared" ref="GX71:HD71" si="557">GX69/GX68-1</f>
        <v>2.7397260273972712E-2</v>
      </c>
      <c r="GY71" s="79">
        <f t="shared" si="557"/>
        <v>-6.2015503875968991E-2</v>
      </c>
      <c r="GZ71" s="79">
        <f t="shared" si="557"/>
        <v>0.36363636363636354</v>
      </c>
      <c r="HA71" s="79">
        <f t="shared" si="557"/>
        <v>0.47058823529411775</v>
      </c>
      <c r="HB71" s="79">
        <f t="shared" si="557"/>
        <v>0.50142364753484192</v>
      </c>
      <c r="HC71" s="79">
        <f t="shared" si="557"/>
        <v>0.24404315899895113</v>
      </c>
      <c r="HD71" s="79">
        <f t="shared" si="557"/>
        <v>-1</v>
      </c>
      <c r="HE71" s="264">
        <f>HE70/HE68</f>
        <v>-7.0803250375152185E-2</v>
      </c>
      <c r="HF71" s="264">
        <f>HF70/HF68</f>
        <v>-9.6164953707636114E-2</v>
      </c>
      <c r="HG71" s="265">
        <f>2%-0%</f>
        <v>0.02</v>
      </c>
      <c r="HH71" s="266">
        <f>13%-1%</f>
        <v>0.12000000000000001</v>
      </c>
      <c r="HI71" s="266">
        <f>5%-0</f>
        <v>0.05</v>
      </c>
      <c r="HJ71" s="266">
        <f>15%-3%</f>
        <v>0.12</v>
      </c>
      <c r="HK71" s="79">
        <f>HK70/HK68</f>
        <v>0.14648808268297842</v>
      </c>
      <c r="HL71" s="79">
        <f t="shared" ref="HL71:HN71" si="558">HL70/HL68</f>
        <v>2.2041335453100159</v>
      </c>
      <c r="HM71" s="79">
        <f t="shared" si="558"/>
        <v>2.7235986645581254E-3</v>
      </c>
      <c r="HN71" s="79">
        <f t="shared" si="558"/>
        <v>0.67020080321285158</v>
      </c>
      <c r="HO71" s="79">
        <f>HO70/HO68</f>
        <v>3.0767737552169112E-2</v>
      </c>
      <c r="HP71" s="79">
        <f t="shared" ref="HP71:HR71" si="559">HP70/HP68</f>
        <v>9.8669505055880749E-2</v>
      </c>
      <c r="HQ71" s="79">
        <f t="shared" si="559"/>
        <v>1.8982387475538067E-2</v>
      </c>
      <c r="HR71" s="79">
        <f t="shared" si="559"/>
        <v>6.1096327833954217E-2</v>
      </c>
      <c r="HS71" s="79">
        <f>HS70/HS68</f>
        <v>1.0014326647564469</v>
      </c>
      <c r="HT71" s="68">
        <f>HT70/HT68</f>
        <v>-0.26645997745208572</v>
      </c>
      <c r="HU71" s="79">
        <v>0.754</v>
      </c>
      <c r="HV71" s="79">
        <v>0.754</v>
      </c>
      <c r="HW71" s="79">
        <v>0.5</v>
      </c>
      <c r="HX71" s="79">
        <v>0.25</v>
      </c>
      <c r="HY71" s="79">
        <f>HY70/HY68</f>
        <v>2.321971295905445</v>
      </c>
      <c r="HZ71" s="79">
        <f>HZ70/HZ68</f>
        <v>1.2879367241108375</v>
      </c>
      <c r="IA71" s="79">
        <v>0.5</v>
      </c>
      <c r="IB71" s="79">
        <f>IB70/IB68</f>
        <v>-1.4693684085792221E-2</v>
      </c>
      <c r="IC71" s="79">
        <f>1-75%</f>
        <v>0.25</v>
      </c>
      <c r="ID71" s="264">
        <f>ID69/ID68-1</f>
        <v>1.3603507524588223</v>
      </c>
      <c r="IE71" s="79">
        <v>-0.30399999999999999</v>
      </c>
      <c r="IF71" s="79">
        <f>IF70/IF68</f>
        <v>1</v>
      </c>
      <c r="IG71" s="79"/>
      <c r="IH71" s="79">
        <f>IH70/IH68</f>
        <v>19</v>
      </c>
      <c r="II71" s="79">
        <f t="shared" ref="II71:IK71" si="560">II70/II68</f>
        <v>1.1076923076923075</v>
      </c>
      <c r="IJ71" s="79">
        <f t="shared" si="560"/>
        <v>0.56862745098039225</v>
      </c>
      <c r="IK71" s="79">
        <f t="shared" si="560"/>
        <v>0.38582677165354351</v>
      </c>
      <c r="IL71" s="79">
        <f t="shared" ref="IL71:IM71" si="561">IL70/IL68</f>
        <v>1.9393939393939394</v>
      </c>
      <c r="IM71" s="79">
        <f t="shared" si="561"/>
        <v>0.6</v>
      </c>
      <c r="IN71" s="79">
        <f t="shared" ref="IN71:IO71" si="562">IN70/IN68</f>
        <v>0.42335766423357674</v>
      </c>
      <c r="IO71" s="79">
        <f t="shared" si="562"/>
        <v>0.35624999999999996</v>
      </c>
      <c r="IP71" s="79">
        <f t="shared" ref="IP71" si="563">IP70/IP68</f>
        <v>0.31818181818181801</v>
      </c>
      <c r="IQ71" s="79">
        <f t="shared" ref="IQ71:IR71" si="564">IQ70/IQ68</f>
        <v>15</v>
      </c>
      <c r="IR71" s="79">
        <f t="shared" si="564"/>
        <v>1.0615384615384615</v>
      </c>
      <c r="IS71" s="79">
        <f t="shared" ref="IS71:IT71" si="565">IS70/IS68</f>
        <v>0.63725490196078438</v>
      </c>
      <c r="IT71" s="79">
        <f t="shared" si="565"/>
        <v>0.49606299212598431</v>
      </c>
      <c r="IU71" s="79">
        <f t="shared" ref="IU71:IV71" si="566">IU70/IU68</f>
        <v>1.7027027027027026</v>
      </c>
      <c r="IV71" s="79">
        <f t="shared" si="566"/>
        <v>1.7250000000000001</v>
      </c>
      <c r="IW71" s="79">
        <f t="shared" ref="IW71:IY71" si="567">IW70/IW68</f>
        <v>1.0615384615384615</v>
      </c>
      <c r="IX71" s="79">
        <f t="shared" si="567"/>
        <v>0.63725490196078438</v>
      </c>
      <c r="IY71" s="79">
        <f t="shared" si="567"/>
        <v>0.49606299212598431</v>
      </c>
      <c r="IZ71" s="79">
        <f t="shared" ref="IZ71:JA71" si="568">IZ70/IZ68</f>
        <v>0.11333333333333329</v>
      </c>
      <c r="JA71" s="79">
        <f t="shared" si="568"/>
        <v>0.26666666666666666</v>
      </c>
      <c r="JB71" s="79"/>
      <c r="JC71" s="79">
        <f>JC70/JC68</f>
        <v>7</v>
      </c>
      <c r="JD71" s="79"/>
      <c r="JE71" s="79">
        <f>JE70/JE68</f>
        <v>29</v>
      </c>
      <c r="JF71" s="79">
        <f t="shared" ref="JF71" si="569">JF70/JF68</f>
        <v>1.3076923076923077</v>
      </c>
      <c r="JG71" s="79">
        <f t="shared" ref="JG71" si="570">JG70/JG68</f>
        <v>0.47058823529411775</v>
      </c>
      <c r="JH71" s="79">
        <f t="shared" ref="JH71" si="571">JH70/JH68</f>
        <v>0.18110236220472448</v>
      </c>
      <c r="JI71" s="79"/>
      <c r="JJ71" s="79">
        <f>JJ70/JJ68</f>
        <v>1</v>
      </c>
      <c r="JK71" s="79">
        <f t="shared" ref="JK71:JM71" si="572">JK70/JK68</f>
        <v>0.45522388059701491</v>
      </c>
      <c r="JL71" s="79">
        <f t="shared" si="572"/>
        <v>0.29940119760479045</v>
      </c>
      <c r="JM71" s="79">
        <f t="shared" si="572"/>
        <v>0.22105263157894733</v>
      </c>
      <c r="JN71" s="79"/>
      <c r="JO71" s="79">
        <f>JO70/JO68</f>
        <v>0.36250000000000004</v>
      </c>
      <c r="JP71" s="79"/>
      <c r="JQ71" s="79">
        <f>JQ70/JQ68</f>
        <v>0.875</v>
      </c>
      <c r="JR71" s="79">
        <f t="shared" ref="JR71" si="573">JR70/JR68</f>
        <v>0.11940298507462684</v>
      </c>
      <c r="JS71" s="79"/>
      <c r="JT71" s="79">
        <f>JT70/JT68</f>
        <v>1.8030303030303032</v>
      </c>
      <c r="JU71" s="79">
        <f t="shared" ref="JU71:JW71" si="574">JU70/JU68</f>
        <v>0.66911764705882348</v>
      </c>
      <c r="JV71" s="79">
        <f t="shared" si="574"/>
        <v>0.42134831460674155</v>
      </c>
      <c r="JW71" s="79">
        <f t="shared" si="574"/>
        <v>0.30917874396135275</v>
      </c>
      <c r="JX71" s="79"/>
      <c r="JY71" s="79">
        <f>JY70/JY68</f>
        <v>0.6515151515151516</v>
      </c>
      <c r="JZ71" s="79"/>
      <c r="KA71" s="79">
        <f>KA70/KA68</f>
        <v>1.2727272727272729</v>
      </c>
      <c r="KB71" s="79">
        <f t="shared" ref="KB71" si="575">KB70/KB68</f>
        <v>0.10294117647058826</v>
      </c>
      <c r="KC71" s="79">
        <f>KC70/KC68</f>
        <v>3.8684210526315788</v>
      </c>
      <c r="KD71" s="79">
        <f>KD70/KD68</f>
        <v>0.64743589743589747</v>
      </c>
      <c r="KE71" s="79">
        <f t="shared" ref="KE71:KG71" si="576">KE70/KE68</f>
        <v>0.3577981651376147</v>
      </c>
      <c r="KF71" s="79">
        <f t="shared" si="576"/>
        <v>0.24902723735408569</v>
      </c>
      <c r="KG71" s="79">
        <f t="shared" si="576"/>
        <v>0.19434628975265006</v>
      </c>
      <c r="KH71" s="79">
        <f>KH70/KH68</f>
        <v>3.9736842105263155</v>
      </c>
      <c r="KI71" s="79">
        <f>KI70/KI68</f>
        <v>0.23076923076923075</v>
      </c>
      <c r="KJ71" s="79">
        <f>KJ70/KJ68</f>
        <v>2.9473684210526314</v>
      </c>
      <c r="KK71" s="79">
        <f>KK70/KK68</f>
        <v>-3.8461538461538443E-2</v>
      </c>
      <c r="KL71" s="79">
        <f t="shared" ref="KL71" si="577">KL70/KL68</f>
        <v>0.69724770642201828</v>
      </c>
      <c r="KM71" s="79">
        <f t="shared" ref="KM71:KN71" si="578">KM70/KM68</f>
        <v>0.38918918918918916</v>
      </c>
      <c r="KN71" s="79">
        <f t="shared" si="578"/>
        <v>0.30396475770925119</v>
      </c>
      <c r="KO71" s="79">
        <f t="shared" ref="KO71:KP71" si="579">KO70/KO68</f>
        <v>0.26877470355731226</v>
      </c>
      <c r="KP71" s="79">
        <f t="shared" si="579"/>
        <v>0.24723247232472309</v>
      </c>
      <c r="KQ71" s="79"/>
      <c r="KR71" s="79">
        <f t="shared" ref="KR71" si="580">KR70/KR68</f>
        <v>1.3636363636363638</v>
      </c>
      <c r="KS71" s="79">
        <f t="shared" ref="KS71:KT71" si="581">KS70/KS68</f>
        <v>0.60294117647058831</v>
      </c>
      <c r="KT71" s="79">
        <f t="shared" si="581"/>
        <v>0.44382022471910104</v>
      </c>
      <c r="KU71" s="79">
        <f t="shared" ref="KU71:KV71" si="582">KU70/KU68</f>
        <v>0.36714975845410636</v>
      </c>
      <c r="KV71" s="79">
        <f t="shared" si="582"/>
        <v>0.67256637168141575</v>
      </c>
      <c r="KW71" s="79">
        <f t="shared" ref="KW71:KZ71" si="583">KW70/KW68</f>
        <v>0.76146788990825676</v>
      </c>
      <c r="KX71" s="79">
        <f t="shared" si="583"/>
        <v>0.60294117647058831</v>
      </c>
      <c r="KY71" s="79">
        <f t="shared" si="583"/>
        <v>0.44382022471910104</v>
      </c>
      <c r="KZ71" s="79">
        <f t="shared" si="583"/>
        <v>0.36714975845410636</v>
      </c>
      <c r="LA71" s="79">
        <f t="shared" ref="LA71:LD71" si="584">LA70/LA68</f>
        <v>3.9999999999999973E-2</v>
      </c>
      <c r="LB71" s="79">
        <f t="shared" si="584"/>
        <v>0.45333333333333337</v>
      </c>
      <c r="LC71" s="79">
        <f t="shared" si="584"/>
        <v>0.44382022471910104</v>
      </c>
      <c r="LD71" s="79">
        <f t="shared" si="584"/>
        <v>0.36714975845410636</v>
      </c>
      <c r="LE71" s="121"/>
      <c r="LF71" s="121"/>
      <c r="LG71" s="79">
        <v>0.54600000000000004</v>
      </c>
      <c r="LH71" s="79">
        <v>-2.4E-2</v>
      </c>
      <c r="LI71" s="339">
        <f>LI70/LI68</f>
        <v>1.0299999999999998</v>
      </c>
      <c r="LJ71" s="339">
        <f t="shared" ref="LJ71" si="585">LJ70/LJ68</f>
        <v>5.2857142857142856</v>
      </c>
      <c r="LK71" s="267">
        <f>LK69/LK68-1</f>
        <v>1.0307692307692307</v>
      </c>
      <c r="LL71" s="267">
        <f>LL69/LL68-1</f>
        <v>-6.6666666666666652E-2</v>
      </c>
      <c r="LM71" s="267">
        <f>LM69/LM68-1</f>
        <v>-6.6666666666666652E-2</v>
      </c>
      <c r="LN71" s="267">
        <f t="shared" ref="LN71:LT71" si="586">LN69/LN68-1</f>
        <v>-7.1428571428571397E-2</v>
      </c>
      <c r="LO71" s="267">
        <f t="shared" si="586"/>
        <v>-7.6923076923076872E-2</v>
      </c>
      <c r="LP71" s="267">
        <f t="shared" si="586"/>
        <v>-8.333333333333337E-2</v>
      </c>
      <c r="LQ71" s="267">
        <f t="shared" si="586"/>
        <v>-9.0909090909090939E-2</v>
      </c>
      <c r="LR71" s="267">
        <f t="shared" si="586"/>
        <v>-9.9999999999999978E-2</v>
      </c>
      <c r="LS71" s="267">
        <f t="shared" si="586"/>
        <v>-0.11111111111111116</v>
      </c>
      <c r="LT71" s="267">
        <f t="shared" si="586"/>
        <v>-0.125</v>
      </c>
      <c r="LU71" s="267">
        <f>LU69/LU68-1</f>
        <v>-0.5</v>
      </c>
      <c r="LV71" s="267">
        <f>LV69/LV68-1</f>
        <v>-6.6666666666666652E-2</v>
      </c>
      <c r="LW71" s="267">
        <f t="shared" ref="LW71:MD71" si="587">LW69/LW68-1</f>
        <v>-6.6666666666666652E-2</v>
      </c>
      <c r="LX71" s="267">
        <f t="shared" si="587"/>
        <v>-7.1428571428571397E-2</v>
      </c>
      <c r="LY71" s="267">
        <f t="shared" si="587"/>
        <v>-7.6923076923076872E-2</v>
      </c>
      <c r="LZ71" s="267">
        <f t="shared" si="587"/>
        <v>-8.333333333333337E-2</v>
      </c>
      <c r="MA71" s="267">
        <f t="shared" si="587"/>
        <v>-9.0909090909090939E-2</v>
      </c>
      <c r="MB71" s="267">
        <f t="shared" si="587"/>
        <v>-9.9999999999999978E-2</v>
      </c>
      <c r="MC71" s="267">
        <f t="shared" si="587"/>
        <v>-0.11111111111111116</v>
      </c>
      <c r="MD71" s="267">
        <f t="shared" si="587"/>
        <v>-0.125</v>
      </c>
      <c r="ME71" s="267">
        <v>0.01</v>
      </c>
      <c r="MF71" s="267">
        <f>MF70/MF68</f>
        <v>-4.7619047619047596E-2</v>
      </c>
      <c r="MG71" s="267">
        <f>MG70/MG68</f>
        <v>-0.12587412587412591</v>
      </c>
      <c r="MH71" s="267">
        <v>-0.47299999999999998</v>
      </c>
      <c r="MI71" s="267">
        <f t="shared" ref="MI71:MR71" si="588">MI69/MI68-1</f>
        <v>0.13895216400911159</v>
      </c>
      <c r="MJ71" s="267">
        <f t="shared" si="588"/>
        <v>0.13211845102505704</v>
      </c>
      <c r="MK71" s="267">
        <f t="shared" si="588"/>
        <v>0.25110132158590326</v>
      </c>
      <c r="ML71" s="267">
        <f t="shared" si="588"/>
        <v>0.24449339207048482</v>
      </c>
      <c r="MM71" s="267">
        <f t="shared" si="588"/>
        <v>-5.6462585034013579E-2</v>
      </c>
      <c r="MN71" s="267">
        <f t="shared" si="588"/>
        <v>-7.0997990622906904E-2</v>
      </c>
      <c r="MO71" s="267">
        <f t="shared" si="588"/>
        <v>-7.5333333333333363E-2</v>
      </c>
      <c r="MP71" s="267">
        <f t="shared" si="588"/>
        <v>-7.5333333333333363E-2</v>
      </c>
      <c r="MQ71" s="267">
        <f t="shared" si="588"/>
        <v>-7.5333333333333363E-2</v>
      </c>
      <c r="MR71" s="267">
        <f t="shared" si="588"/>
        <v>-7.5333333333333363E-2</v>
      </c>
      <c r="MT71" s="79" t="s">
        <v>2191</v>
      </c>
      <c r="MU71" s="68">
        <f>MU70/MU68</f>
        <v>0.12981132075471702</v>
      </c>
      <c r="MV71" s="79"/>
      <c r="MX71" s="121">
        <f>MX70/MX68</f>
        <v>9.1425996872499513E-2</v>
      </c>
      <c r="MZ71" s="121"/>
      <c r="NA71" s="121">
        <f>NA70/NA68</f>
        <v>0.22950819672131154</v>
      </c>
      <c r="NB71" s="121">
        <f>NB70/NB68</f>
        <v>0.54004106776180694</v>
      </c>
      <c r="NC71" s="121">
        <f>NC70/NC68</f>
        <v>1.917905205332173</v>
      </c>
      <c r="NE71" s="121">
        <f>NE70/NE68</f>
        <v>2.0710342506307904</v>
      </c>
      <c r="NF71" s="121"/>
      <c r="NG71" s="121"/>
      <c r="NH71" s="121"/>
      <c r="NI71" s="121"/>
      <c r="NJ71" s="121"/>
      <c r="NK71" s="121">
        <f>NK70/NK68</f>
        <v>0.89873417721518978</v>
      </c>
      <c r="NL71" s="121">
        <f>NL70/NL68</f>
        <v>0.89041095890410971</v>
      </c>
      <c r="NM71" s="121">
        <f>NM70/NM68</f>
        <v>0.97368421052631593</v>
      </c>
      <c r="NN71" s="123"/>
      <c r="NO71" s="121"/>
      <c r="NP71" s="121"/>
      <c r="NQ71" s="121"/>
      <c r="NW71" s="123"/>
      <c r="NX71" s="121"/>
      <c r="OA71" s="121">
        <f>OA70/OA68</f>
        <v>0.20473561670871937</v>
      </c>
      <c r="OB71" s="121">
        <f>OB70/OB68</f>
        <v>0.10742576288942644</v>
      </c>
      <c r="OF71" s="122"/>
      <c r="OG71" s="121">
        <f>OG70/OG68</f>
        <v>3.384615384615385</v>
      </c>
      <c r="OH71" s="121"/>
      <c r="OI71" s="121">
        <f>OI70/OI68</f>
        <v>2.0612244897959182</v>
      </c>
      <c r="OM71" s="121">
        <f t="shared" ref="OM71:OR71" si="589">OM70/OM68</f>
        <v>-1</v>
      </c>
      <c r="ON71" s="121">
        <f t="shared" si="589"/>
        <v>7.5909090909090917</v>
      </c>
      <c r="OO71" s="121">
        <f t="shared" si="589"/>
        <v>1.8471337579617835</v>
      </c>
      <c r="OP71" s="121">
        <f t="shared" si="589"/>
        <v>2.6439111218119593</v>
      </c>
      <c r="OQ71" s="121">
        <f t="shared" si="589"/>
        <v>2.6439111218119593</v>
      </c>
      <c r="OR71" s="121">
        <f t="shared" si="589"/>
        <v>2.6439111218119593</v>
      </c>
      <c r="OS71" s="121"/>
      <c r="OT71" s="121">
        <f>OT70/OT68</f>
        <v>9.2708333333333339</v>
      </c>
      <c r="OW71" s="121"/>
      <c r="OX71" s="121">
        <v>1.07</v>
      </c>
      <c r="PA71" s="121"/>
      <c r="PC71" s="121">
        <f>PC70/PC68</f>
        <v>0.33333333333333331</v>
      </c>
      <c r="PD71" s="121">
        <f>PD70/PD68</f>
        <v>0.22222222222222221</v>
      </c>
      <c r="PE71" s="121">
        <f>PE70/PE68</f>
        <v>0.16666666666666666</v>
      </c>
      <c r="PI71" s="121"/>
      <c r="PJ71" s="121">
        <f>PJ70/PJ68</f>
        <v>0.20967741935483866</v>
      </c>
      <c r="PK71" s="121">
        <f>PK70/PK68</f>
        <v>0.25567737471646229</v>
      </c>
      <c r="PO71" s="121"/>
      <c r="PQ71" s="121"/>
      <c r="PR71" s="121"/>
      <c r="PT71" s="121"/>
      <c r="PU71" s="121">
        <f>PU70/PU68</f>
        <v>8.7311079699902094E-2</v>
      </c>
      <c r="PX71" s="123"/>
      <c r="PZ71" s="121"/>
      <c r="QA71" s="121"/>
      <c r="QB71" s="123"/>
      <c r="QC71" s="121">
        <f>QC70/QC68</f>
        <v>0.29421915444348579</v>
      </c>
      <c r="QD71" s="121">
        <f>QD70/QD68</f>
        <v>0.29421915444348579</v>
      </c>
      <c r="QE71" s="121"/>
      <c r="QF71" s="121"/>
      <c r="QH71" s="121">
        <f>QH70/QH68</f>
        <v>2.6335040234089203E-2</v>
      </c>
      <c r="QI71" s="121">
        <f>QI70/QI68</f>
        <v>4.7332832456799326E-2</v>
      </c>
      <c r="QJ71" s="121">
        <f>QJ70/QJ68</f>
        <v>1.3698630136986394E-2</v>
      </c>
      <c r="QL71" s="121"/>
      <c r="QM71" s="121"/>
      <c r="QN71" s="121"/>
      <c r="QP71" s="121"/>
      <c r="QQ71" s="121"/>
      <c r="QR71" s="121">
        <f>QR70/QR68</f>
        <v>0.20093062605752968</v>
      </c>
      <c r="QV71" s="121"/>
      <c r="QZ71" s="121">
        <f t="shared" ref="QZ71:RE71" si="590">QZ70/QZ68</f>
        <v>3.3988269794721404</v>
      </c>
      <c r="RA71" s="121">
        <f t="shared" si="590"/>
        <v>3.3988269794721404</v>
      </c>
      <c r="RB71" s="121">
        <f t="shared" si="590"/>
        <v>3.3988269794721404</v>
      </c>
      <c r="RC71" s="121">
        <f t="shared" si="590"/>
        <v>3.3988269794721404</v>
      </c>
      <c r="RD71" s="121">
        <f t="shared" si="590"/>
        <v>3.3988269794721404</v>
      </c>
      <c r="RE71" s="121">
        <f t="shared" si="590"/>
        <v>3.3988269794721404</v>
      </c>
      <c r="RG71" s="121"/>
      <c r="RM71" s="121">
        <f>RM70/RM68</f>
        <v>1</v>
      </c>
      <c r="RN71" s="121"/>
      <c r="RO71" s="121"/>
      <c r="RP71" s="121"/>
      <c r="RS71" s="123"/>
      <c r="RT71" s="68">
        <f>RT70/RT68</f>
        <v>7.474576271186443</v>
      </c>
      <c r="RU71" s="68">
        <f>RU70/RU68</f>
        <v>0.2261732248355813</v>
      </c>
      <c r="RV71" s="123"/>
      <c r="SC71" s="68">
        <f>SC70/SC68</f>
        <v>0</v>
      </c>
      <c r="SD71" s="68">
        <f>SD70/SD68</f>
        <v>0</v>
      </c>
      <c r="SI71" s="68">
        <f>SI70/SI68</f>
        <v>1.5</v>
      </c>
      <c r="SK71" s="121"/>
      <c r="SM71" s="68">
        <f>SM70/SM68</f>
        <v>0.10619469026548668</v>
      </c>
      <c r="SO71" s="121"/>
      <c r="SR71" s="79"/>
      <c r="SS71" s="79">
        <f>SS69/SS68-1</f>
        <v>1.7660144181256436</v>
      </c>
      <c r="ST71" s="79"/>
      <c r="SU71" s="79"/>
      <c r="SV71" s="79"/>
      <c r="SW71" s="79"/>
      <c r="SX71" s="79"/>
      <c r="SY71" s="79"/>
      <c r="SZ71" s="79"/>
      <c r="TA71" s="79">
        <f>TA69/TA68-1</f>
        <v>7.5714285714285712</v>
      </c>
      <c r="TB71" s="79"/>
      <c r="TC71" s="79"/>
      <c r="TD71" s="79"/>
      <c r="TE71" s="79"/>
      <c r="TF71" s="79"/>
      <c r="TG71" s="79"/>
      <c r="TH71" s="79"/>
      <c r="TI71" s="79"/>
      <c r="TJ71" s="79"/>
      <c r="TK71" s="264">
        <f>TK70/TK68</f>
        <v>3.1154791154791153</v>
      </c>
      <c r="TL71" s="79"/>
      <c r="TM71" s="79"/>
      <c r="TN71" s="79"/>
      <c r="TO71" s="79"/>
      <c r="TP71" s="79"/>
      <c r="TQ71" s="79"/>
      <c r="TR71" s="264">
        <f>TR70/TR68</f>
        <v>1.8471337579617837</v>
      </c>
      <c r="TS71" s="79"/>
      <c r="TT71" s="79"/>
      <c r="TU71" s="79"/>
      <c r="TV71" s="79"/>
      <c r="TW71" s="79"/>
      <c r="TX71" s="79"/>
      <c r="TY71" s="79"/>
      <c r="TZ71" s="79"/>
      <c r="UA71" s="79"/>
      <c r="UB71" s="79"/>
      <c r="UC71" s="79"/>
      <c r="UD71" s="79"/>
      <c r="UE71" s="79">
        <f>UE70/UE68</f>
        <v>0.2</v>
      </c>
      <c r="UF71" s="79"/>
      <c r="UG71" s="79"/>
      <c r="UH71" s="79"/>
      <c r="UI71" s="79"/>
      <c r="UJ71" s="79"/>
      <c r="UK71" s="79"/>
      <c r="UL71" s="79"/>
      <c r="UM71" s="79"/>
      <c r="UN71" s="79"/>
      <c r="UO71" s="259"/>
      <c r="UP71" s="259"/>
      <c r="UQ71" s="79"/>
      <c r="UR71" s="79"/>
      <c r="US71" s="79"/>
      <c r="UT71" s="79"/>
      <c r="UU71" s="79"/>
      <c r="UV71" s="79"/>
      <c r="UW71" s="79"/>
      <c r="UX71" s="79"/>
      <c r="UY71" s="79"/>
      <c r="UZ71" s="79"/>
      <c r="VA71" s="79"/>
      <c r="VB71" s="79"/>
      <c r="VC71" s="79"/>
      <c r="VD71" s="79"/>
      <c r="VE71" s="79"/>
      <c r="VF71" s="79"/>
      <c r="VG71" s="79"/>
      <c r="VH71" s="79"/>
      <c r="VI71" s="79"/>
      <c r="VJ71" s="79"/>
      <c r="VK71" s="79"/>
      <c r="VL71" s="79"/>
      <c r="VM71" s="79"/>
      <c r="VN71" s="79"/>
      <c r="VO71" s="79"/>
      <c r="VP71" s="79"/>
      <c r="VQ71" s="79"/>
      <c r="VR71" s="79"/>
      <c r="VS71" s="79"/>
      <c r="VT71" s="79"/>
      <c r="VU71" s="79"/>
      <c r="VV71" s="79"/>
      <c r="VW71" s="79"/>
      <c r="VX71" s="79"/>
      <c r="VY71" s="79"/>
      <c r="VZ71" s="79"/>
      <c r="WA71" s="79"/>
      <c r="WB71" s="79"/>
      <c r="WC71" s="79"/>
      <c r="WD71" s="79"/>
      <c r="WE71" s="79"/>
      <c r="WF71" s="79"/>
      <c r="WG71" s="79"/>
      <c r="WH71" s="79"/>
      <c r="WI71" s="79"/>
      <c r="WJ71" s="79"/>
      <c r="WK71" s="79"/>
      <c r="WL71" s="79"/>
      <c r="WM71" s="79"/>
      <c r="WN71" s="79"/>
      <c r="WO71" s="79"/>
      <c r="WP71" s="79"/>
      <c r="WQ71" s="79"/>
      <c r="WR71" s="79"/>
      <c r="WS71" s="79"/>
      <c r="WT71" s="79"/>
      <c r="WU71" s="79"/>
      <c r="WV71" s="79"/>
      <c r="WW71" s="79">
        <v>1</v>
      </c>
      <c r="WX71" s="79"/>
      <c r="WY71" s="79"/>
      <c r="WZ71" s="79"/>
      <c r="XA71" s="79"/>
      <c r="XB71" s="79"/>
      <c r="XC71" s="79"/>
      <c r="XD71" s="79">
        <v>1.774</v>
      </c>
      <c r="XE71" s="79"/>
      <c r="XF71" s="79"/>
      <c r="XG71" s="79"/>
      <c r="XH71" s="79"/>
      <c r="XI71" s="79"/>
      <c r="XJ71" s="79"/>
      <c r="XK71" s="79"/>
      <c r="XL71" s="79"/>
      <c r="XM71" s="79"/>
      <c r="XN71" s="79"/>
      <c r="XO71" s="79"/>
      <c r="XP71" s="79"/>
      <c r="XQ71" s="79"/>
      <c r="XR71" s="79"/>
      <c r="XS71" s="79"/>
      <c r="XT71" s="79"/>
      <c r="XU71" s="79"/>
      <c r="XV71" s="79"/>
      <c r="XW71" s="79"/>
      <c r="XX71" s="79"/>
      <c r="XY71" s="79"/>
      <c r="XZ71" s="79"/>
      <c r="YA71" s="79"/>
      <c r="YB71" s="79"/>
      <c r="YC71" s="79"/>
      <c r="YD71" s="79"/>
      <c r="YE71" s="79"/>
      <c r="YF71" s="79"/>
      <c r="YG71" s="79"/>
      <c r="YH71" s="79"/>
      <c r="YI71" s="79"/>
      <c r="YJ71" s="79"/>
      <c r="YK71" s="79"/>
      <c r="YL71" s="310">
        <f>YL70/YL68</f>
        <v>5.5217391304347831</v>
      </c>
      <c r="YM71" s="310">
        <f>YM70/YM68</f>
        <v>5</v>
      </c>
      <c r="YN71" s="310">
        <f>YN70/YN68</f>
        <v>4.4545454545454541</v>
      </c>
      <c r="YO71" s="310">
        <f>YO70/YO68</f>
        <v>3.838709677419355</v>
      </c>
      <c r="YP71" s="267">
        <f>YP69/YP68-1</f>
        <v>7.6812634601579388E-2</v>
      </c>
      <c r="YQ71" s="267">
        <f>YQ69/YQ68-1</f>
        <v>7.6812634601579388E-2</v>
      </c>
    </row>
    <row r="72" spans="1:667" s="121" customFormat="1" ht="58.5" customHeight="1" x14ac:dyDescent="0.25">
      <c r="A72" s="190" t="s">
        <v>281</v>
      </c>
      <c r="B72" s="190"/>
      <c r="C72" s="121" t="s">
        <v>811</v>
      </c>
      <c r="D72" s="121" t="s">
        <v>812</v>
      </c>
      <c r="E72" s="121" t="s">
        <v>2189</v>
      </c>
      <c r="F72" s="121" t="s">
        <v>2189</v>
      </c>
      <c r="G72" s="121" t="s">
        <v>2189</v>
      </c>
      <c r="H72" s="121" t="s">
        <v>2189</v>
      </c>
      <c r="I72" s="121" t="s">
        <v>2189</v>
      </c>
      <c r="J72" s="121" t="s">
        <v>2189</v>
      </c>
      <c r="K72" s="121" t="s">
        <v>2189</v>
      </c>
      <c r="L72" s="121" t="s">
        <v>2189</v>
      </c>
      <c r="M72" s="121" t="s">
        <v>431</v>
      </c>
      <c r="N72" s="121" t="s">
        <v>431</v>
      </c>
      <c r="O72" s="121" t="s">
        <v>431</v>
      </c>
      <c r="P72" s="121" t="s">
        <v>431</v>
      </c>
      <c r="Q72" s="121" t="s">
        <v>431</v>
      </c>
      <c r="R72" s="121" t="s">
        <v>431</v>
      </c>
      <c r="S72" s="121" t="s">
        <v>431</v>
      </c>
      <c r="T72" s="121" t="s">
        <v>431</v>
      </c>
      <c r="U72" s="121" t="s">
        <v>430</v>
      </c>
      <c r="V72" s="121" t="s">
        <v>430</v>
      </c>
      <c r="W72" s="121" t="s">
        <v>430</v>
      </c>
      <c r="X72" s="121" t="s">
        <v>430</v>
      </c>
      <c r="Y72" s="121" t="s">
        <v>430</v>
      </c>
      <c r="Z72" s="121" t="s">
        <v>431</v>
      </c>
      <c r="AA72" s="121" t="s">
        <v>431</v>
      </c>
      <c r="AB72" s="121" t="s">
        <v>431</v>
      </c>
      <c r="AC72" s="121" t="s">
        <v>431</v>
      </c>
      <c r="AD72" s="121" t="s">
        <v>431</v>
      </c>
      <c r="AE72" s="121" t="s">
        <v>434</v>
      </c>
      <c r="AF72" s="121" t="s">
        <v>434</v>
      </c>
      <c r="AG72" s="121" t="s">
        <v>434</v>
      </c>
      <c r="AH72" s="121" t="s">
        <v>434</v>
      </c>
      <c r="AI72" s="121" t="s">
        <v>434</v>
      </c>
      <c r="AJ72" s="121" t="s">
        <v>430</v>
      </c>
      <c r="AK72" s="121" t="s">
        <v>430</v>
      </c>
      <c r="AL72" s="121" t="s">
        <v>430</v>
      </c>
      <c r="AM72" s="121" t="s">
        <v>430</v>
      </c>
      <c r="AN72" s="121" t="s">
        <v>430</v>
      </c>
      <c r="AO72" s="121" t="s">
        <v>430</v>
      </c>
      <c r="AP72" s="121" t="s">
        <v>430</v>
      </c>
      <c r="AQ72" s="121" t="s">
        <v>430</v>
      </c>
      <c r="AR72" s="121" t="s">
        <v>2265</v>
      </c>
      <c r="AS72" s="121" t="s">
        <v>2546</v>
      </c>
      <c r="AT72" s="121" t="s">
        <v>2546</v>
      </c>
      <c r="AU72" s="121" t="s">
        <v>2546</v>
      </c>
      <c r="AV72" s="121" t="s">
        <v>2546</v>
      </c>
      <c r="AW72" s="121" t="s">
        <v>2546</v>
      </c>
      <c r="AX72" s="121" t="s">
        <v>2546</v>
      </c>
      <c r="AY72" s="121" t="s">
        <v>304</v>
      </c>
      <c r="AZ72" s="121" t="s">
        <v>304</v>
      </c>
      <c r="BA72" s="121" t="s">
        <v>2010</v>
      </c>
      <c r="BB72" s="121" t="s">
        <v>2010</v>
      </c>
      <c r="BC72" s="121" t="s">
        <v>2010</v>
      </c>
      <c r="BD72" s="121" t="s">
        <v>2010</v>
      </c>
      <c r="BE72" s="121" t="s">
        <v>2272</v>
      </c>
      <c r="BF72" s="121" t="s">
        <v>2273</v>
      </c>
      <c r="BG72" s="121" t="s">
        <v>2115</v>
      </c>
      <c r="BH72" s="121" t="s">
        <v>2115</v>
      </c>
      <c r="BI72" s="121" t="s">
        <v>2115</v>
      </c>
      <c r="BJ72" s="121" t="s">
        <v>1246</v>
      </c>
      <c r="BK72" s="121" t="s">
        <v>1246</v>
      </c>
      <c r="BL72" s="121" t="s">
        <v>2416</v>
      </c>
      <c r="BM72" s="121" t="s">
        <v>2416</v>
      </c>
      <c r="BN72" s="121" t="s">
        <v>2416</v>
      </c>
      <c r="BO72" s="121" t="s">
        <v>2416</v>
      </c>
      <c r="BP72" s="121" t="s">
        <v>2416</v>
      </c>
      <c r="BQ72" s="121" t="s">
        <v>2416</v>
      </c>
      <c r="BR72" s="121" t="s">
        <v>2548</v>
      </c>
      <c r="BS72" s="121" t="s">
        <v>741</v>
      </c>
      <c r="BT72" s="121" t="s">
        <v>2169</v>
      </c>
      <c r="BU72" s="121" t="s">
        <v>2169</v>
      </c>
      <c r="BV72" s="121" t="s">
        <v>2169</v>
      </c>
      <c r="BW72" s="121" t="s">
        <v>2169</v>
      </c>
      <c r="BX72" s="121" t="s">
        <v>2169</v>
      </c>
      <c r="BY72" s="121" t="s">
        <v>2280</v>
      </c>
      <c r="BZ72" s="121" t="s">
        <v>814</v>
      </c>
      <c r="CA72" s="121" t="s">
        <v>1094</v>
      </c>
      <c r="CB72" s="121" t="s">
        <v>2421</v>
      </c>
      <c r="CC72" s="121" t="s">
        <v>2422</v>
      </c>
      <c r="CD72" s="121" t="s">
        <v>2423</v>
      </c>
      <c r="CE72" s="121" t="s">
        <v>2424</v>
      </c>
      <c r="CF72" s="121" t="s">
        <v>952</v>
      </c>
      <c r="CG72" s="121" t="s">
        <v>952</v>
      </c>
      <c r="CH72" s="121" t="s">
        <v>952</v>
      </c>
      <c r="CI72" s="121" t="s">
        <v>952</v>
      </c>
      <c r="CJ72" s="121" t="s">
        <v>952</v>
      </c>
      <c r="CK72" s="121" t="s">
        <v>952</v>
      </c>
      <c r="CL72" s="121" t="s">
        <v>312</v>
      </c>
      <c r="CM72" s="121" t="s">
        <v>312</v>
      </c>
      <c r="CN72" s="121" t="s">
        <v>312</v>
      </c>
      <c r="CO72" s="121" t="s">
        <v>2298</v>
      </c>
      <c r="CP72" s="121" t="s">
        <v>2302</v>
      </c>
      <c r="CQ72" s="121" t="s">
        <v>1104</v>
      </c>
      <c r="CR72" s="121" t="s">
        <v>1104</v>
      </c>
      <c r="CS72" s="121" t="s">
        <v>1104</v>
      </c>
      <c r="CT72" s="121" t="s">
        <v>1213</v>
      </c>
      <c r="CU72" s="121" t="s">
        <v>1213</v>
      </c>
      <c r="CV72" s="121" t="s">
        <v>1213</v>
      </c>
      <c r="CW72" s="121" t="s">
        <v>1213</v>
      </c>
      <c r="CX72" s="121" t="s">
        <v>1213</v>
      </c>
      <c r="CY72" s="121" t="s">
        <v>1213</v>
      </c>
      <c r="CZ72" s="121" t="s">
        <v>1213</v>
      </c>
      <c r="DA72" s="121" t="s">
        <v>1213</v>
      </c>
      <c r="DB72" s="121" t="s">
        <v>695</v>
      </c>
      <c r="DC72" s="121" t="s">
        <v>695</v>
      </c>
      <c r="DD72" s="121" t="s">
        <v>695</v>
      </c>
      <c r="DE72" s="121" t="s">
        <v>695</v>
      </c>
      <c r="DF72" s="121" t="s">
        <v>431</v>
      </c>
      <c r="DG72" s="121" t="s">
        <v>431</v>
      </c>
      <c r="DH72" s="121" t="s">
        <v>431</v>
      </c>
      <c r="DI72" s="98" t="s">
        <v>2311</v>
      </c>
      <c r="DJ72" s="121" t="s">
        <v>2428</v>
      </c>
      <c r="DK72" s="121" t="s">
        <v>2428</v>
      </c>
      <c r="DL72" s="121" t="s">
        <v>2428</v>
      </c>
      <c r="DM72" s="121" t="s">
        <v>2428</v>
      </c>
      <c r="DN72" s="121" t="s">
        <v>2428</v>
      </c>
      <c r="DO72" s="121" t="s">
        <v>2428</v>
      </c>
      <c r="DP72" s="121" t="s">
        <v>2428</v>
      </c>
      <c r="DQ72" s="121" t="s">
        <v>2428</v>
      </c>
      <c r="DR72" s="121" t="s">
        <v>2428</v>
      </c>
      <c r="DS72" s="121" t="s">
        <v>2428</v>
      </c>
      <c r="DT72" s="121" t="s">
        <v>2428</v>
      </c>
      <c r="DU72" s="121" t="s">
        <v>2428</v>
      </c>
      <c r="DV72" s="121" t="s">
        <v>2428</v>
      </c>
      <c r="DW72" s="121" t="s">
        <v>2428</v>
      </c>
      <c r="DX72" s="121" t="s">
        <v>697</v>
      </c>
      <c r="DY72" s="121" t="s">
        <v>697</v>
      </c>
      <c r="DZ72" s="121" t="s">
        <v>2235</v>
      </c>
      <c r="EA72" s="121" t="s">
        <v>2235</v>
      </c>
      <c r="EB72" s="121" t="s">
        <v>2235</v>
      </c>
      <c r="EC72" s="121" t="s">
        <v>2235</v>
      </c>
      <c r="ED72" s="121" t="s">
        <v>2235</v>
      </c>
      <c r="EE72" s="121" t="s">
        <v>2235</v>
      </c>
      <c r="EF72" s="121" t="s">
        <v>2235</v>
      </c>
      <c r="EG72" s="121" t="s">
        <v>2235</v>
      </c>
      <c r="EH72" s="121" t="s">
        <v>2235</v>
      </c>
      <c r="EI72" s="121" t="s">
        <v>2235</v>
      </c>
      <c r="EJ72" s="121" t="s">
        <v>799</v>
      </c>
      <c r="EK72" s="121" t="s">
        <v>2323</v>
      </c>
      <c r="EL72" s="121" t="s">
        <v>2323</v>
      </c>
      <c r="EM72" s="121" t="s">
        <v>2323</v>
      </c>
      <c r="EN72" s="121" t="s">
        <v>2323</v>
      </c>
      <c r="EO72" s="121" t="s">
        <v>2323</v>
      </c>
      <c r="EP72" s="121" t="s">
        <v>2323</v>
      </c>
      <c r="EQ72" s="121" t="s">
        <v>2323</v>
      </c>
      <c r="ER72" s="121" t="s">
        <v>2323</v>
      </c>
      <c r="ES72" s="121" t="s">
        <v>2323</v>
      </c>
      <c r="ET72" s="121" t="s">
        <v>2323</v>
      </c>
      <c r="EU72" s="121" t="s">
        <v>2323</v>
      </c>
      <c r="EV72" s="121" t="s">
        <v>2323</v>
      </c>
      <c r="EW72" s="121" t="s">
        <v>2323</v>
      </c>
      <c r="EX72" s="121" t="s">
        <v>2323</v>
      </c>
      <c r="EY72" s="121" t="s">
        <v>2323</v>
      </c>
      <c r="EZ72" s="121" t="s">
        <v>2323</v>
      </c>
      <c r="FA72" s="121" t="s">
        <v>2323</v>
      </c>
      <c r="FB72" s="121" t="s">
        <v>2323</v>
      </c>
      <c r="FC72" s="121" t="s">
        <v>2323</v>
      </c>
      <c r="FD72" s="121" t="s">
        <v>2323</v>
      </c>
      <c r="FE72" s="121" t="s">
        <v>2323</v>
      </c>
      <c r="FF72" s="121" t="s">
        <v>2323</v>
      </c>
      <c r="FG72" s="121" t="s">
        <v>2323</v>
      </c>
      <c r="FH72" s="121" t="s">
        <v>2323</v>
      </c>
      <c r="FI72" s="121" t="s">
        <v>2323</v>
      </c>
      <c r="FJ72" s="121" t="s">
        <v>2323</v>
      </c>
      <c r="FK72" s="121" t="s">
        <v>2323</v>
      </c>
      <c r="FL72" s="121" t="s">
        <v>2323</v>
      </c>
      <c r="FM72" s="121" t="s">
        <v>2323</v>
      </c>
      <c r="FN72" s="121" t="s">
        <v>2323</v>
      </c>
      <c r="FO72" s="121" t="s">
        <v>2089</v>
      </c>
      <c r="FP72" s="121" t="s">
        <v>878</v>
      </c>
      <c r="FQ72" s="121" t="s">
        <v>2237</v>
      </c>
      <c r="FR72" s="121" t="s">
        <v>2237</v>
      </c>
      <c r="FS72" s="121" t="s">
        <v>2237</v>
      </c>
      <c r="FT72" s="121" t="s">
        <v>2237</v>
      </c>
      <c r="FU72" s="121" t="s">
        <v>792</v>
      </c>
      <c r="FV72" s="121" t="s">
        <v>792</v>
      </c>
      <c r="FW72" s="121" t="s">
        <v>792</v>
      </c>
      <c r="FX72" s="121" t="s">
        <v>432</v>
      </c>
      <c r="FY72" s="121" t="s">
        <v>1236</v>
      </c>
      <c r="FZ72" s="121" t="s">
        <v>1236</v>
      </c>
      <c r="GA72" s="121" t="s">
        <v>1236</v>
      </c>
      <c r="GB72" s="121" t="s">
        <v>1236</v>
      </c>
      <c r="GC72" s="121" t="s">
        <v>1236</v>
      </c>
      <c r="GD72" s="121" t="s">
        <v>1236</v>
      </c>
      <c r="GE72" s="121" t="s">
        <v>949</v>
      </c>
      <c r="GF72" s="121" t="s">
        <v>949</v>
      </c>
      <c r="GG72" s="121" t="s">
        <v>949</v>
      </c>
      <c r="GH72" s="121" t="s">
        <v>2453</v>
      </c>
      <c r="GI72" s="121" t="s">
        <v>2453</v>
      </c>
      <c r="GJ72" s="121" t="s">
        <v>2453</v>
      </c>
      <c r="GK72" s="121" t="s">
        <v>2453</v>
      </c>
      <c r="GL72" s="121" t="s">
        <v>2453</v>
      </c>
      <c r="GM72" s="121" t="s">
        <v>2453</v>
      </c>
      <c r="GN72" s="121" t="s">
        <v>2453</v>
      </c>
      <c r="GO72" s="121" t="s">
        <v>2453</v>
      </c>
      <c r="GP72" s="121" t="s">
        <v>697</v>
      </c>
      <c r="GQ72" s="121" t="s">
        <v>697</v>
      </c>
      <c r="GR72" s="121" t="s">
        <v>2342</v>
      </c>
      <c r="GS72" s="121" t="s">
        <v>2342</v>
      </c>
      <c r="GT72" s="121" t="s">
        <v>2346</v>
      </c>
      <c r="GU72" s="98" t="s">
        <v>1677</v>
      </c>
      <c r="GV72" s="107" t="str">
        <f>GU72</f>
        <v>base value from table 1 p 539;  new value from table 3 p 540</v>
      </c>
      <c r="GW72" s="107" t="str">
        <f>GV72</f>
        <v>base value from table 1 p 539;  new value from table 3 p 540</v>
      </c>
      <c r="GX72" s="98" t="s">
        <v>1677</v>
      </c>
      <c r="GY72" s="107" t="str">
        <f>GX72</f>
        <v>base value from table 1 p 539;  new value from table 3 p 540</v>
      </c>
      <c r="GZ72" s="107" t="str">
        <f>GY72</f>
        <v>base value from table 1 p 539;  new value from table 3 p 540</v>
      </c>
      <c r="HA72" s="107" t="s">
        <v>1678</v>
      </c>
      <c r="HB72" s="107" t="s">
        <v>1680</v>
      </c>
      <c r="HC72" s="107" t="str">
        <f>HB72</f>
        <v>Table 1, p 29</v>
      </c>
      <c r="HD72" s="107" t="s">
        <v>2466</v>
      </c>
      <c r="HE72" s="107" t="s">
        <v>1682</v>
      </c>
      <c r="HF72" s="107" t="s">
        <v>1683</v>
      </c>
      <c r="HG72" s="107" t="s">
        <v>2471</v>
      </c>
      <c r="HH72" s="107" t="s">
        <v>2471</v>
      </c>
      <c r="HI72" s="107" t="s">
        <v>2471</v>
      </c>
      <c r="HJ72" s="107" t="s">
        <v>2471</v>
      </c>
      <c r="HK72" s="107" t="s">
        <v>1688</v>
      </c>
      <c r="HL72" s="107" t="s">
        <v>1688</v>
      </c>
      <c r="HM72" s="107" t="s">
        <v>1688</v>
      </c>
      <c r="HN72" s="107" t="s">
        <v>1688</v>
      </c>
      <c r="HO72" s="107" t="s">
        <v>1689</v>
      </c>
      <c r="HP72" s="107" t="s">
        <v>1689</v>
      </c>
      <c r="HQ72" s="107" t="s">
        <v>1689</v>
      </c>
      <c r="HR72" s="107" t="s">
        <v>1689</v>
      </c>
      <c r="HS72" s="107" t="s">
        <v>1690</v>
      </c>
      <c r="HT72" s="107" t="s">
        <v>1676</v>
      </c>
      <c r="HU72" s="107" t="s">
        <v>2248</v>
      </c>
      <c r="HV72" s="107" t="s">
        <v>2242</v>
      </c>
      <c r="HW72" s="107" t="s">
        <v>2376</v>
      </c>
      <c r="HX72" s="107" t="s">
        <v>2376</v>
      </c>
      <c r="HY72" s="107" t="s">
        <v>322</v>
      </c>
      <c r="HZ72" s="107" t="s">
        <v>2473</v>
      </c>
      <c r="IA72" s="107" t="s">
        <v>2474</v>
      </c>
      <c r="IB72" s="107" t="s">
        <v>2474</v>
      </c>
      <c r="IC72" s="107" t="s">
        <v>2474</v>
      </c>
      <c r="ID72" s="107" t="s">
        <v>2474</v>
      </c>
      <c r="IE72" s="107" t="s">
        <v>697</v>
      </c>
      <c r="IF72" s="107" t="s">
        <v>1907</v>
      </c>
      <c r="IG72" s="107" t="s">
        <v>2048</v>
      </c>
      <c r="IH72" s="107" t="s">
        <v>1020</v>
      </c>
      <c r="II72" s="107" t="s">
        <v>1020</v>
      </c>
      <c r="IJ72" s="107" t="s">
        <v>1020</v>
      </c>
      <c r="IK72" s="107" t="s">
        <v>1020</v>
      </c>
      <c r="IL72" s="107" t="s">
        <v>1020</v>
      </c>
      <c r="IM72" s="107" t="s">
        <v>1020</v>
      </c>
      <c r="IN72" s="107" t="s">
        <v>1020</v>
      </c>
      <c r="IO72" s="107" t="s">
        <v>1020</v>
      </c>
      <c r="IP72" s="107" t="s">
        <v>1020</v>
      </c>
      <c r="IQ72" s="107" t="s">
        <v>1020</v>
      </c>
      <c r="IR72" s="107" t="s">
        <v>1020</v>
      </c>
      <c r="IS72" s="107" t="s">
        <v>1020</v>
      </c>
      <c r="IT72" s="107" t="s">
        <v>1020</v>
      </c>
      <c r="IU72" s="107" t="s">
        <v>1020</v>
      </c>
      <c r="IV72" s="107" t="s">
        <v>1020</v>
      </c>
      <c r="IW72" s="107" t="s">
        <v>1020</v>
      </c>
      <c r="IX72" s="107" t="s">
        <v>1020</v>
      </c>
      <c r="IY72" s="107" t="s">
        <v>1020</v>
      </c>
      <c r="IZ72" s="107" t="s">
        <v>1020</v>
      </c>
      <c r="JA72" s="107" t="s">
        <v>1020</v>
      </c>
      <c r="JB72" s="107" t="s">
        <v>2048</v>
      </c>
      <c r="JC72" s="107" t="s">
        <v>1020</v>
      </c>
      <c r="JD72" s="107" t="s">
        <v>2048</v>
      </c>
      <c r="JE72" s="107" t="s">
        <v>1020</v>
      </c>
      <c r="JF72" s="107" t="s">
        <v>1020</v>
      </c>
      <c r="JG72" s="107" t="s">
        <v>1020</v>
      </c>
      <c r="JH72" s="107" t="s">
        <v>1020</v>
      </c>
      <c r="JI72" s="107" t="s">
        <v>2048</v>
      </c>
      <c r="JJ72" s="107" t="s">
        <v>1020</v>
      </c>
      <c r="JK72" s="107" t="s">
        <v>1020</v>
      </c>
      <c r="JL72" s="107" t="s">
        <v>1020</v>
      </c>
      <c r="JM72" s="107" t="s">
        <v>1020</v>
      </c>
      <c r="JN72" s="107" t="s">
        <v>2048</v>
      </c>
      <c r="JO72" s="107" t="s">
        <v>1020</v>
      </c>
      <c r="JP72" s="107" t="s">
        <v>2048</v>
      </c>
      <c r="JQ72" s="107" t="s">
        <v>1020</v>
      </c>
      <c r="JR72" s="107" t="s">
        <v>1020</v>
      </c>
      <c r="JS72" s="107" t="s">
        <v>2122</v>
      </c>
      <c r="JT72" s="107" t="s">
        <v>2122</v>
      </c>
      <c r="JU72" s="107" t="s">
        <v>2122</v>
      </c>
      <c r="JV72" s="107" t="s">
        <v>2122</v>
      </c>
      <c r="JW72" s="107" t="s">
        <v>2122</v>
      </c>
      <c r="JX72" s="107" t="s">
        <v>2122</v>
      </c>
      <c r="JY72" s="107" t="s">
        <v>2122</v>
      </c>
      <c r="JZ72" s="107" t="s">
        <v>2122</v>
      </c>
      <c r="KA72" s="107" t="s">
        <v>2122</v>
      </c>
      <c r="KB72" s="107" t="s">
        <v>2122</v>
      </c>
      <c r="KC72" s="107" t="s">
        <v>2122</v>
      </c>
      <c r="KD72" s="107" t="s">
        <v>2122</v>
      </c>
      <c r="KE72" s="107" t="s">
        <v>2122</v>
      </c>
      <c r="KF72" s="107" t="s">
        <v>2122</v>
      </c>
      <c r="KG72" s="107" t="s">
        <v>2122</v>
      </c>
      <c r="KH72" s="107" t="s">
        <v>2122</v>
      </c>
      <c r="KI72" s="107" t="s">
        <v>2122</v>
      </c>
      <c r="KJ72" s="107" t="s">
        <v>2122</v>
      </c>
      <c r="KK72" s="107" t="s">
        <v>2122</v>
      </c>
      <c r="KL72" s="107" t="s">
        <v>2122</v>
      </c>
      <c r="KM72" s="107" t="s">
        <v>2122</v>
      </c>
      <c r="KN72" s="107" t="s">
        <v>2122</v>
      </c>
      <c r="KO72" s="107" t="s">
        <v>2122</v>
      </c>
      <c r="KP72" s="107" t="s">
        <v>2122</v>
      </c>
      <c r="KQ72" s="107" t="s">
        <v>2122</v>
      </c>
      <c r="KR72" s="107" t="s">
        <v>2122</v>
      </c>
      <c r="KS72" s="107" t="s">
        <v>2122</v>
      </c>
      <c r="KT72" s="107" t="s">
        <v>2122</v>
      </c>
      <c r="KU72" s="107" t="s">
        <v>2122</v>
      </c>
      <c r="KV72" s="107" t="s">
        <v>2122</v>
      </c>
      <c r="KW72" s="107" t="s">
        <v>2122</v>
      </c>
      <c r="KX72" s="107" t="s">
        <v>2122</v>
      </c>
      <c r="KY72" s="107" t="s">
        <v>2122</v>
      </c>
      <c r="KZ72" s="107" t="s">
        <v>2122</v>
      </c>
      <c r="LA72" s="107" t="s">
        <v>2122</v>
      </c>
      <c r="LB72" s="107" t="s">
        <v>2122</v>
      </c>
      <c r="LC72" s="107" t="s">
        <v>2122</v>
      </c>
      <c r="LD72" s="107" t="s">
        <v>2122</v>
      </c>
      <c r="LE72" s="121" t="s">
        <v>2476</v>
      </c>
      <c r="LF72" s="121" t="s">
        <v>2476</v>
      </c>
      <c r="LG72" s="107" t="s">
        <v>697</v>
      </c>
      <c r="LH72" s="107" t="s">
        <v>697</v>
      </c>
      <c r="LI72" s="344" t="s">
        <v>2479</v>
      </c>
      <c r="LJ72" s="344" t="s">
        <v>2479</v>
      </c>
      <c r="LK72" s="2" t="s">
        <v>2705</v>
      </c>
      <c r="LL72" s="2" t="s">
        <v>432</v>
      </c>
      <c r="LM72" s="2" t="s">
        <v>432</v>
      </c>
      <c r="LN72" s="2" t="s">
        <v>432</v>
      </c>
      <c r="LO72" s="2" t="s">
        <v>432</v>
      </c>
      <c r="LP72" s="2" t="s">
        <v>432</v>
      </c>
      <c r="LQ72" s="2" t="s">
        <v>432</v>
      </c>
      <c r="LR72" s="2" t="s">
        <v>432</v>
      </c>
      <c r="LS72" s="2" t="s">
        <v>432</v>
      </c>
      <c r="LT72" s="2" t="s">
        <v>432</v>
      </c>
      <c r="LU72" s="2" t="s">
        <v>2706</v>
      </c>
      <c r="LV72" s="2" t="s">
        <v>2707</v>
      </c>
      <c r="LW72" s="2" t="s">
        <v>2708</v>
      </c>
      <c r="LX72" s="2" t="s">
        <v>2708</v>
      </c>
      <c r="LY72" s="2" t="s">
        <v>2708</v>
      </c>
      <c r="LZ72" s="2" t="s">
        <v>2708</v>
      </c>
      <c r="MA72" s="2" t="s">
        <v>2708</v>
      </c>
      <c r="MB72" s="2" t="s">
        <v>2708</v>
      </c>
      <c r="MC72" s="2" t="s">
        <v>2708</v>
      </c>
      <c r="MD72" s="2" t="s">
        <v>2708</v>
      </c>
      <c r="ME72" s="2" t="s">
        <v>2709</v>
      </c>
      <c r="MF72" s="2" t="s">
        <v>2710</v>
      </c>
      <c r="MG72" s="2" t="s">
        <v>2711</v>
      </c>
      <c r="MH72" s="2" t="s">
        <v>2712</v>
      </c>
      <c r="MI72" s="2" t="s">
        <v>2713</v>
      </c>
      <c r="MJ72" s="2" t="s">
        <v>2713</v>
      </c>
      <c r="MK72" s="2" t="s">
        <v>2713</v>
      </c>
      <c r="ML72" s="2" t="s">
        <v>2713</v>
      </c>
      <c r="MM72" s="2" t="s">
        <v>2715</v>
      </c>
      <c r="MN72" s="2" t="s">
        <v>2715</v>
      </c>
      <c r="MO72" s="2" t="s">
        <v>2715</v>
      </c>
      <c r="MP72" s="2" t="s">
        <v>2715</v>
      </c>
      <c r="MQ72" s="2" t="s">
        <v>2715</v>
      </c>
      <c r="MR72" s="2" t="s">
        <v>2715</v>
      </c>
      <c r="MT72" s="79" t="s">
        <v>2191</v>
      </c>
      <c r="MU72" s="121" t="s">
        <v>1239</v>
      </c>
      <c r="MV72" s="107" t="s">
        <v>1681</v>
      </c>
      <c r="MX72" s="121" t="s">
        <v>895</v>
      </c>
      <c r="MZ72" s="121" t="s">
        <v>633</v>
      </c>
      <c r="NA72" s="121" t="s">
        <v>1096</v>
      </c>
      <c r="NB72" s="121" t="s">
        <v>1244</v>
      </c>
      <c r="NC72" s="121" t="s">
        <v>1033</v>
      </c>
      <c r="NE72" s="121" t="s">
        <v>894</v>
      </c>
      <c r="NK72" s="121" t="s">
        <v>745</v>
      </c>
      <c r="NL72" s="121" t="s">
        <v>1093</v>
      </c>
      <c r="NM72" s="121" t="s">
        <v>746</v>
      </c>
      <c r="NN72" s="123"/>
      <c r="NO72" s="168" t="s">
        <v>1101</v>
      </c>
      <c r="NP72" s="121" t="s">
        <v>1101</v>
      </c>
      <c r="NW72" s="123"/>
      <c r="NX72" s="121" t="s">
        <v>1191</v>
      </c>
      <c r="NY72" s="121" t="s">
        <v>1191</v>
      </c>
      <c r="NZ72" s="121" t="s">
        <v>1191</v>
      </c>
      <c r="OA72" s="121" t="s">
        <v>743</v>
      </c>
      <c r="OB72" s="121" t="s">
        <v>743</v>
      </c>
      <c r="OG72" s="121" t="s">
        <v>934</v>
      </c>
      <c r="OI72" s="121" t="s">
        <v>986</v>
      </c>
      <c r="OP72" s="121" t="s">
        <v>854</v>
      </c>
      <c r="OQ72" s="121" t="s">
        <v>854</v>
      </c>
      <c r="OR72" s="121" t="s">
        <v>854</v>
      </c>
      <c r="OT72" s="121" t="s">
        <v>936</v>
      </c>
      <c r="OV72" s="121" t="s">
        <v>985</v>
      </c>
      <c r="OX72" s="121" t="s">
        <v>1253</v>
      </c>
      <c r="PC72" s="121" t="s">
        <v>984</v>
      </c>
      <c r="PD72" s="121" t="s">
        <v>984</v>
      </c>
      <c r="PE72" s="121" t="s">
        <v>984</v>
      </c>
      <c r="PJ72" s="121" t="s">
        <v>1105</v>
      </c>
      <c r="PU72" s="121" t="s">
        <v>1221</v>
      </c>
      <c r="PX72" s="123"/>
      <c r="QB72" s="123"/>
      <c r="QC72" s="121" t="s">
        <v>322</v>
      </c>
      <c r="QD72" s="121" t="s">
        <v>322</v>
      </c>
      <c r="QH72" s="121" t="s">
        <v>1091</v>
      </c>
      <c r="QI72" s="121" t="s">
        <v>1020</v>
      </c>
      <c r="QJ72" s="121" t="s">
        <v>1020</v>
      </c>
      <c r="QM72" s="121" t="s">
        <v>942</v>
      </c>
      <c r="QN72" s="121" t="s">
        <v>942</v>
      </c>
      <c r="QR72" s="121" t="s">
        <v>424</v>
      </c>
      <c r="QU72" s="121" t="s">
        <v>939</v>
      </c>
      <c r="QZ72" s="121" t="s">
        <v>1070</v>
      </c>
      <c r="RA72" s="121" t="s">
        <v>1070</v>
      </c>
      <c r="RB72" s="121" t="s">
        <v>1070</v>
      </c>
      <c r="RC72" s="121" t="s">
        <v>1070</v>
      </c>
      <c r="RD72" s="121" t="s">
        <v>1086</v>
      </c>
      <c r="RE72" s="121" t="s">
        <v>1069</v>
      </c>
      <c r="RL72" s="121" t="s">
        <v>1095</v>
      </c>
      <c r="RM72" s="121" t="s">
        <v>883</v>
      </c>
      <c r="RS72" s="123"/>
      <c r="RT72" s="121" t="s">
        <v>972</v>
      </c>
      <c r="RU72" s="121" t="s">
        <v>974</v>
      </c>
      <c r="RV72" s="123"/>
      <c r="SC72" s="121" t="s">
        <v>1005</v>
      </c>
      <c r="SD72" s="121" t="s">
        <v>1005</v>
      </c>
      <c r="SM72" s="121" t="s">
        <v>1021</v>
      </c>
      <c r="SR72" s="107"/>
      <c r="SS72" s="107" t="s">
        <v>430</v>
      </c>
      <c r="ST72" s="107"/>
      <c r="SU72" s="107"/>
      <c r="SV72" s="107"/>
      <c r="SW72" s="107"/>
      <c r="SX72" s="107"/>
      <c r="SY72" s="107"/>
      <c r="SZ72" s="107"/>
      <c r="TA72" s="107" t="s">
        <v>1679</v>
      </c>
      <c r="TB72" s="107"/>
      <c r="TC72" s="107"/>
      <c r="TD72" s="107"/>
      <c r="TE72" s="107"/>
      <c r="TF72" s="107"/>
      <c r="TG72" s="107"/>
      <c r="TH72" s="107"/>
      <c r="TI72" s="107"/>
      <c r="TJ72" s="107"/>
      <c r="TK72" s="107" t="s">
        <v>1684</v>
      </c>
      <c r="TL72" s="107"/>
      <c r="TM72" s="107"/>
      <c r="TN72" s="107"/>
      <c r="TO72" s="107"/>
      <c r="TP72" s="107"/>
      <c r="TQ72" s="107"/>
      <c r="TR72" s="107" t="s">
        <v>1685</v>
      </c>
      <c r="TS72" s="107"/>
      <c r="TT72" s="107"/>
      <c r="TU72" s="107"/>
      <c r="TV72" s="107"/>
      <c r="TW72" s="107" t="s">
        <v>1686</v>
      </c>
      <c r="TX72" s="107"/>
      <c r="TY72" s="107"/>
      <c r="TZ72" s="107" t="s">
        <v>1687</v>
      </c>
      <c r="UA72" s="107"/>
      <c r="UB72" s="107"/>
      <c r="UC72" s="107"/>
      <c r="UD72" s="107"/>
      <c r="UE72" s="107"/>
      <c r="UF72" s="107"/>
      <c r="UG72" s="107"/>
      <c r="UH72" s="107"/>
      <c r="UI72" s="107"/>
      <c r="UJ72" s="107"/>
      <c r="UK72" s="107"/>
      <c r="UL72" s="107"/>
      <c r="UM72" s="107"/>
      <c r="UN72" s="107"/>
      <c r="UO72" s="192"/>
      <c r="UP72" s="192"/>
      <c r="UQ72" s="107"/>
      <c r="UR72" s="107"/>
      <c r="US72" s="107"/>
      <c r="UT72" s="107"/>
      <c r="UU72" s="107"/>
      <c r="UV72" s="107"/>
      <c r="UW72" s="107"/>
      <c r="UX72" s="107"/>
      <c r="UY72" s="107"/>
      <c r="UZ72" s="107"/>
      <c r="VA72" s="107"/>
      <c r="VB72" s="107"/>
      <c r="VC72" s="107"/>
      <c r="VD72" s="107"/>
      <c r="VE72" s="107"/>
      <c r="VF72" s="107"/>
      <c r="VG72" s="107"/>
      <c r="VH72" s="107"/>
      <c r="VI72" s="107"/>
      <c r="VJ72" s="107"/>
      <c r="VK72" s="107"/>
      <c r="VL72" s="107"/>
      <c r="VM72" s="107"/>
      <c r="VN72" s="107"/>
      <c r="VO72" s="107"/>
      <c r="VP72" s="107"/>
      <c r="VQ72" s="107"/>
      <c r="VR72" s="107"/>
      <c r="VS72" s="107"/>
      <c r="VT72" s="107"/>
      <c r="VU72" s="107"/>
      <c r="VV72" s="107"/>
      <c r="VW72" s="107"/>
      <c r="VX72" s="107"/>
      <c r="VY72" s="107"/>
      <c r="VZ72" s="107"/>
      <c r="WA72" s="107"/>
      <c r="WB72" s="107"/>
      <c r="WC72" s="107"/>
      <c r="WD72" s="107"/>
      <c r="WE72" s="107"/>
      <c r="WF72" s="107"/>
      <c r="WG72" s="107"/>
      <c r="WH72" s="107"/>
      <c r="WI72" s="107"/>
      <c r="WJ72" s="106"/>
      <c r="WK72" s="107"/>
      <c r="WL72" s="107"/>
      <c r="WM72" s="107"/>
      <c r="WN72" s="107"/>
      <c r="WO72" s="107"/>
      <c r="WP72" s="107"/>
      <c r="WQ72" s="107"/>
      <c r="WR72" s="107"/>
      <c r="WS72" s="107"/>
      <c r="WT72" s="107"/>
      <c r="WU72" s="107"/>
      <c r="WV72" s="107"/>
      <c r="WW72" s="107" t="s">
        <v>1905</v>
      </c>
      <c r="WX72" s="107"/>
      <c r="WY72" s="107"/>
      <c r="WZ72" s="107"/>
      <c r="XA72" s="107"/>
      <c r="XB72" s="107"/>
      <c r="XC72" s="107"/>
      <c r="XD72" s="107" t="s">
        <v>1906</v>
      </c>
      <c r="XE72" s="107"/>
      <c r="XF72" s="107"/>
      <c r="XG72" s="107"/>
      <c r="XH72" s="107"/>
      <c r="XI72" s="107"/>
      <c r="XJ72" s="107"/>
      <c r="XK72" s="107"/>
      <c r="XL72" s="107"/>
      <c r="XM72" s="107"/>
      <c r="XN72" s="107"/>
      <c r="XO72" s="107"/>
      <c r="XP72" s="107"/>
      <c r="XQ72" s="107"/>
      <c r="XR72" s="107"/>
      <c r="XS72" s="107"/>
      <c r="XT72" s="107"/>
      <c r="XU72" s="107"/>
      <c r="XV72" s="107"/>
      <c r="XW72" s="107"/>
      <c r="XX72" s="107"/>
      <c r="XY72" s="107"/>
      <c r="XZ72" s="107"/>
      <c r="YA72" s="107"/>
      <c r="YB72" s="107"/>
      <c r="YC72" s="107"/>
      <c r="YD72" s="107"/>
      <c r="YE72" s="107"/>
      <c r="YF72" s="107"/>
      <c r="YG72" s="107"/>
      <c r="YH72" s="107"/>
      <c r="YI72" s="107"/>
      <c r="YJ72" s="107"/>
      <c r="YK72" s="107"/>
      <c r="YL72" s="313" t="s">
        <v>2479</v>
      </c>
      <c r="YM72" s="313" t="s">
        <v>2479</v>
      </c>
      <c r="YN72" s="313" t="s">
        <v>2479</v>
      </c>
      <c r="YO72" s="313" t="s">
        <v>2479</v>
      </c>
      <c r="YP72" s="2" t="s">
        <v>2714</v>
      </c>
      <c r="YQ72" s="2" t="s">
        <v>2714</v>
      </c>
    </row>
    <row r="73" spans="1:667" s="68" customFormat="1" ht="15" hidden="1" customHeight="1" x14ac:dyDescent="0.25">
      <c r="A73" s="75"/>
      <c r="B73" s="75"/>
      <c r="C73" s="121"/>
      <c r="D73" s="121"/>
      <c r="BA73" s="121"/>
      <c r="BB73" s="121"/>
      <c r="BC73" s="121"/>
      <c r="BD73" s="121"/>
      <c r="BE73" s="121"/>
      <c r="BF73" s="121"/>
      <c r="BG73" s="121"/>
      <c r="BH73" s="121"/>
      <c r="BI73" s="121"/>
      <c r="BJ73" s="121"/>
      <c r="BK73" s="121"/>
      <c r="BL73" s="121"/>
      <c r="BM73" s="121"/>
      <c r="BN73" s="121"/>
      <c r="BO73" s="121"/>
      <c r="BP73" s="121"/>
      <c r="BQ73" s="121"/>
      <c r="BR73" s="121"/>
      <c r="BZ73" s="121"/>
      <c r="CB73" s="121"/>
      <c r="CC73" s="121"/>
      <c r="CD73" s="121"/>
      <c r="CE73" s="121"/>
      <c r="CF73" s="121"/>
      <c r="CG73" s="121"/>
      <c r="CH73" s="121"/>
      <c r="CI73" s="121"/>
      <c r="CJ73" s="121"/>
      <c r="CK73" s="121"/>
      <c r="CP73" s="121"/>
      <c r="CQ73" s="121"/>
      <c r="CR73" s="121"/>
      <c r="CS73" s="121"/>
      <c r="CT73" s="121"/>
      <c r="CU73" s="121"/>
      <c r="CV73" s="121"/>
      <c r="CW73" s="121"/>
      <c r="CX73" s="121"/>
      <c r="CY73" s="121"/>
      <c r="CZ73" s="121"/>
      <c r="DA73" s="121"/>
      <c r="DB73" s="121"/>
      <c r="DC73" s="121"/>
      <c r="DD73" s="121"/>
      <c r="DE73" s="121"/>
      <c r="DJ73" s="121"/>
      <c r="DK73" s="121"/>
      <c r="DL73" s="121"/>
      <c r="DM73" s="121"/>
      <c r="DN73" s="121"/>
      <c r="DO73" s="121"/>
      <c r="DP73" s="121"/>
      <c r="DQ73" s="121"/>
      <c r="DR73" s="121"/>
      <c r="DS73" s="121"/>
      <c r="DT73" s="121"/>
      <c r="DU73" s="121"/>
      <c r="DV73" s="121"/>
      <c r="DW73" s="121"/>
      <c r="DZ73" s="121"/>
      <c r="EA73" s="121"/>
      <c r="EB73" s="121"/>
      <c r="EC73" s="121"/>
      <c r="ED73" s="121"/>
      <c r="EE73" s="121"/>
      <c r="EF73" s="121"/>
      <c r="EG73" s="121"/>
      <c r="EH73" s="121"/>
      <c r="EI73" s="121"/>
      <c r="EK73" s="121"/>
      <c r="EL73" s="121"/>
      <c r="EM73" s="121"/>
      <c r="EN73" s="121"/>
      <c r="EO73" s="121"/>
      <c r="EP73" s="121"/>
      <c r="EQ73" s="121"/>
      <c r="ER73" s="121"/>
      <c r="ES73" s="121"/>
      <c r="ET73" s="121"/>
      <c r="EU73" s="121"/>
      <c r="EV73" s="121"/>
      <c r="EW73" s="121"/>
      <c r="EX73" s="121"/>
      <c r="EY73" s="121"/>
      <c r="EZ73" s="121"/>
      <c r="FA73" s="121"/>
      <c r="FB73" s="121"/>
      <c r="FC73" s="121"/>
      <c r="FD73" s="121"/>
      <c r="FE73" s="121"/>
      <c r="FF73" s="121"/>
      <c r="FG73" s="121"/>
      <c r="FH73" s="121"/>
      <c r="FI73" s="121"/>
      <c r="FJ73" s="121"/>
      <c r="FK73" s="121"/>
      <c r="FL73" s="121"/>
      <c r="FM73" s="121"/>
      <c r="FN73" s="121"/>
      <c r="FX73" s="121"/>
      <c r="GU73" s="79"/>
      <c r="GV73" s="81"/>
      <c r="GW73" s="81"/>
      <c r="GX73" s="79"/>
      <c r="GY73" s="81"/>
      <c r="GZ73" s="81"/>
      <c r="HA73" s="81"/>
      <c r="HB73" s="81"/>
      <c r="HC73" s="81"/>
      <c r="HD73" s="81"/>
      <c r="HE73" s="81"/>
      <c r="HF73" s="81"/>
      <c r="HG73" s="81"/>
      <c r="HH73" s="81"/>
      <c r="HI73" s="81"/>
      <c r="HJ73" s="81"/>
      <c r="HK73" s="81"/>
      <c r="HL73" s="81"/>
      <c r="HM73" s="81"/>
      <c r="HN73" s="81"/>
      <c r="HO73" s="81"/>
      <c r="HP73" s="81"/>
      <c r="HQ73" s="81"/>
      <c r="HR73" s="81"/>
      <c r="HS73" s="81"/>
      <c r="HT73" s="81"/>
      <c r="HU73" s="81"/>
      <c r="HV73" s="81"/>
      <c r="HW73" s="81"/>
      <c r="HX73" s="81"/>
      <c r="HY73" s="81"/>
      <c r="HZ73" s="81"/>
      <c r="IA73" s="81"/>
      <c r="IB73" s="81"/>
      <c r="IC73" s="81"/>
      <c r="ID73" s="81"/>
      <c r="IE73" s="81"/>
      <c r="IF73" s="81"/>
      <c r="IG73" s="81"/>
      <c r="IH73" s="81"/>
      <c r="II73" s="81"/>
      <c r="IJ73" s="81"/>
      <c r="IK73" s="81"/>
      <c r="IL73" s="81"/>
      <c r="IM73" s="81"/>
      <c r="IN73" s="81"/>
      <c r="IO73" s="81"/>
      <c r="IP73" s="81"/>
      <c r="IQ73" s="81"/>
      <c r="IR73" s="81"/>
      <c r="IS73" s="81"/>
      <c r="IT73" s="81"/>
      <c r="IU73" s="81"/>
      <c r="IV73" s="81"/>
      <c r="IW73" s="81"/>
      <c r="IX73" s="81"/>
      <c r="IY73" s="81"/>
      <c r="IZ73" s="81"/>
      <c r="JA73" s="81"/>
      <c r="JB73" s="81"/>
      <c r="JC73" s="81"/>
      <c r="JD73" s="81"/>
      <c r="JE73" s="81"/>
      <c r="JF73" s="81"/>
      <c r="JG73" s="81"/>
      <c r="JH73" s="81"/>
      <c r="JI73" s="81"/>
      <c r="JJ73" s="81"/>
      <c r="JK73" s="81"/>
      <c r="JL73" s="81"/>
      <c r="JM73" s="81"/>
      <c r="JN73" s="81"/>
      <c r="JO73" s="81"/>
      <c r="JP73" s="81"/>
      <c r="JQ73" s="81"/>
      <c r="JR73" s="81"/>
      <c r="JS73" s="81"/>
      <c r="JT73" s="81"/>
      <c r="JU73" s="81"/>
      <c r="JV73" s="81"/>
      <c r="JW73" s="81"/>
      <c r="JX73" s="81"/>
      <c r="JY73" s="81"/>
      <c r="JZ73" s="81"/>
      <c r="KA73" s="81"/>
      <c r="KB73" s="81"/>
      <c r="KC73" s="81"/>
      <c r="KD73" s="81"/>
      <c r="KE73" s="81"/>
      <c r="KF73" s="81"/>
      <c r="KG73" s="81"/>
      <c r="KH73" s="81"/>
      <c r="KI73" s="81"/>
      <c r="KJ73" s="81"/>
      <c r="KK73" s="81"/>
      <c r="KL73" s="81"/>
      <c r="KM73" s="81"/>
      <c r="KN73" s="81"/>
      <c r="KO73" s="81"/>
      <c r="KP73" s="81"/>
      <c r="KQ73" s="81"/>
      <c r="KR73" s="81"/>
      <c r="KS73" s="81"/>
      <c r="KT73" s="81"/>
      <c r="KU73" s="81"/>
      <c r="KV73" s="81"/>
      <c r="KW73" s="81"/>
      <c r="KX73" s="81"/>
      <c r="KY73" s="81"/>
      <c r="KZ73" s="81"/>
      <c r="LA73" s="81"/>
      <c r="LB73" s="81"/>
      <c r="LC73" s="81"/>
      <c r="LD73" s="81"/>
      <c r="LE73" s="121"/>
      <c r="LF73" s="121"/>
      <c r="LG73" s="81"/>
      <c r="LH73" s="81"/>
      <c r="LI73" s="339"/>
      <c r="LJ73" s="339"/>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T73" s="79" t="s">
        <v>2191</v>
      </c>
      <c r="MV73" s="81"/>
      <c r="MZ73" s="121"/>
      <c r="NA73" s="121"/>
      <c r="NB73" s="121"/>
      <c r="NF73" s="121"/>
      <c r="NG73" s="121"/>
      <c r="NH73" s="121"/>
      <c r="NI73" s="121"/>
      <c r="NJ73" s="121"/>
      <c r="NK73" s="122"/>
      <c r="NM73" s="122"/>
      <c r="NN73" s="123"/>
      <c r="NO73" s="168"/>
      <c r="NP73" s="121"/>
      <c r="NQ73" s="122"/>
      <c r="NW73" s="123"/>
      <c r="OF73" s="122"/>
      <c r="OG73" s="121"/>
      <c r="OH73" s="121"/>
      <c r="OI73" s="121"/>
      <c r="OM73" s="121"/>
      <c r="OS73" s="121"/>
      <c r="OT73" s="121"/>
      <c r="OW73" s="121"/>
      <c r="OX73" s="121"/>
      <c r="PA73" s="121"/>
      <c r="PC73" s="121"/>
      <c r="PD73" s="121"/>
      <c r="PE73" s="121"/>
      <c r="PI73" s="121"/>
      <c r="PJ73" s="121"/>
      <c r="PO73" s="121"/>
      <c r="PQ73" s="121"/>
      <c r="PR73" s="121"/>
      <c r="PT73" s="121"/>
      <c r="PX73" s="123"/>
      <c r="PZ73" s="121"/>
      <c r="QA73" s="121"/>
      <c r="QB73" s="123"/>
      <c r="QE73" s="121"/>
      <c r="QF73" s="121"/>
      <c r="QL73" s="121"/>
      <c r="QM73" s="121"/>
      <c r="QN73" s="121"/>
      <c r="QP73" s="121"/>
      <c r="QQ73" s="121"/>
      <c r="QR73" s="121"/>
      <c r="QV73" s="121"/>
      <c r="RG73" s="121"/>
      <c r="RM73" s="121"/>
      <c r="RN73" s="121"/>
      <c r="RO73" s="121"/>
      <c r="RS73" s="123"/>
      <c r="RT73" s="121"/>
      <c r="RU73" s="121"/>
      <c r="RV73" s="123"/>
      <c r="SC73" s="121"/>
      <c r="SD73" s="121"/>
      <c r="SK73" s="121"/>
      <c r="SO73" s="121"/>
      <c r="SR73" s="81"/>
      <c r="SS73" s="81"/>
      <c r="ST73" s="81"/>
      <c r="SU73" s="81"/>
      <c r="SV73" s="81"/>
      <c r="SW73" s="81"/>
      <c r="SX73" s="81"/>
      <c r="SY73" s="81"/>
      <c r="SZ73" s="81"/>
      <c r="TA73" s="81"/>
      <c r="TB73" s="81"/>
      <c r="TC73" s="81"/>
      <c r="TD73" s="81"/>
      <c r="TE73" s="81"/>
      <c r="TF73" s="81"/>
      <c r="TG73" s="81"/>
      <c r="TH73" s="81"/>
      <c r="TI73" s="81"/>
      <c r="TJ73" s="81"/>
      <c r="TK73" s="81"/>
      <c r="TL73" s="81"/>
      <c r="TM73" s="81"/>
      <c r="TN73" s="81"/>
      <c r="TO73" s="81"/>
      <c r="TP73" s="81"/>
      <c r="TQ73" s="81"/>
      <c r="TR73" s="81"/>
      <c r="TS73" s="81"/>
      <c r="TT73" s="81"/>
      <c r="TU73" s="81"/>
      <c r="TV73" s="81"/>
      <c r="TW73" s="81"/>
      <c r="TX73" s="81"/>
      <c r="TY73" s="81"/>
      <c r="TZ73" s="81"/>
      <c r="UA73" s="81"/>
      <c r="UB73" s="81"/>
      <c r="UC73" s="81"/>
      <c r="UD73" s="81"/>
      <c r="UE73" s="81"/>
      <c r="UF73" s="81"/>
      <c r="UG73" s="81"/>
      <c r="UH73" s="81"/>
      <c r="UI73" s="81"/>
      <c r="UJ73" s="81"/>
      <c r="UK73" s="81"/>
      <c r="UL73" s="81"/>
      <c r="UM73" s="81"/>
      <c r="UN73" s="81"/>
      <c r="UO73" s="82"/>
      <c r="UP73" s="82"/>
      <c r="UQ73" s="81"/>
      <c r="UR73" s="81"/>
      <c r="US73" s="81"/>
      <c r="UT73" s="81"/>
      <c r="UU73" s="81"/>
      <c r="UV73" s="81"/>
      <c r="UW73" s="81"/>
      <c r="UX73" s="81"/>
      <c r="UY73" s="81"/>
      <c r="UZ73" s="81"/>
      <c r="VA73" s="81"/>
      <c r="VB73" s="81"/>
      <c r="VC73" s="81"/>
      <c r="VD73" s="81"/>
      <c r="VE73" s="81"/>
      <c r="VF73" s="81"/>
      <c r="VG73" s="81"/>
      <c r="VH73" s="81"/>
      <c r="VI73" s="81"/>
      <c r="VJ73" s="81"/>
      <c r="VK73" s="81"/>
      <c r="VL73" s="81"/>
      <c r="VM73" s="81"/>
      <c r="VN73" s="81"/>
      <c r="VO73" s="81"/>
      <c r="VP73" s="81"/>
      <c r="VQ73" s="81"/>
      <c r="VR73" s="81"/>
      <c r="VS73" s="81"/>
      <c r="VT73" s="81"/>
      <c r="VU73" s="81"/>
      <c r="VV73" s="81"/>
      <c r="VW73" s="81"/>
      <c r="VX73" s="81"/>
      <c r="VY73" s="81"/>
      <c r="VZ73" s="81"/>
      <c r="WA73" s="81"/>
      <c r="WB73" s="81"/>
      <c r="WC73" s="81"/>
      <c r="WD73" s="81"/>
      <c r="WE73" s="81"/>
      <c r="WF73" s="81"/>
      <c r="WG73" s="81"/>
      <c r="WH73" s="81"/>
      <c r="WI73" s="81"/>
      <c r="WJ73" s="80"/>
      <c r="WK73" s="81"/>
      <c r="WL73" s="81"/>
      <c r="WM73" s="81"/>
      <c r="WN73" s="81"/>
      <c r="WO73" s="81"/>
      <c r="WP73" s="81"/>
      <c r="WQ73" s="81"/>
      <c r="WR73" s="81"/>
      <c r="WS73" s="81"/>
      <c r="WT73" s="81"/>
      <c r="WU73" s="81"/>
      <c r="WV73" s="81"/>
      <c r="WW73" s="81"/>
      <c r="WX73" s="81"/>
      <c r="WY73" s="81"/>
      <c r="WZ73" s="81"/>
      <c r="XA73" s="81"/>
      <c r="XB73" s="81"/>
      <c r="XC73" s="81"/>
      <c r="XD73" s="81"/>
      <c r="XE73" s="81"/>
      <c r="XF73" s="81"/>
      <c r="XG73" s="81"/>
      <c r="XH73" s="81"/>
      <c r="XI73" s="81"/>
      <c r="XJ73" s="81"/>
      <c r="XK73" s="81"/>
      <c r="XL73" s="81"/>
      <c r="XM73" s="81"/>
      <c r="XN73" s="81"/>
      <c r="XO73" s="81"/>
      <c r="XP73" s="81"/>
      <c r="XQ73" s="81"/>
      <c r="XR73" s="81"/>
      <c r="XS73" s="81"/>
      <c r="XT73" s="81"/>
      <c r="XU73" s="81"/>
      <c r="XV73" s="81"/>
      <c r="XW73" s="81"/>
      <c r="XX73" s="81"/>
      <c r="XY73" s="81"/>
      <c r="XZ73" s="81"/>
      <c r="YA73" s="81"/>
      <c r="YB73" s="81"/>
      <c r="YC73" s="81"/>
      <c r="YD73" s="81"/>
      <c r="YE73" s="81"/>
      <c r="YF73" s="81"/>
      <c r="YG73" s="81"/>
      <c r="YH73" s="81"/>
      <c r="YI73" s="81"/>
      <c r="YJ73" s="81"/>
      <c r="YK73" s="81"/>
      <c r="YL73" s="310"/>
      <c r="YM73" s="310"/>
      <c r="YN73" s="310"/>
      <c r="YO73" s="310"/>
      <c r="YP73" s="2"/>
      <c r="YQ73" s="2"/>
    </row>
    <row r="74" spans="1:667" s="79" customFormat="1" ht="6" hidden="1" customHeight="1" x14ac:dyDescent="0.25">
      <c r="A74" s="148"/>
      <c r="B74" s="116"/>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83"/>
      <c r="AI74" s="83"/>
      <c r="AJ74" s="83"/>
      <c r="AK74" s="83"/>
      <c r="AL74" s="83"/>
      <c r="AM74" s="83"/>
      <c r="AN74" s="83"/>
      <c r="AO74" s="83"/>
      <c r="AP74" s="83"/>
      <c r="AQ74" s="83"/>
      <c r="AR74" s="83"/>
      <c r="AS74" s="83"/>
      <c r="AT74" s="83"/>
      <c r="AU74" s="83"/>
      <c r="AV74" s="83"/>
      <c r="AW74" s="83"/>
      <c r="AX74" s="83"/>
      <c r="AY74" s="83"/>
      <c r="AZ74" s="83"/>
      <c r="BA74" s="83"/>
      <c r="BB74" s="83"/>
      <c r="BC74" s="83"/>
      <c r="BD74" s="83"/>
      <c r="BE74" s="98"/>
      <c r="BF74" s="98"/>
      <c r="BG74" s="83"/>
      <c r="BH74" s="83"/>
      <c r="BI74" s="83"/>
      <c r="BJ74" s="83"/>
      <c r="BK74" s="83"/>
      <c r="BL74" s="83"/>
      <c r="BM74" s="83"/>
      <c r="BN74" s="83"/>
      <c r="BO74" s="83"/>
      <c r="BP74" s="83"/>
      <c r="BQ74" s="83"/>
      <c r="BR74" s="83"/>
      <c r="BS74" s="83"/>
      <c r="BT74" s="68"/>
      <c r="BU74" s="68"/>
      <c r="BV74" s="68"/>
      <c r="BW74" s="68"/>
      <c r="BX74" s="68"/>
      <c r="BY74" s="68"/>
      <c r="BZ74" s="83"/>
      <c r="CA74" s="83"/>
      <c r="CB74" s="98"/>
      <c r="CC74" s="98"/>
      <c r="CD74" s="98"/>
      <c r="CE74" s="98"/>
      <c r="CF74" s="98"/>
      <c r="CG74" s="98"/>
      <c r="CH74" s="98"/>
      <c r="CI74" s="98"/>
      <c r="CJ74" s="98"/>
      <c r="CK74" s="98"/>
      <c r="CL74" s="83"/>
      <c r="CM74" s="83"/>
      <c r="CN74" s="83"/>
      <c r="CP74" s="98"/>
      <c r="CQ74" s="83"/>
      <c r="CR74" s="83"/>
      <c r="CS74" s="83"/>
      <c r="CT74" s="83"/>
      <c r="CU74" s="83"/>
      <c r="CV74" s="83"/>
      <c r="CW74" s="83"/>
      <c r="CX74" s="83"/>
      <c r="CY74" s="83"/>
      <c r="CZ74" s="83"/>
      <c r="DA74" s="83"/>
      <c r="DB74" s="83"/>
      <c r="DC74" s="83"/>
      <c r="DD74" s="83"/>
      <c r="DE74" s="83"/>
      <c r="DF74" s="83"/>
      <c r="DG74" s="83"/>
      <c r="DH74" s="83"/>
      <c r="DI74" s="83"/>
      <c r="DJ74" s="83"/>
      <c r="DK74" s="83"/>
      <c r="DL74" s="83"/>
      <c r="DM74" s="83"/>
      <c r="DN74" s="83"/>
      <c r="DO74" s="83"/>
      <c r="DP74" s="83"/>
      <c r="DQ74" s="83"/>
      <c r="DR74" s="83"/>
      <c r="DS74" s="83"/>
      <c r="DT74" s="83"/>
      <c r="DU74" s="83"/>
      <c r="DV74" s="83"/>
      <c r="DW74" s="83"/>
      <c r="DX74" s="83"/>
      <c r="DY74" s="83"/>
      <c r="DZ74" s="83"/>
      <c r="EA74" s="83"/>
      <c r="EB74" s="83"/>
      <c r="EC74" s="83"/>
      <c r="ED74" s="83"/>
      <c r="EE74" s="83"/>
      <c r="EF74" s="83"/>
      <c r="EG74" s="83"/>
      <c r="EH74" s="83"/>
      <c r="EI74" s="83"/>
      <c r="EJ74" s="83"/>
      <c r="EK74" s="83"/>
      <c r="EL74" s="83"/>
      <c r="EM74" s="83"/>
      <c r="EN74" s="83"/>
      <c r="EO74" s="83"/>
      <c r="EP74" s="83"/>
      <c r="EQ74" s="83"/>
      <c r="ER74" s="83"/>
      <c r="ES74" s="83"/>
      <c r="ET74" s="83"/>
      <c r="EU74" s="83"/>
      <c r="EV74" s="83"/>
      <c r="EW74" s="83"/>
      <c r="EX74" s="83"/>
      <c r="EY74" s="83"/>
      <c r="EZ74" s="83"/>
      <c r="FA74" s="83"/>
      <c r="FB74" s="83"/>
      <c r="FC74" s="83"/>
      <c r="FD74" s="83"/>
      <c r="FE74" s="83"/>
      <c r="FF74" s="83"/>
      <c r="FG74" s="83"/>
      <c r="FH74" s="83"/>
      <c r="FI74" s="83"/>
      <c r="FJ74" s="83"/>
      <c r="FK74" s="83"/>
      <c r="FL74" s="83"/>
      <c r="FM74" s="83"/>
      <c r="FN74" s="83"/>
      <c r="FO74" s="83"/>
      <c r="FP74" s="83"/>
      <c r="FQ74" s="83"/>
      <c r="FR74" s="83"/>
      <c r="FS74" s="83"/>
      <c r="FT74" s="83"/>
      <c r="FU74" s="83"/>
      <c r="FV74" s="83"/>
      <c r="FW74" s="83"/>
      <c r="FX74" s="83"/>
      <c r="FY74" s="83"/>
      <c r="FZ74" s="83"/>
      <c r="GA74" s="83"/>
      <c r="GB74" s="83"/>
      <c r="GC74" s="83"/>
      <c r="GD74" s="83"/>
      <c r="GE74" s="83"/>
      <c r="GF74" s="83"/>
      <c r="GG74" s="83"/>
      <c r="GH74" s="83"/>
      <c r="GI74" s="83"/>
      <c r="GJ74" s="83"/>
      <c r="GK74" s="83"/>
      <c r="GL74" s="83"/>
      <c r="GM74" s="83"/>
      <c r="GN74" s="83"/>
      <c r="GO74" s="83"/>
      <c r="GV74" s="81"/>
      <c r="GW74" s="81"/>
      <c r="GY74" s="81"/>
      <c r="GZ74" s="81"/>
      <c r="HA74" s="81"/>
      <c r="HB74" s="81"/>
      <c r="HC74" s="81"/>
      <c r="HD74" s="81"/>
      <c r="HE74" s="81"/>
      <c r="HF74" s="81"/>
      <c r="HG74" s="81"/>
      <c r="HH74" s="81"/>
      <c r="HI74" s="81"/>
      <c r="HJ74" s="81"/>
      <c r="HK74" s="81"/>
      <c r="HL74" s="81"/>
      <c r="HM74" s="81"/>
      <c r="HN74" s="81"/>
      <c r="HO74" s="81"/>
      <c r="HP74" s="81"/>
      <c r="HQ74" s="81"/>
      <c r="HR74" s="81"/>
      <c r="HS74" s="81"/>
      <c r="HT74" s="81"/>
      <c r="HU74" s="81"/>
      <c r="HV74" s="81"/>
      <c r="HW74" s="81"/>
      <c r="HX74" s="81"/>
      <c r="HY74" s="81"/>
      <c r="HZ74" s="81"/>
      <c r="IA74" s="81"/>
      <c r="IB74" s="81"/>
      <c r="IC74" s="81"/>
      <c r="ID74" s="81"/>
      <c r="IE74" s="81"/>
      <c r="IF74" s="81"/>
      <c r="IG74" s="81"/>
      <c r="IH74" s="81"/>
      <c r="II74" s="81"/>
      <c r="IJ74" s="81"/>
      <c r="IK74" s="81"/>
      <c r="IL74" s="81"/>
      <c r="IM74" s="81"/>
      <c r="IN74" s="81"/>
      <c r="IO74" s="81"/>
      <c r="IP74" s="81"/>
      <c r="IQ74" s="81"/>
      <c r="IR74" s="81"/>
      <c r="IS74" s="81"/>
      <c r="IT74" s="81"/>
      <c r="IU74" s="81"/>
      <c r="IV74" s="81"/>
      <c r="IW74" s="81"/>
      <c r="IX74" s="81"/>
      <c r="IY74" s="81"/>
      <c r="IZ74" s="81"/>
      <c r="JA74" s="81"/>
      <c r="JB74" s="81"/>
      <c r="JC74" s="81"/>
      <c r="JD74" s="81"/>
      <c r="JE74" s="81"/>
      <c r="JF74" s="81"/>
      <c r="JG74" s="81"/>
      <c r="JH74" s="81"/>
      <c r="JI74" s="81"/>
      <c r="JJ74" s="81"/>
      <c r="JK74" s="81"/>
      <c r="JL74" s="81"/>
      <c r="JM74" s="81"/>
      <c r="JN74" s="81"/>
      <c r="JO74" s="81"/>
      <c r="JP74" s="81"/>
      <c r="JQ74" s="81"/>
      <c r="JR74" s="81"/>
      <c r="JS74" s="81"/>
      <c r="JT74" s="81"/>
      <c r="JU74" s="81"/>
      <c r="JV74" s="81"/>
      <c r="JW74" s="81"/>
      <c r="JX74" s="81"/>
      <c r="JY74" s="81"/>
      <c r="JZ74" s="81"/>
      <c r="KA74" s="81"/>
      <c r="KB74" s="81"/>
      <c r="KC74" s="81"/>
      <c r="KD74" s="81"/>
      <c r="KE74" s="81"/>
      <c r="KF74" s="81"/>
      <c r="KG74" s="81"/>
      <c r="KH74" s="81"/>
      <c r="KI74" s="81"/>
      <c r="KJ74" s="81"/>
      <c r="KK74" s="81"/>
      <c r="KL74" s="81"/>
      <c r="KM74" s="81"/>
      <c r="KN74" s="81"/>
      <c r="KO74" s="81"/>
      <c r="KP74" s="81"/>
      <c r="KQ74" s="81"/>
      <c r="KR74" s="81"/>
      <c r="KS74" s="81"/>
      <c r="KT74" s="81"/>
      <c r="KU74" s="81"/>
      <c r="KV74" s="81"/>
      <c r="KW74" s="81"/>
      <c r="KX74" s="81"/>
      <c r="KY74" s="81"/>
      <c r="KZ74" s="81"/>
      <c r="LA74" s="81"/>
      <c r="LB74" s="81"/>
      <c r="LC74" s="81"/>
      <c r="LD74" s="81"/>
      <c r="LE74" s="98"/>
      <c r="LF74" s="98"/>
      <c r="LG74" s="81"/>
      <c r="LH74" s="81"/>
      <c r="LI74" s="325"/>
      <c r="LJ74" s="325"/>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T74" s="79" t="s">
        <v>2191</v>
      </c>
      <c r="MV74" s="81"/>
      <c r="MW74" s="83"/>
      <c r="MX74" s="83"/>
      <c r="MY74" s="83"/>
      <c r="MZ74" s="83"/>
      <c r="NA74" s="83"/>
      <c r="NB74" s="83"/>
      <c r="ND74" s="83"/>
      <c r="NE74" s="83"/>
      <c r="NF74" s="83"/>
      <c r="NG74" s="83"/>
      <c r="NH74" s="83"/>
      <c r="NI74" s="98"/>
      <c r="NJ74" s="83"/>
      <c r="NK74" s="99"/>
      <c r="NL74" s="83"/>
      <c r="NM74" s="99"/>
      <c r="NN74" s="76"/>
      <c r="NO74" s="179"/>
      <c r="NP74" s="83"/>
      <c r="NQ74" s="99"/>
      <c r="NR74" s="83"/>
      <c r="NS74" s="83"/>
      <c r="NT74" s="83"/>
      <c r="NU74" s="83"/>
      <c r="NV74" s="83"/>
      <c r="NW74" s="76"/>
      <c r="NY74" s="83"/>
      <c r="NZ74" s="83"/>
      <c r="OA74" s="83"/>
      <c r="OB74" s="83"/>
      <c r="OC74" s="83"/>
      <c r="OD74" s="83"/>
      <c r="OE74" s="83"/>
      <c r="OF74" s="99"/>
      <c r="OG74" s="83"/>
      <c r="OH74" s="98"/>
      <c r="OI74" s="83"/>
      <c r="OJ74" s="83"/>
      <c r="OL74" s="83"/>
      <c r="OM74" s="98"/>
      <c r="ON74" s="83"/>
      <c r="OO74" s="83"/>
      <c r="OP74" s="83"/>
      <c r="OQ74" s="83"/>
      <c r="OR74" s="83"/>
      <c r="OS74" s="83"/>
      <c r="OT74" s="83"/>
      <c r="OU74" s="83"/>
      <c r="OV74" s="83"/>
      <c r="OW74" s="98"/>
      <c r="OX74" s="98"/>
      <c r="OY74" s="83"/>
      <c r="OZ74" s="83"/>
      <c r="PA74" s="83"/>
      <c r="PC74" s="83"/>
      <c r="PD74" s="83"/>
      <c r="PE74" s="83"/>
      <c r="PH74" s="83"/>
      <c r="PI74" s="83"/>
      <c r="PJ74" s="83"/>
      <c r="PL74" s="83"/>
      <c r="PM74" s="83"/>
      <c r="PN74" s="83"/>
      <c r="PO74" s="83"/>
      <c r="PP74" s="83"/>
      <c r="PQ74" s="83"/>
      <c r="PR74" s="83"/>
      <c r="PS74" s="83"/>
      <c r="PT74" s="98"/>
      <c r="PU74" s="83"/>
      <c r="PW74" s="83"/>
      <c r="PX74" s="76"/>
      <c r="PY74" s="83"/>
      <c r="PZ74" s="83"/>
      <c r="QA74" s="83"/>
      <c r="QB74" s="76"/>
      <c r="QC74" s="83"/>
      <c r="QD74" s="83"/>
      <c r="QE74" s="83"/>
      <c r="QF74" s="83"/>
      <c r="QG74" s="83"/>
      <c r="QH74" s="83"/>
      <c r="QI74" s="83"/>
      <c r="QJ74" s="83"/>
      <c r="QK74" s="83"/>
      <c r="QL74" s="83"/>
      <c r="QM74" s="83"/>
      <c r="QN74" s="83"/>
      <c r="QO74" s="83"/>
      <c r="QP74" s="83"/>
      <c r="QQ74" s="83"/>
      <c r="QR74" s="83"/>
      <c r="QS74" s="83"/>
      <c r="QU74" s="83"/>
      <c r="QV74" s="83"/>
      <c r="QX74" s="83"/>
      <c r="QY74" s="83"/>
      <c r="RD74" s="83"/>
      <c r="RF74" s="83"/>
      <c r="RG74" s="83"/>
      <c r="RH74" s="83"/>
      <c r="RI74" s="83"/>
      <c r="RJ74" s="83"/>
      <c r="RK74" s="83"/>
      <c r="RL74" s="83"/>
      <c r="RM74" s="83"/>
      <c r="RN74" s="83"/>
      <c r="RO74" s="83"/>
      <c r="RP74" s="83"/>
      <c r="RQ74" s="83"/>
      <c r="RR74" s="83"/>
      <c r="RS74" s="76"/>
      <c r="RT74" s="83"/>
      <c r="RU74" s="83"/>
      <c r="RV74" s="76"/>
      <c r="RW74" s="83"/>
      <c r="RX74" s="83"/>
      <c r="RY74" s="83"/>
      <c r="RZ74" s="83"/>
      <c r="SA74" s="83"/>
      <c r="SC74" s="83"/>
      <c r="SD74" s="83"/>
      <c r="SE74" s="83"/>
      <c r="SF74" s="83"/>
      <c r="SG74" s="83"/>
      <c r="SH74" s="83"/>
      <c r="SI74" s="83"/>
      <c r="SJ74" s="83"/>
      <c r="SK74" s="83"/>
      <c r="SL74" s="83"/>
      <c r="SM74" s="83"/>
      <c r="SN74" s="83"/>
      <c r="SO74" s="83"/>
      <c r="SP74" s="83"/>
      <c r="SQ74" s="83"/>
      <c r="SR74" s="81"/>
      <c r="SS74" s="81"/>
      <c r="ST74" s="81"/>
      <c r="SU74" s="81"/>
      <c r="SV74" s="81"/>
      <c r="SW74" s="81"/>
      <c r="SX74" s="81"/>
      <c r="SY74" s="81"/>
      <c r="SZ74" s="81"/>
      <c r="TA74" s="81"/>
      <c r="TB74" s="81"/>
      <c r="TC74" s="81"/>
      <c r="TD74" s="81"/>
      <c r="TE74" s="81"/>
      <c r="TF74" s="81"/>
      <c r="TG74" s="81"/>
      <c r="TH74" s="81"/>
      <c r="TI74" s="81"/>
      <c r="TJ74" s="81"/>
      <c r="TK74" s="81"/>
      <c r="TL74" s="81"/>
      <c r="TM74" s="81"/>
      <c r="TN74" s="81"/>
      <c r="TO74" s="81"/>
      <c r="TP74" s="81"/>
      <c r="TQ74" s="81"/>
      <c r="TR74" s="81"/>
      <c r="TS74" s="81"/>
      <c r="TT74" s="81"/>
      <c r="TU74" s="81"/>
      <c r="TV74" s="81"/>
      <c r="TW74" s="81"/>
      <c r="TX74" s="81"/>
      <c r="TY74" s="81"/>
      <c r="TZ74" s="81"/>
      <c r="UA74" s="81"/>
      <c r="UB74" s="81"/>
      <c r="UC74" s="81"/>
      <c r="UD74" s="81"/>
      <c r="UE74" s="81"/>
      <c r="UF74" s="81"/>
      <c r="UG74" s="81"/>
      <c r="UH74" s="81"/>
      <c r="UI74" s="81"/>
      <c r="UJ74" s="81"/>
      <c r="UK74" s="81"/>
      <c r="UL74" s="81"/>
      <c r="UM74" s="81"/>
      <c r="UN74" s="81"/>
      <c r="UO74" s="82"/>
      <c r="UP74" s="82"/>
      <c r="UQ74" s="81"/>
      <c r="UR74" s="81"/>
      <c r="US74" s="81"/>
      <c r="UT74" s="81"/>
      <c r="UU74" s="81"/>
      <c r="UV74" s="81"/>
      <c r="UW74" s="81"/>
      <c r="UX74" s="81"/>
      <c r="UY74" s="81"/>
      <c r="UZ74" s="81"/>
      <c r="VA74" s="81"/>
      <c r="VB74" s="81"/>
      <c r="VC74" s="81"/>
      <c r="VD74" s="81"/>
      <c r="VE74" s="81"/>
      <c r="VF74" s="81"/>
      <c r="VG74" s="81"/>
      <c r="VH74" s="81"/>
      <c r="VI74" s="81"/>
      <c r="VJ74" s="81"/>
      <c r="VK74" s="81"/>
      <c r="VL74" s="81"/>
      <c r="VM74" s="81"/>
      <c r="VN74" s="81"/>
      <c r="VO74" s="81"/>
      <c r="VP74" s="81"/>
      <c r="VQ74" s="81"/>
      <c r="VR74" s="81"/>
      <c r="VS74" s="81"/>
      <c r="VT74" s="81"/>
      <c r="VU74" s="81"/>
      <c r="VV74" s="81"/>
      <c r="VW74" s="81"/>
      <c r="VX74" s="81"/>
      <c r="VY74" s="81"/>
      <c r="VZ74" s="81"/>
      <c r="WA74" s="81"/>
      <c r="WB74" s="81"/>
      <c r="WC74" s="81"/>
      <c r="WD74" s="81"/>
      <c r="WE74" s="81"/>
      <c r="WF74" s="81"/>
      <c r="WG74" s="81"/>
      <c r="WH74" s="81"/>
      <c r="WI74" s="81"/>
      <c r="WJ74" s="80"/>
      <c r="WK74" s="81"/>
      <c r="WL74" s="81"/>
      <c r="WM74" s="81"/>
      <c r="WN74" s="81"/>
      <c r="WO74" s="81"/>
      <c r="WP74" s="81"/>
      <c r="WQ74" s="81"/>
      <c r="WR74" s="81"/>
      <c r="WS74" s="81"/>
      <c r="WT74" s="81"/>
      <c r="WU74" s="81"/>
      <c r="WV74" s="81"/>
      <c r="WW74" s="81"/>
      <c r="WX74" s="81"/>
      <c r="WY74" s="81"/>
      <c r="WZ74" s="81"/>
      <c r="XA74" s="81"/>
      <c r="XB74" s="81"/>
      <c r="XC74" s="81"/>
      <c r="XD74" s="81"/>
      <c r="XE74" s="81"/>
      <c r="XF74" s="81"/>
      <c r="XG74" s="81"/>
      <c r="XH74" s="81"/>
      <c r="XI74" s="81"/>
      <c r="XJ74" s="81"/>
      <c r="XK74" s="81"/>
      <c r="XL74" s="81"/>
      <c r="XM74" s="81"/>
      <c r="XN74" s="81"/>
      <c r="XO74" s="81"/>
      <c r="XP74" s="81"/>
      <c r="XQ74" s="81"/>
      <c r="XR74" s="81"/>
      <c r="XS74" s="81"/>
      <c r="XT74" s="81"/>
      <c r="XU74" s="81"/>
      <c r="XV74" s="81"/>
      <c r="XW74" s="81"/>
      <c r="XX74" s="81"/>
      <c r="XY74" s="81"/>
      <c r="XZ74" s="81"/>
      <c r="YA74" s="81"/>
      <c r="YB74" s="81"/>
      <c r="YC74" s="81"/>
      <c r="YD74" s="81"/>
      <c r="YE74" s="81"/>
      <c r="YF74" s="81"/>
      <c r="YG74" s="81"/>
      <c r="YH74" s="81"/>
      <c r="YI74" s="81"/>
      <c r="YJ74" s="81"/>
      <c r="YK74" s="81"/>
      <c r="YL74" s="301"/>
      <c r="YM74" s="301"/>
      <c r="YN74" s="301"/>
      <c r="YO74" s="301"/>
      <c r="YP74" s="2"/>
      <c r="YQ74" s="2"/>
    </row>
    <row r="75" spans="1:667" s="79" customFormat="1" ht="15" hidden="1" customHeight="1" x14ac:dyDescent="0.25">
      <c r="A75" s="100" t="s">
        <v>55</v>
      </c>
      <c r="B75" s="153" t="s">
        <v>129</v>
      </c>
      <c r="C75" s="98"/>
      <c r="D75" s="98"/>
      <c r="BA75" s="98"/>
      <c r="BB75" s="98"/>
      <c r="BC75" s="98"/>
      <c r="BD75" s="98"/>
      <c r="BE75" s="98"/>
      <c r="BF75" s="98"/>
      <c r="BG75" s="98"/>
      <c r="BH75" s="98"/>
      <c r="BI75" s="98"/>
      <c r="BJ75" s="98"/>
      <c r="BK75" s="98"/>
      <c r="BL75" s="98"/>
      <c r="BM75" s="98"/>
      <c r="BN75" s="98"/>
      <c r="BO75" s="98"/>
      <c r="BP75" s="98"/>
      <c r="BQ75" s="98"/>
      <c r="BR75" s="98"/>
      <c r="BT75" s="68"/>
      <c r="BU75" s="68"/>
      <c r="BV75" s="68"/>
      <c r="BW75" s="68"/>
      <c r="BX75" s="68"/>
      <c r="BY75" s="68"/>
      <c r="BZ75" s="98"/>
      <c r="CB75" s="98"/>
      <c r="CC75" s="98"/>
      <c r="CD75" s="98"/>
      <c r="CE75" s="98"/>
      <c r="CF75" s="98"/>
      <c r="CG75" s="98"/>
      <c r="CH75" s="98"/>
      <c r="CI75" s="98"/>
      <c r="CJ75" s="98"/>
      <c r="CK75" s="98"/>
      <c r="CP75" s="98"/>
      <c r="CQ75" s="98"/>
      <c r="CR75" s="98"/>
      <c r="CS75" s="98"/>
      <c r="CT75" s="98"/>
      <c r="CU75" s="98"/>
      <c r="CV75" s="98"/>
      <c r="CW75" s="98"/>
      <c r="CX75" s="98"/>
      <c r="CY75" s="98"/>
      <c r="CZ75" s="98"/>
      <c r="DA75" s="98"/>
      <c r="DB75" s="98"/>
      <c r="DC75" s="98"/>
      <c r="DD75" s="98"/>
      <c r="DE75" s="98"/>
      <c r="DJ75" s="98"/>
      <c r="DK75" s="98"/>
      <c r="DL75" s="98"/>
      <c r="DM75" s="98"/>
      <c r="DN75" s="98"/>
      <c r="DO75" s="98"/>
      <c r="DP75" s="98"/>
      <c r="DQ75" s="98"/>
      <c r="DR75" s="98"/>
      <c r="DS75" s="98"/>
      <c r="DT75" s="98"/>
      <c r="DU75" s="98"/>
      <c r="DV75" s="98"/>
      <c r="DW75" s="98"/>
      <c r="DZ75" s="98"/>
      <c r="EA75" s="98"/>
      <c r="EB75" s="98"/>
      <c r="EC75" s="98"/>
      <c r="ED75" s="98"/>
      <c r="EE75" s="98"/>
      <c r="EF75" s="98"/>
      <c r="EG75" s="98"/>
      <c r="EH75" s="98"/>
      <c r="EI75" s="98"/>
      <c r="EK75" s="98"/>
      <c r="EL75" s="98"/>
      <c r="EM75" s="98"/>
      <c r="EN75" s="98"/>
      <c r="EO75" s="98"/>
      <c r="EP75" s="98"/>
      <c r="EQ75" s="98"/>
      <c r="ER75" s="98"/>
      <c r="ES75" s="98"/>
      <c r="ET75" s="98"/>
      <c r="EU75" s="98"/>
      <c r="EV75" s="98"/>
      <c r="EW75" s="98"/>
      <c r="EX75" s="98"/>
      <c r="EY75" s="98"/>
      <c r="EZ75" s="98"/>
      <c r="FA75" s="98"/>
      <c r="FB75" s="98"/>
      <c r="FC75" s="98"/>
      <c r="FD75" s="98"/>
      <c r="FE75" s="98"/>
      <c r="FF75" s="98"/>
      <c r="FG75" s="98"/>
      <c r="FH75" s="98"/>
      <c r="FI75" s="98"/>
      <c r="FJ75" s="98"/>
      <c r="FK75" s="98"/>
      <c r="FL75" s="98"/>
      <c r="FM75" s="98"/>
      <c r="FN75" s="98"/>
      <c r="FX75" s="98"/>
      <c r="GV75" s="81"/>
      <c r="GW75" s="81"/>
      <c r="GY75" s="81"/>
      <c r="GZ75" s="81"/>
      <c r="HA75" s="81"/>
      <c r="HB75" s="81"/>
      <c r="HC75" s="81"/>
      <c r="HD75" s="81"/>
      <c r="HE75" s="81"/>
      <c r="HF75" s="81"/>
      <c r="HG75" s="81"/>
      <c r="HH75" s="81"/>
      <c r="HI75" s="81"/>
      <c r="HJ75" s="81"/>
      <c r="HK75" s="81"/>
      <c r="HL75" s="81"/>
      <c r="HM75" s="81"/>
      <c r="HN75" s="81"/>
      <c r="HO75" s="81"/>
      <c r="HP75" s="81"/>
      <c r="HQ75" s="81"/>
      <c r="HR75" s="81"/>
      <c r="HS75" s="81"/>
      <c r="HT75" s="81"/>
      <c r="HU75" s="81"/>
      <c r="HV75" s="81"/>
      <c r="HW75" s="81"/>
      <c r="HX75" s="81"/>
      <c r="HY75" s="81"/>
      <c r="HZ75" s="81"/>
      <c r="IA75" s="81"/>
      <c r="IB75" s="81"/>
      <c r="IC75" s="81"/>
      <c r="ID75" s="81"/>
      <c r="IE75" s="81"/>
      <c r="IF75" s="81"/>
      <c r="IG75" s="81"/>
      <c r="IH75" s="81"/>
      <c r="II75" s="81"/>
      <c r="IJ75" s="81"/>
      <c r="IK75" s="81"/>
      <c r="IL75" s="81"/>
      <c r="IM75" s="81"/>
      <c r="IN75" s="81"/>
      <c r="IO75" s="81"/>
      <c r="IP75" s="81"/>
      <c r="IQ75" s="81"/>
      <c r="IR75" s="81"/>
      <c r="IS75" s="81"/>
      <c r="IT75" s="81"/>
      <c r="IU75" s="81"/>
      <c r="IV75" s="81"/>
      <c r="IW75" s="81"/>
      <c r="IX75" s="81"/>
      <c r="IY75" s="81"/>
      <c r="IZ75" s="81"/>
      <c r="JA75" s="81"/>
      <c r="JB75" s="81"/>
      <c r="JC75" s="81"/>
      <c r="JD75" s="81"/>
      <c r="JE75" s="81"/>
      <c r="JF75" s="81"/>
      <c r="JG75" s="81"/>
      <c r="JH75" s="81"/>
      <c r="JI75" s="81"/>
      <c r="JJ75" s="81"/>
      <c r="JK75" s="81"/>
      <c r="JL75" s="81"/>
      <c r="JM75" s="81"/>
      <c r="JN75" s="81"/>
      <c r="JO75" s="81"/>
      <c r="JP75" s="81"/>
      <c r="JQ75" s="81"/>
      <c r="JR75" s="81"/>
      <c r="JS75" s="81"/>
      <c r="JT75" s="81"/>
      <c r="JU75" s="81"/>
      <c r="JV75" s="81"/>
      <c r="JW75" s="81"/>
      <c r="JX75" s="81"/>
      <c r="JY75" s="81"/>
      <c r="JZ75" s="81"/>
      <c r="KA75" s="81"/>
      <c r="KB75" s="81"/>
      <c r="KC75" s="81"/>
      <c r="KD75" s="81"/>
      <c r="KE75" s="81"/>
      <c r="KF75" s="81"/>
      <c r="KG75" s="81"/>
      <c r="KH75" s="81"/>
      <c r="KI75" s="81"/>
      <c r="KJ75" s="81"/>
      <c r="KK75" s="81"/>
      <c r="KL75" s="81"/>
      <c r="KM75" s="81"/>
      <c r="KN75" s="81"/>
      <c r="KO75" s="81"/>
      <c r="KP75" s="81"/>
      <c r="KQ75" s="81"/>
      <c r="KR75" s="81"/>
      <c r="KS75" s="81"/>
      <c r="KT75" s="81"/>
      <c r="KU75" s="81"/>
      <c r="KV75" s="81"/>
      <c r="KW75" s="81"/>
      <c r="KX75" s="81"/>
      <c r="KY75" s="81"/>
      <c r="KZ75" s="81"/>
      <c r="LA75" s="81"/>
      <c r="LB75" s="81"/>
      <c r="LC75" s="81"/>
      <c r="LD75" s="81"/>
      <c r="LE75" s="98"/>
      <c r="LF75" s="98"/>
      <c r="LG75" s="81"/>
      <c r="LH75" s="81"/>
      <c r="LI75" s="325"/>
      <c r="LJ75" s="325"/>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T75" s="79" t="s">
        <v>2191</v>
      </c>
      <c r="MV75" s="81"/>
      <c r="MZ75" s="98"/>
      <c r="NA75" s="98"/>
      <c r="NB75" s="98"/>
      <c r="NF75" s="98"/>
      <c r="NG75" s="98"/>
      <c r="NH75" s="98"/>
      <c r="NI75" s="98"/>
      <c r="NJ75" s="98"/>
      <c r="NK75" s="99"/>
      <c r="NM75" s="99"/>
      <c r="NN75" s="76"/>
      <c r="NO75" s="106"/>
      <c r="NP75" s="98"/>
      <c r="NQ75" s="99"/>
      <c r="NW75" s="76"/>
      <c r="OF75" s="99"/>
      <c r="OG75" s="98"/>
      <c r="OH75" s="98"/>
      <c r="OI75" s="98"/>
      <c r="OM75" s="98"/>
      <c r="OS75" s="98"/>
      <c r="OT75" s="98"/>
      <c r="OW75" s="98"/>
      <c r="OX75" s="98"/>
      <c r="PA75" s="98"/>
      <c r="PC75" s="98"/>
      <c r="PD75" s="98"/>
      <c r="PE75" s="98"/>
      <c r="PI75" s="98"/>
      <c r="PJ75" s="98"/>
      <c r="PO75" s="98"/>
      <c r="PQ75" s="98"/>
      <c r="PR75" s="98"/>
      <c r="PT75" s="98"/>
      <c r="PX75" s="76"/>
      <c r="PZ75" s="98"/>
      <c r="QA75" s="98"/>
      <c r="QB75" s="76"/>
      <c r="QE75" s="98"/>
      <c r="QF75" s="98"/>
      <c r="QL75" s="98"/>
      <c r="QM75" s="98"/>
      <c r="QN75" s="98"/>
      <c r="QP75" s="98"/>
      <c r="QQ75" s="98"/>
      <c r="QR75" s="98"/>
      <c r="QV75" s="98"/>
      <c r="RG75" s="98"/>
      <c r="RN75" s="98"/>
      <c r="RO75" s="98"/>
      <c r="RS75" s="76"/>
      <c r="RT75" s="98"/>
      <c r="RU75" s="98"/>
      <c r="RV75" s="76"/>
      <c r="SC75" s="98"/>
      <c r="SD75" s="98"/>
      <c r="SK75" s="98"/>
      <c r="SO75" s="98"/>
      <c r="SR75" s="81"/>
      <c r="SS75" s="81"/>
      <c r="ST75" s="81"/>
      <c r="SU75" s="81"/>
      <c r="SV75" s="81"/>
      <c r="SW75" s="81"/>
      <c r="SX75" s="81"/>
      <c r="SY75" s="81"/>
      <c r="SZ75" s="81"/>
      <c r="TA75" s="81"/>
      <c r="TB75" s="81"/>
      <c r="TC75" s="81"/>
      <c r="TD75" s="81"/>
      <c r="TE75" s="81"/>
      <c r="TF75" s="81"/>
      <c r="TG75" s="81"/>
      <c r="TH75" s="81"/>
      <c r="TI75" s="81"/>
      <c r="TJ75" s="81"/>
      <c r="TK75" s="81"/>
      <c r="TL75" s="81"/>
      <c r="TM75" s="81"/>
      <c r="TN75" s="81"/>
      <c r="TO75" s="81"/>
      <c r="TP75" s="81"/>
      <c r="TQ75" s="81"/>
      <c r="TR75" s="81"/>
      <c r="TS75" s="81"/>
      <c r="TT75" s="81"/>
      <c r="TU75" s="81"/>
      <c r="TV75" s="81"/>
      <c r="TW75" s="81"/>
      <c r="TX75" s="81"/>
      <c r="TY75" s="81"/>
      <c r="TZ75" s="81"/>
      <c r="UA75" s="81"/>
      <c r="UB75" s="81"/>
      <c r="UC75" s="81"/>
      <c r="UD75" s="81"/>
      <c r="UE75" s="81"/>
      <c r="UF75" s="81"/>
      <c r="UG75" s="81"/>
      <c r="UH75" s="81"/>
      <c r="UI75" s="81"/>
      <c r="UJ75" s="81"/>
      <c r="UK75" s="81"/>
      <c r="UL75" s="81"/>
      <c r="UM75" s="81"/>
      <c r="UN75" s="81"/>
      <c r="UO75" s="82"/>
      <c r="UP75" s="82"/>
      <c r="UQ75" s="81"/>
      <c r="UR75" s="81"/>
      <c r="US75" s="81"/>
      <c r="UT75" s="81"/>
      <c r="UU75" s="81"/>
      <c r="UV75" s="81"/>
      <c r="UW75" s="81"/>
      <c r="UX75" s="81"/>
      <c r="UY75" s="81"/>
      <c r="UZ75" s="81"/>
      <c r="VA75" s="81"/>
      <c r="VB75" s="81"/>
      <c r="VC75" s="81"/>
      <c r="VD75" s="81"/>
      <c r="VE75" s="81"/>
      <c r="VF75" s="81"/>
      <c r="VG75" s="81"/>
      <c r="VH75" s="81"/>
      <c r="VI75" s="81"/>
      <c r="VJ75" s="81"/>
      <c r="VK75" s="81"/>
      <c r="VL75" s="81"/>
      <c r="VM75" s="81"/>
      <c r="VN75" s="81"/>
      <c r="VO75" s="81"/>
      <c r="VP75" s="81"/>
      <c r="VQ75" s="81"/>
      <c r="VR75" s="81"/>
      <c r="VS75" s="81"/>
      <c r="VT75" s="81"/>
      <c r="VU75" s="81"/>
      <c r="VV75" s="81"/>
      <c r="VW75" s="81"/>
      <c r="VX75" s="81"/>
      <c r="VY75" s="81"/>
      <c r="VZ75" s="81"/>
      <c r="WA75" s="81"/>
      <c r="WB75" s="81"/>
      <c r="WC75" s="81"/>
      <c r="WD75" s="81"/>
      <c r="WE75" s="81"/>
      <c r="WF75" s="81"/>
      <c r="WG75" s="81"/>
      <c r="WH75" s="81"/>
      <c r="WI75" s="81"/>
      <c r="WJ75" s="80"/>
      <c r="WK75" s="81"/>
      <c r="WL75" s="81"/>
      <c r="WM75" s="81"/>
      <c r="WN75" s="81"/>
      <c r="WO75" s="81"/>
      <c r="WP75" s="81"/>
      <c r="WQ75" s="81"/>
      <c r="WR75" s="81"/>
      <c r="WS75" s="81"/>
      <c r="WT75" s="81"/>
      <c r="WU75" s="81"/>
      <c r="WV75" s="81"/>
      <c r="WW75" s="81"/>
      <c r="WX75" s="81"/>
      <c r="WY75" s="81"/>
      <c r="WZ75" s="81"/>
      <c r="XA75" s="81"/>
      <c r="XB75" s="81"/>
      <c r="XC75" s="81"/>
      <c r="XD75" s="81"/>
      <c r="XE75" s="81"/>
      <c r="XF75" s="81"/>
      <c r="XG75" s="81"/>
      <c r="XH75" s="81"/>
      <c r="XI75" s="81"/>
      <c r="XJ75" s="81"/>
      <c r="XK75" s="81"/>
      <c r="XL75" s="81"/>
      <c r="XM75" s="81"/>
      <c r="XN75" s="81"/>
      <c r="XO75" s="81"/>
      <c r="XP75" s="81"/>
      <c r="XQ75" s="81"/>
      <c r="XR75" s="81"/>
      <c r="XS75" s="81"/>
      <c r="XT75" s="81"/>
      <c r="XU75" s="81"/>
      <c r="XV75" s="81"/>
      <c r="XW75" s="81"/>
      <c r="XX75" s="81"/>
      <c r="XY75" s="81"/>
      <c r="XZ75" s="81"/>
      <c r="YA75" s="81"/>
      <c r="YB75" s="81"/>
      <c r="YC75" s="81"/>
      <c r="YD75" s="81"/>
      <c r="YE75" s="81"/>
      <c r="YF75" s="81"/>
      <c r="YG75" s="81"/>
      <c r="YH75" s="81"/>
      <c r="YI75" s="81"/>
      <c r="YJ75" s="81"/>
      <c r="YK75" s="81"/>
      <c r="YL75" s="301"/>
      <c r="YM75" s="301"/>
      <c r="YN75" s="301"/>
      <c r="YO75" s="301"/>
      <c r="YP75" s="2"/>
      <c r="YQ75" s="2"/>
    </row>
    <row r="76" spans="1:667" s="79" customFormat="1" ht="15" hidden="1" customHeight="1" x14ac:dyDescent="0.25">
      <c r="A76" s="91" t="s">
        <v>41</v>
      </c>
      <c r="B76" s="75"/>
      <c r="C76" s="98"/>
      <c r="D76" s="98"/>
      <c r="BA76" s="98"/>
      <c r="BB76" s="98"/>
      <c r="BC76" s="98"/>
      <c r="BD76" s="98"/>
      <c r="BE76" s="98"/>
      <c r="BF76" s="98"/>
      <c r="BG76" s="98"/>
      <c r="BH76" s="98"/>
      <c r="BI76" s="98"/>
      <c r="BJ76" s="98"/>
      <c r="BK76" s="98"/>
      <c r="BL76" s="98"/>
      <c r="BM76" s="98"/>
      <c r="BN76" s="98"/>
      <c r="BO76" s="98"/>
      <c r="BP76" s="98"/>
      <c r="BQ76" s="98"/>
      <c r="BR76" s="98"/>
      <c r="BZ76" s="98"/>
      <c r="CB76" s="98"/>
      <c r="CC76" s="98"/>
      <c r="CD76" s="98"/>
      <c r="CE76" s="98"/>
      <c r="CF76" s="98"/>
      <c r="CG76" s="98"/>
      <c r="CH76" s="98"/>
      <c r="CI76" s="98"/>
      <c r="CJ76" s="98"/>
      <c r="CK76" s="98"/>
      <c r="CP76" s="98"/>
      <c r="CQ76" s="98"/>
      <c r="CR76" s="98"/>
      <c r="CS76" s="98"/>
      <c r="CT76" s="98"/>
      <c r="CU76" s="98"/>
      <c r="CV76" s="98"/>
      <c r="CW76" s="98"/>
      <c r="CX76" s="98"/>
      <c r="CY76" s="98"/>
      <c r="CZ76" s="98"/>
      <c r="DA76" s="98"/>
      <c r="DB76" s="98"/>
      <c r="DC76" s="98"/>
      <c r="DD76" s="98"/>
      <c r="DE76" s="98"/>
      <c r="DJ76" s="98"/>
      <c r="DK76" s="98"/>
      <c r="DL76" s="98"/>
      <c r="DM76" s="98"/>
      <c r="DN76" s="98"/>
      <c r="DO76" s="98"/>
      <c r="DP76" s="98"/>
      <c r="DQ76" s="98"/>
      <c r="DR76" s="98"/>
      <c r="DS76" s="98"/>
      <c r="DT76" s="98"/>
      <c r="DU76" s="98"/>
      <c r="DV76" s="98"/>
      <c r="DW76" s="98"/>
      <c r="DZ76" s="98"/>
      <c r="EA76" s="98"/>
      <c r="EB76" s="98"/>
      <c r="EC76" s="98"/>
      <c r="ED76" s="98"/>
      <c r="EE76" s="98"/>
      <c r="EF76" s="98"/>
      <c r="EG76" s="98"/>
      <c r="EH76" s="98"/>
      <c r="EI76" s="98"/>
      <c r="EK76" s="98"/>
      <c r="EL76" s="98"/>
      <c r="EM76" s="98"/>
      <c r="EN76" s="98"/>
      <c r="EO76" s="98"/>
      <c r="EP76" s="98"/>
      <c r="EQ76" s="98"/>
      <c r="ER76" s="98"/>
      <c r="ES76" s="98"/>
      <c r="ET76" s="98"/>
      <c r="EU76" s="98"/>
      <c r="EV76" s="98"/>
      <c r="EW76" s="98"/>
      <c r="EX76" s="98"/>
      <c r="EY76" s="98"/>
      <c r="EZ76" s="98"/>
      <c r="FA76" s="98"/>
      <c r="FB76" s="98"/>
      <c r="FC76" s="98"/>
      <c r="FD76" s="98"/>
      <c r="FE76" s="98"/>
      <c r="FF76" s="98"/>
      <c r="FG76" s="98"/>
      <c r="FH76" s="98"/>
      <c r="FI76" s="98"/>
      <c r="FJ76" s="98"/>
      <c r="FK76" s="98"/>
      <c r="FL76" s="98"/>
      <c r="FM76" s="98"/>
      <c r="FN76" s="98"/>
      <c r="FX76" s="98"/>
      <c r="GV76" s="81"/>
      <c r="GW76" s="81"/>
      <c r="GY76" s="81"/>
      <c r="GZ76" s="81"/>
      <c r="HA76" s="81"/>
      <c r="HB76" s="81"/>
      <c r="HC76" s="81"/>
      <c r="HD76" s="81"/>
      <c r="HE76" s="81"/>
      <c r="HF76" s="81"/>
      <c r="HG76" s="81"/>
      <c r="HH76" s="81"/>
      <c r="HI76" s="81"/>
      <c r="HJ76" s="81"/>
      <c r="HK76" s="81"/>
      <c r="HL76" s="81"/>
      <c r="HM76" s="81"/>
      <c r="HN76" s="81"/>
      <c r="HO76" s="81"/>
      <c r="HP76" s="81"/>
      <c r="HQ76" s="81"/>
      <c r="HR76" s="81"/>
      <c r="HS76" s="81"/>
      <c r="HT76" s="81"/>
      <c r="HU76" s="81"/>
      <c r="HV76" s="81"/>
      <c r="HW76" s="81"/>
      <c r="HX76" s="81"/>
      <c r="HY76" s="81"/>
      <c r="HZ76" s="81"/>
      <c r="IA76" s="81"/>
      <c r="IB76" s="81"/>
      <c r="IC76" s="81"/>
      <c r="ID76" s="81"/>
      <c r="IE76" s="81"/>
      <c r="IF76" s="81"/>
      <c r="IG76" s="81"/>
      <c r="IH76" s="81"/>
      <c r="II76" s="81"/>
      <c r="IJ76" s="81"/>
      <c r="IK76" s="81"/>
      <c r="IL76" s="81"/>
      <c r="IM76" s="81"/>
      <c r="IN76" s="81"/>
      <c r="IO76" s="81"/>
      <c r="IP76" s="81"/>
      <c r="IQ76" s="81"/>
      <c r="IR76" s="81"/>
      <c r="IS76" s="81"/>
      <c r="IT76" s="81"/>
      <c r="IU76" s="81"/>
      <c r="IV76" s="81"/>
      <c r="IW76" s="81"/>
      <c r="IX76" s="81"/>
      <c r="IY76" s="81"/>
      <c r="IZ76" s="81"/>
      <c r="JA76" s="81"/>
      <c r="JB76" s="81"/>
      <c r="JC76" s="81"/>
      <c r="JD76" s="81"/>
      <c r="JE76" s="81"/>
      <c r="JF76" s="81"/>
      <c r="JG76" s="81"/>
      <c r="JH76" s="81"/>
      <c r="JI76" s="81"/>
      <c r="JJ76" s="81"/>
      <c r="JK76" s="81"/>
      <c r="JL76" s="81"/>
      <c r="JM76" s="81"/>
      <c r="JN76" s="81"/>
      <c r="JO76" s="81"/>
      <c r="JP76" s="81"/>
      <c r="JQ76" s="81"/>
      <c r="JR76" s="81"/>
      <c r="JS76" s="81"/>
      <c r="JT76" s="81"/>
      <c r="JU76" s="81"/>
      <c r="JV76" s="81"/>
      <c r="JW76" s="81"/>
      <c r="JX76" s="81"/>
      <c r="JY76" s="81"/>
      <c r="JZ76" s="81"/>
      <c r="KA76" s="81"/>
      <c r="KB76" s="81"/>
      <c r="KC76" s="81"/>
      <c r="KD76" s="81"/>
      <c r="KE76" s="81"/>
      <c r="KF76" s="81"/>
      <c r="KG76" s="81"/>
      <c r="KH76" s="81"/>
      <c r="KI76" s="81"/>
      <c r="KJ76" s="81"/>
      <c r="KK76" s="81"/>
      <c r="KL76" s="81"/>
      <c r="KM76" s="81"/>
      <c r="KN76" s="81"/>
      <c r="KO76" s="81"/>
      <c r="KP76" s="81"/>
      <c r="KQ76" s="81"/>
      <c r="KR76" s="81"/>
      <c r="KS76" s="81"/>
      <c r="KT76" s="81"/>
      <c r="KU76" s="81"/>
      <c r="KV76" s="81"/>
      <c r="KW76" s="81"/>
      <c r="KX76" s="81"/>
      <c r="KY76" s="81"/>
      <c r="KZ76" s="81"/>
      <c r="LA76" s="81"/>
      <c r="LB76" s="81"/>
      <c r="LC76" s="81"/>
      <c r="LD76" s="81"/>
      <c r="LE76" s="98"/>
      <c r="LF76" s="98"/>
      <c r="LG76" s="81"/>
      <c r="LH76" s="81"/>
      <c r="LI76" s="325"/>
      <c r="LJ76" s="325"/>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T76" s="79" t="s">
        <v>2191</v>
      </c>
      <c r="MV76" s="81"/>
      <c r="MZ76" s="98"/>
      <c r="NA76" s="98"/>
      <c r="NB76" s="98"/>
      <c r="NF76" s="98"/>
      <c r="NG76" s="98"/>
      <c r="NH76" s="98"/>
      <c r="NI76" s="98"/>
      <c r="NJ76" s="98"/>
      <c r="NK76" s="99"/>
      <c r="NM76" s="98"/>
      <c r="NN76" s="76"/>
      <c r="NO76" s="106"/>
      <c r="NP76" s="98"/>
      <c r="NQ76" s="98"/>
      <c r="NW76" s="76"/>
      <c r="OF76" s="99"/>
      <c r="OG76" s="98"/>
      <c r="OH76" s="98"/>
      <c r="OI76" s="98"/>
      <c r="OM76" s="98"/>
      <c r="OS76" s="98"/>
      <c r="OT76" s="98"/>
      <c r="OW76" s="98"/>
      <c r="OX76" s="98"/>
      <c r="PA76" s="98"/>
      <c r="PC76" s="98"/>
      <c r="PD76" s="98"/>
      <c r="PE76" s="98"/>
      <c r="PI76" s="98"/>
      <c r="PJ76" s="98"/>
      <c r="PO76" s="98"/>
      <c r="PQ76" s="98"/>
      <c r="PR76" s="98"/>
      <c r="PT76" s="98"/>
      <c r="PX76" s="76"/>
      <c r="PZ76" s="98"/>
      <c r="QA76" s="98"/>
      <c r="QB76" s="76"/>
      <c r="QE76" s="98"/>
      <c r="QF76" s="98"/>
      <c r="QL76" s="98"/>
      <c r="QM76" s="98"/>
      <c r="QN76" s="98"/>
      <c r="QP76" s="98"/>
      <c r="QQ76" s="98"/>
      <c r="QR76" s="98"/>
      <c r="QV76" s="98"/>
      <c r="RG76" s="98"/>
      <c r="RN76" s="98"/>
      <c r="RO76" s="98"/>
      <c r="RS76" s="76"/>
      <c r="RT76" s="98"/>
      <c r="RU76" s="98"/>
      <c r="RV76" s="76"/>
      <c r="SC76" s="98"/>
      <c r="SD76" s="98"/>
      <c r="SK76" s="98"/>
      <c r="SO76" s="98"/>
      <c r="SR76" s="81"/>
      <c r="SS76" s="81"/>
      <c r="ST76" s="81"/>
      <c r="SU76" s="81"/>
      <c r="SV76" s="81"/>
      <c r="SW76" s="81"/>
      <c r="SX76" s="81"/>
      <c r="SY76" s="81"/>
      <c r="SZ76" s="81"/>
      <c r="TA76" s="81"/>
      <c r="TB76" s="81"/>
      <c r="TC76" s="81"/>
      <c r="TD76" s="81"/>
      <c r="TE76" s="81"/>
      <c r="TF76" s="81"/>
      <c r="TG76" s="81"/>
      <c r="TH76" s="81"/>
      <c r="TI76" s="81"/>
      <c r="TJ76" s="81"/>
      <c r="TK76" s="81"/>
      <c r="TL76" s="81"/>
      <c r="TM76" s="81"/>
      <c r="TN76" s="81"/>
      <c r="TO76" s="81"/>
      <c r="TP76" s="81"/>
      <c r="TQ76" s="81"/>
      <c r="TR76" s="81"/>
      <c r="TS76" s="81"/>
      <c r="TT76" s="81"/>
      <c r="TU76" s="81"/>
      <c r="TV76" s="81"/>
      <c r="TW76" s="81"/>
      <c r="TX76" s="81"/>
      <c r="TY76" s="81"/>
      <c r="TZ76" s="81"/>
      <c r="UA76" s="81"/>
      <c r="UB76" s="81"/>
      <c r="UC76" s="81"/>
      <c r="UD76" s="81"/>
      <c r="UE76" s="81"/>
      <c r="UF76" s="81"/>
      <c r="UG76" s="81"/>
      <c r="UH76" s="81"/>
      <c r="UI76" s="81"/>
      <c r="UJ76" s="81"/>
      <c r="UK76" s="81"/>
      <c r="UL76" s="81"/>
      <c r="UM76" s="81"/>
      <c r="UN76" s="81"/>
      <c r="UO76" s="82"/>
      <c r="UP76" s="82"/>
      <c r="UQ76" s="81"/>
      <c r="UR76" s="81"/>
      <c r="US76" s="81"/>
      <c r="UT76" s="81"/>
      <c r="UU76" s="81"/>
      <c r="UV76" s="81"/>
      <c r="UW76" s="81"/>
      <c r="UX76" s="81"/>
      <c r="UY76" s="81"/>
      <c r="UZ76" s="81"/>
      <c r="VA76" s="81"/>
      <c r="VB76" s="81"/>
      <c r="VC76" s="81"/>
      <c r="VD76" s="81"/>
      <c r="VE76" s="81"/>
      <c r="VF76" s="81"/>
      <c r="VG76" s="81"/>
      <c r="VH76" s="81"/>
      <c r="VI76" s="81"/>
      <c r="VJ76" s="81"/>
      <c r="VK76" s="81"/>
      <c r="VL76" s="81"/>
      <c r="VM76" s="81"/>
      <c r="VN76" s="81"/>
      <c r="VO76" s="81"/>
      <c r="VP76" s="81"/>
      <c r="VQ76" s="81"/>
      <c r="VR76" s="81"/>
      <c r="VS76" s="81"/>
      <c r="VT76" s="81"/>
      <c r="VU76" s="81"/>
      <c r="VV76" s="81"/>
      <c r="VW76" s="81"/>
      <c r="VX76" s="81"/>
      <c r="VY76" s="81"/>
      <c r="VZ76" s="81"/>
      <c r="WA76" s="81"/>
      <c r="WB76" s="81"/>
      <c r="WC76" s="81"/>
      <c r="WD76" s="81"/>
      <c r="WE76" s="81"/>
      <c r="WF76" s="81"/>
      <c r="WG76" s="81"/>
      <c r="WH76" s="81"/>
      <c r="WI76" s="81"/>
      <c r="WJ76" s="80"/>
      <c r="WK76" s="81"/>
      <c r="WL76" s="81"/>
      <c r="WM76" s="81"/>
      <c r="WN76" s="81"/>
      <c r="WO76" s="81"/>
      <c r="WP76" s="81"/>
      <c r="WQ76" s="81"/>
      <c r="WR76" s="81"/>
      <c r="WS76" s="81"/>
      <c r="WT76" s="81"/>
      <c r="WU76" s="81"/>
      <c r="WV76" s="81"/>
      <c r="WW76" s="81"/>
      <c r="WX76" s="81"/>
      <c r="WY76" s="81"/>
      <c r="WZ76" s="81"/>
      <c r="XA76" s="81"/>
      <c r="XB76" s="81"/>
      <c r="XC76" s="81"/>
      <c r="XD76" s="81"/>
      <c r="XE76" s="81"/>
      <c r="XF76" s="81"/>
      <c r="XG76" s="81"/>
      <c r="XH76" s="81"/>
      <c r="XI76" s="81"/>
      <c r="XJ76" s="81"/>
      <c r="XK76" s="81"/>
      <c r="XL76" s="81"/>
      <c r="XM76" s="81"/>
      <c r="XN76" s="81"/>
      <c r="XO76" s="81"/>
      <c r="XP76" s="81"/>
      <c r="XQ76" s="81"/>
      <c r="XR76" s="81"/>
      <c r="XS76" s="81"/>
      <c r="XT76" s="81"/>
      <c r="XU76" s="81"/>
      <c r="XV76" s="81"/>
      <c r="XW76" s="81"/>
      <c r="XX76" s="81"/>
      <c r="XY76" s="81"/>
      <c r="XZ76" s="81"/>
      <c r="YA76" s="81"/>
      <c r="YB76" s="81"/>
      <c r="YC76" s="81"/>
      <c r="YD76" s="81"/>
      <c r="YE76" s="81"/>
      <c r="YF76" s="81"/>
      <c r="YG76" s="81"/>
      <c r="YH76" s="81"/>
      <c r="YI76" s="81"/>
      <c r="YJ76" s="81"/>
      <c r="YK76" s="81"/>
      <c r="YL76" s="301"/>
      <c r="YM76" s="301"/>
      <c r="YN76" s="301"/>
      <c r="YO76" s="301"/>
      <c r="YP76" s="2"/>
      <c r="YQ76" s="2"/>
    </row>
    <row r="77" spans="1:667" s="68" customFormat="1" ht="15" hidden="1" customHeight="1" x14ac:dyDescent="0.25">
      <c r="A77" s="75" t="s">
        <v>45</v>
      </c>
      <c r="B77" s="75"/>
      <c r="C77" s="121"/>
      <c r="D77" s="121"/>
      <c r="BA77" s="121"/>
      <c r="BB77" s="121"/>
      <c r="BC77" s="121"/>
      <c r="BD77" s="121"/>
      <c r="BE77" s="121"/>
      <c r="BF77" s="121"/>
      <c r="BG77" s="121" t="s">
        <v>681</v>
      </c>
      <c r="BH77" s="121" t="s">
        <v>681</v>
      </c>
      <c r="BI77" s="121" t="s">
        <v>681</v>
      </c>
      <c r="BJ77" s="121"/>
      <c r="BK77" s="121"/>
      <c r="BL77" s="121"/>
      <c r="BM77" s="121"/>
      <c r="BN77" s="121"/>
      <c r="BO77" s="121"/>
      <c r="BP77" s="121"/>
      <c r="BQ77" s="121"/>
      <c r="BR77" s="121"/>
      <c r="BZ77" s="121"/>
      <c r="CB77" s="121"/>
      <c r="CC77" s="121"/>
      <c r="CD77" s="121"/>
      <c r="CE77" s="121"/>
      <c r="CF77" s="121"/>
      <c r="CG77" s="121"/>
      <c r="CH77" s="121"/>
      <c r="CI77" s="121"/>
      <c r="CJ77" s="121"/>
      <c r="CK77" s="121"/>
      <c r="CP77" s="121"/>
      <c r="CQ77" s="121"/>
      <c r="CR77" s="121"/>
      <c r="CS77" s="121"/>
      <c r="CT77" s="121"/>
      <c r="CU77" s="121"/>
      <c r="CV77" s="121"/>
      <c r="CW77" s="121"/>
      <c r="CX77" s="121"/>
      <c r="CY77" s="121"/>
      <c r="CZ77" s="121"/>
      <c r="DA77" s="121"/>
      <c r="DB77" s="121"/>
      <c r="DC77" s="121"/>
      <c r="DD77" s="121"/>
      <c r="DE77" s="121"/>
      <c r="DF77" s="68" t="s">
        <v>248</v>
      </c>
      <c r="DG77" s="68" t="s">
        <v>248</v>
      </c>
      <c r="DH77" s="68" t="s">
        <v>248</v>
      </c>
      <c r="DI77" s="68" t="s">
        <v>248</v>
      </c>
      <c r="DJ77" s="121"/>
      <c r="DK77" s="121"/>
      <c r="DL77" s="121"/>
      <c r="DM77" s="121"/>
      <c r="DN77" s="121"/>
      <c r="DO77" s="121"/>
      <c r="DP77" s="121"/>
      <c r="DQ77" s="121"/>
      <c r="DR77" s="121"/>
      <c r="DS77" s="121"/>
      <c r="DT77" s="121"/>
      <c r="DU77" s="121"/>
      <c r="DV77" s="121"/>
      <c r="DW77" s="121"/>
      <c r="DZ77" s="121"/>
      <c r="EA77" s="121"/>
      <c r="EB77" s="121"/>
      <c r="EC77" s="121"/>
      <c r="ED77" s="121"/>
      <c r="EE77" s="121"/>
      <c r="EF77" s="121"/>
      <c r="EG77" s="121"/>
      <c r="EH77" s="121"/>
      <c r="EI77" s="121"/>
      <c r="EK77" s="121"/>
      <c r="EL77" s="121"/>
      <c r="EM77" s="121"/>
      <c r="EN77" s="121"/>
      <c r="EO77" s="121"/>
      <c r="EP77" s="121"/>
      <c r="EQ77" s="121"/>
      <c r="ER77" s="121"/>
      <c r="ES77" s="121"/>
      <c r="ET77" s="121"/>
      <c r="EU77" s="121"/>
      <c r="EV77" s="121"/>
      <c r="EW77" s="121"/>
      <c r="EX77" s="121"/>
      <c r="EY77" s="121"/>
      <c r="EZ77" s="121"/>
      <c r="FA77" s="121"/>
      <c r="FB77" s="121"/>
      <c r="FC77" s="121"/>
      <c r="FD77" s="121"/>
      <c r="FE77" s="121"/>
      <c r="FF77" s="121"/>
      <c r="FG77" s="121"/>
      <c r="FH77" s="121"/>
      <c r="FI77" s="121"/>
      <c r="FJ77" s="121"/>
      <c r="FK77" s="121"/>
      <c r="FL77" s="121"/>
      <c r="FM77" s="121"/>
      <c r="FN77" s="121"/>
      <c r="FX77" s="121"/>
      <c r="GU77" s="79"/>
      <c r="GV77" s="81"/>
      <c r="GW77" s="81"/>
      <c r="GX77" s="79"/>
      <c r="GY77" s="81"/>
      <c r="GZ77" s="81"/>
      <c r="HA77" s="81"/>
      <c r="HB77" s="81" t="s">
        <v>701</v>
      </c>
      <c r="HC77" s="81" t="s">
        <v>701</v>
      </c>
      <c r="HD77" s="81" t="s">
        <v>701</v>
      </c>
      <c r="HE77" s="81"/>
      <c r="HF77" s="81"/>
      <c r="HG77" s="81"/>
      <c r="HH77" s="81"/>
      <c r="HI77" s="81"/>
      <c r="HJ77" s="81"/>
      <c r="HK77" s="81"/>
      <c r="HL77" s="81"/>
      <c r="HM77" s="81"/>
      <c r="HN77" s="81"/>
      <c r="HO77" s="81"/>
      <c r="HP77" s="81"/>
      <c r="HQ77" s="81"/>
      <c r="HR77" s="81"/>
      <c r="HS77" s="81"/>
      <c r="HT77" s="81"/>
      <c r="HU77" s="81"/>
      <c r="HV77" s="81"/>
      <c r="HW77" s="81"/>
      <c r="HX77" s="81"/>
      <c r="HY77" s="81"/>
      <c r="HZ77" s="81"/>
      <c r="IA77" s="81"/>
      <c r="IB77" s="81"/>
      <c r="IC77" s="81"/>
      <c r="ID77" s="81"/>
      <c r="IE77" s="81"/>
      <c r="IF77" s="81"/>
      <c r="IG77" s="81"/>
      <c r="IH77" s="81"/>
      <c r="II77" s="81"/>
      <c r="IJ77" s="81"/>
      <c r="IK77" s="81"/>
      <c r="IL77" s="81"/>
      <c r="IM77" s="81"/>
      <c r="IN77" s="81"/>
      <c r="IO77" s="81"/>
      <c r="IP77" s="81"/>
      <c r="IQ77" s="81"/>
      <c r="IR77" s="81"/>
      <c r="IS77" s="81"/>
      <c r="IT77" s="81"/>
      <c r="IU77" s="81"/>
      <c r="IV77" s="81"/>
      <c r="IW77" s="81"/>
      <c r="IX77" s="81"/>
      <c r="IY77" s="81"/>
      <c r="IZ77" s="81"/>
      <c r="JA77" s="81"/>
      <c r="JB77" s="81"/>
      <c r="JC77" s="81"/>
      <c r="JD77" s="81"/>
      <c r="JE77" s="81"/>
      <c r="JF77" s="81"/>
      <c r="JG77" s="81"/>
      <c r="JH77" s="81"/>
      <c r="JI77" s="81"/>
      <c r="JJ77" s="81"/>
      <c r="JK77" s="81"/>
      <c r="JL77" s="81"/>
      <c r="JM77" s="81"/>
      <c r="JN77" s="81"/>
      <c r="JO77" s="81"/>
      <c r="JP77" s="81"/>
      <c r="JQ77" s="81"/>
      <c r="JR77" s="81"/>
      <c r="JS77" s="81"/>
      <c r="JT77" s="81"/>
      <c r="JU77" s="81"/>
      <c r="JV77" s="81"/>
      <c r="JW77" s="81"/>
      <c r="JX77" s="81"/>
      <c r="JY77" s="81"/>
      <c r="JZ77" s="81"/>
      <c r="KA77" s="81"/>
      <c r="KB77" s="81"/>
      <c r="KC77" s="81"/>
      <c r="KD77" s="81"/>
      <c r="KE77" s="81"/>
      <c r="KF77" s="81"/>
      <c r="KG77" s="81"/>
      <c r="KH77" s="81"/>
      <c r="KI77" s="81"/>
      <c r="KJ77" s="81"/>
      <c r="KK77" s="81"/>
      <c r="KL77" s="81"/>
      <c r="KM77" s="81"/>
      <c r="KN77" s="81"/>
      <c r="KO77" s="81"/>
      <c r="KP77" s="81"/>
      <c r="KQ77" s="81"/>
      <c r="KR77" s="81"/>
      <c r="KS77" s="81"/>
      <c r="KT77" s="81"/>
      <c r="KU77" s="81"/>
      <c r="KV77" s="81"/>
      <c r="KW77" s="81"/>
      <c r="KX77" s="81"/>
      <c r="KY77" s="81"/>
      <c r="KZ77" s="81"/>
      <c r="LA77" s="81"/>
      <c r="LB77" s="81"/>
      <c r="LC77" s="81"/>
      <c r="LD77" s="81"/>
      <c r="LE77" s="121"/>
      <c r="LF77" s="121"/>
      <c r="LG77" s="81"/>
      <c r="LH77" s="81"/>
      <c r="LI77" s="339"/>
      <c r="LJ77" s="339"/>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T77" s="79" t="s">
        <v>2191</v>
      </c>
      <c r="MV77" s="81"/>
      <c r="MX77" s="68" t="s">
        <v>240</v>
      </c>
      <c r="MZ77" s="121"/>
      <c r="NA77" s="121"/>
      <c r="NB77" s="121"/>
      <c r="NF77" s="121"/>
      <c r="NG77" s="121"/>
      <c r="NH77" s="121"/>
      <c r="NI77" s="121"/>
      <c r="NJ77" s="121"/>
      <c r="NK77" s="122"/>
      <c r="NM77" s="121"/>
      <c r="NN77" s="123"/>
      <c r="NO77" s="168"/>
      <c r="NP77" s="121"/>
      <c r="NQ77" s="121"/>
      <c r="NW77" s="123"/>
      <c r="OA77" s="68" t="s">
        <v>310</v>
      </c>
      <c r="OB77" s="68" t="s">
        <v>310</v>
      </c>
      <c r="OF77" s="122"/>
      <c r="OG77" s="121"/>
      <c r="OH77" s="121"/>
      <c r="OI77" s="121"/>
      <c r="OM77" s="121"/>
      <c r="OS77" s="121"/>
      <c r="OT77" s="121"/>
      <c r="OW77" s="121"/>
      <c r="OX77" s="121"/>
      <c r="PA77" s="121"/>
      <c r="PC77" s="121"/>
      <c r="PD77" s="121"/>
      <c r="PE77" s="121"/>
      <c r="PI77" s="121"/>
      <c r="PJ77" s="121"/>
      <c r="PO77" s="121"/>
      <c r="PQ77" s="121"/>
      <c r="PR77" s="121"/>
      <c r="PT77" s="121"/>
      <c r="PX77" s="123"/>
      <c r="PZ77" s="121"/>
      <c r="QA77" s="121"/>
      <c r="QB77" s="123"/>
      <c r="QC77" s="68" t="s">
        <v>1224</v>
      </c>
      <c r="QD77" s="68" t="s">
        <v>1225</v>
      </c>
      <c r="QE77" s="121"/>
      <c r="QF77" s="121"/>
      <c r="QL77" s="121"/>
      <c r="QM77" s="121"/>
      <c r="QN77" s="121"/>
      <c r="QP77" s="121"/>
      <c r="QQ77" s="121"/>
      <c r="QR77" s="121"/>
      <c r="QV77" s="121"/>
      <c r="RG77" s="121"/>
      <c r="RN77" s="121"/>
      <c r="RO77" s="121"/>
      <c r="RS77" s="123"/>
      <c r="RT77" s="121"/>
      <c r="RU77" s="121"/>
      <c r="RV77" s="123"/>
      <c r="SC77" s="121"/>
      <c r="SD77" s="121"/>
      <c r="SK77" s="121"/>
      <c r="SO77" s="121"/>
      <c r="SR77" s="81"/>
      <c r="SS77" s="81"/>
      <c r="ST77" s="81"/>
      <c r="SU77" s="81"/>
      <c r="SV77" s="81"/>
      <c r="SW77" s="81"/>
      <c r="SX77" s="81"/>
      <c r="SY77" s="81"/>
      <c r="SZ77" s="81"/>
      <c r="TA77" s="81"/>
      <c r="TB77" s="81"/>
      <c r="TC77" s="81"/>
      <c r="TD77" s="81"/>
      <c r="TE77" s="81"/>
      <c r="TF77" s="81"/>
      <c r="TG77" s="81"/>
      <c r="TH77" s="81"/>
      <c r="TI77" s="81"/>
      <c r="TJ77" s="81"/>
      <c r="TK77" s="81"/>
      <c r="TL77" s="81"/>
      <c r="TM77" s="81"/>
      <c r="TN77" s="81"/>
      <c r="TO77" s="81"/>
      <c r="TP77" s="81"/>
      <c r="TQ77" s="81"/>
      <c r="TR77" s="81">
        <v>1.7</v>
      </c>
      <c r="TS77" s="81"/>
      <c r="TT77" s="81"/>
      <c r="TU77" s="81"/>
      <c r="TV77" s="81"/>
      <c r="TW77" s="81"/>
      <c r="TX77" s="81"/>
      <c r="TY77" s="81"/>
      <c r="TZ77" s="81"/>
      <c r="UA77" s="81"/>
      <c r="UB77" s="81"/>
      <c r="UC77" s="81"/>
      <c r="UD77" s="81"/>
      <c r="UE77" s="81"/>
      <c r="UF77" s="81"/>
      <c r="UG77" s="81"/>
      <c r="UH77" s="81"/>
      <c r="UI77" s="81"/>
      <c r="UJ77" s="81"/>
      <c r="UK77" s="81"/>
      <c r="UL77" s="81"/>
      <c r="UM77" s="81"/>
      <c r="UN77" s="81"/>
      <c r="UO77" s="82"/>
      <c r="UP77" s="82"/>
      <c r="UQ77" s="81"/>
      <c r="UR77" s="81"/>
      <c r="US77" s="81"/>
      <c r="UT77" s="81"/>
      <c r="UU77" s="81"/>
      <c r="UV77" s="81"/>
      <c r="UW77" s="81"/>
      <c r="UX77" s="81"/>
      <c r="UY77" s="81"/>
      <c r="UZ77" s="81"/>
      <c r="VA77" s="81"/>
      <c r="VB77" s="81"/>
      <c r="VC77" s="81"/>
      <c r="VD77" s="81"/>
      <c r="VE77" s="81"/>
      <c r="VF77" s="81"/>
      <c r="VG77" s="81"/>
      <c r="VH77" s="81"/>
      <c r="VI77" s="81"/>
      <c r="VJ77" s="81"/>
      <c r="VK77" s="81"/>
      <c r="VL77" s="81"/>
      <c r="VM77" s="81"/>
      <c r="VN77" s="81"/>
      <c r="VO77" s="81"/>
      <c r="VP77" s="81"/>
      <c r="VQ77" s="81"/>
      <c r="VR77" s="81"/>
      <c r="VS77" s="81"/>
      <c r="VT77" s="81"/>
      <c r="VU77" s="81"/>
      <c r="VV77" s="81"/>
      <c r="VW77" s="81"/>
      <c r="VX77" s="81"/>
      <c r="VY77" s="81"/>
      <c r="VZ77" s="81"/>
      <c r="WA77" s="81"/>
      <c r="WB77" s="81"/>
      <c r="WC77" s="81"/>
      <c r="WD77" s="81"/>
      <c r="WE77" s="81"/>
      <c r="WF77" s="81"/>
      <c r="WG77" s="81"/>
      <c r="WH77" s="81"/>
      <c r="WI77" s="81"/>
      <c r="WJ77" s="80"/>
      <c r="WK77" s="81"/>
      <c r="WL77" s="81"/>
      <c r="WM77" s="81"/>
      <c r="WN77" s="81"/>
      <c r="WO77" s="81"/>
      <c r="WP77" s="81"/>
      <c r="WQ77" s="81"/>
      <c r="WR77" s="81"/>
      <c r="WS77" s="81"/>
      <c r="WT77" s="81"/>
      <c r="WU77" s="81"/>
      <c r="WV77" s="81"/>
      <c r="WW77" s="81"/>
      <c r="WX77" s="81"/>
      <c r="WY77" s="81"/>
      <c r="WZ77" s="81"/>
      <c r="XA77" s="81"/>
      <c r="XB77" s="81"/>
      <c r="XC77" s="81"/>
      <c r="XD77" s="81"/>
      <c r="XE77" s="81"/>
      <c r="XF77" s="81"/>
      <c r="XG77" s="81"/>
      <c r="XH77" s="81"/>
      <c r="XI77" s="81"/>
      <c r="XJ77" s="81"/>
      <c r="XK77" s="81"/>
      <c r="XL77" s="81"/>
      <c r="XM77" s="81"/>
      <c r="XN77" s="81"/>
      <c r="XO77" s="81"/>
      <c r="XP77" s="81"/>
      <c r="XQ77" s="81"/>
      <c r="XR77" s="81"/>
      <c r="XS77" s="81"/>
      <c r="XT77" s="81"/>
      <c r="XU77" s="81"/>
      <c r="XV77" s="81"/>
      <c r="XW77" s="81"/>
      <c r="XX77" s="81"/>
      <c r="XY77" s="81"/>
      <c r="XZ77" s="81"/>
      <c r="YA77" s="81"/>
      <c r="YB77" s="81"/>
      <c r="YC77" s="81"/>
      <c r="YD77" s="81"/>
      <c r="YE77" s="81"/>
      <c r="YF77" s="81"/>
      <c r="YG77" s="81"/>
      <c r="YH77" s="81"/>
      <c r="YI77" s="81"/>
      <c r="YJ77" s="81"/>
      <c r="YK77" s="81"/>
      <c r="YL77" s="310"/>
      <c r="YM77" s="310"/>
      <c r="YN77" s="310"/>
      <c r="YO77" s="310"/>
      <c r="YP77" s="2"/>
      <c r="YQ77" s="2"/>
    </row>
    <row r="78" spans="1:667" s="68" customFormat="1" ht="15" hidden="1" customHeight="1" x14ac:dyDescent="0.25">
      <c r="A78" s="75" t="s">
        <v>1203</v>
      </c>
      <c r="B78" s="75"/>
      <c r="C78" s="121"/>
      <c r="D78" s="121"/>
      <c r="BA78" s="121"/>
      <c r="BB78" s="121"/>
      <c r="BC78" s="121"/>
      <c r="BD78" s="121"/>
      <c r="BE78" s="121"/>
      <c r="BF78" s="121"/>
      <c r="BG78" s="121"/>
      <c r="BH78" s="121"/>
      <c r="BI78" s="121"/>
      <c r="BJ78" s="121"/>
      <c r="BK78" s="121"/>
      <c r="BL78" s="121"/>
      <c r="BM78" s="121"/>
      <c r="BN78" s="121"/>
      <c r="BO78" s="121"/>
      <c r="BP78" s="121"/>
      <c r="BQ78" s="121"/>
      <c r="BR78" s="121"/>
      <c r="BS78" s="68" t="s">
        <v>218</v>
      </c>
      <c r="BZ78" s="121"/>
      <c r="CB78" s="121"/>
      <c r="CC78" s="121"/>
      <c r="CD78" s="121"/>
      <c r="CE78" s="121"/>
      <c r="CF78" s="121"/>
      <c r="CG78" s="121"/>
      <c r="CH78" s="121"/>
      <c r="CI78" s="121"/>
      <c r="CJ78" s="121"/>
      <c r="CK78" s="121"/>
      <c r="CO78" s="68" t="s">
        <v>272</v>
      </c>
      <c r="CP78" s="121"/>
      <c r="CQ78" s="121"/>
      <c r="CR78" s="121"/>
      <c r="CS78" s="121"/>
      <c r="CT78" s="121"/>
      <c r="CU78" s="121"/>
      <c r="CV78" s="121"/>
      <c r="CW78" s="121"/>
      <c r="CX78" s="121"/>
      <c r="CY78" s="121"/>
      <c r="CZ78" s="121"/>
      <c r="DA78" s="121"/>
      <c r="DB78" s="121"/>
      <c r="DC78" s="121"/>
      <c r="DD78" s="121"/>
      <c r="DE78" s="121"/>
      <c r="DJ78" s="121"/>
      <c r="DK78" s="121"/>
      <c r="DL78" s="121"/>
      <c r="DM78" s="121"/>
      <c r="DN78" s="121"/>
      <c r="DO78" s="121"/>
      <c r="DP78" s="121"/>
      <c r="DQ78" s="121"/>
      <c r="DR78" s="121"/>
      <c r="DS78" s="121"/>
      <c r="DT78" s="121"/>
      <c r="DU78" s="121"/>
      <c r="DV78" s="121"/>
      <c r="DW78" s="121"/>
      <c r="DZ78" s="121" t="s">
        <v>694</v>
      </c>
      <c r="EA78" s="121" t="s">
        <v>694</v>
      </c>
      <c r="EB78" s="121" t="s">
        <v>694</v>
      </c>
      <c r="EC78" s="121" t="s">
        <v>694</v>
      </c>
      <c r="ED78" s="121" t="s">
        <v>694</v>
      </c>
      <c r="EE78" s="121" t="s">
        <v>694</v>
      </c>
      <c r="EF78" s="121" t="s">
        <v>694</v>
      </c>
      <c r="EG78" s="121" t="s">
        <v>694</v>
      </c>
      <c r="EH78" s="121" t="s">
        <v>694</v>
      </c>
      <c r="EI78" s="121" t="s">
        <v>694</v>
      </c>
      <c r="EJ78" s="68" t="s">
        <v>701</v>
      </c>
      <c r="EK78" s="121"/>
      <c r="EL78" s="121"/>
      <c r="EM78" s="121"/>
      <c r="EN78" s="121"/>
      <c r="EO78" s="121"/>
      <c r="EP78" s="121"/>
      <c r="EQ78" s="121"/>
      <c r="ER78" s="121"/>
      <c r="ES78" s="121"/>
      <c r="ET78" s="121"/>
      <c r="EU78" s="121"/>
      <c r="EV78" s="121"/>
      <c r="EW78" s="121"/>
      <c r="EX78" s="121"/>
      <c r="EY78" s="121"/>
      <c r="EZ78" s="121"/>
      <c r="FA78" s="121"/>
      <c r="FB78" s="121"/>
      <c r="FC78" s="121"/>
      <c r="FD78" s="121"/>
      <c r="FE78" s="121"/>
      <c r="FF78" s="121"/>
      <c r="FG78" s="121"/>
      <c r="FH78" s="121"/>
      <c r="FI78" s="121"/>
      <c r="FJ78" s="121"/>
      <c r="FK78" s="121"/>
      <c r="FL78" s="121"/>
      <c r="FM78" s="121"/>
      <c r="FN78" s="121"/>
      <c r="FQ78" s="68" t="s">
        <v>272</v>
      </c>
      <c r="FR78" s="68" t="s">
        <v>272</v>
      </c>
      <c r="FS78" s="68" t="s">
        <v>272</v>
      </c>
      <c r="FT78" s="68" t="s">
        <v>272</v>
      </c>
      <c r="FU78" s="68" t="s">
        <v>272</v>
      </c>
      <c r="FV78" s="68" t="s">
        <v>272</v>
      </c>
      <c r="FW78" s="68" t="s">
        <v>272</v>
      </c>
      <c r="FX78" s="121"/>
      <c r="GU78" s="79"/>
      <c r="GV78" s="81"/>
      <c r="GW78" s="81"/>
      <c r="GX78" s="79"/>
      <c r="GY78" s="81"/>
      <c r="GZ78" s="81"/>
      <c r="HA78" s="81"/>
      <c r="HB78" s="81"/>
      <c r="HC78" s="81"/>
      <c r="HD78" s="81"/>
      <c r="HE78" s="81"/>
      <c r="HF78" s="81"/>
      <c r="HG78" s="81"/>
      <c r="HH78" s="81"/>
      <c r="HI78" s="81"/>
      <c r="HJ78" s="81"/>
      <c r="HK78" s="81"/>
      <c r="HL78" s="81"/>
      <c r="HM78" s="81"/>
      <c r="HN78" s="81"/>
      <c r="HO78" s="81"/>
      <c r="HP78" s="81"/>
      <c r="HQ78" s="81"/>
      <c r="HR78" s="81"/>
      <c r="HS78" s="81"/>
      <c r="HT78" s="81"/>
      <c r="HU78" s="81"/>
      <c r="HV78" s="81"/>
      <c r="HW78" s="81"/>
      <c r="HX78" s="81"/>
      <c r="HY78" s="81"/>
      <c r="HZ78" s="81"/>
      <c r="IA78" s="81"/>
      <c r="IB78" s="81"/>
      <c r="IC78" s="81"/>
      <c r="ID78" s="81"/>
      <c r="IE78" s="81"/>
      <c r="IF78" s="81"/>
      <c r="IG78" s="81"/>
      <c r="IH78" s="81"/>
      <c r="II78" s="81"/>
      <c r="IJ78" s="81"/>
      <c r="IK78" s="81"/>
      <c r="IL78" s="81"/>
      <c r="IM78" s="81"/>
      <c r="IN78" s="81"/>
      <c r="IO78" s="81"/>
      <c r="IP78" s="81"/>
      <c r="IQ78" s="81"/>
      <c r="IR78" s="81"/>
      <c r="IS78" s="81"/>
      <c r="IT78" s="81"/>
      <c r="IU78" s="81"/>
      <c r="IV78" s="81"/>
      <c r="IW78" s="81"/>
      <c r="IX78" s="81"/>
      <c r="IY78" s="81"/>
      <c r="IZ78" s="81"/>
      <c r="JA78" s="81"/>
      <c r="JB78" s="81"/>
      <c r="JC78" s="81"/>
      <c r="JD78" s="81"/>
      <c r="JE78" s="81"/>
      <c r="JF78" s="81"/>
      <c r="JG78" s="81"/>
      <c r="JH78" s="81"/>
      <c r="JI78" s="81"/>
      <c r="JJ78" s="81"/>
      <c r="JK78" s="81"/>
      <c r="JL78" s="81"/>
      <c r="JM78" s="81"/>
      <c r="JN78" s="81"/>
      <c r="JO78" s="81"/>
      <c r="JP78" s="81"/>
      <c r="JQ78" s="81"/>
      <c r="JR78" s="81"/>
      <c r="JS78" s="81"/>
      <c r="JT78" s="81"/>
      <c r="JU78" s="81"/>
      <c r="JV78" s="81"/>
      <c r="JW78" s="81"/>
      <c r="JX78" s="81"/>
      <c r="JY78" s="81"/>
      <c r="JZ78" s="81"/>
      <c r="KA78" s="81"/>
      <c r="KB78" s="81"/>
      <c r="KC78" s="81"/>
      <c r="KD78" s="81"/>
      <c r="KE78" s="81"/>
      <c r="KF78" s="81"/>
      <c r="KG78" s="81"/>
      <c r="KH78" s="81"/>
      <c r="KI78" s="81"/>
      <c r="KJ78" s="81"/>
      <c r="KK78" s="81"/>
      <c r="KL78" s="81"/>
      <c r="KM78" s="81"/>
      <c r="KN78" s="81"/>
      <c r="KO78" s="81"/>
      <c r="KP78" s="81"/>
      <c r="KQ78" s="81"/>
      <c r="KR78" s="81"/>
      <c r="KS78" s="81"/>
      <c r="KT78" s="81"/>
      <c r="KU78" s="81"/>
      <c r="KV78" s="81"/>
      <c r="KW78" s="81"/>
      <c r="KX78" s="81"/>
      <c r="KY78" s="81"/>
      <c r="KZ78" s="81"/>
      <c r="LA78" s="81"/>
      <c r="LB78" s="81"/>
      <c r="LC78" s="81"/>
      <c r="LD78" s="81"/>
      <c r="LE78" s="121"/>
      <c r="LF78" s="121"/>
      <c r="LG78" s="81"/>
      <c r="LH78" s="81"/>
      <c r="LI78" s="339"/>
      <c r="LJ78" s="339"/>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T78" s="79" t="s">
        <v>2191</v>
      </c>
      <c r="MV78" s="81"/>
      <c r="MX78" s="68" t="s">
        <v>239</v>
      </c>
      <c r="MZ78" s="121"/>
      <c r="NA78" s="121"/>
      <c r="NB78" s="121"/>
      <c r="NF78" s="121"/>
      <c r="NG78" s="121"/>
      <c r="NH78" s="121"/>
      <c r="NI78" s="121"/>
      <c r="NJ78" s="121"/>
      <c r="NK78" s="122"/>
      <c r="NM78" s="121"/>
      <c r="NN78" s="123"/>
      <c r="NO78" s="168"/>
      <c r="NP78" s="121"/>
      <c r="NQ78" s="121"/>
      <c r="NW78" s="123"/>
      <c r="OA78" s="68" t="s">
        <v>309</v>
      </c>
      <c r="OB78" s="68" t="s">
        <v>309</v>
      </c>
      <c r="OF78" s="122"/>
      <c r="OG78" s="121"/>
      <c r="OH78" s="121"/>
      <c r="OI78" s="121"/>
      <c r="OM78" s="121"/>
      <c r="OS78" s="121"/>
      <c r="OT78" s="121"/>
      <c r="OW78" s="121"/>
      <c r="OX78" s="121"/>
      <c r="PA78" s="121"/>
      <c r="PC78" s="121"/>
      <c r="PD78" s="121"/>
      <c r="PE78" s="121"/>
      <c r="PI78" s="121"/>
      <c r="PJ78" s="121"/>
      <c r="PO78" s="121"/>
      <c r="PQ78" s="121"/>
      <c r="PR78" s="121"/>
      <c r="PT78" s="121"/>
      <c r="PX78" s="123"/>
      <c r="PZ78" s="121"/>
      <c r="QA78" s="121"/>
      <c r="QB78" s="123"/>
      <c r="QC78" s="68" t="s">
        <v>1226</v>
      </c>
      <c r="QD78" s="68" t="s">
        <v>1226</v>
      </c>
      <c r="QE78" s="121"/>
      <c r="QF78" s="121"/>
      <c r="QL78" s="121"/>
      <c r="QM78" s="121"/>
      <c r="QN78" s="121"/>
      <c r="QP78" s="121"/>
      <c r="QQ78" s="121"/>
      <c r="QR78" s="121"/>
      <c r="QV78" s="121"/>
      <c r="RG78" s="121"/>
      <c r="RH78" s="68" t="s">
        <v>318</v>
      </c>
      <c r="RI78" s="68" t="s">
        <v>272</v>
      </c>
      <c r="RJ78" s="68" t="s">
        <v>272</v>
      </c>
      <c r="RK78" s="68" t="s">
        <v>272</v>
      </c>
      <c r="RL78" s="68" t="s">
        <v>966</v>
      </c>
      <c r="RN78" s="121"/>
      <c r="RO78" s="121"/>
      <c r="RS78" s="123"/>
      <c r="RT78" s="121"/>
      <c r="RU78" s="121"/>
      <c r="RV78" s="123"/>
      <c r="RX78" s="68" t="s">
        <v>272</v>
      </c>
      <c r="SC78" s="121"/>
      <c r="SD78" s="121"/>
      <c r="SK78" s="121"/>
      <c r="SO78" s="121"/>
      <c r="SR78" s="81"/>
      <c r="SS78" s="81"/>
      <c r="ST78" s="81"/>
      <c r="SU78" s="81"/>
      <c r="SV78" s="81"/>
      <c r="SW78" s="81"/>
      <c r="SX78" s="81"/>
      <c r="SY78" s="81"/>
      <c r="SZ78" s="81"/>
      <c r="TA78" s="81"/>
      <c r="TB78" s="81"/>
      <c r="TC78" s="81"/>
      <c r="TD78" s="81"/>
      <c r="TE78" s="81"/>
      <c r="TF78" s="81"/>
      <c r="TG78" s="81"/>
      <c r="TH78" s="81"/>
      <c r="TI78" s="81"/>
      <c r="TJ78" s="81"/>
      <c r="TK78" s="81"/>
      <c r="TL78" s="81"/>
      <c r="TM78" s="81"/>
      <c r="TN78" s="81"/>
      <c r="TO78" s="81"/>
      <c r="TP78" s="81"/>
      <c r="TQ78" s="81"/>
      <c r="TR78" s="81" t="s">
        <v>802</v>
      </c>
      <c r="TS78" s="81"/>
      <c r="TT78" s="81"/>
      <c r="TU78" s="81"/>
      <c r="TV78" s="81"/>
      <c r="TW78" s="81"/>
      <c r="TX78" s="81"/>
      <c r="TY78" s="81"/>
      <c r="TZ78" s="81"/>
      <c r="UA78" s="81"/>
      <c r="UB78" s="81"/>
      <c r="UC78" s="81"/>
      <c r="UD78" s="81"/>
      <c r="UE78" s="81"/>
      <c r="UF78" s="81"/>
      <c r="UG78" s="81"/>
      <c r="UH78" s="81"/>
      <c r="UI78" s="81"/>
      <c r="UJ78" s="81"/>
      <c r="UK78" s="81"/>
      <c r="UL78" s="81"/>
      <c r="UM78" s="81"/>
      <c r="UN78" s="81"/>
      <c r="UO78" s="82"/>
      <c r="UP78" s="82"/>
      <c r="UQ78" s="81"/>
      <c r="UR78" s="81"/>
      <c r="US78" s="81"/>
      <c r="UT78" s="81"/>
      <c r="UU78" s="81"/>
      <c r="UV78" s="81"/>
      <c r="UW78" s="81"/>
      <c r="UX78" s="81"/>
      <c r="UY78" s="81"/>
      <c r="UZ78" s="81"/>
      <c r="VA78" s="81"/>
      <c r="VB78" s="81"/>
      <c r="VC78" s="81"/>
      <c r="VD78" s="81"/>
      <c r="VE78" s="81"/>
      <c r="VF78" s="81"/>
      <c r="VG78" s="81"/>
      <c r="VH78" s="81"/>
      <c r="VI78" s="81"/>
      <c r="VJ78" s="81"/>
      <c r="VK78" s="81"/>
      <c r="VL78" s="81"/>
      <c r="VM78" s="81"/>
      <c r="VN78" s="81"/>
      <c r="VO78" s="81"/>
      <c r="VP78" s="81"/>
      <c r="VQ78" s="81"/>
      <c r="VR78" s="81"/>
      <c r="VS78" s="81"/>
      <c r="VT78" s="81"/>
      <c r="VU78" s="81"/>
      <c r="VV78" s="81"/>
      <c r="VW78" s="81"/>
      <c r="VX78" s="81"/>
      <c r="VY78" s="81"/>
      <c r="VZ78" s="81"/>
      <c r="WA78" s="81"/>
      <c r="WB78" s="81"/>
      <c r="WC78" s="81"/>
      <c r="WD78" s="81"/>
      <c r="WE78" s="81"/>
      <c r="WF78" s="81"/>
      <c r="WG78" s="81"/>
      <c r="WH78" s="81"/>
      <c r="WI78" s="81"/>
      <c r="WJ78" s="80"/>
      <c r="WK78" s="81"/>
      <c r="WL78" s="81"/>
      <c r="WM78" s="81"/>
      <c r="WN78" s="81"/>
      <c r="WO78" s="81"/>
      <c r="WP78" s="81"/>
      <c r="WQ78" s="81"/>
      <c r="WR78" s="81"/>
      <c r="WS78" s="81"/>
      <c r="WT78" s="81"/>
      <c r="WU78" s="81"/>
      <c r="WV78" s="81"/>
      <c r="WW78" s="81"/>
      <c r="WX78" s="81"/>
      <c r="WY78" s="81"/>
      <c r="WZ78" s="81"/>
      <c r="XA78" s="81"/>
      <c r="XB78" s="81"/>
      <c r="XC78" s="81"/>
      <c r="XD78" s="81"/>
      <c r="XE78" s="81"/>
      <c r="XF78" s="81"/>
      <c r="XG78" s="81"/>
      <c r="XH78" s="81"/>
      <c r="XI78" s="81"/>
      <c r="XJ78" s="81"/>
      <c r="XK78" s="81"/>
      <c r="XL78" s="81"/>
      <c r="XM78" s="81"/>
      <c r="XN78" s="81"/>
      <c r="XO78" s="81"/>
      <c r="XP78" s="81"/>
      <c r="XQ78" s="81"/>
      <c r="XR78" s="81"/>
      <c r="XS78" s="81"/>
      <c r="XT78" s="81"/>
      <c r="XU78" s="81"/>
      <c r="XV78" s="81"/>
      <c r="XW78" s="81"/>
      <c r="XX78" s="81"/>
      <c r="XY78" s="81"/>
      <c r="XZ78" s="81"/>
      <c r="YA78" s="81"/>
      <c r="YB78" s="81"/>
      <c r="YC78" s="81"/>
      <c r="YD78" s="81"/>
      <c r="YE78" s="81"/>
      <c r="YF78" s="81"/>
      <c r="YG78" s="81"/>
      <c r="YH78" s="81"/>
      <c r="YI78" s="81"/>
      <c r="YJ78" s="81"/>
      <c r="YK78" s="81"/>
      <c r="YL78" s="310"/>
      <c r="YM78" s="310"/>
      <c r="YN78" s="310"/>
      <c r="YO78" s="310"/>
      <c r="YP78" s="2"/>
      <c r="YQ78" s="2"/>
    </row>
    <row r="79" spans="1:667" s="68" customFormat="1" ht="15" hidden="1" customHeight="1" x14ac:dyDescent="0.25">
      <c r="A79" s="153"/>
      <c r="B79" s="75"/>
      <c r="C79" s="121"/>
      <c r="D79" s="121"/>
      <c r="BA79" s="121"/>
      <c r="BB79" s="121"/>
      <c r="BC79" s="121"/>
      <c r="BD79" s="121"/>
      <c r="BE79" s="121"/>
      <c r="BF79" s="121"/>
      <c r="BG79" s="121"/>
      <c r="BH79" s="121"/>
      <c r="BI79" s="121"/>
      <c r="BJ79" s="121"/>
      <c r="BK79" s="121"/>
      <c r="BL79" s="121"/>
      <c r="BM79" s="121"/>
      <c r="BN79" s="121"/>
      <c r="BO79" s="121"/>
      <c r="BP79" s="121"/>
      <c r="BQ79" s="121"/>
      <c r="BR79" s="121"/>
      <c r="BZ79" s="121"/>
      <c r="CB79" s="121"/>
      <c r="CC79" s="121"/>
      <c r="CD79" s="121"/>
      <c r="CE79" s="121"/>
      <c r="CF79" s="121"/>
      <c r="CG79" s="121"/>
      <c r="CH79" s="121"/>
      <c r="CI79" s="121"/>
      <c r="CJ79" s="121"/>
      <c r="CK79" s="121"/>
      <c r="CP79" s="121"/>
      <c r="CQ79" s="121"/>
      <c r="CR79" s="121"/>
      <c r="CS79" s="121"/>
      <c r="CT79" s="121"/>
      <c r="CU79" s="121"/>
      <c r="CV79" s="121"/>
      <c r="CW79" s="121"/>
      <c r="CX79" s="121"/>
      <c r="CY79" s="121"/>
      <c r="CZ79" s="121"/>
      <c r="DA79" s="121"/>
      <c r="DB79" s="121"/>
      <c r="DC79" s="121"/>
      <c r="DD79" s="121"/>
      <c r="DE79" s="121"/>
      <c r="DJ79" s="121"/>
      <c r="DK79" s="121"/>
      <c r="DL79" s="121"/>
      <c r="DM79" s="121"/>
      <c r="DN79" s="121"/>
      <c r="DO79" s="121"/>
      <c r="DP79" s="121"/>
      <c r="DQ79" s="121"/>
      <c r="DR79" s="121"/>
      <c r="DS79" s="121"/>
      <c r="DT79" s="121"/>
      <c r="DU79" s="121"/>
      <c r="DV79" s="121"/>
      <c r="DW79" s="121"/>
      <c r="DZ79" s="121"/>
      <c r="EA79" s="121"/>
      <c r="EB79" s="121"/>
      <c r="EC79" s="121"/>
      <c r="ED79" s="121"/>
      <c r="EE79" s="121"/>
      <c r="EF79" s="121"/>
      <c r="EG79" s="121"/>
      <c r="EH79" s="121"/>
      <c r="EI79" s="121"/>
      <c r="EK79" s="121"/>
      <c r="EL79" s="121"/>
      <c r="EM79" s="121"/>
      <c r="EN79" s="121"/>
      <c r="EO79" s="121"/>
      <c r="EP79" s="121"/>
      <c r="EQ79" s="121"/>
      <c r="ER79" s="121"/>
      <c r="ES79" s="121"/>
      <c r="ET79" s="121"/>
      <c r="EU79" s="121"/>
      <c r="EV79" s="121"/>
      <c r="EW79" s="121"/>
      <c r="EX79" s="121"/>
      <c r="EY79" s="121"/>
      <c r="EZ79" s="121"/>
      <c r="FA79" s="121"/>
      <c r="FB79" s="121"/>
      <c r="FC79" s="121"/>
      <c r="FD79" s="121"/>
      <c r="FE79" s="121"/>
      <c r="FF79" s="121"/>
      <c r="FG79" s="121"/>
      <c r="FH79" s="121"/>
      <c r="FI79" s="121"/>
      <c r="FJ79" s="121"/>
      <c r="FK79" s="121"/>
      <c r="FL79" s="121"/>
      <c r="FM79" s="121"/>
      <c r="FN79" s="121"/>
      <c r="FX79" s="121"/>
      <c r="GU79" s="79"/>
      <c r="GV79" s="81"/>
      <c r="GW79" s="81"/>
      <c r="GX79" s="79"/>
      <c r="GY79" s="81"/>
      <c r="GZ79" s="81"/>
      <c r="HA79" s="81"/>
      <c r="HB79" s="81"/>
      <c r="HC79" s="81"/>
      <c r="HD79" s="81"/>
      <c r="HE79" s="81"/>
      <c r="HF79" s="81"/>
      <c r="HG79" s="81"/>
      <c r="HH79" s="81"/>
      <c r="HI79" s="81"/>
      <c r="HJ79" s="81"/>
      <c r="HK79" s="81"/>
      <c r="HL79" s="81"/>
      <c r="HM79" s="81"/>
      <c r="HN79" s="81"/>
      <c r="HO79" s="81"/>
      <c r="HP79" s="81"/>
      <c r="HQ79" s="81"/>
      <c r="HR79" s="81"/>
      <c r="HS79" s="81"/>
      <c r="HT79" s="81"/>
      <c r="HU79" s="81"/>
      <c r="HV79" s="81"/>
      <c r="HW79" s="81"/>
      <c r="HX79" s="81"/>
      <c r="HY79" s="81"/>
      <c r="HZ79" s="81"/>
      <c r="IA79" s="81"/>
      <c r="IB79" s="81"/>
      <c r="IC79" s="81"/>
      <c r="ID79" s="81"/>
      <c r="IE79" s="81"/>
      <c r="IF79" s="81"/>
      <c r="IG79" s="81"/>
      <c r="IH79" s="81"/>
      <c r="II79" s="81"/>
      <c r="IJ79" s="81"/>
      <c r="IK79" s="81"/>
      <c r="IL79" s="81"/>
      <c r="IM79" s="81"/>
      <c r="IN79" s="81"/>
      <c r="IO79" s="81"/>
      <c r="IP79" s="81"/>
      <c r="IQ79" s="81"/>
      <c r="IR79" s="81"/>
      <c r="IS79" s="81"/>
      <c r="IT79" s="81"/>
      <c r="IU79" s="81"/>
      <c r="IV79" s="81"/>
      <c r="IW79" s="81"/>
      <c r="IX79" s="81"/>
      <c r="IY79" s="81"/>
      <c r="IZ79" s="81"/>
      <c r="JA79" s="81"/>
      <c r="JB79" s="81"/>
      <c r="JC79" s="81"/>
      <c r="JD79" s="81"/>
      <c r="JE79" s="81"/>
      <c r="JF79" s="81"/>
      <c r="JG79" s="81"/>
      <c r="JH79" s="81"/>
      <c r="JI79" s="81"/>
      <c r="JJ79" s="81"/>
      <c r="JK79" s="81"/>
      <c r="JL79" s="81"/>
      <c r="JM79" s="81"/>
      <c r="JN79" s="81"/>
      <c r="JO79" s="81"/>
      <c r="JP79" s="81"/>
      <c r="JQ79" s="81"/>
      <c r="JR79" s="81"/>
      <c r="JS79" s="81"/>
      <c r="JT79" s="81"/>
      <c r="JU79" s="81"/>
      <c r="JV79" s="81"/>
      <c r="JW79" s="81"/>
      <c r="JX79" s="81"/>
      <c r="JY79" s="81"/>
      <c r="JZ79" s="81"/>
      <c r="KA79" s="81"/>
      <c r="KB79" s="81"/>
      <c r="KC79" s="81"/>
      <c r="KD79" s="81"/>
      <c r="KE79" s="81"/>
      <c r="KF79" s="81"/>
      <c r="KG79" s="81"/>
      <c r="KH79" s="81"/>
      <c r="KI79" s="81"/>
      <c r="KJ79" s="81"/>
      <c r="KK79" s="81"/>
      <c r="KL79" s="81"/>
      <c r="KM79" s="81"/>
      <c r="KN79" s="81"/>
      <c r="KO79" s="81"/>
      <c r="KP79" s="81"/>
      <c r="KQ79" s="81"/>
      <c r="KR79" s="81"/>
      <c r="KS79" s="81"/>
      <c r="KT79" s="81"/>
      <c r="KU79" s="81"/>
      <c r="KV79" s="81"/>
      <c r="KW79" s="81"/>
      <c r="KX79" s="81"/>
      <c r="KY79" s="81"/>
      <c r="KZ79" s="81"/>
      <c r="LA79" s="81"/>
      <c r="LB79" s="81"/>
      <c r="LC79" s="81"/>
      <c r="LD79" s="81"/>
      <c r="LE79" s="121"/>
      <c r="LF79" s="121"/>
      <c r="LG79" s="81"/>
      <c r="LH79" s="81"/>
      <c r="LI79" s="339"/>
      <c r="LJ79" s="339"/>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T79" s="79" t="s">
        <v>2191</v>
      </c>
      <c r="MV79" s="81"/>
      <c r="MZ79" s="121"/>
      <c r="NA79" s="121"/>
      <c r="NB79" s="121"/>
      <c r="NF79" s="121"/>
      <c r="NG79" s="121"/>
      <c r="NH79" s="121"/>
      <c r="NI79" s="121"/>
      <c r="NJ79" s="121"/>
      <c r="NK79" s="122"/>
      <c r="NM79" s="122"/>
      <c r="NN79" s="123"/>
      <c r="NO79" s="168"/>
      <c r="NP79" s="121"/>
      <c r="NQ79" s="122"/>
      <c r="NW79" s="123"/>
      <c r="OF79" s="122"/>
      <c r="OG79" s="121"/>
      <c r="OH79" s="121"/>
      <c r="OI79" s="121"/>
      <c r="OM79" s="121"/>
      <c r="OS79" s="121"/>
      <c r="OT79" s="121"/>
      <c r="OW79" s="121"/>
      <c r="OX79" s="121"/>
      <c r="PA79" s="121"/>
      <c r="PC79" s="121"/>
      <c r="PD79" s="121"/>
      <c r="PE79" s="121"/>
      <c r="PI79" s="121"/>
      <c r="PJ79" s="121"/>
      <c r="PO79" s="121"/>
      <c r="PQ79" s="121"/>
      <c r="PR79" s="121"/>
      <c r="PT79" s="121"/>
      <c r="PX79" s="123"/>
      <c r="PZ79" s="121"/>
      <c r="QA79" s="121"/>
      <c r="QB79" s="123"/>
      <c r="QE79" s="121"/>
      <c r="QF79" s="121"/>
      <c r="QL79" s="121"/>
      <c r="QM79" s="121"/>
      <c r="QN79" s="121"/>
      <c r="QP79" s="121"/>
      <c r="QQ79" s="121"/>
      <c r="QR79" s="121"/>
      <c r="QV79" s="121"/>
      <c r="RG79" s="121"/>
      <c r="RN79" s="121"/>
      <c r="RO79" s="121"/>
      <c r="RS79" s="123"/>
      <c r="RT79" s="121"/>
      <c r="RU79" s="121"/>
      <c r="RV79" s="123"/>
      <c r="SC79" s="121"/>
      <c r="SD79" s="121"/>
      <c r="SK79" s="121"/>
      <c r="SO79" s="121"/>
      <c r="SR79" s="81"/>
      <c r="SS79" s="81"/>
      <c r="ST79" s="81"/>
      <c r="SU79" s="81"/>
      <c r="SV79" s="81"/>
      <c r="SW79" s="81"/>
      <c r="SX79" s="81"/>
      <c r="SY79" s="81"/>
      <c r="SZ79" s="81"/>
      <c r="TA79" s="81"/>
      <c r="TB79" s="81"/>
      <c r="TC79" s="81"/>
      <c r="TD79" s="81"/>
      <c r="TE79" s="81"/>
      <c r="TF79" s="81"/>
      <c r="TG79" s="81"/>
      <c r="TH79" s="81"/>
      <c r="TI79" s="81"/>
      <c r="TJ79" s="81"/>
      <c r="TK79" s="81"/>
      <c r="TL79" s="81"/>
      <c r="TM79" s="81"/>
      <c r="TN79" s="81"/>
      <c r="TO79" s="81"/>
      <c r="TP79" s="81"/>
      <c r="TQ79" s="81"/>
      <c r="TR79" s="81"/>
      <c r="TS79" s="81"/>
      <c r="TT79" s="81"/>
      <c r="TU79" s="81"/>
      <c r="TV79" s="81"/>
      <c r="TW79" s="81"/>
      <c r="TX79" s="81"/>
      <c r="TY79" s="81"/>
      <c r="TZ79" s="81"/>
      <c r="UA79" s="81"/>
      <c r="UB79" s="81"/>
      <c r="UC79" s="81"/>
      <c r="UD79" s="81"/>
      <c r="UE79" s="81"/>
      <c r="UF79" s="81"/>
      <c r="UG79" s="81"/>
      <c r="UH79" s="81"/>
      <c r="UI79" s="81"/>
      <c r="UJ79" s="81"/>
      <c r="UK79" s="81"/>
      <c r="UL79" s="81"/>
      <c r="UM79" s="81"/>
      <c r="UN79" s="81"/>
      <c r="UO79" s="82"/>
      <c r="UP79" s="82"/>
      <c r="UQ79" s="81"/>
      <c r="UR79" s="81"/>
      <c r="US79" s="81"/>
      <c r="UT79" s="81"/>
      <c r="UU79" s="81"/>
      <c r="UV79" s="81"/>
      <c r="UW79" s="81"/>
      <c r="UX79" s="81"/>
      <c r="UY79" s="81"/>
      <c r="UZ79" s="81"/>
      <c r="VA79" s="81"/>
      <c r="VB79" s="81"/>
      <c r="VC79" s="81"/>
      <c r="VD79" s="81"/>
      <c r="VE79" s="81"/>
      <c r="VF79" s="81"/>
      <c r="VG79" s="81"/>
      <c r="VH79" s="81"/>
      <c r="VI79" s="81"/>
      <c r="VJ79" s="81"/>
      <c r="VK79" s="81"/>
      <c r="VL79" s="81"/>
      <c r="VM79" s="81"/>
      <c r="VN79" s="81"/>
      <c r="VO79" s="81"/>
      <c r="VP79" s="81"/>
      <c r="VQ79" s="81"/>
      <c r="VR79" s="81"/>
      <c r="VS79" s="81"/>
      <c r="VT79" s="81"/>
      <c r="VU79" s="81"/>
      <c r="VV79" s="81"/>
      <c r="VW79" s="81"/>
      <c r="VX79" s="81"/>
      <c r="VY79" s="81"/>
      <c r="VZ79" s="81"/>
      <c r="WA79" s="81"/>
      <c r="WB79" s="81"/>
      <c r="WC79" s="81"/>
      <c r="WD79" s="81"/>
      <c r="WE79" s="81"/>
      <c r="WF79" s="81"/>
      <c r="WG79" s="81"/>
      <c r="WH79" s="81"/>
      <c r="WI79" s="81"/>
      <c r="WJ79" s="80"/>
      <c r="WK79" s="81"/>
      <c r="WL79" s="81"/>
      <c r="WM79" s="81"/>
      <c r="WN79" s="81"/>
      <c r="WO79" s="81"/>
      <c r="WP79" s="81"/>
      <c r="WQ79" s="81"/>
      <c r="WR79" s="81"/>
      <c r="WS79" s="81"/>
      <c r="WT79" s="81"/>
      <c r="WU79" s="81"/>
      <c r="WV79" s="81"/>
      <c r="WW79" s="81"/>
      <c r="WX79" s="81"/>
      <c r="WY79" s="81"/>
      <c r="WZ79" s="81"/>
      <c r="XA79" s="81"/>
      <c r="XB79" s="81"/>
      <c r="XC79" s="81"/>
      <c r="XD79" s="81"/>
      <c r="XE79" s="81"/>
      <c r="XF79" s="81"/>
      <c r="XG79" s="81"/>
      <c r="XH79" s="81"/>
      <c r="XI79" s="81"/>
      <c r="XJ79" s="81"/>
      <c r="XK79" s="81"/>
      <c r="XL79" s="81"/>
      <c r="XM79" s="81"/>
      <c r="XN79" s="81"/>
      <c r="XO79" s="81"/>
      <c r="XP79" s="81"/>
      <c r="XQ79" s="81"/>
      <c r="XR79" s="81"/>
      <c r="XS79" s="81"/>
      <c r="XT79" s="81"/>
      <c r="XU79" s="81"/>
      <c r="XV79" s="81"/>
      <c r="XW79" s="81"/>
      <c r="XX79" s="81"/>
      <c r="XY79" s="81"/>
      <c r="XZ79" s="81"/>
      <c r="YA79" s="81"/>
      <c r="YB79" s="81"/>
      <c r="YC79" s="81"/>
      <c r="YD79" s="81"/>
      <c r="YE79" s="81"/>
      <c r="YF79" s="81"/>
      <c r="YG79" s="81"/>
      <c r="YH79" s="81"/>
      <c r="YI79" s="81"/>
      <c r="YJ79" s="81"/>
      <c r="YK79" s="81"/>
      <c r="YL79" s="310"/>
      <c r="YM79" s="310"/>
      <c r="YN79" s="310"/>
      <c r="YO79" s="310"/>
      <c r="YP79" s="2"/>
      <c r="YQ79" s="2"/>
    </row>
    <row r="80" spans="1:667" s="68" customFormat="1" ht="15" hidden="1" customHeight="1" x14ac:dyDescent="0.25">
      <c r="A80" s="144" t="s">
        <v>1258</v>
      </c>
      <c r="B80" s="75" t="s">
        <v>1190</v>
      </c>
      <c r="C80" s="121"/>
      <c r="D80" s="121"/>
      <c r="BE80" s="121"/>
      <c r="BF80" s="121"/>
      <c r="BG80" s="121">
        <f>-2.2/(2030-2007)</f>
        <v>-9.5652173913043481E-2</v>
      </c>
      <c r="BH80" s="121">
        <f t="shared" ref="BH80:BI80" si="591">-2.2/(2030-2007)</f>
        <v>-9.5652173913043481E-2</v>
      </c>
      <c r="BI80" s="121">
        <f t="shared" si="591"/>
        <v>-9.5652173913043481E-2</v>
      </c>
      <c r="BJ80" s="121"/>
      <c r="BK80" s="121"/>
      <c r="BL80" s="121"/>
      <c r="BM80" s="121"/>
      <c r="BN80" s="121"/>
      <c r="BO80" s="121"/>
      <c r="BP80" s="121"/>
      <c r="BQ80" s="121"/>
      <c r="BR80" s="121"/>
      <c r="BZ80" s="121"/>
      <c r="CB80" s="121"/>
      <c r="CC80" s="121"/>
      <c r="CD80" s="121"/>
      <c r="CE80" s="121"/>
      <c r="CF80" s="121"/>
      <c r="CG80" s="121"/>
      <c r="CH80" s="121"/>
      <c r="CI80" s="121"/>
      <c r="CJ80" s="121"/>
      <c r="CK80" s="121"/>
      <c r="CP80" s="121"/>
      <c r="CQ80" s="121"/>
      <c r="CR80" s="121"/>
      <c r="CS80" s="121"/>
      <c r="CT80" s="121"/>
      <c r="CU80" s="121"/>
      <c r="CV80" s="121"/>
      <c r="CW80" s="121"/>
      <c r="CX80" s="121"/>
      <c r="CY80" s="121"/>
      <c r="CZ80" s="121"/>
      <c r="DA80" s="121"/>
      <c r="DB80" s="121"/>
      <c r="DC80" s="121"/>
      <c r="DD80" s="121"/>
      <c r="DE80" s="121"/>
      <c r="DJ80" s="121"/>
      <c r="DK80" s="121"/>
      <c r="DL80" s="121"/>
      <c r="DM80" s="121"/>
      <c r="DN80" s="121"/>
      <c r="DO80" s="121"/>
      <c r="DP80" s="121"/>
      <c r="DQ80" s="121"/>
      <c r="DR80" s="121"/>
      <c r="DS80" s="121"/>
      <c r="DT80" s="121"/>
      <c r="DU80" s="121"/>
      <c r="DV80" s="121"/>
      <c r="DW80" s="121"/>
      <c r="DZ80" s="121"/>
      <c r="EA80" s="121"/>
      <c r="EB80" s="121"/>
      <c r="EC80" s="121"/>
      <c r="ED80" s="121"/>
      <c r="EE80" s="121"/>
      <c r="EF80" s="121"/>
      <c r="EG80" s="121"/>
      <c r="EH80" s="121"/>
      <c r="EI80" s="121"/>
      <c r="EK80" s="121"/>
      <c r="EL80" s="121"/>
      <c r="EM80" s="121"/>
      <c r="EN80" s="121"/>
      <c r="EO80" s="121"/>
      <c r="EP80" s="121"/>
      <c r="EQ80" s="121"/>
      <c r="ER80" s="121"/>
      <c r="ES80" s="121"/>
      <c r="ET80" s="121"/>
      <c r="EU80" s="121"/>
      <c r="EV80" s="121"/>
      <c r="EW80" s="121"/>
      <c r="EX80" s="121"/>
      <c r="EY80" s="121"/>
      <c r="EZ80" s="121"/>
      <c r="FA80" s="121"/>
      <c r="FB80" s="121"/>
      <c r="FC80" s="121"/>
      <c r="FD80" s="121"/>
      <c r="FE80" s="121"/>
      <c r="FF80" s="121"/>
      <c r="FG80" s="121"/>
      <c r="FH80" s="121"/>
      <c r="FI80" s="121"/>
      <c r="FJ80" s="121"/>
      <c r="FK80" s="121"/>
      <c r="FL80" s="121"/>
      <c r="FM80" s="121"/>
      <c r="FN80" s="121"/>
      <c r="FX80" s="121"/>
      <c r="GU80" s="79"/>
      <c r="GV80" s="81"/>
      <c r="GW80" s="81"/>
      <c r="GX80" s="79"/>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1"/>
      <c r="IV80" s="81"/>
      <c r="IW80" s="81"/>
      <c r="IX80" s="81"/>
      <c r="IY80" s="81"/>
      <c r="IZ80" s="81"/>
      <c r="JA80" s="81"/>
      <c r="JB80" s="81"/>
      <c r="JC80" s="81"/>
      <c r="JD80" s="81"/>
      <c r="JE80" s="81"/>
      <c r="JF80" s="81"/>
      <c r="JG80" s="81"/>
      <c r="JH80" s="81"/>
      <c r="JI80" s="81"/>
      <c r="JJ80" s="81"/>
      <c r="JK80" s="81"/>
      <c r="JL80" s="81"/>
      <c r="JM80" s="81"/>
      <c r="JN80" s="81"/>
      <c r="JO80" s="81"/>
      <c r="JP80" s="81"/>
      <c r="JQ80" s="81"/>
      <c r="JR80" s="81"/>
      <c r="JS80" s="81"/>
      <c r="JT80" s="81"/>
      <c r="JU80" s="81"/>
      <c r="JV80" s="81"/>
      <c r="JW80" s="81"/>
      <c r="JX80" s="81"/>
      <c r="JY80" s="81"/>
      <c r="JZ80" s="81"/>
      <c r="KA80" s="81"/>
      <c r="KB80" s="81"/>
      <c r="KC80" s="81"/>
      <c r="KD80" s="81"/>
      <c r="KE80" s="81"/>
      <c r="KF80" s="81"/>
      <c r="KG80" s="81"/>
      <c r="KH80" s="81"/>
      <c r="KI80" s="81"/>
      <c r="KJ80" s="81"/>
      <c r="KK80" s="81"/>
      <c r="KL80" s="81"/>
      <c r="KM80" s="81"/>
      <c r="KN80" s="81"/>
      <c r="KO80" s="81"/>
      <c r="KP80" s="81"/>
      <c r="KQ80" s="81"/>
      <c r="KR80" s="81"/>
      <c r="KS80" s="81"/>
      <c r="KT80" s="81"/>
      <c r="KU80" s="81"/>
      <c r="KV80" s="81"/>
      <c r="KW80" s="81"/>
      <c r="KX80" s="81"/>
      <c r="KY80" s="81"/>
      <c r="KZ80" s="81"/>
      <c r="LA80" s="81"/>
      <c r="LB80" s="81"/>
      <c r="LC80" s="81"/>
      <c r="LD80" s="81"/>
      <c r="LE80" s="121"/>
      <c r="LF80" s="121"/>
      <c r="LG80" s="81"/>
      <c r="LH80" s="81"/>
      <c r="LI80" s="339"/>
      <c r="LJ80" s="339"/>
      <c r="LK80" s="2"/>
      <c r="LL80" s="2"/>
      <c r="LM80" s="2"/>
      <c r="LN80" s="2"/>
      <c r="LO80" s="2"/>
      <c r="LP80" s="2"/>
      <c r="LQ80" s="2"/>
      <c r="LR80" s="2"/>
      <c r="LS80" s="2"/>
      <c r="LT80" s="2"/>
      <c r="LU80" s="2"/>
      <c r="LV80" s="2"/>
      <c r="LW80" s="2"/>
      <c r="LX80" s="2"/>
      <c r="LY80" s="2"/>
      <c r="LZ80" s="2"/>
      <c r="MA80" s="2"/>
      <c r="MB80" s="2"/>
      <c r="MC80" s="2"/>
      <c r="MD80" s="2"/>
      <c r="ME80" s="2"/>
      <c r="MF80" s="2"/>
      <c r="MG80" s="2"/>
      <c r="MH80" s="2"/>
      <c r="MI80" s="2">
        <v>5.0999999999999996</v>
      </c>
      <c r="MJ80" s="2">
        <v>4.8</v>
      </c>
      <c r="MK80" s="2">
        <v>9.6999999999999993</v>
      </c>
      <c r="ML80" s="2">
        <v>9.5</v>
      </c>
      <c r="MM80" s="2"/>
      <c r="MN80" s="2"/>
      <c r="MO80" s="2"/>
      <c r="MP80" s="2"/>
      <c r="MQ80" s="2"/>
      <c r="MR80" s="2"/>
      <c r="MT80" s="79" t="s">
        <v>2191</v>
      </c>
      <c r="MV80" s="81"/>
      <c r="MZ80" s="121"/>
      <c r="NF80" s="121"/>
      <c r="NG80" s="121"/>
      <c r="NH80" s="121"/>
      <c r="NI80" s="121"/>
      <c r="NJ80" s="121"/>
      <c r="NK80" s="68">
        <f>2.01-2.04</f>
        <v>-3.0000000000000249E-2</v>
      </c>
      <c r="NL80" s="68">
        <f>1.95-(1.95/(1-0.9%))</f>
        <v>-1.7709384460141253E-2</v>
      </c>
      <c r="NN80" s="123"/>
      <c r="NO80" s="180"/>
      <c r="NQ80" s="122"/>
      <c r="NW80" s="123"/>
      <c r="NX80" s="68">
        <f>-130.76*(365/1000000)</f>
        <v>-4.7727399999999996E-2</v>
      </c>
      <c r="NY80" s="68">
        <f>-142.21*(365/1000000)</f>
        <v>-5.1906649999999999E-2</v>
      </c>
      <c r="NZ80" s="68">
        <f>-158.09*(365/1000000)</f>
        <v>-5.770285E-2</v>
      </c>
      <c r="OF80" s="122"/>
      <c r="OG80" s="121"/>
      <c r="OH80" s="121"/>
      <c r="OI80" s="121"/>
      <c r="OM80" s="121"/>
      <c r="OS80" s="121"/>
      <c r="OW80" s="121"/>
      <c r="OX80" s="121"/>
      <c r="PA80" s="121"/>
      <c r="PC80" s="121"/>
      <c r="PD80" s="121"/>
      <c r="PE80" s="121"/>
      <c r="PI80" s="121"/>
      <c r="PJ80" s="121"/>
      <c r="PO80" s="121"/>
      <c r="PQ80" s="121"/>
      <c r="PR80" s="121"/>
      <c r="PT80" s="121"/>
      <c r="PX80" s="123"/>
      <c r="PZ80" s="121"/>
      <c r="QA80" s="121"/>
      <c r="QB80" s="123"/>
      <c r="QE80" s="121"/>
      <c r="QF80" s="121"/>
      <c r="QL80" s="121"/>
      <c r="QM80" s="121">
        <v>-0.25</v>
      </c>
      <c r="QN80" s="121">
        <v>-0.22</v>
      </c>
      <c r="QP80" s="121"/>
      <c r="QQ80" s="121"/>
      <c r="QR80" s="121"/>
      <c r="QV80" s="121"/>
      <c r="RG80" s="121"/>
      <c r="RN80" s="121"/>
      <c r="RO80" s="121"/>
      <c r="RS80" s="123"/>
      <c r="RT80" s="121"/>
      <c r="RU80" s="121"/>
      <c r="RV80" s="123"/>
      <c r="SC80" s="121"/>
      <c r="SD80" s="121"/>
      <c r="SK80" s="121"/>
      <c r="SO80" s="121"/>
      <c r="SR80" s="81"/>
      <c r="SS80" s="81"/>
      <c r="ST80" s="81"/>
      <c r="SU80" s="81"/>
      <c r="SV80" s="81"/>
      <c r="SW80" s="81"/>
      <c r="SX80" s="81"/>
      <c r="SY80" s="81"/>
      <c r="SZ80" s="81"/>
      <c r="TA80" s="81"/>
      <c r="TB80" s="81"/>
      <c r="TC80" s="81"/>
      <c r="TD80" s="81"/>
      <c r="TE80" s="81"/>
      <c r="TF80" s="81"/>
      <c r="TG80" s="81"/>
      <c r="TH80" s="81"/>
      <c r="TI80" s="81"/>
      <c r="TJ80" s="81"/>
      <c r="TK80" s="81"/>
      <c r="TL80" s="81"/>
      <c r="TM80" s="81"/>
      <c r="TN80" s="81"/>
      <c r="TO80" s="81"/>
      <c r="TP80" s="81"/>
      <c r="TQ80" s="81"/>
      <c r="TR80" s="81">
        <f>1.7*2/2.2046</f>
        <v>1.5422298829719676</v>
      </c>
      <c r="TS80" s="81"/>
      <c r="TT80" s="81"/>
      <c r="TU80" s="81"/>
      <c r="TV80" s="81"/>
      <c r="TW80" s="81"/>
      <c r="TX80" s="81"/>
      <c r="TY80" s="81"/>
      <c r="TZ80" s="81">
        <f>0.00803*2.2046/2</f>
        <v>8.8514690000000007E-3</v>
      </c>
      <c r="UA80" s="81"/>
      <c r="UB80" s="81"/>
      <c r="UC80" s="81"/>
      <c r="UD80" s="81"/>
      <c r="UE80" s="81"/>
      <c r="UF80" s="81"/>
      <c r="UG80" s="81"/>
      <c r="UH80" s="81"/>
      <c r="UI80" s="81"/>
      <c r="UJ80" s="81"/>
      <c r="UK80" s="81"/>
      <c r="UL80" s="81"/>
      <c r="UM80" s="81"/>
      <c r="UN80" s="81"/>
      <c r="UO80" s="82"/>
      <c r="UP80" s="82"/>
      <c r="UQ80" s="81"/>
      <c r="UR80" s="81"/>
      <c r="US80" s="81"/>
      <c r="UT80" s="81"/>
      <c r="UU80" s="81"/>
      <c r="UV80" s="81"/>
      <c r="UW80" s="81"/>
      <c r="UX80" s="81"/>
      <c r="UY80" s="81"/>
      <c r="UZ80" s="81"/>
      <c r="VA80" s="81"/>
      <c r="VB80" s="81"/>
      <c r="VC80" s="81"/>
      <c r="VD80" s="81"/>
      <c r="VE80" s="81"/>
      <c r="VF80" s="81"/>
      <c r="VG80" s="81"/>
      <c r="VH80" s="81"/>
      <c r="VI80" s="81"/>
      <c r="VJ80" s="81"/>
      <c r="VK80" s="81"/>
      <c r="VL80" s="81"/>
      <c r="VM80" s="81"/>
      <c r="VN80" s="81"/>
      <c r="VO80" s="81"/>
      <c r="VP80" s="81"/>
      <c r="VQ80" s="81"/>
      <c r="VR80" s="81"/>
      <c r="VS80" s="81"/>
      <c r="VT80" s="81"/>
      <c r="VU80" s="81"/>
      <c r="VV80" s="81"/>
      <c r="VW80" s="81"/>
      <c r="VX80" s="81"/>
      <c r="VY80" s="81"/>
      <c r="VZ80" s="81"/>
      <c r="WA80" s="81"/>
      <c r="WB80" s="81"/>
      <c r="WC80" s="81"/>
      <c r="WD80" s="81"/>
      <c r="WE80" s="81"/>
      <c r="WF80" s="81"/>
      <c r="WG80" s="81"/>
      <c r="WH80" s="81"/>
      <c r="WI80" s="81"/>
      <c r="WJ80" s="80"/>
      <c r="WK80" s="81"/>
      <c r="WL80" s="81"/>
      <c r="WM80" s="81"/>
      <c r="WN80" s="81"/>
      <c r="WO80" s="81"/>
      <c r="WP80" s="81"/>
      <c r="WQ80" s="81"/>
      <c r="WR80" s="81"/>
      <c r="WS80" s="81"/>
      <c r="WT80" s="81"/>
      <c r="WU80" s="81"/>
      <c r="WV80" s="81"/>
      <c r="WW80" s="81"/>
      <c r="WX80" s="81"/>
      <c r="WY80" s="81"/>
      <c r="WZ80" s="81"/>
      <c r="XA80" s="81"/>
      <c r="XB80" s="81"/>
      <c r="XC80" s="81"/>
      <c r="XD80" s="81"/>
      <c r="XE80" s="81"/>
      <c r="XF80" s="81"/>
      <c r="XG80" s="81"/>
      <c r="XH80" s="81"/>
      <c r="XI80" s="81"/>
      <c r="XJ80" s="81"/>
      <c r="XK80" s="81"/>
      <c r="XL80" s="81"/>
      <c r="XM80" s="81"/>
      <c r="XN80" s="81"/>
      <c r="XO80" s="81"/>
      <c r="XP80" s="81"/>
      <c r="XQ80" s="81"/>
      <c r="XR80" s="81"/>
      <c r="XS80" s="81"/>
      <c r="XT80" s="81"/>
      <c r="XU80" s="81"/>
      <c r="XV80" s="81"/>
      <c r="XW80" s="81"/>
      <c r="XX80" s="81"/>
      <c r="XY80" s="81"/>
      <c r="XZ80" s="81"/>
      <c r="YA80" s="81"/>
      <c r="YB80" s="81"/>
      <c r="YC80" s="81"/>
      <c r="YD80" s="81"/>
      <c r="YE80" s="81"/>
      <c r="YF80" s="81"/>
      <c r="YG80" s="81"/>
      <c r="YH80" s="81"/>
      <c r="YI80" s="81"/>
      <c r="YJ80" s="81"/>
      <c r="YK80" s="81"/>
      <c r="YL80" s="310"/>
      <c r="YM80" s="310"/>
      <c r="YN80" s="310"/>
      <c r="YO80" s="310"/>
      <c r="YP80" s="2">
        <f>23.3-13.4</f>
        <v>9.9</v>
      </c>
      <c r="YQ80" s="2">
        <f>12-8.7</f>
        <v>3.3000000000000007</v>
      </c>
    </row>
    <row r="81" spans="1:667" s="68" customFormat="1" ht="15" hidden="1" customHeight="1" x14ac:dyDescent="0.25">
      <c r="A81" s="75" t="s">
        <v>44</v>
      </c>
      <c r="B81" s="75"/>
      <c r="C81" s="121"/>
      <c r="D81" s="121"/>
      <c r="AJ81" s="68" t="s">
        <v>731</v>
      </c>
      <c r="AK81" s="68" t="s">
        <v>731</v>
      </c>
      <c r="AL81" s="68" t="s">
        <v>731</v>
      </c>
      <c r="AM81" s="68" t="s">
        <v>731</v>
      </c>
      <c r="AN81" s="68" t="s">
        <v>731</v>
      </c>
      <c r="BE81" s="121"/>
      <c r="BF81" s="121"/>
      <c r="BG81" s="121" t="s">
        <v>1193</v>
      </c>
      <c r="BH81" s="121" t="s">
        <v>1193</v>
      </c>
      <c r="BI81" s="121" t="s">
        <v>1193</v>
      </c>
      <c r="BJ81" s="121"/>
      <c r="BK81" s="121"/>
      <c r="BL81" s="121"/>
      <c r="BM81" s="121"/>
      <c r="BN81" s="121"/>
      <c r="BO81" s="121"/>
      <c r="BP81" s="121"/>
      <c r="BQ81" s="121"/>
      <c r="BR81" s="121"/>
      <c r="BS81" s="68" t="s">
        <v>220</v>
      </c>
      <c r="BZ81" s="121"/>
      <c r="CB81" s="121"/>
      <c r="CC81" s="121"/>
      <c r="CD81" s="121"/>
      <c r="CE81" s="121"/>
      <c r="CF81" s="121"/>
      <c r="CG81" s="121"/>
      <c r="CH81" s="121"/>
      <c r="CI81" s="121"/>
      <c r="CJ81" s="121"/>
      <c r="CK81" s="121"/>
      <c r="CP81" s="121"/>
      <c r="CT81" s="121"/>
      <c r="CU81" s="121"/>
      <c r="CV81" s="121"/>
      <c r="CW81" s="121"/>
      <c r="CX81" s="121"/>
      <c r="CY81" s="121"/>
      <c r="CZ81" s="121"/>
      <c r="DA81" s="121"/>
      <c r="DZ81" s="121"/>
      <c r="EA81" s="121"/>
      <c r="EB81" s="121"/>
      <c r="EC81" s="121"/>
      <c r="ED81" s="121"/>
      <c r="EE81" s="121"/>
      <c r="EF81" s="121"/>
      <c r="EG81" s="121"/>
      <c r="EH81" s="121"/>
      <c r="EI81" s="121"/>
      <c r="EK81" s="121"/>
      <c r="EL81" s="121"/>
      <c r="EM81" s="121"/>
      <c r="EN81" s="121"/>
      <c r="EO81" s="121"/>
      <c r="EP81" s="121"/>
      <c r="EQ81" s="121"/>
      <c r="ER81" s="121"/>
      <c r="ES81" s="121"/>
      <c r="ET81" s="121"/>
      <c r="EU81" s="121"/>
      <c r="EV81" s="121"/>
      <c r="EW81" s="121"/>
      <c r="EX81" s="121"/>
      <c r="EY81" s="121"/>
      <c r="EZ81" s="121"/>
      <c r="FA81" s="121"/>
      <c r="FB81" s="121"/>
      <c r="FC81" s="121"/>
      <c r="FD81" s="121"/>
      <c r="FE81" s="121"/>
      <c r="FF81" s="121"/>
      <c r="FG81" s="121"/>
      <c r="FH81" s="121"/>
      <c r="FI81" s="121"/>
      <c r="FJ81" s="121"/>
      <c r="FK81" s="121"/>
      <c r="FL81" s="121"/>
      <c r="FM81" s="121"/>
      <c r="FN81" s="121"/>
      <c r="FX81" s="121"/>
      <c r="GU81" s="79" t="s">
        <v>701</v>
      </c>
      <c r="GV81" s="81" t="str">
        <f>GU81</f>
        <v>None</v>
      </c>
      <c r="GW81" s="81" t="str">
        <f>GV81</f>
        <v>None</v>
      </c>
      <c r="GX81" s="79" t="s">
        <v>701</v>
      </c>
      <c r="GY81" s="81" t="str">
        <f>GX81</f>
        <v>None</v>
      </c>
      <c r="GZ81" s="81" t="str">
        <f>GY81</f>
        <v>None</v>
      </c>
      <c r="HA81" s="81"/>
      <c r="HB81" s="81" t="s">
        <v>701</v>
      </c>
      <c r="HC81" s="81" t="s">
        <v>701</v>
      </c>
      <c r="HD81" s="81" t="s">
        <v>701</v>
      </c>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1"/>
      <c r="IV81" s="81"/>
      <c r="IW81" s="81"/>
      <c r="IX81" s="81"/>
      <c r="IY81" s="81"/>
      <c r="IZ81" s="81"/>
      <c r="JA81" s="81"/>
      <c r="JB81" s="81"/>
      <c r="JC81" s="81"/>
      <c r="JD81" s="81"/>
      <c r="JE81" s="81"/>
      <c r="JF81" s="81"/>
      <c r="JG81" s="81"/>
      <c r="JH81" s="81"/>
      <c r="JI81" s="81"/>
      <c r="JJ81" s="81"/>
      <c r="JK81" s="81"/>
      <c r="JL81" s="81"/>
      <c r="JM81" s="81"/>
      <c r="JN81" s="81"/>
      <c r="JO81" s="81"/>
      <c r="JP81" s="81"/>
      <c r="JQ81" s="81"/>
      <c r="JR81" s="81"/>
      <c r="JS81" s="81"/>
      <c r="JT81" s="81"/>
      <c r="JU81" s="81"/>
      <c r="JV81" s="81"/>
      <c r="JW81" s="81"/>
      <c r="JX81" s="81"/>
      <c r="JY81" s="81"/>
      <c r="JZ81" s="81"/>
      <c r="KA81" s="81"/>
      <c r="KB81" s="81"/>
      <c r="KC81" s="81"/>
      <c r="KD81" s="81"/>
      <c r="KE81" s="81"/>
      <c r="KF81" s="81"/>
      <c r="KG81" s="81"/>
      <c r="KH81" s="81"/>
      <c r="KI81" s="81"/>
      <c r="KJ81" s="81"/>
      <c r="KK81" s="81"/>
      <c r="KL81" s="81"/>
      <c r="KM81" s="81"/>
      <c r="KN81" s="81"/>
      <c r="KO81" s="81"/>
      <c r="KP81" s="81"/>
      <c r="KQ81" s="81"/>
      <c r="KR81" s="81"/>
      <c r="KS81" s="81"/>
      <c r="KT81" s="81"/>
      <c r="KU81" s="81"/>
      <c r="KV81" s="81"/>
      <c r="KW81" s="81"/>
      <c r="KX81" s="81"/>
      <c r="KY81" s="81"/>
      <c r="KZ81" s="81"/>
      <c r="LA81" s="81"/>
      <c r="LB81" s="81"/>
      <c r="LC81" s="81"/>
      <c r="LD81" s="81"/>
      <c r="LE81" s="121"/>
      <c r="LF81" s="121"/>
      <c r="LG81" s="81"/>
      <c r="LH81" s="81"/>
      <c r="LI81" s="339"/>
      <c r="LJ81" s="339"/>
      <c r="LK81" s="2"/>
      <c r="LL81" s="2"/>
      <c r="LM81" s="2"/>
      <c r="LN81" s="2"/>
      <c r="LO81" s="2"/>
      <c r="LP81" s="2"/>
      <c r="LQ81" s="2"/>
      <c r="LR81" s="2"/>
      <c r="LS81" s="2"/>
      <c r="LT81" s="2"/>
      <c r="LU81" s="2"/>
      <c r="LV81" s="2"/>
      <c r="LW81" s="2"/>
      <c r="LX81" s="2"/>
      <c r="LY81" s="2"/>
      <c r="LZ81" s="2"/>
      <c r="MA81" s="2"/>
      <c r="MB81" s="2"/>
      <c r="MC81" s="2"/>
      <c r="MD81" s="2"/>
      <c r="ME81" s="2"/>
      <c r="MF81" s="2"/>
      <c r="MG81" s="2"/>
      <c r="MH81" s="2"/>
      <c r="MI81" s="2" t="s">
        <v>2713</v>
      </c>
      <c r="MJ81" s="2" t="s">
        <v>2713</v>
      </c>
      <c r="MK81" s="2" t="s">
        <v>2713</v>
      </c>
      <c r="ML81" s="2" t="s">
        <v>2713</v>
      </c>
      <c r="MM81" s="2"/>
      <c r="MN81" s="2"/>
      <c r="MO81" s="2"/>
      <c r="MP81" s="2"/>
      <c r="MQ81" s="2"/>
      <c r="MR81" s="2"/>
      <c r="MT81" s="79" t="s">
        <v>2191</v>
      </c>
      <c r="MV81" s="81" t="s">
        <v>701</v>
      </c>
      <c r="MZ81" s="121"/>
      <c r="NF81" s="121"/>
      <c r="NG81" s="121"/>
      <c r="NH81" s="121"/>
      <c r="NI81" s="121"/>
      <c r="NJ81" s="121"/>
      <c r="NK81" s="68" t="s">
        <v>1176</v>
      </c>
      <c r="NL81" s="68" t="s">
        <v>1243</v>
      </c>
      <c r="NM81" s="68" t="s">
        <v>1184</v>
      </c>
      <c r="NN81" s="123"/>
      <c r="NO81" s="180"/>
      <c r="NQ81" s="122"/>
      <c r="NW81" s="123"/>
      <c r="NX81" s="68" t="s">
        <v>1209</v>
      </c>
      <c r="NY81" s="68" t="s">
        <v>1210</v>
      </c>
      <c r="NZ81" s="68" t="s">
        <v>1211</v>
      </c>
      <c r="OF81" s="122"/>
      <c r="OG81" s="121"/>
      <c r="OH81" s="121"/>
      <c r="OI81" s="121"/>
      <c r="OM81" s="121"/>
      <c r="OS81" s="121"/>
      <c r="OW81" s="121"/>
      <c r="OX81" s="121"/>
      <c r="PA81" s="121"/>
      <c r="PC81" s="121"/>
      <c r="PD81" s="121"/>
      <c r="PE81" s="121"/>
      <c r="PI81" s="121"/>
      <c r="PJ81" s="121"/>
      <c r="PO81" s="121"/>
      <c r="PQ81" s="121"/>
      <c r="PR81" s="121"/>
      <c r="PT81" s="121"/>
      <c r="PX81" s="123"/>
      <c r="PZ81" s="121"/>
      <c r="QA81" s="121"/>
      <c r="QB81" s="123"/>
      <c r="QE81" s="121"/>
      <c r="QF81" s="121"/>
      <c r="QL81" s="121"/>
      <c r="QP81" s="121"/>
      <c r="QQ81" s="121"/>
      <c r="QR81" s="121"/>
      <c r="QV81" s="121"/>
      <c r="QZ81" s="121" t="s">
        <v>1230</v>
      </c>
      <c r="RA81" s="121" t="s">
        <v>1230</v>
      </c>
      <c r="RB81" s="121" t="s">
        <v>1230</v>
      </c>
      <c r="RC81" s="121" t="s">
        <v>1230</v>
      </c>
      <c r="RD81" s="68" t="s">
        <v>932</v>
      </c>
      <c r="RG81" s="121"/>
      <c r="RL81" s="68" t="s">
        <v>971</v>
      </c>
      <c r="RN81" s="121"/>
      <c r="RO81" s="121"/>
      <c r="RS81" s="123"/>
      <c r="RT81" s="121"/>
      <c r="RU81" s="121"/>
      <c r="RV81" s="123"/>
      <c r="SC81" s="121"/>
      <c r="SD81" s="121"/>
      <c r="SK81" s="121"/>
      <c r="SO81" s="121"/>
      <c r="SR81" s="81"/>
      <c r="SS81" s="81" t="s">
        <v>701</v>
      </c>
      <c r="ST81" s="81"/>
      <c r="SU81" s="81"/>
      <c r="SV81" s="81"/>
      <c r="SW81" s="81"/>
      <c r="SX81" s="81"/>
      <c r="SY81" s="81"/>
      <c r="SZ81" s="81"/>
      <c r="TA81" s="81"/>
      <c r="TB81" s="81"/>
      <c r="TC81" s="81"/>
      <c r="TD81" s="81"/>
      <c r="TE81" s="81"/>
      <c r="TF81" s="81"/>
      <c r="TG81" s="81"/>
      <c r="TH81" s="81"/>
      <c r="TI81" s="81"/>
      <c r="TJ81" s="81"/>
      <c r="TK81" s="81"/>
      <c r="TL81" s="81"/>
      <c r="TM81" s="81"/>
      <c r="TN81" s="81"/>
      <c r="TO81" s="81"/>
      <c r="TP81" s="81"/>
      <c r="TQ81" s="81"/>
      <c r="TR81" s="81" t="s">
        <v>1695</v>
      </c>
      <c r="TS81" s="81"/>
      <c r="TT81" s="81"/>
      <c r="TU81" s="81"/>
      <c r="TV81" s="81"/>
      <c r="TW81" s="81"/>
      <c r="TX81" s="81"/>
      <c r="TY81" s="81"/>
      <c r="TZ81" s="81" t="s">
        <v>1696</v>
      </c>
      <c r="UA81" s="81"/>
      <c r="UB81" s="81"/>
      <c r="UC81" s="81"/>
      <c r="UD81" s="81"/>
      <c r="UE81" s="81"/>
      <c r="UF81" s="81"/>
      <c r="UG81" s="81"/>
      <c r="UH81" s="81"/>
      <c r="UI81" s="81"/>
      <c r="UJ81" s="81"/>
      <c r="UK81" s="81"/>
      <c r="UL81" s="81"/>
      <c r="UM81" s="81"/>
      <c r="UN81" s="81"/>
      <c r="UO81" s="82"/>
      <c r="UP81" s="82"/>
      <c r="UQ81" s="81"/>
      <c r="UR81" s="81"/>
      <c r="US81" s="81"/>
      <c r="UT81" s="81"/>
      <c r="UU81" s="81"/>
      <c r="UV81" s="81"/>
      <c r="UW81" s="81"/>
      <c r="UX81" s="81"/>
      <c r="UY81" s="81"/>
      <c r="UZ81" s="81"/>
      <c r="VA81" s="81"/>
      <c r="VB81" s="81"/>
      <c r="VC81" s="81"/>
      <c r="VD81" s="81"/>
      <c r="VE81" s="81"/>
      <c r="VF81" s="81"/>
      <c r="VG81" s="81"/>
      <c r="VH81" s="81"/>
      <c r="VI81" s="81"/>
      <c r="VJ81" s="81"/>
      <c r="VK81" s="81"/>
      <c r="VL81" s="81"/>
      <c r="VM81" s="81"/>
      <c r="VN81" s="81"/>
      <c r="VO81" s="81"/>
      <c r="VP81" s="81"/>
      <c r="VQ81" s="81"/>
      <c r="VR81" s="81"/>
      <c r="VS81" s="81"/>
      <c r="VT81" s="81"/>
      <c r="VU81" s="81"/>
      <c r="VV81" s="81"/>
      <c r="VW81" s="81"/>
      <c r="VX81" s="81"/>
      <c r="VY81" s="81"/>
      <c r="VZ81" s="81"/>
      <c r="WA81" s="81"/>
      <c r="WB81" s="81"/>
      <c r="WC81" s="81"/>
      <c r="WD81" s="81"/>
      <c r="WE81" s="81"/>
      <c r="WF81" s="81"/>
      <c r="WG81" s="81"/>
      <c r="WH81" s="81"/>
      <c r="WI81" s="81"/>
      <c r="WJ81" s="80"/>
      <c r="WK81" s="81"/>
      <c r="WL81" s="81"/>
      <c r="WM81" s="81"/>
      <c r="WN81" s="81"/>
      <c r="WO81" s="81"/>
      <c r="WP81" s="81"/>
      <c r="WQ81" s="81"/>
      <c r="WR81" s="81"/>
      <c r="WS81" s="81"/>
      <c r="WT81" s="81"/>
      <c r="WU81" s="81"/>
      <c r="WV81" s="81"/>
      <c r="WW81" s="81"/>
      <c r="WX81" s="81"/>
      <c r="WY81" s="81"/>
      <c r="WZ81" s="81"/>
      <c r="XA81" s="81"/>
      <c r="XB81" s="81"/>
      <c r="XC81" s="81"/>
      <c r="XD81" s="81"/>
      <c r="XE81" s="81"/>
      <c r="XF81" s="81"/>
      <c r="XG81" s="81"/>
      <c r="XH81" s="81"/>
      <c r="XI81" s="81"/>
      <c r="XJ81" s="81"/>
      <c r="XK81" s="81"/>
      <c r="XL81" s="81"/>
      <c r="XM81" s="81"/>
      <c r="XN81" s="81"/>
      <c r="XO81" s="81"/>
      <c r="XP81" s="81"/>
      <c r="XQ81" s="81"/>
      <c r="XR81" s="81"/>
      <c r="XS81" s="81"/>
      <c r="XT81" s="81"/>
      <c r="XU81" s="81"/>
      <c r="XV81" s="81"/>
      <c r="XW81" s="81"/>
      <c r="XX81" s="81"/>
      <c r="XY81" s="81"/>
      <c r="XZ81" s="81"/>
      <c r="YA81" s="81"/>
      <c r="YB81" s="81"/>
      <c r="YC81" s="81"/>
      <c r="YD81" s="81"/>
      <c r="YE81" s="81"/>
      <c r="YF81" s="81"/>
      <c r="YG81" s="81"/>
      <c r="YH81" s="81"/>
      <c r="YI81" s="81"/>
      <c r="YJ81" s="81"/>
      <c r="YK81" s="81"/>
      <c r="YL81" s="310"/>
      <c r="YM81" s="310"/>
      <c r="YN81" s="310"/>
      <c r="YO81" s="310"/>
      <c r="YP81" s="2" t="s">
        <v>2716</v>
      </c>
      <c r="YQ81" s="2" t="s">
        <v>2716</v>
      </c>
    </row>
    <row r="82" spans="1:667" s="68" customFormat="1" ht="14.25" hidden="1" customHeight="1" x14ac:dyDescent="0.25">
      <c r="A82" s="75"/>
      <c r="B82" s="75"/>
      <c r="C82" s="121"/>
      <c r="D82" s="121"/>
      <c r="BA82" s="121"/>
      <c r="BB82" s="121"/>
      <c r="BC82" s="121"/>
      <c r="BD82" s="121"/>
      <c r="BE82" s="121"/>
      <c r="BF82" s="121"/>
      <c r="BG82" s="121"/>
      <c r="BH82" s="121"/>
      <c r="BI82" s="121"/>
      <c r="BJ82" s="121"/>
      <c r="BK82" s="121"/>
      <c r="BL82" s="121"/>
      <c r="BM82" s="121"/>
      <c r="BN82" s="121"/>
      <c r="BO82" s="121"/>
      <c r="BP82" s="121"/>
      <c r="BQ82" s="121"/>
      <c r="BR82" s="121"/>
      <c r="BZ82" s="121"/>
      <c r="CB82" s="121"/>
      <c r="CC82" s="121"/>
      <c r="CD82" s="121"/>
      <c r="CE82" s="121"/>
      <c r="CF82" s="121"/>
      <c r="CG82" s="121"/>
      <c r="CH82" s="121"/>
      <c r="CI82" s="121"/>
      <c r="CJ82" s="121"/>
      <c r="CK82" s="121"/>
      <c r="CP82" s="121"/>
      <c r="CQ82" s="121"/>
      <c r="CR82" s="121"/>
      <c r="CS82" s="121"/>
      <c r="CT82" s="121"/>
      <c r="CU82" s="121"/>
      <c r="CV82" s="121"/>
      <c r="CW82" s="121"/>
      <c r="CX82" s="121"/>
      <c r="CY82" s="121"/>
      <c r="CZ82" s="121"/>
      <c r="DA82" s="121"/>
      <c r="DB82" s="121"/>
      <c r="DC82" s="121"/>
      <c r="DD82" s="121"/>
      <c r="DE82" s="121"/>
      <c r="DJ82" s="121"/>
      <c r="DK82" s="121"/>
      <c r="DL82" s="121"/>
      <c r="DM82" s="121"/>
      <c r="DN82" s="121"/>
      <c r="DO82" s="121"/>
      <c r="DP82" s="121"/>
      <c r="DQ82" s="121"/>
      <c r="DR82" s="121"/>
      <c r="DS82" s="121"/>
      <c r="DT82" s="121"/>
      <c r="DU82" s="121"/>
      <c r="DV82" s="121"/>
      <c r="DW82" s="121"/>
      <c r="DZ82" s="121"/>
      <c r="EA82" s="121"/>
      <c r="EB82" s="121"/>
      <c r="EC82" s="121"/>
      <c r="ED82" s="121"/>
      <c r="EE82" s="121"/>
      <c r="EF82" s="121"/>
      <c r="EG82" s="121"/>
      <c r="EH82" s="121"/>
      <c r="EI82" s="121"/>
      <c r="EK82" s="121"/>
      <c r="EL82" s="121"/>
      <c r="EM82" s="121"/>
      <c r="EN82" s="121"/>
      <c r="EO82" s="121"/>
      <c r="EP82" s="121"/>
      <c r="EQ82" s="121"/>
      <c r="ER82" s="121"/>
      <c r="ES82" s="121"/>
      <c r="ET82" s="121"/>
      <c r="EU82" s="121"/>
      <c r="EV82" s="121"/>
      <c r="EW82" s="121"/>
      <c r="EX82" s="121"/>
      <c r="EY82" s="121"/>
      <c r="EZ82" s="121"/>
      <c r="FA82" s="121"/>
      <c r="FB82" s="121"/>
      <c r="FC82" s="121"/>
      <c r="FD82" s="121"/>
      <c r="FE82" s="121"/>
      <c r="FF82" s="121"/>
      <c r="FG82" s="121"/>
      <c r="FH82" s="121"/>
      <c r="FI82" s="121"/>
      <c r="FJ82" s="121"/>
      <c r="FK82" s="121"/>
      <c r="FL82" s="121"/>
      <c r="FM82" s="121"/>
      <c r="FN82" s="121"/>
      <c r="FX82" s="121"/>
      <c r="GU82" s="79"/>
      <c r="GV82" s="81"/>
      <c r="GW82" s="81"/>
      <c r="GX82" s="79"/>
      <c r="GY82" s="81"/>
      <c r="GZ82" s="81"/>
      <c r="HA82" s="81"/>
      <c r="HB82" s="81"/>
      <c r="HC82" s="81"/>
      <c r="HD82" s="81"/>
      <c r="HE82" s="81"/>
      <c r="HF82" s="81"/>
      <c r="HG82" s="81"/>
      <c r="HH82" s="81"/>
      <c r="HI82" s="81"/>
      <c r="HJ82" s="81"/>
      <c r="HK82" s="81"/>
      <c r="HL82" s="81"/>
      <c r="HM82" s="81"/>
      <c r="HN82" s="81"/>
      <c r="HO82" s="81"/>
      <c r="HP82" s="81"/>
      <c r="HQ82" s="81"/>
      <c r="HR82" s="81"/>
      <c r="HS82" s="81"/>
      <c r="HT82" s="81"/>
      <c r="HU82" s="81"/>
      <c r="HV82" s="81"/>
      <c r="HW82" s="81"/>
      <c r="HX82" s="81"/>
      <c r="HY82" s="81"/>
      <c r="HZ82" s="81"/>
      <c r="IA82" s="81"/>
      <c r="IB82" s="81"/>
      <c r="IC82" s="81"/>
      <c r="ID82" s="81"/>
      <c r="IE82" s="81"/>
      <c r="IF82" s="81"/>
      <c r="IG82" s="81"/>
      <c r="IH82" s="81"/>
      <c r="II82" s="81"/>
      <c r="IJ82" s="81"/>
      <c r="IK82" s="81"/>
      <c r="IL82" s="81"/>
      <c r="IM82" s="81"/>
      <c r="IN82" s="81"/>
      <c r="IO82" s="81"/>
      <c r="IP82" s="81"/>
      <c r="IQ82" s="81"/>
      <c r="IR82" s="81"/>
      <c r="IS82" s="81"/>
      <c r="IT82" s="81"/>
      <c r="IU82" s="81"/>
      <c r="IV82" s="81"/>
      <c r="IW82" s="81"/>
      <c r="IX82" s="81"/>
      <c r="IY82" s="81"/>
      <c r="IZ82" s="81"/>
      <c r="JA82" s="81"/>
      <c r="JB82" s="81"/>
      <c r="JC82" s="81"/>
      <c r="JD82" s="81"/>
      <c r="JE82" s="81"/>
      <c r="JF82" s="81"/>
      <c r="JG82" s="81"/>
      <c r="JH82" s="81"/>
      <c r="JI82" s="81"/>
      <c r="JJ82" s="81"/>
      <c r="JK82" s="81"/>
      <c r="JL82" s="81"/>
      <c r="JM82" s="81"/>
      <c r="JN82" s="81"/>
      <c r="JO82" s="81"/>
      <c r="JP82" s="81"/>
      <c r="JQ82" s="81"/>
      <c r="JR82" s="81"/>
      <c r="JS82" s="81"/>
      <c r="JT82" s="81"/>
      <c r="JU82" s="81"/>
      <c r="JV82" s="81"/>
      <c r="JW82" s="81"/>
      <c r="JX82" s="81"/>
      <c r="JY82" s="81"/>
      <c r="JZ82" s="81"/>
      <c r="KA82" s="81"/>
      <c r="KB82" s="81"/>
      <c r="KC82" s="81"/>
      <c r="KD82" s="81"/>
      <c r="KE82" s="81"/>
      <c r="KF82" s="81"/>
      <c r="KG82" s="81"/>
      <c r="KH82" s="81"/>
      <c r="KI82" s="81"/>
      <c r="KJ82" s="81"/>
      <c r="KK82" s="81"/>
      <c r="KL82" s="81"/>
      <c r="KM82" s="81"/>
      <c r="KN82" s="81"/>
      <c r="KO82" s="81"/>
      <c r="KP82" s="81"/>
      <c r="KQ82" s="81"/>
      <c r="KR82" s="81"/>
      <c r="KS82" s="81"/>
      <c r="KT82" s="81"/>
      <c r="KU82" s="81"/>
      <c r="KV82" s="81"/>
      <c r="KW82" s="81"/>
      <c r="KX82" s="81"/>
      <c r="KY82" s="81"/>
      <c r="KZ82" s="81"/>
      <c r="LA82" s="81"/>
      <c r="LB82" s="81"/>
      <c r="LC82" s="81"/>
      <c r="LD82" s="81"/>
      <c r="LE82" s="121"/>
      <c r="LF82" s="121"/>
      <c r="LG82" s="81"/>
      <c r="LH82" s="81"/>
      <c r="LI82" s="339"/>
      <c r="LJ82" s="339"/>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T82" s="79" t="s">
        <v>2191</v>
      </c>
      <c r="MV82" s="81"/>
      <c r="MZ82" s="121"/>
      <c r="NA82" s="121"/>
      <c r="NB82" s="121"/>
      <c r="NF82" s="121"/>
      <c r="NG82" s="121"/>
      <c r="NH82" s="121"/>
      <c r="NI82" s="121"/>
      <c r="NJ82" s="121"/>
      <c r="NK82" s="122"/>
      <c r="NM82" s="122"/>
      <c r="NN82" s="123"/>
      <c r="NO82" s="180"/>
      <c r="NQ82" s="122"/>
      <c r="NW82" s="123"/>
      <c r="OF82" s="122"/>
      <c r="OG82" s="121"/>
      <c r="OH82" s="121"/>
      <c r="OI82" s="121"/>
      <c r="OM82" s="121"/>
      <c r="OS82" s="121"/>
      <c r="OT82" s="121"/>
      <c r="OW82" s="121"/>
      <c r="OX82" s="121"/>
      <c r="PA82" s="121"/>
      <c r="PC82" s="121"/>
      <c r="PD82" s="121"/>
      <c r="PE82" s="121"/>
      <c r="PI82" s="121"/>
      <c r="PJ82" s="121"/>
      <c r="PO82" s="121"/>
      <c r="PQ82" s="121"/>
      <c r="PR82" s="121"/>
      <c r="PT82" s="121"/>
      <c r="PX82" s="123"/>
      <c r="PZ82" s="121"/>
      <c r="QA82" s="121"/>
      <c r="QB82" s="123"/>
      <c r="QE82" s="121"/>
      <c r="QF82" s="121"/>
      <c r="QL82" s="121"/>
      <c r="QM82" s="121"/>
      <c r="QN82" s="121"/>
      <c r="QP82" s="121"/>
      <c r="QQ82" s="121"/>
      <c r="QR82" s="121"/>
      <c r="QV82" s="121"/>
      <c r="QZ82" s="121"/>
      <c r="RA82" s="121"/>
      <c r="RB82" s="121"/>
      <c r="RC82" s="121"/>
      <c r="RG82" s="121"/>
      <c r="RN82" s="121"/>
      <c r="RO82" s="121"/>
      <c r="RS82" s="123"/>
      <c r="RT82" s="121"/>
      <c r="RU82" s="121"/>
      <c r="RV82" s="123"/>
      <c r="SC82" s="121"/>
      <c r="SD82" s="121"/>
      <c r="SK82" s="121"/>
      <c r="SO82" s="121"/>
      <c r="SR82" s="81"/>
      <c r="SS82" s="81"/>
      <c r="ST82" s="81"/>
      <c r="SU82" s="81"/>
      <c r="SV82" s="81"/>
      <c r="SW82" s="81"/>
      <c r="SX82" s="81"/>
      <c r="SY82" s="81"/>
      <c r="SZ82" s="81"/>
      <c r="TA82" s="81"/>
      <c r="TB82" s="81"/>
      <c r="TC82" s="81"/>
      <c r="TD82" s="81"/>
      <c r="TE82" s="81"/>
      <c r="TF82" s="81"/>
      <c r="TG82" s="81"/>
      <c r="TH82" s="81"/>
      <c r="TI82" s="81"/>
      <c r="TJ82" s="81"/>
      <c r="TK82" s="81"/>
      <c r="TL82" s="81"/>
      <c r="TM82" s="81"/>
      <c r="TN82" s="81"/>
      <c r="TO82" s="81"/>
      <c r="TP82" s="81"/>
      <c r="TQ82" s="81"/>
      <c r="TR82" s="81"/>
      <c r="TS82" s="81"/>
      <c r="TT82" s="81"/>
      <c r="TU82" s="81"/>
      <c r="TV82" s="81"/>
      <c r="TW82" s="81"/>
      <c r="TX82" s="81"/>
      <c r="TY82" s="81"/>
      <c r="TZ82" s="81"/>
      <c r="UA82" s="81"/>
      <c r="UB82" s="81"/>
      <c r="UC82" s="81"/>
      <c r="UD82" s="81"/>
      <c r="UE82" s="81"/>
      <c r="UF82" s="81"/>
      <c r="UG82" s="81"/>
      <c r="UH82" s="81"/>
      <c r="UI82" s="81"/>
      <c r="UJ82" s="81"/>
      <c r="UK82" s="81"/>
      <c r="UL82" s="81"/>
      <c r="UM82" s="81"/>
      <c r="UN82" s="81"/>
      <c r="UO82" s="82"/>
      <c r="UP82" s="82"/>
      <c r="UQ82" s="81"/>
      <c r="UR82" s="81"/>
      <c r="US82" s="81"/>
      <c r="UT82" s="81"/>
      <c r="UU82" s="81"/>
      <c r="UV82" s="81"/>
      <c r="UW82" s="81"/>
      <c r="UX82" s="81"/>
      <c r="UY82" s="81"/>
      <c r="UZ82" s="81"/>
      <c r="VA82" s="81"/>
      <c r="VB82" s="81"/>
      <c r="VC82" s="81"/>
      <c r="VD82" s="81"/>
      <c r="VE82" s="81"/>
      <c r="VF82" s="81"/>
      <c r="VG82" s="81"/>
      <c r="VH82" s="81"/>
      <c r="VI82" s="81"/>
      <c r="VJ82" s="81"/>
      <c r="VK82" s="81"/>
      <c r="VL82" s="81"/>
      <c r="VM82" s="81"/>
      <c r="VN82" s="81"/>
      <c r="VO82" s="81"/>
      <c r="VP82" s="81"/>
      <c r="VQ82" s="81"/>
      <c r="VR82" s="81"/>
      <c r="VS82" s="81"/>
      <c r="VT82" s="81"/>
      <c r="VU82" s="81"/>
      <c r="VV82" s="81"/>
      <c r="VW82" s="81"/>
      <c r="VX82" s="81"/>
      <c r="VY82" s="81"/>
      <c r="VZ82" s="81"/>
      <c r="WA82" s="81"/>
      <c r="WB82" s="81"/>
      <c r="WC82" s="81"/>
      <c r="WD82" s="81"/>
      <c r="WE82" s="81"/>
      <c r="WF82" s="81"/>
      <c r="WG82" s="81"/>
      <c r="WH82" s="81"/>
      <c r="WI82" s="81"/>
      <c r="WJ82" s="80"/>
      <c r="WK82" s="81"/>
      <c r="WL82" s="81"/>
      <c r="WM82" s="81"/>
      <c r="WN82" s="81"/>
      <c r="WO82" s="81"/>
      <c r="WP82" s="81"/>
      <c r="WQ82" s="81"/>
      <c r="WR82" s="81"/>
      <c r="WS82" s="81"/>
      <c r="WT82" s="81"/>
      <c r="WU82" s="81"/>
      <c r="WV82" s="81"/>
      <c r="WW82" s="81"/>
      <c r="WX82" s="81"/>
      <c r="WY82" s="81"/>
      <c r="WZ82" s="81"/>
      <c r="XA82" s="81"/>
      <c r="XB82" s="81"/>
      <c r="XC82" s="81"/>
      <c r="XD82" s="81"/>
      <c r="XE82" s="81"/>
      <c r="XF82" s="81"/>
      <c r="XG82" s="81"/>
      <c r="XH82" s="81"/>
      <c r="XI82" s="81"/>
      <c r="XJ82" s="81"/>
      <c r="XK82" s="81"/>
      <c r="XL82" s="81"/>
      <c r="XM82" s="81"/>
      <c r="XN82" s="81"/>
      <c r="XO82" s="81"/>
      <c r="XP82" s="81"/>
      <c r="XQ82" s="81"/>
      <c r="XR82" s="81"/>
      <c r="XS82" s="81"/>
      <c r="XT82" s="81"/>
      <c r="XU82" s="81"/>
      <c r="XV82" s="81"/>
      <c r="XW82" s="81"/>
      <c r="XX82" s="81"/>
      <c r="XY82" s="81"/>
      <c r="XZ82" s="81"/>
      <c r="YA82" s="81"/>
      <c r="YB82" s="81"/>
      <c r="YC82" s="81"/>
      <c r="YD82" s="81"/>
      <c r="YE82" s="81"/>
      <c r="YF82" s="81"/>
      <c r="YG82" s="81"/>
      <c r="YH82" s="81"/>
      <c r="YI82" s="81"/>
      <c r="YJ82" s="81"/>
      <c r="YK82" s="81"/>
      <c r="YL82" s="310"/>
      <c r="YM82" s="310"/>
      <c r="YN82" s="310"/>
      <c r="YO82" s="310"/>
      <c r="YP82" s="2" t="s">
        <v>2717</v>
      </c>
      <c r="YQ82" s="2" t="s">
        <v>2717</v>
      </c>
    </row>
    <row r="83" spans="1:667" s="68" customFormat="1" ht="15" hidden="1" customHeight="1" x14ac:dyDescent="0.25">
      <c r="A83" s="144" t="s">
        <v>1259</v>
      </c>
      <c r="B83" s="75" t="s">
        <v>1190</v>
      </c>
      <c r="C83" s="121"/>
      <c r="D83" s="121"/>
      <c r="BA83" s="121"/>
      <c r="BB83" s="121"/>
      <c r="BC83" s="121"/>
      <c r="BD83" s="121"/>
      <c r="BE83" s="121"/>
      <c r="BF83" s="121"/>
      <c r="BG83" s="121">
        <f>-0.2/(2030-2007)</f>
        <v>-8.6956521739130436E-3</v>
      </c>
      <c r="BH83" s="121">
        <f t="shared" ref="BH83:BI83" si="592">-0.2/(2030-2007)</f>
        <v>-8.6956521739130436E-3</v>
      </c>
      <c r="BI83" s="121">
        <f t="shared" si="592"/>
        <v>-8.6956521739130436E-3</v>
      </c>
      <c r="BJ83" s="121"/>
      <c r="BK83" s="121"/>
      <c r="BL83" s="121"/>
      <c r="BM83" s="121"/>
      <c r="BN83" s="121"/>
      <c r="BO83" s="121"/>
      <c r="BP83" s="121"/>
      <c r="BQ83" s="121"/>
      <c r="BR83" s="121"/>
      <c r="BT83" s="68">
        <f>((-54.2/1000)-(-70.1/1000))</f>
        <v>1.5899999999999991E-2</v>
      </c>
      <c r="BZ83" s="121"/>
      <c r="CB83" s="121"/>
      <c r="CC83" s="121"/>
      <c r="CD83" s="121"/>
      <c r="CE83" s="121"/>
      <c r="CF83" s="121"/>
      <c r="CG83" s="121"/>
      <c r="CH83" s="121"/>
      <c r="CI83" s="121"/>
      <c r="CJ83" s="121"/>
      <c r="CK83" s="121"/>
      <c r="CP83" s="121"/>
      <c r="CQ83" s="121">
        <f>(63.6-64.3)/(2035-2007)</f>
        <v>-2.4999999999999849E-2</v>
      </c>
      <c r="CR83" s="121"/>
      <c r="CS83" s="121"/>
      <c r="CT83" s="121"/>
      <c r="CU83" s="121"/>
      <c r="CV83" s="121"/>
      <c r="CW83" s="121"/>
      <c r="CX83" s="121"/>
      <c r="CY83" s="121"/>
      <c r="CZ83" s="121"/>
      <c r="DA83" s="121"/>
      <c r="DB83" s="121">
        <f>(107.32-109.56)/(2022-2007)</f>
        <v>-0.14933333333333393</v>
      </c>
      <c r="DC83" s="121">
        <f t="shared" ref="DC83:DE83" si="593">(107.32-109.56)/(2022-2007)</f>
        <v>-0.14933333333333393</v>
      </c>
      <c r="DD83" s="121">
        <f t="shared" si="593"/>
        <v>-0.14933333333333393</v>
      </c>
      <c r="DE83" s="121">
        <f t="shared" si="593"/>
        <v>-0.14933333333333393</v>
      </c>
      <c r="DF83" s="68">
        <f>-(7896-6527)/1000*(Conversions!$A$47)</f>
        <v>-1.5490816825E-2</v>
      </c>
      <c r="DG83" s="68">
        <f>-(7896-6527)/1000*(Conversions!$A$47)</f>
        <v>-1.5490816825E-2</v>
      </c>
      <c r="DH83" s="68">
        <f>-(7896-6527)/1000*(Conversions!$A$47)</f>
        <v>-1.5490816825E-2</v>
      </c>
      <c r="DI83" s="68">
        <f>-(7896-6527)/1000*(Conversions!$A$47)</f>
        <v>-1.5490816825E-2</v>
      </c>
      <c r="DJ83" s="121">
        <f>(7.617-7.619)</f>
        <v>-1.9999999999997797E-3</v>
      </c>
      <c r="DK83" s="121">
        <f t="shared" ref="DK83:DO83" si="594">(7.617-7.619)</f>
        <v>-1.9999999999997797E-3</v>
      </c>
      <c r="DL83" s="121">
        <f t="shared" si="594"/>
        <v>-1.9999999999997797E-3</v>
      </c>
      <c r="DM83" s="121">
        <f t="shared" si="594"/>
        <v>-1.9999999999997797E-3</v>
      </c>
      <c r="DN83" s="121">
        <f t="shared" si="594"/>
        <v>-1.9999999999997797E-3</v>
      </c>
      <c r="DO83" s="121">
        <f t="shared" si="594"/>
        <v>-1.9999999999997797E-3</v>
      </c>
      <c r="DP83" s="121">
        <f>(7.617-7.619)</f>
        <v>-1.9999999999997797E-3</v>
      </c>
      <c r="DQ83" s="121">
        <f>(7.639-7.619)</f>
        <v>2.0000000000000462E-2</v>
      </c>
      <c r="DR83" s="121">
        <f>(7.646-7.619)</f>
        <v>2.7000000000000135E-2</v>
      </c>
      <c r="DS83" s="121">
        <f t="shared" ref="DS83:DT83" si="595">(7.617-7.619)</f>
        <v>-1.9999999999997797E-3</v>
      </c>
      <c r="DT83" s="121">
        <f t="shared" si="595"/>
        <v>-1.9999999999997797E-3</v>
      </c>
      <c r="DU83" s="121">
        <f>(7.617-7.619)</f>
        <v>-1.9999999999997797E-3</v>
      </c>
      <c r="DV83" s="121">
        <f>(7.639-7.619)</f>
        <v>2.0000000000000462E-2</v>
      </c>
      <c r="DW83" s="121">
        <f>(7.646-7.619)</f>
        <v>2.7000000000000135E-2</v>
      </c>
      <c r="DX83" s="68">
        <f>-0.10648</f>
        <v>-0.10648000000000001</v>
      </c>
      <c r="DY83" s="68">
        <f>-0.10648</f>
        <v>-0.10648000000000001</v>
      </c>
      <c r="DZ83" s="121"/>
      <c r="EA83" s="121"/>
      <c r="EB83" s="121"/>
      <c r="EC83" s="121"/>
      <c r="ED83" s="121"/>
      <c r="EE83" s="121"/>
      <c r="EF83" s="121"/>
      <c r="EG83" s="121"/>
      <c r="EH83" s="121"/>
      <c r="EI83" s="121"/>
      <c r="EK83" s="121"/>
      <c r="EL83" s="121"/>
      <c r="EM83" s="121"/>
      <c r="EN83" s="121"/>
      <c r="EO83" s="121"/>
      <c r="EP83" s="121"/>
      <c r="EQ83" s="121"/>
      <c r="ER83" s="121"/>
      <c r="ES83" s="121"/>
      <c r="ET83" s="121"/>
      <c r="EU83" s="121"/>
      <c r="EV83" s="121"/>
      <c r="EW83" s="121"/>
      <c r="EX83" s="121"/>
      <c r="EY83" s="121"/>
      <c r="EZ83" s="121"/>
      <c r="FA83" s="121"/>
      <c r="FB83" s="121"/>
      <c r="FC83" s="121"/>
      <c r="FD83" s="121"/>
      <c r="FE83" s="121"/>
      <c r="FF83" s="121"/>
      <c r="FG83" s="121"/>
      <c r="FH83" s="121"/>
      <c r="FI83" s="121"/>
      <c r="FJ83" s="121"/>
      <c r="FK83" s="121"/>
      <c r="FL83" s="121"/>
      <c r="FM83" s="121"/>
      <c r="FN83" s="121"/>
      <c r="FX83" s="121"/>
      <c r="GU83" s="79"/>
      <c r="GV83" s="81"/>
      <c r="GW83" s="81"/>
      <c r="GX83" s="79"/>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1"/>
      <c r="IV83" s="81"/>
      <c r="IW83" s="81"/>
      <c r="IX83" s="81"/>
      <c r="IY83" s="81"/>
      <c r="IZ83" s="81"/>
      <c r="JA83" s="81"/>
      <c r="JB83" s="81"/>
      <c r="JC83" s="81"/>
      <c r="JD83" s="81"/>
      <c r="JE83" s="81"/>
      <c r="JF83" s="81"/>
      <c r="JG83" s="81"/>
      <c r="JH83" s="81"/>
      <c r="JI83" s="81"/>
      <c r="JJ83" s="81"/>
      <c r="JK83" s="81"/>
      <c r="JL83" s="81"/>
      <c r="JM83" s="81"/>
      <c r="JN83" s="81"/>
      <c r="JO83" s="81"/>
      <c r="JP83" s="81"/>
      <c r="JQ83" s="81"/>
      <c r="JR83" s="81"/>
      <c r="JS83" s="81"/>
      <c r="JT83" s="81"/>
      <c r="JU83" s="81"/>
      <c r="JV83" s="81"/>
      <c r="JW83" s="81"/>
      <c r="JX83" s="81"/>
      <c r="JY83" s="81"/>
      <c r="JZ83" s="81"/>
      <c r="KA83" s="81"/>
      <c r="KB83" s="81"/>
      <c r="KC83" s="81"/>
      <c r="KD83" s="81"/>
      <c r="KE83" s="81"/>
      <c r="KF83" s="81"/>
      <c r="KG83" s="81"/>
      <c r="KH83" s="81"/>
      <c r="KI83" s="81"/>
      <c r="KJ83" s="81"/>
      <c r="KK83" s="81"/>
      <c r="KL83" s="81"/>
      <c r="KM83" s="81"/>
      <c r="KN83" s="81"/>
      <c r="KO83" s="81"/>
      <c r="KP83" s="81"/>
      <c r="KQ83" s="81"/>
      <c r="KR83" s="81"/>
      <c r="KS83" s="81"/>
      <c r="KT83" s="81"/>
      <c r="KU83" s="81"/>
      <c r="KV83" s="81"/>
      <c r="KW83" s="81"/>
      <c r="KX83" s="81"/>
      <c r="KY83" s="81"/>
      <c r="KZ83" s="81"/>
      <c r="LA83" s="81"/>
      <c r="LB83" s="81"/>
      <c r="LC83" s="81"/>
      <c r="LD83" s="81"/>
      <c r="LE83" s="121"/>
      <c r="LF83" s="121"/>
      <c r="LG83" s="81"/>
      <c r="LH83" s="81"/>
      <c r="LI83" s="339"/>
      <c r="LJ83" s="339"/>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T83" s="79" t="s">
        <v>2191</v>
      </c>
      <c r="MV83" s="81"/>
      <c r="MZ83" s="121"/>
      <c r="NA83" s="121">
        <f>(533-536)/1000</f>
        <v>-3.0000000000000001E-3</v>
      </c>
      <c r="NB83" s="121">
        <f>(641-674)/1000</f>
        <v>-3.3000000000000002E-2</v>
      </c>
      <c r="NF83" s="121"/>
      <c r="NG83" s="121"/>
      <c r="NH83" s="121"/>
      <c r="NI83" s="121"/>
      <c r="NJ83" s="121"/>
      <c r="NK83" s="122">
        <f>(18.02-13.6)</f>
        <v>4.42</v>
      </c>
      <c r="NL83" s="68">
        <f>17.8-13.4</f>
        <v>4.4000000000000004</v>
      </c>
      <c r="NM83" s="122">
        <f>14.3-13.8</f>
        <v>0.5</v>
      </c>
      <c r="NN83" s="123"/>
      <c r="NO83" s="180"/>
      <c r="NQ83" s="122"/>
      <c r="NW83" s="123"/>
      <c r="NX83" s="68">
        <f>(94.04)*(365/1000000)</f>
        <v>3.4324600000000004E-2</v>
      </c>
      <c r="NY83" s="68">
        <f>(89.06)*(365/1000000)</f>
        <v>3.2506899999999998E-2</v>
      </c>
      <c r="NZ83" s="68">
        <f>(82.16)*(365/1000000)</f>
        <v>2.9988399999999998E-2</v>
      </c>
      <c r="OF83" s="122"/>
      <c r="OG83" s="121"/>
      <c r="OH83" s="121"/>
      <c r="OI83" s="121"/>
      <c r="OM83" s="121"/>
      <c r="OS83" s="121"/>
      <c r="OT83" s="121">
        <f>(1.619*(1-10.2%))</f>
        <v>1.453862</v>
      </c>
      <c r="OW83" s="121"/>
      <c r="OX83" s="121"/>
      <c r="PA83" s="121"/>
      <c r="PC83" s="121"/>
      <c r="PD83" s="121"/>
      <c r="PE83" s="121"/>
      <c r="PI83" s="121"/>
      <c r="PJ83" s="121"/>
      <c r="PO83" s="121"/>
      <c r="PQ83" s="121"/>
      <c r="PR83" s="121"/>
      <c r="PT83" s="121"/>
      <c r="PX83" s="123"/>
      <c r="PZ83" s="121"/>
      <c r="QA83" s="121"/>
      <c r="QB83" s="123"/>
      <c r="QE83" s="121"/>
      <c r="QF83" s="121"/>
      <c r="QL83" s="121"/>
      <c r="QM83" s="121">
        <v>-0.13</v>
      </c>
      <c r="QN83" s="121">
        <v>-0.12</v>
      </c>
      <c r="QP83" s="121"/>
      <c r="QQ83" s="121"/>
      <c r="QR83" s="121"/>
      <c r="QV83" s="121"/>
      <c r="QZ83" s="121"/>
      <c r="RA83" s="121"/>
      <c r="RB83" s="121"/>
      <c r="RC83" s="121"/>
      <c r="RG83" s="121"/>
      <c r="RN83" s="121"/>
      <c r="RO83" s="121"/>
      <c r="RS83" s="123"/>
      <c r="RT83" s="121">
        <f>6800*RT$70/1000000</f>
        <v>8.9964000000000002E-2</v>
      </c>
      <c r="RU83" s="121">
        <f>6240*RU$70/1000000</f>
        <v>1.2660959999999999E-2</v>
      </c>
      <c r="RV83" s="123"/>
      <c r="SC83" s="121"/>
      <c r="SD83" s="121"/>
      <c r="SK83" s="121"/>
      <c r="SO83" s="121"/>
      <c r="SR83" s="81"/>
      <c r="SS83" s="81"/>
      <c r="ST83" s="81"/>
      <c r="SU83" s="81"/>
      <c r="SV83" s="81"/>
      <c r="SW83" s="81"/>
      <c r="SX83" s="81"/>
      <c r="SY83" s="81"/>
      <c r="SZ83" s="81"/>
      <c r="TA83" s="81"/>
      <c r="TB83" s="81"/>
      <c r="TC83" s="81"/>
      <c r="TD83" s="81"/>
      <c r="TE83" s="81"/>
      <c r="TF83" s="81"/>
      <c r="TG83" s="81"/>
      <c r="TH83" s="81"/>
      <c r="TI83" s="81"/>
      <c r="TJ83" s="81"/>
      <c r="TK83" s="81"/>
      <c r="TL83" s="81"/>
      <c r="TM83" s="81"/>
      <c r="TN83" s="81"/>
      <c r="TO83" s="81"/>
      <c r="TP83" s="81"/>
      <c r="TQ83" s="81"/>
      <c r="TR83" s="81">
        <f>5.85*2/2.2046</f>
        <v>5.3070851855211822</v>
      </c>
      <c r="TS83" s="81"/>
      <c r="TT83" s="81"/>
      <c r="TU83" s="81"/>
      <c r="TV83" s="81"/>
      <c r="TW83" s="81"/>
      <c r="TX83" s="81"/>
      <c r="TY83" s="81"/>
      <c r="TZ83" s="81"/>
      <c r="UA83" s="81"/>
      <c r="UB83" s="81"/>
      <c r="UC83" s="81"/>
      <c r="UD83" s="81"/>
      <c r="UE83" s="81"/>
      <c r="UF83" s="81"/>
      <c r="UG83" s="81"/>
      <c r="UH83" s="81"/>
      <c r="UI83" s="81"/>
      <c r="UJ83" s="81"/>
      <c r="UK83" s="81"/>
      <c r="UL83" s="81"/>
      <c r="UM83" s="81"/>
      <c r="UN83" s="81"/>
      <c r="UO83" s="82"/>
      <c r="UP83" s="82"/>
      <c r="UQ83" s="81"/>
      <c r="UR83" s="81"/>
      <c r="US83" s="81"/>
      <c r="UT83" s="81"/>
      <c r="UU83" s="81"/>
      <c r="UV83" s="81"/>
      <c r="UW83" s="81"/>
      <c r="UX83" s="81"/>
      <c r="UY83" s="81"/>
      <c r="UZ83" s="81"/>
      <c r="VA83" s="81"/>
      <c r="VB83" s="81"/>
      <c r="VC83" s="81"/>
      <c r="VD83" s="81"/>
      <c r="VE83" s="81"/>
      <c r="VF83" s="81"/>
      <c r="VG83" s="81"/>
      <c r="VH83" s="81"/>
      <c r="VI83" s="81"/>
      <c r="VJ83" s="81"/>
      <c r="VK83" s="81"/>
      <c r="VL83" s="81"/>
      <c r="VM83" s="81"/>
      <c r="VN83" s="81"/>
      <c r="VO83" s="81"/>
      <c r="VP83" s="81"/>
      <c r="VQ83" s="81"/>
      <c r="VR83" s="81"/>
      <c r="VS83" s="81"/>
      <c r="VT83" s="81"/>
      <c r="VU83" s="81"/>
      <c r="VV83" s="81"/>
      <c r="VW83" s="81"/>
      <c r="VX83" s="81"/>
      <c r="VY83" s="81"/>
      <c r="VZ83" s="81"/>
      <c r="WA83" s="81"/>
      <c r="WB83" s="81"/>
      <c r="WC83" s="81"/>
      <c r="WD83" s="81"/>
      <c r="WE83" s="81"/>
      <c r="WF83" s="81"/>
      <c r="WG83" s="81"/>
      <c r="WH83" s="81"/>
      <c r="WI83" s="81"/>
      <c r="WJ83" s="80"/>
      <c r="WK83" s="81"/>
      <c r="WL83" s="81"/>
      <c r="WM83" s="81"/>
      <c r="WN83" s="81"/>
      <c r="WO83" s="81"/>
      <c r="WP83" s="81"/>
      <c r="WQ83" s="81"/>
      <c r="WR83" s="81"/>
      <c r="WS83" s="81"/>
      <c r="WT83" s="81"/>
      <c r="WU83" s="81"/>
      <c r="WV83" s="81"/>
      <c r="WW83" s="81"/>
      <c r="WX83" s="81"/>
      <c r="WY83" s="81"/>
      <c r="WZ83" s="81"/>
      <c r="XA83" s="81"/>
      <c r="XB83" s="81"/>
      <c r="XC83" s="81"/>
      <c r="XD83" s="81"/>
      <c r="XE83" s="81"/>
      <c r="XF83" s="81"/>
      <c r="XG83" s="81"/>
      <c r="XH83" s="81"/>
      <c r="XI83" s="81"/>
      <c r="XJ83" s="81"/>
      <c r="XK83" s="81"/>
      <c r="XL83" s="81"/>
      <c r="XM83" s="81"/>
      <c r="XN83" s="81"/>
      <c r="XO83" s="81"/>
      <c r="XP83" s="81"/>
      <c r="XQ83" s="81"/>
      <c r="XR83" s="81"/>
      <c r="XS83" s="81"/>
      <c r="XT83" s="81"/>
      <c r="XU83" s="81"/>
      <c r="XV83" s="81"/>
      <c r="XW83" s="81"/>
      <c r="XX83" s="81"/>
      <c r="XY83" s="81"/>
      <c r="XZ83" s="81"/>
      <c r="YA83" s="81"/>
      <c r="YB83" s="81"/>
      <c r="YC83" s="81"/>
      <c r="YD83" s="81"/>
      <c r="YE83" s="81"/>
      <c r="YF83" s="81"/>
      <c r="YG83" s="81"/>
      <c r="YH83" s="81"/>
      <c r="YI83" s="81"/>
      <c r="YJ83" s="81"/>
      <c r="YK83" s="81"/>
      <c r="YL83" s="310"/>
      <c r="YM83" s="310"/>
      <c r="YN83" s="310"/>
      <c r="YO83" s="310"/>
      <c r="YP83" s="2"/>
      <c r="YQ83" s="2"/>
    </row>
    <row r="84" spans="1:667" s="68" customFormat="1" ht="15" hidden="1" customHeight="1" x14ac:dyDescent="0.25">
      <c r="A84" s="75" t="s">
        <v>44</v>
      </c>
      <c r="B84" s="75"/>
      <c r="C84" s="121"/>
      <c r="D84" s="121"/>
      <c r="BA84" s="121"/>
      <c r="BB84" s="121"/>
      <c r="BC84" s="121"/>
      <c r="BD84" s="121"/>
      <c r="BE84" s="121"/>
      <c r="BF84" s="121"/>
      <c r="BG84" s="121" t="s">
        <v>430</v>
      </c>
      <c r="BH84" s="121" t="s">
        <v>430</v>
      </c>
      <c r="BI84" s="121" t="s">
        <v>430</v>
      </c>
      <c r="BJ84" s="121"/>
      <c r="BK84" s="121"/>
      <c r="BL84" s="121"/>
      <c r="BM84" s="121"/>
      <c r="BN84" s="121"/>
      <c r="BO84" s="121"/>
      <c r="BP84" s="121"/>
      <c r="BQ84" s="121"/>
      <c r="BR84" s="121"/>
      <c r="BT84" s="68" t="s">
        <v>1200</v>
      </c>
      <c r="BZ84" s="121"/>
      <c r="CB84" s="121"/>
      <c r="CC84" s="121"/>
      <c r="CD84" s="121"/>
      <c r="CE84" s="121"/>
      <c r="CF84" s="121"/>
      <c r="CG84" s="121"/>
      <c r="CH84" s="121"/>
      <c r="CI84" s="121"/>
      <c r="CJ84" s="121"/>
      <c r="CK84" s="121"/>
      <c r="CP84" s="121"/>
      <c r="CQ84" s="121" t="s">
        <v>1252</v>
      </c>
      <c r="CR84" s="121"/>
      <c r="CS84" s="121"/>
      <c r="CT84" s="121"/>
      <c r="CU84" s="121"/>
      <c r="CV84" s="121"/>
      <c r="CW84" s="121"/>
      <c r="CX84" s="121"/>
      <c r="CY84" s="121"/>
      <c r="CZ84" s="121"/>
      <c r="DA84" s="121"/>
      <c r="DB84" s="121" t="s">
        <v>1216</v>
      </c>
      <c r="DC84" s="121" t="s">
        <v>1216</v>
      </c>
      <c r="DD84" s="121" t="s">
        <v>1216</v>
      </c>
      <c r="DE84" s="121" t="s">
        <v>1216</v>
      </c>
      <c r="DF84" s="68" t="s">
        <v>1247</v>
      </c>
      <c r="DG84" s="68" t="s">
        <v>1247</v>
      </c>
      <c r="DH84" s="68" t="s">
        <v>1247</v>
      </c>
      <c r="DI84" s="68" t="s">
        <v>1247</v>
      </c>
      <c r="DJ84" s="121" t="s">
        <v>431</v>
      </c>
      <c r="DK84" s="121" t="s">
        <v>431</v>
      </c>
      <c r="DL84" s="121" t="s">
        <v>431</v>
      </c>
      <c r="DM84" s="121" t="s">
        <v>431</v>
      </c>
      <c r="DN84" s="121" t="s">
        <v>431</v>
      </c>
      <c r="DO84" s="121" t="s">
        <v>431</v>
      </c>
      <c r="DP84" s="121" t="s">
        <v>431</v>
      </c>
      <c r="DQ84" s="121" t="s">
        <v>431</v>
      </c>
      <c r="DR84" s="121" t="s">
        <v>685</v>
      </c>
      <c r="DS84" s="121" t="s">
        <v>431</v>
      </c>
      <c r="DT84" s="121" t="s">
        <v>431</v>
      </c>
      <c r="DU84" s="121" t="s">
        <v>431</v>
      </c>
      <c r="DV84" s="121" t="s">
        <v>431</v>
      </c>
      <c r="DW84" s="121" t="s">
        <v>685</v>
      </c>
      <c r="DX84" s="68" t="s">
        <v>649</v>
      </c>
      <c r="DY84" s="68" t="s">
        <v>649</v>
      </c>
      <c r="DZ84" s="121"/>
      <c r="EA84" s="121"/>
      <c r="EB84" s="121"/>
      <c r="EC84" s="121"/>
      <c r="ED84" s="121"/>
      <c r="EE84" s="121"/>
      <c r="EF84" s="121"/>
      <c r="EG84" s="121"/>
      <c r="EH84" s="121"/>
      <c r="EI84" s="121"/>
      <c r="EK84" s="121"/>
      <c r="EL84" s="121"/>
      <c r="EM84" s="121"/>
      <c r="EN84" s="121"/>
      <c r="EO84" s="121"/>
      <c r="EP84" s="121"/>
      <c r="EQ84" s="121"/>
      <c r="ER84" s="121"/>
      <c r="ES84" s="121"/>
      <c r="ET84" s="121"/>
      <c r="EU84" s="121"/>
      <c r="EV84" s="121"/>
      <c r="EW84" s="121"/>
      <c r="EX84" s="121"/>
      <c r="EY84" s="121"/>
      <c r="EZ84" s="121"/>
      <c r="FA84" s="121"/>
      <c r="FB84" s="121"/>
      <c r="FC84" s="121"/>
      <c r="FD84" s="121"/>
      <c r="FE84" s="121"/>
      <c r="FF84" s="121"/>
      <c r="FG84" s="121"/>
      <c r="FH84" s="121"/>
      <c r="FI84" s="121"/>
      <c r="FJ84" s="121"/>
      <c r="FK84" s="121"/>
      <c r="FL84" s="121"/>
      <c r="FM84" s="121"/>
      <c r="FN84" s="121"/>
      <c r="FX84" s="121"/>
      <c r="GU84" s="79" t="s">
        <v>701</v>
      </c>
      <c r="GV84" s="81" t="str">
        <f>GU84</f>
        <v>None</v>
      </c>
      <c r="GW84" s="81" t="str">
        <f>GV84</f>
        <v>None</v>
      </c>
      <c r="GX84" s="79" t="s">
        <v>701</v>
      </c>
      <c r="GY84" s="81" t="str">
        <f>GX84</f>
        <v>None</v>
      </c>
      <c r="GZ84" s="81" t="str">
        <f>GY84</f>
        <v>None</v>
      </c>
      <c r="HA84" s="81"/>
      <c r="HB84" s="81" t="s">
        <v>701</v>
      </c>
      <c r="HC84" s="81" t="s">
        <v>701</v>
      </c>
      <c r="HD84" s="81" t="s">
        <v>701</v>
      </c>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1"/>
      <c r="IV84" s="81"/>
      <c r="IW84" s="81"/>
      <c r="IX84" s="81"/>
      <c r="IY84" s="81"/>
      <c r="IZ84" s="81"/>
      <c r="JA84" s="81"/>
      <c r="JB84" s="81"/>
      <c r="JC84" s="81"/>
      <c r="JD84" s="81"/>
      <c r="JE84" s="81"/>
      <c r="JF84" s="81"/>
      <c r="JG84" s="81"/>
      <c r="JH84" s="81"/>
      <c r="JI84" s="81"/>
      <c r="JJ84" s="81"/>
      <c r="JK84" s="81"/>
      <c r="JL84" s="81"/>
      <c r="JM84" s="81"/>
      <c r="JN84" s="81"/>
      <c r="JO84" s="81"/>
      <c r="JP84" s="81"/>
      <c r="JQ84" s="81"/>
      <c r="JR84" s="81"/>
      <c r="JS84" s="81"/>
      <c r="JT84" s="81"/>
      <c r="JU84" s="81"/>
      <c r="JV84" s="81"/>
      <c r="JW84" s="81"/>
      <c r="JX84" s="81"/>
      <c r="JY84" s="81"/>
      <c r="JZ84" s="81"/>
      <c r="KA84" s="81"/>
      <c r="KB84" s="81"/>
      <c r="KC84" s="81"/>
      <c r="KD84" s="81"/>
      <c r="KE84" s="81"/>
      <c r="KF84" s="81"/>
      <c r="KG84" s="81"/>
      <c r="KH84" s="81"/>
      <c r="KI84" s="81"/>
      <c r="KJ84" s="81"/>
      <c r="KK84" s="81"/>
      <c r="KL84" s="81"/>
      <c r="KM84" s="81"/>
      <c r="KN84" s="81"/>
      <c r="KO84" s="81"/>
      <c r="KP84" s="81"/>
      <c r="KQ84" s="81"/>
      <c r="KR84" s="81"/>
      <c r="KS84" s="81"/>
      <c r="KT84" s="81"/>
      <c r="KU84" s="81"/>
      <c r="KV84" s="81"/>
      <c r="KW84" s="81"/>
      <c r="KX84" s="81"/>
      <c r="KY84" s="81"/>
      <c r="KZ84" s="81"/>
      <c r="LA84" s="81"/>
      <c r="LB84" s="81"/>
      <c r="LC84" s="81"/>
      <c r="LD84" s="81"/>
      <c r="LE84" s="121"/>
      <c r="LF84" s="121"/>
      <c r="LG84" s="81"/>
      <c r="LH84" s="81"/>
      <c r="LI84" s="339"/>
      <c r="LJ84" s="339"/>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T84" s="79" t="s">
        <v>2191</v>
      </c>
      <c r="MV84" s="81" t="s">
        <v>701</v>
      </c>
      <c r="MZ84" s="121"/>
      <c r="NA84" s="121" t="s">
        <v>1168</v>
      </c>
      <c r="NB84" s="121" t="s">
        <v>1169</v>
      </c>
      <c r="NF84" s="121"/>
      <c r="NG84" s="121"/>
      <c r="NH84" s="121"/>
      <c r="NI84" s="121"/>
      <c r="NJ84" s="121"/>
      <c r="NK84" s="122" t="s">
        <v>1177</v>
      </c>
      <c r="NL84" s="68" t="s">
        <v>1178</v>
      </c>
      <c r="NM84" s="122" t="s">
        <v>1183</v>
      </c>
      <c r="NN84" s="123"/>
      <c r="NO84" s="180"/>
      <c r="NQ84" s="122"/>
      <c r="NW84" s="123"/>
      <c r="NX84" s="121" t="s">
        <v>1196</v>
      </c>
      <c r="NY84" s="121" t="s">
        <v>1194</v>
      </c>
      <c r="NZ84" s="121" t="s">
        <v>1195</v>
      </c>
      <c r="OF84" s="122"/>
      <c r="OG84" s="121"/>
      <c r="OH84" s="121"/>
      <c r="OI84" s="121"/>
      <c r="OM84" s="121"/>
      <c r="OS84" s="121"/>
      <c r="OT84" s="121" t="s">
        <v>1212</v>
      </c>
      <c r="OW84" s="121"/>
      <c r="OX84" s="121"/>
      <c r="PA84" s="121"/>
      <c r="PC84" s="121"/>
      <c r="PD84" s="121"/>
      <c r="PE84" s="121"/>
      <c r="PI84" s="121"/>
      <c r="PJ84" s="121"/>
      <c r="PO84" s="121"/>
      <c r="PQ84" s="121"/>
      <c r="PR84" s="121"/>
      <c r="PT84" s="121"/>
      <c r="PX84" s="123"/>
      <c r="PZ84" s="121"/>
      <c r="QA84" s="121"/>
      <c r="QB84" s="123"/>
      <c r="QE84" s="121"/>
      <c r="QF84" s="121"/>
      <c r="QL84" s="121"/>
      <c r="QM84" s="121" t="s">
        <v>433</v>
      </c>
      <c r="QN84" s="121" t="s">
        <v>431</v>
      </c>
      <c r="QP84" s="121"/>
      <c r="QQ84" s="121"/>
      <c r="QR84" s="121"/>
      <c r="QV84" s="121"/>
      <c r="QZ84" s="121"/>
      <c r="RA84" s="121"/>
      <c r="RB84" s="121"/>
      <c r="RC84" s="121"/>
      <c r="RG84" s="121"/>
      <c r="RN84" s="121"/>
      <c r="RO84" s="121"/>
      <c r="RS84" s="123"/>
      <c r="RT84" s="121" t="s">
        <v>1257</v>
      </c>
      <c r="RU84" s="121" t="s">
        <v>1234</v>
      </c>
      <c r="RV84" s="123"/>
      <c r="SC84" s="121"/>
      <c r="SD84" s="121"/>
      <c r="SK84" s="121"/>
      <c r="SO84" s="121"/>
      <c r="SR84" s="81"/>
      <c r="SS84" s="81" t="s">
        <v>701</v>
      </c>
      <c r="ST84" s="81"/>
      <c r="SU84" s="81"/>
      <c r="SV84" s="81"/>
      <c r="SW84" s="81"/>
      <c r="SX84" s="81"/>
      <c r="SY84" s="81"/>
      <c r="SZ84" s="81"/>
      <c r="TA84" s="81"/>
      <c r="TB84" s="81"/>
      <c r="TC84" s="81"/>
      <c r="TD84" s="81"/>
      <c r="TE84" s="81"/>
      <c r="TF84" s="81"/>
      <c r="TG84" s="81"/>
      <c r="TH84" s="81"/>
      <c r="TI84" s="81"/>
      <c r="TJ84" s="81"/>
      <c r="TK84" s="81"/>
      <c r="TL84" s="81"/>
      <c r="TM84" s="81"/>
      <c r="TN84" s="81"/>
      <c r="TO84" s="81"/>
      <c r="TP84" s="81"/>
      <c r="TQ84" s="81"/>
      <c r="TR84" s="81" t="s">
        <v>1695</v>
      </c>
      <c r="TS84" s="81"/>
      <c r="TT84" s="81"/>
      <c r="TU84" s="81"/>
      <c r="TV84" s="81"/>
      <c r="TW84" s="81"/>
      <c r="TX84" s="81"/>
      <c r="TY84" s="81"/>
      <c r="TZ84" s="81"/>
      <c r="UA84" s="81"/>
      <c r="UB84" s="81"/>
      <c r="UC84" s="81"/>
      <c r="UD84" s="81"/>
      <c r="UE84" s="81"/>
      <c r="UF84" s="81"/>
      <c r="UG84" s="81"/>
      <c r="UH84" s="81"/>
      <c r="UI84" s="81"/>
      <c r="UJ84" s="81"/>
      <c r="UK84" s="81"/>
      <c r="UL84" s="81"/>
      <c r="UM84" s="81"/>
      <c r="UN84" s="81"/>
      <c r="UO84" s="82"/>
      <c r="UP84" s="82"/>
      <c r="UQ84" s="81"/>
      <c r="UR84" s="81"/>
      <c r="US84" s="81"/>
      <c r="UT84" s="81"/>
      <c r="UU84" s="81"/>
      <c r="UV84" s="81"/>
      <c r="UW84" s="81"/>
      <c r="UX84" s="81"/>
      <c r="UY84" s="81"/>
      <c r="UZ84" s="81"/>
      <c r="VA84" s="81"/>
      <c r="VB84" s="81"/>
      <c r="VC84" s="81"/>
      <c r="VD84" s="81"/>
      <c r="VE84" s="81"/>
      <c r="VF84" s="81"/>
      <c r="VG84" s="81"/>
      <c r="VH84" s="81"/>
      <c r="VI84" s="81"/>
      <c r="VJ84" s="81"/>
      <c r="VK84" s="81"/>
      <c r="VL84" s="81"/>
      <c r="VM84" s="81"/>
      <c r="VN84" s="81"/>
      <c r="VO84" s="81"/>
      <c r="VP84" s="81"/>
      <c r="VQ84" s="81"/>
      <c r="VR84" s="81"/>
      <c r="VS84" s="81"/>
      <c r="VT84" s="81"/>
      <c r="VU84" s="81"/>
      <c r="VV84" s="81"/>
      <c r="VW84" s="81"/>
      <c r="VX84" s="81"/>
      <c r="VY84" s="81"/>
      <c r="VZ84" s="81"/>
      <c r="WA84" s="81"/>
      <c r="WB84" s="81"/>
      <c r="WC84" s="81"/>
      <c r="WD84" s="81"/>
      <c r="WE84" s="81"/>
      <c r="WF84" s="81"/>
      <c r="WG84" s="81"/>
      <c r="WH84" s="81"/>
      <c r="WI84" s="81"/>
      <c r="WJ84" s="80"/>
      <c r="WK84" s="81"/>
      <c r="WL84" s="81"/>
      <c r="WM84" s="81"/>
      <c r="WN84" s="81"/>
      <c r="WO84" s="81"/>
      <c r="WP84" s="81"/>
      <c r="WQ84" s="81"/>
      <c r="WR84" s="81"/>
      <c r="WS84" s="81"/>
      <c r="WT84" s="81"/>
      <c r="WU84" s="81"/>
      <c r="WV84" s="81"/>
      <c r="WW84" s="81"/>
      <c r="WX84" s="81"/>
      <c r="WY84" s="81"/>
      <c r="WZ84" s="81"/>
      <c r="XA84" s="81"/>
      <c r="XB84" s="81"/>
      <c r="XC84" s="81"/>
      <c r="XD84" s="81"/>
      <c r="XE84" s="81"/>
      <c r="XF84" s="81"/>
      <c r="XG84" s="81"/>
      <c r="XH84" s="81"/>
      <c r="XI84" s="81"/>
      <c r="XJ84" s="81"/>
      <c r="XK84" s="81"/>
      <c r="XL84" s="81"/>
      <c r="XM84" s="81"/>
      <c r="XN84" s="81"/>
      <c r="XO84" s="81"/>
      <c r="XP84" s="81"/>
      <c r="XQ84" s="81"/>
      <c r="XR84" s="81"/>
      <c r="XS84" s="81"/>
      <c r="XT84" s="81"/>
      <c r="XU84" s="81"/>
      <c r="XV84" s="81"/>
      <c r="XW84" s="81"/>
      <c r="XX84" s="81"/>
      <c r="XY84" s="81"/>
      <c r="XZ84" s="81"/>
      <c r="YA84" s="81"/>
      <c r="YB84" s="81"/>
      <c r="YC84" s="81"/>
      <c r="YD84" s="81"/>
      <c r="YE84" s="81"/>
      <c r="YF84" s="81"/>
      <c r="YG84" s="81"/>
      <c r="YH84" s="81"/>
      <c r="YI84" s="81"/>
      <c r="YJ84" s="81"/>
      <c r="YK84" s="81"/>
      <c r="YL84" s="310"/>
      <c r="YM84" s="310"/>
      <c r="YN84" s="310"/>
      <c r="YO84" s="310"/>
      <c r="YP84" s="2"/>
      <c r="YQ84" s="2"/>
    </row>
    <row r="85" spans="1:667" s="68" customFormat="1" ht="15" hidden="1" customHeight="1" x14ac:dyDescent="0.25">
      <c r="B85" s="75"/>
      <c r="C85" s="121"/>
      <c r="D85" s="121"/>
      <c r="BE85" s="121"/>
      <c r="BF85" s="121"/>
      <c r="BJ85" s="121"/>
      <c r="BK85" s="121"/>
      <c r="BL85" s="121"/>
      <c r="BM85" s="121"/>
      <c r="BN85" s="121"/>
      <c r="BO85" s="121"/>
      <c r="BP85" s="121"/>
      <c r="BQ85" s="121"/>
      <c r="BR85" s="121"/>
      <c r="BZ85" s="121"/>
      <c r="CB85" s="121"/>
      <c r="CC85" s="121"/>
      <c r="CD85" s="121"/>
      <c r="CE85" s="121"/>
      <c r="CF85" s="121"/>
      <c r="CG85" s="121"/>
      <c r="CH85" s="121"/>
      <c r="CI85" s="121"/>
      <c r="CJ85" s="121"/>
      <c r="CK85" s="121"/>
      <c r="CP85" s="121"/>
      <c r="CQ85" s="121"/>
      <c r="CR85" s="121"/>
      <c r="CS85" s="121"/>
      <c r="CT85" s="121"/>
      <c r="CU85" s="121"/>
      <c r="CV85" s="121"/>
      <c r="CW85" s="121"/>
      <c r="CX85" s="121"/>
      <c r="CY85" s="121"/>
      <c r="CZ85" s="121"/>
      <c r="DA85" s="121"/>
      <c r="DB85" s="121"/>
      <c r="DC85" s="121"/>
      <c r="DD85" s="121"/>
      <c r="DE85" s="121"/>
      <c r="DJ85" s="121"/>
      <c r="DK85" s="121"/>
      <c r="DL85" s="121"/>
      <c r="DM85" s="121"/>
      <c r="DN85" s="121"/>
      <c r="DO85" s="121"/>
      <c r="DP85" s="121"/>
      <c r="DQ85" s="121"/>
      <c r="DR85" s="121"/>
      <c r="DS85" s="121"/>
      <c r="DT85" s="121"/>
      <c r="DU85" s="121"/>
      <c r="DV85" s="121"/>
      <c r="DW85" s="121"/>
      <c r="DZ85" s="121"/>
      <c r="EA85" s="121"/>
      <c r="EB85" s="121"/>
      <c r="EC85" s="121"/>
      <c r="ED85" s="121"/>
      <c r="EE85" s="121"/>
      <c r="EF85" s="121"/>
      <c r="EG85" s="121"/>
      <c r="EH85" s="121"/>
      <c r="EI85" s="121"/>
      <c r="EK85" s="121"/>
      <c r="EL85" s="121"/>
      <c r="EM85" s="121"/>
      <c r="EN85" s="121"/>
      <c r="EO85" s="121"/>
      <c r="EP85" s="121"/>
      <c r="EQ85" s="121"/>
      <c r="ER85" s="121"/>
      <c r="ES85" s="121"/>
      <c r="ET85" s="121"/>
      <c r="EU85" s="121"/>
      <c r="EV85" s="121"/>
      <c r="EW85" s="121"/>
      <c r="EX85" s="121"/>
      <c r="EY85" s="121"/>
      <c r="EZ85" s="121"/>
      <c r="FA85" s="121"/>
      <c r="FB85" s="121"/>
      <c r="FC85" s="121"/>
      <c r="FD85" s="121"/>
      <c r="FE85" s="121"/>
      <c r="FF85" s="121"/>
      <c r="FG85" s="121"/>
      <c r="FH85" s="121"/>
      <c r="FI85" s="121"/>
      <c r="FJ85" s="121"/>
      <c r="FK85" s="121"/>
      <c r="FL85" s="121"/>
      <c r="FM85" s="121"/>
      <c r="FN85" s="121"/>
      <c r="FX85" s="121"/>
      <c r="GU85" s="79"/>
      <c r="GV85" s="81"/>
      <c r="GW85" s="81"/>
      <c r="GX85" s="79"/>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1"/>
      <c r="IV85" s="81"/>
      <c r="IW85" s="81"/>
      <c r="IX85" s="81"/>
      <c r="IY85" s="81"/>
      <c r="IZ85" s="81"/>
      <c r="JA85" s="81"/>
      <c r="JB85" s="81"/>
      <c r="JC85" s="81"/>
      <c r="JD85" s="81"/>
      <c r="JE85" s="81"/>
      <c r="JF85" s="81"/>
      <c r="JG85" s="81"/>
      <c r="JH85" s="81"/>
      <c r="JI85" s="81"/>
      <c r="JJ85" s="81"/>
      <c r="JK85" s="81"/>
      <c r="JL85" s="81"/>
      <c r="JM85" s="81"/>
      <c r="JN85" s="81"/>
      <c r="JO85" s="81"/>
      <c r="JP85" s="81"/>
      <c r="JQ85" s="81"/>
      <c r="JR85" s="81"/>
      <c r="JS85" s="81"/>
      <c r="JT85" s="81"/>
      <c r="JU85" s="81"/>
      <c r="JV85" s="81"/>
      <c r="JW85" s="81"/>
      <c r="JX85" s="81"/>
      <c r="JY85" s="81"/>
      <c r="JZ85" s="81"/>
      <c r="KA85" s="81"/>
      <c r="KB85" s="81"/>
      <c r="KC85" s="81"/>
      <c r="KD85" s="81"/>
      <c r="KE85" s="81"/>
      <c r="KF85" s="81"/>
      <c r="KG85" s="81"/>
      <c r="KH85" s="81"/>
      <c r="KI85" s="81"/>
      <c r="KJ85" s="81"/>
      <c r="KK85" s="81"/>
      <c r="KL85" s="81"/>
      <c r="KM85" s="81"/>
      <c r="KN85" s="81"/>
      <c r="KO85" s="81"/>
      <c r="KP85" s="81"/>
      <c r="KQ85" s="81"/>
      <c r="KR85" s="81"/>
      <c r="KS85" s="81"/>
      <c r="KT85" s="81"/>
      <c r="KU85" s="81"/>
      <c r="KV85" s="81"/>
      <c r="KW85" s="81"/>
      <c r="KX85" s="81"/>
      <c r="KY85" s="81"/>
      <c r="KZ85" s="81"/>
      <c r="LA85" s="81"/>
      <c r="LB85" s="81"/>
      <c r="LC85" s="81"/>
      <c r="LD85" s="81"/>
      <c r="LE85" s="121"/>
      <c r="LF85" s="121"/>
      <c r="LG85" s="81"/>
      <c r="LH85" s="81"/>
      <c r="LI85" s="339"/>
      <c r="LJ85" s="339"/>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T85" s="79" t="s">
        <v>2191</v>
      </c>
      <c r="MV85" s="81"/>
      <c r="MZ85" s="121"/>
      <c r="NF85" s="121"/>
      <c r="NG85" s="121"/>
      <c r="NH85" s="121"/>
      <c r="NI85" s="121"/>
      <c r="NJ85" s="121"/>
      <c r="NM85" s="68">
        <f>2.6-(2.6/(1-9%))</f>
        <v>-0.25714285714285712</v>
      </c>
      <c r="NN85" s="123"/>
      <c r="NO85" s="180"/>
      <c r="NQ85" s="122"/>
      <c r="NW85" s="123"/>
      <c r="OF85" s="122"/>
      <c r="OG85" s="121"/>
      <c r="OH85" s="121"/>
      <c r="OI85" s="121"/>
      <c r="OM85" s="121"/>
      <c r="OS85" s="121"/>
      <c r="OT85" s="121"/>
      <c r="OW85" s="121"/>
      <c r="OX85" s="121"/>
      <c r="PA85" s="121"/>
      <c r="PC85" s="121"/>
      <c r="PD85" s="121"/>
      <c r="PE85" s="121"/>
      <c r="PI85" s="121"/>
      <c r="PJ85" s="121"/>
      <c r="PO85" s="121"/>
      <c r="PQ85" s="121"/>
      <c r="PR85" s="121"/>
      <c r="PT85" s="121"/>
      <c r="PX85" s="123"/>
      <c r="PZ85" s="121"/>
      <c r="QA85" s="121"/>
      <c r="QB85" s="123"/>
      <c r="QE85" s="121"/>
      <c r="QF85" s="121"/>
      <c r="QL85" s="121"/>
      <c r="QM85" s="121"/>
      <c r="QN85" s="121"/>
      <c r="QP85" s="121"/>
      <c r="QQ85" s="121"/>
      <c r="QR85" s="121"/>
      <c r="QV85" s="121"/>
      <c r="RG85" s="121"/>
      <c r="RN85" s="121"/>
      <c r="RO85" s="121"/>
      <c r="RS85" s="123"/>
      <c r="RT85" s="121"/>
      <c r="RU85" s="121"/>
      <c r="RV85" s="123"/>
      <c r="SC85" s="121"/>
      <c r="SD85" s="121"/>
      <c r="SK85" s="121"/>
      <c r="SO85" s="121"/>
      <c r="SR85" s="81"/>
      <c r="SS85" s="81"/>
      <c r="ST85" s="81"/>
      <c r="SU85" s="81"/>
      <c r="SV85" s="81"/>
      <c r="SW85" s="81"/>
      <c r="SX85" s="81"/>
      <c r="SY85" s="81"/>
      <c r="SZ85" s="81"/>
      <c r="TA85" s="81"/>
      <c r="TB85" s="81"/>
      <c r="TC85" s="81"/>
      <c r="TD85" s="81"/>
      <c r="TE85" s="81"/>
      <c r="TF85" s="81"/>
      <c r="TG85" s="81"/>
      <c r="TH85" s="81"/>
      <c r="TI85" s="81"/>
      <c r="TJ85" s="81"/>
      <c r="TK85" s="81"/>
      <c r="TL85" s="81"/>
      <c r="TM85" s="81"/>
      <c r="TN85" s="81"/>
      <c r="TO85" s="81"/>
      <c r="TP85" s="81"/>
      <c r="TQ85" s="81"/>
      <c r="TR85" s="81"/>
      <c r="TS85" s="81"/>
      <c r="TT85" s="81"/>
      <c r="TU85" s="81"/>
      <c r="TV85" s="81"/>
      <c r="TW85" s="81"/>
      <c r="TX85" s="81"/>
      <c r="TY85" s="81"/>
      <c r="TZ85" s="81"/>
      <c r="UA85" s="81"/>
      <c r="UB85" s="81"/>
      <c r="UC85" s="81"/>
      <c r="UD85" s="81"/>
      <c r="UE85" s="81"/>
      <c r="UF85" s="81"/>
      <c r="UG85" s="81"/>
      <c r="UH85" s="81"/>
      <c r="UI85" s="81"/>
      <c r="UJ85" s="81"/>
      <c r="UK85" s="81"/>
      <c r="UL85" s="81"/>
      <c r="UM85" s="81"/>
      <c r="UN85" s="81"/>
      <c r="UO85" s="82"/>
      <c r="UP85" s="82"/>
      <c r="UQ85" s="81"/>
      <c r="UR85" s="81"/>
      <c r="US85" s="81"/>
      <c r="UT85" s="81"/>
      <c r="UU85" s="81"/>
      <c r="UV85" s="81"/>
      <c r="UW85" s="81"/>
      <c r="UX85" s="81"/>
      <c r="UY85" s="81"/>
      <c r="UZ85" s="81"/>
      <c r="VA85" s="81"/>
      <c r="VB85" s="81"/>
      <c r="VC85" s="81"/>
      <c r="VD85" s="81"/>
      <c r="VE85" s="81"/>
      <c r="VF85" s="81"/>
      <c r="VG85" s="81"/>
      <c r="VH85" s="81"/>
      <c r="VI85" s="81"/>
      <c r="VJ85" s="81"/>
      <c r="VK85" s="81"/>
      <c r="VL85" s="81"/>
      <c r="VM85" s="81"/>
      <c r="VN85" s="81"/>
      <c r="VO85" s="81"/>
      <c r="VP85" s="81"/>
      <c r="VQ85" s="81"/>
      <c r="VR85" s="81"/>
      <c r="VS85" s="81"/>
      <c r="VT85" s="81"/>
      <c r="VU85" s="81"/>
      <c r="VV85" s="81"/>
      <c r="VW85" s="81"/>
      <c r="VX85" s="81"/>
      <c r="VY85" s="81"/>
      <c r="VZ85" s="81"/>
      <c r="WA85" s="81"/>
      <c r="WB85" s="81"/>
      <c r="WC85" s="81"/>
      <c r="WD85" s="81"/>
      <c r="WE85" s="81"/>
      <c r="WF85" s="81"/>
      <c r="WG85" s="81"/>
      <c r="WH85" s="81"/>
      <c r="WI85" s="81"/>
      <c r="WJ85" s="80"/>
      <c r="WK85" s="81"/>
      <c r="WL85" s="81"/>
      <c r="WM85" s="81"/>
      <c r="WN85" s="81"/>
      <c r="WO85" s="81"/>
      <c r="WP85" s="81"/>
      <c r="WQ85" s="81"/>
      <c r="WR85" s="81"/>
      <c r="WS85" s="81"/>
      <c r="WT85" s="81"/>
      <c r="WU85" s="81"/>
      <c r="WV85" s="81"/>
      <c r="WW85" s="81"/>
      <c r="WX85" s="81"/>
      <c r="WY85" s="81"/>
      <c r="WZ85" s="81"/>
      <c r="XA85" s="81"/>
      <c r="XB85" s="81"/>
      <c r="XC85" s="81"/>
      <c r="XD85" s="81"/>
      <c r="XE85" s="81"/>
      <c r="XF85" s="81"/>
      <c r="XG85" s="81"/>
      <c r="XH85" s="81"/>
      <c r="XI85" s="81"/>
      <c r="XJ85" s="81"/>
      <c r="XK85" s="81"/>
      <c r="XL85" s="81"/>
      <c r="XM85" s="81"/>
      <c r="XN85" s="81"/>
      <c r="XO85" s="81"/>
      <c r="XP85" s="81"/>
      <c r="XQ85" s="81"/>
      <c r="XR85" s="81"/>
      <c r="XS85" s="81"/>
      <c r="XT85" s="81"/>
      <c r="XU85" s="81"/>
      <c r="XV85" s="81"/>
      <c r="XW85" s="81"/>
      <c r="XX85" s="81"/>
      <c r="XY85" s="81"/>
      <c r="XZ85" s="81"/>
      <c r="YA85" s="81"/>
      <c r="YB85" s="81"/>
      <c r="YC85" s="81"/>
      <c r="YD85" s="81"/>
      <c r="YE85" s="81"/>
      <c r="YF85" s="81"/>
      <c r="YG85" s="81"/>
      <c r="YH85" s="81"/>
      <c r="YI85" s="81"/>
      <c r="YJ85" s="81"/>
      <c r="YK85" s="81"/>
      <c r="YL85" s="310"/>
      <c r="YM85" s="310"/>
      <c r="YN85" s="310"/>
      <c r="YO85" s="310"/>
      <c r="YP85" s="2"/>
      <c r="YQ85" s="2"/>
    </row>
    <row r="86" spans="1:667" s="68" customFormat="1" ht="15" hidden="1" customHeight="1" x14ac:dyDescent="0.25">
      <c r="A86" s="154" t="s">
        <v>1187</v>
      </c>
      <c r="B86" s="75" t="s">
        <v>1186</v>
      </c>
      <c r="C86" s="121"/>
      <c r="D86" s="121"/>
      <c r="BA86" s="121"/>
      <c r="BB86" s="121"/>
      <c r="BC86" s="121"/>
      <c r="BD86" s="121"/>
      <c r="BE86" s="121"/>
      <c r="BF86" s="121"/>
      <c r="BG86" s="121"/>
      <c r="BH86" s="121"/>
      <c r="BI86" s="121"/>
      <c r="BJ86" s="121"/>
      <c r="BK86" s="121"/>
      <c r="BL86" s="121"/>
      <c r="BM86" s="121"/>
      <c r="BN86" s="121"/>
      <c r="BO86" s="121"/>
      <c r="BP86" s="121"/>
      <c r="BQ86" s="121"/>
      <c r="BR86" s="121"/>
      <c r="BZ86" s="121"/>
      <c r="CB86" s="121"/>
      <c r="CC86" s="121"/>
      <c r="CD86" s="121"/>
      <c r="CE86" s="121"/>
      <c r="CF86" s="121"/>
      <c r="CG86" s="121"/>
      <c r="CH86" s="121"/>
      <c r="CI86" s="121"/>
      <c r="CJ86" s="121"/>
      <c r="CK86" s="121"/>
      <c r="CP86" s="121"/>
      <c r="CQ86" s="121"/>
      <c r="CR86" s="121"/>
      <c r="CS86" s="121"/>
      <c r="CT86" s="121"/>
      <c r="CU86" s="121"/>
      <c r="CV86" s="121"/>
      <c r="CW86" s="121"/>
      <c r="CX86" s="121"/>
      <c r="CY86" s="121"/>
      <c r="CZ86" s="121"/>
      <c r="DA86" s="121"/>
      <c r="DB86" s="121"/>
      <c r="DC86" s="121"/>
      <c r="DD86" s="121"/>
      <c r="DE86" s="121"/>
      <c r="DJ86" s="121"/>
      <c r="DK86" s="121"/>
      <c r="DL86" s="121"/>
      <c r="DM86" s="121"/>
      <c r="DN86" s="121"/>
      <c r="DO86" s="121"/>
      <c r="DP86" s="121"/>
      <c r="DQ86" s="121"/>
      <c r="DR86" s="121"/>
      <c r="DS86" s="121"/>
      <c r="DT86" s="121"/>
      <c r="DU86" s="121"/>
      <c r="DV86" s="121"/>
      <c r="DW86" s="121"/>
      <c r="DZ86" s="121"/>
      <c r="EA86" s="121"/>
      <c r="EB86" s="121"/>
      <c r="EC86" s="121"/>
      <c r="ED86" s="121"/>
      <c r="EE86" s="121"/>
      <c r="EF86" s="121"/>
      <c r="EG86" s="121"/>
      <c r="EH86" s="121"/>
      <c r="EI86" s="121"/>
      <c r="EK86" s="121"/>
      <c r="EL86" s="121"/>
      <c r="EM86" s="121"/>
      <c r="EN86" s="121"/>
      <c r="EO86" s="121"/>
      <c r="EP86" s="121"/>
      <c r="EQ86" s="121"/>
      <c r="ER86" s="121"/>
      <c r="ES86" s="121"/>
      <c r="ET86" s="121"/>
      <c r="EU86" s="121"/>
      <c r="EV86" s="121"/>
      <c r="EW86" s="121"/>
      <c r="EX86" s="121"/>
      <c r="EY86" s="121"/>
      <c r="EZ86" s="121"/>
      <c r="FA86" s="121"/>
      <c r="FB86" s="121"/>
      <c r="FC86" s="121"/>
      <c r="FD86" s="121"/>
      <c r="FE86" s="121"/>
      <c r="FF86" s="121"/>
      <c r="FG86" s="121"/>
      <c r="FH86" s="121"/>
      <c r="FI86" s="121"/>
      <c r="FJ86" s="121"/>
      <c r="FK86" s="121"/>
      <c r="FL86" s="121"/>
      <c r="FM86" s="121"/>
      <c r="FN86" s="121"/>
      <c r="FX86" s="121"/>
      <c r="GU86" s="79"/>
      <c r="GV86" s="81"/>
      <c r="GW86" s="81"/>
      <c r="GX86" s="79"/>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1"/>
      <c r="IV86" s="81"/>
      <c r="IW86" s="81"/>
      <c r="IX86" s="81"/>
      <c r="IY86" s="81"/>
      <c r="IZ86" s="81"/>
      <c r="JA86" s="81"/>
      <c r="JB86" s="81"/>
      <c r="JC86" s="81"/>
      <c r="JD86" s="81"/>
      <c r="JE86" s="81"/>
      <c r="JF86" s="81"/>
      <c r="JG86" s="81"/>
      <c r="JH86" s="81"/>
      <c r="JI86" s="81"/>
      <c r="JJ86" s="81"/>
      <c r="JK86" s="81"/>
      <c r="JL86" s="81"/>
      <c r="JM86" s="81"/>
      <c r="JN86" s="81"/>
      <c r="JO86" s="81"/>
      <c r="JP86" s="81"/>
      <c r="JQ86" s="81"/>
      <c r="JR86" s="81"/>
      <c r="JS86" s="81"/>
      <c r="JT86" s="81"/>
      <c r="JU86" s="81"/>
      <c r="JV86" s="81"/>
      <c r="JW86" s="81"/>
      <c r="JX86" s="81"/>
      <c r="JY86" s="81"/>
      <c r="JZ86" s="81"/>
      <c r="KA86" s="81"/>
      <c r="KB86" s="81"/>
      <c r="KC86" s="81"/>
      <c r="KD86" s="81"/>
      <c r="KE86" s="81"/>
      <c r="KF86" s="81"/>
      <c r="KG86" s="81"/>
      <c r="KH86" s="81"/>
      <c r="KI86" s="81"/>
      <c r="KJ86" s="81"/>
      <c r="KK86" s="81"/>
      <c r="KL86" s="81"/>
      <c r="KM86" s="81"/>
      <c r="KN86" s="81"/>
      <c r="KO86" s="81"/>
      <c r="KP86" s="81"/>
      <c r="KQ86" s="81"/>
      <c r="KR86" s="81"/>
      <c r="KS86" s="81"/>
      <c r="KT86" s="81"/>
      <c r="KU86" s="81"/>
      <c r="KV86" s="81"/>
      <c r="KW86" s="81"/>
      <c r="KX86" s="81"/>
      <c r="KY86" s="81"/>
      <c r="KZ86" s="81"/>
      <c r="LA86" s="81"/>
      <c r="LB86" s="81"/>
      <c r="LC86" s="81"/>
      <c r="LD86" s="81"/>
      <c r="LE86" s="121"/>
      <c r="LF86" s="121"/>
      <c r="LG86" s="81"/>
      <c r="LH86" s="81"/>
      <c r="LI86" s="339"/>
      <c r="LJ86" s="339"/>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T86" s="79" t="s">
        <v>2191</v>
      </c>
      <c r="MV86" s="81"/>
      <c r="MZ86" s="121"/>
      <c r="NA86" s="121"/>
      <c r="NB86" s="121"/>
      <c r="NF86" s="121"/>
      <c r="NG86" s="121"/>
      <c r="NH86" s="121"/>
      <c r="NI86" s="121"/>
      <c r="NJ86" s="121"/>
      <c r="NN86" s="123"/>
      <c r="NO86" s="180"/>
      <c r="NQ86" s="122"/>
      <c r="NW86" s="123"/>
      <c r="OF86" s="122"/>
      <c r="OG86" s="121"/>
      <c r="OH86" s="121"/>
      <c r="OI86" s="121"/>
      <c r="OM86" s="121"/>
      <c r="OS86" s="121"/>
      <c r="OT86" s="121"/>
      <c r="OW86" s="121"/>
      <c r="OX86" s="121"/>
      <c r="PA86" s="121"/>
      <c r="PC86" s="121"/>
      <c r="PD86" s="121"/>
      <c r="PE86" s="121"/>
      <c r="PI86" s="121"/>
      <c r="PJ86" s="121"/>
      <c r="PO86" s="121"/>
      <c r="PQ86" s="121"/>
      <c r="PR86" s="121"/>
      <c r="PT86" s="121"/>
      <c r="PX86" s="123"/>
      <c r="PZ86" s="121"/>
      <c r="QA86" s="121"/>
      <c r="QB86" s="123"/>
      <c r="QE86" s="121"/>
      <c r="QF86" s="121"/>
      <c r="QL86" s="121"/>
      <c r="QM86" s="121"/>
      <c r="QN86" s="121"/>
      <c r="QP86" s="121"/>
      <c r="QQ86" s="121"/>
      <c r="QR86" s="121"/>
      <c r="QV86" s="121"/>
      <c r="RG86" s="121"/>
      <c r="RN86" s="121"/>
      <c r="RO86" s="121"/>
      <c r="RS86" s="123"/>
      <c r="RT86" s="121"/>
      <c r="RU86" s="121"/>
      <c r="RV86" s="123"/>
      <c r="SC86" s="121"/>
      <c r="SD86" s="121"/>
      <c r="SK86" s="121"/>
      <c r="SO86" s="121"/>
      <c r="SR86" s="81"/>
      <c r="SS86" s="81"/>
      <c r="ST86" s="81"/>
      <c r="SU86" s="81"/>
      <c r="SV86" s="81"/>
      <c r="SW86" s="81"/>
      <c r="SX86" s="81"/>
      <c r="SY86" s="81"/>
      <c r="SZ86" s="81"/>
      <c r="TA86" s="81"/>
      <c r="TB86" s="81"/>
      <c r="TC86" s="81"/>
      <c r="TD86" s="81"/>
      <c r="TE86" s="81"/>
      <c r="TF86" s="81"/>
      <c r="TG86" s="81"/>
      <c r="TH86" s="81"/>
      <c r="TI86" s="81"/>
      <c r="TJ86" s="81"/>
      <c r="TK86" s="81"/>
      <c r="TL86" s="81"/>
      <c r="TM86" s="81"/>
      <c r="TN86" s="81"/>
      <c r="TO86" s="81"/>
      <c r="TP86" s="81"/>
      <c r="TQ86" s="81"/>
      <c r="TR86" s="81"/>
      <c r="TS86" s="81"/>
      <c r="TT86" s="81"/>
      <c r="TU86" s="81"/>
      <c r="TV86" s="81"/>
      <c r="TW86" s="81"/>
      <c r="TX86" s="81"/>
      <c r="TY86" s="81"/>
      <c r="TZ86" s="81"/>
      <c r="UA86" s="81"/>
      <c r="UB86" s="81"/>
      <c r="UC86" s="81"/>
      <c r="UD86" s="81"/>
      <c r="UE86" s="81"/>
      <c r="UF86" s="81"/>
      <c r="UG86" s="81"/>
      <c r="UH86" s="81"/>
      <c r="UI86" s="81"/>
      <c r="UJ86" s="81"/>
      <c r="UK86" s="81"/>
      <c r="UL86" s="81"/>
      <c r="UM86" s="81"/>
      <c r="UN86" s="81"/>
      <c r="UO86" s="82"/>
      <c r="UP86" s="82"/>
      <c r="UQ86" s="81"/>
      <c r="UR86" s="81"/>
      <c r="US86" s="81"/>
      <c r="UT86" s="81"/>
      <c r="UU86" s="81"/>
      <c r="UV86" s="81"/>
      <c r="UW86" s="81"/>
      <c r="UX86" s="81"/>
      <c r="UY86" s="81"/>
      <c r="UZ86" s="81"/>
      <c r="VA86" s="81"/>
      <c r="VB86" s="81"/>
      <c r="VC86" s="81"/>
      <c r="VD86" s="81"/>
      <c r="VE86" s="81"/>
      <c r="VF86" s="81"/>
      <c r="VG86" s="81"/>
      <c r="VH86" s="81"/>
      <c r="VI86" s="81"/>
      <c r="VJ86" s="81"/>
      <c r="VK86" s="81"/>
      <c r="VL86" s="81"/>
      <c r="VM86" s="81"/>
      <c r="VN86" s="81"/>
      <c r="VO86" s="81"/>
      <c r="VP86" s="81"/>
      <c r="VQ86" s="81"/>
      <c r="VR86" s="81"/>
      <c r="VS86" s="81"/>
      <c r="VT86" s="81"/>
      <c r="VU86" s="81"/>
      <c r="VV86" s="81"/>
      <c r="VW86" s="81"/>
      <c r="VX86" s="81"/>
      <c r="VY86" s="81"/>
      <c r="VZ86" s="81"/>
      <c r="WA86" s="81"/>
      <c r="WB86" s="81"/>
      <c r="WC86" s="81"/>
      <c r="WD86" s="81"/>
      <c r="WE86" s="81"/>
      <c r="WF86" s="81"/>
      <c r="WG86" s="81"/>
      <c r="WH86" s="81"/>
      <c r="WI86" s="81"/>
      <c r="WJ86" s="80"/>
      <c r="WK86" s="81"/>
      <c r="WL86" s="81"/>
      <c r="WM86" s="81"/>
      <c r="WN86" s="81"/>
      <c r="WO86" s="81"/>
      <c r="WP86" s="81"/>
      <c r="WQ86" s="81"/>
      <c r="WR86" s="81"/>
      <c r="WS86" s="81"/>
      <c r="WT86" s="81"/>
      <c r="WU86" s="81"/>
      <c r="WV86" s="81"/>
      <c r="WW86" s="81"/>
      <c r="WX86" s="81"/>
      <c r="WY86" s="81"/>
      <c r="WZ86" s="81"/>
      <c r="XA86" s="81"/>
      <c r="XB86" s="81"/>
      <c r="XC86" s="81"/>
      <c r="XD86" s="81"/>
      <c r="XE86" s="81"/>
      <c r="XF86" s="81"/>
      <c r="XG86" s="81"/>
      <c r="XH86" s="81"/>
      <c r="XI86" s="81"/>
      <c r="XJ86" s="81"/>
      <c r="XK86" s="81"/>
      <c r="XL86" s="81"/>
      <c r="XM86" s="81"/>
      <c r="XN86" s="81"/>
      <c r="XO86" s="81"/>
      <c r="XP86" s="81"/>
      <c r="XQ86" s="81"/>
      <c r="XR86" s="81"/>
      <c r="XS86" s="81"/>
      <c r="XT86" s="81"/>
      <c r="XU86" s="81"/>
      <c r="XV86" s="81"/>
      <c r="XW86" s="81"/>
      <c r="XX86" s="81"/>
      <c r="XY86" s="81"/>
      <c r="XZ86" s="81"/>
      <c r="YA86" s="81"/>
      <c r="YB86" s="81"/>
      <c r="YC86" s="81"/>
      <c r="YD86" s="81"/>
      <c r="YE86" s="81"/>
      <c r="YF86" s="81"/>
      <c r="YG86" s="81"/>
      <c r="YH86" s="81"/>
      <c r="YI86" s="81"/>
      <c r="YJ86" s="81"/>
      <c r="YK86" s="81"/>
      <c r="YL86" s="310"/>
      <c r="YM86" s="310"/>
      <c r="YN86" s="310"/>
      <c r="YO86" s="310"/>
      <c r="YP86" s="2"/>
      <c r="YQ86" s="2"/>
    </row>
    <row r="87" spans="1:667" s="68" customFormat="1" ht="15" hidden="1" customHeight="1" x14ac:dyDescent="0.25">
      <c r="A87" s="75" t="s">
        <v>44</v>
      </c>
      <c r="B87" s="75"/>
      <c r="C87" s="121"/>
      <c r="D87" s="121"/>
      <c r="BA87" s="121"/>
      <c r="BB87" s="121"/>
      <c r="BC87" s="121"/>
      <c r="BD87" s="121"/>
      <c r="BE87" s="121"/>
      <c r="BF87" s="121"/>
      <c r="BG87" s="121"/>
      <c r="BH87" s="121"/>
      <c r="BI87" s="121"/>
      <c r="BJ87" s="121"/>
      <c r="BK87" s="121"/>
      <c r="BL87" s="121"/>
      <c r="BM87" s="121"/>
      <c r="BN87" s="121"/>
      <c r="BO87" s="121"/>
      <c r="BP87" s="121"/>
      <c r="BQ87" s="121"/>
      <c r="BR87" s="121"/>
      <c r="BZ87" s="121"/>
      <c r="CB87" s="121"/>
      <c r="CC87" s="121"/>
      <c r="CD87" s="121"/>
      <c r="CE87" s="121"/>
      <c r="CF87" s="121"/>
      <c r="CG87" s="121"/>
      <c r="CH87" s="121"/>
      <c r="CI87" s="121"/>
      <c r="CJ87" s="121"/>
      <c r="CK87" s="121"/>
      <c r="CP87" s="121"/>
      <c r="CQ87" s="121"/>
      <c r="CR87" s="121"/>
      <c r="CS87" s="121"/>
      <c r="CT87" s="121"/>
      <c r="CU87" s="121"/>
      <c r="CV87" s="121"/>
      <c r="CW87" s="121"/>
      <c r="CX87" s="121"/>
      <c r="CY87" s="121"/>
      <c r="CZ87" s="121"/>
      <c r="DA87" s="121"/>
      <c r="DB87" s="121"/>
      <c r="DC87" s="121"/>
      <c r="DD87" s="121"/>
      <c r="DE87" s="121"/>
      <c r="DJ87" s="121"/>
      <c r="DK87" s="121"/>
      <c r="DL87" s="121"/>
      <c r="DM87" s="121"/>
      <c r="DN87" s="121"/>
      <c r="DO87" s="121"/>
      <c r="DP87" s="121"/>
      <c r="DQ87" s="121"/>
      <c r="DR87" s="121"/>
      <c r="DS87" s="121"/>
      <c r="DT87" s="121"/>
      <c r="DU87" s="121"/>
      <c r="DV87" s="121"/>
      <c r="DW87" s="121"/>
      <c r="DZ87" s="121"/>
      <c r="EA87" s="121"/>
      <c r="EB87" s="121"/>
      <c r="EC87" s="121"/>
      <c r="ED87" s="121"/>
      <c r="EE87" s="121"/>
      <c r="EF87" s="121"/>
      <c r="EG87" s="121"/>
      <c r="EH87" s="121"/>
      <c r="EI87" s="121"/>
      <c r="EK87" s="121"/>
      <c r="EL87" s="121"/>
      <c r="EM87" s="121"/>
      <c r="EN87" s="121"/>
      <c r="EO87" s="121"/>
      <c r="EP87" s="121"/>
      <c r="EQ87" s="121"/>
      <c r="ER87" s="121"/>
      <c r="ES87" s="121"/>
      <c r="ET87" s="121"/>
      <c r="EU87" s="121"/>
      <c r="EV87" s="121"/>
      <c r="EW87" s="121"/>
      <c r="EX87" s="121"/>
      <c r="EY87" s="121"/>
      <c r="EZ87" s="121"/>
      <c r="FA87" s="121"/>
      <c r="FB87" s="121"/>
      <c r="FC87" s="121"/>
      <c r="FD87" s="121"/>
      <c r="FE87" s="121"/>
      <c r="FF87" s="121"/>
      <c r="FG87" s="121"/>
      <c r="FH87" s="121"/>
      <c r="FI87" s="121"/>
      <c r="FJ87" s="121"/>
      <c r="FK87" s="121"/>
      <c r="FL87" s="121"/>
      <c r="FM87" s="121"/>
      <c r="FN87" s="121"/>
      <c r="FX87" s="121"/>
      <c r="GU87" s="79" t="s">
        <v>701</v>
      </c>
      <c r="GV87" s="81" t="str">
        <f>GU87</f>
        <v>None</v>
      </c>
      <c r="GW87" s="81" t="str">
        <f>GV87</f>
        <v>None</v>
      </c>
      <c r="GX87" s="79" t="s">
        <v>701</v>
      </c>
      <c r="GY87" s="81" t="str">
        <f>GX87</f>
        <v>None</v>
      </c>
      <c r="GZ87" s="81" t="str">
        <f>GY87</f>
        <v>None</v>
      </c>
      <c r="HA87" s="81"/>
      <c r="HB87" s="81" t="s">
        <v>701</v>
      </c>
      <c r="HC87" s="81" t="s">
        <v>701</v>
      </c>
      <c r="HD87" s="81" t="s">
        <v>701</v>
      </c>
      <c r="HE87" s="81"/>
      <c r="HF87" s="81"/>
      <c r="HG87" s="81"/>
      <c r="HH87" s="81"/>
      <c r="HI87" s="81"/>
      <c r="HJ87" s="81"/>
      <c r="HK87" s="81"/>
      <c r="HL87" s="81"/>
      <c r="HM87" s="81"/>
      <c r="HN87" s="81"/>
      <c r="HO87" s="81"/>
      <c r="HP87" s="81"/>
      <c r="HQ87" s="81"/>
      <c r="HR87" s="81"/>
      <c r="HS87" s="81"/>
      <c r="HT87" s="81"/>
      <c r="HU87" s="81"/>
      <c r="HV87" s="81"/>
      <c r="HW87" s="81"/>
      <c r="HX87" s="81"/>
      <c r="HY87" s="81"/>
      <c r="HZ87" s="81"/>
      <c r="IA87" s="81"/>
      <c r="IB87" s="81"/>
      <c r="IC87" s="81"/>
      <c r="ID87" s="81"/>
      <c r="IE87" s="81"/>
      <c r="IF87" s="81"/>
      <c r="IG87" s="81"/>
      <c r="IH87" s="81"/>
      <c r="II87" s="81"/>
      <c r="IJ87" s="81"/>
      <c r="IK87" s="81"/>
      <c r="IL87" s="81"/>
      <c r="IM87" s="81"/>
      <c r="IN87" s="81"/>
      <c r="IO87" s="81"/>
      <c r="IP87" s="81"/>
      <c r="IQ87" s="81"/>
      <c r="IR87" s="81"/>
      <c r="IS87" s="81"/>
      <c r="IT87" s="81"/>
      <c r="IU87" s="81"/>
      <c r="IV87" s="81"/>
      <c r="IW87" s="81"/>
      <c r="IX87" s="81"/>
      <c r="IY87" s="81"/>
      <c r="IZ87" s="81"/>
      <c r="JA87" s="81"/>
      <c r="JB87" s="81"/>
      <c r="JC87" s="81"/>
      <c r="JD87" s="81"/>
      <c r="JE87" s="81"/>
      <c r="JF87" s="81"/>
      <c r="JG87" s="81"/>
      <c r="JH87" s="81"/>
      <c r="JI87" s="81"/>
      <c r="JJ87" s="81"/>
      <c r="JK87" s="81"/>
      <c r="JL87" s="81"/>
      <c r="JM87" s="81"/>
      <c r="JN87" s="81"/>
      <c r="JO87" s="81"/>
      <c r="JP87" s="81"/>
      <c r="JQ87" s="81"/>
      <c r="JR87" s="81"/>
      <c r="JS87" s="81"/>
      <c r="JT87" s="81"/>
      <c r="JU87" s="81"/>
      <c r="JV87" s="81"/>
      <c r="JW87" s="81"/>
      <c r="JX87" s="81"/>
      <c r="JY87" s="81"/>
      <c r="JZ87" s="81"/>
      <c r="KA87" s="81"/>
      <c r="KB87" s="81"/>
      <c r="KC87" s="81"/>
      <c r="KD87" s="81"/>
      <c r="KE87" s="81"/>
      <c r="KF87" s="81"/>
      <c r="KG87" s="81"/>
      <c r="KH87" s="81"/>
      <c r="KI87" s="81"/>
      <c r="KJ87" s="81"/>
      <c r="KK87" s="81"/>
      <c r="KL87" s="81"/>
      <c r="KM87" s="81"/>
      <c r="KN87" s="81"/>
      <c r="KO87" s="81"/>
      <c r="KP87" s="81"/>
      <c r="KQ87" s="81"/>
      <c r="KR87" s="81"/>
      <c r="KS87" s="81"/>
      <c r="KT87" s="81"/>
      <c r="KU87" s="81"/>
      <c r="KV87" s="81"/>
      <c r="KW87" s="81"/>
      <c r="KX87" s="81"/>
      <c r="KY87" s="81"/>
      <c r="KZ87" s="81"/>
      <c r="LA87" s="81"/>
      <c r="LB87" s="81"/>
      <c r="LC87" s="81"/>
      <c r="LD87" s="81"/>
      <c r="LE87" s="121"/>
      <c r="LF87" s="121"/>
      <c r="LG87" s="81"/>
      <c r="LH87" s="81"/>
      <c r="LI87" s="339"/>
      <c r="LJ87" s="339"/>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T87" s="79" t="s">
        <v>2191</v>
      </c>
      <c r="MV87" s="81" t="s">
        <v>701</v>
      </c>
      <c r="MZ87" s="121"/>
      <c r="NA87" s="121"/>
      <c r="NB87" s="121"/>
      <c r="NF87" s="121"/>
      <c r="NG87" s="121"/>
      <c r="NH87" s="121"/>
      <c r="NI87" s="121"/>
      <c r="NJ87" s="121"/>
      <c r="NN87" s="123"/>
      <c r="NO87" s="180" t="s">
        <v>1188</v>
      </c>
      <c r="NP87" s="68" t="s">
        <v>1188</v>
      </c>
      <c r="NQ87" s="122"/>
      <c r="NW87" s="123"/>
      <c r="OF87" s="122"/>
      <c r="OG87" s="121"/>
      <c r="OH87" s="121"/>
      <c r="OI87" s="121"/>
      <c r="OM87" s="121"/>
      <c r="OS87" s="121"/>
      <c r="OT87" s="121"/>
      <c r="OW87" s="121"/>
      <c r="OX87" s="121"/>
      <c r="PA87" s="121"/>
      <c r="PC87" s="121"/>
      <c r="PD87" s="121"/>
      <c r="PE87" s="121"/>
      <c r="PI87" s="121"/>
      <c r="PJ87" s="121"/>
      <c r="PO87" s="121"/>
      <c r="PQ87" s="121"/>
      <c r="PR87" s="121"/>
      <c r="PT87" s="121"/>
      <c r="PX87" s="123"/>
      <c r="PZ87" s="121"/>
      <c r="QA87" s="121"/>
      <c r="QB87" s="123"/>
      <c r="QE87" s="121"/>
      <c r="QF87" s="121"/>
      <c r="QL87" s="121"/>
      <c r="QM87" s="121"/>
      <c r="QN87" s="121"/>
      <c r="QP87" s="121"/>
      <c r="QQ87" s="121"/>
      <c r="QR87" s="121"/>
      <c r="QV87" s="121"/>
      <c r="RG87" s="121"/>
      <c r="RN87" s="121"/>
      <c r="RO87" s="121"/>
      <c r="RS87" s="123"/>
      <c r="RT87" s="121"/>
      <c r="RU87" s="121"/>
      <c r="RV87" s="123"/>
      <c r="SC87" s="121"/>
      <c r="SD87" s="121"/>
      <c r="SK87" s="121"/>
      <c r="SO87" s="121"/>
      <c r="SR87" s="81"/>
      <c r="SS87" s="81" t="s">
        <v>701</v>
      </c>
      <c r="ST87" s="81"/>
      <c r="SU87" s="81"/>
      <c r="SV87" s="81"/>
      <c r="SW87" s="81"/>
      <c r="SX87" s="81"/>
      <c r="SY87" s="81"/>
      <c r="SZ87" s="81"/>
      <c r="TA87" s="81"/>
      <c r="TB87" s="81"/>
      <c r="TC87" s="81"/>
      <c r="TD87" s="81"/>
      <c r="TE87" s="81"/>
      <c r="TF87" s="81"/>
      <c r="TG87" s="81"/>
      <c r="TH87" s="81"/>
      <c r="TI87" s="81"/>
      <c r="TJ87" s="81"/>
      <c r="TK87" s="81"/>
      <c r="TL87" s="81"/>
      <c r="TM87" s="81"/>
      <c r="TN87" s="81"/>
      <c r="TO87" s="81"/>
      <c r="TP87" s="81"/>
      <c r="TQ87" s="81"/>
      <c r="TR87" s="81"/>
      <c r="TS87" s="81"/>
      <c r="TT87" s="81"/>
      <c r="TU87" s="81"/>
      <c r="TV87" s="81"/>
      <c r="TW87" s="81"/>
      <c r="TX87" s="81"/>
      <c r="TY87" s="81"/>
      <c r="TZ87" s="81"/>
      <c r="UA87" s="81"/>
      <c r="UB87" s="81"/>
      <c r="UC87" s="81"/>
      <c r="UD87" s="81"/>
      <c r="UE87" s="81"/>
      <c r="UF87" s="81"/>
      <c r="UG87" s="81"/>
      <c r="UH87" s="81"/>
      <c r="UI87" s="81"/>
      <c r="UJ87" s="81"/>
      <c r="UK87" s="81"/>
      <c r="UL87" s="81"/>
      <c r="UM87" s="81"/>
      <c r="UN87" s="81"/>
      <c r="UO87" s="82"/>
      <c r="UP87" s="82"/>
      <c r="UQ87" s="81"/>
      <c r="UR87" s="81"/>
      <c r="US87" s="81"/>
      <c r="UT87" s="81"/>
      <c r="UU87" s="81"/>
      <c r="UV87" s="81"/>
      <c r="UW87" s="81"/>
      <c r="UX87" s="81"/>
      <c r="UY87" s="81"/>
      <c r="UZ87" s="81"/>
      <c r="VA87" s="81"/>
      <c r="VB87" s="81"/>
      <c r="VC87" s="81"/>
      <c r="VD87" s="81"/>
      <c r="VE87" s="81"/>
      <c r="VF87" s="81"/>
      <c r="VG87" s="81"/>
      <c r="VH87" s="81"/>
      <c r="VI87" s="81"/>
      <c r="VJ87" s="81"/>
      <c r="VK87" s="81"/>
      <c r="VL87" s="81"/>
      <c r="VM87" s="81"/>
      <c r="VN87" s="81"/>
      <c r="VO87" s="81"/>
      <c r="VP87" s="81"/>
      <c r="VQ87" s="81"/>
      <c r="VR87" s="81"/>
      <c r="VS87" s="81"/>
      <c r="VT87" s="81"/>
      <c r="VU87" s="81"/>
      <c r="VV87" s="81"/>
      <c r="VW87" s="81"/>
      <c r="VX87" s="81"/>
      <c r="VY87" s="81"/>
      <c r="VZ87" s="81"/>
      <c r="WA87" s="81"/>
      <c r="WB87" s="81"/>
      <c r="WC87" s="81"/>
      <c r="WD87" s="81"/>
      <c r="WE87" s="81"/>
      <c r="WF87" s="81"/>
      <c r="WG87" s="81"/>
      <c r="WH87" s="81"/>
      <c r="WI87" s="81"/>
      <c r="WJ87" s="80"/>
      <c r="WK87" s="81"/>
      <c r="WL87" s="81"/>
      <c r="WM87" s="81"/>
      <c r="WN87" s="81"/>
      <c r="WO87" s="81"/>
      <c r="WP87" s="81"/>
      <c r="WQ87" s="81"/>
      <c r="WR87" s="81"/>
      <c r="WS87" s="81"/>
      <c r="WT87" s="81"/>
      <c r="WU87" s="81"/>
      <c r="WV87" s="81"/>
      <c r="WW87" s="81"/>
      <c r="WX87" s="81"/>
      <c r="WY87" s="81"/>
      <c r="WZ87" s="81"/>
      <c r="XA87" s="81"/>
      <c r="XB87" s="81"/>
      <c r="XC87" s="81"/>
      <c r="XD87" s="81"/>
      <c r="XE87" s="81"/>
      <c r="XF87" s="81"/>
      <c r="XG87" s="81"/>
      <c r="XH87" s="81"/>
      <c r="XI87" s="81"/>
      <c r="XJ87" s="81"/>
      <c r="XK87" s="81"/>
      <c r="XL87" s="81"/>
      <c r="XM87" s="81"/>
      <c r="XN87" s="81"/>
      <c r="XO87" s="81"/>
      <c r="XP87" s="81"/>
      <c r="XQ87" s="81"/>
      <c r="XR87" s="81"/>
      <c r="XS87" s="81"/>
      <c r="XT87" s="81"/>
      <c r="XU87" s="81"/>
      <c r="XV87" s="81"/>
      <c r="XW87" s="81"/>
      <c r="XX87" s="81"/>
      <c r="XY87" s="81"/>
      <c r="XZ87" s="81"/>
      <c r="YA87" s="81"/>
      <c r="YB87" s="81"/>
      <c r="YC87" s="81"/>
      <c r="YD87" s="81"/>
      <c r="YE87" s="81"/>
      <c r="YF87" s="81"/>
      <c r="YG87" s="81"/>
      <c r="YH87" s="81"/>
      <c r="YI87" s="81"/>
      <c r="YJ87" s="81"/>
      <c r="YK87" s="81"/>
      <c r="YL87" s="310"/>
      <c r="YM87" s="310"/>
      <c r="YN87" s="310"/>
      <c r="YO87" s="310"/>
      <c r="YP87" s="2"/>
      <c r="YQ87" s="2"/>
    </row>
    <row r="88" spans="1:667" s="68" customFormat="1" ht="15" hidden="1" customHeight="1" x14ac:dyDescent="0.25">
      <c r="B88" s="75"/>
      <c r="C88" s="121"/>
      <c r="D88" s="121"/>
      <c r="BA88" s="121"/>
      <c r="BB88" s="121"/>
      <c r="BC88" s="121"/>
      <c r="BD88" s="121"/>
      <c r="BE88" s="121"/>
      <c r="BF88" s="121"/>
      <c r="BG88" s="121"/>
      <c r="BH88" s="121"/>
      <c r="BI88" s="121"/>
      <c r="BJ88" s="121"/>
      <c r="BK88" s="121"/>
      <c r="BL88" s="121"/>
      <c r="BM88" s="121"/>
      <c r="BN88" s="121"/>
      <c r="BO88" s="121"/>
      <c r="BP88" s="121"/>
      <c r="BQ88" s="121"/>
      <c r="BR88" s="121"/>
      <c r="BZ88" s="121"/>
      <c r="CB88" s="121"/>
      <c r="CC88" s="121"/>
      <c r="CD88" s="121"/>
      <c r="CE88" s="121"/>
      <c r="CF88" s="121"/>
      <c r="CG88" s="121"/>
      <c r="CH88" s="121"/>
      <c r="CI88" s="121"/>
      <c r="CJ88" s="121"/>
      <c r="CK88" s="121"/>
      <c r="CP88" s="121"/>
      <c r="CQ88" s="121"/>
      <c r="CR88" s="121"/>
      <c r="CS88" s="121"/>
      <c r="CT88" s="121"/>
      <c r="CU88" s="121"/>
      <c r="CV88" s="121"/>
      <c r="CW88" s="121"/>
      <c r="CX88" s="121"/>
      <c r="CY88" s="121"/>
      <c r="CZ88" s="121"/>
      <c r="DA88" s="121"/>
      <c r="DB88" s="121"/>
      <c r="DC88" s="121"/>
      <c r="DD88" s="121"/>
      <c r="DE88" s="121"/>
      <c r="DJ88" s="121"/>
      <c r="DK88" s="121"/>
      <c r="DL88" s="121"/>
      <c r="DM88" s="121"/>
      <c r="DN88" s="121"/>
      <c r="DO88" s="121"/>
      <c r="DP88" s="121"/>
      <c r="DQ88" s="121"/>
      <c r="DR88" s="121"/>
      <c r="DS88" s="121"/>
      <c r="DT88" s="121"/>
      <c r="DU88" s="121"/>
      <c r="DV88" s="121"/>
      <c r="DW88" s="121"/>
      <c r="DZ88" s="121"/>
      <c r="EA88" s="121"/>
      <c r="EB88" s="121"/>
      <c r="EC88" s="121"/>
      <c r="ED88" s="121"/>
      <c r="EE88" s="121"/>
      <c r="EF88" s="121"/>
      <c r="EG88" s="121"/>
      <c r="EH88" s="121"/>
      <c r="EI88" s="121"/>
      <c r="EK88" s="121"/>
      <c r="EL88" s="121"/>
      <c r="EM88" s="121"/>
      <c r="EN88" s="121"/>
      <c r="EO88" s="121"/>
      <c r="EP88" s="121"/>
      <c r="EQ88" s="121"/>
      <c r="ER88" s="121"/>
      <c r="ES88" s="121"/>
      <c r="ET88" s="121"/>
      <c r="EU88" s="121"/>
      <c r="EV88" s="121"/>
      <c r="EW88" s="121"/>
      <c r="EX88" s="121"/>
      <c r="EY88" s="121"/>
      <c r="EZ88" s="121"/>
      <c r="FA88" s="121"/>
      <c r="FB88" s="121"/>
      <c r="FC88" s="121"/>
      <c r="FD88" s="121"/>
      <c r="FE88" s="121"/>
      <c r="FF88" s="121"/>
      <c r="FG88" s="121"/>
      <c r="FH88" s="121"/>
      <c r="FI88" s="121"/>
      <c r="FJ88" s="121"/>
      <c r="FK88" s="121"/>
      <c r="FL88" s="121"/>
      <c r="FM88" s="121"/>
      <c r="FN88" s="121"/>
      <c r="FX88" s="121"/>
      <c r="GU88" s="79"/>
      <c r="GV88" s="81"/>
      <c r="GW88" s="81"/>
      <c r="GX88" s="79"/>
      <c r="GY88" s="81"/>
      <c r="GZ88" s="81"/>
      <c r="HA88" s="81"/>
      <c r="HB88" s="81"/>
      <c r="HC88" s="81"/>
      <c r="HD88" s="81"/>
      <c r="HE88" s="81"/>
      <c r="HF88" s="81"/>
      <c r="HG88" s="81"/>
      <c r="HH88" s="81"/>
      <c r="HI88" s="81"/>
      <c r="HJ88" s="81"/>
      <c r="HK88" s="81"/>
      <c r="HL88" s="81"/>
      <c r="HM88" s="81"/>
      <c r="HN88" s="81"/>
      <c r="HO88" s="81"/>
      <c r="HP88" s="81"/>
      <c r="HQ88" s="81"/>
      <c r="HR88" s="81"/>
      <c r="HS88" s="81"/>
      <c r="HT88" s="81"/>
      <c r="HU88" s="81"/>
      <c r="HV88" s="81"/>
      <c r="HW88" s="81"/>
      <c r="HX88" s="81"/>
      <c r="HY88" s="81"/>
      <c r="HZ88" s="81"/>
      <c r="IA88" s="81"/>
      <c r="IB88" s="81"/>
      <c r="IC88" s="81"/>
      <c r="ID88" s="81"/>
      <c r="IE88" s="81"/>
      <c r="IF88" s="81"/>
      <c r="IG88" s="81"/>
      <c r="IH88" s="81"/>
      <c r="II88" s="81"/>
      <c r="IJ88" s="81"/>
      <c r="IK88" s="81"/>
      <c r="IL88" s="81"/>
      <c r="IM88" s="81"/>
      <c r="IN88" s="81"/>
      <c r="IO88" s="81"/>
      <c r="IP88" s="81"/>
      <c r="IQ88" s="81"/>
      <c r="IR88" s="81"/>
      <c r="IS88" s="81"/>
      <c r="IT88" s="81"/>
      <c r="IU88" s="81"/>
      <c r="IV88" s="81"/>
      <c r="IW88" s="81"/>
      <c r="IX88" s="81"/>
      <c r="IY88" s="81"/>
      <c r="IZ88" s="81"/>
      <c r="JA88" s="81"/>
      <c r="JB88" s="81"/>
      <c r="JC88" s="81"/>
      <c r="JD88" s="81"/>
      <c r="JE88" s="81"/>
      <c r="JF88" s="81"/>
      <c r="JG88" s="81"/>
      <c r="JH88" s="81"/>
      <c r="JI88" s="81"/>
      <c r="JJ88" s="81"/>
      <c r="JK88" s="81"/>
      <c r="JL88" s="81"/>
      <c r="JM88" s="81"/>
      <c r="JN88" s="81"/>
      <c r="JO88" s="81"/>
      <c r="JP88" s="81"/>
      <c r="JQ88" s="81"/>
      <c r="JR88" s="81"/>
      <c r="JS88" s="81"/>
      <c r="JT88" s="81"/>
      <c r="JU88" s="81"/>
      <c r="JV88" s="81"/>
      <c r="JW88" s="81"/>
      <c r="JX88" s="81"/>
      <c r="JY88" s="81"/>
      <c r="JZ88" s="81"/>
      <c r="KA88" s="81"/>
      <c r="KB88" s="81"/>
      <c r="KC88" s="81"/>
      <c r="KD88" s="81"/>
      <c r="KE88" s="81"/>
      <c r="KF88" s="81"/>
      <c r="KG88" s="81"/>
      <c r="KH88" s="81"/>
      <c r="KI88" s="81"/>
      <c r="KJ88" s="81"/>
      <c r="KK88" s="81"/>
      <c r="KL88" s="81"/>
      <c r="KM88" s="81"/>
      <c r="KN88" s="81"/>
      <c r="KO88" s="81"/>
      <c r="KP88" s="81"/>
      <c r="KQ88" s="81"/>
      <c r="KR88" s="81"/>
      <c r="KS88" s="81"/>
      <c r="KT88" s="81"/>
      <c r="KU88" s="81"/>
      <c r="KV88" s="81"/>
      <c r="KW88" s="81"/>
      <c r="KX88" s="81"/>
      <c r="KY88" s="81"/>
      <c r="KZ88" s="81"/>
      <c r="LA88" s="81"/>
      <c r="LB88" s="81"/>
      <c r="LC88" s="81"/>
      <c r="LD88" s="81"/>
      <c r="LE88" s="121"/>
      <c r="LF88" s="121"/>
      <c r="LG88" s="81"/>
      <c r="LH88" s="81"/>
      <c r="LI88" s="339"/>
      <c r="LJ88" s="339"/>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T88" s="79" t="s">
        <v>2191</v>
      </c>
      <c r="MV88" s="81"/>
      <c r="MZ88" s="121"/>
      <c r="NA88" s="121"/>
      <c r="NB88" s="121"/>
      <c r="NF88" s="121"/>
      <c r="NG88" s="121"/>
      <c r="NH88" s="121"/>
      <c r="NI88" s="121"/>
      <c r="NJ88" s="121"/>
      <c r="NN88" s="123"/>
      <c r="NO88" s="180"/>
      <c r="NQ88" s="122"/>
      <c r="NW88" s="123"/>
      <c r="OF88" s="122"/>
      <c r="OG88" s="121"/>
      <c r="OH88" s="121"/>
      <c r="OI88" s="121"/>
      <c r="OM88" s="121"/>
      <c r="OS88" s="121"/>
      <c r="OT88" s="121"/>
      <c r="OW88" s="121"/>
      <c r="OX88" s="121"/>
      <c r="PA88" s="121"/>
      <c r="PC88" s="121"/>
      <c r="PD88" s="121"/>
      <c r="PE88" s="121"/>
      <c r="PI88" s="121"/>
      <c r="PJ88" s="121"/>
      <c r="PO88" s="121"/>
      <c r="PQ88" s="121"/>
      <c r="PR88" s="121"/>
      <c r="PT88" s="121"/>
      <c r="PX88" s="123"/>
      <c r="PZ88" s="121"/>
      <c r="QA88" s="121"/>
      <c r="QB88" s="123"/>
      <c r="QE88" s="121"/>
      <c r="QF88" s="121"/>
      <c r="QL88" s="121"/>
      <c r="QM88" s="121"/>
      <c r="QN88" s="121"/>
      <c r="QP88" s="121"/>
      <c r="QQ88" s="121"/>
      <c r="QR88" s="121"/>
      <c r="QV88" s="121"/>
      <c r="RG88" s="121"/>
      <c r="RN88" s="121"/>
      <c r="RO88" s="121"/>
      <c r="RS88" s="123"/>
      <c r="RT88" s="121"/>
      <c r="RU88" s="121"/>
      <c r="RV88" s="123"/>
      <c r="SC88" s="121"/>
      <c r="SD88" s="121"/>
      <c r="SK88" s="121"/>
      <c r="SO88" s="121"/>
      <c r="SR88" s="81"/>
      <c r="SS88" s="81"/>
      <c r="ST88" s="81"/>
      <c r="SU88" s="81"/>
      <c r="SV88" s="81"/>
      <c r="SW88" s="81"/>
      <c r="SX88" s="81"/>
      <c r="SY88" s="81"/>
      <c r="SZ88" s="81"/>
      <c r="TA88" s="81"/>
      <c r="TB88" s="81"/>
      <c r="TC88" s="81"/>
      <c r="TD88" s="81"/>
      <c r="TE88" s="81"/>
      <c r="TF88" s="81"/>
      <c r="TG88" s="81"/>
      <c r="TH88" s="81"/>
      <c r="TI88" s="81"/>
      <c r="TJ88" s="81"/>
      <c r="TK88" s="81"/>
      <c r="TL88" s="81"/>
      <c r="TM88" s="81"/>
      <c r="TN88" s="81"/>
      <c r="TO88" s="81"/>
      <c r="TP88" s="81"/>
      <c r="TQ88" s="81"/>
      <c r="TR88" s="81"/>
      <c r="TS88" s="81"/>
      <c r="TT88" s="81"/>
      <c r="TU88" s="81"/>
      <c r="TV88" s="81"/>
      <c r="TW88" s="81"/>
      <c r="TX88" s="81"/>
      <c r="TY88" s="81"/>
      <c r="TZ88" s="81"/>
      <c r="UA88" s="81"/>
      <c r="UB88" s="81"/>
      <c r="UC88" s="81"/>
      <c r="UD88" s="81"/>
      <c r="UE88" s="81"/>
      <c r="UF88" s="81"/>
      <c r="UG88" s="81"/>
      <c r="UH88" s="81"/>
      <c r="UI88" s="81"/>
      <c r="UJ88" s="81"/>
      <c r="UK88" s="81"/>
      <c r="UL88" s="81"/>
      <c r="UM88" s="81"/>
      <c r="UN88" s="81"/>
      <c r="UO88" s="82"/>
      <c r="UP88" s="82"/>
      <c r="UQ88" s="81"/>
      <c r="UR88" s="81"/>
      <c r="US88" s="81"/>
      <c r="UT88" s="81"/>
      <c r="UU88" s="81"/>
      <c r="UV88" s="81"/>
      <c r="UW88" s="81"/>
      <c r="UX88" s="81"/>
      <c r="UY88" s="81"/>
      <c r="UZ88" s="81"/>
      <c r="VA88" s="81"/>
      <c r="VB88" s="81"/>
      <c r="VC88" s="81"/>
      <c r="VD88" s="81"/>
      <c r="VE88" s="81"/>
      <c r="VF88" s="81"/>
      <c r="VG88" s="81"/>
      <c r="VH88" s="81"/>
      <c r="VI88" s="81"/>
      <c r="VJ88" s="81"/>
      <c r="VK88" s="81"/>
      <c r="VL88" s="81"/>
      <c r="VM88" s="81"/>
      <c r="VN88" s="81"/>
      <c r="VO88" s="81"/>
      <c r="VP88" s="81"/>
      <c r="VQ88" s="81"/>
      <c r="VR88" s="81"/>
      <c r="VS88" s="81"/>
      <c r="VT88" s="81"/>
      <c r="VU88" s="81"/>
      <c r="VV88" s="81"/>
      <c r="VW88" s="81"/>
      <c r="VX88" s="81"/>
      <c r="VY88" s="81"/>
      <c r="VZ88" s="81"/>
      <c r="WA88" s="81"/>
      <c r="WB88" s="81"/>
      <c r="WC88" s="81"/>
      <c r="WD88" s="81"/>
      <c r="WE88" s="81"/>
      <c r="WF88" s="81"/>
      <c r="WG88" s="81"/>
      <c r="WH88" s="81"/>
      <c r="WI88" s="81"/>
      <c r="WJ88" s="80"/>
      <c r="WK88" s="81"/>
      <c r="WL88" s="81"/>
      <c r="WM88" s="81"/>
      <c r="WN88" s="81"/>
      <c r="WO88" s="81"/>
      <c r="WP88" s="81"/>
      <c r="WQ88" s="81"/>
      <c r="WR88" s="81"/>
      <c r="WS88" s="81"/>
      <c r="WT88" s="81"/>
      <c r="WU88" s="81"/>
      <c r="WV88" s="81"/>
      <c r="WW88" s="81"/>
      <c r="WX88" s="81"/>
      <c r="WY88" s="81"/>
      <c r="WZ88" s="81"/>
      <c r="XA88" s="81"/>
      <c r="XB88" s="81"/>
      <c r="XC88" s="81"/>
      <c r="XD88" s="81"/>
      <c r="XE88" s="81"/>
      <c r="XF88" s="81"/>
      <c r="XG88" s="81"/>
      <c r="XH88" s="81"/>
      <c r="XI88" s="81"/>
      <c r="XJ88" s="81"/>
      <c r="XK88" s="81"/>
      <c r="XL88" s="81"/>
      <c r="XM88" s="81"/>
      <c r="XN88" s="81"/>
      <c r="XO88" s="81"/>
      <c r="XP88" s="81"/>
      <c r="XQ88" s="81"/>
      <c r="XR88" s="81"/>
      <c r="XS88" s="81"/>
      <c r="XT88" s="81"/>
      <c r="XU88" s="81"/>
      <c r="XV88" s="81"/>
      <c r="XW88" s="81"/>
      <c r="XX88" s="81"/>
      <c r="XY88" s="81"/>
      <c r="XZ88" s="81"/>
      <c r="YA88" s="81"/>
      <c r="YB88" s="81"/>
      <c r="YC88" s="81"/>
      <c r="YD88" s="81"/>
      <c r="YE88" s="81"/>
      <c r="YF88" s="81"/>
      <c r="YG88" s="81"/>
      <c r="YH88" s="81"/>
      <c r="YI88" s="81"/>
      <c r="YJ88" s="81"/>
      <c r="YK88" s="81"/>
      <c r="YL88" s="310"/>
      <c r="YM88" s="310"/>
      <c r="YN88" s="310"/>
      <c r="YO88" s="310"/>
      <c r="YP88" s="2"/>
      <c r="YQ88" s="2"/>
    </row>
    <row r="89" spans="1:667" s="68" customFormat="1" ht="15" hidden="1" customHeight="1" x14ac:dyDescent="0.25">
      <c r="A89" s="75"/>
      <c r="B89" s="75"/>
      <c r="C89" s="121"/>
      <c r="D89" s="121"/>
      <c r="BA89" s="121"/>
      <c r="BB89" s="121"/>
      <c r="BC89" s="121"/>
      <c r="BD89" s="121"/>
      <c r="BE89" s="121"/>
      <c r="BF89" s="121"/>
      <c r="BG89" s="121"/>
      <c r="BH89" s="121"/>
      <c r="BI89" s="121"/>
      <c r="BJ89" s="121"/>
      <c r="BK89" s="121"/>
      <c r="BL89" s="121"/>
      <c r="BM89" s="121"/>
      <c r="BN89" s="121"/>
      <c r="BO89" s="121"/>
      <c r="BP89" s="121"/>
      <c r="BQ89" s="121"/>
      <c r="BR89" s="121"/>
      <c r="BZ89" s="121"/>
      <c r="CB89" s="121"/>
      <c r="CC89" s="121"/>
      <c r="CD89" s="121"/>
      <c r="CE89" s="121"/>
      <c r="CF89" s="121"/>
      <c r="CG89" s="121"/>
      <c r="CH89" s="121"/>
      <c r="CI89" s="121"/>
      <c r="CJ89" s="121"/>
      <c r="CK89" s="121"/>
      <c r="CP89" s="121"/>
      <c r="CQ89" s="121"/>
      <c r="CR89" s="121"/>
      <c r="CS89" s="121"/>
      <c r="CT89" s="121"/>
      <c r="CU89" s="121"/>
      <c r="CV89" s="121"/>
      <c r="CW89" s="121"/>
      <c r="CX89" s="121"/>
      <c r="CY89" s="121"/>
      <c r="CZ89" s="121"/>
      <c r="DA89" s="121"/>
      <c r="DB89" s="121"/>
      <c r="DC89" s="121"/>
      <c r="DD89" s="121"/>
      <c r="DE89" s="121"/>
      <c r="DJ89" s="121"/>
      <c r="DK89" s="121"/>
      <c r="DL89" s="121"/>
      <c r="DM89" s="121"/>
      <c r="DN89" s="121"/>
      <c r="DO89" s="121"/>
      <c r="DP89" s="121"/>
      <c r="DQ89" s="121"/>
      <c r="DR89" s="121"/>
      <c r="DS89" s="121"/>
      <c r="DT89" s="121"/>
      <c r="DU89" s="121"/>
      <c r="DV89" s="121"/>
      <c r="DW89" s="121"/>
      <c r="DZ89" s="121"/>
      <c r="EA89" s="121"/>
      <c r="EB89" s="121"/>
      <c r="EC89" s="121"/>
      <c r="ED89" s="121"/>
      <c r="EE89" s="121"/>
      <c r="EF89" s="121"/>
      <c r="EG89" s="121"/>
      <c r="EH89" s="121"/>
      <c r="EI89" s="121"/>
      <c r="EK89" s="121"/>
      <c r="EL89" s="121"/>
      <c r="EM89" s="121"/>
      <c r="EN89" s="121"/>
      <c r="EO89" s="121"/>
      <c r="EP89" s="121"/>
      <c r="EQ89" s="121"/>
      <c r="ER89" s="121"/>
      <c r="ES89" s="121"/>
      <c r="ET89" s="121"/>
      <c r="EU89" s="121"/>
      <c r="EV89" s="121"/>
      <c r="EW89" s="121"/>
      <c r="EX89" s="121"/>
      <c r="EY89" s="121"/>
      <c r="EZ89" s="121"/>
      <c r="FA89" s="121"/>
      <c r="FB89" s="121"/>
      <c r="FC89" s="121"/>
      <c r="FD89" s="121"/>
      <c r="FE89" s="121"/>
      <c r="FF89" s="121"/>
      <c r="FG89" s="121"/>
      <c r="FH89" s="121"/>
      <c r="FI89" s="121"/>
      <c r="FJ89" s="121"/>
      <c r="FK89" s="121"/>
      <c r="FL89" s="121"/>
      <c r="FM89" s="121"/>
      <c r="FN89" s="121"/>
      <c r="FX89" s="121"/>
      <c r="GU89" s="79"/>
      <c r="GV89" s="81"/>
      <c r="GW89" s="81"/>
      <c r="GX89" s="79"/>
      <c r="GY89" s="81"/>
      <c r="GZ89" s="81"/>
      <c r="HA89" s="81"/>
      <c r="HB89" s="81"/>
      <c r="HC89" s="81"/>
      <c r="HD89" s="81"/>
      <c r="HE89" s="81"/>
      <c r="HF89" s="81"/>
      <c r="HG89" s="81"/>
      <c r="HH89" s="81"/>
      <c r="HI89" s="81"/>
      <c r="HJ89" s="81"/>
      <c r="HK89" s="81"/>
      <c r="HL89" s="81"/>
      <c r="HM89" s="81"/>
      <c r="HN89" s="81"/>
      <c r="HO89" s="81"/>
      <c r="HP89" s="81"/>
      <c r="HQ89" s="81"/>
      <c r="HR89" s="81"/>
      <c r="HS89" s="81"/>
      <c r="HT89" s="81"/>
      <c r="HU89" s="81"/>
      <c r="HV89" s="81"/>
      <c r="HW89" s="81"/>
      <c r="HX89" s="81"/>
      <c r="HY89" s="81"/>
      <c r="HZ89" s="81"/>
      <c r="IA89" s="81"/>
      <c r="IB89" s="81"/>
      <c r="IC89" s="81"/>
      <c r="ID89" s="81"/>
      <c r="IE89" s="81"/>
      <c r="IF89" s="81"/>
      <c r="IG89" s="81"/>
      <c r="IH89" s="81"/>
      <c r="II89" s="81"/>
      <c r="IJ89" s="81"/>
      <c r="IK89" s="81"/>
      <c r="IL89" s="81"/>
      <c r="IM89" s="81"/>
      <c r="IN89" s="81"/>
      <c r="IO89" s="81"/>
      <c r="IP89" s="81"/>
      <c r="IQ89" s="81"/>
      <c r="IR89" s="81"/>
      <c r="IS89" s="81"/>
      <c r="IT89" s="81"/>
      <c r="IU89" s="81"/>
      <c r="IV89" s="81"/>
      <c r="IW89" s="81"/>
      <c r="IX89" s="81"/>
      <c r="IY89" s="81"/>
      <c r="IZ89" s="81"/>
      <c r="JA89" s="81"/>
      <c r="JB89" s="81"/>
      <c r="JC89" s="81"/>
      <c r="JD89" s="81"/>
      <c r="JE89" s="81"/>
      <c r="JF89" s="81"/>
      <c r="JG89" s="81"/>
      <c r="JH89" s="81"/>
      <c r="JI89" s="81"/>
      <c r="JJ89" s="81"/>
      <c r="JK89" s="81"/>
      <c r="JL89" s="81"/>
      <c r="JM89" s="81"/>
      <c r="JN89" s="81"/>
      <c r="JO89" s="81"/>
      <c r="JP89" s="81"/>
      <c r="JQ89" s="81"/>
      <c r="JR89" s="81"/>
      <c r="JS89" s="81"/>
      <c r="JT89" s="81"/>
      <c r="JU89" s="81"/>
      <c r="JV89" s="81"/>
      <c r="JW89" s="81"/>
      <c r="JX89" s="81"/>
      <c r="JY89" s="81"/>
      <c r="JZ89" s="81"/>
      <c r="KA89" s="81"/>
      <c r="KB89" s="81"/>
      <c r="KC89" s="81"/>
      <c r="KD89" s="81"/>
      <c r="KE89" s="81"/>
      <c r="KF89" s="81"/>
      <c r="KG89" s="81"/>
      <c r="KH89" s="81"/>
      <c r="KI89" s="81"/>
      <c r="KJ89" s="81"/>
      <c r="KK89" s="81"/>
      <c r="KL89" s="81"/>
      <c r="KM89" s="81"/>
      <c r="KN89" s="81"/>
      <c r="KO89" s="81"/>
      <c r="KP89" s="81"/>
      <c r="KQ89" s="81"/>
      <c r="KR89" s="81"/>
      <c r="KS89" s="81"/>
      <c r="KT89" s="81"/>
      <c r="KU89" s="81"/>
      <c r="KV89" s="81"/>
      <c r="KW89" s="81"/>
      <c r="KX89" s="81"/>
      <c r="KY89" s="81"/>
      <c r="KZ89" s="81"/>
      <c r="LA89" s="81"/>
      <c r="LB89" s="81"/>
      <c r="LC89" s="81"/>
      <c r="LD89" s="81"/>
      <c r="LE89" s="121"/>
      <c r="LF89" s="121"/>
      <c r="LG89" s="81"/>
      <c r="LH89" s="81"/>
      <c r="LI89" s="339"/>
      <c r="LJ89" s="339"/>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T89" s="79" t="s">
        <v>2191</v>
      </c>
      <c r="MV89" s="81"/>
      <c r="MZ89" s="121"/>
      <c r="NA89" s="121"/>
      <c r="NB89" s="121"/>
      <c r="NF89" s="121"/>
      <c r="NG89" s="121"/>
      <c r="NH89" s="121"/>
      <c r="NI89" s="121"/>
      <c r="NJ89" s="121"/>
      <c r="NK89" s="122"/>
      <c r="NM89" s="122"/>
      <c r="NN89" s="123"/>
      <c r="NO89" s="180"/>
      <c r="NQ89" s="122"/>
      <c r="NW89" s="123"/>
      <c r="OF89" s="122"/>
      <c r="OG89" s="121"/>
      <c r="OH89" s="121"/>
      <c r="OI89" s="121"/>
      <c r="OM89" s="121"/>
      <c r="OS89" s="121"/>
      <c r="OT89" s="121"/>
      <c r="OW89" s="121"/>
      <c r="OX89" s="121"/>
      <c r="PA89" s="121"/>
      <c r="PC89" s="121"/>
      <c r="PD89" s="121"/>
      <c r="PE89" s="121"/>
      <c r="PI89" s="121"/>
      <c r="PJ89" s="121"/>
      <c r="PO89" s="121"/>
      <c r="PQ89" s="121"/>
      <c r="PR89" s="121"/>
      <c r="PT89" s="121"/>
      <c r="PX89" s="123"/>
      <c r="PZ89" s="121"/>
      <c r="QA89" s="121"/>
      <c r="QB89" s="123"/>
      <c r="QE89" s="121"/>
      <c r="QF89" s="121"/>
      <c r="QL89" s="121"/>
      <c r="QM89" s="121"/>
      <c r="QN89" s="121"/>
      <c r="QP89" s="121"/>
      <c r="QQ89" s="121"/>
      <c r="QR89" s="121"/>
      <c r="QV89" s="121"/>
      <c r="QZ89" s="121"/>
      <c r="RA89" s="121"/>
      <c r="RB89" s="121"/>
      <c r="RC89" s="121"/>
      <c r="RG89" s="121"/>
      <c r="RN89" s="121"/>
      <c r="RO89" s="121"/>
      <c r="RS89" s="123"/>
      <c r="RT89" s="121"/>
      <c r="RU89" s="121"/>
      <c r="RV89" s="123"/>
      <c r="SC89" s="121"/>
      <c r="SD89" s="121"/>
      <c r="SK89" s="121"/>
      <c r="SO89" s="121"/>
      <c r="SR89" s="81"/>
      <c r="SS89" s="81"/>
      <c r="ST89" s="81"/>
      <c r="SU89" s="81"/>
      <c r="SV89" s="81"/>
      <c r="SW89" s="81"/>
      <c r="SX89" s="81"/>
      <c r="SY89" s="81"/>
      <c r="SZ89" s="81"/>
      <c r="TA89" s="81"/>
      <c r="TB89" s="81"/>
      <c r="TC89" s="81"/>
      <c r="TD89" s="81"/>
      <c r="TE89" s="81"/>
      <c r="TF89" s="81"/>
      <c r="TG89" s="81"/>
      <c r="TH89" s="81"/>
      <c r="TI89" s="81"/>
      <c r="TJ89" s="81"/>
      <c r="TK89" s="81"/>
      <c r="TL89" s="81"/>
      <c r="TM89" s="81"/>
      <c r="TN89" s="81"/>
      <c r="TO89" s="81"/>
      <c r="TP89" s="81"/>
      <c r="TQ89" s="81"/>
      <c r="TR89" s="81"/>
      <c r="TS89" s="81"/>
      <c r="TT89" s="81"/>
      <c r="TU89" s="81"/>
      <c r="TV89" s="81"/>
      <c r="TW89" s="81"/>
      <c r="TX89" s="81"/>
      <c r="TY89" s="81"/>
      <c r="TZ89" s="81"/>
      <c r="UA89" s="81"/>
      <c r="UB89" s="81"/>
      <c r="UC89" s="81"/>
      <c r="UD89" s="81"/>
      <c r="UE89" s="81"/>
      <c r="UF89" s="81"/>
      <c r="UG89" s="81"/>
      <c r="UH89" s="81"/>
      <c r="UI89" s="81"/>
      <c r="UJ89" s="81"/>
      <c r="UK89" s="81"/>
      <c r="UL89" s="81"/>
      <c r="UM89" s="81"/>
      <c r="UN89" s="81"/>
      <c r="UO89" s="82"/>
      <c r="UP89" s="82"/>
      <c r="UQ89" s="81"/>
      <c r="UR89" s="81"/>
      <c r="US89" s="81"/>
      <c r="UT89" s="81"/>
      <c r="UU89" s="81"/>
      <c r="UV89" s="81"/>
      <c r="UW89" s="81"/>
      <c r="UX89" s="81"/>
      <c r="UY89" s="81"/>
      <c r="UZ89" s="81"/>
      <c r="VA89" s="81"/>
      <c r="VB89" s="81"/>
      <c r="VC89" s="81"/>
      <c r="VD89" s="81"/>
      <c r="VE89" s="81"/>
      <c r="VF89" s="81"/>
      <c r="VG89" s="81"/>
      <c r="VH89" s="81"/>
      <c r="VI89" s="81"/>
      <c r="VJ89" s="81"/>
      <c r="VK89" s="81"/>
      <c r="VL89" s="81"/>
      <c r="VM89" s="81"/>
      <c r="VN89" s="81"/>
      <c r="VO89" s="81"/>
      <c r="VP89" s="81"/>
      <c r="VQ89" s="81"/>
      <c r="VR89" s="81"/>
      <c r="VS89" s="81"/>
      <c r="VT89" s="81"/>
      <c r="VU89" s="81"/>
      <c r="VV89" s="81"/>
      <c r="VW89" s="81"/>
      <c r="VX89" s="81"/>
      <c r="VY89" s="81"/>
      <c r="VZ89" s="81"/>
      <c r="WA89" s="81"/>
      <c r="WB89" s="81"/>
      <c r="WC89" s="81"/>
      <c r="WD89" s="81"/>
      <c r="WE89" s="81"/>
      <c r="WF89" s="81"/>
      <c r="WG89" s="81"/>
      <c r="WH89" s="81"/>
      <c r="WI89" s="81"/>
      <c r="WJ89" s="80"/>
      <c r="WK89" s="81"/>
      <c r="WL89" s="81"/>
      <c r="WM89" s="81"/>
      <c r="WN89" s="81"/>
      <c r="WO89" s="81"/>
      <c r="WP89" s="81"/>
      <c r="WQ89" s="81"/>
      <c r="WR89" s="81"/>
      <c r="WS89" s="81"/>
      <c r="WT89" s="81"/>
      <c r="WU89" s="81"/>
      <c r="WV89" s="81"/>
      <c r="WW89" s="81"/>
      <c r="WX89" s="81"/>
      <c r="WY89" s="81"/>
      <c r="WZ89" s="81"/>
      <c r="XA89" s="81"/>
      <c r="XB89" s="81"/>
      <c r="XC89" s="81"/>
      <c r="XD89" s="81"/>
      <c r="XE89" s="81"/>
      <c r="XF89" s="81"/>
      <c r="XG89" s="81"/>
      <c r="XH89" s="81"/>
      <c r="XI89" s="81"/>
      <c r="XJ89" s="81"/>
      <c r="XK89" s="81"/>
      <c r="XL89" s="81"/>
      <c r="XM89" s="81"/>
      <c r="XN89" s="81"/>
      <c r="XO89" s="81"/>
      <c r="XP89" s="81"/>
      <c r="XQ89" s="81"/>
      <c r="XR89" s="81"/>
      <c r="XS89" s="81"/>
      <c r="XT89" s="81"/>
      <c r="XU89" s="81"/>
      <c r="XV89" s="81"/>
      <c r="XW89" s="81"/>
      <c r="XX89" s="81"/>
      <c r="XY89" s="81"/>
      <c r="XZ89" s="81"/>
      <c r="YA89" s="81"/>
      <c r="YB89" s="81"/>
      <c r="YC89" s="81"/>
      <c r="YD89" s="81"/>
      <c r="YE89" s="81"/>
      <c r="YF89" s="81"/>
      <c r="YG89" s="81"/>
      <c r="YH89" s="81"/>
      <c r="YI89" s="81"/>
      <c r="YJ89" s="81"/>
      <c r="YK89" s="81"/>
      <c r="YL89" s="310"/>
      <c r="YM89" s="310"/>
      <c r="YN89" s="310"/>
      <c r="YO89" s="310"/>
      <c r="YP89" s="2"/>
      <c r="YQ89" s="2"/>
    </row>
    <row r="90" spans="1:667" s="68" customFormat="1" ht="15" hidden="1" customHeight="1" x14ac:dyDescent="0.25">
      <c r="A90" s="75" t="s">
        <v>1197</v>
      </c>
      <c r="B90" s="75"/>
      <c r="C90" s="121"/>
      <c r="D90" s="121"/>
      <c r="BA90" s="121"/>
      <c r="BB90" s="121"/>
      <c r="BC90" s="121"/>
      <c r="BD90" s="121"/>
      <c r="BE90" s="121"/>
      <c r="BF90" s="121"/>
      <c r="BG90" s="121">
        <v>1</v>
      </c>
      <c r="BH90" s="121">
        <v>1</v>
      </c>
      <c r="BI90" s="121">
        <v>1</v>
      </c>
      <c r="BJ90" s="121"/>
      <c r="BK90" s="121"/>
      <c r="BL90" s="121"/>
      <c r="BM90" s="121"/>
      <c r="BN90" s="121"/>
      <c r="BO90" s="121"/>
      <c r="BP90" s="121"/>
      <c r="BQ90" s="121"/>
      <c r="BR90" s="121"/>
      <c r="BZ90" s="121"/>
      <c r="CB90" s="121"/>
      <c r="CC90" s="121"/>
      <c r="CD90" s="121"/>
      <c r="CE90" s="121"/>
      <c r="CF90" s="121"/>
      <c r="CG90" s="121"/>
      <c r="CH90" s="121"/>
      <c r="CI90" s="121"/>
      <c r="CJ90" s="121"/>
      <c r="CK90" s="121"/>
      <c r="CP90" s="121"/>
      <c r="CQ90" s="121"/>
      <c r="CR90" s="121"/>
      <c r="CS90" s="121"/>
      <c r="CT90" s="121"/>
      <c r="CU90" s="121"/>
      <c r="CV90" s="121"/>
      <c r="CW90" s="121"/>
      <c r="CX90" s="121"/>
      <c r="CY90" s="121"/>
      <c r="CZ90" s="121"/>
      <c r="DA90" s="121"/>
      <c r="DB90" s="121"/>
      <c r="DC90" s="121"/>
      <c r="DD90" s="121"/>
      <c r="DE90" s="121"/>
      <c r="DJ90" s="121"/>
      <c r="DK90" s="121"/>
      <c r="DL90" s="121"/>
      <c r="DM90" s="121"/>
      <c r="DN90" s="121"/>
      <c r="DO90" s="121"/>
      <c r="DP90" s="121"/>
      <c r="DQ90" s="121"/>
      <c r="DR90" s="121"/>
      <c r="DS90" s="121"/>
      <c r="DT90" s="121"/>
      <c r="DU90" s="121"/>
      <c r="DV90" s="121"/>
      <c r="DW90" s="121"/>
      <c r="DZ90" s="121"/>
      <c r="EA90" s="121"/>
      <c r="EB90" s="121"/>
      <c r="EC90" s="121"/>
      <c r="ED90" s="121"/>
      <c r="EE90" s="121"/>
      <c r="EF90" s="121"/>
      <c r="EG90" s="121"/>
      <c r="EH90" s="121"/>
      <c r="EI90" s="121"/>
      <c r="EK90" s="121"/>
      <c r="EL90" s="121"/>
      <c r="EM90" s="121"/>
      <c r="EN90" s="121"/>
      <c r="EO90" s="121"/>
      <c r="EP90" s="121"/>
      <c r="EQ90" s="121"/>
      <c r="ER90" s="121"/>
      <c r="ES90" s="121"/>
      <c r="ET90" s="121"/>
      <c r="EU90" s="121"/>
      <c r="EV90" s="121"/>
      <c r="EW90" s="121"/>
      <c r="EX90" s="121"/>
      <c r="EY90" s="121"/>
      <c r="EZ90" s="121"/>
      <c r="FA90" s="121"/>
      <c r="FB90" s="121"/>
      <c r="FC90" s="121"/>
      <c r="FD90" s="121"/>
      <c r="FE90" s="121"/>
      <c r="FF90" s="121"/>
      <c r="FG90" s="121"/>
      <c r="FH90" s="121"/>
      <c r="FI90" s="121"/>
      <c r="FJ90" s="121"/>
      <c r="FK90" s="121"/>
      <c r="FL90" s="121"/>
      <c r="FM90" s="121"/>
      <c r="FN90" s="121"/>
      <c r="FX90" s="121"/>
      <c r="GU90" s="79"/>
      <c r="GV90" s="81"/>
      <c r="GW90" s="81"/>
      <c r="GX90" s="79"/>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1"/>
      <c r="IV90" s="81"/>
      <c r="IW90" s="81"/>
      <c r="IX90" s="81"/>
      <c r="IY90" s="81"/>
      <c r="IZ90" s="81"/>
      <c r="JA90" s="81"/>
      <c r="JB90" s="81"/>
      <c r="JC90" s="81"/>
      <c r="JD90" s="81"/>
      <c r="JE90" s="81"/>
      <c r="JF90" s="81"/>
      <c r="JG90" s="81"/>
      <c r="JH90" s="81"/>
      <c r="JI90" s="81"/>
      <c r="JJ90" s="81"/>
      <c r="JK90" s="81"/>
      <c r="JL90" s="81"/>
      <c r="JM90" s="81"/>
      <c r="JN90" s="81"/>
      <c r="JO90" s="81"/>
      <c r="JP90" s="81"/>
      <c r="JQ90" s="81"/>
      <c r="JR90" s="81"/>
      <c r="JS90" s="81"/>
      <c r="JT90" s="81"/>
      <c r="JU90" s="81"/>
      <c r="JV90" s="81"/>
      <c r="JW90" s="81"/>
      <c r="JX90" s="81"/>
      <c r="JY90" s="81"/>
      <c r="JZ90" s="81"/>
      <c r="KA90" s="81"/>
      <c r="KB90" s="81"/>
      <c r="KC90" s="81"/>
      <c r="KD90" s="81"/>
      <c r="KE90" s="81"/>
      <c r="KF90" s="81"/>
      <c r="KG90" s="81"/>
      <c r="KH90" s="81"/>
      <c r="KI90" s="81"/>
      <c r="KJ90" s="81"/>
      <c r="KK90" s="81"/>
      <c r="KL90" s="81"/>
      <c r="KM90" s="81"/>
      <c r="KN90" s="81"/>
      <c r="KO90" s="81"/>
      <c r="KP90" s="81"/>
      <c r="KQ90" s="81"/>
      <c r="KR90" s="81"/>
      <c r="KS90" s="81"/>
      <c r="KT90" s="81"/>
      <c r="KU90" s="81"/>
      <c r="KV90" s="81"/>
      <c r="KW90" s="81"/>
      <c r="KX90" s="81"/>
      <c r="KY90" s="81"/>
      <c r="KZ90" s="81"/>
      <c r="LA90" s="81"/>
      <c r="LB90" s="81"/>
      <c r="LC90" s="81"/>
      <c r="LD90" s="81"/>
      <c r="LE90" s="121"/>
      <c r="LF90" s="121"/>
      <c r="LG90" s="81"/>
      <c r="LH90" s="81"/>
      <c r="LI90" s="339"/>
      <c r="LJ90" s="339"/>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T90" s="79" t="s">
        <v>2191</v>
      </c>
      <c r="MV90" s="81"/>
      <c r="MZ90" s="121"/>
      <c r="NA90" s="121">
        <v>1</v>
      </c>
      <c r="NB90" s="121">
        <v>1</v>
      </c>
      <c r="NF90" s="121"/>
      <c r="NG90" s="121"/>
      <c r="NH90" s="121"/>
      <c r="NI90" s="121"/>
      <c r="NJ90" s="121"/>
      <c r="NK90" s="122">
        <v>1</v>
      </c>
      <c r="NL90" s="68">
        <v>1</v>
      </c>
      <c r="NM90" s="122">
        <v>1</v>
      </c>
      <c r="NN90" s="123"/>
      <c r="NO90" s="180"/>
      <c r="NQ90" s="122"/>
      <c r="NW90" s="123"/>
      <c r="NX90" s="68">
        <v>0.75</v>
      </c>
      <c r="NY90" s="68">
        <v>0.75</v>
      </c>
      <c r="NZ90" s="68">
        <v>0.75</v>
      </c>
      <c r="OF90" s="122"/>
      <c r="OG90" s="121"/>
      <c r="OH90" s="121"/>
      <c r="OI90" s="121"/>
      <c r="OM90" s="121"/>
      <c r="OS90" s="121"/>
      <c r="OT90" s="121"/>
      <c r="OW90" s="121"/>
      <c r="OX90" s="121"/>
      <c r="PA90" s="121"/>
      <c r="PC90" s="121"/>
      <c r="PD90" s="121"/>
      <c r="PE90" s="121"/>
      <c r="PI90" s="121"/>
      <c r="PJ90" s="121"/>
      <c r="PO90" s="121"/>
      <c r="PQ90" s="121"/>
      <c r="PR90" s="121"/>
      <c r="PT90" s="121"/>
      <c r="PX90" s="123"/>
      <c r="PZ90" s="121"/>
      <c r="QA90" s="121"/>
      <c r="QB90" s="123"/>
      <c r="QE90" s="121"/>
      <c r="QF90" s="121"/>
      <c r="QL90" s="121"/>
      <c r="QM90" s="121"/>
      <c r="QN90" s="121"/>
      <c r="QP90" s="121"/>
      <c r="QQ90" s="121"/>
      <c r="QR90" s="121"/>
      <c r="QV90" s="121"/>
      <c r="QZ90" s="121"/>
      <c r="RA90" s="121"/>
      <c r="RB90" s="121"/>
      <c r="RC90" s="121"/>
      <c r="RG90" s="121"/>
      <c r="RN90" s="121"/>
      <c r="RO90" s="121"/>
      <c r="RS90" s="123"/>
      <c r="RT90" s="121">
        <v>0.75</v>
      </c>
      <c r="RU90" s="121">
        <v>0.75</v>
      </c>
      <c r="RV90" s="123"/>
      <c r="SC90" s="121"/>
      <c r="SD90" s="121"/>
      <c r="SK90" s="121"/>
      <c r="SO90" s="121"/>
      <c r="SR90" s="81"/>
      <c r="SS90" s="81"/>
      <c r="ST90" s="81"/>
      <c r="SU90" s="81"/>
      <c r="SV90" s="81"/>
      <c r="SW90" s="81"/>
      <c r="SX90" s="81"/>
      <c r="SY90" s="81"/>
      <c r="SZ90" s="81"/>
      <c r="TA90" s="81"/>
      <c r="TB90" s="81"/>
      <c r="TC90" s="81"/>
      <c r="TD90" s="81"/>
      <c r="TE90" s="81"/>
      <c r="TF90" s="81"/>
      <c r="TG90" s="81"/>
      <c r="TH90" s="81"/>
      <c r="TI90" s="81"/>
      <c r="TJ90" s="81"/>
      <c r="TK90" s="81"/>
      <c r="TL90" s="81"/>
      <c r="TM90" s="81"/>
      <c r="TN90" s="81"/>
      <c r="TO90" s="81"/>
      <c r="TP90" s="81"/>
      <c r="TQ90" s="81"/>
      <c r="TR90" s="81"/>
      <c r="TS90" s="81"/>
      <c r="TT90" s="81"/>
      <c r="TU90" s="81"/>
      <c r="TV90" s="81"/>
      <c r="TW90" s="81"/>
      <c r="TX90" s="81"/>
      <c r="TY90" s="81"/>
      <c r="TZ90" s="81"/>
      <c r="UA90" s="81"/>
      <c r="UB90" s="81"/>
      <c r="UC90" s="81"/>
      <c r="UD90" s="81"/>
      <c r="UE90" s="81"/>
      <c r="UF90" s="81"/>
      <c r="UG90" s="81"/>
      <c r="UH90" s="81"/>
      <c r="UI90" s="81"/>
      <c r="UJ90" s="81"/>
      <c r="UK90" s="81"/>
      <c r="UL90" s="81"/>
      <c r="UM90" s="81"/>
      <c r="UN90" s="81"/>
      <c r="UO90" s="82"/>
      <c r="UP90" s="82"/>
      <c r="UQ90" s="81"/>
      <c r="UR90" s="81"/>
      <c r="US90" s="81"/>
      <c r="UT90" s="81"/>
      <c r="UU90" s="81"/>
      <c r="UV90" s="81"/>
      <c r="UW90" s="81"/>
      <c r="UX90" s="81"/>
      <c r="UY90" s="81"/>
      <c r="UZ90" s="81"/>
      <c r="VA90" s="81"/>
      <c r="VB90" s="81"/>
      <c r="VC90" s="81"/>
      <c r="VD90" s="81"/>
      <c r="VE90" s="81"/>
      <c r="VF90" s="81"/>
      <c r="VG90" s="81"/>
      <c r="VH90" s="81"/>
      <c r="VI90" s="81"/>
      <c r="VJ90" s="81"/>
      <c r="VK90" s="81"/>
      <c r="VL90" s="81"/>
      <c r="VM90" s="81"/>
      <c r="VN90" s="81"/>
      <c r="VO90" s="81"/>
      <c r="VP90" s="81"/>
      <c r="VQ90" s="81"/>
      <c r="VR90" s="81"/>
      <c r="VS90" s="81"/>
      <c r="VT90" s="81"/>
      <c r="VU90" s="81"/>
      <c r="VV90" s="81"/>
      <c r="VW90" s="81"/>
      <c r="VX90" s="81"/>
      <c r="VY90" s="81"/>
      <c r="VZ90" s="81"/>
      <c r="WA90" s="81"/>
      <c r="WB90" s="81"/>
      <c r="WC90" s="81"/>
      <c r="WD90" s="81"/>
      <c r="WE90" s="81"/>
      <c r="WF90" s="81"/>
      <c r="WG90" s="81"/>
      <c r="WH90" s="81"/>
      <c r="WI90" s="81"/>
      <c r="WJ90" s="80"/>
      <c r="WK90" s="81"/>
      <c r="WL90" s="81"/>
      <c r="WM90" s="81"/>
      <c r="WN90" s="81"/>
      <c r="WO90" s="81"/>
      <c r="WP90" s="81"/>
      <c r="WQ90" s="81"/>
      <c r="WR90" s="81"/>
      <c r="WS90" s="81"/>
      <c r="WT90" s="81"/>
      <c r="WU90" s="81"/>
      <c r="WV90" s="81"/>
      <c r="WW90" s="81"/>
      <c r="WX90" s="81"/>
      <c r="WY90" s="81"/>
      <c r="WZ90" s="81"/>
      <c r="XA90" s="81"/>
      <c r="XB90" s="81"/>
      <c r="XC90" s="81"/>
      <c r="XD90" s="81"/>
      <c r="XE90" s="81"/>
      <c r="XF90" s="81"/>
      <c r="XG90" s="81"/>
      <c r="XH90" s="81"/>
      <c r="XI90" s="81"/>
      <c r="XJ90" s="81"/>
      <c r="XK90" s="81"/>
      <c r="XL90" s="81"/>
      <c r="XM90" s="81"/>
      <c r="XN90" s="81"/>
      <c r="XO90" s="81"/>
      <c r="XP90" s="81"/>
      <c r="XQ90" s="81"/>
      <c r="XR90" s="81"/>
      <c r="XS90" s="81"/>
      <c r="XT90" s="81"/>
      <c r="XU90" s="81"/>
      <c r="XV90" s="81"/>
      <c r="XW90" s="81"/>
      <c r="XX90" s="81"/>
      <c r="XY90" s="81"/>
      <c r="XZ90" s="81"/>
      <c r="YA90" s="81"/>
      <c r="YB90" s="81"/>
      <c r="YC90" s="81"/>
      <c r="YD90" s="81"/>
      <c r="YE90" s="81"/>
      <c r="YF90" s="81"/>
      <c r="YG90" s="81"/>
      <c r="YH90" s="81"/>
      <c r="YI90" s="81"/>
      <c r="YJ90" s="81"/>
      <c r="YK90" s="81"/>
      <c r="YL90" s="310"/>
      <c r="YM90" s="310"/>
      <c r="YN90" s="310"/>
      <c r="YO90" s="310"/>
      <c r="YP90" s="2"/>
      <c r="YQ90" s="2"/>
    </row>
    <row r="91" spans="1:667" s="156" customFormat="1" ht="15" hidden="1" customHeight="1" x14ac:dyDescent="0.25">
      <c r="A91" s="155" t="s">
        <v>1162</v>
      </c>
      <c r="B91" s="134"/>
      <c r="C91" s="157"/>
      <c r="D91" s="157"/>
      <c r="BE91" s="157"/>
      <c r="BF91" s="157"/>
      <c r="BJ91" s="157"/>
      <c r="BK91" s="157"/>
      <c r="BL91" s="157"/>
      <c r="BM91" s="157"/>
      <c r="BN91" s="157"/>
      <c r="BO91" s="157"/>
      <c r="BP91" s="157"/>
      <c r="BQ91" s="157"/>
      <c r="BR91" s="157"/>
      <c r="BZ91" s="157"/>
      <c r="CB91" s="157"/>
      <c r="CC91" s="157"/>
      <c r="CD91" s="157"/>
      <c r="CE91" s="157"/>
      <c r="CF91" s="157"/>
      <c r="CG91" s="157"/>
      <c r="CH91" s="157"/>
      <c r="CI91" s="157"/>
      <c r="CJ91" s="157"/>
      <c r="CK91" s="157"/>
      <c r="CP91" s="157"/>
      <c r="CQ91" s="157"/>
      <c r="CR91" s="157"/>
      <c r="CS91" s="157"/>
      <c r="CT91" s="157"/>
      <c r="CU91" s="157"/>
      <c r="CV91" s="157"/>
      <c r="CW91" s="157"/>
      <c r="CX91" s="157"/>
      <c r="CY91" s="157"/>
      <c r="CZ91" s="157"/>
      <c r="DA91" s="157"/>
      <c r="DB91" s="157">
        <v>1</v>
      </c>
      <c r="DC91" s="157">
        <v>1</v>
      </c>
      <c r="DD91" s="157">
        <v>1</v>
      </c>
      <c r="DE91" s="157">
        <v>1</v>
      </c>
      <c r="DJ91" s="157">
        <v>1</v>
      </c>
      <c r="DK91" s="157">
        <v>1</v>
      </c>
      <c r="DL91" s="157">
        <v>1</v>
      </c>
      <c r="DM91" s="157">
        <v>1</v>
      </c>
      <c r="DN91" s="157">
        <v>1</v>
      </c>
      <c r="DO91" s="157">
        <v>1</v>
      </c>
      <c r="DP91" s="157">
        <v>1</v>
      </c>
      <c r="DQ91" s="157">
        <v>1</v>
      </c>
      <c r="DR91" s="157">
        <v>1</v>
      </c>
      <c r="DS91" s="157">
        <v>1</v>
      </c>
      <c r="DT91" s="157">
        <v>1</v>
      </c>
      <c r="DU91" s="157">
        <v>1</v>
      </c>
      <c r="DV91" s="157">
        <v>1</v>
      </c>
      <c r="DW91" s="157">
        <v>1</v>
      </c>
      <c r="DX91" s="156">
        <v>1</v>
      </c>
      <c r="DY91" s="156">
        <v>1</v>
      </c>
      <c r="DZ91" s="157"/>
      <c r="EA91" s="157"/>
      <c r="EB91" s="157"/>
      <c r="EC91" s="157"/>
      <c r="ED91" s="157"/>
      <c r="EE91" s="157"/>
      <c r="EF91" s="157"/>
      <c r="EG91" s="157"/>
      <c r="EH91" s="157"/>
      <c r="EI91" s="157"/>
      <c r="EK91" s="157"/>
      <c r="EL91" s="157"/>
      <c r="EM91" s="157"/>
      <c r="EN91" s="157"/>
      <c r="EO91" s="157"/>
      <c r="EP91" s="157"/>
      <c r="EQ91" s="157"/>
      <c r="ER91" s="157"/>
      <c r="ES91" s="157"/>
      <c r="ET91" s="157"/>
      <c r="EU91" s="157"/>
      <c r="EV91" s="157"/>
      <c r="EW91" s="157"/>
      <c r="EX91" s="157"/>
      <c r="EY91" s="157"/>
      <c r="EZ91" s="157"/>
      <c r="FA91" s="157"/>
      <c r="FB91" s="157"/>
      <c r="FC91" s="157"/>
      <c r="FD91" s="157"/>
      <c r="FE91" s="157"/>
      <c r="FF91" s="157"/>
      <c r="FG91" s="157"/>
      <c r="FH91" s="157"/>
      <c r="FI91" s="157"/>
      <c r="FJ91" s="157"/>
      <c r="FK91" s="157"/>
      <c r="FL91" s="157"/>
      <c r="FM91" s="157"/>
      <c r="FN91" s="157"/>
      <c r="FX91" s="157"/>
      <c r="GU91" s="79"/>
      <c r="GV91" s="81"/>
      <c r="GW91" s="81"/>
      <c r="GX91" s="79"/>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1"/>
      <c r="IV91" s="81"/>
      <c r="IW91" s="81"/>
      <c r="IX91" s="81"/>
      <c r="IY91" s="81"/>
      <c r="IZ91" s="81"/>
      <c r="JA91" s="81"/>
      <c r="JB91" s="81"/>
      <c r="JC91" s="81"/>
      <c r="JD91" s="81"/>
      <c r="JE91" s="81"/>
      <c r="JF91" s="81"/>
      <c r="JG91" s="81"/>
      <c r="JH91" s="81"/>
      <c r="JI91" s="81"/>
      <c r="JJ91" s="81"/>
      <c r="JK91" s="81"/>
      <c r="JL91" s="81"/>
      <c r="JM91" s="81"/>
      <c r="JN91" s="81"/>
      <c r="JO91" s="81"/>
      <c r="JP91" s="81"/>
      <c r="JQ91" s="81"/>
      <c r="JR91" s="81"/>
      <c r="JS91" s="81"/>
      <c r="JT91" s="81"/>
      <c r="JU91" s="81"/>
      <c r="JV91" s="81"/>
      <c r="JW91" s="81"/>
      <c r="JX91" s="81"/>
      <c r="JY91" s="81"/>
      <c r="JZ91" s="81"/>
      <c r="KA91" s="81"/>
      <c r="KB91" s="81"/>
      <c r="KC91" s="81"/>
      <c r="KD91" s="81"/>
      <c r="KE91" s="81"/>
      <c r="KF91" s="81"/>
      <c r="KG91" s="81"/>
      <c r="KH91" s="81"/>
      <c r="KI91" s="81"/>
      <c r="KJ91" s="81"/>
      <c r="KK91" s="81"/>
      <c r="KL91" s="81"/>
      <c r="KM91" s="81"/>
      <c r="KN91" s="81"/>
      <c r="KO91" s="81"/>
      <c r="KP91" s="81"/>
      <c r="KQ91" s="81"/>
      <c r="KR91" s="81"/>
      <c r="KS91" s="81"/>
      <c r="KT91" s="81"/>
      <c r="KU91" s="81"/>
      <c r="KV91" s="81"/>
      <c r="KW91" s="81"/>
      <c r="KX91" s="81"/>
      <c r="KY91" s="81"/>
      <c r="KZ91" s="81"/>
      <c r="LA91" s="81"/>
      <c r="LB91" s="81"/>
      <c r="LC91" s="81"/>
      <c r="LD91" s="81"/>
      <c r="LE91" s="157"/>
      <c r="LF91" s="157"/>
      <c r="LG91" s="81"/>
      <c r="LH91" s="81"/>
      <c r="LI91" s="324"/>
      <c r="LJ91" s="324"/>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T91" s="79" t="s">
        <v>2191</v>
      </c>
      <c r="MV91" s="81"/>
      <c r="MZ91" s="157"/>
      <c r="NF91" s="157"/>
      <c r="NG91" s="157"/>
      <c r="NH91" s="157"/>
      <c r="NI91" s="157"/>
      <c r="NJ91" s="157"/>
      <c r="NN91" s="158"/>
      <c r="NO91" s="166"/>
      <c r="NQ91" s="159"/>
      <c r="NW91" s="158"/>
      <c r="OF91" s="159"/>
      <c r="OG91" s="157"/>
      <c r="OH91" s="157"/>
      <c r="OI91" s="157"/>
      <c r="OM91" s="157"/>
      <c r="OS91" s="157"/>
      <c r="OT91" s="157"/>
      <c r="OW91" s="157"/>
      <c r="OX91" s="157"/>
      <c r="PA91" s="157"/>
      <c r="PC91" s="157"/>
      <c r="PD91" s="157"/>
      <c r="PE91" s="157"/>
      <c r="PI91" s="157"/>
      <c r="PJ91" s="157"/>
      <c r="PO91" s="157"/>
      <c r="PQ91" s="157"/>
      <c r="PR91" s="157"/>
      <c r="PT91" s="157"/>
      <c r="PX91" s="158"/>
      <c r="PZ91" s="157"/>
      <c r="QA91" s="157"/>
      <c r="QB91" s="158"/>
      <c r="QE91" s="157"/>
      <c r="QF91" s="157"/>
      <c r="QL91" s="157"/>
      <c r="QM91" s="157"/>
      <c r="QN91" s="157"/>
      <c r="QP91" s="157"/>
      <c r="QQ91" s="157"/>
      <c r="QR91" s="157"/>
      <c r="QV91" s="157"/>
      <c r="QZ91" s="157"/>
      <c r="RA91" s="157"/>
      <c r="RB91" s="157"/>
      <c r="RC91" s="157"/>
      <c r="RG91" s="157"/>
      <c r="RN91" s="157"/>
      <c r="RO91" s="157"/>
      <c r="RS91" s="158"/>
      <c r="RT91" s="157"/>
      <c r="RU91" s="157"/>
      <c r="RV91" s="158"/>
      <c r="SC91" s="157"/>
      <c r="SD91" s="157"/>
      <c r="SK91" s="157"/>
      <c r="SO91" s="157"/>
      <c r="SR91" s="81"/>
      <c r="SS91" s="81"/>
      <c r="ST91" s="81"/>
      <c r="SU91" s="81"/>
      <c r="SV91" s="81"/>
      <c r="SW91" s="81"/>
      <c r="SX91" s="81"/>
      <c r="SY91" s="81"/>
      <c r="SZ91" s="81"/>
      <c r="TA91" s="81"/>
      <c r="TB91" s="81"/>
      <c r="TC91" s="81"/>
      <c r="TD91" s="81"/>
      <c r="TE91" s="81"/>
      <c r="TF91" s="81"/>
      <c r="TG91" s="81"/>
      <c r="TH91" s="81"/>
      <c r="TI91" s="81"/>
      <c r="TJ91" s="81"/>
      <c r="TK91" s="81"/>
      <c r="TL91" s="81"/>
      <c r="TM91" s="81"/>
      <c r="TN91" s="81"/>
      <c r="TO91" s="81"/>
      <c r="TP91" s="81"/>
      <c r="TQ91" s="81"/>
      <c r="TR91" s="81"/>
      <c r="TS91" s="81"/>
      <c r="TT91" s="81"/>
      <c r="TU91" s="81"/>
      <c r="TV91" s="81"/>
      <c r="TW91" s="81"/>
      <c r="TX91" s="81"/>
      <c r="TY91" s="81"/>
      <c r="TZ91" s="81"/>
      <c r="UA91" s="81"/>
      <c r="UB91" s="81"/>
      <c r="UC91" s="81"/>
      <c r="UD91" s="81"/>
      <c r="UE91" s="81"/>
      <c r="UF91" s="81"/>
      <c r="UG91" s="81"/>
      <c r="UH91" s="81"/>
      <c r="UI91" s="81"/>
      <c r="UJ91" s="81"/>
      <c r="UK91" s="81"/>
      <c r="UL91" s="81"/>
      <c r="UM91" s="81"/>
      <c r="UN91" s="81"/>
      <c r="UO91" s="82"/>
      <c r="UP91" s="82"/>
      <c r="UQ91" s="81"/>
      <c r="UR91" s="81"/>
      <c r="US91" s="81"/>
      <c r="UT91" s="81"/>
      <c r="UU91" s="81"/>
      <c r="UV91" s="81"/>
      <c r="UW91" s="81"/>
      <c r="UX91" s="81"/>
      <c r="UY91" s="81"/>
      <c r="UZ91" s="81"/>
      <c r="VA91" s="81"/>
      <c r="VB91" s="81"/>
      <c r="VC91" s="81"/>
      <c r="VD91" s="81"/>
      <c r="VE91" s="81"/>
      <c r="VF91" s="81"/>
      <c r="VG91" s="81"/>
      <c r="VH91" s="81"/>
      <c r="VI91" s="81"/>
      <c r="VJ91" s="81"/>
      <c r="VK91" s="81"/>
      <c r="VL91" s="81"/>
      <c r="VM91" s="81"/>
      <c r="VN91" s="81"/>
      <c r="VO91" s="81"/>
      <c r="VP91" s="81"/>
      <c r="VQ91" s="81"/>
      <c r="VR91" s="81"/>
      <c r="VS91" s="81"/>
      <c r="VT91" s="81"/>
      <c r="VU91" s="81"/>
      <c r="VV91" s="81"/>
      <c r="VW91" s="81"/>
      <c r="VX91" s="81"/>
      <c r="VY91" s="81"/>
      <c r="VZ91" s="81"/>
      <c r="WA91" s="81"/>
      <c r="WB91" s="81"/>
      <c r="WC91" s="81"/>
      <c r="WD91" s="81"/>
      <c r="WE91" s="81"/>
      <c r="WF91" s="81"/>
      <c r="WG91" s="81"/>
      <c r="WH91" s="81"/>
      <c r="WI91" s="81"/>
      <c r="WJ91" s="80"/>
      <c r="WK91" s="81"/>
      <c r="WL91" s="81"/>
      <c r="WM91" s="81"/>
      <c r="WN91" s="81"/>
      <c r="WO91" s="81"/>
      <c r="WP91" s="81"/>
      <c r="WQ91" s="81"/>
      <c r="WR91" s="81"/>
      <c r="WS91" s="81"/>
      <c r="WT91" s="81"/>
      <c r="WU91" s="81"/>
      <c r="WV91" s="81"/>
      <c r="WW91" s="81"/>
      <c r="WX91" s="81"/>
      <c r="WY91" s="81"/>
      <c r="WZ91" s="81"/>
      <c r="XA91" s="81"/>
      <c r="XB91" s="81"/>
      <c r="XC91" s="81"/>
      <c r="XD91" s="81"/>
      <c r="XE91" s="81"/>
      <c r="XF91" s="81"/>
      <c r="XG91" s="81"/>
      <c r="XH91" s="81"/>
      <c r="XI91" s="81"/>
      <c r="XJ91" s="81"/>
      <c r="XK91" s="81"/>
      <c r="XL91" s="81"/>
      <c r="XM91" s="81"/>
      <c r="XN91" s="81"/>
      <c r="XO91" s="81"/>
      <c r="XP91" s="81"/>
      <c r="XQ91" s="81"/>
      <c r="XR91" s="81"/>
      <c r="XS91" s="81"/>
      <c r="XT91" s="81"/>
      <c r="XU91" s="81"/>
      <c r="XV91" s="81"/>
      <c r="XW91" s="81"/>
      <c r="XX91" s="81"/>
      <c r="XY91" s="81"/>
      <c r="XZ91" s="81"/>
      <c r="YA91" s="81"/>
      <c r="YB91" s="81"/>
      <c r="YC91" s="81"/>
      <c r="YD91" s="81"/>
      <c r="YE91" s="81"/>
      <c r="YF91" s="81"/>
      <c r="YG91" s="81"/>
      <c r="YH91" s="81"/>
      <c r="YI91" s="81"/>
      <c r="YJ91" s="81"/>
      <c r="YK91" s="81"/>
      <c r="YL91" s="314"/>
      <c r="YM91" s="314"/>
      <c r="YN91" s="314"/>
      <c r="YO91" s="314"/>
      <c r="YP91" s="2"/>
      <c r="YQ91" s="2"/>
    </row>
    <row r="92" spans="1:667" s="156" customFormat="1" ht="15" hidden="1" customHeight="1" x14ac:dyDescent="0.25">
      <c r="A92" s="155" t="s">
        <v>1163</v>
      </c>
      <c r="B92" s="134"/>
      <c r="C92" s="157"/>
      <c r="D92" s="157"/>
      <c r="BA92" s="157"/>
      <c r="BB92" s="157"/>
      <c r="BC92" s="157"/>
      <c r="BD92" s="157"/>
      <c r="BE92" s="157"/>
      <c r="BF92" s="157"/>
      <c r="BG92" s="157"/>
      <c r="BH92" s="157"/>
      <c r="BI92" s="157"/>
      <c r="BJ92" s="157"/>
      <c r="BK92" s="157"/>
      <c r="BL92" s="157"/>
      <c r="BM92" s="157"/>
      <c r="BN92" s="157"/>
      <c r="BO92" s="157"/>
      <c r="BP92" s="157"/>
      <c r="BQ92" s="157"/>
      <c r="BR92" s="157"/>
      <c r="BZ92" s="157"/>
      <c r="CB92" s="157"/>
      <c r="CC92" s="157"/>
      <c r="CD92" s="157"/>
      <c r="CE92" s="157"/>
      <c r="CF92" s="157"/>
      <c r="CG92" s="157"/>
      <c r="CH92" s="157"/>
      <c r="CI92" s="157"/>
      <c r="CJ92" s="157"/>
      <c r="CK92" s="157"/>
      <c r="CP92" s="157"/>
      <c r="CQ92" s="157">
        <v>1</v>
      </c>
      <c r="CR92" s="157"/>
      <c r="CS92" s="157"/>
      <c r="CT92" s="157"/>
      <c r="CU92" s="157"/>
      <c r="CV92" s="157"/>
      <c r="CW92" s="157"/>
      <c r="CX92" s="157"/>
      <c r="CY92" s="157"/>
      <c r="CZ92" s="157"/>
      <c r="DA92" s="157"/>
      <c r="DB92" s="157"/>
      <c r="DC92" s="157"/>
      <c r="DD92" s="157"/>
      <c r="DE92" s="157"/>
      <c r="DJ92" s="157"/>
      <c r="DK92" s="157"/>
      <c r="DL92" s="157"/>
      <c r="DM92" s="157"/>
      <c r="DN92" s="157"/>
      <c r="DO92" s="157"/>
      <c r="DP92" s="157"/>
      <c r="DQ92" s="157"/>
      <c r="DR92" s="157"/>
      <c r="DS92" s="157"/>
      <c r="DT92" s="157"/>
      <c r="DU92" s="157"/>
      <c r="DV92" s="157"/>
      <c r="DW92" s="157"/>
      <c r="DZ92" s="157"/>
      <c r="EA92" s="157"/>
      <c r="EB92" s="157"/>
      <c r="EC92" s="157"/>
      <c r="ED92" s="157"/>
      <c r="EE92" s="157"/>
      <c r="EF92" s="157"/>
      <c r="EG92" s="157"/>
      <c r="EH92" s="157"/>
      <c r="EI92" s="157"/>
      <c r="EK92" s="157"/>
      <c r="EL92" s="157"/>
      <c r="EM92" s="157"/>
      <c r="EN92" s="157"/>
      <c r="EO92" s="157"/>
      <c r="EP92" s="157"/>
      <c r="EQ92" s="157"/>
      <c r="ER92" s="157"/>
      <c r="ES92" s="157"/>
      <c r="ET92" s="157"/>
      <c r="EU92" s="157"/>
      <c r="EV92" s="157"/>
      <c r="EW92" s="157"/>
      <c r="EX92" s="157"/>
      <c r="EY92" s="157"/>
      <c r="EZ92" s="157"/>
      <c r="FA92" s="157"/>
      <c r="FB92" s="157"/>
      <c r="FC92" s="157"/>
      <c r="FD92" s="157"/>
      <c r="FE92" s="157"/>
      <c r="FF92" s="157"/>
      <c r="FG92" s="157"/>
      <c r="FH92" s="157"/>
      <c r="FI92" s="157"/>
      <c r="FJ92" s="157"/>
      <c r="FK92" s="157"/>
      <c r="FL92" s="157"/>
      <c r="FM92" s="157"/>
      <c r="FN92" s="157"/>
      <c r="FX92" s="157"/>
      <c r="GU92" s="79"/>
      <c r="GV92" s="81"/>
      <c r="GW92" s="81"/>
      <c r="GX92" s="79"/>
      <c r="GY92" s="81"/>
      <c r="GZ92" s="81"/>
      <c r="HA92" s="81"/>
      <c r="HB92" s="81"/>
      <c r="HC92" s="81"/>
      <c r="HD92" s="81"/>
      <c r="HE92" s="81"/>
      <c r="HF92" s="81"/>
      <c r="HG92" s="81"/>
      <c r="HH92" s="81"/>
      <c r="HI92" s="81"/>
      <c r="HJ92" s="81"/>
      <c r="HK92" s="81"/>
      <c r="HL92" s="81"/>
      <c r="HM92" s="81"/>
      <c r="HN92" s="81"/>
      <c r="HO92" s="81"/>
      <c r="HP92" s="81"/>
      <c r="HQ92" s="81"/>
      <c r="HR92" s="81"/>
      <c r="HS92" s="81"/>
      <c r="HT92" s="81"/>
      <c r="HU92" s="81"/>
      <c r="HV92" s="81"/>
      <c r="HW92" s="81"/>
      <c r="HX92" s="81"/>
      <c r="HY92" s="81"/>
      <c r="HZ92" s="81"/>
      <c r="IA92" s="81"/>
      <c r="IB92" s="81"/>
      <c r="IC92" s="81"/>
      <c r="ID92" s="81"/>
      <c r="IE92" s="81"/>
      <c r="IF92" s="81"/>
      <c r="IG92" s="81"/>
      <c r="IH92" s="81"/>
      <c r="II92" s="81"/>
      <c r="IJ92" s="81"/>
      <c r="IK92" s="81"/>
      <c r="IL92" s="81"/>
      <c r="IM92" s="81"/>
      <c r="IN92" s="81"/>
      <c r="IO92" s="81"/>
      <c r="IP92" s="81"/>
      <c r="IQ92" s="81"/>
      <c r="IR92" s="81"/>
      <c r="IS92" s="81"/>
      <c r="IT92" s="81"/>
      <c r="IU92" s="81"/>
      <c r="IV92" s="81"/>
      <c r="IW92" s="81"/>
      <c r="IX92" s="81"/>
      <c r="IY92" s="81"/>
      <c r="IZ92" s="81"/>
      <c r="JA92" s="81"/>
      <c r="JB92" s="81"/>
      <c r="JC92" s="81"/>
      <c r="JD92" s="81"/>
      <c r="JE92" s="81"/>
      <c r="JF92" s="81"/>
      <c r="JG92" s="81"/>
      <c r="JH92" s="81"/>
      <c r="JI92" s="81"/>
      <c r="JJ92" s="81"/>
      <c r="JK92" s="81"/>
      <c r="JL92" s="81"/>
      <c r="JM92" s="81"/>
      <c r="JN92" s="81"/>
      <c r="JO92" s="81"/>
      <c r="JP92" s="81"/>
      <c r="JQ92" s="81"/>
      <c r="JR92" s="81"/>
      <c r="JS92" s="81"/>
      <c r="JT92" s="81"/>
      <c r="JU92" s="81"/>
      <c r="JV92" s="81"/>
      <c r="JW92" s="81"/>
      <c r="JX92" s="81"/>
      <c r="JY92" s="81"/>
      <c r="JZ92" s="81"/>
      <c r="KA92" s="81"/>
      <c r="KB92" s="81"/>
      <c r="KC92" s="81"/>
      <c r="KD92" s="81"/>
      <c r="KE92" s="81"/>
      <c r="KF92" s="81"/>
      <c r="KG92" s="81"/>
      <c r="KH92" s="81"/>
      <c r="KI92" s="81"/>
      <c r="KJ92" s="81"/>
      <c r="KK92" s="81"/>
      <c r="KL92" s="81"/>
      <c r="KM92" s="81"/>
      <c r="KN92" s="81"/>
      <c r="KO92" s="81"/>
      <c r="KP92" s="81"/>
      <c r="KQ92" s="81"/>
      <c r="KR92" s="81"/>
      <c r="KS92" s="81"/>
      <c r="KT92" s="81"/>
      <c r="KU92" s="81"/>
      <c r="KV92" s="81"/>
      <c r="KW92" s="81"/>
      <c r="KX92" s="81"/>
      <c r="KY92" s="81"/>
      <c r="KZ92" s="81"/>
      <c r="LA92" s="81"/>
      <c r="LB92" s="81"/>
      <c r="LC92" s="81"/>
      <c r="LD92" s="81"/>
      <c r="LE92" s="157"/>
      <c r="LF92" s="157"/>
      <c r="LG92" s="81"/>
      <c r="LH92" s="81"/>
      <c r="LI92" s="324"/>
      <c r="LJ92" s="324"/>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T92" s="79" t="s">
        <v>2191</v>
      </c>
      <c r="MV92" s="81"/>
      <c r="MZ92" s="157"/>
      <c r="NA92" s="157"/>
      <c r="NB92" s="157"/>
      <c r="NF92" s="157"/>
      <c r="NG92" s="157"/>
      <c r="NH92" s="157"/>
      <c r="NI92" s="157"/>
      <c r="NJ92" s="157"/>
      <c r="NK92" s="159"/>
      <c r="NM92" s="159"/>
      <c r="NN92" s="158"/>
      <c r="NO92" s="166"/>
      <c r="NQ92" s="159"/>
      <c r="NW92" s="158"/>
      <c r="OF92" s="159"/>
      <c r="OG92" s="157"/>
      <c r="OH92" s="157"/>
      <c r="OI92" s="157"/>
      <c r="OM92" s="157"/>
      <c r="OS92" s="157"/>
      <c r="OT92" s="157">
        <v>1</v>
      </c>
      <c r="OW92" s="157"/>
      <c r="OX92" s="157"/>
      <c r="PA92" s="157"/>
      <c r="PC92" s="157"/>
      <c r="PD92" s="157"/>
      <c r="PE92" s="157"/>
      <c r="PI92" s="157"/>
      <c r="PJ92" s="157"/>
      <c r="PO92" s="157"/>
      <c r="PQ92" s="157"/>
      <c r="PR92" s="157"/>
      <c r="PT92" s="157"/>
      <c r="PX92" s="158"/>
      <c r="PZ92" s="157"/>
      <c r="QA92" s="157"/>
      <c r="QB92" s="158"/>
      <c r="QE92" s="157"/>
      <c r="QF92" s="157"/>
      <c r="QL92" s="157"/>
      <c r="QM92" s="157"/>
      <c r="QN92" s="157"/>
      <c r="QP92" s="157"/>
      <c r="QQ92" s="157"/>
      <c r="QR92" s="157"/>
      <c r="QV92" s="157"/>
      <c r="QZ92" s="157"/>
      <c r="RA92" s="157"/>
      <c r="RB92" s="157"/>
      <c r="RC92" s="157"/>
      <c r="RG92" s="157"/>
      <c r="RN92" s="157"/>
      <c r="RO92" s="157"/>
      <c r="RS92" s="158"/>
      <c r="RT92" s="157"/>
      <c r="RU92" s="157"/>
      <c r="RV92" s="158"/>
      <c r="SC92" s="157"/>
      <c r="SD92" s="157"/>
      <c r="SK92" s="157"/>
      <c r="SO92" s="157"/>
      <c r="SR92" s="81"/>
      <c r="SS92" s="81"/>
      <c r="ST92" s="81"/>
      <c r="SU92" s="81"/>
      <c r="SV92" s="81"/>
      <c r="SW92" s="81"/>
      <c r="SX92" s="81"/>
      <c r="SY92" s="81"/>
      <c r="SZ92" s="81"/>
      <c r="TA92" s="81"/>
      <c r="TB92" s="81"/>
      <c r="TC92" s="81"/>
      <c r="TD92" s="81"/>
      <c r="TE92" s="81"/>
      <c r="TF92" s="81"/>
      <c r="TG92" s="81"/>
      <c r="TH92" s="81"/>
      <c r="TI92" s="81"/>
      <c r="TJ92" s="81"/>
      <c r="TK92" s="81"/>
      <c r="TL92" s="81"/>
      <c r="TM92" s="81"/>
      <c r="TN92" s="81"/>
      <c r="TO92" s="81"/>
      <c r="TP92" s="81"/>
      <c r="TQ92" s="81"/>
      <c r="TR92" s="81">
        <v>1</v>
      </c>
      <c r="TS92" s="81"/>
      <c r="TT92" s="81"/>
      <c r="TU92" s="81"/>
      <c r="TV92" s="81"/>
      <c r="TW92" s="81"/>
      <c r="TX92" s="81"/>
      <c r="TY92" s="81"/>
      <c r="TZ92" s="81">
        <v>0.75</v>
      </c>
      <c r="UA92" s="81"/>
      <c r="UB92" s="81"/>
      <c r="UC92" s="81"/>
      <c r="UD92" s="81"/>
      <c r="UE92" s="81"/>
      <c r="UF92" s="81"/>
      <c r="UG92" s="81"/>
      <c r="UH92" s="81"/>
      <c r="UI92" s="81"/>
      <c r="UJ92" s="81"/>
      <c r="UK92" s="81"/>
      <c r="UL92" s="81"/>
      <c r="UM92" s="81"/>
      <c r="UN92" s="81"/>
      <c r="UO92" s="82"/>
      <c r="UP92" s="82"/>
      <c r="UQ92" s="81"/>
      <c r="UR92" s="81"/>
      <c r="US92" s="81"/>
      <c r="UT92" s="81"/>
      <c r="UU92" s="81"/>
      <c r="UV92" s="81"/>
      <c r="UW92" s="81"/>
      <c r="UX92" s="81"/>
      <c r="UY92" s="81"/>
      <c r="UZ92" s="81"/>
      <c r="VA92" s="81"/>
      <c r="VB92" s="81"/>
      <c r="VC92" s="81"/>
      <c r="VD92" s="81"/>
      <c r="VE92" s="81"/>
      <c r="VF92" s="81"/>
      <c r="VG92" s="81"/>
      <c r="VH92" s="81"/>
      <c r="VI92" s="81"/>
      <c r="VJ92" s="81"/>
      <c r="VK92" s="81"/>
      <c r="VL92" s="81"/>
      <c r="VM92" s="81"/>
      <c r="VN92" s="81"/>
      <c r="VO92" s="81"/>
      <c r="VP92" s="81"/>
      <c r="VQ92" s="81"/>
      <c r="VR92" s="81"/>
      <c r="VS92" s="81"/>
      <c r="VT92" s="81"/>
      <c r="VU92" s="81"/>
      <c r="VV92" s="81"/>
      <c r="VW92" s="81"/>
      <c r="VX92" s="81"/>
      <c r="VY92" s="81"/>
      <c r="VZ92" s="81"/>
      <c r="WA92" s="81"/>
      <c r="WB92" s="81"/>
      <c r="WC92" s="81"/>
      <c r="WD92" s="81"/>
      <c r="WE92" s="81"/>
      <c r="WF92" s="81"/>
      <c r="WG92" s="81"/>
      <c r="WH92" s="81"/>
      <c r="WI92" s="81"/>
      <c r="WJ92" s="80"/>
      <c r="WK92" s="81"/>
      <c r="WL92" s="81"/>
      <c r="WM92" s="81"/>
      <c r="WN92" s="81"/>
      <c r="WO92" s="81"/>
      <c r="WP92" s="81"/>
      <c r="WQ92" s="81"/>
      <c r="WR92" s="81"/>
      <c r="WS92" s="81"/>
      <c r="WT92" s="81"/>
      <c r="WU92" s="81"/>
      <c r="WV92" s="81"/>
      <c r="WW92" s="81"/>
      <c r="WX92" s="81"/>
      <c r="WY92" s="81"/>
      <c r="WZ92" s="81"/>
      <c r="XA92" s="81"/>
      <c r="XB92" s="81"/>
      <c r="XC92" s="81"/>
      <c r="XD92" s="81"/>
      <c r="XE92" s="81"/>
      <c r="XF92" s="81"/>
      <c r="XG92" s="81"/>
      <c r="XH92" s="81"/>
      <c r="XI92" s="81"/>
      <c r="XJ92" s="81"/>
      <c r="XK92" s="81"/>
      <c r="XL92" s="81"/>
      <c r="XM92" s="81"/>
      <c r="XN92" s="81"/>
      <c r="XO92" s="81"/>
      <c r="XP92" s="81"/>
      <c r="XQ92" s="81"/>
      <c r="XR92" s="81"/>
      <c r="XS92" s="81"/>
      <c r="XT92" s="81"/>
      <c r="XU92" s="81"/>
      <c r="XV92" s="81"/>
      <c r="XW92" s="81"/>
      <c r="XX92" s="81"/>
      <c r="XY92" s="81"/>
      <c r="XZ92" s="81"/>
      <c r="YA92" s="81"/>
      <c r="YB92" s="81"/>
      <c r="YC92" s="81"/>
      <c r="YD92" s="81"/>
      <c r="YE92" s="81"/>
      <c r="YF92" s="81"/>
      <c r="YG92" s="81"/>
      <c r="YH92" s="81"/>
      <c r="YI92" s="81"/>
      <c r="YJ92" s="81"/>
      <c r="YK92" s="81"/>
      <c r="YL92" s="314"/>
      <c r="YM92" s="314"/>
      <c r="YN92" s="314"/>
      <c r="YO92" s="314"/>
      <c r="YP92" s="2"/>
      <c r="YQ92" s="2"/>
    </row>
    <row r="93" spans="1:667" s="156" customFormat="1" ht="15" hidden="1" customHeight="1" x14ac:dyDescent="0.25">
      <c r="A93" s="155" t="s">
        <v>1166</v>
      </c>
      <c r="B93" s="134"/>
      <c r="C93" s="157"/>
      <c r="D93" s="157"/>
      <c r="BA93" s="157"/>
      <c r="BB93" s="157"/>
      <c r="BC93" s="157"/>
      <c r="BD93" s="157"/>
      <c r="BE93" s="157"/>
      <c r="BF93" s="157"/>
      <c r="BG93" s="157"/>
      <c r="BH93" s="157"/>
      <c r="BI93" s="157"/>
      <c r="BJ93" s="157"/>
      <c r="BK93" s="157"/>
      <c r="BL93" s="157"/>
      <c r="BM93" s="157"/>
      <c r="BN93" s="157"/>
      <c r="BO93" s="157"/>
      <c r="BP93" s="157"/>
      <c r="BQ93" s="157"/>
      <c r="BR93" s="157"/>
      <c r="BZ93" s="157"/>
      <c r="CB93" s="157"/>
      <c r="CC93" s="157"/>
      <c r="CD93" s="157"/>
      <c r="CE93" s="157"/>
      <c r="CF93" s="157"/>
      <c r="CG93" s="157"/>
      <c r="CH93" s="157"/>
      <c r="CI93" s="157"/>
      <c r="CJ93" s="157"/>
      <c r="CK93" s="157"/>
      <c r="CP93" s="157"/>
      <c r="CQ93" s="157"/>
      <c r="CR93" s="157"/>
      <c r="CS93" s="157"/>
      <c r="CT93" s="157"/>
      <c r="CU93" s="157"/>
      <c r="CV93" s="157"/>
      <c r="CW93" s="157"/>
      <c r="CX93" s="157"/>
      <c r="CY93" s="157"/>
      <c r="CZ93" s="157"/>
      <c r="DA93" s="157"/>
      <c r="DB93" s="157"/>
      <c r="DC93" s="157"/>
      <c r="DD93" s="157"/>
      <c r="DE93" s="157"/>
      <c r="DJ93" s="157"/>
      <c r="DK93" s="157"/>
      <c r="DL93" s="157"/>
      <c r="DM93" s="157"/>
      <c r="DN93" s="157"/>
      <c r="DO93" s="157"/>
      <c r="DP93" s="157"/>
      <c r="DQ93" s="157"/>
      <c r="DR93" s="157"/>
      <c r="DS93" s="157"/>
      <c r="DT93" s="157"/>
      <c r="DU93" s="157"/>
      <c r="DV93" s="157"/>
      <c r="DW93" s="157"/>
      <c r="DZ93" s="157"/>
      <c r="EA93" s="157"/>
      <c r="EB93" s="157"/>
      <c r="EC93" s="157"/>
      <c r="ED93" s="157"/>
      <c r="EE93" s="157"/>
      <c r="EF93" s="157"/>
      <c r="EG93" s="157"/>
      <c r="EH93" s="157"/>
      <c r="EI93" s="157"/>
      <c r="EK93" s="157"/>
      <c r="EL93" s="157"/>
      <c r="EM93" s="157"/>
      <c r="EN93" s="157"/>
      <c r="EO93" s="157"/>
      <c r="EP93" s="157"/>
      <c r="EQ93" s="157"/>
      <c r="ER93" s="157"/>
      <c r="ES93" s="157"/>
      <c r="ET93" s="157"/>
      <c r="EU93" s="157"/>
      <c r="EV93" s="157"/>
      <c r="EW93" s="157"/>
      <c r="EX93" s="157"/>
      <c r="EY93" s="157"/>
      <c r="EZ93" s="157"/>
      <c r="FA93" s="157"/>
      <c r="FB93" s="157"/>
      <c r="FC93" s="157"/>
      <c r="FD93" s="157"/>
      <c r="FE93" s="157"/>
      <c r="FF93" s="157"/>
      <c r="FG93" s="157"/>
      <c r="FH93" s="157"/>
      <c r="FI93" s="157"/>
      <c r="FJ93" s="157"/>
      <c r="FK93" s="157"/>
      <c r="FL93" s="157"/>
      <c r="FM93" s="157"/>
      <c r="FN93" s="157"/>
      <c r="FX93" s="157"/>
      <c r="GU93" s="79"/>
      <c r="GV93" s="81"/>
      <c r="GW93" s="81"/>
      <c r="GX93" s="79"/>
      <c r="GY93" s="81"/>
      <c r="GZ93" s="81"/>
      <c r="HA93" s="81"/>
      <c r="HB93" s="81"/>
      <c r="HC93" s="81"/>
      <c r="HD93" s="81"/>
      <c r="HE93" s="81"/>
      <c r="HF93" s="81"/>
      <c r="HG93" s="81"/>
      <c r="HH93" s="81"/>
      <c r="HI93" s="81"/>
      <c r="HJ93" s="81"/>
      <c r="HK93" s="81"/>
      <c r="HL93" s="81"/>
      <c r="HM93" s="81"/>
      <c r="HN93" s="81"/>
      <c r="HO93" s="81"/>
      <c r="HP93" s="81"/>
      <c r="HQ93" s="81"/>
      <c r="HR93" s="81"/>
      <c r="HS93" s="81"/>
      <c r="HT93" s="81"/>
      <c r="HU93" s="81"/>
      <c r="HV93" s="81"/>
      <c r="HW93" s="81"/>
      <c r="HX93" s="81"/>
      <c r="HY93" s="81"/>
      <c r="HZ93" s="81"/>
      <c r="IA93" s="81"/>
      <c r="IB93" s="81"/>
      <c r="IC93" s="81"/>
      <c r="ID93" s="81"/>
      <c r="IE93" s="81"/>
      <c r="IF93" s="81"/>
      <c r="IG93" s="81"/>
      <c r="IH93" s="81"/>
      <c r="II93" s="81"/>
      <c r="IJ93" s="81"/>
      <c r="IK93" s="81"/>
      <c r="IL93" s="81"/>
      <c r="IM93" s="81"/>
      <c r="IN93" s="81"/>
      <c r="IO93" s="81"/>
      <c r="IP93" s="81"/>
      <c r="IQ93" s="81"/>
      <c r="IR93" s="81"/>
      <c r="IS93" s="81"/>
      <c r="IT93" s="81"/>
      <c r="IU93" s="81"/>
      <c r="IV93" s="81"/>
      <c r="IW93" s="81"/>
      <c r="IX93" s="81"/>
      <c r="IY93" s="81"/>
      <c r="IZ93" s="81"/>
      <c r="JA93" s="81"/>
      <c r="JB93" s="81"/>
      <c r="JC93" s="81"/>
      <c r="JD93" s="81"/>
      <c r="JE93" s="81"/>
      <c r="JF93" s="81"/>
      <c r="JG93" s="81"/>
      <c r="JH93" s="81"/>
      <c r="JI93" s="81"/>
      <c r="JJ93" s="81"/>
      <c r="JK93" s="81"/>
      <c r="JL93" s="81"/>
      <c r="JM93" s="81"/>
      <c r="JN93" s="81"/>
      <c r="JO93" s="81"/>
      <c r="JP93" s="81"/>
      <c r="JQ93" s="81"/>
      <c r="JR93" s="81"/>
      <c r="JS93" s="81"/>
      <c r="JT93" s="81"/>
      <c r="JU93" s="81"/>
      <c r="JV93" s="81"/>
      <c r="JW93" s="81"/>
      <c r="JX93" s="81"/>
      <c r="JY93" s="81"/>
      <c r="JZ93" s="81"/>
      <c r="KA93" s="81"/>
      <c r="KB93" s="81"/>
      <c r="KC93" s="81"/>
      <c r="KD93" s="81"/>
      <c r="KE93" s="81"/>
      <c r="KF93" s="81"/>
      <c r="KG93" s="81"/>
      <c r="KH93" s="81"/>
      <c r="KI93" s="81"/>
      <c r="KJ93" s="81"/>
      <c r="KK93" s="81"/>
      <c r="KL93" s="81"/>
      <c r="KM93" s="81"/>
      <c r="KN93" s="81"/>
      <c r="KO93" s="81"/>
      <c r="KP93" s="81"/>
      <c r="KQ93" s="81"/>
      <c r="KR93" s="81"/>
      <c r="KS93" s="81"/>
      <c r="KT93" s="81"/>
      <c r="KU93" s="81"/>
      <c r="KV93" s="81"/>
      <c r="KW93" s="81"/>
      <c r="KX93" s="81"/>
      <c r="KY93" s="81"/>
      <c r="KZ93" s="81"/>
      <c r="LA93" s="81"/>
      <c r="LB93" s="81"/>
      <c r="LC93" s="81"/>
      <c r="LD93" s="81"/>
      <c r="LE93" s="157"/>
      <c r="LF93" s="157"/>
      <c r="LG93" s="81"/>
      <c r="LH93" s="81"/>
      <c r="LI93" s="324"/>
      <c r="LJ93" s="324"/>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T93" s="79" t="s">
        <v>2191</v>
      </c>
      <c r="MV93" s="81"/>
      <c r="MZ93" s="157"/>
      <c r="NA93" s="157"/>
      <c r="NB93" s="157"/>
      <c r="NF93" s="157"/>
      <c r="NG93" s="157"/>
      <c r="NH93" s="157"/>
      <c r="NI93" s="157"/>
      <c r="NJ93" s="157"/>
      <c r="NK93" s="159"/>
      <c r="NM93" s="159"/>
      <c r="NN93" s="158"/>
      <c r="NO93" s="166"/>
      <c r="NQ93" s="159"/>
      <c r="NW93" s="158"/>
      <c r="OF93" s="159"/>
      <c r="OG93" s="157"/>
      <c r="OH93" s="157"/>
      <c r="OI93" s="157"/>
      <c r="OM93" s="157"/>
      <c r="OS93" s="157"/>
      <c r="OT93" s="157"/>
      <c r="OW93" s="157"/>
      <c r="OX93" s="157"/>
      <c r="PA93" s="157"/>
      <c r="PC93" s="157"/>
      <c r="PD93" s="157"/>
      <c r="PE93" s="157"/>
      <c r="PI93" s="157"/>
      <c r="PJ93" s="157"/>
      <c r="PO93" s="157"/>
      <c r="PQ93" s="157"/>
      <c r="PR93" s="157"/>
      <c r="PT93" s="157"/>
      <c r="PX93" s="158"/>
      <c r="PZ93" s="157"/>
      <c r="QA93" s="157"/>
      <c r="QB93" s="158"/>
      <c r="QE93" s="157"/>
      <c r="QF93" s="157"/>
      <c r="QL93" s="157"/>
      <c r="QM93" s="157"/>
      <c r="QN93" s="157"/>
      <c r="QP93" s="157"/>
      <c r="QQ93" s="157"/>
      <c r="QR93" s="157"/>
      <c r="QV93" s="157"/>
      <c r="QZ93" s="157"/>
      <c r="RA93" s="157"/>
      <c r="RB93" s="157"/>
      <c r="RC93" s="157"/>
      <c r="RG93" s="157"/>
      <c r="RN93" s="157"/>
      <c r="RO93" s="157"/>
      <c r="RS93" s="158"/>
      <c r="RT93" s="157"/>
      <c r="RU93" s="157"/>
      <c r="RV93" s="158"/>
      <c r="SC93" s="157"/>
      <c r="SD93" s="157"/>
      <c r="SK93" s="157"/>
      <c r="SO93" s="157"/>
      <c r="SR93" s="81"/>
      <c r="SS93" s="81"/>
      <c r="ST93" s="81"/>
      <c r="SU93" s="81"/>
      <c r="SV93" s="81"/>
      <c r="SW93" s="81"/>
      <c r="SX93" s="81"/>
      <c r="SY93" s="81"/>
      <c r="SZ93" s="81"/>
      <c r="TA93" s="81"/>
      <c r="TB93" s="81"/>
      <c r="TC93" s="81"/>
      <c r="TD93" s="81"/>
      <c r="TE93" s="81"/>
      <c r="TF93" s="81"/>
      <c r="TG93" s="81"/>
      <c r="TH93" s="81"/>
      <c r="TI93" s="81"/>
      <c r="TJ93" s="81"/>
      <c r="TK93" s="81"/>
      <c r="TL93" s="81"/>
      <c r="TM93" s="81"/>
      <c r="TN93" s="81"/>
      <c r="TO93" s="81"/>
      <c r="TP93" s="81"/>
      <c r="TQ93" s="81"/>
      <c r="TR93" s="81"/>
      <c r="TS93" s="81"/>
      <c r="TT93" s="81"/>
      <c r="TU93" s="81"/>
      <c r="TV93" s="81"/>
      <c r="TW93" s="81"/>
      <c r="TX93" s="81"/>
      <c r="TY93" s="81"/>
      <c r="TZ93" s="81"/>
      <c r="UA93" s="81"/>
      <c r="UB93" s="81"/>
      <c r="UC93" s="81"/>
      <c r="UD93" s="81"/>
      <c r="UE93" s="81"/>
      <c r="UF93" s="81"/>
      <c r="UG93" s="81"/>
      <c r="UH93" s="81"/>
      <c r="UI93" s="81"/>
      <c r="UJ93" s="81"/>
      <c r="UK93" s="81"/>
      <c r="UL93" s="81"/>
      <c r="UM93" s="81"/>
      <c r="UN93" s="81"/>
      <c r="UO93" s="82"/>
      <c r="UP93" s="82"/>
      <c r="UQ93" s="81"/>
      <c r="UR93" s="81"/>
      <c r="US93" s="81"/>
      <c r="UT93" s="81"/>
      <c r="UU93" s="81"/>
      <c r="UV93" s="81"/>
      <c r="UW93" s="81"/>
      <c r="UX93" s="81"/>
      <c r="UY93" s="81"/>
      <c r="UZ93" s="81"/>
      <c r="VA93" s="81"/>
      <c r="VB93" s="81"/>
      <c r="VC93" s="81"/>
      <c r="VD93" s="81"/>
      <c r="VE93" s="81"/>
      <c r="VF93" s="81"/>
      <c r="VG93" s="81"/>
      <c r="VH93" s="81"/>
      <c r="VI93" s="81"/>
      <c r="VJ93" s="81"/>
      <c r="VK93" s="81"/>
      <c r="VL93" s="81"/>
      <c r="VM93" s="81"/>
      <c r="VN93" s="81"/>
      <c r="VO93" s="81"/>
      <c r="VP93" s="81"/>
      <c r="VQ93" s="81"/>
      <c r="VR93" s="81"/>
      <c r="VS93" s="81"/>
      <c r="VT93" s="81"/>
      <c r="VU93" s="81"/>
      <c r="VV93" s="81"/>
      <c r="VW93" s="81"/>
      <c r="VX93" s="81"/>
      <c r="VY93" s="81"/>
      <c r="VZ93" s="81"/>
      <c r="WA93" s="81"/>
      <c r="WB93" s="81"/>
      <c r="WC93" s="81"/>
      <c r="WD93" s="81"/>
      <c r="WE93" s="81"/>
      <c r="WF93" s="81"/>
      <c r="WG93" s="81"/>
      <c r="WH93" s="81"/>
      <c r="WI93" s="81"/>
      <c r="WJ93" s="80"/>
      <c r="WK93" s="81"/>
      <c r="WL93" s="81"/>
      <c r="WM93" s="81"/>
      <c r="WN93" s="81"/>
      <c r="WO93" s="81"/>
      <c r="WP93" s="81"/>
      <c r="WQ93" s="81"/>
      <c r="WR93" s="81"/>
      <c r="WS93" s="81"/>
      <c r="WT93" s="81"/>
      <c r="WU93" s="81"/>
      <c r="WV93" s="81"/>
      <c r="WW93" s="81"/>
      <c r="WX93" s="81"/>
      <c r="WY93" s="81"/>
      <c r="WZ93" s="81"/>
      <c r="XA93" s="81"/>
      <c r="XB93" s="81"/>
      <c r="XC93" s="81"/>
      <c r="XD93" s="81"/>
      <c r="XE93" s="81"/>
      <c r="XF93" s="81"/>
      <c r="XG93" s="81"/>
      <c r="XH93" s="81"/>
      <c r="XI93" s="81"/>
      <c r="XJ93" s="81"/>
      <c r="XK93" s="81"/>
      <c r="XL93" s="81"/>
      <c r="XM93" s="81"/>
      <c r="XN93" s="81"/>
      <c r="XO93" s="81"/>
      <c r="XP93" s="81"/>
      <c r="XQ93" s="81"/>
      <c r="XR93" s="81"/>
      <c r="XS93" s="81"/>
      <c r="XT93" s="81"/>
      <c r="XU93" s="81"/>
      <c r="XV93" s="81"/>
      <c r="XW93" s="81"/>
      <c r="XX93" s="81"/>
      <c r="XY93" s="81"/>
      <c r="XZ93" s="81"/>
      <c r="YA93" s="81"/>
      <c r="YB93" s="81"/>
      <c r="YC93" s="81"/>
      <c r="YD93" s="81"/>
      <c r="YE93" s="81"/>
      <c r="YF93" s="81"/>
      <c r="YG93" s="81"/>
      <c r="YH93" s="81"/>
      <c r="YI93" s="81"/>
      <c r="YJ93" s="81"/>
      <c r="YK93" s="81"/>
      <c r="YL93" s="314"/>
      <c r="YM93" s="314"/>
      <c r="YN93" s="314"/>
      <c r="YO93" s="314"/>
      <c r="YP93" s="2"/>
      <c r="YQ93" s="2"/>
    </row>
    <row r="94" spans="1:667" s="156" customFormat="1" ht="15" hidden="1" customHeight="1" x14ac:dyDescent="0.25">
      <c r="A94" s="155" t="s">
        <v>1164</v>
      </c>
      <c r="B94" s="134"/>
      <c r="C94" s="157"/>
      <c r="D94" s="157"/>
      <c r="BA94" s="157"/>
      <c r="BB94" s="157"/>
      <c r="BC94" s="157"/>
      <c r="BD94" s="157"/>
      <c r="BE94" s="157"/>
      <c r="BF94" s="157"/>
      <c r="BG94" s="157"/>
      <c r="BH94" s="157"/>
      <c r="BI94" s="157"/>
      <c r="BJ94" s="157"/>
      <c r="BK94" s="157"/>
      <c r="BL94" s="157"/>
      <c r="BM94" s="157"/>
      <c r="BN94" s="157"/>
      <c r="BO94" s="157"/>
      <c r="BP94" s="157"/>
      <c r="BQ94" s="157"/>
      <c r="BR94" s="157"/>
      <c r="BZ94" s="157"/>
      <c r="CB94" s="157"/>
      <c r="CC94" s="157"/>
      <c r="CD94" s="157"/>
      <c r="CE94" s="157"/>
      <c r="CF94" s="157"/>
      <c r="CG94" s="157"/>
      <c r="CH94" s="157"/>
      <c r="CI94" s="157"/>
      <c r="CJ94" s="157"/>
      <c r="CK94" s="157"/>
      <c r="CP94" s="157"/>
      <c r="CQ94" s="157"/>
      <c r="CR94" s="157"/>
      <c r="CS94" s="157"/>
      <c r="CT94" s="157"/>
      <c r="CU94" s="157"/>
      <c r="CV94" s="157"/>
      <c r="CW94" s="157"/>
      <c r="CX94" s="157"/>
      <c r="CY94" s="157"/>
      <c r="CZ94" s="157"/>
      <c r="DA94" s="157"/>
      <c r="DB94" s="157"/>
      <c r="DC94" s="157"/>
      <c r="DD94" s="157"/>
      <c r="DE94" s="157"/>
      <c r="DJ94" s="157"/>
      <c r="DK94" s="157"/>
      <c r="DL94" s="157"/>
      <c r="DM94" s="157"/>
      <c r="DN94" s="157"/>
      <c r="DO94" s="157"/>
      <c r="DP94" s="157"/>
      <c r="DQ94" s="157"/>
      <c r="DR94" s="157"/>
      <c r="DS94" s="157"/>
      <c r="DT94" s="157"/>
      <c r="DU94" s="157"/>
      <c r="DV94" s="157"/>
      <c r="DW94" s="157"/>
      <c r="DZ94" s="157"/>
      <c r="EA94" s="157"/>
      <c r="EB94" s="157"/>
      <c r="EC94" s="157"/>
      <c r="ED94" s="157"/>
      <c r="EE94" s="157"/>
      <c r="EF94" s="157"/>
      <c r="EG94" s="157"/>
      <c r="EH94" s="157"/>
      <c r="EI94" s="157"/>
      <c r="EK94" s="157"/>
      <c r="EL94" s="157"/>
      <c r="EM94" s="157"/>
      <c r="EN94" s="157"/>
      <c r="EO94" s="157"/>
      <c r="EP94" s="157"/>
      <c r="EQ94" s="157"/>
      <c r="ER94" s="157"/>
      <c r="ES94" s="157"/>
      <c r="ET94" s="157"/>
      <c r="EU94" s="157"/>
      <c r="EV94" s="157"/>
      <c r="EW94" s="157"/>
      <c r="EX94" s="157"/>
      <c r="EY94" s="157"/>
      <c r="EZ94" s="157"/>
      <c r="FA94" s="157"/>
      <c r="FB94" s="157"/>
      <c r="FC94" s="157"/>
      <c r="FD94" s="157"/>
      <c r="FE94" s="157"/>
      <c r="FF94" s="157"/>
      <c r="FG94" s="157"/>
      <c r="FH94" s="157"/>
      <c r="FI94" s="157"/>
      <c r="FJ94" s="157"/>
      <c r="FK94" s="157"/>
      <c r="FL94" s="157"/>
      <c r="FM94" s="157"/>
      <c r="FN94" s="157"/>
      <c r="FX94" s="157"/>
      <c r="GU94" s="79"/>
      <c r="GV94" s="81"/>
      <c r="GW94" s="81"/>
      <c r="GX94" s="79"/>
      <c r="GY94" s="81"/>
      <c r="GZ94" s="81"/>
      <c r="HA94" s="81"/>
      <c r="HB94" s="81"/>
      <c r="HC94" s="81"/>
      <c r="HD94" s="81"/>
      <c r="HE94" s="81"/>
      <c r="HF94" s="81"/>
      <c r="HG94" s="81"/>
      <c r="HH94" s="81"/>
      <c r="HI94" s="81"/>
      <c r="HJ94" s="81"/>
      <c r="HK94" s="81"/>
      <c r="HL94" s="81"/>
      <c r="HM94" s="81"/>
      <c r="HN94" s="81"/>
      <c r="HO94" s="81"/>
      <c r="HP94" s="81"/>
      <c r="HQ94" s="81"/>
      <c r="HR94" s="81"/>
      <c r="HS94" s="81"/>
      <c r="HT94" s="81"/>
      <c r="HU94" s="81"/>
      <c r="HV94" s="81"/>
      <c r="HW94" s="81"/>
      <c r="HX94" s="81"/>
      <c r="HY94" s="81"/>
      <c r="HZ94" s="81"/>
      <c r="IA94" s="81"/>
      <c r="IB94" s="81"/>
      <c r="IC94" s="81"/>
      <c r="ID94" s="81"/>
      <c r="IE94" s="81"/>
      <c r="IF94" s="81"/>
      <c r="IG94" s="81"/>
      <c r="IH94" s="81"/>
      <c r="II94" s="81"/>
      <c r="IJ94" s="81"/>
      <c r="IK94" s="81"/>
      <c r="IL94" s="81"/>
      <c r="IM94" s="81"/>
      <c r="IN94" s="81"/>
      <c r="IO94" s="81"/>
      <c r="IP94" s="81"/>
      <c r="IQ94" s="81"/>
      <c r="IR94" s="81"/>
      <c r="IS94" s="81"/>
      <c r="IT94" s="81"/>
      <c r="IU94" s="81"/>
      <c r="IV94" s="81"/>
      <c r="IW94" s="81"/>
      <c r="IX94" s="81"/>
      <c r="IY94" s="81"/>
      <c r="IZ94" s="81"/>
      <c r="JA94" s="81"/>
      <c r="JB94" s="81"/>
      <c r="JC94" s="81"/>
      <c r="JD94" s="81"/>
      <c r="JE94" s="81"/>
      <c r="JF94" s="81"/>
      <c r="JG94" s="81"/>
      <c r="JH94" s="81"/>
      <c r="JI94" s="81"/>
      <c r="JJ94" s="81"/>
      <c r="JK94" s="81"/>
      <c r="JL94" s="81"/>
      <c r="JM94" s="81"/>
      <c r="JN94" s="81"/>
      <c r="JO94" s="81"/>
      <c r="JP94" s="81"/>
      <c r="JQ94" s="81"/>
      <c r="JR94" s="81"/>
      <c r="JS94" s="81"/>
      <c r="JT94" s="81"/>
      <c r="JU94" s="81"/>
      <c r="JV94" s="81"/>
      <c r="JW94" s="81"/>
      <c r="JX94" s="81"/>
      <c r="JY94" s="81"/>
      <c r="JZ94" s="81"/>
      <c r="KA94" s="81"/>
      <c r="KB94" s="81"/>
      <c r="KC94" s="81"/>
      <c r="KD94" s="81"/>
      <c r="KE94" s="81"/>
      <c r="KF94" s="81"/>
      <c r="KG94" s="81"/>
      <c r="KH94" s="81"/>
      <c r="KI94" s="81"/>
      <c r="KJ94" s="81"/>
      <c r="KK94" s="81"/>
      <c r="KL94" s="81"/>
      <c r="KM94" s="81"/>
      <c r="KN94" s="81"/>
      <c r="KO94" s="81"/>
      <c r="KP94" s="81"/>
      <c r="KQ94" s="81"/>
      <c r="KR94" s="81"/>
      <c r="KS94" s="81"/>
      <c r="KT94" s="81"/>
      <c r="KU94" s="81"/>
      <c r="KV94" s="81"/>
      <c r="KW94" s="81"/>
      <c r="KX94" s="81"/>
      <c r="KY94" s="81"/>
      <c r="KZ94" s="81"/>
      <c r="LA94" s="81"/>
      <c r="LB94" s="81"/>
      <c r="LC94" s="81"/>
      <c r="LD94" s="81"/>
      <c r="LE94" s="157"/>
      <c r="LF94" s="157"/>
      <c r="LG94" s="81"/>
      <c r="LH94" s="81"/>
      <c r="LI94" s="324"/>
      <c r="LJ94" s="324"/>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T94" s="79" t="s">
        <v>2191</v>
      </c>
      <c r="MV94" s="81"/>
      <c r="MZ94" s="157"/>
      <c r="NA94" s="157"/>
      <c r="NB94" s="157"/>
      <c r="NF94" s="157"/>
      <c r="NG94" s="157"/>
      <c r="NH94" s="157"/>
      <c r="NI94" s="157"/>
      <c r="NJ94" s="157"/>
      <c r="NK94" s="159"/>
      <c r="NM94" s="159"/>
      <c r="NN94" s="158"/>
      <c r="NO94" s="166"/>
      <c r="NQ94" s="159"/>
      <c r="NW94" s="158"/>
      <c r="OF94" s="159"/>
      <c r="OG94" s="157"/>
      <c r="OH94" s="157"/>
      <c r="OI94" s="157"/>
      <c r="OM94" s="157"/>
      <c r="OS94" s="157"/>
      <c r="OT94" s="157"/>
      <c r="OW94" s="157"/>
      <c r="OX94" s="157"/>
      <c r="PA94" s="157"/>
      <c r="PC94" s="157"/>
      <c r="PD94" s="157"/>
      <c r="PE94" s="157"/>
      <c r="PI94" s="157"/>
      <c r="PJ94" s="157"/>
      <c r="PO94" s="157"/>
      <c r="PQ94" s="157"/>
      <c r="PR94" s="157"/>
      <c r="PT94" s="157"/>
      <c r="PX94" s="158"/>
      <c r="PZ94" s="157"/>
      <c r="QA94" s="157"/>
      <c r="QB94" s="158"/>
      <c r="QE94" s="157"/>
      <c r="QF94" s="157"/>
      <c r="QL94" s="157"/>
      <c r="QM94" s="157"/>
      <c r="QN94" s="157"/>
      <c r="QP94" s="157"/>
      <c r="QQ94" s="157"/>
      <c r="QR94" s="157"/>
      <c r="QV94" s="157"/>
      <c r="QZ94" s="157"/>
      <c r="RA94" s="157"/>
      <c r="RB94" s="157"/>
      <c r="RC94" s="157"/>
      <c r="RG94" s="157"/>
      <c r="RN94" s="157"/>
      <c r="RO94" s="157"/>
      <c r="RS94" s="158"/>
      <c r="RT94" s="157"/>
      <c r="RU94" s="157"/>
      <c r="RV94" s="158"/>
      <c r="SC94" s="157"/>
      <c r="SD94" s="157"/>
      <c r="SK94" s="157"/>
      <c r="SO94" s="157"/>
      <c r="SR94" s="81"/>
      <c r="SS94" s="81"/>
      <c r="ST94" s="81"/>
      <c r="SU94" s="81"/>
      <c r="SV94" s="81"/>
      <c r="SW94" s="81"/>
      <c r="SX94" s="81"/>
      <c r="SY94" s="81"/>
      <c r="SZ94" s="81"/>
      <c r="TA94" s="81"/>
      <c r="TB94" s="81"/>
      <c r="TC94" s="81"/>
      <c r="TD94" s="81"/>
      <c r="TE94" s="81"/>
      <c r="TF94" s="81"/>
      <c r="TG94" s="81"/>
      <c r="TH94" s="81"/>
      <c r="TI94" s="81"/>
      <c r="TJ94" s="81"/>
      <c r="TK94" s="81"/>
      <c r="TL94" s="81"/>
      <c r="TM94" s="81"/>
      <c r="TN94" s="81"/>
      <c r="TO94" s="81"/>
      <c r="TP94" s="81"/>
      <c r="TQ94" s="81"/>
      <c r="TR94" s="81"/>
      <c r="TS94" s="81"/>
      <c r="TT94" s="81"/>
      <c r="TU94" s="81"/>
      <c r="TV94" s="81"/>
      <c r="TW94" s="81"/>
      <c r="TX94" s="81"/>
      <c r="TY94" s="81"/>
      <c r="TZ94" s="81"/>
      <c r="UA94" s="81"/>
      <c r="UB94" s="81"/>
      <c r="UC94" s="81"/>
      <c r="UD94" s="81"/>
      <c r="UE94" s="81"/>
      <c r="UF94" s="81"/>
      <c r="UG94" s="81"/>
      <c r="UH94" s="81"/>
      <c r="UI94" s="81"/>
      <c r="UJ94" s="81"/>
      <c r="UK94" s="81"/>
      <c r="UL94" s="81"/>
      <c r="UM94" s="81"/>
      <c r="UN94" s="81"/>
      <c r="UO94" s="82"/>
      <c r="UP94" s="82"/>
      <c r="UQ94" s="81"/>
      <c r="UR94" s="81"/>
      <c r="US94" s="81"/>
      <c r="UT94" s="81"/>
      <c r="UU94" s="81"/>
      <c r="UV94" s="81"/>
      <c r="UW94" s="81"/>
      <c r="UX94" s="81"/>
      <c r="UY94" s="81"/>
      <c r="UZ94" s="81"/>
      <c r="VA94" s="81"/>
      <c r="VB94" s="81"/>
      <c r="VC94" s="81"/>
      <c r="VD94" s="81"/>
      <c r="VE94" s="81"/>
      <c r="VF94" s="81"/>
      <c r="VG94" s="81"/>
      <c r="VH94" s="81"/>
      <c r="VI94" s="81"/>
      <c r="VJ94" s="81"/>
      <c r="VK94" s="81"/>
      <c r="VL94" s="81"/>
      <c r="VM94" s="81"/>
      <c r="VN94" s="81"/>
      <c r="VO94" s="81"/>
      <c r="VP94" s="81"/>
      <c r="VQ94" s="81"/>
      <c r="VR94" s="81"/>
      <c r="VS94" s="81"/>
      <c r="VT94" s="81"/>
      <c r="VU94" s="81"/>
      <c r="VV94" s="81"/>
      <c r="VW94" s="81"/>
      <c r="VX94" s="81"/>
      <c r="VY94" s="81"/>
      <c r="VZ94" s="81"/>
      <c r="WA94" s="81"/>
      <c r="WB94" s="81"/>
      <c r="WC94" s="81"/>
      <c r="WD94" s="81"/>
      <c r="WE94" s="81"/>
      <c r="WF94" s="81"/>
      <c r="WG94" s="81"/>
      <c r="WH94" s="81"/>
      <c r="WI94" s="81"/>
      <c r="WJ94" s="80"/>
      <c r="WK94" s="81"/>
      <c r="WL94" s="81"/>
      <c r="WM94" s="81"/>
      <c r="WN94" s="81"/>
      <c r="WO94" s="81"/>
      <c r="WP94" s="81"/>
      <c r="WQ94" s="81"/>
      <c r="WR94" s="81"/>
      <c r="WS94" s="81"/>
      <c r="WT94" s="81"/>
      <c r="WU94" s="81"/>
      <c r="WV94" s="81"/>
      <c r="WW94" s="81"/>
      <c r="WX94" s="81"/>
      <c r="WY94" s="81"/>
      <c r="WZ94" s="81"/>
      <c r="XA94" s="81"/>
      <c r="XB94" s="81"/>
      <c r="XC94" s="81"/>
      <c r="XD94" s="81"/>
      <c r="XE94" s="81"/>
      <c r="XF94" s="81"/>
      <c r="XG94" s="81"/>
      <c r="XH94" s="81"/>
      <c r="XI94" s="81"/>
      <c r="XJ94" s="81"/>
      <c r="XK94" s="81"/>
      <c r="XL94" s="81"/>
      <c r="XM94" s="81"/>
      <c r="XN94" s="81"/>
      <c r="XO94" s="81"/>
      <c r="XP94" s="81"/>
      <c r="XQ94" s="81"/>
      <c r="XR94" s="81"/>
      <c r="XS94" s="81"/>
      <c r="XT94" s="81"/>
      <c r="XU94" s="81"/>
      <c r="XV94" s="81"/>
      <c r="XW94" s="81"/>
      <c r="XX94" s="81"/>
      <c r="XY94" s="81"/>
      <c r="XZ94" s="81"/>
      <c r="YA94" s="81"/>
      <c r="YB94" s="81"/>
      <c r="YC94" s="81"/>
      <c r="YD94" s="81"/>
      <c r="YE94" s="81"/>
      <c r="YF94" s="81"/>
      <c r="YG94" s="81"/>
      <c r="YH94" s="81"/>
      <c r="YI94" s="81"/>
      <c r="YJ94" s="81"/>
      <c r="YK94" s="81"/>
      <c r="YL94" s="314"/>
      <c r="YM94" s="314"/>
      <c r="YN94" s="314"/>
      <c r="YO94" s="314"/>
      <c r="YP94" s="2"/>
      <c r="YQ94" s="2"/>
    </row>
    <row r="95" spans="1:667" s="156" customFormat="1" ht="15" hidden="1" customHeight="1" x14ac:dyDescent="0.25">
      <c r="A95" s="155" t="s">
        <v>1165</v>
      </c>
      <c r="B95" s="134"/>
      <c r="C95" s="157"/>
      <c r="D95" s="157"/>
      <c r="BA95" s="157"/>
      <c r="BB95" s="157"/>
      <c r="BC95" s="157"/>
      <c r="BD95" s="157"/>
      <c r="BE95" s="157"/>
      <c r="BF95" s="157"/>
      <c r="BG95" s="157"/>
      <c r="BH95" s="157"/>
      <c r="BI95" s="157"/>
      <c r="BJ95" s="157"/>
      <c r="BK95" s="157"/>
      <c r="BL95" s="157"/>
      <c r="BM95" s="157"/>
      <c r="BN95" s="157"/>
      <c r="BO95" s="157"/>
      <c r="BP95" s="157"/>
      <c r="BQ95" s="157"/>
      <c r="BR95" s="157"/>
      <c r="BZ95" s="157"/>
      <c r="CB95" s="157"/>
      <c r="CC95" s="157"/>
      <c r="CD95" s="157"/>
      <c r="CE95" s="157"/>
      <c r="CF95" s="157"/>
      <c r="CG95" s="157"/>
      <c r="CH95" s="157"/>
      <c r="CI95" s="157"/>
      <c r="CJ95" s="157"/>
      <c r="CK95" s="157"/>
      <c r="CP95" s="157"/>
      <c r="CQ95" s="157"/>
      <c r="CR95" s="157"/>
      <c r="CS95" s="157"/>
      <c r="CT95" s="157"/>
      <c r="CU95" s="157"/>
      <c r="CV95" s="157"/>
      <c r="CW95" s="157"/>
      <c r="CX95" s="157"/>
      <c r="CY95" s="157"/>
      <c r="CZ95" s="157"/>
      <c r="DA95" s="157"/>
      <c r="DB95" s="157"/>
      <c r="DC95" s="157"/>
      <c r="DD95" s="157"/>
      <c r="DE95" s="157"/>
      <c r="DJ95" s="157"/>
      <c r="DK95" s="157"/>
      <c r="DL95" s="157"/>
      <c r="DM95" s="157"/>
      <c r="DN95" s="157"/>
      <c r="DO95" s="157"/>
      <c r="DP95" s="157"/>
      <c r="DQ95" s="157"/>
      <c r="DR95" s="157"/>
      <c r="DS95" s="157"/>
      <c r="DT95" s="157"/>
      <c r="DU95" s="157"/>
      <c r="DV95" s="157"/>
      <c r="DW95" s="157"/>
      <c r="DZ95" s="157"/>
      <c r="EA95" s="157"/>
      <c r="EB95" s="157"/>
      <c r="EC95" s="157"/>
      <c r="ED95" s="157"/>
      <c r="EE95" s="157"/>
      <c r="EF95" s="157"/>
      <c r="EG95" s="157"/>
      <c r="EH95" s="157"/>
      <c r="EI95" s="157"/>
      <c r="EK95" s="157"/>
      <c r="EL95" s="157"/>
      <c r="EM95" s="157"/>
      <c r="EN95" s="157"/>
      <c r="EO95" s="157"/>
      <c r="EP95" s="157"/>
      <c r="EQ95" s="157"/>
      <c r="ER95" s="157"/>
      <c r="ES95" s="157"/>
      <c r="ET95" s="157"/>
      <c r="EU95" s="157"/>
      <c r="EV95" s="157"/>
      <c r="EW95" s="157"/>
      <c r="EX95" s="157"/>
      <c r="EY95" s="157"/>
      <c r="EZ95" s="157"/>
      <c r="FA95" s="157"/>
      <c r="FB95" s="157"/>
      <c r="FC95" s="157"/>
      <c r="FD95" s="157"/>
      <c r="FE95" s="157"/>
      <c r="FF95" s="157"/>
      <c r="FG95" s="157"/>
      <c r="FH95" s="157"/>
      <c r="FI95" s="157"/>
      <c r="FJ95" s="157"/>
      <c r="FK95" s="157"/>
      <c r="FL95" s="157"/>
      <c r="FM95" s="157"/>
      <c r="FN95" s="157"/>
      <c r="FX95" s="157"/>
      <c r="GU95" s="79"/>
      <c r="GV95" s="81"/>
      <c r="GW95" s="81"/>
      <c r="GX95" s="79"/>
      <c r="GY95" s="81"/>
      <c r="GZ95" s="81"/>
      <c r="HA95" s="81"/>
      <c r="HB95" s="81"/>
      <c r="HC95" s="81"/>
      <c r="HD95" s="81"/>
      <c r="HE95" s="81"/>
      <c r="HF95" s="81"/>
      <c r="HG95" s="81"/>
      <c r="HH95" s="81"/>
      <c r="HI95" s="81"/>
      <c r="HJ95" s="81"/>
      <c r="HK95" s="81"/>
      <c r="HL95" s="81"/>
      <c r="HM95" s="81"/>
      <c r="HN95" s="81"/>
      <c r="HO95" s="81"/>
      <c r="HP95" s="81"/>
      <c r="HQ95" s="81"/>
      <c r="HR95" s="81"/>
      <c r="HS95" s="81"/>
      <c r="HT95" s="81"/>
      <c r="HU95" s="81"/>
      <c r="HV95" s="81"/>
      <c r="HW95" s="81"/>
      <c r="HX95" s="81"/>
      <c r="HY95" s="81"/>
      <c r="HZ95" s="81"/>
      <c r="IA95" s="81"/>
      <c r="IB95" s="81"/>
      <c r="IC95" s="81"/>
      <c r="ID95" s="81"/>
      <c r="IE95" s="81"/>
      <c r="IF95" s="81"/>
      <c r="IG95" s="81"/>
      <c r="IH95" s="81"/>
      <c r="II95" s="81"/>
      <c r="IJ95" s="81"/>
      <c r="IK95" s="81"/>
      <c r="IL95" s="81"/>
      <c r="IM95" s="81"/>
      <c r="IN95" s="81"/>
      <c r="IO95" s="81"/>
      <c r="IP95" s="81"/>
      <c r="IQ95" s="81"/>
      <c r="IR95" s="81"/>
      <c r="IS95" s="81"/>
      <c r="IT95" s="81"/>
      <c r="IU95" s="81"/>
      <c r="IV95" s="81"/>
      <c r="IW95" s="81"/>
      <c r="IX95" s="81"/>
      <c r="IY95" s="81"/>
      <c r="IZ95" s="81"/>
      <c r="JA95" s="81"/>
      <c r="JB95" s="81"/>
      <c r="JC95" s="81"/>
      <c r="JD95" s="81"/>
      <c r="JE95" s="81"/>
      <c r="JF95" s="81"/>
      <c r="JG95" s="81"/>
      <c r="JH95" s="81"/>
      <c r="JI95" s="81"/>
      <c r="JJ95" s="81"/>
      <c r="JK95" s="81"/>
      <c r="JL95" s="81"/>
      <c r="JM95" s="81"/>
      <c r="JN95" s="81"/>
      <c r="JO95" s="81"/>
      <c r="JP95" s="81"/>
      <c r="JQ95" s="81"/>
      <c r="JR95" s="81"/>
      <c r="JS95" s="81"/>
      <c r="JT95" s="81"/>
      <c r="JU95" s="81"/>
      <c r="JV95" s="81"/>
      <c r="JW95" s="81"/>
      <c r="JX95" s="81"/>
      <c r="JY95" s="81"/>
      <c r="JZ95" s="81"/>
      <c r="KA95" s="81"/>
      <c r="KB95" s="81"/>
      <c r="KC95" s="81"/>
      <c r="KD95" s="81"/>
      <c r="KE95" s="81"/>
      <c r="KF95" s="81"/>
      <c r="KG95" s="81"/>
      <c r="KH95" s="81"/>
      <c r="KI95" s="81"/>
      <c r="KJ95" s="81"/>
      <c r="KK95" s="81"/>
      <c r="KL95" s="81"/>
      <c r="KM95" s="81"/>
      <c r="KN95" s="81"/>
      <c r="KO95" s="81"/>
      <c r="KP95" s="81"/>
      <c r="KQ95" s="81"/>
      <c r="KR95" s="81"/>
      <c r="KS95" s="81"/>
      <c r="KT95" s="81"/>
      <c r="KU95" s="81"/>
      <c r="KV95" s="81"/>
      <c r="KW95" s="81"/>
      <c r="KX95" s="81"/>
      <c r="KY95" s="81"/>
      <c r="KZ95" s="81"/>
      <c r="LA95" s="81"/>
      <c r="LB95" s="81"/>
      <c r="LC95" s="81"/>
      <c r="LD95" s="81"/>
      <c r="LE95" s="157"/>
      <c r="LF95" s="157"/>
      <c r="LG95" s="81"/>
      <c r="LH95" s="81"/>
      <c r="LI95" s="324"/>
      <c r="LJ95" s="324"/>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T95" s="79" t="s">
        <v>2191</v>
      </c>
      <c r="MV95" s="81"/>
      <c r="MZ95" s="157"/>
      <c r="NA95" s="157"/>
      <c r="NB95" s="157"/>
      <c r="NF95" s="157"/>
      <c r="NG95" s="157"/>
      <c r="NH95" s="157"/>
      <c r="NI95" s="157"/>
      <c r="NJ95" s="157"/>
      <c r="NK95" s="159"/>
      <c r="NM95" s="159"/>
      <c r="NN95" s="158"/>
      <c r="NO95" s="166"/>
      <c r="NQ95" s="159"/>
      <c r="NW95" s="158"/>
      <c r="OF95" s="159"/>
      <c r="OG95" s="157"/>
      <c r="OH95" s="157"/>
      <c r="OI95" s="157"/>
      <c r="OM95" s="157"/>
      <c r="OS95" s="157"/>
      <c r="OT95" s="157"/>
      <c r="OW95" s="157"/>
      <c r="OX95" s="157"/>
      <c r="PA95" s="157"/>
      <c r="PC95" s="157"/>
      <c r="PD95" s="157"/>
      <c r="PE95" s="157"/>
      <c r="PI95" s="157"/>
      <c r="PJ95" s="157"/>
      <c r="PO95" s="157"/>
      <c r="PQ95" s="157"/>
      <c r="PR95" s="157"/>
      <c r="PT95" s="157"/>
      <c r="PX95" s="158"/>
      <c r="PZ95" s="157"/>
      <c r="QA95" s="157"/>
      <c r="QB95" s="158"/>
      <c r="QE95" s="157"/>
      <c r="QF95" s="157"/>
      <c r="QL95" s="157"/>
      <c r="QM95" s="157"/>
      <c r="QN95" s="157"/>
      <c r="QP95" s="157"/>
      <c r="QQ95" s="157"/>
      <c r="QR95" s="157"/>
      <c r="QV95" s="157"/>
      <c r="QZ95" s="157"/>
      <c r="RA95" s="157"/>
      <c r="RB95" s="157"/>
      <c r="RC95" s="157"/>
      <c r="RG95" s="157"/>
      <c r="RN95" s="157"/>
      <c r="RO95" s="157"/>
      <c r="RS95" s="158"/>
      <c r="RT95" s="157"/>
      <c r="RU95" s="157"/>
      <c r="RV95" s="158"/>
      <c r="SC95" s="157"/>
      <c r="SD95" s="157"/>
      <c r="SK95" s="157"/>
      <c r="SO95" s="157"/>
      <c r="SR95" s="81"/>
      <c r="SS95" s="81"/>
      <c r="ST95" s="81"/>
      <c r="SU95" s="81"/>
      <c r="SV95" s="81"/>
      <c r="SW95" s="81"/>
      <c r="SX95" s="81"/>
      <c r="SY95" s="81"/>
      <c r="SZ95" s="81"/>
      <c r="TA95" s="81"/>
      <c r="TB95" s="81"/>
      <c r="TC95" s="81"/>
      <c r="TD95" s="81"/>
      <c r="TE95" s="81"/>
      <c r="TF95" s="81"/>
      <c r="TG95" s="81"/>
      <c r="TH95" s="81"/>
      <c r="TI95" s="81"/>
      <c r="TJ95" s="81"/>
      <c r="TK95" s="81"/>
      <c r="TL95" s="81"/>
      <c r="TM95" s="81"/>
      <c r="TN95" s="81"/>
      <c r="TO95" s="81"/>
      <c r="TP95" s="81"/>
      <c r="TQ95" s="81"/>
      <c r="TR95" s="81"/>
      <c r="TS95" s="81"/>
      <c r="TT95" s="81"/>
      <c r="TU95" s="81"/>
      <c r="TV95" s="81"/>
      <c r="TW95" s="81"/>
      <c r="TX95" s="81"/>
      <c r="TY95" s="81"/>
      <c r="TZ95" s="81"/>
      <c r="UA95" s="81"/>
      <c r="UB95" s="81"/>
      <c r="UC95" s="81"/>
      <c r="UD95" s="81"/>
      <c r="UE95" s="81"/>
      <c r="UF95" s="81"/>
      <c r="UG95" s="81"/>
      <c r="UH95" s="81"/>
      <c r="UI95" s="81"/>
      <c r="UJ95" s="81"/>
      <c r="UK95" s="81"/>
      <c r="UL95" s="81"/>
      <c r="UM95" s="81"/>
      <c r="UN95" s="81"/>
      <c r="UO95" s="82"/>
      <c r="UP95" s="82"/>
      <c r="UQ95" s="81"/>
      <c r="UR95" s="81"/>
      <c r="US95" s="81"/>
      <c r="UT95" s="81"/>
      <c r="UU95" s="81"/>
      <c r="UV95" s="81"/>
      <c r="UW95" s="81"/>
      <c r="UX95" s="81"/>
      <c r="UY95" s="81"/>
      <c r="UZ95" s="81"/>
      <c r="VA95" s="81"/>
      <c r="VB95" s="81"/>
      <c r="VC95" s="81"/>
      <c r="VD95" s="81"/>
      <c r="VE95" s="81"/>
      <c r="VF95" s="81"/>
      <c r="VG95" s="81"/>
      <c r="VH95" s="81"/>
      <c r="VI95" s="81"/>
      <c r="VJ95" s="81"/>
      <c r="VK95" s="81"/>
      <c r="VL95" s="81"/>
      <c r="VM95" s="81"/>
      <c r="VN95" s="81"/>
      <c r="VO95" s="81"/>
      <c r="VP95" s="81"/>
      <c r="VQ95" s="81"/>
      <c r="VR95" s="81"/>
      <c r="VS95" s="81"/>
      <c r="VT95" s="81"/>
      <c r="VU95" s="81"/>
      <c r="VV95" s="81"/>
      <c r="VW95" s="81"/>
      <c r="VX95" s="81"/>
      <c r="VY95" s="81"/>
      <c r="VZ95" s="81"/>
      <c r="WA95" s="81"/>
      <c r="WB95" s="81"/>
      <c r="WC95" s="81"/>
      <c r="WD95" s="81"/>
      <c r="WE95" s="81"/>
      <c r="WF95" s="81"/>
      <c r="WG95" s="81"/>
      <c r="WH95" s="81"/>
      <c r="WI95" s="81"/>
      <c r="WJ95" s="80"/>
      <c r="WK95" s="81"/>
      <c r="WL95" s="81"/>
      <c r="WM95" s="81"/>
      <c r="WN95" s="81"/>
      <c r="WO95" s="81"/>
      <c r="WP95" s="81"/>
      <c r="WQ95" s="81"/>
      <c r="WR95" s="81"/>
      <c r="WS95" s="81"/>
      <c r="WT95" s="81"/>
      <c r="WU95" s="81"/>
      <c r="WV95" s="81"/>
      <c r="WW95" s="81"/>
      <c r="WX95" s="81"/>
      <c r="WY95" s="81"/>
      <c r="WZ95" s="81"/>
      <c r="XA95" s="81"/>
      <c r="XB95" s="81"/>
      <c r="XC95" s="81"/>
      <c r="XD95" s="81"/>
      <c r="XE95" s="81"/>
      <c r="XF95" s="81"/>
      <c r="XG95" s="81"/>
      <c r="XH95" s="81"/>
      <c r="XI95" s="81"/>
      <c r="XJ95" s="81"/>
      <c r="XK95" s="81"/>
      <c r="XL95" s="81"/>
      <c r="XM95" s="81"/>
      <c r="XN95" s="81"/>
      <c r="XO95" s="81"/>
      <c r="XP95" s="81"/>
      <c r="XQ95" s="81"/>
      <c r="XR95" s="81"/>
      <c r="XS95" s="81"/>
      <c r="XT95" s="81"/>
      <c r="XU95" s="81"/>
      <c r="XV95" s="81"/>
      <c r="XW95" s="81"/>
      <c r="XX95" s="81"/>
      <c r="XY95" s="81"/>
      <c r="XZ95" s="81"/>
      <c r="YA95" s="81"/>
      <c r="YB95" s="81"/>
      <c r="YC95" s="81"/>
      <c r="YD95" s="81"/>
      <c r="YE95" s="81"/>
      <c r="YF95" s="81"/>
      <c r="YG95" s="81"/>
      <c r="YH95" s="81"/>
      <c r="YI95" s="81"/>
      <c r="YJ95" s="81"/>
      <c r="YK95" s="81"/>
      <c r="YL95" s="314"/>
      <c r="YM95" s="314"/>
      <c r="YN95" s="314"/>
      <c r="YO95" s="314"/>
      <c r="YP95" s="2"/>
      <c r="YQ95" s="2"/>
    </row>
    <row r="96" spans="1:667" s="68" customFormat="1" ht="15" customHeight="1" x14ac:dyDescent="0.25">
      <c r="A96" s="75" t="s">
        <v>1153</v>
      </c>
      <c r="B96" s="75"/>
      <c r="C96" s="121"/>
      <c r="D96" s="121"/>
      <c r="BA96" s="121" t="s">
        <v>2617</v>
      </c>
      <c r="BB96" s="121" t="s">
        <v>2617</v>
      </c>
      <c r="BC96" s="121" t="s">
        <v>2617</v>
      </c>
      <c r="BD96" s="121" t="s">
        <v>2617</v>
      </c>
      <c r="BE96" s="121"/>
      <c r="BF96" s="121"/>
      <c r="BG96" s="121"/>
      <c r="BH96" s="121"/>
      <c r="BI96" s="121"/>
      <c r="BJ96" s="121"/>
      <c r="BK96" s="121"/>
      <c r="BL96" s="121"/>
      <c r="BM96" s="121"/>
      <c r="BN96" s="121"/>
      <c r="BO96" s="121"/>
      <c r="BP96" s="121"/>
      <c r="BQ96" s="121"/>
      <c r="BR96" s="121"/>
      <c r="BZ96" s="121"/>
      <c r="CB96" s="121"/>
      <c r="CC96" s="121"/>
      <c r="CD96" s="121"/>
      <c r="CE96" s="121"/>
      <c r="CF96" s="121"/>
      <c r="CG96" s="121"/>
      <c r="CH96" s="121"/>
      <c r="CI96" s="121"/>
      <c r="CJ96" s="121"/>
      <c r="CK96" s="121"/>
      <c r="CP96" s="121"/>
      <c r="CQ96" s="121"/>
      <c r="CR96" s="121"/>
      <c r="CS96" s="121"/>
      <c r="CT96" s="121"/>
      <c r="CU96" s="121"/>
      <c r="CV96" s="121"/>
      <c r="CW96" s="121"/>
      <c r="CX96" s="121"/>
      <c r="CY96" s="121"/>
      <c r="CZ96" s="121"/>
      <c r="DA96" s="121"/>
      <c r="DB96" s="121"/>
      <c r="DC96" s="121"/>
      <c r="DD96" s="121"/>
      <c r="DE96" s="121"/>
      <c r="DJ96" s="121"/>
      <c r="DK96" s="121"/>
      <c r="DL96" s="121"/>
      <c r="DM96" s="121"/>
      <c r="DN96" s="121"/>
      <c r="DO96" s="121"/>
      <c r="DP96" s="121"/>
      <c r="DQ96" s="121"/>
      <c r="DR96" s="121"/>
      <c r="DS96" s="121"/>
      <c r="DT96" s="121"/>
      <c r="DU96" s="121"/>
      <c r="DV96" s="121"/>
      <c r="DW96" s="121"/>
      <c r="DZ96" s="121"/>
      <c r="EA96" s="121"/>
      <c r="EB96" s="121"/>
      <c r="EC96" s="121"/>
      <c r="ED96" s="121"/>
      <c r="EE96" s="121"/>
      <c r="EF96" s="121"/>
      <c r="EG96" s="121"/>
      <c r="EH96" s="121"/>
      <c r="EI96" s="121"/>
      <c r="EK96" s="121"/>
      <c r="EL96" s="121"/>
      <c r="EM96" s="121"/>
      <c r="EN96" s="121"/>
      <c r="EO96" s="121"/>
      <c r="EP96" s="121"/>
      <c r="EQ96" s="121"/>
      <c r="ER96" s="121"/>
      <c r="ES96" s="121"/>
      <c r="ET96" s="121"/>
      <c r="EU96" s="121"/>
      <c r="EV96" s="121"/>
      <c r="EW96" s="121"/>
      <c r="EX96" s="121"/>
      <c r="EY96" s="121"/>
      <c r="EZ96" s="121"/>
      <c r="FA96" s="121"/>
      <c r="FB96" s="121"/>
      <c r="FC96" s="121"/>
      <c r="FD96" s="121"/>
      <c r="FE96" s="121"/>
      <c r="FF96" s="121"/>
      <c r="FG96" s="121"/>
      <c r="FH96" s="121"/>
      <c r="FI96" s="121"/>
      <c r="FJ96" s="121"/>
      <c r="FK96" s="121"/>
      <c r="FL96" s="121"/>
      <c r="FM96" s="121"/>
      <c r="FN96" s="121"/>
      <c r="FX96" s="121"/>
      <c r="GU96" s="79" t="s">
        <v>701</v>
      </c>
      <c r="GV96" s="81" t="str">
        <f>GU96</f>
        <v>None</v>
      </c>
      <c r="GW96" s="81" t="str">
        <f>GV96</f>
        <v>None</v>
      </c>
      <c r="GX96" s="79" t="s">
        <v>701</v>
      </c>
      <c r="GY96" s="81" t="str">
        <f>GX96</f>
        <v>None</v>
      </c>
      <c r="GZ96" s="81" t="str">
        <f>GY96</f>
        <v>None</v>
      </c>
      <c r="HA96" s="81"/>
      <c r="HB96" s="81" t="s">
        <v>701</v>
      </c>
      <c r="HC96" s="81" t="s">
        <v>701</v>
      </c>
      <c r="HD96" s="81" t="s">
        <v>701</v>
      </c>
      <c r="HE96" s="81"/>
      <c r="HF96" s="81"/>
      <c r="HG96" s="81"/>
      <c r="HH96" s="81"/>
      <c r="HI96" s="81"/>
      <c r="HJ96" s="81"/>
      <c r="HK96" s="81"/>
      <c r="HL96" s="81"/>
      <c r="HM96" s="81"/>
      <c r="HN96" s="81"/>
      <c r="HO96" s="81"/>
      <c r="HP96" s="81"/>
      <c r="HQ96" s="81"/>
      <c r="HR96" s="81"/>
      <c r="HS96" s="81"/>
      <c r="HT96" s="81"/>
      <c r="HU96" s="81"/>
      <c r="HV96" s="81"/>
      <c r="HW96" s="81"/>
      <c r="HX96" s="81"/>
      <c r="HY96" s="81"/>
      <c r="HZ96" s="81"/>
      <c r="IA96" s="81"/>
      <c r="IB96" s="81"/>
      <c r="IC96" s="81"/>
      <c r="ID96" s="81"/>
      <c r="IE96" s="81"/>
      <c r="IF96" s="81"/>
      <c r="IG96" s="81"/>
      <c r="IH96" s="81"/>
      <c r="II96" s="81"/>
      <c r="IJ96" s="81"/>
      <c r="IK96" s="81"/>
      <c r="IL96" s="81"/>
      <c r="IM96" s="81"/>
      <c r="IN96" s="81"/>
      <c r="IO96" s="81"/>
      <c r="IP96" s="81"/>
      <c r="IQ96" s="81"/>
      <c r="IR96" s="81"/>
      <c r="IS96" s="81"/>
      <c r="IT96" s="81"/>
      <c r="IU96" s="81"/>
      <c r="IV96" s="81"/>
      <c r="IW96" s="81"/>
      <c r="IX96" s="81"/>
      <c r="IY96" s="81"/>
      <c r="IZ96" s="81"/>
      <c r="JA96" s="81"/>
      <c r="JB96" s="81"/>
      <c r="JC96" s="81"/>
      <c r="JD96" s="81"/>
      <c r="JE96" s="81"/>
      <c r="JF96" s="81"/>
      <c r="JG96" s="81"/>
      <c r="JH96" s="81"/>
      <c r="JI96" s="81"/>
      <c r="JJ96" s="81"/>
      <c r="JK96" s="81"/>
      <c r="JL96" s="81"/>
      <c r="JM96" s="81"/>
      <c r="JN96" s="81"/>
      <c r="JO96" s="81"/>
      <c r="JP96" s="81"/>
      <c r="JQ96" s="81"/>
      <c r="JR96" s="81"/>
      <c r="JS96" s="81"/>
      <c r="JT96" s="81"/>
      <c r="JU96" s="81"/>
      <c r="JV96" s="81"/>
      <c r="JW96" s="81"/>
      <c r="JX96" s="81"/>
      <c r="JY96" s="81"/>
      <c r="JZ96" s="81"/>
      <c r="KA96" s="81"/>
      <c r="KB96" s="81"/>
      <c r="KC96" s="81"/>
      <c r="KD96" s="81"/>
      <c r="KE96" s="81"/>
      <c r="KF96" s="81"/>
      <c r="KG96" s="81"/>
      <c r="KH96" s="81"/>
      <c r="KI96" s="81"/>
      <c r="KJ96" s="81"/>
      <c r="KK96" s="81"/>
      <c r="KL96" s="81"/>
      <c r="KM96" s="81"/>
      <c r="KN96" s="81"/>
      <c r="KO96" s="81"/>
      <c r="KP96" s="81"/>
      <c r="KQ96" s="81"/>
      <c r="KR96" s="81"/>
      <c r="KS96" s="81"/>
      <c r="KT96" s="81"/>
      <c r="KU96" s="81"/>
      <c r="KV96" s="81"/>
      <c r="KW96" s="81"/>
      <c r="KX96" s="81"/>
      <c r="KY96" s="81"/>
      <c r="KZ96" s="81"/>
      <c r="LA96" s="81"/>
      <c r="LB96" s="81"/>
      <c r="LC96" s="81"/>
      <c r="LD96" s="81"/>
      <c r="LE96" s="121"/>
      <c r="LF96" s="121"/>
      <c r="LG96" s="81"/>
      <c r="LH96" s="81"/>
      <c r="LI96" s="339"/>
      <c r="LJ96" s="339"/>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T96" s="79" t="s">
        <v>2191</v>
      </c>
      <c r="MV96" s="81" t="s">
        <v>701</v>
      </c>
      <c r="MZ96" s="121"/>
      <c r="NA96" s="121"/>
      <c r="NB96" s="121"/>
      <c r="NF96" s="121"/>
      <c r="NG96" s="121"/>
      <c r="NH96" s="121"/>
      <c r="NI96" s="121"/>
      <c r="NJ96" s="121"/>
      <c r="NK96" s="122"/>
      <c r="NM96" s="122"/>
      <c r="NN96" s="123"/>
      <c r="NO96" s="180"/>
      <c r="NQ96" s="122"/>
      <c r="NW96" s="123"/>
      <c r="OF96" s="122"/>
      <c r="OG96" s="121"/>
      <c r="OH96" s="121"/>
      <c r="OI96" s="121"/>
      <c r="OM96" s="121"/>
      <c r="OS96" s="121"/>
      <c r="OT96" s="121"/>
      <c r="OW96" s="121"/>
      <c r="OX96" s="121"/>
      <c r="PA96" s="121"/>
      <c r="PC96" s="121"/>
      <c r="PD96" s="121"/>
      <c r="PE96" s="121"/>
      <c r="PI96" s="121"/>
      <c r="PJ96" s="121"/>
      <c r="PO96" s="121"/>
      <c r="PQ96" s="121"/>
      <c r="PR96" s="121"/>
      <c r="PT96" s="121"/>
      <c r="PX96" s="123"/>
      <c r="PZ96" s="121"/>
      <c r="QA96" s="121"/>
      <c r="QB96" s="123"/>
      <c r="QE96" s="121"/>
      <c r="QF96" s="121"/>
      <c r="QL96" s="121"/>
      <c r="QM96" s="121"/>
      <c r="QN96" s="121"/>
      <c r="QP96" s="121"/>
      <c r="QQ96" s="121"/>
      <c r="QR96" s="121"/>
      <c r="QV96" s="121"/>
      <c r="QZ96" s="121"/>
      <c r="RA96" s="121"/>
      <c r="RB96" s="121"/>
      <c r="RC96" s="121"/>
      <c r="RG96" s="121"/>
      <c r="RN96" s="121"/>
      <c r="RO96" s="121"/>
      <c r="RS96" s="123"/>
      <c r="RT96" s="121"/>
      <c r="RU96" s="121"/>
      <c r="RV96" s="123"/>
      <c r="SC96" s="121"/>
      <c r="SD96" s="121"/>
      <c r="SK96" s="121"/>
      <c r="SO96" s="121"/>
      <c r="SR96" s="81"/>
      <c r="SS96" s="81" t="s">
        <v>701</v>
      </c>
      <c r="ST96" s="81"/>
      <c r="SU96" s="81"/>
      <c r="SV96" s="81"/>
      <c r="SW96" s="81"/>
      <c r="SX96" s="81"/>
      <c r="SY96" s="81"/>
      <c r="SZ96" s="81"/>
      <c r="TA96" s="81"/>
      <c r="TB96" s="81"/>
      <c r="TC96" s="81"/>
      <c r="TD96" s="81"/>
      <c r="TE96" s="81"/>
      <c r="TF96" s="81"/>
      <c r="TG96" s="81"/>
      <c r="TH96" s="81"/>
      <c r="TI96" s="81"/>
      <c r="TJ96" s="81"/>
      <c r="TK96" s="81"/>
      <c r="TL96" s="81"/>
      <c r="TM96" s="81"/>
      <c r="TN96" s="81"/>
      <c r="TO96" s="81"/>
      <c r="TP96" s="81"/>
      <c r="TQ96" s="81"/>
      <c r="TR96" s="81"/>
      <c r="TS96" s="81"/>
      <c r="TT96" s="81"/>
      <c r="TU96" s="81"/>
      <c r="TV96" s="81"/>
      <c r="TW96" s="81"/>
      <c r="TX96" s="81"/>
      <c r="TY96" s="81"/>
      <c r="TZ96" s="81"/>
      <c r="UA96" s="81"/>
      <c r="UB96" s="81"/>
      <c r="UC96" s="81"/>
      <c r="UD96" s="81"/>
      <c r="UE96" s="81"/>
      <c r="UF96" s="81"/>
      <c r="UG96" s="81"/>
      <c r="UH96" s="81"/>
      <c r="UI96" s="81"/>
      <c r="UJ96" s="81"/>
      <c r="UK96" s="81"/>
      <c r="UL96" s="81"/>
      <c r="UM96" s="81"/>
      <c r="UN96" s="81"/>
      <c r="UO96" s="82"/>
      <c r="UP96" s="82"/>
      <c r="UQ96" s="81"/>
      <c r="UR96" s="81"/>
      <c r="US96" s="81"/>
      <c r="UT96" s="81"/>
      <c r="UU96" s="81"/>
      <c r="UV96" s="81"/>
      <c r="UW96" s="81"/>
      <c r="UX96" s="81"/>
      <c r="UY96" s="81"/>
      <c r="UZ96" s="81"/>
      <c r="VA96" s="81"/>
      <c r="VB96" s="81"/>
      <c r="VC96" s="81"/>
      <c r="VD96" s="81"/>
      <c r="VE96" s="81"/>
      <c r="VF96" s="81"/>
      <c r="VG96" s="81"/>
      <c r="VH96" s="81"/>
      <c r="VI96" s="81"/>
      <c r="VJ96" s="81"/>
      <c r="VK96" s="81"/>
      <c r="VL96" s="81"/>
      <c r="VM96" s="81"/>
      <c r="VN96" s="81"/>
      <c r="VO96" s="81"/>
      <c r="VP96" s="81"/>
      <c r="VQ96" s="81"/>
      <c r="VR96" s="81"/>
      <c r="VS96" s="81"/>
      <c r="VT96" s="81"/>
      <c r="VU96" s="81"/>
      <c r="VV96" s="81"/>
      <c r="VW96" s="81"/>
      <c r="VX96" s="81"/>
      <c r="VY96" s="81"/>
      <c r="VZ96" s="81"/>
      <c r="WA96" s="81"/>
      <c r="WB96" s="81"/>
      <c r="WC96" s="81"/>
      <c r="WD96" s="81"/>
      <c r="WE96" s="81"/>
      <c r="WF96" s="81"/>
      <c r="WG96" s="81"/>
      <c r="WH96" s="81"/>
      <c r="WI96" s="81"/>
      <c r="WJ96" s="80"/>
      <c r="WK96" s="81"/>
      <c r="WL96" s="81"/>
      <c r="WM96" s="81"/>
      <c r="WN96" s="81"/>
      <c r="WO96" s="81"/>
      <c r="WP96" s="81"/>
      <c r="WQ96" s="81"/>
      <c r="WR96" s="81"/>
      <c r="WS96" s="81"/>
      <c r="WT96" s="81"/>
      <c r="WU96" s="81"/>
      <c r="WV96" s="81"/>
      <c r="WW96" s="81"/>
      <c r="WX96" s="81"/>
      <c r="WY96" s="81"/>
      <c r="WZ96" s="81"/>
      <c r="XA96" s="81"/>
      <c r="XB96" s="81"/>
      <c r="XC96" s="81"/>
      <c r="XD96" s="81"/>
      <c r="XE96" s="81"/>
      <c r="XF96" s="81"/>
      <c r="XG96" s="81"/>
      <c r="XH96" s="81"/>
      <c r="XI96" s="81"/>
      <c r="XJ96" s="81"/>
      <c r="XK96" s="81"/>
      <c r="XL96" s="81"/>
      <c r="XM96" s="81"/>
      <c r="XN96" s="81"/>
      <c r="XO96" s="81"/>
      <c r="XP96" s="81"/>
      <c r="XQ96" s="81"/>
      <c r="XR96" s="81"/>
      <c r="XS96" s="81"/>
      <c r="XT96" s="81"/>
      <c r="XU96" s="81"/>
      <c r="XV96" s="81"/>
      <c r="XW96" s="81"/>
      <c r="XX96" s="81"/>
      <c r="XY96" s="81"/>
      <c r="XZ96" s="81"/>
      <c r="YA96" s="81"/>
      <c r="YB96" s="81"/>
      <c r="YC96" s="81"/>
      <c r="YD96" s="81"/>
      <c r="YE96" s="81"/>
      <c r="YF96" s="81"/>
      <c r="YG96" s="81"/>
      <c r="YH96" s="81"/>
      <c r="YI96" s="81"/>
      <c r="YJ96" s="81"/>
      <c r="YK96" s="81"/>
      <c r="YL96" s="310"/>
      <c r="YM96" s="310"/>
      <c r="YN96" s="310"/>
      <c r="YO96" s="310"/>
      <c r="YP96" s="2"/>
      <c r="YQ96" s="2"/>
    </row>
    <row r="97" spans="1:667" s="68" customFormat="1" ht="15" customHeight="1" x14ac:dyDescent="0.25">
      <c r="A97" s="75"/>
      <c r="B97" s="75"/>
      <c r="C97" s="121"/>
      <c r="D97" s="121"/>
      <c r="BA97" s="121"/>
      <c r="BB97" s="121"/>
      <c r="BC97" s="121"/>
      <c r="BD97" s="121"/>
      <c r="BE97" s="121"/>
      <c r="BF97" s="121"/>
      <c r="BG97" s="121"/>
      <c r="BH97" s="121"/>
      <c r="BI97" s="121"/>
      <c r="BJ97" s="121"/>
      <c r="BK97" s="121"/>
      <c r="BL97" s="121"/>
      <c r="BM97" s="121"/>
      <c r="BN97" s="121"/>
      <c r="BO97" s="121"/>
      <c r="BP97" s="121"/>
      <c r="BQ97" s="121"/>
      <c r="BR97" s="121"/>
      <c r="BZ97" s="121"/>
      <c r="CB97" s="121"/>
      <c r="CC97" s="121"/>
      <c r="CD97" s="121"/>
      <c r="CE97" s="121"/>
      <c r="CF97" s="121"/>
      <c r="CG97" s="121"/>
      <c r="CH97" s="121"/>
      <c r="CI97" s="121"/>
      <c r="CJ97" s="121"/>
      <c r="CK97" s="121"/>
      <c r="CP97" s="121"/>
      <c r="CQ97" s="121"/>
      <c r="CR97" s="121"/>
      <c r="CS97" s="121"/>
      <c r="CT97" s="121"/>
      <c r="CU97" s="121"/>
      <c r="CV97" s="121"/>
      <c r="CW97" s="121"/>
      <c r="CX97" s="121"/>
      <c r="CY97" s="121"/>
      <c r="CZ97" s="121"/>
      <c r="DA97" s="121"/>
      <c r="DB97" s="121"/>
      <c r="DC97" s="121"/>
      <c r="DD97" s="121"/>
      <c r="DE97" s="121"/>
      <c r="DJ97" s="121"/>
      <c r="DK97" s="121"/>
      <c r="DL97" s="121"/>
      <c r="DM97" s="121"/>
      <c r="DN97" s="121"/>
      <c r="DO97" s="121"/>
      <c r="DP97" s="121"/>
      <c r="DQ97" s="121"/>
      <c r="DR97" s="121"/>
      <c r="DS97" s="121"/>
      <c r="DT97" s="121"/>
      <c r="DU97" s="121"/>
      <c r="DV97" s="121"/>
      <c r="DW97" s="121"/>
      <c r="DZ97" s="121"/>
      <c r="EA97" s="121"/>
      <c r="EB97" s="121"/>
      <c r="EC97" s="121"/>
      <c r="ED97" s="121"/>
      <c r="EE97" s="121"/>
      <c r="EF97" s="121"/>
      <c r="EG97" s="121"/>
      <c r="EH97" s="121"/>
      <c r="EI97" s="121"/>
      <c r="EK97" s="121"/>
      <c r="EL97" s="121"/>
      <c r="EM97" s="121"/>
      <c r="EN97" s="121"/>
      <c r="EO97" s="121"/>
      <c r="EP97" s="121"/>
      <c r="EQ97" s="121"/>
      <c r="ER97" s="121"/>
      <c r="ES97" s="121"/>
      <c r="ET97" s="121"/>
      <c r="EU97" s="121"/>
      <c r="EV97" s="121"/>
      <c r="EW97" s="121"/>
      <c r="EX97" s="121"/>
      <c r="EY97" s="121"/>
      <c r="EZ97" s="121"/>
      <c r="FA97" s="121"/>
      <c r="FB97" s="121"/>
      <c r="FC97" s="121"/>
      <c r="FD97" s="121"/>
      <c r="FE97" s="121"/>
      <c r="FF97" s="121"/>
      <c r="FG97" s="121"/>
      <c r="FH97" s="121"/>
      <c r="FI97" s="121"/>
      <c r="FJ97" s="121"/>
      <c r="FK97" s="121"/>
      <c r="FL97" s="121"/>
      <c r="FM97" s="121"/>
      <c r="FN97" s="121"/>
      <c r="FX97" s="121"/>
      <c r="GU97" s="79"/>
      <c r="GV97" s="81"/>
      <c r="GW97" s="81"/>
      <c r="GX97" s="79"/>
      <c r="GY97" s="81"/>
      <c r="GZ97" s="81"/>
      <c r="HA97" s="81"/>
      <c r="HB97" s="81"/>
      <c r="HC97" s="81"/>
      <c r="HD97" s="81"/>
      <c r="HE97" s="81"/>
      <c r="HF97" s="81"/>
      <c r="HG97" s="81"/>
      <c r="HH97" s="81"/>
      <c r="HI97" s="81"/>
      <c r="HJ97" s="81"/>
      <c r="HK97" s="81"/>
      <c r="HL97" s="81"/>
      <c r="HM97" s="81"/>
      <c r="HN97" s="81"/>
      <c r="HO97" s="81"/>
      <c r="HP97" s="81"/>
      <c r="HQ97" s="81"/>
      <c r="HR97" s="81"/>
      <c r="HS97" s="81"/>
      <c r="HT97" s="81"/>
      <c r="HU97" s="81"/>
      <c r="HV97" s="81"/>
      <c r="HW97" s="81"/>
      <c r="HX97" s="81"/>
      <c r="HY97" s="81"/>
      <c r="HZ97" s="81"/>
      <c r="IA97" s="81"/>
      <c r="IB97" s="81"/>
      <c r="IC97" s="81"/>
      <c r="ID97" s="81"/>
      <c r="IE97" s="81"/>
      <c r="IF97" s="81"/>
      <c r="IG97" s="81"/>
      <c r="IH97" s="81"/>
      <c r="II97" s="81"/>
      <c r="IJ97" s="81"/>
      <c r="IK97" s="81"/>
      <c r="IL97" s="81"/>
      <c r="IM97" s="81"/>
      <c r="IN97" s="81"/>
      <c r="IO97" s="81"/>
      <c r="IP97" s="81"/>
      <c r="IQ97" s="81"/>
      <c r="IR97" s="81"/>
      <c r="IS97" s="81"/>
      <c r="IT97" s="81"/>
      <c r="IU97" s="81"/>
      <c r="IV97" s="81"/>
      <c r="IW97" s="81"/>
      <c r="IX97" s="81"/>
      <c r="IY97" s="81"/>
      <c r="IZ97" s="81"/>
      <c r="JA97" s="81"/>
      <c r="JB97" s="81"/>
      <c r="JC97" s="81"/>
      <c r="JD97" s="81"/>
      <c r="JE97" s="81"/>
      <c r="JF97" s="81"/>
      <c r="JG97" s="81"/>
      <c r="JH97" s="81"/>
      <c r="JI97" s="81"/>
      <c r="JJ97" s="81"/>
      <c r="JK97" s="81"/>
      <c r="JL97" s="81"/>
      <c r="JM97" s="81"/>
      <c r="JN97" s="81"/>
      <c r="JO97" s="81"/>
      <c r="JP97" s="81"/>
      <c r="JQ97" s="81"/>
      <c r="JR97" s="81"/>
      <c r="JS97" s="81"/>
      <c r="JT97" s="81"/>
      <c r="JU97" s="81"/>
      <c r="JV97" s="81"/>
      <c r="JW97" s="81"/>
      <c r="JX97" s="81"/>
      <c r="JY97" s="81"/>
      <c r="JZ97" s="81"/>
      <c r="KA97" s="81"/>
      <c r="KB97" s="81"/>
      <c r="KC97" s="81"/>
      <c r="KD97" s="81"/>
      <c r="KE97" s="81"/>
      <c r="KF97" s="81"/>
      <c r="KG97" s="81"/>
      <c r="KH97" s="81"/>
      <c r="KI97" s="81"/>
      <c r="KJ97" s="81"/>
      <c r="KK97" s="81"/>
      <c r="KL97" s="81"/>
      <c r="KM97" s="81"/>
      <c r="KN97" s="81"/>
      <c r="KO97" s="81"/>
      <c r="KP97" s="81"/>
      <c r="KQ97" s="81"/>
      <c r="KR97" s="81"/>
      <c r="KS97" s="81"/>
      <c r="KT97" s="81"/>
      <c r="KU97" s="81"/>
      <c r="KV97" s="81"/>
      <c r="KW97" s="81"/>
      <c r="KX97" s="81"/>
      <c r="KY97" s="81"/>
      <c r="KZ97" s="81"/>
      <c r="LA97" s="81"/>
      <c r="LB97" s="81"/>
      <c r="LC97" s="81"/>
      <c r="LD97" s="81"/>
      <c r="LE97" s="121"/>
      <c r="LF97" s="121"/>
      <c r="LG97" s="81"/>
      <c r="LH97" s="81"/>
      <c r="LI97" s="339"/>
      <c r="LJ97" s="339"/>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T97" s="79" t="s">
        <v>2191</v>
      </c>
      <c r="MV97" s="81"/>
      <c r="MZ97" s="121"/>
      <c r="NA97" s="121"/>
      <c r="NB97" s="121"/>
      <c r="NF97" s="121"/>
      <c r="NG97" s="121"/>
      <c r="NH97" s="121"/>
      <c r="NI97" s="121"/>
      <c r="NJ97" s="121"/>
      <c r="NK97" s="122"/>
      <c r="NM97" s="122"/>
      <c r="NN97" s="123"/>
      <c r="NO97" s="180"/>
      <c r="NQ97" s="122"/>
      <c r="NW97" s="123"/>
      <c r="OF97" s="122"/>
      <c r="OG97" s="121"/>
      <c r="OH97" s="121"/>
      <c r="OI97" s="121"/>
      <c r="OM97" s="121"/>
      <c r="OS97" s="121"/>
      <c r="OT97" s="121"/>
      <c r="OW97" s="121"/>
      <c r="OX97" s="121"/>
      <c r="PA97" s="121"/>
      <c r="PC97" s="121"/>
      <c r="PD97" s="121"/>
      <c r="PE97" s="121"/>
      <c r="PI97" s="121"/>
      <c r="PJ97" s="121"/>
      <c r="PO97" s="121"/>
      <c r="PQ97" s="121"/>
      <c r="PR97" s="121"/>
      <c r="PT97" s="121"/>
      <c r="PX97" s="123"/>
      <c r="PZ97" s="121"/>
      <c r="QA97" s="121"/>
      <c r="QB97" s="123"/>
      <c r="QE97" s="121"/>
      <c r="QF97" s="121"/>
      <c r="QL97" s="121"/>
      <c r="QM97" s="121"/>
      <c r="QN97" s="121"/>
      <c r="QP97" s="121"/>
      <c r="QQ97" s="121"/>
      <c r="QR97" s="121"/>
      <c r="QV97" s="121"/>
      <c r="QZ97" s="121"/>
      <c r="RA97" s="121"/>
      <c r="RB97" s="121"/>
      <c r="RC97" s="121"/>
      <c r="RG97" s="121"/>
      <c r="RN97" s="121"/>
      <c r="RO97" s="121"/>
      <c r="RS97" s="123"/>
      <c r="RT97" s="121"/>
      <c r="RU97" s="121"/>
      <c r="RV97" s="123"/>
      <c r="SC97" s="121"/>
      <c r="SD97" s="121"/>
      <c r="SK97" s="121"/>
      <c r="SO97" s="121"/>
      <c r="SR97" s="81"/>
      <c r="SS97" s="81"/>
      <c r="ST97" s="81"/>
      <c r="SU97" s="81"/>
      <c r="SV97" s="81"/>
      <c r="SW97" s="81"/>
      <c r="SX97" s="81"/>
      <c r="SY97" s="81"/>
      <c r="SZ97" s="81"/>
      <c r="TA97" s="81"/>
      <c r="TB97" s="81"/>
      <c r="TC97" s="81"/>
      <c r="TD97" s="81"/>
      <c r="TE97" s="81"/>
      <c r="TF97" s="81"/>
      <c r="TG97" s="81"/>
      <c r="TH97" s="81"/>
      <c r="TI97" s="81"/>
      <c r="TJ97" s="81"/>
      <c r="TK97" s="81"/>
      <c r="TL97" s="81"/>
      <c r="TM97" s="81"/>
      <c r="TN97" s="81"/>
      <c r="TO97" s="81"/>
      <c r="TP97" s="81"/>
      <c r="TQ97" s="81"/>
      <c r="TR97" s="81"/>
      <c r="TS97" s="81"/>
      <c r="TT97" s="81"/>
      <c r="TU97" s="81"/>
      <c r="TV97" s="81"/>
      <c r="TW97" s="81"/>
      <c r="TX97" s="81"/>
      <c r="TY97" s="81"/>
      <c r="TZ97" s="81"/>
      <c r="UA97" s="81"/>
      <c r="UB97" s="81"/>
      <c r="UC97" s="81"/>
      <c r="UD97" s="81"/>
      <c r="UE97" s="81"/>
      <c r="UF97" s="81"/>
      <c r="UG97" s="81"/>
      <c r="UH97" s="81"/>
      <c r="UI97" s="81"/>
      <c r="UJ97" s="81"/>
      <c r="UK97" s="81"/>
      <c r="UL97" s="81"/>
      <c r="UM97" s="81"/>
      <c r="UN97" s="81"/>
      <c r="UO97" s="82"/>
      <c r="UP97" s="82"/>
      <c r="UQ97" s="81"/>
      <c r="UR97" s="81"/>
      <c r="US97" s="81"/>
      <c r="UT97" s="81"/>
      <c r="UU97" s="81"/>
      <c r="UV97" s="81"/>
      <c r="UW97" s="81"/>
      <c r="UX97" s="81"/>
      <c r="UY97" s="81"/>
      <c r="UZ97" s="81"/>
      <c r="VA97" s="81"/>
      <c r="VB97" s="81"/>
      <c r="VC97" s="81"/>
      <c r="VD97" s="81"/>
      <c r="VE97" s="81"/>
      <c r="VF97" s="81"/>
      <c r="VG97" s="81"/>
      <c r="VH97" s="81"/>
      <c r="VI97" s="81"/>
      <c r="VJ97" s="81"/>
      <c r="VK97" s="81"/>
      <c r="VL97" s="81"/>
      <c r="VM97" s="81"/>
      <c r="VN97" s="81"/>
      <c r="VO97" s="81"/>
      <c r="VP97" s="81"/>
      <c r="VQ97" s="81"/>
      <c r="VR97" s="81"/>
      <c r="VS97" s="81"/>
      <c r="VT97" s="81"/>
      <c r="VU97" s="81"/>
      <c r="VV97" s="81"/>
      <c r="VW97" s="81"/>
      <c r="VX97" s="81"/>
      <c r="VY97" s="81"/>
      <c r="VZ97" s="81"/>
      <c r="WA97" s="81"/>
      <c r="WB97" s="81"/>
      <c r="WC97" s="81"/>
      <c r="WD97" s="81"/>
      <c r="WE97" s="81"/>
      <c r="WF97" s="81"/>
      <c r="WG97" s="81"/>
      <c r="WH97" s="81"/>
      <c r="WI97" s="81"/>
      <c r="WJ97" s="80"/>
      <c r="WK97" s="81"/>
      <c r="WL97" s="81"/>
      <c r="WM97" s="81"/>
      <c r="WN97" s="81"/>
      <c r="WO97" s="81"/>
      <c r="WP97" s="81"/>
      <c r="WQ97" s="81"/>
      <c r="WR97" s="81"/>
      <c r="WS97" s="81"/>
      <c r="WT97" s="81"/>
      <c r="WU97" s="81"/>
      <c r="WV97" s="81"/>
      <c r="WW97" s="81"/>
      <c r="WX97" s="81"/>
      <c r="WY97" s="81"/>
      <c r="WZ97" s="81"/>
      <c r="XA97" s="81"/>
      <c r="XB97" s="81"/>
      <c r="XC97" s="81"/>
      <c r="XD97" s="81"/>
      <c r="XE97" s="81"/>
      <c r="XF97" s="81"/>
      <c r="XG97" s="81"/>
      <c r="XH97" s="81"/>
      <c r="XI97" s="81"/>
      <c r="XJ97" s="81"/>
      <c r="XK97" s="81"/>
      <c r="XL97" s="81"/>
      <c r="XM97" s="81"/>
      <c r="XN97" s="81"/>
      <c r="XO97" s="81"/>
      <c r="XP97" s="81"/>
      <c r="XQ97" s="81"/>
      <c r="XR97" s="81"/>
      <c r="XS97" s="81"/>
      <c r="XT97" s="81"/>
      <c r="XU97" s="81"/>
      <c r="XV97" s="81"/>
      <c r="XW97" s="81"/>
      <c r="XX97" s="81"/>
      <c r="XY97" s="81"/>
      <c r="XZ97" s="81"/>
      <c r="YA97" s="81"/>
      <c r="YB97" s="81"/>
      <c r="YC97" s="81"/>
      <c r="YD97" s="81"/>
      <c r="YE97" s="81"/>
      <c r="YF97" s="81"/>
      <c r="YG97" s="81"/>
      <c r="YH97" s="81"/>
      <c r="YI97" s="81"/>
      <c r="YJ97" s="81"/>
      <c r="YK97" s="81"/>
      <c r="YL97" s="310"/>
      <c r="YM97" s="310"/>
      <c r="YN97" s="310"/>
      <c r="YO97" s="310"/>
      <c r="YP97" s="2"/>
      <c r="YQ97" s="2"/>
    </row>
    <row r="98" spans="1:667" s="270" customFormat="1" ht="15" customHeight="1" x14ac:dyDescent="0.25">
      <c r="A98" s="268" t="s">
        <v>1106</v>
      </c>
      <c r="B98" s="268"/>
      <c r="C98" s="269">
        <f>+(0.41-0.21)*3.33</f>
        <v>0.66599999999999993</v>
      </c>
      <c r="D98" s="269">
        <f>+(0.52-0.28)*3.33</f>
        <v>0.79920000000000002</v>
      </c>
      <c r="E98" s="161">
        <f>6.57-E100</f>
        <v>1.0600000000000005</v>
      </c>
      <c r="F98" s="161">
        <f>6-F100</f>
        <v>0.66000000000000014</v>
      </c>
      <c r="G98" s="161">
        <f>5.52-G100</f>
        <v>0.41999999999999993</v>
      </c>
      <c r="H98" s="161">
        <f>5.11-H100</f>
        <v>0.29000000000000004</v>
      </c>
      <c r="I98" s="161">
        <f>7.22-I100</f>
        <v>1.71</v>
      </c>
      <c r="J98" s="161">
        <f>6.4-J100</f>
        <v>1.0600000000000005</v>
      </c>
      <c r="K98" s="161">
        <f>5.78-K100</f>
        <v>0.6800000000000006</v>
      </c>
      <c r="L98" s="161">
        <f>5.28-L100</f>
        <v>0.45999999999999996</v>
      </c>
      <c r="M98" s="161">
        <f>4.79-M100</f>
        <v>0.87000000000000011</v>
      </c>
      <c r="N98" s="161">
        <f>4.7-N100</f>
        <v>0.92000000000000037</v>
      </c>
      <c r="O98" s="161">
        <f>4.61-O100</f>
        <v>0.95000000000000018</v>
      </c>
      <c r="P98" s="161">
        <f>4.52-P100</f>
        <v>0.97999999999999954</v>
      </c>
      <c r="Q98" s="161">
        <f>5.83-Q100</f>
        <v>1.9100000000000001</v>
      </c>
      <c r="R98" s="161">
        <f>5.73-R100</f>
        <v>1.9500000000000006</v>
      </c>
      <c r="S98" s="161">
        <f>5.63-S100</f>
        <v>1.9699999999999998</v>
      </c>
      <c r="T98" s="161">
        <f>5.53-T100</f>
        <v>1.9900000000000002</v>
      </c>
      <c r="U98" s="270">
        <f>3.79-U100</f>
        <v>0.81</v>
      </c>
      <c r="V98" s="270">
        <f>3.78-V100</f>
        <v>0.79999999999999982</v>
      </c>
      <c r="W98" s="270">
        <f>3.56-W100</f>
        <v>0.58000000000000007</v>
      </c>
      <c r="X98" s="270">
        <f>3.55-X100</f>
        <v>0.56999999999999984</v>
      </c>
      <c r="Y98" s="270">
        <f>3.79-Y100</f>
        <v>0.81</v>
      </c>
      <c r="Z98" s="270">
        <f>3.79-Z100</f>
        <v>0.5</v>
      </c>
      <c r="AA98" s="270">
        <f>3.74-AA100</f>
        <v>0.45000000000000018</v>
      </c>
      <c r="AB98" s="270">
        <f>3.71-AB100</f>
        <v>0.41999999999999993</v>
      </c>
      <c r="AC98" s="270">
        <f>3.63-AC100</f>
        <v>0.33999999999999986</v>
      </c>
      <c r="AD98" s="270">
        <f>3.79-AD100</f>
        <v>0.5</v>
      </c>
      <c r="AE98" s="270">
        <f>3.75-AE100</f>
        <v>0.54</v>
      </c>
      <c r="AF98" s="270">
        <f>3.66-AF100</f>
        <v>0.45000000000000018</v>
      </c>
      <c r="AG98" s="270">
        <f>3.6-AG100</f>
        <v>0.39000000000000012</v>
      </c>
      <c r="AH98" s="270">
        <f>3.33-AH100</f>
        <v>0.12000000000000011</v>
      </c>
      <c r="AI98" s="270">
        <f>3.74-AI100</f>
        <v>0.53000000000000025</v>
      </c>
      <c r="AJ98" s="270">
        <f>1.96-AJ100</f>
        <v>-4.0000000000000036E-2</v>
      </c>
      <c r="AK98" s="270">
        <f>2.95-AK100</f>
        <v>-8.9999999999999858E-2</v>
      </c>
      <c r="AL98" s="270">
        <f>3.9-AL100</f>
        <v>-0.30000000000000027</v>
      </c>
      <c r="AM98" s="270">
        <f>3.88-AM100</f>
        <v>-0.17999999999999972</v>
      </c>
      <c r="AN98" s="270">
        <f>0</f>
        <v>0</v>
      </c>
      <c r="AO98" s="271">
        <f>9.73-AO100</f>
        <v>2.4900000000000002</v>
      </c>
      <c r="AP98" s="271">
        <f>7.82-AP100</f>
        <v>0.58000000000000007</v>
      </c>
      <c r="AQ98" s="271">
        <f>7.82-AQ100</f>
        <v>-1.9100000000000001</v>
      </c>
      <c r="AR98" s="270">
        <v>-0.19</v>
      </c>
      <c r="AS98" s="270">
        <v>-0.24</v>
      </c>
      <c r="AT98" s="270">
        <v>-0.26</v>
      </c>
      <c r="AU98" s="270">
        <v>-0.27</v>
      </c>
      <c r="AV98" s="270">
        <v>-0.25</v>
      </c>
      <c r="AW98" s="270">
        <v>-0.26</v>
      </c>
      <c r="AX98" s="270">
        <v>-0.27</v>
      </c>
      <c r="AY98" s="270">
        <f>(0.29)</f>
        <v>0.28999999999999998</v>
      </c>
      <c r="AZ98" s="270">
        <v>0.27</v>
      </c>
      <c r="BA98" s="269">
        <f t="shared" ref="BA98:BD98" si="596">BA99*BA100</f>
        <v>0.8268663199405607</v>
      </c>
      <c r="BB98" s="269">
        <f t="shared" si="596"/>
        <v>0.80343144539063827</v>
      </c>
      <c r="BC98" s="269">
        <f t="shared" si="596"/>
        <v>2.0133097102360402</v>
      </c>
      <c r="BD98" s="269">
        <f t="shared" si="596"/>
        <v>1.1484422091406141</v>
      </c>
      <c r="BE98" s="269">
        <f>0.3*AVERAGE(Basedata!$L$14:$Q$14)</f>
        <v>1.3125</v>
      </c>
      <c r="BF98" s="269">
        <f>BF99*BF100</f>
        <v>2.7560000000000002</v>
      </c>
      <c r="BG98" s="269">
        <f>BG99*BG100</f>
        <v>1.5410160927515144</v>
      </c>
      <c r="BH98" s="269">
        <f t="shared" ref="BH98:BI98" si="597">BH99*BH100</f>
        <v>0.28018474413663896</v>
      </c>
      <c r="BI98" s="269">
        <f t="shared" si="597"/>
        <v>0.79385677505381047</v>
      </c>
      <c r="BJ98" s="269">
        <f>(145.9-117.6)*Conversions!$A$6</f>
        <v>0.7188533907400001</v>
      </c>
      <c r="BK98" s="269">
        <f>(111-117.6)*Conversions!$A$6</f>
        <v>-0.16764778723971713</v>
      </c>
      <c r="BL98" s="269">
        <f t="shared" ref="BL98:BQ98" si="598">BL99*BL100</f>
        <v>1.5724922371186494</v>
      </c>
      <c r="BM98" s="269">
        <f t="shared" si="598"/>
        <v>2.4624559287645233</v>
      </c>
      <c r="BN98" s="269">
        <f t="shared" si="598"/>
        <v>2.4825302977490167</v>
      </c>
      <c r="BO98" s="269">
        <f t="shared" si="598"/>
        <v>2.3687755401702209</v>
      </c>
      <c r="BP98" s="269">
        <f t="shared" si="598"/>
        <v>2.8304860268135692</v>
      </c>
      <c r="BQ98" s="269">
        <f t="shared" si="598"/>
        <v>3.5063231159581805</v>
      </c>
      <c r="BR98" s="269">
        <f t="shared" ref="BR98" si="599">BR99*BR100</f>
        <v>0.67583708914461127</v>
      </c>
      <c r="BS98" s="270">
        <v>-0.25</v>
      </c>
      <c r="BT98" s="270">
        <f>3.17-BT100</f>
        <v>0.73</v>
      </c>
      <c r="BU98" s="270">
        <f>3.74-BU100</f>
        <v>1.3000000000000003</v>
      </c>
      <c r="BV98" s="270">
        <f>3.71-BV100</f>
        <v>1.27</v>
      </c>
      <c r="BW98" s="270">
        <f>4.32-BW100</f>
        <v>1.8800000000000003</v>
      </c>
      <c r="BX98" s="270">
        <f>4.38-BX100</f>
        <v>1.94</v>
      </c>
      <c r="BY98" s="270">
        <f>4.56-BY100</f>
        <v>2.1199999999999997</v>
      </c>
      <c r="BZ98" s="269">
        <f>(0.033-0.088)*Basedata!$R$14</f>
        <v>-0.37894999999999995</v>
      </c>
      <c r="CA98" s="270">
        <f>0.288%*10*AVERAGE(3.17,3.23,3.22,3.23,3.21,3.18,3.16,3.13,3.09,3.06,3.04)</f>
        <v>9.0903272727272721E-2</v>
      </c>
      <c r="CB98" s="269">
        <f>(138.98)*Conversions!$A$6-CB100</f>
        <v>-0.15926539787773164</v>
      </c>
      <c r="CC98" s="269">
        <f>141.73*Conversions!$A$6-CC100</f>
        <v>-8.9412153194516453E-2</v>
      </c>
      <c r="CD98" s="269">
        <f>160.24*Conversions!$A$6-CD100</f>
        <v>0.38076368647323644</v>
      </c>
      <c r="CE98" s="269">
        <f>179.13*Conversions!$A$6-CE100</f>
        <v>0.86059197449721481</v>
      </c>
      <c r="CF98" s="269">
        <f t="shared" ref="CF98:CK98" si="600">CF99*CF100</f>
        <v>0.32185904938471077</v>
      </c>
      <c r="CG98" s="269">
        <f t="shared" si="600"/>
        <v>0.27167312692347728</v>
      </c>
      <c r="CH98" s="269">
        <f t="shared" si="600"/>
        <v>0.21613403939971226</v>
      </c>
      <c r="CI98" s="269">
        <f t="shared" si="600"/>
        <v>0.313160156158097</v>
      </c>
      <c r="CJ98" s="269">
        <f t="shared" si="600"/>
        <v>0.26364337932967996</v>
      </c>
      <c r="CK98" s="269">
        <f t="shared" si="600"/>
        <v>0.20877343743873134</v>
      </c>
      <c r="CL98" s="270">
        <f>(0.2071*Basedata!$G$13)</f>
        <v>0.40810032607886193</v>
      </c>
      <c r="CM98" s="270">
        <f>(0.1708*Basedata!$G$13)</f>
        <v>0.3365694625507949</v>
      </c>
      <c r="CN98" s="270">
        <f>(0.0663*Basedata!$G$13)</f>
        <v>0.13064727966696546</v>
      </c>
      <c r="CO98" s="270">
        <f>0.04</f>
        <v>0.04</v>
      </c>
      <c r="CP98" s="269">
        <f>(6.87-7.02)</f>
        <v>-0.14999999999999947</v>
      </c>
      <c r="CQ98" s="269">
        <f>(174.78-125.06)*Conversions!$A$6</f>
        <v>1.2629466638725368</v>
      </c>
      <c r="CR98" s="269">
        <f>(134.06-125.06)*Conversions!$A$6</f>
        <v>0.22861061896325083</v>
      </c>
      <c r="CS98" s="269">
        <f>(135.05-125.06)*Conversions!$A$6</f>
        <v>0.25375778704920865</v>
      </c>
      <c r="CT98" s="269">
        <f t="shared" ref="CT98:DA98" si="601">CT99*CT100</f>
        <v>1.8158138079258552E-2</v>
      </c>
      <c r="CU98" s="269">
        <f t="shared" si="601"/>
        <v>1.1724969159749807</v>
      </c>
      <c r="CV98" s="269">
        <f t="shared" si="601"/>
        <v>3.6316276158517104E-2</v>
      </c>
      <c r="CW98" s="269">
        <f t="shared" si="601"/>
        <v>0.33203452487787066</v>
      </c>
      <c r="CX98" s="269">
        <f t="shared" si="601"/>
        <v>0.38910295884125462</v>
      </c>
      <c r="CY98" s="269">
        <f t="shared" si="601"/>
        <v>1.1724969159749807</v>
      </c>
      <c r="CZ98" s="269">
        <f t="shared" si="601"/>
        <v>0.38910295884125462</v>
      </c>
      <c r="DA98" s="269">
        <f t="shared" si="601"/>
        <v>0.36056874185956267</v>
      </c>
      <c r="DB98" s="269">
        <f>DB99*DB100</f>
        <v>3.197754535698183E-3</v>
      </c>
      <c r="DC98" s="272">
        <f>DC99*DC100</f>
        <v>1.2631130416007823</v>
      </c>
      <c r="DD98" s="269">
        <f t="shared" ref="DD98:DE98" si="602">DD99*DD100</f>
        <v>1.256717532529386</v>
      </c>
      <c r="DE98" s="269">
        <f t="shared" si="602"/>
        <v>0</v>
      </c>
      <c r="DF98" s="270">
        <f>4.71-DF100</f>
        <v>-9.9999999999997868E-3</v>
      </c>
      <c r="DG98" s="270">
        <f>4.88-DG100</f>
        <v>0.16000000000000014</v>
      </c>
      <c r="DH98" s="270">
        <f>5.33-DH100</f>
        <v>0.61000000000000032</v>
      </c>
      <c r="DI98" s="270">
        <f>5.33-DI100</f>
        <v>0.62000000000000011</v>
      </c>
      <c r="DJ98" s="269">
        <f>DJ99*DJ100</f>
        <v>-0.36260000000000003</v>
      </c>
      <c r="DK98" s="269">
        <f t="shared" ref="DK98:DN98" si="603">DK99*DK100</f>
        <v>-0.2072</v>
      </c>
      <c r="DL98" s="269">
        <f t="shared" si="603"/>
        <v>0.25900000000000001</v>
      </c>
      <c r="DM98" s="269">
        <f t="shared" si="603"/>
        <v>0.6734</v>
      </c>
      <c r="DN98" s="269">
        <f t="shared" si="603"/>
        <v>-0.31710000000000005</v>
      </c>
      <c r="DO98" s="269">
        <f t="shared" ref="DO98" si="604">DO99*DO100</f>
        <v>-0.22650000000000003</v>
      </c>
      <c r="DP98" s="269">
        <f t="shared" ref="DP98" si="605">DP99*DP100</f>
        <v>0.13589999999999999</v>
      </c>
      <c r="DQ98" s="269">
        <f t="shared" ref="DQ98:DR98" si="606">DQ99*DQ100</f>
        <v>0.40770000000000001</v>
      </c>
      <c r="DR98" s="269">
        <f t="shared" si="606"/>
        <v>0.49830000000000002</v>
      </c>
      <c r="DS98" s="269">
        <f>DS99*DS100</f>
        <v>-4.6697457356106496E-2</v>
      </c>
      <c r="DT98" s="269">
        <f t="shared" ref="DT98" si="607">DT99*DT100</f>
        <v>4.6697457356106496E-2</v>
      </c>
      <c r="DU98" s="269">
        <f t="shared" ref="DU98" si="608">DU99*DU100</f>
        <v>0</v>
      </c>
      <c r="DV98" s="269">
        <f t="shared" ref="DV98" si="609">DV99*DV100</f>
        <v>0</v>
      </c>
      <c r="DW98" s="269">
        <f t="shared" ref="DW98" si="610">DW99*DW100</f>
        <v>0</v>
      </c>
      <c r="DX98" s="270">
        <f>(215.39-183.49)*Conversions!$A$6</f>
        <v>0.81029763832529955</v>
      </c>
      <c r="DY98" s="270">
        <f>(187.61-183.49)*Conversions!$A$6</f>
        <v>0.10465286112539939</v>
      </c>
      <c r="DZ98" s="269">
        <f>-19.28*Conversions!$A$6</f>
        <v>-0.48973474817905294</v>
      </c>
      <c r="EA98" s="269">
        <f>-28.32*Conversions!$A$6</f>
        <v>-0.71936141433769596</v>
      </c>
      <c r="EB98" s="269">
        <f>-26.12*Conversions!$A$6</f>
        <v>-0.66347881859112356</v>
      </c>
      <c r="EC98" s="269">
        <f>-23.62*Conversions!$A$6</f>
        <v>-0.59997586887910948</v>
      </c>
      <c r="ED98" s="269">
        <f>-21.94*Conversions!$A$6</f>
        <v>-0.55730188667263592</v>
      </c>
      <c r="EE98" s="269">
        <f>-11.71*Conversions!$A$6</f>
        <v>-0.29744781645107415</v>
      </c>
      <c r="EF98" s="269">
        <f>-29.5*Conversions!$A$6</f>
        <v>-0.74933480660176666</v>
      </c>
      <c r="EG98" s="269">
        <f>-41.72*Conversions!$A$6</f>
        <v>-1.0597372247940917</v>
      </c>
      <c r="EH98" s="269">
        <f>-40.4*Conversions!$A$6</f>
        <v>-1.0262076673461482</v>
      </c>
      <c r="EI98" s="269">
        <f>-40.39*Conversions!$A$6</f>
        <v>-1.0259536555473001</v>
      </c>
      <c r="EJ98" s="270">
        <f>EJ99*EJ100</f>
        <v>1.0649999999999999</v>
      </c>
      <c r="EK98" s="269">
        <f>6.6-EK100</f>
        <v>-0.35000000000000053</v>
      </c>
      <c r="EL98" s="269">
        <f>6.41-EL100</f>
        <v>-0.54</v>
      </c>
      <c r="EM98" s="269">
        <f>6.3-EM100</f>
        <v>-0.65000000000000036</v>
      </c>
      <c r="EN98" s="269">
        <f>6.21-EN100</f>
        <v>-0.74000000000000021</v>
      </c>
      <c r="EO98" s="269">
        <f>6.13-EO100</f>
        <v>-0.82000000000000028</v>
      </c>
      <c r="EP98" s="269">
        <f>6.79-EP100</f>
        <v>-0.16000000000000014</v>
      </c>
      <c r="EQ98" s="269">
        <f>6.66-EQ100</f>
        <v>-0.29000000000000004</v>
      </c>
      <c r="ER98" s="269">
        <f>6.54-ER100</f>
        <v>-0.41000000000000014</v>
      </c>
      <c r="ES98" s="269">
        <f>6.44-ES100</f>
        <v>-0.50999999999999979</v>
      </c>
      <c r="ET98" s="269">
        <f>6.35-ET100</f>
        <v>-0.60000000000000053</v>
      </c>
      <c r="EU98" s="269">
        <f>6.7-EU100</f>
        <v>-0.41000000000000014</v>
      </c>
      <c r="EV98" s="269">
        <f>6.5-EV100</f>
        <v>-0.61000000000000032</v>
      </c>
      <c r="EW98" s="269">
        <f>6.37-EW100</f>
        <v>-0.74000000000000021</v>
      </c>
      <c r="EX98" s="269">
        <f>6.28-EX100</f>
        <v>-0.83000000000000007</v>
      </c>
      <c r="EY98" s="269">
        <f>6.2-EY100</f>
        <v>-0.91000000000000014</v>
      </c>
      <c r="EZ98" s="269">
        <f>6.93-EZ100</f>
        <v>-0.1800000000000006</v>
      </c>
      <c r="FA98" s="269">
        <f>6.78-FA100</f>
        <v>-0.33000000000000007</v>
      </c>
      <c r="FB98" s="269">
        <f>6.64-FB100</f>
        <v>-0.47000000000000064</v>
      </c>
      <c r="FC98" s="269">
        <f>6.53-FC100</f>
        <v>-0.58000000000000007</v>
      </c>
      <c r="FD98" s="269">
        <f>6.42-FD100</f>
        <v>-0.69000000000000039</v>
      </c>
      <c r="FE98" s="269">
        <f>7.21-FE100</f>
        <v>-1.5599999999999996</v>
      </c>
      <c r="FF98" s="269">
        <f>7.03-FF100</f>
        <v>-1.7399999999999993</v>
      </c>
      <c r="FG98" s="269">
        <f>6.75-FG100</f>
        <v>-2.0199999999999996</v>
      </c>
      <c r="FH98" s="269">
        <f>6.61-FH100</f>
        <v>-2.1599999999999993</v>
      </c>
      <c r="FI98" s="269">
        <f>6.5-FI100</f>
        <v>-2.2699999999999996</v>
      </c>
      <c r="FJ98" s="269">
        <f>7.51-FJ100</f>
        <v>-1.2599999999999998</v>
      </c>
      <c r="FK98" s="269">
        <f>7.19-FK100</f>
        <v>-1.5799999999999992</v>
      </c>
      <c r="FL98" s="269">
        <f>7.17-FL100</f>
        <v>-1.5999999999999996</v>
      </c>
      <c r="FM98" s="269">
        <f>7.02-FM100</f>
        <v>-1.75</v>
      </c>
      <c r="FN98" s="269">
        <f>6.85-FN100</f>
        <v>-1.92</v>
      </c>
      <c r="FO98" s="270">
        <f>FO99*FO100</f>
        <v>0.38272422181107019</v>
      </c>
      <c r="FP98" s="270">
        <f>FP99*FP100</f>
        <v>0.39487419710665972</v>
      </c>
      <c r="FQ98" s="270">
        <v>-0.04</v>
      </c>
      <c r="FR98" s="270">
        <v>-0.17</v>
      </c>
      <c r="FS98" s="270">
        <v>-0.06</v>
      </c>
      <c r="FT98" s="270">
        <v>0.06</v>
      </c>
      <c r="FU98" s="270">
        <f>(6.58-8.57)</f>
        <v>-1.9900000000000002</v>
      </c>
      <c r="FV98" s="270">
        <f>(5.8-7.81)</f>
        <v>-2.0099999999999998</v>
      </c>
      <c r="FW98" s="270">
        <f>(5.02-7.02)</f>
        <v>-2</v>
      </c>
      <c r="FX98" s="269">
        <f>(445-360)*Conversions!$A$6</f>
        <v>2.1591002902084799</v>
      </c>
      <c r="FY98" s="270">
        <f>4.28-FY100</f>
        <v>0.12999999999999989</v>
      </c>
      <c r="FZ98" s="270">
        <f>4.31-FZ100</f>
        <v>0.1899999999999995</v>
      </c>
      <c r="GA98" s="270">
        <f>4.35-GA100</f>
        <v>0.1899999999999995</v>
      </c>
      <c r="GB98" s="270">
        <f>4.38-GB100</f>
        <v>0.23666666666666636</v>
      </c>
      <c r="GC98" s="270">
        <f>4.38-GC100</f>
        <v>0.23666666666666636</v>
      </c>
      <c r="GD98" s="270">
        <f>4.41-GD100</f>
        <v>0.26666666666666661</v>
      </c>
      <c r="GE98" s="270">
        <f>0.297*Basedata!$M$14</f>
        <v>1.2474000000000001</v>
      </c>
      <c r="GF98" s="270">
        <f>0.598*Basedata!$M$14</f>
        <v>2.5116000000000001</v>
      </c>
      <c r="GG98" s="270">
        <f>0.905*Basedata!$M$14</f>
        <v>3.8010000000000002</v>
      </c>
      <c r="GH98" s="270">
        <f>GH99*GH100</f>
        <v>0.43261999999999995</v>
      </c>
      <c r="GI98" s="270">
        <f t="shared" ref="GI98:GK98" si="611">GI99*GI100</f>
        <v>0.32557999999999998</v>
      </c>
      <c r="GJ98" s="270">
        <f t="shared" si="611"/>
        <v>-1.7840000000000002E-2</v>
      </c>
      <c r="GK98" s="270">
        <f t="shared" si="611"/>
        <v>-0.28989999999999999</v>
      </c>
      <c r="GL98" s="270">
        <f>GL99*GL100</f>
        <v>1.6145200000000002</v>
      </c>
      <c r="GM98" s="270">
        <f t="shared" ref="GM98" si="612">GM99*GM100</f>
        <v>1.52532</v>
      </c>
      <c r="GN98" s="270">
        <f t="shared" ref="GN98" si="613">GN99*GN100</f>
        <v>1.2086600000000001</v>
      </c>
      <c r="GO98" s="270">
        <f t="shared" ref="GO98" si="614">GO99*GO100</f>
        <v>0.94106000000000012</v>
      </c>
      <c r="GP98" s="270">
        <v>0.25</v>
      </c>
      <c r="GQ98" s="270">
        <v>0.22999999999999954</v>
      </c>
      <c r="GR98" s="270">
        <v>0.27</v>
      </c>
      <c r="GS98" s="270">
        <v>0.1</v>
      </c>
      <c r="GT98" s="270">
        <f>GT99*GT100</f>
        <v>-0.1348</v>
      </c>
      <c r="GU98" s="273">
        <f>3.32-GU100</f>
        <v>-0.30000000000000027</v>
      </c>
      <c r="GV98" s="273">
        <f>3.49-GV100</f>
        <v>-0.96999999999999975</v>
      </c>
      <c r="GW98" s="273">
        <f>3.12-GW100</f>
        <v>-0.27</v>
      </c>
      <c r="GX98" s="273">
        <f>3.66-GX100</f>
        <v>4.0000000000000036E-2</v>
      </c>
      <c r="GY98" s="273">
        <f>4.34-GY100</f>
        <v>-0.12000000000000011</v>
      </c>
      <c r="GZ98" s="273">
        <f>3.66-GZ100</f>
        <v>0.27</v>
      </c>
      <c r="HA98" s="273">
        <v>0.89</v>
      </c>
      <c r="HB98" s="273">
        <f>3.55-HB100</f>
        <v>0.52</v>
      </c>
      <c r="HC98" s="273">
        <f>3.85-HC100</f>
        <v>0.5</v>
      </c>
      <c r="HD98" s="273">
        <f>2.43-HD100</f>
        <v>0.10000000000000009</v>
      </c>
      <c r="HE98" s="273">
        <f>2.34-2.38</f>
        <v>-4.0000000000000036E-2</v>
      </c>
      <c r="HF98" s="273">
        <f>2.33-2.38</f>
        <v>-4.9999999999999822E-2</v>
      </c>
      <c r="HG98" s="273">
        <f>HG100*HG99</f>
        <v>0</v>
      </c>
      <c r="HH98" s="273">
        <f>HH100*HH99</f>
        <v>7.2199999999999959E-2</v>
      </c>
      <c r="HI98" s="273">
        <f>HI100*HI99</f>
        <v>3.6100000000000007E-2</v>
      </c>
      <c r="HJ98" s="273">
        <f>HJ100*HJ99</f>
        <v>7.2199999999999959E-2</v>
      </c>
      <c r="HK98" s="273">
        <f>5.32-HK100</f>
        <v>0.35000000000000053</v>
      </c>
      <c r="HL98" s="273">
        <f>7.99-HL100</f>
        <v>1.75</v>
      </c>
      <c r="HM98" s="273">
        <f>4.07-HM100</f>
        <v>1.0000000000000675E-2</v>
      </c>
      <c r="HN98" s="273">
        <f>5.2-HN100</f>
        <v>1.0499999999999998</v>
      </c>
      <c r="HO98" s="273">
        <f>5.86-HO100</f>
        <v>0.23000000000000043</v>
      </c>
      <c r="HP98" s="273">
        <f>5.65-HP100</f>
        <v>0.55000000000000071</v>
      </c>
      <c r="HQ98" s="273">
        <f>5.71-HQ100</f>
        <v>0.13999999999999968</v>
      </c>
      <c r="HR98" s="273">
        <f>5.41-HR100</f>
        <v>0.40000000000000036</v>
      </c>
      <c r="HS98" s="273">
        <f>4.42-3.15</f>
        <v>1.27</v>
      </c>
      <c r="HT98" s="273">
        <f>(3.68-3.96)</f>
        <v>-0.2799999999999998</v>
      </c>
      <c r="HU98" s="273">
        <f>3.8-HU100</f>
        <v>0.4099999999999997</v>
      </c>
      <c r="HV98" s="273">
        <f>3.9-HV100</f>
        <v>0.19999999999999973</v>
      </c>
      <c r="HW98" s="273">
        <f>HW99*HW100</f>
        <v>0.4864</v>
      </c>
      <c r="HX98" s="273">
        <f>HX99*HX100</f>
        <v>0.48374</v>
      </c>
      <c r="HY98" s="273">
        <f>4.05-2.56</f>
        <v>1.4899999999999998</v>
      </c>
      <c r="HZ98" s="273">
        <f>4.74-HZ100</f>
        <v>1.3800000000000003</v>
      </c>
      <c r="IA98" s="273">
        <f>4.48-IA100</f>
        <v>0.75000000000000044</v>
      </c>
      <c r="IB98" s="273">
        <f>3.76-IB100</f>
        <v>2.9999999999999805E-2</v>
      </c>
      <c r="IC98" s="273">
        <f>3.05-IC100</f>
        <v>-0.68000000000000016</v>
      </c>
      <c r="ID98" s="273">
        <f>5.63-ID100</f>
        <v>1.9</v>
      </c>
      <c r="IE98" s="273">
        <v>-0.3</v>
      </c>
      <c r="IF98" s="273">
        <f>IF99*IF100</f>
        <v>0.51200000000000001</v>
      </c>
      <c r="IG98" s="273">
        <f>1.97-IG100</f>
        <v>0.8</v>
      </c>
      <c r="IH98" s="273">
        <f>2.99-IH100</f>
        <v>1.0000000000000002</v>
      </c>
      <c r="II98" s="273">
        <f>3.92-II100</f>
        <v>1.02</v>
      </c>
      <c r="IJ98" s="273">
        <f>4.81-IJ100</f>
        <v>1.0399999999999996</v>
      </c>
      <c r="IK98" s="273">
        <f>5.65-IK100</f>
        <v>1.0500000000000007</v>
      </c>
      <c r="IL98" s="273">
        <f>2.56-IL100</f>
        <v>0.59000000000000008</v>
      </c>
      <c r="IM98" s="273">
        <f>3.8-IM100</f>
        <v>0.80999999999999961</v>
      </c>
      <c r="IN98" s="273">
        <f>4.94-IN100</f>
        <v>1.0200000000000005</v>
      </c>
      <c r="IO98" s="273">
        <f>6.01-IO100</f>
        <v>1.2000000000000002</v>
      </c>
      <c r="IP98" s="273">
        <f>7.04-IP100</f>
        <v>1.3899999999999997</v>
      </c>
      <c r="IQ98" s="273">
        <f>2.75-IQ100</f>
        <v>0.76</v>
      </c>
      <c r="IR98" s="273">
        <f>3.87-IR100</f>
        <v>0.9700000000000002</v>
      </c>
      <c r="IS98" s="273">
        <f>4.94-IS100</f>
        <v>1.1700000000000004</v>
      </c>
      <c r="IT98" s="273">
        <f>5.96-IT100</f>
        <v>1.3600000000000003</v>
      </c>
      <c r="IU98" s="273">
        <f>2.59-IU100</f>
        <v>0.58999999999999986</v>
      </c>
      <c r="IV98" s="273">
        <f>3.1-IV100</f>
        <v>0.78000000000000025</v>
      </c>
      <c r="IW98" s="273">
        <f>3.87-IW100</f>
        <v>0.9700000000000002</v>
      </c>
      <c r="IX98" s="273">
        <f>4.94-IX100</f>
        <v>1.1700000000000004</v>
      </c>
      <c r="IY98" s="273">
        <f>5.96-IY100</f>
        <v>1.3600000000000003</v>
      </c>
      <c r="IZ98" s="273">
        <f>4.94-IZ100</f>
        <v>0.33000000000000007</v>
      </c>
      <c r="JA98" s="273">
        <f>5.96-JA100</f>
        <v>0.88999999999999968</v>
      </c>
      <c r="JB98" s="273">
        <f>2-JB100</f>
        <v>0.83000000000000007</v>
      </c>
      <c r="JC98" s="273">
        <f>2.32-JC100</f>
        <v>0.32999999999999985</v>
      </c>
      <c r="JD98" s="348">
        <f>3.15-JD100</f>
        <v>1.98</v>
      </c>
      <c r="JE98" s="273">
        <f>3.65-JE100</f>
        <v>1.66</v>
      </c>
      <c r="JF98" s="273">
        <f>4.14-JF100</f>
        <v>1.2399999999999998</v>
      </c>
      <c r="JG98" s="273">
        <f>4.94-JG100</f>
        <v>1.1700000000000004</v>
      </c>
      <c r="JH98" s="273">
        <f>5.96-JH100</f>
        <v>1.3600000000000003</v>
      </c>
      <c r="JI98" s="348">
        <f>2.56-JI100</f>
        <v>1.3900000000000001</v>
      </c>
      <c r="JJ98" s="273">
        <f>3.8-JJ100</f>
        <v>1.0499999999999998</v>
      </c>
      <c r="JK98" s="273">
        <f>4.94-JK100</f>
        <v>1.0700000000000003</v>
      </c>
      <c r="JL98" s="273">
        <f>6.01-JL100</f>
        <v>1.0699999999999994</v>
      </c>
      <c r="JM98" s="273">
        <f>7.04-JM100</f>
        <v>1.08</v>
      </c>
      <c r="JN98" s="273">
        <f>2.59-JN100</f>
        <v>0.87999999999999989</v>
      </c>
      <c r="JO98" s="273">
        <f>3.1-JO100</f>
        <v>0.35000000000000009</v>
      </c>
      <c r="JP98" s="273">
        <f>3.15-JP100</f>
        <v>1.44</v>
      </c>
      <c r="JQ98" s="273">
        <f>3.65-JQ100</f>
        <v>0.89999999999999991</v>
      </c>
      <c r="JR98" s="273">
        <f>4.14-JR100</f>
        <v>0.26999999999999957</v>
      </c>
      <c r="JS98" s="273">
        <f>1.67-JS100</f>
        <v>0.55999999999999983</v>
      </c>
      <c r="JT98" s="273">
        <f>2.53-JT100</f>
        <v>0.8899999999999999</v>
      </c>
      <c r="JU98" s="273">
        <f>3.32-JU100</f>
        <v>0.92999999999999972</v>
      </c>
      <c r="JV98" s="273">
        <f>4.06-JV100</f>
        <v>0.9399999999999995</v>
      </c>
      <c r="JW98" s="273">
        <f>4.77-JW100</f>
        <v>0.95999999999999952</v>
      </c>
      <c r="JX98" s="273">
        <f>1.7-JX100</f>
        <v>0.58999999999999986</v>
      </c>
      <c r="JY98" s="273">
        <f>1.92-JY100</f>
        <v>0.28000000000000003</v>
      </c>
      <c r="JZ98" s="273">
        <f>1.93-JZ100</f>
        <v>0.81999999999999984</v>
      </c>
      <c r="KA98" s="273">
        <f>2.23-KA100</f>
        <v>0.59000000000000008</v>
      </c>
      <c r="KB98" s="273">
        <f>2.52-KB100</f>
        <v>0.12999999999999989</v>
      </c>
      <c r="KC98" s="273">
        <f>2.18-KC100</f>
        <v>0.89000000000000012</v>
      </c>
      <c r="KD98" s="273">
        <f>3.23-KD100</f>
        <v>0.95000000000000018</v>
      </c>
      <c r="KE98" s="273">
        <f>4.19-KE100</f>
        <v>0.9700000000000002</v>
      </c>
      <c r="KF98" s="273">
        <f>5.1-KF100</f>
        <v>0.98999999999999932</v>
      </c>
      <c r="KG98" s="273">
        <f>5.96-KG100</f>
        <v>0.99000000000000021</v>
      </c>
      <c r="KH98" s="273">
        <f>2.21-KH100</f>
        <v>0.91999999999999993</v>
      </c>
      <c r="KI98" s="273">
        <f>2.59-KI100</f>
        <v>0.31000000000000005</v>
      </c>
      <c r="KJ98" s="273">
        <f>1.93-KJ100</f>
        <v>0.6399999999999999</v>
      </c>
      <c r="KK98" s="273">
        <f>2.28-KK100</f>
        <v>0</v>
      </c>
      <c r="KL98" s="273">
        <f>2.18-KL100</f>
        <v>0.51000000000000023</v>
      </c>
      <c r="KM98" s="273">
        <f>3.23-KM100</f>
        <v>0.70000000000000018</v>
      </c>
      <c r="KN98" s="273">
        <f>4.19-KN100</f>
        <v>0.87000000000000055</v>
      </c>
      <c r="KO98" s="273">
        <f>5.1-KO100</f>
        <v>1.04</v>
      </c>
      <c r="KP98" s="273">
        <f>5.96-KP100</f>
        <v>1.1900000000000004</v>
      </c>
      <c r="KQ98" s="273">
        <f>1.29-KQ100</f>
        <v>0.17999999999999994</v>
      </c>
      <c r="KR98" s="273">
        <f>2.28-KR100</f>
        <v>0.6399999999999999</v>
      </c>
      <c r="KS98" s="273">
        <f>3.22-KS100</f>
        <v>0.83000000000000007</v>
      </c>
      <c r="KT98" s="273">
        <f>4.11-KT100</f>
        <v>0.99000000000000021</v>
      </c>
      <c r="KU98" s="273">
        <f>4.97-KU100</f>
        <v>1.1599999999999997</v>
      </c>
      <c r="KV98" s="273">
        <f>2.21-KV100</f>
        <v>0.51</v>
      </c>
      <c r="KW98" s="273">
        <f>2.59-KW100</f>
        <v>0.66999999999999993</v>
      </c>
      <c r="KX98" s="273">
        <f>3.22-KX100</f>
        <v>0.83000000000000007</v>
      </c>
      <c r="KY98" s="273">
        <f>4.11-KY100</f>
        <v>0.99000000000000021</v>
      </c>
      <c r="KZ98" s="273">
        <f>4.97-KZ100</f>
        <v>1.1599999999999997</v>
      </c>
      <c r="LA98" s="273">
        <f>2.28-LA100</f>
        <v>4.9999999999999822E-2</v>
      </c>
      <c r="LB98" s="273">
        <f>3.22-LB100</f>
        <v>0.70000000000000018</v>
      </c>
      <c r="LC98" s="273">
        <f>4.11-LC100</f>
        <v>0.99000000000000021</v>
      </c>
      <c r="LD98" s="273">
        <f>4.97-LD100</f>
        <v>1.1599999999999997</v>
      </c>
      <c r="LE98" s="269">
        <f>2.93-LE100</f>
        <v>0.2200000000000002</v>
      </c>
      <c r="LF98" s="269">
        <f>3.53-LF100</f>
        <v>0.81999999999999984</v>
      </c>
      <c r="LG98" s="273">
        <f>3.78-3.15</f>
        <v>0.62999999999999989</v>
      </c>
      <c r="LH98" s="273">
        <f>4.76-LH100</f>
        <v>1.4499999999999997</v>
      </c>
      <c r="LI98" s="324">
        <f>LI99*LI100</f>
        <v>4.0000000000000001E-3</v>
      </c>
      <c r="LJ98" s="324">
        <f t="shared" ref="LJ98" si="615">LJ99*LJ100</f>
        <v>4.403E-2</v>
      </c>
      <c r="LK98" s="34">
        <f>LK99*LK100</f>
        <v>1.3090999999999999</v>
      </c>
      <c r="LL98" s="34">
        <f>5.69-LL100</f>
        <v>-0.22999999999999954</v>
      </c>
      <c r="LM98" s="34">
        <f>10.83-LM100</f>
        <v>-0.82000000000000028</v>
      </c>
      <c r="LN98" s="34">
        <f>10.3-LN100</f>
        <v>-0.52999999999999936</v>
      </c>
      <c r="LO98" s="34">
        <f>9.76-LO100</f>
        <v>-0.54000000000000092</v>
      </c>
      <c r="LP98" s="34">
        <f>9.33-LP100</f>
        <v>-0.42999999999999972</v>
      </c>
      <c r="LQ98" s="34">
        <f>8.69-LQ100</f>
        <v>-0.64000000000000057</v>
      </c>
      <c r="LR98" s="34">
        <f>8.21-LR100</f>
        <v>-0.47999999999999865</v>
      </c>
      <c r="LS98" s="34">
        <f>7.84-LS100</f>
        <v>-0.37000000000000099</v>
      </c>
      <c r="LT98" s="34">
        <f>7.53-LT100</f>
        <v>-0.30999999999999961</v>
      </c>
      <c r="LU98" s="274">
        <f>242.35*Conversions!$A$6-LU100</f>
        <v>-4.4589231169787844</v>
      </c>
      <c r="LV98" s="274">
        <f>Conversions!$A$6*206.82-LV100</f>
        <v>-0.22988067795749156</v>
      </c>
      <c r="LW98" s="274">
        <f t="shared" ref="LW98:MC98" si="616">LX100-LW100</f>
        <v>-0.75543108977412032</v>
      </c>
      <c r="LX98" s="274">
        <f t="shared" si="616"/>
        <v>-0.46534961548963949</v>
      </c>
      <c r="LY98" s="274">
        <f t="shared" si="616"/>
        <v>-0.4755100874435616</v>
      </c>
      <c r="LZ98" s="274">
        <f t="shared" si="616"/>
        <v>-0.36552297854235327</v>
      </c>
      <c r="MA98" s="274">
        <f t="shared" si="616"/>
        <v>-0.57533672439084871</v>
      </c>
      <c r="MB98" s="274">
        <f t="shared" si="616"/>
        <v>-0.41556330291542043</v>
      </c>
      <c r="MC98" s="274">
        <f t="shared" si="616"/>
        <v>-0.30532218221536311</v>
      </c>
      <c r="MD98" s="274">
        <f>Conversions!$A$6*276.03-MD100</f>
        <v>-0.24537539768722372</v>
      </c>
      <c r="ME98" s="274">
        <f>ME99*ME100</f>
        <v>2.1891520000000001E-2</v>
      </c>
      <c r="MF98" s="274">
        <f>MF99*MF100</f>
        <v>-1.866E-2</v>
      </c>
      <c r="MG98" s="274">
        <f>MG99*MG100</f>
        <v>-3.0239999999999996E-2</v>
      </c>
      <c r="MH98" s="274">
        <f>MH99*MH100</f>
        <v>-1.1178399999999999</v>
      </c>
      <c r="MI98" s="34">
        <v>0.40390924158427161</v>
      </c>
      <c r="MJ98" s="34">
        <v>0.38788109707695922</v>
      </c>
      <c r="MK98" s="34">
        <v>0.87850234643399183</v>
      </c>
      <c r="ML98" s="34">
        <v>0.50696182837692805</v>
      </c>
      <c r="MM98" s="34">
        <f>3.96-MM100</f>
        <v>-0.20999999999999996</v>
      </c>
      <c r="MN98" s="34">
        <f>3.93-MN100</f>
        <v>-0.24999999999999956</v>
      </c>
      <c r="MO98" s="34">
        <f>4-MO100</f>
        <v>-0.24000000000000021</v>
      </c>
      <c r="MP98" s="34">
        <f>4.02-MP100</f>
        <v>-0.24000000000000021</v>
      </c>
      <c r="MQ98" s="34">
        <f>3.94-MQ100</f>
        <v>-0.30000000000000027</v>
      </c>
      <c r="MR98" s="34">
        <f>3.94-MR100</f>
        <v>-0.27</v>
      </c>
      <c r="MT98" s="273" t="s">
        <v>2191</v>
      </c>
      <c r="MU98" s="270">
        <f>4.18-3.92</f>
        <v>0.25999999999999979</v>
      </c>
      <c r="MV98" s="273">
        <v>0.72</v>
      </c>
      <c r="MZ98" s="269"/>
      <c r="NA98" s="269"/>
      <c r="NB98" s="269"/>
      <c r="NF98" s="269"/>
      <c r="NG98" s="269"/>
      <c r="NH98" s="269"/>
      <c r="NI98" s="269"/>
      <c r="NJ98" s="269"/>
      <c r="NK98" s="275"/>
      <c r="NM98" s="275"/>
      <c r="NN98" s="276"/>
      <c r="NQ98" s="275"/>
      <c r="NW98" s="276"/>
      <c r="OF98" s="275"/>
      <c r="OG98" s="269"/>
      <c r="OH98" s="269"/>
      <c r="OI98" s="269"/>
      <c r="OM98" s="269"/>
      <c r="OS98" s="269"/>
      <c r="OT98" s="269"/>
      <c r="OW98" s="269"/>
      <c r="OX98" s="269"/>
      <c r="PA98" s="269"/>
      <c r="PC98" s="269"/>
      <c r="PD98" s="269"/>
      <c r="PE98" s="269"/>
      <c r="PI98" s="269"/>
      <c r="PJ98" s="269"/>
      <c r="PO98" s="269"/>
      <c r="PQ98" s="269"/>
      <c r="PR98" s="269"/>
      <c r="PT98" s="269"/>
      <c r="PX98" s="276"/>
      <c r="PZ98" s="269"/>
      <c r="QA98" s="269"/>
      <c r="QB98" s="276"/>
      <c r="QE98" s="269"/>
      <c r="QF98" s="269"/>
      <c r="QL98" s="269"/>
      <c r="QM98" s="269"/>
      <c r="QN98" s="269"/>
      <c r="QP98" s="269"/>
      <c r="QQ98" s="269"/>
      <c r="QR98" s="269"/>
      <c r="QV98" s="269"/>
      <c r="RG98" s="269"/>
      <c r="RN98" s="269"/>
      <c r="RO98" s="269"/>
      <c r="RS98" s="276"/>
      <c r="RT98" s="269"/>
      <c r="RU98" s="269"/>
      <c r="RV98" s="276"/>
      <c r="SC98" s="269"/>
      <c r="SD98" s="269"/>
      <c r="SK98" s="269"/>
      <c r="SO98" s="269"/>
      <c r="SR98" s="273"/>
      <c r="SS98" s="273"/>
      <c r="ST98" s="273"/>
      <c r="SU98" s="273"/>
      <c r="SV98" s="273"/>
      <c r="SW98" s="273"/>
      <c r="SX98" s="273"/>
      <c r="SY98" s="273"/>
      <c r="SZ98" s="273"/>
      <c r="TA98" s="273"/>
      <c r="TB98" s="273"/>
      <c r="TC98" s="273"/>
      <c r="TD98" s="273"/>
      <c r="TE98" s="273"/>
      <c r="TF98" s="273"/>
      <c r="TG98" s="273"/>
      <c r="TH98" s="273"/>
      <c r="TI98" s="273"/>
      <c r="TJ98" s="273"/>
      <c r="TK98" s="273"/>
      <c r="TL98" s="273"/>
      <c r="TM98" s="273"/>
      <c r="TN98" s="273"/>
      <c r="TO98" s="273"/>
      <c r="TP98" s="273"/>
      <c r="TQ98" s="273"/>
      <c r="TR98" s="273"/>
      <c r="TS98" s="273"/>
      <c r="TT98" s="273"/>
      <c r="TU98" s="273"/>
      <c r="TV98" s="273"/>
      <c r="TW98" s="273"/>
      <c r="TX98" s="273"/>
      <c r="TY98" s="273"/>
      <c r="TZ98" s="273"/>
      <c r="UA98" s="273"/>
      <c r="UB98" s="273"/>
      <c r="UC98" s="273"/>
      <c r="UD98" s="273"/>
      <c r="UE98" s="273"/>
      <c r="UF98" s="273"/>
      <c r="UG98" s="273"/>
      <c r="UH98" s="273"/>
      <c r="UI98" s="273"/>
      <c r="UJ98" s="273"/>
      <c r="UK98" s="273"/>
      <c r="UL98" s="273"/>
      <c r="UM98" s="273"/>
      <c r="UN98" s="273"/>
      <c r="UO98" s="277"/>
      <c r="UP98" s="277"/>
      <c r="UQ98" s="273"/>
      <c r="UR98" s="273"/>
      <c r="US98" s="273"/>
      <c r="UT98" s="273"/>
      <c r="UU98" s="273"/>
      <c r="UV98" s="273"/>
      <c r="UW98" s="273"/>
      <c r="UX98" s="273"/>
      <c r="UY98" s="273"/>
      <c r="UZ98" s="273"/>
      <c r="VA98" s="273"/>
      <c r="VB98" s="273"/>
      <c r="VC98" s="273"/>
      <c r="VD98" s="273"/>
      <c r="VE98" s="273"/>
      <c r="VF98" s="273"/>
      <c r="VG98" s="273"/>
      <c r="VH98" s="273"/>
      <c r="VI98" s="273"/>
      <c r="VJ98" s="273"/>
      <c r="VK98" s="273"/>
      <c r="VL98" s="273"/>
      <c r="VM98" s="273"/>
      <c r="VN98" s="273"/>
      <c r="VO98" s="273"/>
      <c r="VP98" s="273"/>
      <c r="VQ98" s="273"/>
      <c r="VR98" s="273"/>
      <c r="VS98" s="273"/>
      <c r="VT98" s="273"/>
      <c r="VU98" s="273"/>
      <c r="VV98" s="273"/>
      <c r="VW98" s="273"/>
      <c r="VX98" s="273"/>
      <c r="VY98" s="273"/>
      <c r="VZ98" s="273"/>
      <c r="WA98" s="273"/>
      <c r="WB98" s="273"/>
      <c r="WC98" s="273"/>
      <c r="WD98" s="273"/>
      <c r="WE98" s="273"/>
      <c r="WF98" s="273"/>
      <c r="WG98" s="273"/>
      <c r="WH98" s="273"/>
      <c r="WI98" s="273"/>
      <c r="WJ98" s="273"/>
      <c r="WK98" s="273"/>
      <c r="WL98" s="273"/>
      <c r="WM98" s="273"/>
      <c r="WN98" s="273"/>
      <c r="WO98" s="273"/>
      <c r="WP98" s="273"/>
      <c r="WQ98" s="273"/>
      <c r="WR98" s="273"/>
      <c r="WS98" s="273"/>
      <c r="WT98" s="273"/>
      <c r="WU98" s="273"/>
      <c r="WV98" s="273"/>
      <c r="WW98" s="273"/>
      <c r="WX98" s="273"/>
      <c r="WY98" s="273"/>
      <c r="WZ98" s="273"/>
      <c r="XA98" s="273"/>
      <c r="XB98" s="273"/>
      <c r="XC98" s="273"/>
      <c r="XD98" s="273"/>
      <c r="XE98" s="273"/>
      <c r="XF98" s="273"/>
      <c r="XG98" s="273"/>
      <c r="XH98" s="273"/>
      <c r="XI98" s="273"/>
      <c r="XJ98" s="273"/>
      <c r="XK98" s="273"/>
      <c r="XL98" s="273"/>
      <c r="XM98" s="273"/>
      <c r="XN98" s="273"/>
      <c r="XO98" s="273"/>
      <c r="XP98" s="273"/>
      <c r="XQ98" s="273"/>
      <c r="XR98" s="273"/>
      <c r="XS98" s="273"/>
      <c r="XT98" s="273"/>
      <c r="XU98" s="273"/>
      <c r="XV98" s="273"/>
      <c r="XW98" s="273"/>
      <c r="XX98" s="273"/>
      <c r="XY98" s="273"/>
      <c r="XZ98" s="273"/>
      <c r="YA98" s="273"/>
      <c r="YB98" s="273"/>
      <c r="YC98" s="273"/>
      <c r="YD98" s="273"/>
      <c r="YE98" s="273"/>
      <c r="YF98" s="273"/>
      <c r="YG98" s="273"/>
      <c r="YH98" s="273"/>
      <c r="YI98" s="273"/>
      <c r="YJ98" s="273"/>
      <c r="YK98" s="273"/>
      <c r="YL98" s="315">
        <f>YL99*YL100</f>
        <v>2.8879999999999999E-2</v>
      </c>
      <c r="YM98" s="315">
        <f>YM99*YM100</f>
        <v>1.8120000000000001E-2</v>
      </c>
      <c r="YN98" s="315">
        <f>YN99*YN100</f>
        <v>8.4055423240991696E-3</v>
      </c>
      <c r="YO98" s="315">
        <f>YO99*YO100</f>
        <v>4.66974573561065E-3</v>
      </c>
      <c r="YP98" s="253"/>
      <c r="YQ98" s="253"/>
    </row>
    <row r="99" spans="1:667" s="156" customFormat="1" ht="15" customHeight="1" x14ac:dyDescent="0.25">
      <c r="A99" s="134" t="s">
        <v>1107</v>
      </c>
      <c r="B99" s="134"/>
      <c r="C99" s="157">
        <f>0.41-0.21</f>
        <v>0.19999999999999998</v>
      </c>
      <c r="D99" s="157">
        <f>0.52-0.28</f>
        <v>0.24</v>
      </c>
      <c r="E99" s="156">
        <f t="shared" ref="E99" si="617">E98/E100</f>
        <v>0.19237749546279501</v>
      </c>
      <c r="F99" s="156">
        <f t="shared" ref="F99:H99" si="618">F98/F100</f>
        <v>0.12359550561797755</v>
      </c>
      <c r="G99" s="156">
        <f t="shared" si="618"/>
        <v>8.2352941176470573E-2</v>
      </c>
      <c r="H99" s="156">
        <f t="shared" si="618"/>
        <v>6.0165975103734441E-2</v>
      </c>
      <c r="I99" s="156">
        <f t="shared" ref="I99:K99" si="619">I98/I100</f>
        <v>0.31034482758620691</v>
      </c>
      <c r="J99" s="156">
        <f t="shared" si="619"/>
        <v>0.19850187265917613</v>
      </c>
      <c r="K99" s="156">
        <f t="shared" si="619"/>
        <v>0.13333333333333347</v>
      </c>
      <c r="L99" s="156">
        <f t="shared" ref="L99:S99" si="620">L98/L100</f>
        <v>9.5435684647302885E-2</v>
      </c>
      <c r="M99" s="156">
        <f t="shared" si="620"/>
        <v>0.22193877551020411</v>
      </c>
      <c r="N99" s="156">
        <f t="shared" si="620"/>
        <v>0.24338624338624348</v>
      </c>
      <c r="O99" s="156">
        <f t="shared" si="620"/>
        <v>0.25956284153005471</v>
      </c>
      <c r="P99" s="156">
        <f t="shared" si="620"/>
        <v>0.27683615819209029</v>
      </c>
      <c r="Q99" s="156">
        <f t="shared" si="620"/>
        <v>0.48724489795918374</v>
      </c>
      <c r="R99" s="156">
        <f t="shared" si="620"/>
        <v>0.51587301587301604</v>
      </c>
      <c r="S99" s="156">
        <f t="shared" si="620"/>
        <v>0.53825136612021851</v>
      </c>
      <c r="T99" s="156">
        <f t="shared" ref="T99" si="621">T98/T100</f>
        <v>0.56214689265536733</v>
      </c>
      <c r="U99" s="156">
        <f>U98/U100</f>
        <v>0.27181208053691275</v>
      </c>
      <c r="V99" s="156">
        <f t="shared" ref="V99:W99" si="622">V98/V100</f>
        <v>0.26845637583892612</v>
      </c>
      <c r="W99" s="156">
        <f t="shared" si="622"/>
        <v>0.1946308724832215</v>
      </c>
      <c r="X99" s="156">
        <f t="shared" ref="X99" si="623">X98/X100</f>
        <v>0.19127516778523485</v>
      </c>
      <c r="Y99" s="156">
        <f t="shared" ref="Y99" si="624">Y98/Y100</f>
        <v>0.27181208053691275</v>
      </c>
      <c r="Z99" s="156">
        <f>Z98/Z100</f>
        <v>0.1519756838905775</v>
      </c>
      <c r="AA99" s="156">
        <f t="shared" ref="AA99" si="625">AA98/AA100</f>
        <v>0.1367781155015198</v>
      </c>
      <c r="AB99" s="156">
        <f t="shared" ref="AB99" si="626">AB98/AB100</f>
        <v>0.1276595744680851</v>
      </c>
      <c r="AC99" s="156">
        <f t="shared" ref="AC99" si="627">AC98/AC100</f>
        <v>0.10334346504559266</v>
      </c>
      <c r="AD99" s="156">
        <f t="shared" ref="AD99" si="628">AD98/AD100</f>
        <v>0.1519756838905775</v>
      </c>
      <c r="AE99" s="156">
        <f>AE98/AE100</f>
        <v>0.16822429906542058</v>
      </c>
      <c r="AF99" s="156">
        <f t="shared" ref="AF99" si="629">AF98/AF100</f>
        <v>0.14018691588785051</v>
      </c>
      <c r="AG99" s="156">
        <f t="shared" ref="AG99" si="630">AG98/AG100</f>
        <v>0.12149532710280378</v>
      </c>
      <c r="AH99" s="156">
        <f t="shared" ref="AH99" si="631">AH98/AH100</f>
        <v>3.738317757009349E-2</v>
      </c>
      <c r="AI99" s="156">
        <f t="shared" ref="AI99" si="632">AI98/AI100</f>
        <v>0.16510903426791285</v>
      </c>
      <c r="AJ99" s="156">
        <f>AJ98/AJ100</f>
        <v>-2.0000000000000018E-2</v>
      </c>
      <c r="AK99" s="156">
        <f t="shared" ref="AK99:AL99" si="633">AK98/AK100</f>
        <v>-2.960526315789469E-2</v>
      </c>
      <c r="AL99" s="156">
        <f t="shared" si="633"/>
        <v>-7.1428571428571494E-2</v>
      </c>
      <c r="AM99" s="156">
        <f>AM98/AM100</f>
        <v>-4.433497536945806E-2</v>
      </c>
      <c r="AN99" s="156">
        <v>0</v>
      </c>
      <c r="AO99" s="278">
        <f>AO98/AO100</f>
        <v>0.3439226519337017</v>
      </c>
      <c r="AP99" s="278">
        <f>AP98/AP100</f>
        <v>8.0110497237569064E-2</v>
      </c>
      <c r="AQ99" s="278">
        <f>AQ98/AQ100</f>
        <v>-0.19630010277492294</v>
      </c>
      <c r="AR99" s="279">
        <f>AR98/AR100</f>
        <v>-4.185022026431718E-2</v>
      </c>
      <c r="AS99" s="279">
        <f t="shared" ref="AS99:AX99" si="634">AS98/AS100</f>
        <v>-5.1612903225806445E-2</v>
      </c>
      <c r="AT99" s="279">
        <f t="shared" si="634"/>
        <v>-5.6034482758620698E-2</v>
      </c>
      <c r="AU99" s="279">
        <f t="shared" si="634"/>
        <v>-5.7569296375266525E-2</v>
      </c>
      <c r="AV99" s="279">
        <f t="shared" si="634"/>
        <v>-5.2742616033755269E-2</v>
      </c>
      <c r="AW99" s="279">
        <f t="shared" si="634"/>
        <v>-5.4054054054054057E-2</v>
      </c>
      <c r="AX99" s="279">
        <f t="shared" si="634"/>
        <v>-5.5785123966942157E-2</v>
      </c>
      <c r="AY99" s="156">
        <f>AY98/AY100</f>
        <v>8.4057971014492749E-2</v>
      </c>
      <c r="AZ99" s="156">
        <f>AZ98/AZ100</f>
        <v>8.1325301204819289E-2</v>
      </c>
      <c r="BA99" s="157">
        <f>0.1%*BA70/(Conversions!$A$21/Conversions!$A$36)</f>
        <v>0.23639999999999989</v>
      </c>
      <c r="BB99" s="157">
        <f>0.1%*BB70/(Conversions!$A$21/Conversions!$A$36)</f>
        <v>0.22970000000000002</v>
      </c>
      <c r="BC99" s="157">
        <f>0.13%*BC70/(Conversions!$A$21/Conversions!$A$36)</f>
        <v>0.85409999999999986</v>
      </c>
      <c r="BD99" s="157">
        <f>0.12%*BD70/(Conversions!$A$21/Conversions!$A$36)</f>
        <v>0.4871999999999998</v>
      </c>
      <c r="BE99" s="157">
        <v>0.3</v>
      </c>
      <c r="BF99" s="157">
        <v>0.4</v>
      </c>
      <c r="BG99" s="157">
        <v>0.33</v>
      </c>
      <c r="BH99" s="157">
        <v>0.06</v>
      </c>
      <c r="BI99" s="157">
        <v>0.17</v>
      </c>
      <c r="BJ99" s="157">
        <f>BJ98/BJ100</f>
        <v>0.24064625850340146</v>
      </c>
      <c r="BK99" s="157">
        <f>BK98/BK100</f>
        <v>-5.6122448979591788E-2</v>
      </c>
      <c r="BL99" s="157">
        <v>0.23499999999999999</v>
      </c>
      <c r="BM99" s="157">
        <v>0.36799999999999999</v>
      </c>
      <c r="BN99" s="157">
        <v>0.371</v>
      </c>
      <c r="BO99" s="157">
        <v>0.35399999999999998</v>
      </c>
      <c r="BP99" s="157">
        <v>0.42299999999999999</v>
      </c>
      <c r="BQ99" s="157">
        <v>0.52400000000000002</v>
      </c>
      <c r="BR99" s="157">
        <f>0.524-0.423</f>
        <v>0.10100000000000003</v>
      </c>
      <c r="BS99" s="156">
        <f t="shared" ref="BS99:BY99" si="635">BS98/BS100</f>
        <v>-7.4404761904761904E-2</v>
      </c>
      <c r="BT99" s="156">
        <f t="shared" si="635"/>
        <v>0.29918032786885246</v>
      </c>
      <c r="BU99" s="156">
        <f t="shared" si="635"/>
        <v>0.53278688524590179</v>
      </c>
      <c r="BV99" s="156">
        <f t="shared" si="635"/>
        <v>0.52049180327868849</v>
      </c>
      <c r="BW99" s="156">
        <f t="shared" si="635"/>
        <v>0.77049180327868871</v>
      </c>
      <c r="BX99" s="156">
        <f t="shared" si="635"/>
        <v>0.79508196721311475</v>
      </c>
      <c r="BY99" s="156">
        <f t="shared" si="635"/>
        <v>0.8688524590163933</v>
      </c>
      <c r="BZ99" s="157">
        <f>(0.033-0.088)</f>
        <v>-5.4999999999999993E-2</v>
      </c>
      <c r="CA99" s="156">
        <f>0.288%*10</f>
        <v>2.8799999999999999E-2</v>
      </c>
      <c r="CB99" s="157">
        <f>CB98/CB100</f>
        <v>-4.3166953528399374E-2</v>
      </c>
      <c r="CC99" s="157">
        <f t="shared" ref="CC99:CE99" si="636">CC98/CC100</f>
        <v>-2.4234079173838362E-2</v>
      </c>
      <c r="CD99" s="157">
        <f t="shared" si="636"/>
        <v>0.10320137693631663</v>
      </c>
      <c r="CE99" s="157">
        <f t="shared" si="636"/>
        <v>0.23325301204819263</v>
      </c>
      <c r="CF99" s="157">
        <v>4.8099999999999997E-2</v>
      </c>
      <c r="CG99" s="157">
        <v>4.0599999999999997E-2</v>
      </c>
      <c r="CH99" s="157">
        <v>3.2300000000000002E-2</v>
      </c>
      <c r="CI99" s="157">
        <v>4.6800000000000001E-2</v>
      </c>
      <c r="CJ99" s="157">
        <v>3.9399999999999998E-2</v>
      </c>
      <c r="CK99" s="157">
        <v>3.1199999999999999E-2</v>
      </c>
      <c r="CL99" s="156">
        <f>0.2071</f>
        <v>0.20710000000000001</v>
      </c>
      <c r="CM99" s="156">
        <f>0.1708</f>
        <v>0.17080000000000001</v>
      </c>
      <c r="CN99" s="156">
        <f>0.0663</f>
        <v>6.6299999999999998E-2</v>
      </c>
      <c r="CO99" s="156">
        <f>CO98/CO100</f>
        <v>2.1621621621621619E-2</v>
      </c>
      <c r="CP99" s="157">
        <f>CP98/CP100</f>
        <v>-2.1367521367521292E-2</v>
      </c>
      <c r="CQ99" s="157">
        <f>CQ98/CQ100</f>
        <v>0.39756916679993604</v>
      </c>
      <c r="CR99" s="157">
        <f t="shared" ref="CR99:CS99" si="637">CR98/CR100</f>
        <v>7.1965456580841192E-2</v>
      </c>
      <c r="CS99" s="157">
        <f t="shared" si="637"/>
        <v>7.9881656804733803E-2</v>
      </c>
      <c r="CT99" s="157">
        <f>0.007</f>
        <v>7.0000000000000001E-3</v>
      </c>
      <c r="CU99" s="157">
        <v>0.45200000000000001</v>
      </c>
      <c r="CV99" s="157">
        <v>1.4E-2</v>
      </c>
      <c r="CW99" s="157">
        <v>0.128</v>
      </c>
      <c r="CX99" s="157">
        <v>0.15</v>
      </c>
      <c r="CY99" s="157">
        <v>0.45200000000000001</v>
      </c>
      <c r="CZ99" s="157">
        <v>0.15</v>
      </c>
      <c r="DA99" s="157">
        <v>0.13900000000000001</v>
      </c>
      <c r="DB99" s="280">
        <v>1E-3</v>
      </c>
      <c r="DC99" s="280">
        <v>0.39500000000000002</v>
      </c>
      <c r="DD99" s="280">
        <v>0.39300000000000002</v>
      </c>
      <c r="DE99" s="280">
        <v>0</v>
      </c>
      <c r="DF99" s="156">
        <f>DF98/DF100</f>
        <v>-2.1186440677965651E-3</v>
      </c>
      <c r="DG99" s="156">
        <f>DG98/DG100</f>
        <v>3.3898305084745797E-2</v>
      </c>
      <c r="DH99" s="156">
        <f>DH98/DH100</f>
        <v>0.12923728813559329</v>
      </c>
      <c r="DI99" s="156">
        <f>DI98/DI100</f>
        <v>0.13163481953290873</v>
      </c>
      <c r="DJ99" s="157">
        <v>-7.0000000000000007E-2</v>
      </c>
      <c r="DK99" s="157">
        <v>-0.04</v>
      </c>
      <c r="DL99" s="157">
        <v>0.05</v>
      </c>
      <c r="DM99" s="157">
        <v>0.13</v>
      </c>
      <c r="DN99" s="157">
        <v>-7.0000000000000007E-2</v>
      </c>
      <c r="DO99" s="157">
        <v>-0.05</v>
      </c>
      <c r="DP99" s="157">
        <v>0.03</v>
      </c>
      <c r="DQ99" s="157">
        <v>0.09</v>
      </c>
      <c r="DR99" s="157">
        <v>0.11</v>
      </c>
      <c r="DS99" s="157">
        <v>-0.01</v>
      </c>
      <c r="DT99" s="157">
        <v>0.01</v>
      </c>
      <c r="DU99" s="157">
        <v>0</v>
      </c>
      <c r="DV99" s="157">
        <v>0</v>
      </c>
      <c r="DW99" s="157">
        <v>0</v>
      </c>
      <c r="DX99" s="156">
        <f t="shared" ref="DX99:DZ99" si="638">DX98/DX100</f>
        <v>0.17385143604556091</v>
      </c>
      <c r="DY99" s="156">
        <f t="shared" ref="DY99" si="639">DY98/DY100</f>
        <v>2.2453539702436121E-2</v>
      </c>
      <c r="DZ99" s="157">
        <f t="shared" si="638"/>
        <v>-7.3188066119142123E-2</v>
      </c>
      <c r="EA99" s="157">
        <f t="shared" ref="EA99:EE99" si="640">EA98/EA100</f>
        <v>-0.10750446226629175</v>
      </c>
      <c r="EB99" s="157">
        <f t="shared" si="640"/>
        <v>-9.9153126920746487E-2</v>
      </c>
      <c r="EC99" s="157">
        <f t="shared" si="640"/>
        <v>-8.9662973118990519E-2</v>
      </c>
      <c r="ED99" s="157">
        <f t="shared" si="640"/>
        <v>-8.328558976421048E-2</v>
      </c>
      <c r="EE99" s="157">
        <f t="shared" si="640"/>
        <v>-4.4451880407425017E-2</v>
      </c>
      <c r="EF99" s="157">
        <f t="shared" ref="EF99:EI99" si="641">EF98/EF100</f>
        <v>-0.11198381486072058</v>
      </c>
      <c r="EG99" s="157">
        <f t="shared" si="641"/>
        <v>-0.15837168664370382</v>
      </c>
      <c r="EH99" s="157">
        <f t="shared" si="641"/>
        <v>-0.15336088543637666</v>
      </c>
      <c r="EI99" s="157">
        <f t="shared" si="641"/>
        <v>-0.15332292482116963</v>
      </c>
      <c r="EJ99" s="156">
        <v>0.3</v>
      </c>
      <c r="EK99" s="157">
        <f>EK98/EK100</f>
        <v>-5.0359712230215903E-2</v>
      </c>
      <c r="EL99" s="157">
        <f t="shared" ref="EL99:EN99" si="642">EL98/EL100</f>
        <v>-7.7697841726618713E-2</v>
      </c>
      <c r="EM99" s="157">
        <f t="shared" si="642"/>
        <v>-9.3525179856115151E-2</v>
      </c>
      <c r="EN99" s="157">
        <f t="shared" si="642"/>
        <v>-0.10647482014388492</v>
      </c>
      <c r="EO99" s="157">
        <f t="shared" ref="EO99" si="643">EO98/EO100</f>
        <v>-0.1179856115107914</v>
      </c>
      <c r="EP99" s="157">
        <f>EP98/EP100</f>
        <v>-2.3021582733812971E-2</v>
      </c>
      <c r="EQ99" s="157">
        <f t="shared" ref="EQ99:ET99" si="644">EQ98/EQ100</f>
        <v>-4.1726618705035974E-2</v>
      </c>
      <c r="ER99" s="157">
        <f t="shared" si="644"/>
        <v>-5.89928057553957E-2</v>
      </c>
      <c r="ES99" s="157">
        <f t="shared" si="644"/>
        <v>-7.3381294964028745E-2</v>
      </c>
      <c r="ET99" s="157">
        <f t="shared" si="644"/>
        <v>-8.6330935251798635E-2</v>
      </c>
      <c r="EU99" s="157">
        <f>EU98/EU100</f>
        <v>-5.7665260196905786E-2</v>
      </c>
      <c r="EV99" s="157">
        <f t="shared" ref="EV99:EY99" si="645">EV98/EV100</f>
        <v>-8.5794655414908619E-2</v>
      </c>
      <c r="EW99" s="157">
        <f t="shared" si="645"/>
        <v>-0.10407876230661044</v>
      </c>
      <c r="EX99" s="157">
        <f t="shared" si="645"/>
        <v>-0.11673699015471167</v>
      </c>
      <c r="EY99" s="157">
        <f t="shared" si="645"/>
        <v>-0.12798874824191281</v>
      </c>
      <c r="EZ99" s="157">
        <f>EZ98/EZ100</f>
        <v>-2.5316455696202615E-2</v>
      </c>
      <c r="FA99" s="157">
        <f t="shared" ref="FA99:FD99" si="646">FA98/FA100</f>
        <v>-4.641350210970465E-2</v>
      </c>
      <c r="FB99" s="157">
        <f t="shared" si="646"/>
        <v>-6.6104078762306701E-2</v>
      </c>
      <c r="FC99" s="157">
        <f t="shared" si="646"/>
        <v>-8.1575246132208165E-2</v>
      </c>
      <c r="FD99" s="157">
        <f t="shared" si="646"/>
        <v>-9.7046413502109755E-2</v>
      </c>
      <c r="FE99" s="157">
        <f>FE98/FE100</f>
        <v>-0.17787913340935002</v>
      </c>
      <c r="FF99" s="157">
        <f t="shared" ref="FF99:FI99" si="647">FF98/FF100</f>
        <v>-0.19840364880273653</v>
      </c>
      <c r="FG99" s="157">
        <f t="shared" si="647"/>
        <v>-0.23033067274800453</v>
      </c>
      <c r="FH99" s="157">
        <f t="shared" si="647"/>
        <v>-0.24629418472063846</v>
      </c>
      <c r="FI99" s="157">
        <f t="shared" si="647"/>
        <v>-0.25883694412770808</v>
      </c>
      <c r="FJ99" s="157">
        <f>FJ98/FJ100</f>
        <v>-0.1436716077537058</v>
      </c>
      <c r="FK99" s="157">
        <f t="shared" ref="FK99:FN99" si="648">FK98/FK100</f>
        <v>-0.18015963511972627</v>
      </c>
      <c r="FL99" s="157">
        <f t="shared" si="648"/>
        <v>-0.1824401368301026</v>
      </c>
      <c r="FM99" s="157">
        <f t="shared" si="648"/>
        <v>-0.19954389965792474</v>
      </c>
      <c r="FN99" s="157">
        <f t="shared" si="648"/>
        <v>-0.21892816419612315</v>
      </c>
      <c r="FO99" s="156">
        <v>0.126</v>
      </c>
      <c r="FP99" s="156">
        <v>0.13</v>
      </c>
      <c r="FQ99" s="156">
        <f t="shared" ref="FQ99:FX99" si="649">FQ98/FQ100</f>
        <v>-5.0825921219822112E-3</v>
      </c>
      <c r="FR99" s="156">
        <f t="shared" ref="FR99:FT99" si="650">FR98/FR100</f>
        <v>-3.2567049808429123E-2</v>
      </c>
      <c r="FS99" s="156">
        <f t="shared" si="650"/>
        <v>-7.6238881829733159E-3</v>
      </c>
      <c r="FT99" s="156">
        <f t="shared" si="650"/>
        <v>7.6238881829733159E-3</v>
      </c>
      <c r="FU99" s="156">
        <f t="shared" si="649"/>
        <v>-0.23220536756126023</v>
      </c>
      <c r="FV99" s="156">
        <f t="shared" si="649"/>
        <v>-0.25736235595390522</v>
      </c>
      <c r="FW99" s="156">
        <f t="shared" si="649"/>
        <v>-0.28490028490028491</v>
      </c>
      <c r="FX99" s="157">
        <f t="shared" si="649"/>
        <v>0.23611111111111108</v>
      </c>
      <c r="FY99" s="156">
        <f>FY98/FY100</f>
        <v>3.1325301204819252E-2</v>
      </c>
      <c r="FZ99" s="156">
        <f t="shared" ref="FZ99:GD99" si="651">FZ98/FZ100</f>
        <v>4.6116504854368807E-2</v>
      </c>
      <c r="GA99" s="156">
        <f t="shared" si="651"/>
        <v>4.5673076923076802E-2</v>
      </c>
      <c r="GB99" s="156">
        <f t="shared" si="651"/>
        <v>5.7119871279163237E-2</v>
      </c>
      <c r="GC99" s="156">
        <f t="shared" si="651"/>
        <v>5.7119871279163237E-2</v>
      </c>
      <c r="GD99" s="156">
        <f t="shared" si="651"/>
        <v>6.4360418342719217E-2</v>
      </c>
      <c r="GE99" s="156">
        <v>0.29699999999999999</v>
      </c>
      <c r="GF99" s="156">
        <v>0.59799999999999998</v>
      </c>
      <c r="GG99" s="156">
        <v>0.90500000000000003</v>
      </c>
      <c r="GH99" s="156">
        <f>9.7/100</f>
        <v>9.6999999999999989E-2</v>
      </c>
      <c r="GI99" s="156">
        <f>7.3/100</f>
        <v>7.2999999999999995E-2</v>
      </c>
      <c r="GJ99" s="156">
        <f>-0.4/100</f>
        <v>-4.0000000000000001E-3</v>
      </c>
      <c r="GK99" s="156">
        <f>-6.5/100</f>
        <v>-6.5000000000000002E-2</v>
      </c>
      <c r="GL99" s="156">
        <f>36.2/100</f>
        <v>0.36200000000000004</v>
      </c>
      <c r="GM99" s="156">
        <f>34.2/100</f>
        <v>0.34200000000000003</v>
      </c>
      <c r="GN99" s="156">
        <f>27.1/100</f>
        <v>0.27100000000000002</v>
      </c>
      <c r="GO99" s="156">
        <f>21.1/100</f>
        <v>0.21100000000000002</v>
      </c>
      <c r="GP99" s="156">
        <f t="shared" ref="GP99:GQ99" si="652">GP98/GP100</f>
        <v>5.6433408577878111E-2</v>
      </c>
      <c r="GQ99" s="156">
        <f t="shared" si="652"/>
        <v>5.324074074074063E-2</v>
      </c>
      <c r="GR99" s="156">
        <v>8.2000000000000003E-2</v>
      </c>
      <c r="GS99" s="156">
        <v>3.3000000000000002E-2</v>
      </c>
      <c r="GT99" s="156">
        <v>-0.04</v>
      </c>
      <c r="GU99" s="79">
        <f>GU98/GU100</f>
        <v>-8.2872928176795646E-2</v>
      </c>
      <c r="GV99" s="79">
        <f>GV98/GV100</f>
        <v>-0.2174887892376681</v>
      </c>
      <c r="GW99" s="79">
        <f>GW98/GW100</f>
        <v>-7.9646017699115043E-2</v>
      </c>
      <c r="GX99" s="79">
        <f t="shared" ref="GX99:GZ99" si="653">GX98/GX100</f>
        <v>1.1049723756906087E-2</v>
      </c>
      <c r="GY99" s="79">
        <f t="shared" si="653"/>
        <v>-2.6905829596412582E-2</v>
      </c>
      <c r="GZ99" s="79">
        <f t="shared" si="653"/>
        <v>7.9646017699115043E-2</v>
      </c>
      <c r="HA99" s="79">
        <f>HA98/HA100</f>
        <v>0.36625514403292181</v>
      </c>
      <c r="HB99" s="79">
        <f>HB98/HB100</f>
        <v>0.17161716171617164</v>
      </c>
      <c r="HC99" s="79">
        <f>HC98/HC100</f>
        <v>0.14925373134328357</v>
      </c>
      <c r="HD99" s="79">
        <f>2.43/HD100-1</f>
        <v>4.2918454935622297E-2</v>
      </c>
      <c r="HE99" s="264">
        <f>HE98/HE100</f>
        <v>-1.6806722689075647E-2</v>
      </c>
      <c r="HF99" s="264">
        <f>HF98/HF100</f>
        <v>-2.1008403361344463E-2</v>
      </c>
      <c r="HG99" s="79">
        <f>-3%-(-3%)</f>
        <v>0</v>
      </c>
      <c r="HH99" s="79">
        <f>-19%-(-21%)</f>
        <v>1.999999999999999E-2</v>
      </c>
      <c r="HI99" s="79">
        <f>-3%-(-4%)</f>
        <v>1.0000000000000002E-2</v>
      </c>
      <c r="HJ99" s="79">
        <f>-19%-(-21%)</f>
        <v>1.999999999999999E-2</v>
      </c>
      <c r="HK99" s="79">
        <f>HK98/HK100</f>
        <v>7.042253521126772E-2</v>
      </c>
      <c r="HL99" s="79">
        <f t="shared" ref="HL99:HN99" si="654">HL98/HL100</f>
        <v>0.28044871794871795</v>
      </c>
      <c r="HM99" s="79">
        <f t="shared" si="654"/>
        <v>2.4630541871922848E-3</v>
      </c>
      <c r="HN99" s="79">
        <f t="shared" si="654"/>
        <v>0.25301204819277101</v>
      </c>
      <c r="HO99" s="79">
        <f>HO98/HO100</f>
        <v>4.0852575488454786E-2</v>
      </c>
      <c r="HP99" s="79">
        <f t="shared" ref="HP99:HR99" si="655">HP98/HP100</f>
        <v>0.10784313725490211</v>
      </c>
      <c r="HQ99" s="79">
        <f t="shared" si="655"/>
        <v>2.5134649910233335E-2</v>
      </c>
      <c r="HR99" s="79">
        <f t="shared" si="655"/>
        <v>7.9840319361277515E-2</v>
      </c>
      <c r="HS99" s="79">
        <f t="shared" ref="HS99:HV99" si="656">HS98/HS100</f>
        <v>0.40317460317460319</v>
      </c>
      <c r="HT99" s="79">
        <f t="shared" si="656"/>
        <v>-7.0707070707070663E-2</v>
      </c>
      <c r="HU99" s="79">
        <f t="shared" si="656"/>
        <v>0.12094395280235978</v>
      </c>
      <c r="HV99" s="79">
        <f t="shared" si="656"/>
        <v>5.4054054054053981E-2</v>
      </c>
      <c r="HW99" s="264">
        <v>0.16</v>
      </c>
      <c r="HX99" s="264">
        <v>0.13400000000000001</v>
      </c>
      <c r="HY99" s="79">
        <v>0.57999999999999996</v>
      </c>
      <c r="HZ99" s="79">
        <f t="shared" ref="HZ99" si="657">HZ98/HZ100</f>
        <v>0.41071428571428581</v>
      </c>
      <c r="IA99" s="79">
        <f>IA98/IA100</f>
        <v>0.20107238605898134</v>
      </c>
      <c r="IB99" s="79">
        <f t="shared" ref="IB99:ID99" si="658">IB98/IB100</f>
        <v>8.0428954423591974E-3</v>
      </c>
      <c r="IC99" s="79">
        <f t="shared" si="658"/>
        <v>-0.18230563002680969</v>
      </c>
      <c r="ID99" s="79">
        <f t="shared" si="658"/>
        <v>0.5093833780160858</v>
      </c>
      <c r="IE99" s="79">
        <v>-9.6000000000000002E-2</v>
      </c>
      <c r="IF99" s="79">
        <v>0.16</v>
      </c>
      <c r="IG99" s="79">
        <f>IG98/IG100</f>
        <v>0.68376068376068388</v>
      </c>
      <c r="IH99" s="79">
        <f t="shared" ref="IH99:KK99" si="659">IH98/IH100</f>
        <v>0.50251256281407042</v>
      </c>
      <c r="II99" s="79">
        <f t="shared" si="659"/>
        <v>0.35172413793103452</v>
      </c>
      <c r="IJ99" s="79">
        <f t="shared" si="659"/>
        <v>0.27586206896551713</v>
      </c>
      <c r="IK99" s="79">
        <f t="shared" si="659"/>
        <v>0.22826086956521757</v>
      </c>
      <c r="IL99" s="79">
        <f t="shared" ref="IL99:IM99" si="660">IL98/IL100</f>
        <v>0.2994923857868021</v>
      </c>
      <c r="IM99" s="79">
        <f t="shared" si="660"/>
        <v>0.27090301003344469</v>
      </c>
      <c r="IN99" s="79">
        <f t="shared" ref="IN99:IO99" si="661">IN98/IN100</f>
        <v>0.26020408163265318</v>
      </c>
      <c r="IO99" s="79">
        <f t="shared" si="661"/>
        <v>0.24948024948024955</v>
      </c>
      <c r="IP99" s="79">
        <f t="shared" ref="IP99" si="662">IP98/IP100</f>
        <v>0.24601769911504417</v>
      </c>
      <c r="IQ99" s="79">
        <f t="shared" ref="IQ99:IR99" si="663">IQ98/IQ100</f>
        <v>0.38190954773869346</v>
      </c>
      <c r="IR99" s="79">
        <f t="shared" si="663"/>
        <v>0.33448275862068971</v>
      </c>
      <c r="IS99" s="79">
        <f t="shared" ref="IS99:IT99" si="664">IS98/IS100</f>
        <v>0.31034482758620702</v>
      </c>
      <c r="IT99" s="79">
        <f t="shared" si="664"/>
        <v>0.29565217391304355</v>
      </c>
      <c r="IU99" s="79">
        <f t="shared" ref="IU99:IV99" si="665">IU98/IU100</f>
        <v>0.29499999999999993</v>
      </c>
      <c r="IV99" s="79">
        <f t="shared" si="665"/>
        <v>0.33620689655172425</v>
      </c>
      <c r="IW99" s="79">
        <f t="shared" ref="IW99:IY99" si="666">IW98/IW100</f>
        <v>0.33448275862068971</v>
      </c>
      <c r="IX99" s="79">
        <f t="shared" si="666"/>
        <v>0.31034482758620702</v>
      </c>
      <c r="IY99" s="79">
        <f t="shared" si="666"/>
        <v>0.29565217391304355</v>
      </c>
      <c r="IZ99" s="79">
        <f t="shared" ref="IZ99:JA99" si="667">IZ98/IZ100</f>
        <v>7.1583514099783085E-2</v>
      </c>
      <c r="JA99" s="79">
        <f t="shared" si="667"/>
        <v>0.17554240631163701</v>
      </c>
      <c r="JB99" s="79">
        <f t="shared" si="659"/>
        <v>0.70940170940170955</v>
      </c>
      <c r="JC99" s="79">
        <f t="shared" si="659"/>
        <v>0.16582914572864313</v>
      </c>
      <c r="JD99" s="151">
        <f t="shared" si="659"/>
        <v>1.6923076923076923</v>
      </c>
      <c r="JE99" s="79">
        <f t="shared" si="659"/>
        <v>0.83417085427135673</v>
      </c>
      <c r="JF99" s="79">
        <f t="shared" si="659"/>
        <v>0.42758620689655163</v>
      </c>
      <c r="JG99" s="79">
        <f t="shared" si="659"/>
        <v>0.31034482758620702</v>
      </c>
      <c r="JH99" s="79">
        <f t="shared" si="659"/>
        <v>0.29565217391304355</v>
      </c>
      <c r="JI99" s="151">
        <f t="shared" si="659"/>
        <v>1.1880341880341883</v>
      </c>
      <c r="JJ99" s="79">
        <f t="shared" si="659"/>
        <v>0.38181818181818178</v>
      </c>
      <c r="JK99" s="79">
        <f t="shared" si="659"/>
        <v>0.27648578811369517</v>
      </c>
      <c r="JL99" s="79">
        <f t="shared" si="659"/>
        <v>0.21659919028340066</v>
      </c>
      <c r="JM99" s="79">
        <f t="shared" si="659"/>
        <v>0.18120805369127518</v>
      </c>
      <c r="JN99" s="79">
        <f t="shared" si="659"/>
        <v>0.51461988304093564</v>
      </c>
      <c r="JO99" s="79">
        <f t="shared" si="659"/>
        <v>0.12727272727272732</v>
      </c>
      <c r="JP99" s="79">
        <f t="shared" si="659"/>
        <v>0.84210526315789469</v>
      </c>
      <c r="JQ99" s="79">
        <f t="shared" si="659"/>
        <v>0.32727272727272722</v>
      </c>
      <c r="JR99" s="79">
        <f t="shared" si="659"/>
        <v>6.9767441860465004E-2</v>
      </c>
      <c r="JS99" s="79">
        <f t="shared" si="659"/>
        <v>0.50450450450450435</v>
      </c>
      <c r="JT99" s="79">
        <f t="shared" si="659"/>
        <v>0.54268292682926822</v>
      </c>
      <c r="JU99" s="79">
        <f t="shared" si="659"/>
        <v>0.38912133891213374</v>
      </c>
      <c r="JV99" s="79">
        <f t="shared" si="659"/>
        <v>0.3012820512820511</v>
      </c>
      <c r="JW99" s="79">
        <f t="shared" si="659"/>
        <v>0.25196850393700776</v>
      </c>
      <c r="JX99" s="79">
        <f t="shared" si="659"/>
        <v>0.53153153153153132</v>
      </c>
      <c r="JY99" s="79">
        <f t="shared" si="659"/>
        <v>0.17073170731707318</v>
      </c>
      <c r="JZ99" s="79">
        <f t="shared" si="659"/>
        <v>0.73873873873873852</v>
      </c>
      <c r="KA99" s="79">
        <f t="shared" si="659"/>
        <v>0.35975609756097571</v>
      </c>
      <c r="KB99" s="79">
        <f t="shared" si="659"/>
        <v>5.4393305439330498E-2</v>
      </c>
      <c r="KC99" s="79">
        <f t="shared" si="659"/>
        <v>0.68992248062015515</v>
      </c>
      <c r="KD99" s="79">
        <f t="shared" si="659"/>
        <v>0.4166666666666668</v>
      </c>
      <c r="KE99" s="79">
        <f t="shared" si="659"/>
        <v>0.30124223602484479</v>
      </c>
      <c r="KF99" s="79">
        <f t="shared" si="659"/>
        <v>0.24087591240875894</v>
      </c>
      <c r="KG99" s="79">
        <f t="shared" si="659"/>
        <v>0.199195171026157</v>
      </c>
      <c r="KH99" s="79">
        <f t="shared" si="659"/>
        <v>0.71317829457364335</v>
      </c>
      <c r="KI99" s="79">
        <f t="shared" si="659"/>
        <v>0.13596491228070179</v>
      </c>
      <c r="KJ99" s="79">
        <f t="shared" si="659"/>
        <v>0.49612403100775188</v>
      </c>
      <c r="KK99" s="79">
        <f t="shared" si="659"/>
        <v>0</v>
      </c>
      <c r="KL99" s="79">
        <f t="shared" ref="KL99" si="668">KL98/KL100</f>
        <v>0.30538922155688636</v>
      </c>
      <c r="KM99" s="79">
        <f t="shared" ref="KM99:KN99" si="669">KM98/KM100</f>
        <v>0.27667984189723327</v>
      </c>
      <c r="KN99" s="79">
        <f t="shared" si="669"/>
        <v>0.26204819277108454</v>
      </c>
      <c r="KO99" s="79">
        <f t="shared" ref="KO99:KP99" si="670">KO98/KO100</f>
        <v>0.25615763546798032</v>
      </c>
      <c r="KP99" s="79">
        <f t="shared" si="670"/>
        <v>0.24947589098532505</v>
      </c>
      <c r="KQ99" s="79">
        <f t="shared" ref="KQ99:KR99" si="671">KQ98/KQ100</f>
        <v>0.16216216216216209</v>
      </c>
      <c r="KR99" s="79">
        <f t="shared" si="671"/>
        <v>0.39024390243902435</v>
      </c>
      <c r="KS99" s="79">
        <f t="shared" ref="KS99:KT99" si="672">KS98/KS100</f>
        <v>0.34728033472803349</v>
      </c>
      <c r="KT99" s="79">
        <f t="shared" si="672"/>
        <v>0.31730769230769235</v>
      </c>
      <c r="KU99" s="79">
        <f t="shared" ref="KU99:KV99" si="673">KU98/KU100</f>
        <v>0.30446194225721779</v>
      </c>
      <c r="KV99" s="79">
        <f t="shared" si="673"/>
        <v>0.3</v>
      </c>
      <c r="KW99" s="79">
        <f t="shared" ref="KW99:KZ99" si="674">KW98/KW100</f>
        <v>0.34895833333333331</v>
      </c>
      <c r="KX99" s="79">
        <f t="shared" si="674"/>
        <v>0.34728033472803349</v>
      </c>
      <c r="KY99" s="79">
        <f t="shared" si="674"/>
        <v>0.31730769230769235</v>
      </c>
      <c r="KZ99" s="79">
        <f t="shared" si="674"/>
        <v>0.30446194225721779</v>
      </c>
      <c r="LA99" s="79">
        <f t="shared" ref="LA99:LD99" si="675">LA98/LA100</f>
        <v>2.2421524663677049E-2</v>
      </c>
      <c r="LB99" s="79">
        <f t="shared" si="675"/>
        <v>0.27777777777777785</v>
      </c>
      <c r="LC99" s="79">
        <f t="shared" si="675"/>
        <v>0.31730769230769235</v>
      </c>
      <c r="LD99" s="79">
        <f t="shared" si="675"/>
        <v>0.30446194225721779</v>
      </c>
      <c r="LE99" s="157">
        <f>LE98/LE100</f>
        <v>8.1180811808118161E-2</v>
      </c>
      <c r="LF99" s="157">
        <f>LF98/LF100</f>
        <v>0.30258302583025826</v>
      </c>
      <c r="LG99" s="79">
        <f>LG98/LG100</f>
        <v>0.19999999999999998</v>
      </c>
      <c r="LH99" s="79">
        <f>LH98/LH100</f>
        <v>0.43806646525679749</v>
      </c>
      <c r="LI99" s="325">
        <v>2E-3</v>
      </c>
      <c r="LJ99" s="325">
        <v>8.5000000000000006E-3</v>
      </c>
      <c r="LK99" s="281">
        <v>0.19</v>
      </c>
      <c r="LL99" s="281">
        <f>LL98/LL100</f>
        <v>-3.8851351351351274E-2</v>
      </c>
      <c r="LM99" s="281">
        <f>LM98/LM100</f>
        <v>-7.0386266094420627E-2</v>
      </c>
      <c r="LN99" s="281">
        <f t="shared" ref="LN99:LT99" si="676">LN98/LN100</f>
        <v>-4.893813481071093E-2</v>
      </c>
      <c r="LO99" s="281">
        <f t="shared" si="676"/>
        <v>-5.2427184466019502E-2</v>
      </c>
      <c r="LP99" s="281">
        <f t="shared" si="676"/>
        <v>-4.40573770491803E-2</v>
      </c>
      <c r="LQ99" s="281">
        <f t="shared" si="676"/>
        <v>-6.8595927116827493E-2</v>
      </c>
      <c r="LR99" s="281">
        <f t="shared" si="676"/>
        <v>-5.5235903337169011E-2</v>
      </c>
      <c r="LS99" s="281">
        <f t="shared" si="676"/>
        <v>-4.5066991473812539E-2</v>
      </c>
      <c r="LT99" s="281">
        <f t="shared" si="676"/>
        <v>-3.9540816326530566E-2</v>
      </c>
      <c r="LU99" s="281">
        <f>LU98/LU100</f>
        <v>-0.42006269592476497</v>
      </c>
      <c r="LV99" s="281">
        <f>LV98/LV100</f>
        <v>-4.1923379811923928E-2</v>
      </c>
      <c r="LW99" s="281">
        <f t="shared" ref="LW99:MD99" si="677">LW98/LW100</f>
        <v>-7.1167053530833496E-2</v>
      </c>
      <c r="LX99" s="281">
        <f t="shared" si="677"/>
        <v>-4.7198248099961357E-2</v>
      </c>
      <c r="LY99" s="281">
        <f t="shared" si="677"/>
        <v>-5.061785144525862E-2</v>
      </c>
      <c r="LZ99" s="281">
        <f t="shared" si="677"/>
        <v>-4.0984306912363648E-2</v>
      </c>
      <c r="MA99" s="281">
        <f t="shared" si="677"/>
        <v>-6.7266571632216762E-2</v>
      </c>
      <c r="MB99" s="281">
        <f t="shared" si="677"/>
        <v>-5.2090298341134149E-2</v>
      </c>
      <c r="MC99" s="281">
        <f t="shared" si="677"/>
        <v>-4.0374861442343118E-2</v>
      </c>
      <c r="MD99" s="281">
        <f t="shared" si="677"/>
        <v>-3.3812874094298173E-2</v>
      </c>
      <c r="ME99" s="281">
        <v>6.0899999999999999E-3</v>
      </c>
      <c r="MF99" s="281">
        <v>-3.0000000000000001E-3</v>
      </c>
      <c r="MG99" s="281">
        <v>-8.9999999999999993E-3</v>
      </c>
      <c r="MH99" s="281">
        <v>-0.314</v>
      </c>
      <c r="MI99" s="281">
        <v>0.126</v>
      </c>
      <c r="MJ99" s="281">
        <v>0.121</v>
      </c>
      <c r="MK99" s="281">
        <v>0.253</v>
      </c>
      <c r="ML99" s="281">
        <v>0.14599999999999999</v>
      </c>
      <c r="MM99" s="267">
        <f>3.96/MM100-1</f>
        <v>-5.0359712230215847E-2</v>
      </c>
      <c r="MN99" s="267">
        <f>3.93/MN100-1</f>
        <v>-5.9808612440191311E-2</v>
      </c>
      <c r="MO99" s="267">
        <f>4/MO100-1</f>
        <v>-5.6603773584905759E-2</v>
      </c>
      <c r="MP99" s="267">
        <f>4.02/MP100-1</f>
        <v>-5.633802816901412E-2</v>
      </c>
      <c r="MQ99" s="267">
        <f>3.94/MQ100-1</f>
        <v>-7.0754716981132115E-2</v>
      </c>
      <c r="MR99" s="267">
        <f>3.94/MR100-1</f>
        <v>-6.4133016627078376E-2</v>
      </c>
      <c r="MT99" s="79" t="s">
        <v>2191</v>
      </c>
      <c r="MU99" s="156">
        <f>MU98/MU100</f>
        <v>6.6326530612244847E-2</v>
      </c>
      <c r="MV99" s="79">
        <f>MV98/MV100</f>
        <v>0.21176470588235294</v>
      </c>
      <c r="MZ99" s="157"/>
      <c r="NA99" s="157"/>
      <c r="NB99" s="157"/>
      <c r="NF99" s="157"/>
      <c r="NG99" s="157"/>
      <c r="NH99" s="157"/>
      <c r="NI99" s="157"/>
      <c r="NJ99" s="157"/>
      <c r="NK99" s="159"/>
      <c r="NM99" s="159"/>
      <c r="NN99" s="158"/>
      <c r="NQ99" s="159"/>
      <c r="NW99" s="158"/>
      <c r="OF99" s="159"/>
      <c r="OG99" s="157"/>
      <c r="OH99" s="157"/>
      <c r="OI99" s="157"/>
      <c r="OM99" s="157"/>
      <c r="OS99" s="157"/>
      <c r="OT99" s="157"/>
      <c r="OW99" s="157"/>
      <c r="OX99" s="157"/>
      <c r="PA99" s="157"/>
      <c r="PC99" s="157"/>
      <c r="PD99" s="157"/>
      <c r="PE99" s="157"/>
      <c r="PI99" s="157"/>
      <c r="PJ99" s="157"/>
      <c r="PO99" s="157"/>
      <c r="PQ99" s="157"/>
      <c r="PR99" s="157"/>
      <c r="PT99" s="157"/>
      <c r="PX99" s="158"/>
      <c r="PZ99" s="157"/>
      <c r="QA99" s="157"/>
      <c r="QB99" s="158"/>
      <c r="QE99" s="157"/>
      <c r="QF99" s="157"/>
      <c r="QL99" s="157"/>
      <c r="QM99" s="157"/>
      <c r="QN99" s="157"/>
      <c r="QP99" s="157"/>
      <c r="QQ99" s="157"/>
      <c r="QR99" s="157"/>
      <c r="QV99" s="157"/>
      <c r="RG99" s="157"/>
      <c r="RN99" s="157"/>
      <c r="RO99" s="157"/>
      <c r="RS99" s="158"/>
      <c r="RT99" s="157"/>
      <c r="RU99" s="157"/>
      <c r="RV99" s="158"/>
      <c r="SC99" s="157"/>
      <c r="SD99" s="157"/>
      <c r="SK99" s="157"/>
      <c r="SO99" s="157"/>
      <c r="SR99" s="79"/>
      <c r="SS99" s="79"/>
      <c r="ST99" s="79"/>
      <c r="SU99" s="79"/>
      <c r="SV99" s="79"/>
      <c r="SW99" s="79"/>
      <c r="SX99" s="79"/>
      <c r="SY99" s="79"/>
      <c r="SZ99" s="79"/>
      <c r="TA99" s="79"/>
      <c r="TB99" s="79"/>
      <c r="TC99" s="79"/>
      <c r="TD99" s="79"/>
      <c r="TE99" s="79"/>
      <c r="TF99" s="79"/>
      <c r="TG99" s="79"/>
      <c r="TH99" s="79"/>
      <c r="TI99" s="79"/>
      <c r="TJ99" s="79"/>
      <c r="TK99" s="79"/>
      <c r="TL99" s="79"/>
      <c r="TM99" s="79"/>
      <c r="TN99" s="79"/>
      <c r="TO99" s="79"/>
      <c r="TP99" s="79"/>
      <c r="TQ99" s="79"/>
      <c r="TR99" s="79"/>
      <c r="TS99" s="79"/>
      <c r="TT99" s="79"/>
      <c r="TU99" s="79"/>
      <c r="TV99" s="79"/>
      <c r="TW99" s="79"/>
      <c r="TX99" s="79"/>
      <c r="TY99" s="79"/>
      <c r="TZ99" s="79"/>
      <c r="UA99" s="79"/>
      <c r="UB99" s="79"/>
      <c r="UC99" s="79"/>
      <c r="UD99" s="79"/>
      <c r="UE99" s="79"/>
      <c r="UF99" s="79"/>
      <c r="UG99" s="79"/>
      <c r="UH99" s="79"/>
      <c r="UI99" s="79"/>
      <c r="UJ99" s="79"/>
      <c r="UK99" s="79"/>
      <c r="UL99" s="79"/>
      <c r="UM99" s="79"/>
      <c r="UN99" s="79"/>
      <c r="UO99" s="259"/>
      <c r="UP99" s="259"/>
      <c r="UQ99" s="79"/>
      <c r="UR99" s="79"/>
      <c r="US99" s="79"/>
      <c r="UT99" s="79"/>
      <c r="UU99" s="79"/>
      <c r="UV99" s="79"/>
      <c r="UW99" s="79"/>
      <c r="UX99" s="79"/>
      <c r="UY99" s="79"/>
      <c r="UZ99" s="79"/>
      <c r="VA99" s="79"/>
      <c r="VB99" s="79"/>
      <c r="VC99" s="79"/>
      <c r="VD99" s="79"/>
      <c r="VE99" s="79"/>
      <c r="VF99" s="79"/>
      <c r="VG99" s="79"/>
      <c r="VH99" s="79"/>
      <c r="VI99" s="79"/>
      <c r="VJ99" s="79"/>
      <c r="VK99" s="79"/>
      <c r="VL99" s="79"/>
      <c r="VM99" s="79"/>
      <c r="VN99" s="79"/>
      <c r="VO99" s="79"/>
      <c r="VP99" s="79"/>
      <c r="VQ99" s="79"/>
      <c r="VR99" s="79"/>
      <c r="VS99" s="79"/>
      <c r="VT99" s="79"/>
      <c r="VU99" s="79"/>
      <c r="VV99" s="79"/>
      <c r="VW99" s="79"/>
      <c r="VX99" s="79"/>
      <c r="VY99" s="79"/>
      <c r="VZ99" s="79"/>
      <c r="WA99" s="79"/>
      <c r="WB99" s="79"/>
      <c r="WC99" s="79"/>
      <c r="WD99" s="79"/>
      <c r="WE99" s="79"/>
      <c r="WF99" s="79"/>
      <c r="WG99" s="79"/>
      <c r="WH99" s="79"/>
      <c r="WI99" s="79"/>
      <c r="WJ99" s="79"/>
      <c r="WK99" s="79"/>
      <c r="WL99" s="79"/>
      <c r="WM99" s="79"/>
      <c r="WN99" s="79"/>
      <c r="WO99" s="79"/>
      <c r="WP99" s="79"/>
      <c r="WQ99" s="79"/>
      <c r="WR99" s="79"/>
      <c r="WS99" s="79"/>
      <c r="WT99" s="79"/>
      <c r="WU99" s="79"/>
      <c r="WV99" s="79"/>
      <c r="WW99" s="79"/>
      <c r="WX99" s="79"/>
      <c r="WY99" s="79"/>
      <c r="WZ99" s="79"/>
      <c r="XA99" s="79"/>
      <c r="XB99" s="79"/>
      <c r="XC99" s="79"/>
      <c r="XD99" s="79"/>
      <c r="XE99" s="79"/>
      <c r="XF99" s="79"/>
      <c r="XG99" s="79"/>
      <c r="XH99" s="79"/>
      <c r="XI99" s="79"/>
      <c r="XJ99" s="79"/>
      <c r="XK99" s="79"/>
      <c r="XL99" s="79"/>
      <c r="XM99" s="79"/>
      <c r="XN99" s="79"/>
      <c r="XO99" s="79"/>
      <c r="XP99" s="79"/>
      <c r="XQ99" s="79"/>
      <c r="XR99" s="79"/>
      <c r="XS99" s="79"/>
      <c r="XT99" s="79"/>
      <c r="XU99" s="79"/>
      <c r="XV99" s="79"/>
      <c r="XW99" s="79"/>
      <c r="XX99" s="79"/>
      <c r="XY99" s="79"/>
      <c r="XZ99" s="79"/>
      <c r="YA99" s="79"/>
      <c r="YB99" s="79"/>
      <c r="YC99" s="79"/>
      <c r="YD99" s="79"/>
      <c r="YE99" s="79"/>
      <c r="YF99" s="79"/>
      <c r="YG99" s="79"/>
      <c r="YH99" s="79"/>
      <c r="YI99" s="79"/>
      <c r="YJ99" s="79"/>
      <c r="YK99" s="79"/>
      <c r="YL99" s="316">
        <v>8.0000000000000002E-3</v>
      </c>
      <c r="YM99" s="316">
        <v>4.0000000000000001E-3</v>
      </c>
      <c r="YN99" s="316">
        <v>1.8E-3</v>
      </c>
      <c r="YO99" s="316">
        <v>1E-3</v>
      </c>
      <c r="YP99" s="253"/>
      <c r="YQ99" s="253"/>
    </row>
    <row r="100" spans="1:667" s="156" customFormat="1" ht="15" customHeight="1" x14ac:dyDescent="0.25">
      <c r="A100" s="154" t="s">
        <v>1108</v>
      </c>
      <c r="B100" s="134"/>
      <c r="C100" s="157">
        <v>3.33</v>
      </c>
      <c r="D100" s="157">
        <v>3.33</v>
      </c>
      <c r="E100" s="156">
        <v>5.51</v>
      </c>
      <c r="F100" s="156">
        <v>5.34</v>
      </c>
      <c r="G100" s="156">
        <v>5.0999999999999996</v>
      </c>
      <c r="H100" s="156">
        <v>4.82</v>
      </c>
      <c r="I100" s="156">
        <v>5.51</v>
      </c>
      <c r="J100" s="156">
        <v>5.34</v>
      </c>
      <c r="K100" s="156">
        <v>5.0999999999999996</v>
      </c>
      <c r="L100" s="156">
        <v>4.82</v>
      </c>
      <c r="M100" s="156">
        <v>3.92</v>
      </c>
      <c r="N100" s="156">
        <v>3.78</v>
      </c>
      <c r="O100" s="156">
        <v>3.66</v>
      </c>
      <c r="P100" s="156">
        <v>3.54</v>
      </c>
      <c r="Q100" s="156">
        <v>3.92</v>
      </c>
      <c r="R100" s="156">
        <v>3.78</v>
      </c>
      <c r="S100" s="156">
        <v>3.66</v>
      </c>
      <c r="T100" s="156">
        <v>3.54</v>
      </c>
      <c r="U100" s="156">
        <v>2.98</v>
      </c>
      <c r="V100" s="156">
        <v>2.98</v>
      </c>
      <c r="W100" s="156">
        <v>2.98</v>
      </c>
      <c r="X100" s="156">
        <v>2.98</v>
      </c>
      <c r="Y100" s="156">
        <v>2.98</v>
      </c>
      <c r="Z100" s="156">
        <v>3.29</v>
      </c>
      <c r="AA100" s="156">
        <v>3.29</v>
      </c>
      <c r="AB100" s="156">
        <v>3.29</v>
      </c>
      <c r="AC100" s="156">
        <v>3.29</v>
      </c>
      <c r="AD100" s="156">
        <v>3.29</v>
      </c>
      <c r="AE100" s="156">
        <v>3.21</v>
      </c>
      <c r="AF100" s="156">
        <v>3.21</v>
      </c>
      <c r="AG100" s="156">
        <v>3.21</v>
      </c>
      <c r="AH100" s="156">
        <v>3.21</v>
      </c>
      <c r="AI100" s="156">
        <v>3.21</v>
      </c>
      <c r="AJ100" s="156">
        <v>2</v>
      </c>
      <c r="AK100" s="156">
        <v>3.04</v>
      </c>
      <c r="AL100" s="156">
        <v>4.2</v>
      </c>
      <c r="AM100" s="156">
        <v>4.0599999999999996</v>
      </c>
      <c r="AN100" s="156">
        <v>3.6</v>
      </c>
      <c r="AO100" s="278">
        <v>7.24</v>
      </c>
      <c r="AP100" s="278">
        <v>7.24</v>
      </c>
      <c r="AQ100" s="278">
        <v>9.73</v>
      </c>
      <c r="AR100" s="156">
        <v>4.54</v>
      </c>
      <c r="AS100" s="156">
        <v>4.6500000000000004</v>
      </c>
      <c r="AT100" s="156">
        <v>4.6399999999999997</v>
      </c>
      <c r="AU100" s="156">
        <v>4.6900000000000004</v>
      </c>
      <c r="AV100" s="156">
        <v>4.74</v>
      </c>
      <c r="AW100" s="156">
        <v>4.8099999999999996</v>
      </c>
      <c r="AX100" s="156">
        <v>4.84</v>
      </c>
      <c r="AY100" s="156">
        <v>3.45</v>
      </c>
      <c r="AZ100" s="156">
        <v>3.32</v>
      </c>
      <c r="BA100" s="157">
        <f>137.7*Conversions!$A$6</f>
        <v>3.4977424701377373</v>
      </c>
      <c r="BB100" s="157">
        <f>137.7*Conversions!$A$6</f>
        <v>3.4977424701377373</v>
      </c>
      <c r="BC100" s="157">
        <f>92.8*Conversions!$A$6</f>
        <v>2.3572294933099642</v>
      </c>
      <c r="BD100" s="157">
        <f>92.8*Conversions!$A$6</f>
        <v>2.3572294933099642</v>
      </c>
      <c r="BE100" s="156">
        <f>AVERAGE(Basedata!$L$14:$Q$14)</f>
        <v>4.375</v>
      </c>
      <c r="BF100" s="282">
        <f>Basedata!$R$14</f>
        <v>6.89</v>
      </c>
      <c r="BG100" s="157">
        <f>Basedata!$AE$14</f>
        <v>4.6697457356106495</v>
      </c>
      <c r="BH100" s="157">
        <f>Basedata!$AE$14</f>
        <v>4.6697457356106495</v>
      </c>
      <c r="BI100" s="157">
        <f>Basedata!$AE$14</f>
        <v>4.6697457356106495</v>
      </c>
      <c r="BJ100" s="157">
        <f>117.6*Conversions!$A$6</f>
        <v>2.9871787544531441</v>
      </c>
      <c r="BK100" s="157">
        <f>117.6*Conversions!$A$6</f>
        <v>2.9871787544531441</v>
      </c>
      <c r="BL100" s="157">
        <f>Basedata!$AB$14</f>
        <v>6.6914563281644659</v>
      </c>
      <c r="BM100" s="157">
        <f>Basedata!$AB$14</f>
        <v>6.6914563281644659</v>
      </c>
      <c r="BN100" s="157">
        <f>Basedata!$AB$14</f>
        <v>6.6914563281644659</v>
      </c>
      <c r="BO100" s="157">
        <f>Basedata!$AB$14</f>
        <v>6.6914563281644659</v>
      </c>
      <c r="BP100" s="157">
        <f>Basedata!$AB$14</f>
        <v>6.6914563281644659</v>
      </c>
      <c r="BQ100" s="157">
        <f>Basedata!$AB$14</f>
        <v>6.6914563281644659</v>
      </c>
      <c r="BR100" s="157">
        <f>Basedata!$AB$14</f>
        <v>6.6914563281644659</v>
      </c>
      <c r="BS100" s="282">
        <f>Basedata!$W$14</f>
        <v>3.36</v>
      </c>
      <c r="BT100" s="156">
        <v>2.44</v>
      </c>
      <c r="BU100" s="156">
        <v>2.44</v>
      </c>
      <c r="BV100" s="156">
        <v>2.44</v>
      </c>
      <c r="BW100" s="156">
        <v>2.44</v>
      </c>
      <c r="BX100" s="156">
        <v>2.44</v>
      </c>
      <c r="BY100" s="156">
        <v>2.44</v>
      </c>
      <c r="BZ100" s="157">
        <f>Basedata!$R$14</f>
        <v>6.89</v>
      </c>
      <c r="CA100" s="156">
        <f>AVERAGE(3.17,3.23,3.22,3.23,3.21,3.18,3.16,3.13,3.09,3.06,3.04)</f>
        <v>3.1563636363636363</v>
      </c>
      <c r="CB100" s="157">
        <f>(133+133+146+169)/4*Conversions!$A$6</f>
        <v>3.6895213782680205</v>
      </c>
      <c r="CC100" s="157">
        <f>(133+133+146+169)/4*Conversions!$A$6</f>
        <v>3.6895213782680205</v>
      </c>
      <c r="CD100" s="157">
        <f>(133+133+146+169)/4*Conversions!$A$6</f>
        <v>3.6895213782680205</v>
      </c>
      <c r="CE100" s="157">
        <f>(133+133+146+169)/4*Conversions!$A$6</f>
        <v>3.6895213782680205</v>
      </c>
      <c r="CF100" s="283">
        <f>Basedata!$AB$14</f>
        <v>6.6914563281644659</v>
      </c>
      <c r="CG100" s="283">
        <f>Basedata!$AB$14</f>
        <v>6.6914563281644659</v>
      </c>
      <c r="CH100" s="283">
        <f>Basedata!$AB$14</f>
        <v>6.6914563281644659</v>
      </c>
      <c r="CI100" s="283">
        <f>Basedata!$AB$14</f>
        <v>6.6914563281644659</v>
      </c>
      <c r="CJ100" s="283">
        <f>Basedata!$AB$14</f>
        <v>6.6914563281644659</v>
      </c>
      <c r="CK100" s="283">
        <f>Basedata!$AB$14</f>
        <v>6.6914563281644659</v>
      </c>
      <c r="CL100" s="282">
        <f>Basedata!$G$13</f>
        <v>1.9705472046299466</v>
      </c>
      <c r="CM100" s="282">
        <f>Basedata!$G$13</f>
        <v>1.9705472046299466</v>
      </c>
      <c r="CN100" s="282">
        <f>Basedata!$G$13</f>
        <v>1.9705472046299466</v>
      </c>
      <c r="CO100" s="282">
        <f>Basedata!$F$14</f>
        <v>1.85</v>
      </c>
      <c r="CP100" s="157">
        <v>7.02</v>
      </c>
      <c r="CQ100" s="157">
        <f>125.06*Conversions!$A$6</f>
        <v>3.1766715563937944</v>
      </c>
      <c r="CR100" s="157">
        <f>125.06*Conversions!$A$6</f>
        <v>3.1766715563937944</v>
      </c>
      <c r="CS100" s="157">
        <f>125.06*Conversions!$A$6</f>
        <v>3.1766715563937944</v>
      </c>
      <c r="CT100" s="283">
        <f>Basedata!$L$13*(1-0.146)</f>
        <v>2.5940197256083644</v>
      </c>
      <c r="CU100" s="283">
        <f>Basedata!$L$13*(1-0.146)</f>
        <v>2.5940197256083644</v>
      </c>
      <c r="CV100" s="283">
        <f>Basedata!$L$13*(1-0.146)</f>
        <v>2.5940197256083644</v>
      </c>
      <c r="CW100" s="283">
        <f>Basedata!$L$13*(1-0.146)</f>
        <v>2.5940197256083644</v>
      </c>
      <c r="CX100" s="283">
        <f>Basedata!$L$13*(1-0.146)</f>
        <v>2.5940197256083644</v>
      </c>
      <c r="CY100" s="283">
        <f>Basedata!$L$13*(1-0.146)</f>
        <v>2.5940197256083644</v>
      </c>
      <c r="CZ100" s="283">
        <f>Basedata!$L$13*(1-0.146)</f>
        <v>2.5940197256083644</v>
      </c>
      <c r="DA100" s="283">
        <f>Basedata!$L$13*(1-0.146)</f>
        <v>2.5940197256083644</v>
      </c>
      <c r="DB100" s="157">
        <f>125.89*Conversions!$A$6</f>
        <v>3.1977545356981829</v>
      </c>
      <c r="DC100" s="157">
        <f>125.89*Conversions!$A$6</f>
        <v>3.1977545356981829</v>
      </c>
      <c r="DD100" s="157">
        <f>125.89*Conversions!$A$6</f>
        <v>3.1977545356981829</v>
      </c>
      <c r="DE100" s="157">
        <f>125.89*Conversions!$A$6</f>
        <v>3.1977545356981829</v>
      </c>
      <c r="DF100" s="156">
        <v>4.72</v>
      </c>
      <c r="DG100" s="156">
        <v>4.72</v>
      </c>
      <c r="DH100" s="156">
        <v>4.72</v>
      </c>
      <c r="DI100" s="156">
        <v>4.71</v>
      </c>
      <c r="DJ100" s="283">
        <f>Basedata!$P$14</f>
        <v>5.18</v>
      </c>
      <c r="DK100" s="283">
        <f>Basedata!$P$14</f>
        <v>5.18</v>
      </c>
      <c r="DL100" s="283">
        <f>Basedata!$P$14</f>
        <v>5.18</v>
      </c>
      <c r="DM100" s="283">
        <f>Basedata!$P$14</f>
        <v>5.18</v>
      </c>
      <c r="DN100" s="283">
        <f>Basedata!$Z$14</f>
        <v>4.53</v>
      </c>
      <c r="DO100" s="283">
        <f>Basedata!$Z$14</f>
        <v>4.53</v>
      </c>
      <c r="DP100" s="283">
        <f>Basedata!$Z$14</f>
        <v>4.53</v>
      </c>
      <c r="DQ100" s="283">
        <f>Basedata!$Z$14</f>
        <v>4.53</v>
      </c>
      <c r="DR100" s="283">
        <f>Basedata!$Z$14</f>
        <v>4.53</v>
      </c>
      <c r="DS100" s="283">
        <f>Basedata!$AE$14</f>
        <v>4.6697457356106495</v>
      </c>
      <c r="DT100" s="283">
        <f>Basedata!$AE$14</f>
        <v>4.6697457356106495</v>
      </c>
      <c r="DU100" s="283">
        <f>Basedata!$AE$14</f>
        <v>4.6697457356106495</v>
      </c>
      <c r="DV100" s="283">
        <f>Basedata!$AE$14</f>
        <v>4.6697457356106495</v>
      </c>
      <c r="DW100" s="283">
        <f>Basedata!$AE$14</f>
        <v>4.6697457356106495</v>
      </c>
      <c r="DX100" s="156">
        <f>183.49*Conversions!$A$6</f>
        <v>4.6608624970629888</v>
      </c>
      <c r="DY100" s="156">
        <f>183.49*Conversions!$A$6</f>
        <v>4.6608624970629888</v>
      </c>
      <c r="DZ100" s="282">
        <f>Basedata!$AB$14</f>
        <v>6.6914563281644659</v>
      </c>
      <c r="EA100" s="282">
        <f>Basedata!$AB$14</f>
        <v>6.6914563281644659</v>
      </c>
      <c r="EB100" s="282">
        <f>Basedata!$AB$14</f>
        <v>6.6914563281644659</v>
      </c>
      <c r="EC100" s="282">
        <f>Basedata!$AB$14</f>
        <v>6.6914563281644659</v>
      </c>
      <c r="ED100" s="282">
        <f>Basedata!$AB$14</f>
        <v>6.6914563281644659</v>
      </c>
      <c r="EE100" s="282">
        <f>Basedata!$AB$14</f>
        <v>6.6914563281644659</v>
      </c>
      <c r="EF100" s="282">
        <f>Basedata!$AB$14</f>
        <v>6.6914563281644659</v>
      </c>
      <c r="EG100" s="282">
        <f>Basedata!$AB$14</f>
        <v>6.6914563281644659</v>
      </c>
      <c r="EH100" s="282">
        <f>Basedata!$AB$14</f>
        <v>6.6914563281644659</v>
      </c>
      <c r="EI100" s="282">
        <f>Basedata!$AB$14</f>
        <v>6.6914563281644659</v>
      </c>
      <c r="EJ100" s="282">
        <f>Basedata!$O$14</f>
        <v>3.55</v>
      </c>
      <c r="EK100" s="157">
        <v>6.95</v>
      </c>
      <c r="EL100" s="157">
        <v>6.95</v>
      </c>
      <c r="EM100" s="157">
        <v>6.95</v>
      </c>
      <c r="EN100" s="157">
        <v>6.95</v>
      </c>
      <c r="EO100" s="157">
        <v>6.95</v>
      </c>
      <c r="EP100" s="157">
        <v>6.95</v>
      </c>
      <c r="EQ100" s="157">
        <v>6.95</v>
      </c>
      <c r="ER100" s="157">
        <v>6.95</v>
      </c>
      <c r="ES100" s="157">
        <v>6.95</v>
      </c>
      <c r="ET100" s="157">
        <v>6.95</v>
      </c>
      <c r="EU100" s="157">
        <v>7.11</v>
      </c>
      <c r="EV100" s="157">
        <v>7.11</v>
      </c>
      <c r="EW100" s="157">
        <v>7.11</v>
      </c>
      <c r="EX100" s="157">
        <v>7.11</v>
      </c>
      <c r="EY100" s="157">
        <v>7.11</v>
      </c>
      <c r="EZ100" s="157">
        <v>7.11</v>
      </c>
      <c r="FA100" s="157">
        <v>7.11</v>
      </c>
      <c r="FB100" s="157">
        <v>7.11</v>
      </c>
      <c r="FC100" s="157">
        <v>7.11</v>
      </c>
      <c r="FD100" s="157">
        <v>7.11</v>
      </c>
      <c r="FE100" s="157">
        <v>8.77</v>
      </c>
      <c r="FF100" s="157">
        <v>8.77</v>
      </c>
      <c r="FG100" s="157">
        <v>8.77</v>
      </c>
      <c r="FH100" s="157">
        <v>8.77</v>
      </c>
      <c r="FI100" s="157">
        <v>8.77</v>
      </c>
      <c r="FJ100" s="157">
        <v>8.77</v>
      </c>
      <c r="FK100" s="157">
        <v>8.77</v>
      </c>
      <c r="FL100" s="157">
        <v>8.77</v>
      </c>
      <c r="FM100" s="157">
        <v>8.77</v>
      </c>
      <c r="FN100" s="157">
        <v>8.77</v>
      </c>
      <c r="FO100" s="156">
        <f>Basedata!$L$13</f>
        <v>3.0374938238973823</v>
      </c>
      <c r="FP100" s="156">
        <f>Basedata!$L$13</f>
        <v>3.0374938238973823</v>
      </c>
      <c r="FQ100" s="156">
        <v>7.87</v>
      </c>
      <c r="FR100" s="156">
        <v>5.22</v>
      </c>
      <c r="FS100" s="156">
        <v>7.87</v>
      </c>
      <c r="FT100" s="156">
        <v>7.87</v>
      </c>
      <c r="FU100" s="156">
        <v>8.57</v>
      </c>
      <c r="FV100" s="156">
        <v>7.81</v>
      </c>
      <c r="FW100" s="156">
        <v>7.02</v>
      </c>
      <c r="FX100" s="157">
        <f>360*Conversions!$A$6</f>
        <v>9.1444247585300342</v>
      </c>
      <c r="FY100" s="156">
        <v>4.1500000000000004</v>
      </c>
      <c r="FZ100" s="156">
        <v>4.12</v>
      </c>
      <c r="GA100" s="156">
        <v>4.16</v>
      </c>
      <c r="GB100" s="156">
        <f t="shared" ref="GB100:GD100" si="678">AVERAGE(4.16,4.12,4.15)</f>
        <v>4.1433333333333335</v>
      </c>
      <c r="GC100" s="156">
        <f t="shared" si="678"/>
        <v>4.1433333333333335</v>
      </c>
      <c r="GD100" s="156">
        <f t="shared" si="678"/>
        <v>4.1433333333333335</v>
      </c>
      <c r="GE100" s="156">
        <f>Basedata!$M$14</f>
        <v>4.2</v>
      </c>
      <c r="GF100" s="156">
        <f>Basedata!$M$14</f>
        <v>4.2</v>
      </c>
      <c r="GG100" s="156">
        <f>Basedata!$M$14</f>
        <v>4.2</v>
      </c>
      <c r="GH100" s="282">
        <f>Basedata!$S$14</f>
        <v>4.46</v>
      </c>
      <c r="GI100" s="282">
        <f>Basedata!$S$14</f>
        <v>4.46</v>
      </c>
      <c r="GJ100" s="282">
        <f>Basedata!$S$14</f>
        <v>4.46</v>
      </c>
      <c r="GK100" s="282">
        <f>Basedata!$S$14</f>
        <v>4.46</v>
      </c>
      <c r="GL100" s="282">
        <f>Basedata!$S$14</f>
        <v>4.46</v>
      </c>
      <c r="GM100" s="282">
        <f>Basedata!$S$14</f>
        <v>4.46</v>
      </c>
      <c r="GN100" s="282">
        <f>Basedata!$S$14</f>
        <v>4.46</v>
      </c>
      <c r="GO100" s="282">
        <f>Basedata!$S$14</f>
        <v>4.46</v>
      </c>
      <c r="GP100" s="156">
        <v>4.43</v>
      </c>
      <c r="GQ100" s="156">
        <v>4.32</v>
      </c>
      <c r="GR100" s="156">
        <v>3.32</v>
      </c>
      <c r="GS100" s="156">
        <v>3.32</v>
      </c>
      <c r="GT100" s="156">
        <f>AVERAGE(Basedata!$K$14:$O$14)</f>
        <v>3.37</v>
      </c>
      <c r="GU100" s="79">
        <v>3.62</v>
      </c>
      <c r="GV100" s="79">
        <v>4.46</v>
      </c>
      <c r="GW100" s="79">
        <v>3.39</v>
      </c>
      <c r="GX100" s="79">
        <v>3.62</v>
      </c>
      <c r="GY100" s="79">
        <v>4.46</v>
      </c>
      <c r="GZ100" s="79">
        <v>3.39</v>
      </c>
      <c r="HA100" s="79">
        <v>2.4300000000000002</v>
      </c>
      <c r="HB100" s="79">
        <v>3.03</v>
      </c>
      <c r="HC100" s="79">
        <v>3.35</v>
      </c>
      <c r="HD100" s="79">
        <v>2.33</v>
      </c>
      <c r="HE100" s="79">
        <v>2.38</v>
      </c>
      <c r="HF100" s="79">
        <v>2.38</v>
      </c>
      <c r="HG100" s="255">
        <f>Basedata!$X$14</f>
        <v>3.61</v>
      </c>
      <c r="HH100" s="255">
        <f>Basedata!$X$14</f>
        <v>3.61</v>
      </c>
      <c r="HI100" s="255">
        <f>Basedata!$X$14</f>
        <v>3.61</v>
      </c>
      <c r="HJ100" s="255">
        <f>Basedata!$X$14</f>
        <v>3.61</v>
      </c>
      <c r="HK100" s="79">
        <v>4.97</v>
      </c>
      <c r="HL100" s="79">
        <v>6.24</v>
      </c>
      <c r="HM100" s="79">
        <v>4.0599999999999996</v>
      </c>
      <c r="HN100" s="79">
        <v>4.1500000000000004</v>
      </c>
      <c r="HO100" s="79">
        <v>5.63</v>
      </c>
      <c r="HP100" s="79">
        <v>5.0999999999999996</v>
      </c>
      <c r="HQ100" s="79">
        <v>5.57</v>
      </c>
      <c r="HR100" s="79">
        <v>5.01</v>
      </c>
      <c r="HS100" s="79">
        <v>3.15</v>
      </c>
      <c r="HT100" s="79">
        <v>3.96</v>
      </c>
      <c r="HU100" s="79">
        <v>3.39</v>
      </c>
      <c r="HV100" s="79">
        <v>3.7</v>
      </c>
      <c r="HW100" s="79">
        <f>Basedata!$L$14</f>
        <v>3.04</v>
      </c>
      <c r="HX100" s="255">
        <f>Basedata!$U$14</f>
        <v>3.61</v>
      </c>
      <c r="HY100" s="79">
        <v>2.56</v>
      </c>
      <c r="HZ100" s="79">
        <v>3.36</v>
      </c>
      <c r="IA100" s="79">
        <v>3.73</v>
      </c>
      <c r="IB100" s="79">
        <v>3.73</v>
      </c>
      <c r="IC100" s="79">
        <v>3.73</v>
      </c>
      <c r="ID100" s="79">
        <v>3.73</v>
      </c>
      <c r="IE100" s="79">
        <v>3.11</v>
      </c>
      <c r="IF100" s="79">
        <v>3.2</v>
      </c>
      <c r="IG100" s="79">
        <v>1.17</v>
      </c>
      <c r="IH100" s="79">
        <v>1.99</v>
      </c>
      <c r="II100" s="79">
        <v>2.9</v>
      </c>
      <c r="IJ100" s="79">
        <v>3.77</v>
      </c>
      <c r="IK100" s="79">
        <v>4.5999999999999996</v>
      </c>
      <c r="IL100" s="79">
        <v>1.97</v>
      </c>
      <c r="IM100" s="79">
        <v>2.99</v>
      </c>
      <c r="IN100" s="79">
        <v>3.92</v>
      </c>
      <c r="IO100" s="79">
        <v>4.8099999999999996</v>
      </c>
      <c r="IP100" s="79">
        <v>5.65</v>
      </c>
      <c r="IQ100" s="79">
        <v>1.99</v>
      </c>
      <c r="IR100" s="79">
        <v>2.9</v>
      </c>
      <c r="IS100" s="79">
        <v>3.77</v>
      </c>
      <c r="IT100" s="79">
        <v>4.5999999999999996</v>
      </c>
      <c r="IU100" s="79">
        <v>2</v>
      </c>
      <c r="IV100" s="79">
        <v>2.3199999999999998</v>
      </c>
      <c r="IW100" s="79">
        <v>2.9</v>
      </c>
      <c r="IX100" s="79">
        <v>3.77</v>
      </c>
      <c r="IY100" s="79">
        <v>4.5999999999999996</v>
      </c>
      <c r="IZ100" s="79">
        <v>4.6100000000000003</v>
      </c>
      <c r="JA100" s="79">
        <v>5.07</v>
      </c>
      <c r="JB100" s="79">
        <v>1.17</v>
      </c>
      <c r="JC100" s="79">
        <v>1.99</v>
      </c>
      <c r="JD100" s="151">
        <v>1.17</v>
      </c>
      <c r="JE100" s="79">
        <v>1.99</v>
      </c>
      <c r="JF100" s="79">
        <v>2.9</v>
      </c>
      <c r="JG100" s="79">
        <v>3.77</v>
      </c>
      <c r="JH100" s="79">
        <v>4.5999999999999996</v>
      </c>
      <c r="JI100" s="151">
        <v>1.17</v>
      </c>
      <c r="JJ100" s="79">
        <v>2.75</v>
      </c>
      <c r="JK100" s="79">
        <v>3.87</v>
      </c>
      <c r="JL100" s="79">
        <v>4.9400000000000004</v>
      </c>
      <c r="JM100" s="79">
        <v>5.96</v>
      </c>
      <c r="JN100" s="79">
        <v>1.71</v>
      </c>
      <c r="JO100" s="79">
        <v>2.75</v>
      </c>
      <c r="JP100" s="79">
        <v>1.71</v>
      </c>
      <c r="JQ100" s="79">
        <v>2.75</v>
      </c>
      <c r="JR100" s="79">
        <v>3.87</v>
      </c>
      <c r="JS100" s="79">
        <v>1.1100000000000001</v>
      </c>
      <c r="JT100" s="79">
        <v>1.64</v>
      </c>
      <c r="JU100" s="79">
        <v>2.39</v>
      </c>
      <c r="JV100" s="79">
        <v>3.12</v>
      </c>
      <c r="JW100" s="79">
        <v>3.81</v>
      </c>
      <c r="JX100" s="79">
        <v>1.1100000000000001</v>
      </c>
      <c r="JY100" s="79">
        <v>1.64</v>
      </c>
      <c r="JZ100" s="79">
        <v>1.1100000000000001</v>
      </c>
      <c r="KA100" s="79">
        <v>1.64</v>
      </c>
      <c r="KB100" s="79">
        <v>2.39</v>
      </c>
      <c r="KC100" s="79">
        <v>1.29</v>
      </c>
      <c r="KD100" s="79">
        <v>2.2799999999999998</v>
      </c>
      <c r="KE100" s="79">
        <v>3.22</v>
      </c>
      <c r="KF100" s="79">
        <v>4.1100000000000003</v>
      </c>
      <c r="KG100" s="79">
        <v>4.97</v>
      </c>
      <c r="KH100" s="79">
        <v>1.29</v>
      </c>
      <c r="KI100" s="79">
        <v>2.2799999999999998</v>
      </c>
      <c r="KJ100" s="79">
        <v>1.29</v>
      </c>
      <c r="KK100" s="79">
        <v>2.2799999999999998</v>
      </c>
      <c r="KL100" s="79">
        <v>1.67</v>
      </c>
      <c r="KM100" s="79">
        <v>2.5299999999999998</v>
      </c>
      <c r="KN100" s="79">
        <v>3.32</v>
      </c>
      <c r="KO100" s="79">
        <v>4.0599999999999996</v>
      </c>
      <c r="KP100" s="79">
        <v>4.7699999999999996</v>
      </c>
      <c r="KQ100" s="79">
        <v>1.1100000000000001</v>
      </c>
      <c r="KR100" s="79">
        <v>1.64</v>
      </c>
      <c r="KS100" s="79">
        <v>2.39</v>
      </c>
      <c r="KT100" s="79">
        <v>3.12</v>
      </c>
      <c r="KU100" s="79">
        <v>3.81</v>
      </c>
      <c r="KV100" s="79">
        <v>1.7</v>
      </c>
      <c r="KW100" s="79">
        <v>1.92</v>
      </c>
      <c r="KX100" s="79">
        <v>2.39</v>
      </c>
      <c r="KY100" s="79">
        <v>3.12</v>
      </c>
      <c r="KZ100" s="79">
        <v>3.81</v>
      </c>
      <c r="LA100" s="79">
        <v>2.23</v>
      </c>
      <c r="LB100" s="79">
        <v>2.52</v>
      </c>
      <c r="LC100" s="79">
        <v>3.12</v>
      </c>
      <c r="LD100" s="79">
        <v>3.81</v>
      </c>
      <c r="LE100" s="157">
        <v>2.71</v>
      </c>
      <c r="LF100" s="157">
        <v>2.71</v>
      </c>
      <c r="LG100" s="79">
        <v>3.15</v>
      </c>
      <c r="LH100" s="79">
        <v>3.31</v>
      </c>
      <c r="LI100" s="345">
        <f>Basedata!$K$14</f>
        <v>2</v>
      </c>
      <c r="LJ100" s="345">
        <f>Basedata!$P$14</f>
        <v>5.18</v>
      </c>
      <c r="LK100" s="258">
        <f>Basedata!$R$14</f>
        <v>6.89</v>
      </c>
      <c r="LL100" s="34">
        <v>5.92</v>
      </c>
      <c r="LM100" s="34">
        <v>11.65</v>
      </c>
      <c r="LN100" s="34">
        <f>10.83</f>
        <v>10.83</v>
      </c>
      <c r="LO100" s="34">
        <f>10.3</f>
        <v>10.3</v>
      </c>
      <c r="LP100" s="34">
        <f>9.76</f>
        <v>9.76</v>
      </c>
      <c r="LQ100" s="34">
        <f>9.33</f>
        <v>9.33</v>
      </c>
      <c r="LR100" s="34">
        <f>8.69</f>
        <v>8.69</v>
      </c>
      <c r="LS100" s="34">
        <f>8.21</f>
        <v>8.2100000000000009</v>
      </c>
      <c r="LT100" s="34">
        <f>7.84</f>
        <v>7.84</v>
      </c>
      <c r="LU100" s="274">
        <f>417.89*Conversions!$A$6</f>
        <v>10.614899062061433</v>
      </c>
      <c r="LV100" s="274">
        <f>Conversions!$A$6*215.87</f>
        <v>5.4833527017329953</v>
      </c>
      <c r="LW100" s="274">
        <f>Conversions!$A$6*417.89</f>
        <v>10.614899062061433</v>
      </c>
      <c r="LX100" s="274">
        <f>Conversions!$A$6*388.15</f>
        <v>9.8594679722873124</v>
      </c>
      <c r="LY100" s="274">
        <f>Conversions!$A$6*369.83</f>
        <v>9.3941183567976729</v>
      </c>
      <c r="LZ100" s="274">
        <f>Conversions!$A$6*351.11</f>
        <v>8.9186082693541113</v>
      </c>
      <c r="MA100" s="274">
        <f>Conversions!$A$6*336.72</f>
        <v>8.5530852908117581</v>
      </c>
      <c r="MB100" s="274">
        <f>Conversions!$A$6*314.07</f>
        <v>7.9777485664209093</v>
      </c>
      <c r="MC100" s="274">
        <f>Conversions!$A$6*297.71</f>
        <v>7.5621852635054889</v>
      </c>
      <c r="MD100" s="274">
        <f>Conversions!$A$6*285.69</f>
        <v>7.2568630812901258</v>
      </c>
      <c r="ME100" s="258">
        <v>3.5946666666666669</v>
      </c>
      <c r="MF100" s="258">
        <f>Basedata!Q14</f>
        <v>6.22</v>
      </c>
      <c r="MG100" s="258">
        <f>Basedata!V14</f>
        <v>3.36</v>
      </c>
      <c r="MH100" s="258">
        <f>Basedata!Y14</f>
        <v>3.56</v>
      </c>
      <c r="MI100" s="34">
        <v>3.205628901462473</v>
      </c>
      <c r="MJ100" s="34">
        <v>3.205628901462473</v>
      </c>
      <c r="MK100" s="34">
        <v>3.472341290252932</v>
      </c>
      <c r="ML100" s="34">
        <v>3.472341290252932</v>
      </c>
      <c r="MM100" s="34">
        <v>4.17</v>
      </c>
      <c r="MN100" s="34">
        <v>4.18</v>
      </c>
      <c r="MO100" s="34">
        <v>4.24</v>
      </c>
      <c r="MP100" s="34">
        <v>4.26</v>
      </c>
      <c r="MQ100" s="34">
        <v>4.24</v>
      </c>
      <c r="MR100" s="34">
        <v>4.21</v>
      </c>
      <c r="MT100" s="79" t="s">
        <v>2191</v>
      </c>
      <c r="MU100" s="156">
        <v>3.92</v>
      </c>
      <c r="MV100" s="79">
        <v>3.4</v>
      </c>
      <c r="MZ100" s="157"/>
      <c r="NA100" s="157"/>
      <c r="NB100" s="157"/>
      <c r="NF100" s="157"/>
      <c r="NG100" s="157"/>
      <c r="NH100" s="157"/>
      <c r="NI100" s="157"/>
      <c r="NJ100" s="157"/>
      <c r="NK100" s="159"/>
      <c r="NM100" s="159"/>
      <c r="NN100" s="158"/>
      <c r="NQ100" s="159"/>
      <c r="NW100" s="158"/>
      <c r="OF100" s="159"/>
      <c r="OG100" s="157"/>
      <c r="OH100" s="157"/>
      <c r="OI100" s="157"/>
      <c r="OM100" s="157"/>
      <c r="OS100" s="157"/>
      <c r="OT100" s="157"/>
      <c r="OW100" s="157"/>
      <c r="OX100" s="157"/>
      <c r="PA100" s="157"/>
      <c r="PC100" s="157"/>
      <c r="PD100" s="157"/>
      <c r="PE100" s="157"/>
      <c r="PI100" s="157"/>
      <c r="PJ100" s="157"/>
      <c r="PO100" s="157"/>
      <c r="PQ100" s="157"/>
      <c r="PR100" s="157"/>
      <c r="PT100" s="157"/>
      <c r="PX100" s="158"/>
      <c r="PZ100" s="157"/>
      <c r="QA100" s="157"/>
      <c r="QB100" s="158"/>
      <c r="QE100" s="157"/>
      <c r="QF100" s="157"/>
      <c r="QL100" s="157"/>
      <c r="QM100" s="157"/>
      <c r="QN100" s="157"/>
      <c r="QP100" s="157"/>
      <c r="QQ100" s="157"/>
      <c r="QR100" s="157"/>
      <c r="QV100" s="157"/>
      <c r="RG100" s="157"/>
      <c r="RN100" s="157"/>
      <c r="RO100" s="157"/>
      <c r="RS100" s="158"/>
      <c r="RT100" s="157"/>
      <c r="RU100" s="157"/>
      <c r="RV100" s="158"/>
      <c r="SC100" s="157"/>
      <c r="SD100" s="157"/>
      <c r="SK100" s="157"/>
      <c r="SO100" s="157"/>
      <c r="SR100" s="79"/>
      <c r="SS100" s="79"/>
      <c r="ST100" s="79"/>
      <c r="SU100" s="79"/>
      <c r="SV100" s="79"/>
      <c r="SW100" s="79"/>
      <c r="SX100" s="79"/>
      <c r="SY100" s="79"/>
      <c r="SZ100" s="79"/>
      <c r="TA100" s="79"/>
      <c r="TB100" s="79"/>
      <c r="TC100" s="79"/>
      <c r="TD100" s="79"/>
      <c r="TE100" s="79"/>
      <c r="TF100" s="79"/>
      <c r="TG100" s="79"/>
      <c r="TH100" s="79"/>
      <c r="TI100" s="79"/>
      <c r="TJ100" s="79"/>
      <c r="TK100" s="79"/>
      <c r="TL100" s="79"/>
      <c r="TM100" s="79"/>
      <c r="TN100" s="79"/>
      <c r="TO100" s="79"/>
      <c r="TP100" s="79"/>
      <c r="TQ100" s="79"/>
      <c r="TR100" s="79"/>
      <c r="TS100" s="79"/>
      <c r="TT100" s="79"/>
      <c r="TU100" s="79"/>
      <c r="TV100" s="79"/>
      <c r="TW100" s="79"/>
      <c r="TX100" s="79"/>
      <c r="TY100" s="79"/>
      <c r="TZ100" s="79"/>
      <c r="UA100" s="79"/>
      <c r="UB100" s="79"/>
      <c r="UC100" s="79"/>
      <c r="UD100" s="79"/>
      <c r="UE100" s="79"/>
      <c r="UF100" s="79"/>
      <c r="UG100" s="79"/>
      <c r="UH100" s="79"/>
      <c r="UI100" s="79"/>
      <c r="UJ100" s="79"/>
      <c r="UK100" s="79"/>
      <c r="UL100" s="79"/>
      <c r="UM100" s="79"/>
      <c r="UN100" s="79"/>
      <c r="UO100" s="259"/>
      <c r="UP100" s="259"/>
      <c r="UQ100" s="79"/>
      <c r="UR100" s="79"/>
      <c r="US100" s="79"/>
      <c r="UT100" s="79"/>
      <c r="UU100" s="79"/>
      <c r="UV100" s="79"/>
      <c r="UW100" s="79"/>
      <c r="UX100" s="79"/>
      <c r="UY100" s="79"/>
      <c r="UZ100" s="79"/>
      <c r="VA100" s="79"/>
      <c r="VB100" s="79"/>
      <c r="VC100" s="79"/>
      <c r="VD100" s="79"/>
      <c r="VE100" s="79"/>
      <c r="VF100" s="79"/>
      <c r="VG100" s="79"/>
      <c r="VH100" s="79"/>
      <c r="VI100" s="79"/>
      <c r="VJ100" s="79"/>
      <c r="VK100" s="79"/>
      <c r="VL100" s="79"/>
      <c r="VM100" s="79"/>
      <c r="VN100" s="79"/>
      <c r="VO100" s="79"/>
      <c r="VP100" s="79"/>
      <c r="VQ100" s="79"/>
      <c r="VR100" s="79"/>
      <c r="VS100" s="79"/>
      <c r="VT100" s="79"/>
      <c r="VU100" s="79"/>
      <c r="VV100" s="79"/>
      <c r="VW100" s="79"/>
      <c r="VX100" s="79"/>
      <c r="VY100" s="79"/>
      <c r="VZ100" s="79"/>
      <c r="WA100" s="79"/>
      <c r="WB100" s="79"/>
      <c r="WC100" s="79"/>
      <c r="WD100" s="79"/>
      <c r="WE100" s="79"/>
      <c r="WF100" s="79"/>
      <c r="WG100" s="79"/>
      <c r="WH100" s="79"/>
      <c r="WI100" s="79"/>
      <c r="WJ100" s="79"/>
      <c r="WK100" s="79"/>
      <c r="WL100" s="79"/>
      <c r="WM100" s="79"/>
      <c r="WN100" s="79"/>
      <c r="WO100" s="79"/>
      <c r="WP100" s="79"/>
      <c r="WQ100" s="79"/>
      <c r="WR100" s="79"/>
      <c r="WS100" s="79"/>
      <c r="WT100" s="79"/>
      <c r="WU100" s="79"/>
      <c r="WV100" s="79"/>
      <c r="WW100" s="79"/>
      <c r="WX100" s="79"/>
      <c r="WY100" s="79"/>
      <c r="WZ100" s="79"/>
      <c r="XA100" s="79"/>
      <c r="XB100" s="79"/>
      <c r="XC100" s="79"/>
      <c r="XD100" s="79"/>
      <c r="XE100" s="79"/>
      <c r="XF100" s="79"/>
      <c r="XG100" s="79"/>
      <c r="XH100" s="79"/>
      <c r="XI100" s="79"/>
      <c r="XJ100" s="79"/>
      <c r="XK100" s="79"/>
      <c r="XL100" s="79"/>
      <c r="XM100" s="79"/>
      <c r="XN100" s="79"/>
      <c r="XO100" s="79"/>
      <c r="XP100" s="79"/>
      <c r="XQ100" s="79"/>
      <c r="XR100" s="79"/>
      <c r="XS100" s="79"/>
      <c r="XT100" s="79"/>
      <c r="XU100" s="79"/>
      <c r="XV100" s="79"/>
      <c r="XW100" s="79"/>
      <c r="XX100" s="79"/>
      <c r="XY100" s="79"/>
      <c r="XZ100" s="79"/>
      <c r="YA100" s="79"/>
      <c r="YB100" s="79"/>
      <c r="YC100" s="79"/>
      <c r="YD100" s="79"/>
      <c r="YE100" s="79"/>
      <c r="YF100" s="79"/>
      <c r="YG100" s="79"/>
      <c r="YH100" s="79"/>
      <c r="YI100" s="79"/>
      <c r="YJ100" s="79"/>
      <c r="YK100" s="79"/>
      <c r="YL100" s="317">
        <f>Basedata!$U$14</f>
        <v>3.61</v>
      </c>
      <c r="YM100" s="317">
        <f>Basedata!$Z$14</f>
        <v>4.53</v>
      </c>
      <c r="YN100" s="317">
        <f>Basedata!$AE$14</f>
        <v>4.6697457356106495</v>
      </c>
      <c r="YO100" s="317">
        <f>Basedata!$AE$14</f>
        <v>4.6697457356106495</v>
      </c>
    </row>
    <row r="101" spans="1:667" s="68" customFormat="1" ht="30" customHeight="1" x14ac:dyDescent="0.25">
      <c r="A101" s="75" t="s">
        <v>44</v>
      </c>
      <c r="B101" s="75"/>
      <c r="C101" s="121" t="s">
        <v>2096</v>
      </c>
      <c r="D101" s="121" t="s">
        <v>2096</v>
      </c>
      <c r="E101" s="121" t="s">
        <v>430</v>
      </c>
      <c r="F101" s="121" t="s">
        <v>430</v>
      </c>
      <c r="G101" s="121" t="s">
        <v>430</v>
      </c>
      <c r="H101" s="121" t="s">
        <v>430</v>
      </c>
      <c r="I101" s="121" t="s">
        <v>430</v>
      </c>
      <c r="J101" s="121" t="s">
        <v>430</v>
      </c>
      <c r="K101" s="121" t="s">
        <v>430</v>
      </c>
      <c r="L101" s="121" t="s">
        <v>430</v>
      </c>
      <c r="M101" s="121" t="s">
        <v>431</v>
      </c>
      <c r="N101" s="121" t="s">
        <v>431</v>
      </c>
      <c r="O101" s="121" t="s">
        <v>431</v>
      </c>
      <c r="P101" s="121" t="s">
        <v>431</v>
      </c>
      <c r="Q101" s="121" t="s">
        <v>431</v>
      </c>
      <c r="R101" s="121" t="s">
        <v>431</v>
      </c>
      <c r="S101" s="121" t="s">
        <v>431</v>
      </c>
      <c r="T101" s="121" t="s">
        <v>431</v>
      </c>
      <c r="U101" s="121" t="s">
        <v>430</v>
      </c>
      <c r="V101" s="121" t="s">
        <v>430</v>
      </c>
      <c r="W101" s="121" t="s">
        <v>430</v>
      </c>
      <c r="X101" s="121" t="s">
        <v>430</v>
      </c>
      <c r="Y101" s="121" t="s">
        <v>430</v>
      </c>
      <c r="Z101" s="121" t="s">
        <v>431</v>
      </c>
      <c r="AA101" s="121" t="s">
        <v>431</v>
      </c>
      <c r="AB101" s="121" t="s">
        <v>431</v>
      </c>
      <c r="AC101" s="121" t="s">
        <v>431</v>
      </c>
      <c r="AD101" s="121" t="s">
        <v>431</v>
      </c>
      <c r="AE101" s="121" t="s">
        <v>434</v>
      </c>
      <c r="AF101" s="121" t="s">
        <v>434</v>
      </c>
      <c r="AG101" s="121" t="s">
        <v>434</v>
      </c>
      <c r="AH101" s="121" t="s">
        <v>434</v>
      </c>
      <c r="AI101" s="121" t="s">
        <v>434</v>
      </c>
      <c r="AJ101" s="68" t="s">
        <v>431</v>
      </c>
      <c r="AK101" s="68" t="s">
        <v>431</v>
      </c>
      <c r="AL101" s="68" t="s">
        <v>431</v>
      </c>
      <c r="AM101" s="68" t="s">
        <v>431</v>
      </c>
      <c r="AN101" s="68" t="s">
        <v>431</v>
      </c>
      <c r="AO101" s="121" t="s">
        <v>430</v>
      </c>
      <c r="AP101" s="121" t="s">
        <v>430</v>
      </c>
      <c r="AQ101" s="121" t="s">
        <v>430</v>
      </c>
      <c r="AR101" s="121" t="s">
        <v>2266</v>
      </c>
      <c r="AS101" s="121" t="s">
        <v>2266</v>
      </c>
      <c r="AT101" s="121" t="s">
        <v>2266</v>
      </c>
      <c r="AU101" s="121" t="s">
        <v>2266</v>
      </c>
      <c r="AV101" s="121" t="s">
        <v>2266</v>
      </c>
      <c r="AW101" s="121" t="s">
        <v>2266</v>
      </c>
      <c r="AX101" s="121" t="s">
        <v>2266</v>
      </c>
      <c r="AY101" s="121" t="s">
        <v>2414</v>
      </c>
      <c r="AZ101" s="121" t="s">
        <v>2414</v>
      </c>
      <c r="BA101" s="121" t="s">
        <v>2205</v>
      </c>
      <c r="BB101" s="121" t="s">
        <v>2205</v>
      </c>
      <c r="BC101" s="121" t="s">
        <v>2205</v>
      </c>
      <c r="BD101" s="121" t="s">
        <v>2205</v>
      </c>
      <c r="BE101" s="121" t="s">
        <v>2271</v>
      </c>
      <c r="BF101" s="121" t="s">
        <v>2543</v>
      </c>
      <c r="BG101" s="121" t="s">
        <v>2114</v>
      </c>
      <c r="BH101" s="121" t="s">
        <v>2114</v>
      </c>
      <c r="BI101" s="121" t="s">
        <v>2114</v>
      </c>
      <c r="BJ101" s="121" t="s">
        <v>432</v>
      </c>
      <c r="BK101" s="121" t="s">
        <v>432</v>
      </c>
      <c r="BL101" s="121" t="s">
        <v>2415</v>
      </c>
      <c r="BM101" s="121" t="s">
        <v>2415</v>
      </c>
      <c r="BN101" s="121" t="s">
        <v>2415</v>
      </c>
      <c r="BO101" s="121" t="s">
        <v>2415</v>
      </c>
      <c r="BP101" s="121" t="s">
        <v>2415</v>
      </c>
      <c r="BQ101" s="121" t="s">
        <v>2415</v>
      </c>
      <c r="BR101" s="121" t="s">
        <v>2549</v>
      </c>
      <c r="BT101" s="68" t="s">
        <v>2169</v>
      </c>
      <c r="BU101" s="68" t="s">
        <v>2169</v>
      </c>
      <c r="BV101" s="68" t="s">
        <v>2169</v>
      </c>
      <c r="BW101" s="68" t="s">
        <v>2169</v>
      </c>
      <c r="BX101" s="68" t="s">
        <v>2169</v>
      </c>
      <c r="BY101" s="121" t="s">
        <v>2280</v>
      </c>
      <c r="BZ101" s="121" t="s">
        <v>2283</v>
      </c>
      <c r="CA101" s="121" t="s">
        <v>2287</v>
      </c>
      <c r="CB101" s="121" t="s">
        <v>2425</v>
      </c>
      <c r="CC101" s="121" t="s">
        <v>2425</v>
      </c>
      <c r="CD101" s="121" t="s">
        <v>2425</v>
      </c>
      <c r="CE101" s="121" t="s">
        <v>2425</v>
      </c>
      <c r="CF101" s="121" t="s">
        <v>438</v>
      </c>
      <c r="CG101" s="68" t="s">
        <v>760</v>
      </c>
      <c r="CH101" s="68" t="s">
        <v>760</v>
      </c>
      <c r="CI101" s="68" t="s">
        <v>760</v>
      </c>
      <c r="CJ101" s="68" t="s">
        <v>1980</v>
      </c>
      <c r="CK101" s="121" t="s">
        <v>1102</v>
      </c>
      <c r="CL101" s="121" t="s">
        <v>432</v>
      </c>
      <c r="CM101" s="121" t="s">
        <v>432</v>
      </c>
      <c r="CN101" s="121" t="s">
        <v>432</v>
      </c>
      <c r="CO101" s="121" t="s">
        <v>2031</v>
      </c>
      <c r="CP101" s="121" t="s">
        <v>2303</v>
      </c>
      <c r="CQ101" s="157" t="s">
        <v>434</v>
      </c>
      <c r="CR101" s="157" t="s">
        <v>434</v>
      </c>
      <c r="CS101" s="157" t="s">
        <v>434</v>
      </c>
      <c r="CT101" s="121" t="s">
        <v>2031</v>
      </c>
      <c r="CU101" s="121" t="s">
        <v>2031</v>
      </c>
      <c r="CV101" s="121" t="s">
        <v>2031</v>
      </c>
      <c r="CW101" s="121" t="s">
        <v>2031</v>
      </c>
      <c r="CX101" s="121" t="s">
        <v>2031</v>
      </c>
      <c r="CY101" s="121" t="s">
        <v>2031</v>
      </c>
      <c r="CZ101" s="121" t="s">
        <v>2031</v>
      </c>
      <c r="DA101" s="121" t="s">
        <v>2031</v>
      </c>
      <c r="DB101" s="121" t="s">
        <v>2122</v>
      </c>
      <c r="DC101" s="121" t="s">
        <v>2122</v>
      </c>
      <c r="DD101" s="121" t="s">
        <v>2122</v>
      </c>
      <c r="DE101" s="121" t="s">
        <v>2122</v>
      </c>
      <c r="DF101" s="121" t="s">
        <v>432</v>
      </c>
      <c r="DG101" s="121" t="s">
        <v>432</v>
      </c>
      <c r="DH101" s="121" t="s">
        <v>432</v>
      </c>
      <c r="DI101" s="121" t="s">
        <v>2312</v>
      </c>
      <c r="DJ101" s="121" t="s">
        <v>2429</v>
      </c>
      <c r="DK101" s="121" t="s">
        <v>2429</v>
      </c>
      <c r="DL101" s="121" t="s">
        <v>2429</v>
      </c>
      <c r="DM101" s="121" t="s">
        <v>2429</v>
      </c>
      <c r="DN101" s="121" t="s">
        <v>2429</v>
      </c>
      <c r="DO101" s="121" t="s">
        <v>2429</v>
      </c>
      <c r="DP101" s="121" t="s">
        <v>2429</v>
      </c>
      <c r="DQ101" s="121" t="s">
        <v>2429</v>
      </c>
      <c r="DR101" s="121" t="s">
        <v>2429</v>
      </c>
      <c r="DS101" s="121" t="s">
        <v>2429</v>
      </c>
      <c r="DT101" s="121" t="s">
        <v>2429</v>
      </c>
      <c r="DU101" s="121" t="s">
        <v>2429</v>
      </c>
      <c r="DV101" s="121" t="s">
        <v>2429</v>
      </c>
      <c r="DW101" s="121" t="s">
        <v>2429</v>
      </c>
      <c r="DX101" s="121" t="s">
        <v>430</v>
      </c>
      <c r="DY101" s="121" t="s">
        <v>430</v>
      </c>
      <c r="DZ101" s="121" t="s">
        <v>2431</v>
      </c>
      <c r="EA101" s="121" t="s">
        <v>2431</v>
      </c>
      <c r="EB101" s="121" t="s">
        <v>2431</v>
      </c>
      <c r="EC101" s="121" t="s">
        <v>2431</v>
      </c>
      <c r="ED101" s="121" t="s">
        <v>2431</v>
      </c>
      <c r="EE101" s="121" t="s">
        <v>2431</v>
      </c>
      <c r="EF101" s="121" t="s">
        <v>2431</v>
      </c>
      <c r="EG101" s="121" t="s">
        <v>2431</v>
      </c>
      <c r="EH101" s="121" t="s">
        <v>2431</v>
      </c>
      <c r="EI101" s="121" t="s">
        <v>2431</v>
      </c>
      <c r="EJ101" s="68" t="s">
        <v>2432</v>
      </c>
      <c r="EK101" s="68" t="s">
        <v>2436</v>
      </c>
      <c r="EL101" s="68" t="s">
        <v>2436</v>
      </c>
      <c r="EM101" s="68" t="s">
        <v>2436</v>
      </c>
      <c r="EN101" s="68" t="s">
        <v>2436</v>
      </c>
      <c r="EO101" s="68" t="s">
        <v>2436</v>
      </c>
      <c r="EP101" s="68" t="s">
        <v>2445</v>
      </c>
      <c r="EQ101" s="68" t="s">
        <v>2445</v>
      </c>
      <c r="ER101" s="68" t="s">
        <v>2445</v>
      </c>
      <c r="ES101" s="68" t="s">
        <v>2445</v>
      </c>
      <c r="ET101" s="68" t="s">
        <v>2445</v>
      </c>
      <c r="EU101" s="68" t="s">
        <v>2446</v>
      </c>
      <c r="EV101" s="68" t="s">
        <v>2446</v>
      </c>
      <c r="EW101" s="68" t="s">
        <v>2446</v>
      </c>
      <c r="EX101" s="68" t="s">
        <v>2446</v>
      </c>
      <c r="EY101" s="68" t="s">
        <v>2446</v>
      </c>
      <c r="EZ101" s="68" t="s">
        <v>2447</v>
      </c>
      <c r="FA101" s="68" t="s">
        <v>2447</v>
      </c>
      <c r="FB101" s="68" t="s">
        <v>2447</v>
      </c>
      <c r="FC101" s="68" t="s">
        <v>2447</v>
      </c>
      <c r="FD101" s="68" t="s">
        <v>2447</v>
      </c>
      <c r="FE101" s="68" t="s">
        <v>2448</v>
      </c>
      <c r="FF101" s="68" t="s">
        <v>2448</v>
      </c>
      <c r="FG101" s="68" t="s">
        <v>2448</v>
      </c>
      <c r="FH101" s="68" t="s">
        <v>2448</v>
      </c>
      <c r="FI101" s="68" t="s">
        <v>2448</v>
      </c>
      <c r="FJ101" s="68" t="s">
        <v>2449</v>
      </c>
      <c r="FK101" s="68" t="s">
        <v>2449</v>
      </c>
      <c r="FL101" s="68" t="s">
        <v>2449</v>
      </c>
      <c r="FM101" s="68" t="s">
        <v>2449</v>
      </c>
      <c r="FN101" s="68" t="s">
        <v>2449</v>
      </c>
      <c r="FO101" s="68" t="s">
        <v>2168</v>
      </c>
      <c r="FP101" s="121" t="s">
        <v>432</v>
      </c>
      <c r="FQ101" s="68" t="s">
        <v>2237</v>
      </c>
      <c r="FR101" s="68" t="s">
        <v>2237</v>
      </c>
      <c r="FS101" s="68" t="s">
        <v>2237</v>
      </c>
      <c r="FT101" s="68" t="s">
        <v>2237</v>
      </c>
      <c r="FU101" s="68" t="s">
        <v>950</v>
      </c>
      <c r="FV101" s="68" t="s">
        <v>950</v>
      </c>
      <c r="FW101" s="68" t="s">
        <v>950</v>
      </c>
      <c r="FX101" s="68" t="s">
        <v>888</v>
      </c>
      <c r="FY101" s="68" t="s">
        <v>888</v>
      </c>
      <c r="FZ101" s="68" t="s">
        <v>888</v>
      </c>
      <c r="GA101" s="68" t="s">
        <v>888</v>
      </c>
      <c r="GB101" s="68" t="s">
        <v>888</v>
      </c>
      <c r="GC101" s="68" t="s">
        <v>888</v>
      </c>
      <c r="GD101" s="68" t="s">
        <v>888</v>
      </c>
      <c r="GE101" s="68" t="s">
        <v>888</v>
      </c>
      <c r="GF101" s="68" t="s">
        <v>888</v>
      </c>
      <c r="GG101" s="68" t="s">
        <v>1240</v>
      </c>
      <c r="GH101" s="68" t="s">
        <v>2456</v>
      </c>
      <c r="GI101" s="68" t="s">
        <v>2456</v>
      </c>
      <c r="GJ101" s="68" t="s">
        <v>2456</v>
      </c>
      <c r="GK101" s="68" t="s">
        <v>2456</v>
      </c>
      <c r="GL101" s="68" t="s">
        <v>2456</v>
      </c>
      <c r="GM101" s="68" t="s">
        <v>2456</v>
      </c>
      <c r="GN101" s="68" t="s">
        <v>2456</v>
      </c>
      <c r="GO101" s="68" t="s">
        <v>2456</v>
      </c>
      <c r="GP101" s="79" t="s">
        <v>1697</v>
      </c>
      <c r="GQ101" s="79" t="s">
        <v>1697</v>
      </c>
      <c r="GR101" s="79" t="s">
        <v>2341</v>
      </c>
      <c r="GS101" s="79" t="s">
        <v>1699</v>
      </c>
      <c r="GT101" s="79" t="s">
        <v>2345</v>
      </c>
      <c r="GU101" s="79" t="s">
        <v>2151</v>
      </c>
      <c r="GV101" s="79" t="s">
        <v>2151</v>
      </c>
      <c r="GW101" s="79" t="s">
        <v>2151</v>
      </c>
      <c r="GX101" s="79" t="s">
        <v>2152</v>
      </c>
      <c r="GY101" s="79" t="s">
        <v>2152</v>
      </c>
      <c r="GZ101" s="79" t="s">
        <v>2152</v>
      </c>
      <c r="HA101" s="79" t="s">
        <v>1701</v>
      </c>
      <c r="HB101" s="107" t="s">
        <v>1680</v>
      </c>
      <c r="HC101" s="107" t="s">
        <v>1680</v>
      </c>
      <c r="HD101" s="79" t="s">
        <v>2465</v>
      </c>
      <c r="HE101" s="107" t="s">
        <v>1682</v>
      </c>
      <c r="HF101" s="107" t="s">
        <v>1683</v>
      </c>
      <c r="HG101" s="107" t="s">
        <v>2472</v>
      </c>
      <c r="HH101" s="107" t="s">
        <v>2472</v>
      </c>
      <c r="HI101" s="107" t="s">
        <v>2472</v>
      </c>
      <c r="HJ101" s="107" t="s">
        <v>2472</v>
      </c>
      <c r="HK101" s="79" t="s">
        <v>430</v>
      </c>
      <c r="HL101" s="79" t="s">
        <v>430</v>
      </c>
      <c r="HM101" s="79" t="s">
        <v>430</v>
      </c>
      <c r="HN101" s="79" t="s">
        <v>430</v>
      </c>
      <c r="HO101" s="79" t="s">
        <v>2165</v>
      </c>
      <c r="HP101" s="79" t="s">
        <v>2165</v>
      </c>
      <c r="HQ101" s="79" t="s">
        <v>2165</v>
      </c>
      <c r="HR101" s="79" t="s">
        <v>2165</v>
      </c>
      <c r="HS101" s="79" t="s">
        <v>2366</v>
      </c>
      <c r="HT101" s="98" t="s">
        <v>1676</v>
      </c>
      <c r="HU101" s="79" t="s">
        <v>2248</v>
      </c>
      <c r="HV101" s="79" t="s">
        <v>2242</v>
      </c>
      <c r="HW101" s="79" t="s">
        <v>2379</v>
      </c>
      <c r="HX101" s="79" t="s">
        <v>2378</v>
      </c>
      <c r="HY101" s="79" t="s">
        <v>322</v>
      </c>
      <c r="HZ101" s="107" t="s">
        <v>2473</v>
      </c>
      <c r="IA101" s="79" t="s">
        <v>2475</v>
      </c>
      <c r="IB101" s="79" t="s">
        <v>2475</v>
      </c>
      <c r="IC101" s="79" t="s">
        <v>2475</v>
      </c>
      <c r="ID101" s="79" t="s">
        <v>2475</v>
      </c>
      <c r="IE101" s="79" t="s">
        <v>1232</v>
      </c>
      <c r="IF101" s="98" t="s">
        <v>1907</v>
      </c>
      <c r="IG101" s="79" t="s">
        <v>1232</v>
      </c>
      <c r="IH101" s="79" t="s">
        <v>1232</v>
      </c>
      <c r="II101" s="79" t="s">
        <v>1232</v>
      </c>
      <c r="IJ101" s="79" t="s">
        <v>1232</v>
      </c>
      <c r="IK101" s="79" t="s">
        <v>1232</v>
      </c>
      <c r="IL101" s="79" t="s">
        <v>1232</v>
      </c>
      <c r="IM101" s="79" t="s">
        <v>1232</v>
      </c>
      <c r="IN101" s="79" t="s">
        <v>1232</v>
      </c>
      <c r="IO101" s="79" t="s">
        <v>1232</v>
      </c>
      <c r="IP101" s="79" t="s">
        <v>1232</v>
      </c>
      <c r="IQ101" s="79" t="s">
        <v>1232</v>
      </c>
      <c r="IR101" s="79" t="s">
        <v>1232</v>
      </c>
      <c r="IS101" s="79" t="s">
        <v>1232</v>
      </c>
      <c r="IT101" s="79" t="s">
        <v>1232</v>
      </c>
      <c r="IU101" s="79" t="s">
        <v>1232</v>
      </c>
      <c r="IV101" s="79" t="s">
        <v>1232</v>
      </c>
      <c r="IW101" s="79" t="s">
        <v>1232</v>
      </c>
      <c r="IX101" s="79" t="s">
        <v>1232</v>
      </c>
      <c r="IY101" s="79" t="s">
        <v>1232</v>
      </c>
      <c r="IZ101" s="79" t="s">
        <v>1232</v>
      </c>
      <c r="JA101" s="79" t="s">
        <v>1232</v>
      </c>
      <c r="JB101" s="79" t="s">
        <v>1232</v>
      </c>
      <c r="JC101" s="79" t="s">
        <v>1232</v>
      </c>
      <c r="JD101" s="79" t="s">
        <v>1232</v>
      </c>
      <c r="JE101" s="79" t="s">
        <v>1232</v>
      </c>
      <c r="JF101" s="79" t="s">
        <v>1232</v>
      </c>
      <c r="JG101" s="79" t="s">
        <v>1232</v>
      </c>
      <c r="JH101" s="79" t="s">
        <v>1232</v>
      </c>
      <c r="JI101" s="79" t="s">
        <v>1232</v>
      </c>
      <c r="JJ101" s="79" t="s">
        <v>1232</v>
      </c>
      <c r="JK101" s="79" t="s">
        <v>1232</v>
      </c>
      <c r="JL101" s="79" t="s">
        <v>1232</v>
      </c>
      <c r="JM101" s="79" t="s">
        <v>1232</v>
      </c>
      <c r="JN101" s="79" t="s">
        <v>1232</v>
      </c>
      <c r="JO101" s="79" t="s">
        <v>1232</v>
      </c>
      <c r="JP101" s="79" t="s">
        <v>1232</v>
      </c>
      <c r="JQ101" s="79" t="s">
        <v>1232</v>
      </c>
      <c r="JR101" s="79" t="s">
        <v>1232</v>
      </c>
      <c r="JS101" s="79" t="s">
        <v>2250</v>
      </c>
      <c r="JT101" s="79" t="s">
        <v>2250</v>
      </c>
      <c r="JU101" s="79" t="s">
        <v>2250</v>
      </c>
      <c r="JV101" s="79" t="s">
        <v>2250</v>
      </c>
      <c r="JW101" s="79" t="s">
        <v>2250</v>
      </c>
      <c r="JX101" s="79" t="s">
        <v>2250</v>
      </c>
      <c r="JY101" s="79" t="s">
        <v>2250</v>
      </c>
      <c r="JZ101" s="79" t="s">
        <v>2250</v>
      </c>
      <c r="KA101" s="79" t="s">
        <v>2250</v>
      </c>
      <c r="KB101" s="79" t="s">
        <v>2250</v>
      </c>
      <c r="KC101" s="79" t="s">
        <v>2250</v>
      </c>
      <c r="KD101" s="79" t="s">
        <v>2250</v>
      </c>
      <c r="KE101" s="79" t="s">
        <v>2250</v>
      </c>
      <c r="KF101" s="79" t="s">
        <v>2250</v>
      </c>
      <c r="KG101" s="79" t="s">
        <v>2250</v>
      </c>
      <c r="KH101" s="79" t="s">
        <v>2250</v>
      </c>
      <c r="KI101" s="79" t="s">
        <v>2250</v>
      </c>
      <c r="KJ101" s="79" t="s">
        <v>2250</v>
      </c>
      <c r="KK101" s="79" t="s">
        <v>2250</v>
      </c>
      <c r="KL101" s="79" t="s">
        <v>2250</v>
      </c>
      <c r="KM101" s="79" t="s">
        <v>2250</v>
      </c>
      <c r="KN101" s="79" t="s">
        <v>2250</v>
      </c>
      <c r="KO101" s="79" t="s">
        <v>2250</v>
      </c>
      <c r="KP101" s="79" t="s">
        <v>2250</v>
      </c>
      <c r="KQ101" s="79" t="s">
        <v>2250</v>
      </c>
      <c r="KR101" s="79" t="s">
        <v>2250</v>
      </c>
      <c r="KS101" s="79" t="s">
        <v>2250</v>
      </c>
      <c r="KT101" s="79" t="s">
        <v>2250</v>
      </c>
      <c r="KU101" s="79" t="s">
        <v>2250</v>
      </c>
      <c r="KV101" s="79" t="s">
        <v>2250</v>
      </c>
      <c r="KW101" s="79" t="s">
        <v>2250</v>
      </c>
      <c r="KX101" s="79" t="s">
        <v>2250</v>
      </c>
      <c r="KY101" s="79" t="s">
        <v>2250</v>
      </c>
      <c r="KZ101" s="79" t="s">
        <v>2250</v>
      </c>
      <c r="LA101" s="79" t="s">
        <v>2250</v>
      </c>
      <c r="LB101" s="79" t="s">
        <v>2250</v>
      </c>
      <c r="LC101" s="79" t="s">
        <v>2250</v>
      </c>
      <c r="LD101" s="79" t="s">
        <v>2250</v>
      </c>
      <c r="LE101" s="68" t="s">
        <v>2252</v>
      </c>
      <c r="LF101" s="68" t="s">
        <v>2252</v>
      </c>
      <c r="LG101" s="79" t="s">
        <v>431</v>
      </c>
      <c r="LH101" s="79" t="s">
        <v>431</v>
      </c>
      <c r="LI101" s="344" t="s">
        <v>2480</v>
      </c>
      <c r="LJ101" s="344" t="s">
        <v>2480</v>
      </c>
      <c r="LK101" s="2" t="s">
        <v>2718</v>
      </c>
      <c r="LL101" s="2" t="s">
        <v>432</v>
      </c>
      <c r="LM101" s="2" t="s">
        <v>432</v>
      </c>
      <c r="LN101" s="2" t="s">
        <v>432</v>
      </c>
      <c r="LO101" s="2" t="s">
        <v>432</v>
      </c>
      <c r="LP101" s="2" t="s">
        <v>432</v>
      </c>
      <c r="LQ101" s="2" t="s">
        <v>432</v>
      </c>
      <c r="LR101" s="2" t="s">
        <v>432</v>
      </c>
      <c r="LS101" s="2" t="s">
        <v>432</v>
      </c>
      <c r="LT101" s="2" t="s">
        <v>432</v>
      </c>
      <c r="LU101" s="2" t="s">
        <v>2719</v>
      </c>
      <c r="LV101" s="2" t="s">
        <v>2707</v>
      </c>
      <c r="LW101" s="2" t="s">
        <v>2708</v>
      </c>
      <c r="LX101" s="2" t="s">
        <v>2708</v>
      </c>
      <c r="LY101" s="2" t="s">
        <v>2708</v>
      </c>
      <c r="LZ101" s="2" t="s">
        <v>2708</v>
      </c>
      <c r="MA101" s="2" t="s">
        <v>2708</v>
      </c>
      <c r="MB101" s="2" t="s">
        <v>2708</v>
      </c>
      <c r="MC101" s="2" t="s">
        <v>2708</v>
      </c>
      <c r="MD101" s="2" t="s">
        <v>2708</v>
      </c>
      <c r="ME101" s="2" t="s">
        <v>2720</v>
      </c>
      <c r="MF101" s="2" t="s">
        <v>2721</v>
      </c>
      <c r="MG101" s="2" t="s">
        <v>2722</v>
      </c>
      <c r="MH101" s="2" t="s">
        <v>2723</v>
      </c>
      <c r="MI101" s="2" t="s">
        <v>2724</v>
      </c>
      <c r="MJ101" s="2"/>
      <c r="MK101" s="2"/>
      <c r="ML101" s="2"/>
      <c r="MM101" s="2" t="s">
        <v>2742</v>
      </c>
      <c r="MN101" s="2" t="s">
        <v>2742</v>
      </c>
      <c r="MO101" s="2" t="s">
        <v>2742</v>
      </c>
      <c r="MP101" s="2" t="s">
        <v>2742</v>
      </c>
      <c r="MQ101" s="2" t="s">
        <v>2742</v>
      </c>
      <c r="MR101" s="2" t="s">
        <v>2742</v>
      </c>
      <c r="MS101" s="121"/>
      <c r="MT101" s="79" t="s">
        <v>2191</v>
      </c>
      <c r="MU101" s="68" t="s">
        <v>1284</v>
      </c>
      <c r="MV101" s="79" t="s">
        <v>1607</v>
      </c>
      <c r="MW101" s="121" t="s">
        <v>748</v>
      </c>
      <c r="NA101" s="121"/>
      <c r="NB101" s="121"/>
      <c r="NC101" s="121"/>
      <c r="ND101" s="121"/>
      <c r="NE101" s="121"/>
      <c r="NF101" s="121"/>
      <c r="NH101" s="121"/>
      <c r="NI101" s="123"/>
      <c r="NJ101" s="121"/>
      <c r="NK101" s="121"/>
      <c r="NL101" s="121"/>
      <c r="NR101" s="123"/>
      <c r="OA101" s="121"/>
      <c r="OB101" s="121"/>
      <c r="OC101" s="121"/>
      <c r="OD101" s="121"/>
      <c r="OH101" s="121"/>
      <c r="ON101" s="121"/>
      <c r="OO101" s="121"/>
      <c r="OR101" s="121"/>
      <c r="OS101" s="121"/>
      <c r="OV101" s="121"/>
      <c r="OX101" s="121"/>
      <c r="OY101" s="121"/>
      <c r="OZ101" s="121"/>
      <c r="PD101" s="121"/>
      <c r="PE101" s="121"/>
      <c r="PJ101" s="121"/>
      <c r="PL101" s="121"/>
      <c r="PM101" s="121"/>
      <c r="PO101" s="121"/>
      <c r="PS101" s="123"/>
      <c r="PU101" s="121"/>
      <c r="PV101" s="121"/>
      <c r="PW101" s="123"/>
      <c r="PZ101" s="121"/>
      <c r="QA101" s="121"/>
      <c r="QG101" s="121"/>
      <c r="QH101" s="121"/>
      <c r="QI101" s="121"/>
      <c r="QK101" s="121"/>
      <c r="QL101" s="121"/>
      <c r="QM101" s="121"/>
      <c r="QQ101" s="121"/>
      <c r="RB101" s="121"/>
      <c r="RH101" s="68" t="s">
        <v>1256</v>
      </c>
      <c r="RI101" s="121"/>
      <c r="RJ101" s="121"/>
      <c r="RN101" s="123"/>
      <c r="RO101" s="121"/>
      <c r="RP101" s="121"/>
      <c r="RQ101" s="123"/>
      <c r="RX101" s="121"/>
      <c r="RY101" s="121"/>
      <c r="SF101" s="121"/>
      <c r="SJ101" s="121"/>
      <c r="SM101" s="79"/>
      <c r="SN101" s="79" t="s">
        <v>1698</v>
      </c>
      <c r="SO101" s="79"/>
      <c r="SP101" s="79"/>
      <c r="SQ101" s="79"/>
      <c r="SR101" s="79"/>
      <c r="SS101" s="79"/>
      <c r="ST101" s="79"/>
      <c r="SU101" s="79"/>
      <c r="SV101" s="79"/>
      <c r="SW101" s="79"/>
      <c r="SX101" s="79"/>
      <c r="SY101" s="79"/>
      <c r="SZ101" s="79"/>
      <c r="TA101" s="79"/>
      <c r="TB101" s="79"/>
      <c r="TC101" s="79"/>
      <c r="TD101" s="79"/>
      <c r="TE101" s="79"/>
      <c r="TF101" s="79"/>
      <c r="TG101" s="79"/>
      <c r="TH101" s="79"/>
      <c r="TI101" s="79"/>
      <c r="TJ101" s="79"/>
      <c r="TK101" s="79"/>
      <c r="TL101" s="79"/>
      <c r="TM101" s="79"/>
      <c r="TN101" s="79"/>
      <c r="TO101" s="79"/>
      <c r="TP101" s="79"/>
      <c r="TQ101" s="79"/>
      <c r="TR101" s="79"/>
      <c r="TS101" s="79"/>
      <c r="TT101" s="79"/>
      <c r="TU101" s="79"/>
      <c r="TV101" s="79"/>
      <c r="TW101" s="79"/>
      <c r="TX101" s="79"/>
      <c r="TY101" s="79"/>
      <c r="TZ101" s="79"/>
      <c r="UA101" s="79"/>
      <c r="UB101" s="79"/>
      <c r="UC101" s="79"/>
      <c r="UD101" s="79"/>
      <c r="UE101" s="79"/>
      <c r="UF101" s="79"/>
      <c r="UG101" s="79"/>
      <c r="UH101" s="79"/>
      <c r="UI101" s="79"/>
      <c r="UJ101" s="239"/>
      <c r="UK101" s="239"/>
      <c r="UL101" s="79"/>
      <c r="UM101" s="79"/>
      <c r="UN101" s="79"/>
      <c r="UO101" s="79"/>
      <c r="UP101" s="79"/>
      <c r="UQ101" s="79"/>
      <c r="UR101" s="79"/>
      <c r="US101" s="79"/>
      <c r="UT101" s="79"/>
      <c r="UU101" s="79"/>
      <c r="UV101" s="79"/>
      <c r="UW101" s="79"/>
      <c r="UX101" s="79"/>
      <c r="UY101" s="79"/>
      <c r="UZ101" s="79"/>
      <c r="VA101" s="79"/>
      <c r="VB101" s="79"/>
      <c r="VC101" s="79"/>
      <c r="VD101" s="79"/>
      <c r="VE101" s="79"/>
      <c r="VF101" s="79"/>
      <c r="VG101" s="79"/>
      <c r="VH101" s="79"/>
      <c r="VI101" s="79"/>
      <c r="VJ101" s="79"/>
      <c r="VK101" s="79"/>
      <c r="VL101" s="79"/>
      <c r="VM101" s="79"/>
      <c r="VN101" s="79"/>
      <c r="VO101" s="79"/>
      <c r="VP101" s="79"/>
      <c r="VQ101" s="79"/>
      <c r="VR101" s="79"/>
      <c r="VS101" s="79"/>
      <c r="VT101" s="79"/>
      <c r="VU101" s="79"/>
      <c r="VV101" s="79"/>
      <c r="VW101" s="79"/>
      <c r="VX101" s="79"/>
      <c r="VY101" s="79"/>
      <c r="VZ101" s="79"/>
      <c r="WA101" s="79"/>
      <c r="WB101" s="79"/>
      <c r="WC101" s="79"/>
      <c r="WD101" s="79"/>
      <c r="WE101" s="79"/>
      <c r="WF101" s="79"/>
      <c r="WG101" s="79"/>
      <c r="WH101" s="79"/>
      <c r="WI101" s="79"/>
      <c r="WJ101" s="79"/>
      <c r="WK101" s="79"/>
      <c r="WL101" s="79"/>
      <c r="WM101" s="79"/>
      <c r="WN101" s="79"/>
      <c r="WO101" s="79"/>
      <c r="WP101" s="79"/>
      <c r="WQ101" s="79"/>
      <c r="WR101" s="79"/>
      <c r="WS101" s="79"/>
      <c r="WT101" s="79"/>
      <c r="WU101" s="79"/>
      <c r="WV101" s="79"/>
      <c r="WW101" s="79"/>
      <c r="WX101" s="79"/>
      <c r="WY101" s="79"/>
      <c r="WZ101" s="79"/>
      <c r="XA101" s="79"/>
      <c r="XB101" s="79"/>
      <c r="XC101" s="79"/>
      <c r="XD101" s="79"/>
      <c r="XE101" s="79"/>
      <c r="XF101" s="79"/>
      <c r="XG101" s="79"/>
      <c r="XH101" s="79"/>
      <c r="XI101" s="79"/>
      <c r="XJ101" s="79"/>
      <c r="XK101" s="79"/>
      <c r="XL101" s="79"/>
      <c r="XM101" s="79"/>
      <c r="XN101" s="79"/>
      <c r="XO101" s="79"/>
      <c r="XP101" s="79"/>
      <c r="XQ101" s="79"/>
      <c r="XR101" s="79"/>
      <c r="XS101" s="79"/>
      <c r="XT101" s="79"/>
      <c r="XU101" s="79"/>
      <c r="XV101" s="79"/>
      <c r="XW101" s="79"/>
      <c r="XX101" s="79"/>
      <c r="XY101" s="79"/>
      <c r="XZ101" s="79"/>
      <c r="YA101" s="79"/>
      <c r="YB101" s="79"/>
      <c r="YC101" s="79"/>
      <c r="YD101" s="79"/>
      <c r="YE101" s="79"/>
      <c r="YF101" s="79"/>
      <c r="YL101" s="313" t="s">
        <v>2480</v>
      </c>
      <c r="YM101" s="313" t="s">
        <v>2480</v>
      </c>
      <c r="YN101" s="313" t="s">
        <v>2480</v>
      </c>
      <c r="YO101" s="313" t="s">
        <v>2480</v>
      </c>
      <c r="YP101" s="2" t="s">
        <v>2739</v>
      </c>
      <c r="YQ101" s="2" t="s">
        <v>2739</v>
      </c>
    </row>
    <row r="102" spans="1:667" s="218" customFormat="1" x14ac:dyDescent="0.25">
      <c r="A102" s="218" t="s">
        <v>2274</v>
      </c>
      <c r="C102" s="232">
        <f t="shared" ref="C102:T102" si="679">C99/C70</f>
        <v>1.2499999999999999E-2</v>
      </c>
      <c r="D102" s="232">
        <f t="shared" si="679"/>
        <v>1.4999999999999999E-2</v>
      </c>
      <c r="E102" s="232">
        <f t="shared" si="679"/>
        <v>7.2595281306715082E-2</v>
      </c>
      <c r="F102" s="232">
        <f t="shared" si="679"/>
        <v>6.370902351442137E-2</v>
      </c>
      <c r="G102" s="232">
        <f t="shared" si="679"/>
        <v>5.564387917329091E-2</v>
      </c>
      <c r="H102" s="232">
        <f t="shared" si="679"/>
        <v>5.0138312586445397E-2</v>
      </c>
      <c r="I102" s="232">
        <f t="shared" si="679"/>
        <v>8.6931324253839468E-2</v>
      </c>
      <c r="J102" s="232">
        <f t="shared" si="679"/>
        <v>7.3519212095991132E-2</v>
      </c>
      <c r="K102" s="232">
        <f t="shared" si="679"/>
        <v>6.2015503875969047E-2</v>
      </c>
      <c r="L102" s="232">
        <f t="shared" si="679"/>
        <v>5.2726897595194999E-2</v>
      </c>
      <c r="M102" s="232">
        <f t="shared" si="679"/>
        <v>4.2517006802721094E-2</v>
      </c>
      <c r="N102" s="232">
        <f t="shared" si="679"/>
        <v>4.3853377186710542E-2</v>
      </c>
      <c r="O102" s="232">
        <f t="shared" si="679"/>
        <v>4.5378119148610958E-2</v>
      </c>
      <c r="P102" s="232">
        <f t="shared" si="679"/>
        <v>4.7648219998638608E-2</v>
      </c>
      <c r="Q102" s="232">
        <f t="shared" si="679"/>
        <v>4.9067965554801987E-2</v>
      </c>
      <c r="R102" s="232">
        <f t="shared" si="679"/>
        <v>4.931864396491549E-2</v>
      </c>
      <c r="S102" s="232">
        <f t="shared" si="679"/>
        <v>4.9745967293920376E-2</v>
      </c>
      <c r="T102" s="232">
        <f t="shared" si="679"/>
        <v>5.0781110447639326E-2</v>
      </c>
      <c r="U102" s="232">
        <f>U99/U70</f>
        <v>0.11185682326621925</v>
      </c>
      <c r="V102" s="232">
        <f t="shared" ref="V102:CA102" si="680">V99/V70</f>
        <v>0.11185682326621919</v>
      </c>
      <c r="W102" s="232">
        <f t="shared" si="680"/>
        <v>0.11121764141898371</v>
      </c>
      <c r="X102" s="232">
        <f t="shared" si="680"/>
        <v>0.11120649289839231</v>
      </c>
      <c r="Y102" s="232">
        <f t="shared" si="680"/>
        <v>0.11185682326621925</v>
      </c>
      <c r="Z102" s="232">
        <f t="shared" si="680"/>
        <v>0.10553866936845663</v>
      </c>
      <c r="AA102" s="232">
        <f t="shared" si="680"/>
        <v>0.10441077519199995</v>
      </c>
      <c r="AB102" s="232">
        <f t="shared" si="680"/>
        <v>0.10463899546564362</v>
      </c>
      <c r="AC102" s="232">
        <f t="shared" si="680"/>
        <v>0.10653965468617813</v>
      </c>
      <c r="AD102" s="232">
        <f t="shared" si="680"/>
        <v>0.10553866936845663</v>
      </c>
      <c r="AE102" s="232">
        <f t="shared" si="680"/>
        <v>0.10783608914450046</v>
      </c>
      <c r="AF102" s="232">
        <f t="shared" si="680"/>
        <v>0.10701291289148904</v>
      </c>
      <c r="AG102" s="232">
        <f t="shared" si="680"/>
        <v>0.10751798858655211</v>
      </c>
      <c r="AH102" s="232">
        <f t="shared" si="680"/>
        <v>0.10384215991692652</v>
      </c>
      <c r="AI102" s="232">
        <f t="shared" si="680"/>
        <v>0.10721365861552788</v>
      </c>
      <c r="AJ102" s="232">
        <f t="shared" si="680"/>
        <v>5.3050397877984164E-2</v>
      </c>
      <c r="AK102" s="232">
        <f t="shared" si="680"/>
        <v>7.3644933228593737E-2</v>
      </c>
      <c r="AL102" s="232">
        <f t="shared" si="680"/>
        <v>3.8946876460507894E-2</v>
      </c>
      <c r="AM102" s="232">
        <f t="shared" si="680"/>
        <v>1.8946570670708575E-2</v>
      </c>
      <c r="AN102" s="232">
        <f t="shared" si="680"/>
        <v>0</v>
      </c>
      <c r="AO102" s="232">
        <f t="shared" si="680"/>
        <v>0.19106813996316754</v>
      </c>
      <c r="AP102" s="232">
        <f t="shared" si="680"/>
        <v>0.16022099447513813</v>
      </c>
      <c r="AQ102" s="232">
        <f t="shared" si="680"/>
        <v>0.15100007905763294</v>
      </c>
      <c r="AR102" s="232">
        <f t="shared" si="680"/>
        <v>0.18195747941007437</v>
      </c>
      <c r="AS102" s="232">
        <f t="shared" si="680"/>
        <v>3.1471282454760052E-2</v>
      </c>
      <c r="AT102" s="232">
        <f t="shared" si="680"/>
        <v>3.3960292580982272E-2</v>
      </c>
      <c r="AU102" s="232">
        <f t="shared" si="680"/>
        <v>3.5103229497113725E-2</v>
      </c>
      <c r="AV102" s="232">
        <f t="shared" si="680"/>
        <v>3.1582404810631896E-2</v>
      </c>
      <c r="AW102" s="232">
        <f t="shared" si="680"/>
        <v>3.1984647369262764E-2</v>
      </c>
      <c r="AX102" s="232">
        <f t="shared" si="680"/>
        <v>3.2814778804083636E-2</v>
      </c>
      <c r="AY102" s="232">
        <f t="shared" si="680"/>
        <v>2.2749112588496018E-2</v>
      </c>
      <c r="AZ102" s="232">
        <f t="shared" si="680"/>
        <v>3.0064806360376815E-2</v>
      </c>
      <c r="BA102" s="232">
        <f t="shared" si="680"/>
        <v>8.062927099919999E-2</v>
      </c>
      <c r="BB102" s="232">
        <f t="shared" si="680"/>
        <v>8.062927099919999E-2</v>
      </c>
      <c r="BC102" s="232">
        <f t="shared" si="680"/>
        <v>0.10481805229895998</v>
      </c>
      <c r="BD102" s="232">
        <f t="shared" si="680"/>
        <v>9.6755125199039976E-2</v>
      </c>
      <c r="BE102" s="232">
        <f t="shared" si="680"/>
        <v>0.03</v>
      </c>
      <c r="BF102" s="232">
        <f t="shared" si="680"/>
        <v>4.3030935585056135E-2</v>
      </c>
      <c r="BG102" s="232">
        <f t="shared" si="680"/>
        <v>2.9442379182156139E-2</v>
      </c>
      <c r="BH102" s="232">
        <f t="shared" si="680"/>
        <v>0.80000000000000759</v>
      </c>
      <c r="BI102" s="232">
        <f t="shared" si="680"/>
        <v>-0.12252252252252252</v>
      </c>
      <c r="BJ102" s="232">
        <f t="shared" si="680"/>
        <v>3.1929378994542096E-2</v>
      </c>
      <c r="BK102" s="232">
        <f t="shared" si="680"/>
        <v>8.5594915275699224E-3</v>
      </c>
      <c r="BL102" s="232">
        <f t="shared" si="680"/>
        <v>3.0887908654166657E-2</v>
      </c>
      <c r="BM102" s="232">
        <f t="shared" si="680"/>
        <v>3.3088635071543936E-2</v>
      </c>
      <c r="BN102" s="232">
        <f t="shared" si="680"/>
        <v>3.3358379379192393E-2</v>
      </c>
      <c r="BO102" s="232">
        <f t="shared" si="680"/>
        <v>5.7266485963076902E-2</v>
      </c>
      <c r="BP102" s="232">
        <f t="shared" si="680"/>
        <v>5.0353119013584892E-2</v>
      </c>
      <c r="BQ102" s="232">
        <f t="shared" si="680"/>
        <v>5.2198836179368414E-2</v>
      </c>
      <c r="BR102" s="232">
        <f t="shared" ref="BR102" si="681">BR99/BR70</f>
        <v>6.1665579061935483E-2</v>
      </c>
      <c r="BS102" s="232">
        <f t="shared" si="680"/>
        <v>3.7202380952380952E-2</v>
      </c>
      <c r="BT102" s="232">
        <f t="shared" si="680"/>
        <v>5.0030155162015456E-2</v>
      </c>
      <c r="BU102" s="232">
        <f t="shared" si="680"/>
        <v>4.9746674626134628E-2</v>
      </c>
      <c r="BV102" s="232">
        <f t="shared" si="680"/>
        <v>3.747241204310213E-2</v>
      </c>
      <c r="BW102" s="232">
        <f t="shared" si="680"/>
        <v>4.9837762178440409E-2</v>
      </c>
      <c r="BX102" s="232">
        <f t="shared" si="680"/>
        <v>4.9785971647659036E-2</v>
      </c>
      <c r="BY102" s="232">
        <f t="shared" si="680"/>
        <v>4.993404936875824E-2</v>
      </c>
      <c r="BZ102" s="232">
        <f t="shared" si="680"/>
        <v>2.9100529100529089E-2</v>
      </c>
      <c r="CA102" s="232">
        <f t="shared" si="680"/>
        <v>2.7906730913223068E-2</v>
      </c>
      <c r="CB102" s="232">
        <f t="shared" ref="CB102:EJ102" si="682">CB99/CB70</f>
        <v>0.19167706107423241</v>
      </c>
      <c r="CC102" s="232">
        <f t="shared" si="682"/>
        <v>0.10760817463816609</v>
      </c>
      <c r="CD102" s="232">
        <f t="shared" si="682"/>
        <v>5.0164970578460241E-2</v>
      </c>
      <c r="CE102" s="232">
        <f t="shared" si="682"/>
        <v>6.5855580865987098E-2</v>
      </c>
      <c r="CF102" s="232">
        <f t="shared" si="682"/>
        <v>6.8714285714285709E-3</v>
      </c>
      <c r="CG102" s="232">
        <f t="shared" si="682"/>
        <v>5.7999999999999996E-3</v>
      </c>
      <c r="CH102" s="232">
        <f t="shared" si="682"/>
        <v>4.6142857142857149E-3</v>
      </c>
      <c r="CI102" s="232">
        <f t="shared" si="682"/>
        <v>6.6857142857142862E-3</v>
      </c>
      <c r="CJ102" s="232">
        <f t="shared" si="682"/>
        <v>5.6285714285714281E-3</v>
      </c>
      <c r="CK102" s="232">
        <f t="shared" si="682"/>
        <v>4.4571428571428566E-3</v>
      </c>
      <c r="CL102" s="232">
        <f t="shared" si="682"/>
        <v>1.5630188679245285E-2</v>
      </c>
      <c r="CM102" s="232">
        <f t="shared" si="682"/>
        <v>1.289056603773585E-2</v>
      </c>
      <c r="CN102" s="232">
        <f t="shared" si="682"/>
        <v>5.0037735849056599E-3</v>
      </c>
      <c r="CO102" s="232">
        <f t="shared" si="682"/>
        <v>5.3138739270126155E-2</v>
      </c>
      <c r="CP102" s="232">
        <f t="shared" si="682"/>
        <v>2.7185141688958338E-2</v>
      </c>
      <c r="CQ102" s="232">
        <f t="shared" si="682"/>
        <v>4.0916662856643728E-2</v>
      </c>
      <c r="CR102" s="232">
        <f t="shared" si="682"/>
        <v>-2.1117743207911363E-2</v>
      </c>
      <c r="CS102" s="232">
        <f t="shared" si="682"/>
        <v>-2.0998955902366882E-2</v>
      </c>
      <c r="CT102" s="232">
        <f t="shared" si="682"/>
        <v>2.9012578616352206E-2</v>
      </c>
      <c r="CU102" s="232">
        <f t="shared" si="682"/>
        <v>1.2937732374300705E-2</v>
      </c>
      <c r="CV102" s="232">
        <f t="shared" si="682"/>
        <v>1.3187535734705552E-2</v>
      </c>
      <c r="CW102" s="232">
        <f t="shared" si="682"/>
        <v>1.1789238294898672E-2</v>
      </c>
      <c r="CX102" s="232">
        <f t="shared" si="682"/>
        <v>1.4873160603051371E-2</v>
      </c>
      <c r="CY102" s="232">
        <f t="shared" si="682"/>
        <v>1.2937732374300705E-2</v>
      </c>
      <c r="CZ102" s="232">
        <f t="shared" si="682"/>
        <v>1.4873160603051371E-2</v>
      </c>
      <c r="DA102" s="232">
        <f t="shared" si="682"/>
        <v>1.3782462158827604E-2</v>
      </c>
      <c r="DB102" s="232" t="e">
        <f t="shared" si="682"/>
        <v>#DIV/0!</v>
      </c>
      <c r="DC102" s="232">
        <f t="shared" si="682"/>
        <v>3.5432171911848331E-2</v>
      </c>
      <c r="DD102" s="232">
        <f t="shared" si="682"/>
        <v>3.5252768509763027E-2</v>
      </c>
      <c r="DE102" s="232">
        <f t="shared" si="682"/>
        <v>0</v>
      </c>
      <c r="DF102" s="232">
        <f t="shared" si="682"/>
        <v>-2.6818279339196813E-2</v>
      </c>
      <c r="DG102" s="232">
        <f t="shared" si="682"/>
        <v>2.9122255227444806E-2</v>
      </c>
      <c r="DH102" s="232">
        <f t="shared" si="682"/>
        <v>3.1521289789169085E-2</v>
      </c>
      <c r="DI102" s="232">
        <f t="shared" si="682"/>
        <v>3.2736836491646035E-2</v>
      </c>
      <c r="DJ102" s="232">
        <f t="shared" si="682"/>
        <v>1.0893246187363837E-2</v>
      </c>
      <c r="DK102" s="232">
        <f t="shared" si="682"/>
        <v>1.24494242141301E-2</v>
      </c>
      <c r="DL102" s="232">
        <f t="shared" si="682"/>
        <v>1.5561780267662625E-2</v>
      </c>
      <c r="DM102" s="232">
        <f t="shared" si="682"/>
        <v>2.0230314347961405E-2</v>
      </c>
      <c r="DN102" s="232">
        <f t="shared" si="682"/>
        <v>9.3934514224369298E-3</v>
      </c>
      <c r="DO102" s="232">
        <f t="shared" si="682"/>
        <v>1.3419216317767046E-2</v>
      </c>
      <c r="DP102" s="232">
        <f t="shared" si="682"/>
        <v>8.0515297906602265E-3</v>
      </c>
      <c r="DQ102" s="232">
        <f t="shared" si="682"/>
        <v>1.2077294685990335E-2</v>
      </c>
      <c r="DR102" s="232">
        <f t="shared" si="682"/>
        <v>1.7480294940249174E-2</v>
      </c>
      <c r="DS102" s="232">
        <f t="shared" si="682"/>
        <v>1.3419216317767043E-3</v>
      </c>
      <c r="DT102" s="232">
        <f t="shared" si="682"/>
        <v>-2.6838432635534091E-3</v>
      </c>
      <c r="DU102" s="232">
        <f t="shared" si="682"/>
        <v>0</v>
      </c>
      <c r="DV102" s="232">
        <f t="shared" si="682"/>
        <v>0</v>
      </c>
      <c r="DW102" s="232">
        <f t="shared" si="682"/>
        <v>0</v>
      </c>
      <c r="DX102" s="232">
        <f t="shared" si="682"/>
        <v>3.202429560448606E-2</v>
      </c>
      <c r="DY102" s="232">
        <f t="shared" si="682"/>
        <v>3.2690728377736004E-2</v>
      </c>
      <c r="DZ102" s="232">
        <f t="shared" si="682"/>
        <v>2.4936720786280082E-2</v>
      </c>
      <c r="EA102" s="232">
        <f t="shared" si="682"/>
        <v>2.3770365554638087E-2</v>
      </c>
      <c r="EB102" s="232">
        <f t="shared" si="682"/>
        <v>2.4106320813502977E-2</v>
      </c>
      <c r="EC102" s="232">
        <f t="shared" si="682"/>
        <v>2.5272619138726866E-2</v>
      </c>
      <c r="ED102" s="232">
        <f t="shared" si="682"/>
        <v>2.5466094744009054E-2</v>
      </c>
      <c r="EE102" s="232">
        <f t="shared" si="682"/>
        <v>3.0155675970470492E-2</v>
      </c>
      <c r="EF102" s="232">
        <f t="shared" si="682"/>
        <v>2.5490369957368971E-2</v>
      </c>
      <c r="EG102" s="232">
        <f t="shared" si="682"/>
        <v>2.4489462780761102E-2</v>
      </c>
      <c r="EH102" s="232">
        <f t="shared" si="682"/>
        <v>2.5207733518694486E-2</v>
      </c>
      <c r="EI102" s="232">
        <f t="shared" si="682"/>
        <v>2.5125125817116949E-2</v>
      </c>
      <c r="EJ102" s="232">
        <f t="shared" si="682"/>
        <v>2.7272727272727271E-2</v>
      </c>
      <c r="EK102" s="232">
        <f t="shared" ref="EK102:EN102" si="683">EK99/EK70</f>
        <v>3.7029200169276417E-2</v>
      </c>
      <c r="EL102" s="232">
        <f t="shared" si="683"/>
        <v>2.856538298772748E-2</v>
      </c>
      <c r="EM102" s="232">
        <f t="shared" si="683"/>
        <v>2.2922838200028224E-2</v>
      </c>
      <c r="EN102" s="232">
        <f t="shared" si="683"/>
        <v>1.9572577232331786E-2</v>
      </c>
      <c r="EO102" s="232">
        <f t="shared" ref="EO102:ES102" si="684">EO99/EO70</f>
        <v>1.7350825222175206E-2</v>
      </c>
      <c r="EP102" s="232">
        <f t="shared" si="684"/>
        <v>1.6927634363097781E-2</v>
      </c>
      <c r="EQ102" s="232">
        <f t="shared" si="684"/>
        <v>1.5340668641557351E-2</v>
      </c>
      <c r="ER102" s="232">
        <f t="shared" si="684"/>
        <v>1.4459021018479339E-2</v>
      </c>
      <c r="ES102" s="232">
        <f t="shared" si="684"/>
        <v>1.3489208633093521E-2</v>
      </c>
      <c r="ET102" s="232">
        <f t="shared" ref="ET102:FC102" si="685">ET99/ET70</f>
        <v>1.2695725772323328E-2</v>
      </c>
      <c r="EU102" s="232">
        <f t="shared" si="685"/>
        <v>4.2400926615371919E-2</v>
      </c>
      <c r="EV102" s="232">
        <f t="shared" si="685"/>
        <v>3.1542152726069361E-2</v>
      </c>
      <c r="EW102" s="232">
        <f t="shared" si="685"/>
        <v>2.5509500565345695E-2</v>
      </c>
      <c r="EX102" s="232">
        <f t="shared" si="685"/>
        <v>2.1459005543145532E-2</v>
      </c>
      <c r="EY102" s="232">
        <f t="shared" si="685"/>
        <v>1.8821874741457766E-2</v>
      </c>
      <c r="EZ102" s="232">
        <f t="shared" si="685"/>
        <v>1.8615040953090165E-2</v>
      </c>
      <c r="FA102" s="232">
        <f t="shared" si="685"/>
        <v>1.7063787540332599E-2</v>
      </c>
      <c r="FB102" s="232">
        <f t="shared" si="685"/>
        <v>1.6201980088800663E-2</v>
      </c>
      <c r="FC102" s="232">
        <f t="shared" si="685"/>
        <v>1.4995449656655915E-2</v>
      </c>
      <c r="FD102" s="232">
        <f t="shared" ref="FD102:FM102" si="686">FD99/FD70</f>
        <v>1.4271531397369083E-2</v>
      </c>
      <c r="FE102" s="232">
        <f t="shared" si="686"/>
        <v>0.13079348044805153</v>
      </c>
      <c r="FF102" s="232">
        <f t="shared" si="686"/>
        <v>7.294251794218258E-2</v>
      </c>
      <c r="FG102" s="232">
        <f t="shared" si="686"/>
        <v>5.6453596261765819E-2</v>
      </c>
      <c r="FH102" s="232">
        <f t="shared" si="686"/>
        <v>4.5274666308940899E-2</v>
      </c>
      <c r="FI102" s="232">
        <f t="shared" si="686"/>
        <v>3.8064256489368835E-2</v>
      </c>
      <c r="FJ102" s="232">
        <f t="shared" si="686"/>
        <v>0.10564088805419548</v>
      </c>
      <c r="FK102" s="232">
        <f t="shared" si="686"/>
        <v>6.6235159970487623E-2</v>
      </c>
      <c r="FL102" s="232">
        <f t="shared" si="686"/>
        <v>4.4715719811299653E-2</v>
      </c>
      <c r="FM102" s="232">
        <f t="shared" si="686"/>
        <v>3.6680863907706758E-2</v>
      </c>
      <c r="FN102" s="232">
        <f t="shared" ref="FN102" si="687">FN99/FN70</f>
        <v>3.2195318264135755E-2</v>
      </c>
      <c r="FO102" s="232">
        <f t="shared" ref="FO102:HY102" si="688">FO99/FO70</f>
        <v>2.4522292993630568E-2</v>
      </c>
      <c r="FP102" s="232">
        <f t="shared" si="688"/>
        <v>1.1505747126436781E-2</v>
      </c>
      <c r="FQ102" s="232">
        <f t="shared" si="688"/>
        <v>3.1568895167591371E-2</v>
      </c>
      <c r="FR102" s="232">
        <f t="shared" si="688"/>
        <v>3.3713302079119177E-2</v>
      </c>
      <c r="FS102" s="232">
        <f t="shared" si="688"/>
        <v>5.331390337743578E-2</v>
      </c>
      <c r="FT102" s="232">
        <f t="shared" si="688"/>
        <v>3.176620076238882E-2</v>
      </c>
      <c r="FU102" s="232">
        <f t="shared" si="688"/>
        <v>3.8381052489464496E-2</v>
      </c>
      <c r="FV102" s="232">
        <f t="shared" si="688"/>
        <v>4.2539232389075241E-2</v>
      </c>
      <c r="FW102" s="232">
        <f t="shared" si="688"/>
        <v>4.7090956181865269E-2</v>
      </c>
      <c r="FX102" s="232">
        <f t="shared" si="688"/>
        <v>2.153681403212851E-2</v>
      </c>
      <c r="FY102" s="232">
        <f t="shared" si="688"/>
        <v>0.13052208835341345</v>
      </c>
      <c r="FZ102" s="232">
        <f t="shared" si="688"/>
        <v>3.6312208546747105E-2</v>
      </c>
      <c r="GA102" s="232">
        <f t="shared" si="688"/>
        <v>2.4822324414715654E-2</v>
      </c>
      <c r="GB102" s="232">
        <f t="shared" si="688"/>
        <v>8.3999810704651859E-2</v>
      </c>
      <c r="GC102" s="232">
        <f t="shared" si="688"/>
        <v>3.0382910254874079E-2</v>
      </c>
      <c r="GD102" s="232">
        <f t="shared" si="688"/>
        <v>3.234191876518553E-2</v>
      </c>
      <c r="GE102" s="232">
        <f t="shared" si="688"/>
        <v>2.0864170331208801E-2</v>
      </c>
      <c r="GF102" s="232">
        <f t="shared" si="688"/>
        <v>2.1004669794718624E-2</v>
      </c>
      <c r="GG102" s="232">
        <f t="shared" si="688"/>
        <v>2.1192002412731725E-2</v>
      </c>
      <c r="GH102" s="232">
        <f t="shared" si="688"/>
        <v>9.6269578313253005E-3</v>
      </c>
      <c r="GI102" s="232">
        <f t="shared" si="688"/>
        <v>7.2450301204819278E-3</v>
      </c>
      <c r="GJ102" s="232">
        <f t="shared" ref="GJ102:GM102" si="689">GJ99/GJ70</f>
        <v>-3.9698795180722897E-4</v>
      </c>
      <c r="GK102" s="232">
        <f t="shared" si="689"/>
        <v>-6.4510542168674705E-3</v>
      </c>
      <c r="GL102" s="232">
        <f t="shared" si="689"/>
        <v>3.5927409638554224E-2</v>
      </c>
      <c r="GM102" s="232">
        <f t="shared" si="689"/>
        <v>3.3942469879518079E-2</v>
      </c>
      <c r="GN102" s="232">
        <f t="shared" ref="GN102:GO102" si="690">GN99/GN70</f>
        <v>2.6895933734939762E-2</v>
      </c>
      <c r="GO102" s="232">
        <f t="shared" si="690"/>
        <v>2.0941114457831329E-2</v>
      </c>
      <c r="GP102" s="232">
        <f t="shared" si="688"/>
        <v>3.5582224828422507E-2</v>
      </c>
      <c r="GQ102" s="232">
        <f t="shared" si="688"/>
        <v>3.5517505497492108E-2</v>
      </c>
      <c r="GR102" s="232">
        <f t="shared" si="688"/>
        <v>1.0309278350515465E-2</v>
      </c>
      <c r="GS102" s="232">
        <f t="shared" si="688"/>
        <v>4.1488559215489065E-3</v>
      </c>
      <c r="GT102" s="232">
        <f>GT99/GT70</f>
        <v>2.0833333333333336E-2</v>
      </c>
      <c r="GU102" s="232">
        <f t="shared" si="688"/>
        <v>2.0718232044198912E-2</v>
      </c>
      <c r="GV102" s="232">
        <f t="shared" si="688"/>
        <v>1.6729906864436008E-2</v>
      </c>
      <c r="GW102" s="232">
        <f t="shared" si="688"/>
        <v>2.569226377390808E-2</v>
      </c>
      <c r="GX102" s="232">
        <f t="shared" si="688"/>
        <v>2.7624309392265192E-2</v>
      </c>
      <c r="GY102" s="232">
        <f t="shared" si="688"/>
        <v>1.6816143497757848E-2</v>
      </c>
      <c r="GZ102" s="232">
        <f t="shared" si="688"/>
        <v>1.9911504424778761E-2</v>
      </c>
      <c r="HA102" s="232">
        <f t="shared" si="688"/>
        <v>0.11445473251028807</v>
      </c>
      <c r="HB102" s="232">
        <f t="shared" si="688"/>
        <v>5.1290245581641254E-2</v>
      </c>
      <c r="HC102" s="232">
        <f t="shared" si="688"/>
        <v>4.5825523900301965E-2</v>
      </c>
      <c r="HD102" s="232">
        <f t="shared" si="688"/>
        <v>-7.4645134569258573E-3</v>
      </c>
      <c r="HE102" s="232">
        <f t="shared" si="688"/>
        <v>3.3604036248001852E-2</v>
      </c>
      <c r="HF102" s="232">
        <f t="shared" si="688"/>
        <v>3.092700225433094E-2</v>
      </c>
      <c r="HG102" s="232">
        <f t="shared" si="688"/>
        <v>0</v>
      </c>
      <c r="HH102" s="232">
        <f t="shared" si="688"/>
        <v>1.0727270412144663E-2</v>
      </c>
      <c r="HI102" s="232">
        <f t="shared" si="688"/>
        <v>1.2872724494573605E-2</v>
      </c>
      <c r="HJ102" s="232">
        <f t="shared" si="688"/>
        <v>1.0727270412144664E-2</v>
      </c>
      <c r="HK102" s="232">
        <f t="shared" si="688"/>
        <v>5.070016933856563E-2</v>
      </c>
      <c r="HL102" s="232">
        <f t="shared" si="688"/>
        <v>4.0457114533860063E-2</v>
      </c>
      <c r="HM102" s="232">
        <f t="shared" si="688"/>
        <v>7.9453360877168977E-2</v>
      </c>
      <c r="HN102" s="232">
        <f t="shared" si="688"/>
        <v>6.064526562626342E-2</v>
      </c>
      <c r="HO102" s="232">
        <f t="shared" si="688"/>
        <v>0.1288724778815615</v>
      </c>
      <c r="HP102" s="232">
        <f t="shared" si="688"/>
        <v>0.11633563889417708</v>
      </c>
      <c r="HQ102" s="232">
        <f t="shared" si="688"/>
        <v>0.1295600510836776</v>
      </c>
      <c r="HR102" s="232">
        <f t="shared" si="688"/>
        <v>0.13909463303358455</v>
      </c>
      <c r="HS102" s="232">
        <f t="shared" si="688"/>
        <v>2.7292237014783022E-2</v>
      </c>
      <c r="HT102" s="232">
        <f t="shared" si="688"/>
        <v>1.4958127926183765E-2</v>
      </c>
      <c r="HU102" s="232">
        <f t="shared" si="688"/>
        <v>2.5196656833824962E-2</v>
      </c>
      <c r="HV102" s="232">
        <f t="shared" si="688"/>
        <v>1.6891891891891872E-2</v>
      </c>
      <c r="HW102" s="232">
        <f t="shared" si="688"/>
        <v>5.3333333333333337E-2</v>
      </c>
      <c r="HX102" s="232">
        <f t="shared" ref="HX102" si="691">HX99/HX70</f>
        <v>4.4666666666666667E-2</v>
      </c>
      <c r="HY102" s="232">
        <f t="shared" si="688"/>
        <v>2.6360041812480115E-2</v>
      </c>
      <c r="HZ102" s="232">
        <f t="shared" ref="HZ102" si="692">HZ99/HZ70</f>
        <v>1.6703850891259385E-2</v>
      </c>
      <c r="IA102" s="232">
        <f t="shared" ref="IA102:KK102" si="693">IA99/IA70</f>
        <v>2.3440474010140051E-2</v>
      </c>
      <c r="IB102" s="232">
        <f t="shared" si="693"/>
        <v>-3.2431030009512751E-2</v>
      </c>
      <c r="IC102" s="232">
        <f t="shared" si="693"/>
        <v>2.3694519109281217E-2</v>
      </c>
      <c r="ID102" s="232">
        <f t="shared" si="693"/>
        <v>2.2185687195822552E-2</v>
      </c>
      <c r="IE102" s="232">
        <f t="shared" si="693"/>
        <v>2.5531914893617023E-2</v>
      </c>
      <c r="IF102" s="232">
        <f t="shared" si="693"/>
        <v>3.2000000000000001E-2</v>
      </c>
      <c r="IG102" s="232">
        <f t="shared" si="693"/>
        <v>0.20720020720020724</v>
      </c>
      <c r="IH102" s="232">
        <f t="shared" si="693"/>
        <v>5.2896059243586362E-2</v>
      </c>
      <c r="II102" s="232">
        <f t="shared" si="693"/>
        <v>4.8850574712643688E-2</v>
      </c>
      <c r="IJ102" s="232">
        <f t="shared" si="693"/>
        <v>4.7562425683709844E-2</v>
      </c>
      <c r="IK102" s="232">
        <f t="shared" si="693"/>
        <v>4.6583850931677037E-2</v>
      </c>
      <c r="IL102" s="232">
        <f t="shared" ref="IL102:IM102" si="694">IL99/IL70</f>
        <v>4.6795685279187829E-2</v>
      </c>
      <c r="IM102" s="232">
        <f t="shared" si="694"/>
        <v>4.515050167224078E-2</v>
      </c>
      <c r="IN102" s="232">
        <f t="shared" ref="IN102:IO102" si="695">IN99/IN70</f>
        <v>4.4862772695285026E-2</v>
      </c>
      <c r="IO102" s="232">
        <f t="shared" si="695"/>
        <v>4.376846482109642E-2</v>
      </c>
      <c r="IP102" s="232">
        <f t="shared" ref="IP102" si="696">IP99/IP70</f>
        <v>4.3931731984829331E-2</v>
      </c>
      <c r="IQ102" s="232">
        <f t="shared" ref="IQ102:IR102" si="697">IQ99/IQ70</f>
        <v>5.0921273031825795E-2</v>
      </c>
      <c r="IR102" s="232">
        <f t="shared" si="697"/>
        <v>4.8475762118940537E-2</v>
      </c>
      <c r="IS102" s="232">
        <f t="shared" ref="IS102:IT102" si="698">IS99/IS70</f>
        <v>4.7745358090185694E-2</v>
      </c>
      <c r="IT102" s="232">
        <f t="shared" si="698"/>
        <v>4.6928916494133895E-2</v>
      </c>
      <c r="IU102" s="232">
        <f t="shared" ref="IU102:IV102" si="699">IU99/IU70</f>
        <v>4.6825396825396819E-2</v>
      </c>
      <c r="IV102" s="232">
        <f t="shared" si="699"/>
        <v>4.8725637181409306E-2</v>
      </c>
      <c r="IW102" s="232">
        <f t="shared" ref="IW102:IY102" si="700">IW99/IW70</f>
        <v>4.8475762118940537E-2</v>
      </c>
      <c r="IX102" s="232">
        <f t="shared" si="700"/>
        <v>4.7745358090185694E-2</v>
      </c>
      <c r="IY102" s="232">
        <f t="shared" si="700"/>
        <v>4.6928916494133895E-2</v>
      </c>
      <c r="IZ102" s="232">
        <f t="shared" ref="IZ102:JA102" si="701">IZ99/IZ70</f>
        <v>4.2107949470460655E-2</v>
      </c>
      <c r="JA102" s="232">
        <f t="shared" si="701"/>
        <v>4.3885601577909251E-2</v>
      </c>
      <c r="JB102" s="232">
        <f t="shared" si="693"/>
        <v>0.19173019173019176</v>
      </c>
      <c r="JC102" s="232">
        <f t="shared" si="693"/>
        <v>4.7379755922469464E-2</v>
      </c>
      <c r="JD102" s="232">
        <f t="shared" si="693"/>
        <v>0.11282051282051282</v>
      </c>
      <c r="JE102" s="232">
        <f t="shared" si="693"/>
        <v>5.7529024432507361E-2</v>
      </c>
      <c r="JF102" s="232">
        <f t="shared" si="693"/>
        <v>5.030425963488843E-2</v>
      </c>
      <c r="JG102" s="232">
        <f t="shared" si="693"/>
        <v>6.4655172413793122E-2</v>
      </c>
      <c r="JH102" s="232">
        <f t="shared" si="693"/>
        <v>0.12854442344045366</v>
      </c>
      <c r="JI102" s="232">
        <f t="shared" si="693"/>
        <v>0.12247775134373076</v>
      </c>
      <c r="JJ102" s="232">
        <f t="shared" si="693"/>
        <v>4.7727272727272722E-2</v>
      </c>
      <c r="JK102" s="232">
        <f t="shared" si="693"/>
        <v>4.5325539035031996E-2</v>
      </c>
      <c r="JL102" s="232">
        <f t="shared" si="693"/>
        <v>4.3319838056680132E-2</v>
      </c>
      <c r="JM102" s="232">
        <f t="shared" si="693"/>
        <v>4.3144774688398863E-2</v>
      </c>
      <c r="JN102" s="232">
        <f t="shared" si="693"/>
        <v>5.1461988304093563E-2</v>
      </c>
      <c r="JO102" s="232">
        <f t="shared" si="693"/>
        <v>4.3887147335423204E-2</v>
      </c>
      <c r="JP102" s="232">
        <f t="shared" si="693"/>
        <v>5.6140350877192977E-2</v>
      </c>
      <c r="JQ102" s="232">
        <f t="shared" si="693"/>
        <v>4.6753246753246748E-2</v>
      </c>
      <c r="JR102" s="232">
        <f t="shared" si="693"/>
        <v>4.3604651162790636E-2</v>
      </c>
      <c r="JS102" s="232">
        <f t="shared" si="693"/>
        <v>4.6284816927018746E-2</v>
      </c>
      <c r="JT102" s="232">
        <f t="shared" si="693"/>
        <v>4.5603607296577163E-2</v>
      </c>
      <c r="JU102" s="232">
        <f t="shared" si="693"/>
        <v>4.2760586693641071E-2</v>
      </c>
      <c r="JV102" s="232">
        <f t="shared" si="693"/>
        <v>4.0170940170940146E-2</v>
      </c>
      <c r="JW102" s="232">
        <f t="shared" si="693"/>
        <v>3.9370078740157452E-2</v>
      </c>
      <c r="JX102" s="232">
        <f t="shared" si="693"/>
        <v>4.7038188631108965E-2</v>
      </c>
      <c r="JY102" s="232">
        <f t="shared" si="693"/>
        <v>3.970504821327283E-2</v>
      </c>
      <c r="JZ102" s="232">
        <f t="shared" si="693"/>
        <v>4.9249249249249234E-2</v>
      </c>
      <c r="KA102" s="232">
        <f t="shared" si="693"/>
        <v>4.2828106852497105E-2</v>
      </c>
      <c r="KB102" s="232">
        <f t="shared" si="693"/>
        <v>3.8852361028093203E-2</v>
      </c>
      <c r="KC102" s="232">
        <f t="shared" si="693"/>
        <v>4.6933502083003752E-2</v>
      </c>
      <c r="KD102" s="232">
        <f t="shared" si="693"/>
        <v>4.1254125412541268E-2</v>
      </c>
      <c r="KE102" s="232">
        <f t="shared" si="693"/>
        <v>3.8620799490364711E-2</v>
      </c>
      <c r="KF102" s="232">
        <f t="shared" si="693"/>
        <v>3.7636861313868571E-2</v>
      </c>
      <c r="KG102" s="232">
        <f t="shared" si="693"/>
        <v>3.6217303822937662E-2</v>
      </c>
      <c r="KH102" s="232">
        <f t="shared" si="693"/>
        <v>4.7230350634016122E-2</v>
      </c>
      <c r="KI102" s="232">
        <f t="shared" si="693"/>
        <v>3.7768031189083832E-2</v>
      </c>
      <c r="KJ102" s="232">
        <f t="shared" si="693"/>
        <v>4.4296788482834991E-2</v>
      </c>
      <c r="KK102" s="240">
        <f t="shared" si="693"/>
        <v>0</v>
      </c>
      <c r="KL102" s="232">
        <f t="shared" ref="KL102" si="702">KL99/KL70</f>
        <v>4.0182792310116629E-2</v>
      </c>
      <c r="KM102" s="232">
        <f t="shared" ref="KM102:KN102" si="703">KM99/KM70</f>
        <v>3.8427755819060182E-2</v>
      </c>
      <c r="KN102" s="232">
        <f t="shared" si="703"/>
        <v>3.7977998952331081E-2</v>
      </c>
      <c r="KO102" s="232">
        <f t="shared" ref="KO102:KP102" si="704">KO99/KO70</f>
        <v>3.7670240509997101E-2</v>
      </c>
      <c r="KP102" s="232">
        <f t="shared" si="704"/>
        <v>3.7235207609750035E-2</v>
      </c>
      <c r="KQ102" s="232">
        <f t="shared" ref="KQ102:KR102" si="705">KQ99/KQ70</f>
        <v>4.2674253200568973E-2</v>
      </c>
      <c r="KR102" s="232">
        <f t="shared" si="705"/>
        <v>4.3360433604336036E-2</v>
      </c>
      <c r="KS102" s="232">
        <f t="shared" ref="KS102:KT102" si="706">KS99/KS70</f>
        <v>4.2351260332687005E-2</v>
      </c>
      <c r="KT102" s="232">
        <f t="shared" si="706"/>
        <v>4.0165530671859795E-2</v>
      </c>
      <c r="KU102" s="232">
        <f t="shared" ref="KU102:KV102" si="707">KU99/KU70</f>
        <v>4.0060781875949698E-2</v>
      </c>
      <c r="KV102" s="232">
        <f t="shared" si="707"/>
        <v>3.9473684210526327E-2</v>
      </c>
      <c r="KW102" s="232">
        <f t="shared" ref="KW102:KZ102" si="708">KW99/KW70</f>
        <v>4.2043172690763055E-2</v>
      </c>
      <c r="KX102" s="232">
        <f t="shared" si="708"/>
        <v>4.2351260332687005E-2</v>
      </c>
      <c r="KY102" s="232">
        <f t="shared" si="708"/>
        <v>4.0165530671859795E-2</v>
      </c>
      <c r="KZ102" s="232">
        <f t="shared" si="708"/>
        <v>4.0060781875949698E-2</v>
      </c>
      <c r="LA102" s="232">
        <f t="shared" ref="LA102:LD102" si="709">LA99/LA70</f>
        <v>3.7369207772795107E-2</v>
      </c>
      <c r="LB102" s="232">
        <f t="shared" si="709"/>
        <v>4.0849673202614387E-2</v>
      </c>
      <c r="LC102" s="232">
        <f t="shared" si="709"/>
        <v>4.0165530671859795E-2</v>
      </c>
      <c r="LD102" s="232">
        <f t="shared" si="709"/>
        <v>4.0060781875949698E-2</v>
      </c>
      <c r="LE102" s="232">
        <f t="shared" ref="LE102:LF102" si="710">LE99/LE70</f>
        <v>1.6236162361623632E-2</v>
      </c>
      <c r="LF102" s="232">
        <f t="shared" si="710"/>
        <v>6.0516605166051653E-2</v>
      </c>
      <c r="LG102" s="232">
        <f t="shared" ref="LG102:LH102" si="711">LG99/LG70</f>
        <v>2.5274864147605196E-2</v>
      </c>
      <c r="LH102" s="232">
        <f t="shared" si="711"/>
        <v>-1.2516184721622798</v>
      </c>
      <c r="LI102" s="326">
        <f t="shared" ref="LI102:LJ102" si="712">LI99/LI70</f>
        <v>9.7087378640776717E-4</v>
      </c>
      <c r="LJ102" s="326">
        <f t="shared" si="712"/>
        <v>7.6576576576576586E-4</v>
      </c>
      <c r="LK102" s="274">
        <f t="shared" ref="LK102:MH102" si="713">LK99/LK71</f>
        <v>0.18432835820895524</v>
      </c>
      <c r="LL102" s="274">
        <f t="shared" si="713"/>
        <v>0.58277027027026929</v>
      </c>
      <c r="LM102" s="274">
        <f t="shared" si="713"/>
        <v>1.0557939914163097</v>
      </c>
      <c r="LN102" s="274">
        <f t="shared" si="713"/>
        <v>0.68513388734995329</v>
      </c>
      <c r="LO102" s="274">
        <f t="shared" si="713"/>
        <v>0.68155339805825399</v>
      </c>
      <c r="LP102" s="274">
        <f t="shared" si="713"/>
        <v>0.52868852459016336</v>
      </c>
      <c r="LQ102" s="274">
        <f t="shared" si="713"/>
        <v>0.7545551982851022</v>
      </c>
      <c r="LR102" s="274">
        <f t="shared" si="713"/>
        <v>0.55235903337169023</v>
      </c>
      <c r="LS102" s="274">
        <f t="shared" si="713"/>
        <v>0.40560292326431269</v>
      </c>
      <c r="LT102" s="274">
        <f t="shared" si="713"/>
        <v>0.31632653061224453</v>
      </c>
      <c r="LU102" s="274">
        <f t="shared" si="713"/>
        <v>0.84012539184952995</v>
      </c>
      <c r="LV102" s="274">
        <f t="shared" si="713"/>
        <v>0.62885069717885911</v>
      </c>
      <c r="LW102" s="274">
        <f t="shared" si="713"/>
        <v>1.0675058029625026</v>
      </c>
      <c r="LX102" s="274">
        <f t="shared" si="713"/>
        <v>0.6607754733994593</v>
      </c>
      <c r="LY102" s="274">
        <f t="shared" si="713"/>
        <v>0.65803206878836251</v>
      </c>
      <c r="LZ102" s="274">
        <f t="shared" si="713"/>
        <v>0.49181168294836358</v>
      </c>
      <c r="MA102" s="274">
        <f t="shared" si="713"/>
        <v>0.73993228795438415</v>
      </c>
      <c r="MB102" s="274">
        <f t="shared" si="713"/>
        <v>0.52090298341134156</v>
      </c>
      <c r="MC102" s="274">
        <f t="shared" si="713"/>
        <v>0.36337375298108793</v>
      </c>
      <c r="MD102" s="274">
        <f t="shared" si="713"/>
        <v>0.27050299275438539</v>
      </c>
      <c r="ME102" s="274">
        <f t="shared" si="713"/>
        <v>0.60899999999999999</v>
      </c>
      <c r="MF102" s="274">
        <f t="shared" si="713"/>
        <v>6.3000000000000028E-2</v>
      </c>
      <c r="MG102" s="274">
        <f t="shared" si="713"/>
        <v>7.1499999999999966E-2</v>
      </c>
      <c r="MH102" s="274">
        <f t="shared" si="713"/>
        <v>0.66384778012684997</v>
      </c>
      <c r="MI102" s="34"/>
      <c r="MJ102" s="34"/>
      <c r="MK102" s="34"/>
      <c r="ML102" s="34"/>
      <c r="MM102" s="34"/>
      <c r="MN102" s="34"/>
      <c r="MO102" s="34"/>
      <c r="MP102" s="34"/>
      <c r="MQ102" s="34"/>
      <c r="MR102" s="34"/>
      <c r="MT102" s="219" t="s">
        <v>2191</v>
      </c>
      <c r="MV102" s="219"/>
      <c r="SM102" s="219"/>
      <c r="SN102" s="219"/>
      <c r="SO102" s="219"/>
      <c r="SP102" s="219"/>
      <c r="SQ102" s="219"/>
      <c r="SR102" s="219"/>
      <c r="SS102" s="219"/>
      <c r="ST102" s="219"/>
      <c r="SU102" s="219"/>
      <c r="SV102" s="219"/>
      <c r="SW102" s="219"/>
      <c r="SX102" s="219"/>
      <c r="SY102" s="219"/>
      <c r="SZ102" s="219"/>
      <c r="TA102" s="219"/>
      <c r="TB102" s="219"/>
      <c r="TC102" s="219"/>
      <c r="TD102" s="219"/>
      <c r="TE102" s="219"/>
      <c r="TF102" s="219"/>
      <c r="TG102" s="219"/>
      <c r="TH102" s="219"/>
      <c r="TI102" s="219"/>
      <c r="TJ102" s="219"/>
      <c r="TK102" s="219"/>
      <c r="TL102" s="219"/>
      <c r="TM102" s="219"/>
      <c r="TN102" s="219"/>
      <c r="TO102" s="219"/>
      <c r="TP102" s="219"/>
      <c r="TQ102" s="219"/>
      <c r="TR102" s="219"/>
      <c r="TS102" s="219"/>
      <c r="TT102" s="219"/>
      <c r="TU102" s="219"/>
      <c r="TV102" s="219"/>
      <c r="TW102" s="219"/>
      <c r="TX102" s="219"/>
      <c r="TY102" s="219"/>
      <c r="TZ102" s="219"/>
      <c r="UA102" s="219"/>
      <c r="UB102" s="219"/>
      <c r="UC102" s="219"/>
      <c r="UD102" s="219"/>
      <c r="UE102" s="219"/>
      <c r="UF102" s="219"/>
      <c r="UG102" s="219"/>
      <c r="UH102" s="219"/>
      <c r="UI102" s="219"/>
      <c r="UJ102" s="284"/>
      <c r="UK102" s="284"/>
      <c r="UL102" s="219"/>
      <c r="UM102" s="219"/>
      <c r="UN102" s="219"/>
      <c r="UO102" s="219"/>
      <c r="UP102" s="219"/>
      <c r="UQ102" s="219"/>
      <c r="UR102" s="219"/>
      <c r="US102" s="219"/>
      <c r="UT102" s="219"/>
      <c r="UU102" s="219"/>
      <c r="UV102" s="219"/>
      <c r="UW102" s="219"/>
      <c r="UX102" s="219"/>
      <c r="UY102" s="219"/>
      <c r="UZ102" s="219"/>
      <c r="VA102" s="219"/>
      <c r="VB102" s="219"/>
      <c r="VC102" s="219"/>
      <c r="VD102" s="219"/>
      <c r="VE102" s="219"/>
      <c r="VF102" s="219"/>
      <c r="VG102" s="219"/>
      <c r="VH102" s="219"/>
      <c r="VI102" s="219"/>
      <c r="VJ102" s="219"/>
      <c r="VK102" s="219"/>
      <c r="VL102" s="219"/>
      <c r="VM102" s="219"/>
      <c r="VN102" s="219"/>
      <c r="VO102" s="219"/>
      <c r="VP102" s="219"/>
      <c r="VQ102" s="219"/>
      <c r="VR102" s="219"/>
      <c r="VS102" s="219"/>
      <c r="VT102" s="219"/>
      <c r="VU102" s="219"/>
      <c r="VV102" s="219"/>
      <c r="VW102" s="219"/>
      <c r="VX102" s="219"/>
      <c r="VY102" s="219"/>
      <c r="VZ102" s="219"/>
      <c r="WA102" s="219"/>
      <c r="WB102" s="219"/>
      <c r="WC102" s="219"/>
      <c r="WD102" s="219"/>
      <c r="WE102" s="219"/>
      <c r="WF102" s="219"/>
      <c r="WG102" s="219"/>
      <c r="WH102" s="219"/>
      <c r="WI102" s="219"/>
      <c r="WJ102" s="219"/>
      <c r="WK102" s="219"/>
      <c r="WL102" s="219"/>
      <c r="WM102" s="219"/>
      <c r="WN102" s="219"/>
      <c r="WO102" s="219"/>
      <c r="WP102" s="219"/>
      <c r="WQ102" s="219"/>
      <c r="WR102" s="219"/>
      <c r="WS102" s="219"/>
      <c r="WT102" s="219"/>
      <c r="WU102" s="219"/>
      <c r="WV102" s="219"/>
      <c r="WW102" s="219"/>
      <c r="WX102" s="219"/>
      <c r="WY102" s="219"/>
      <c r="WZ102" s="219"/>
      <c r="XA102" s="219"/>
      <c r="XB102" s="219"/>
      <c r="XC102" s="219"/>
      <c r="XD102" s="219"/>
      <c r="XE102" s="219"/>
      <c r="XF102" s="219"/>
      <c r="XG102" s="219"/>
      <c r="XH102" s="219"/>
      <c r="XI102" s="219"/>
      <c r="XJ102" s="219"/>
      <c r="XK102" s="219"/>
      <c r="XL102" s="219"/>
      <c r="XM102" s="219"/>
      <c r="XN102" s="219"/>
      <c r="XO102" s="219"/>
      <c r="XP102" s="219"/>
      <c r="XQ102" s="219"/>
      <c r="XR102" s="219"/>
      <c r="XS102" s="219"/>
      <c r="XT102" s="219"/>
      <c r="XU102" s="219"/>
      <c r="XV102" s="219"/>
      <c r="XW102" s="219"/>
      <c r="XX102" s="219"/>
      <c r="XY102" s="219"/>
      <c r="XZ102" s="219"/>
      <c r="YA102" s="219"/>
      <c r="YB102" s="219"/>
      <c r="YC102" s="219"/>
      <c r="YD102" s="219"/>
      <c r="YE102" s="219"/>
      <c r="YF102" s="219"/>
      <c r="YL102" s="318">
        <f>YL99/YL70</f>
        <v>6.2992125984251976E-4</v>
      </c>
      <c r="YM102" s="319">
        <f>YM99/YM70</f>
        <v>3.2000000000000003E-4</v>
      </c>
      <c r="YN102" s="319">
        <f>YN99/YN70</f>
        <v>1.4693877551020409E-4</v>
      </c>
      <c r="YO102" s="319">
        <f>YO99/YO70</f>
        <v>8.4033613445378154E-5</v>
      </c>
      <c r="YP102" s="34"/>
      <c r="YQ102" s="34"/>
    </row>
    <row r="103" spans="1:667" s="285" customFormat="1" x14ac:dyDescent="0.25">
      <c r="A103" s="285" t="s">
        <v>2393</v>
      </c>
      <c r="C103" s="286">
        <f>C98/C70</f>
        <v>4.1624999999999995E-2</v>
      </c>
      <c r="D103" s="286">
        <f t="shared" ref="D103:BI103" si="714">D98/D70</f>
        <v>4.9950000000000001E-2</v>
      </c>
      <c r="E103" s="286">
        <f t="shared" si="714"/>
        <v>0.40000000000000013</v>
      </c>
      <c r="F103" s="286">
        <f t="shared" si="714"/>
        <v>0.34020618556701016</v>
      </c>
      <c r="G103" s="286">
        <f t="shared" si="714"/>
        <v>0.28378378378378366</v>
      </c>
      <c r="H103" s="286">
        <f t="shared" si="714"/>
        <v>0.24166666666666684</v>
      </c>
      <c r="I103" s="286">
        <f t="shared" si="714"/>
        <v>0.47899159663865543</v>
      </c>
      <c r="J103" s="286">
        <f t="shared" si="714"/>
        <v>0.3925925925925926</v>
      </c>
      <c r="K103" s="286">
        <f t="shared" si="714"/>
        <v>0.31627906976744208</v>
      </c>
      <c r="L103" s="286">
        <f t="shared" si="714"/>
        <v>0.25414364640883996</v>
      </c>
      <c r="M103" s="286">
        <f t="shared" si="714"/>
        <v>0.16666666666666669</v>
      </c>
      <c r="N103" s="286">
        <f t="shared" si="714"/>
        <v>0.16576576576576585</v>
      </c>
      <c r="O103" s="286">
        <f t="shared" si="714"/>
        <v>0.16608391608391609</v>
      </c>
      <c r="P103" s="286">
        <f t="shared" si="714"/>
        <v>0.16867469879518066</v>
      </c>
      <c r="Q103" s="286">
        <f t="shared" si="714"/>
        <v>0.19234642497482379</v>
      </c>
      <c r="R103" s="286">
        <f t="shared" si="714"/>
        <v>0.18642447418738053</v>
      </c>
      <c r="S103" s="286">
        <f t="shared" si="714"/>
        <v>0.18207024029574859</v>
      </c>
      <c r="T103" s="286">
        <f t="shared" si="714"/>
        <v>0.1797651309846432</v>
      </c>
      <c r="U103" s="286">
        <f t="shared" si="714"/>
        <v>0.33333333333333337</v>
      </c>
      <c r="V103" s="286">
        <f t="shared" si="714"/>
        <v>0.3333333333333332</v>
      </c>
      <c r="W103" s="286">
        <f t="shared" si="714"/>
        <v>0.33142857142857146</v>
      </c>
      <c r="X103" s="286">
        <f t="shared" si="714"/>
        <v>0.33139534883720911</v>
      </c>
      <c r="Y103" s="286">
        <f t="shared" si="714"/>
        <v>0.33333333333333337</v>
      </c>
      <c r="Z103" s="286">
        <f t="shared" si="714"/>
        <v>0.34722222222222232</v>
      </c>
      <c r="AA103" s="286">
        <f t="shared" si="714"/>
        <v>0.34351145038167985</v>
      </c>
      <c r="AB103" s="286">
        <f t="shared" si="714"/>
        <v>0.34426229508196748</v>
      </c>
      <c r="AC103" s="286">
        <f t="shared" si="714"/>
        <v>0.35051546391752603</v>
      </c>
      <c r="AD103" s="286">
        <f t="shared" si="714"/>
        <v>0.34722222222222232</v>
      </c>
      <c r="AE103" s="286">
        <f t="shared" si="714"/>
        <v>0.34615384615384648</v>
      </c>
      <c r="AF103" s="286">
        <f t="shared" si="714"/>
        <v>0.34351145038167985</v>
      </c>
      <c r="AG103" s="286">
        <f t="shared" si="714"/>
        <v>0.34513274336283228</v>
      </c>
      <c r="AH103" s="286">
        <f t="shared" si="714"/>
        <v>0.33333333333333415</v>
      </c>
      <c r="AI103" s="286">
        <f t="shared" si="714"/>
        <v>0.34415584415584449</v>
      </c>
      <c r="AJ103" s="286">
        <f t="shared" si="714"/>
        <v>0.10610079575596833</v>
      </c>
      <c r="AK103" s="286">
        <f t="shared" si="714"/>
        <v>0.22388059701492494</v>
      </c>
      <c r="AL103" s="286">
        <f t="shared" si="714"/>
        <v>0.16357688113413313</v>
      </c>
      <c r="AM103" s="286">
        <f t="shared" si="714"/>
        <v>7.6923076923076802E-2</v>
      </c>
      <c r="AN103" s="286">
        <f t="shared" si="714"/>
        <v>0</v>
      </c>
      <c r="AO103" s="286">
        <f t="shared" si="714"/>
        <v>1.3833333333333329</v>
      </c>
      <c r="AP103" s="286">
        <f t="shared" si="714"/>
        <v>1.1600000000000001</v>
      </c>
      <c r="AQ103" s="286">
        <f t="shared" si="714"/>
        <v>1.4692307692307685</v>
      </c>
      <c r="AR103" s="286">
        <f t="shared" si="714"/>
        <v>0.82608695652173758</v>
      </c>
      <c r="AS103" s="286">
        <f t="shared" si="714"/>
        <v>0.14634146341463425</v>
      </c>
      <c r="AT103" s="286">
        <f t="shared" si="714"/>
        <v>0.15757575757575773</v>
      </c>
      <c r="AU103" s="286">
        <f t="shared" si="714"/>
        <v>0.16463414634146337</v>
      </c>
      <c r="AV103" s="286">
        <f t="shared" si="714"/>
        <v>0.14970059880239522</v>
      </c>
      <c r="AW103" s="286">
        <f t="shared" si="714"/>
        <v>0.15384615384615391</v>
      </c>
      <c r="AX103" s="286">
        <f t="shared" si="714"/>
        <v>0.15882352941176478</v>
      </c>
      <c r="AY103" s="286">
        <f t="shared" si="714"/>
        <v>7.8484438430311262E-2</v>
      </c>
      <c r="AZ103" s="286">
        <f t="shared" si="714"/>
        <v>9.9815157116451017E-2</v>
      </c>
      <c r="BA103" s="286">
        <f t="shared" si="714"/>
        <v>0.28202042551014678</v>
      </c>
      <c r="BB103" s="286">
        <f t="shared" si="714"/>
        <v>0.28202042551014678</v>
      </c>
      <c r="BC103" s="286">
        <f t="shared" si="714"/>
        <v>0.24708020431041477</v>
      </c>
      <c r="BD103" s="286">
        <f t="shared" si="714"/>
        <v>0.22807403474807517</v>
      </c>
      <c r="BE103" s="286">
        <f t="shared" si="714"/>
        <v>0.13125000000000001</v>
      </c>
      <c r="BF103" s="286">
        <f t="shared" si="714"/>
        <v>0.29648314618103677</v>
      </c>
      <c r="BG103" s="286">
        <f t="shared" si="714"/>
        <v>0.13748842463210539</v>
      </c>
      <c r="BH103" s="286">
        <f t="shared" si="714"/>
        <v>3.7357965884885549</v>
      </c>
      <c r="BI103" s="286">
        <f t="shared" si="714"/>
        <v>-0.57214902706580928</v>
      </c>
      <c r="BJ103" s="286">
        <f t="shared" ref="BJ103:DV103" si="715">BJ98/BJ70</f>
        <v>9.5378762575378626E-2</v>
      </c>
      <c r="BK103" s="286">
        <f t="shared" si="715"/>
        <v>2.5568731240078562E-2</v>
      </c>
      <c r="BL103" s="286">
        <f t="shared" si="715"/>
        <v>0.20668509182768946</v>
      </c>
      <c r="BM103" s="286">
        <f t="shared" si="715"/>
        <v>0.22141115653980736</v>
      </c>
      <c r="BN103" s="286">
        <f t="shared" si="715"/>
        <v>0.22321613879420796</v>
      </c>
      <c r="BO103" s="286">
        <f t="shared" si="715"/>
        <v>0.38319618988937248</v>
      </c>
      <c r="BP103" s="286">
        <f t="shared" si="715"/>
        <v>0.33693569686627117</v>
      </c>
      <c r="BQ103" s="286">
        <f t="shared" si="715"/>
        <v>0.34928623267525505</v>
      </c>
      <c r="BR103" s="286">
        <f t="shared" ref="BR103" si="716">BR98/BR70</f>
        <v>0.41263252924391436</v>
      </c>
      <c r="BS103" s="286">
        <f t="shared" si="715"/>
        <v>0.125</v>
      </c>
      <c r="BT103" s="286">
        <f t="shared" si="715"/>
        <v>0.12207357859531771</v>
      </c>
      <c r="BU103" s="286">
        <f t="shared" si="715"/>
        <v>0.12138188608776848</v>
      </c>
      <c r="BV103" s="286">
        <f t="shared" si="715"/>
        <v>9.1432685385169202E-2</v>
      </c>
      <c r="BW103" s="286">
        <f t="shared" si="715"/>
        <v>0.12160413971539459</v>
      </c>
      <c r="BX103" s="286">
        <f t="shared" si="715"/>
        <v>0.12147777082028804</v>
      </c>
      <c r="BY103" s="286">
        <f t="shared" si="715"/>
        <v>0.1218390804597701</v>
      </c>
      <c r="BZ103" s="286">
        <f t="shared" si="715"/>
        <v>0.2005026455026454</v>
      </c>
      <c r="CA103" s="286">
        <f t="shared" si="715"/>
        <v>8.8083790664282263E-2</v>
      </c>
      <c r="CB103" s="286">
        <f t="shared" si="715"/>
        <v>0.70719661455696547</v>
      </c>
      <c r="CC103" s="286">
        <f t="shared" si="715"/>
        <v>0.39702266080391241</v>
      </c>
      <c r="CD103" s="286">
        <f t="shared" si="715"/>
        <v>0.18508473138941534</v>
      </c>
      <c r="CE103" s="286">
        <f t="shared" si="715"/>
        <v>0.24297557348331777</v>
      </c>
      <c r="CF103" s="286">
        <f t="shared" si="715"/>
        <v>4.5979864197815822E-2</v>
      </c>
      <c r="CG103" s="286">
        <f t="shared" si="715"/>
        <v>3.8810446703353894E-2</v>
      </c>
      <c r="CH103" s="286">
        <f t="shared" si="715"/>
        <v>3.0876291342816036E-2</v>
      </c>
      <c r="CI103" s="286">
        <f t="shared" si="715"/>
        <v>4.4737165165442426E-2</v>
      </c>
      <c r="CJ103" s="286">
        <f t="shared" si="715"/>
        <v>3.7663339904239992E-2</v>
      </c>
      <c r="CK103" s="286">
        <f t="shared" si="715"/>
        <v>2.9824776776961621E-2</v>
      </c>
      <c r="CL103" s="286">
        <f t="shared" si="715"/>
        <v>3.0800024609725429E-2</v>
      </c>
      <c r="CM103" s="286">
        <f t="shared" si="715"/>
        <v>2.5401468871758107E-2</v>
      </c>
      <c r="CN103" s="286">
        <f t="shared" si="715"/>
        <v>9.8601720503370162E-3</v>
      </c>
      <c r="CO103" s="286">
        <f t="shared" si="715"/>
        <v>9.8306667649733406E-2</v>
      </c>
      <c r="CP103" s="286">
        <f t="shared" si="715"/>
        <v>0.19083969465648754</v>
      </c>
      <c r="CQ103" s="286">
        <f t="shared" si="715"/>
        <v>0.12997879907925458</v>
      </c>
      <c r="CR103" s="286">
        <f t="shared" si="715"/>
        <v>-6.708413418380027E-2</v>
      </c>
      <c r="CS103" s="286">
        <f t="shared" si="715"/>
        <v>-6.6706785929016452E-2</v>
      </c>
      <c r="CT103" s="286">
        <f t="shared" si="715"/>
        <v>7.5259201221581057E-2</v>
      </c>
      <c r="CU103" s="286">
        <f t="shared" si="715"/>
        <v>3.3560732983577965E-2</v>
      </c>
      <c r="CV103" s="286">
        <f t="shared" si="715"/>
        <v>3.4208727827991392E-2</v>
      </c>
      <c r="CW103" s="286">
        <f t="shared" si="715"/>
        <v>3.0581516686864679E-2</v>
      </c>
      <c r="CX103" s="286">
        <f t="shared" si="715"/>
        <v>3.8581271986456452E-2</v>
      </c>
      <c r="CY103" s="286">
        <f t="shared" si="715"/>
        <v>3.3560732983577965E-2</v>
      </c>
      <c r="CZ103" s="286">
        <f t="shared" si="715"/>
        <v>3.8581271986456452E-2</v>
      </c>
      <c r="DA103" s="286">
        <f t="shared" si="715"/>
        <v>3.5751978707449651E-2</v>
      </c>
      <c r="DB103" s="286" t="e">
        <f t="shared" si="715"/>
        <v>#DIV/0!</v>
      </c>
      <c r="DC103" s="286">
        <f t="shared" si="715"/>
        <v>0.11330338844075076</v>
      </c>
      <c r="DD103" s="286">
        <f t="shared" si="715"/>
        <v>0.11272970039801279</v>
      </c>
      <c r="DE103" s="286">
        <f t="shared" si="715"/>
        <v>0</v>
      </c>
      <c r="DF103" s="286">
        <f t="shared" si="715"/>
        <v>-0.12658227848100895</v>
      </c>
      <c r="DG103" s="286">
        <f t="shared" si="715"/>
        <v>0.13745704467353947</v>
      </c>
      <c r="DH103" s="286">
        <f t="shared" si="715"/>
        <v>0.14878048780487807</v>
      </c>
      <c r="DI103" s="286">
        <f t="shared" si="715"/>
        <v>0.15419049987565281</v>
      </c>
      <c r="DJ103" s="286">
        <f t="shared" si="715"/>
        <v>5.6427015250544672E-2</v>
      </c>
      <c r="DK103" s="286">
        <f t="shared" si="715"/>
        <v>6.4488017429193911E-2</v>
      </c>
      <c r="DL103" s="286">
        <f t="shared" si="715"/>
        <v>8.0610021786492403E-2</v>
      </c>
      <c r="DM103" s="286">
        <f t="shared" si="715"/>
        <v>0.10479302832244008</v>
      </c>
      <c r="DN103" s="286">
        <f t="shared" si="715"/>
        <v>4.2552334943639296E-2</v>
      </c>
      <c r="DO103" s="286">
        <f t="shared" si="715"/>
        <v>6.0789049919484729E-2</v>
      </c>
      <c r="DP103" s="286">
        <f t="shared" si="715"/>
        <v>3.6473429951690825E-2</v>
      </c>
      <c r="DQ103" s="286">
        <f t="shared" si="715"/>
        <v>5.4710144927536217E-2</v>
      </c>
      <c r="DR103" s="286">
        <f t="shared" si="715"/>
        <v>7.9185736079328758E-2</v>
      </c>
      <c r="DS103" s="286">
        <f t="shared" si="715"/>
        <v>6.2664328175129494E-3</v>
      </c>
      <c r="DT103" s="286">
        <f t="shared" si="715"/>
        <v>-1.2532865635025901E-2</v>
      </c>
      <c r="DU103" s="286">
        <f t="shared" si="715"/>
        <v>0</v>
      </c>
      <c r="DV103" s="286">
        <f t="shared" si="715"/>
        <v>0</v>
      </c>
      <c r="DW103" s="286">
        <f t="shared" ref="DW103:HL103" si="717">DW98/DW70</f>
        <v>0</v>
      </c>
      <c r="DX103" s="286">
        <f t="shared" si="717"/>
        <v>0.14926083837780821</v>
      </c>
      <c r="DY103" s="286">
        <f t="shared" si="717"/>
        <v>0.15236698989746256</v>
      </c>
      <c r="DZ103" s="286">
        <f t="shared" si="717"/>
        <v>0.16686297810902423</v>
      </c>
      <c r="EA103" s="286">
        <f t="shared" si="717"/>
        <v>0.15905836301336568</v>
      </c>
      <c r="EB103" s="286">
        <f t="shared" si="717"/>
        <v>0.1613063929562773</v>
      </c>
      <c r="EC103" s="286">
        <f t="shared" si="717"/>
        <v>0.1691106272651243</v>
      </c>
      <c r="ED103" s="286">
        <f t="shared" si="717"/>
        <v>0.17040526082843524</v>
      </c>
      <c r="EE103" s="286">
        <f t="shared" si="717"/>
        <v>0.20178538880268188</v>
      </c>
      <c r="EF103" s="286">
        <f t="shared" si="717"/>
        <v>0.17056769735848998</v>
      </c>
      <c r="EG103" s="286">
        <f t="shared" si="717"/>
        <v>0.16387017069767201</v>
      </c>
      <c r="EH103" s="286">
        <f t="shared" si="717"/>
        <v>0.16867644797235173</v>
      </c>
      <c r="EI103" s="286">
        <f t="shared" si="717"/>
        <v>0.16812368214487558</v>
      </c>
      <c r="EJ103" s="286">
        <f t="shared" si="717"/>
        <v>9.6818181818181817E-2</v>
      </c>
      <c r="EK103" s="286">
        <f t="shared" ref="EK103:EN103" si="718">EK98/EK70</f>
        <v>0.25735294117647106</v>
      </c>
      <c r="EL103" s="286">
        <f t="shared" si="718"/>
        <v>0.19852941176470598</v>
      </c>
      <c r="EM103" s="286">
        <f t="shared" si="718"/>
        <v>0.15931372549019615</v>
      </c>
      <c r="EN103" s="286">
        <f t="shared" si="718"/>
        <v>0.13602941176470593</v>
      </c>
      <c r="EO103" s="286">
        <f t="shared" ref="EO103:ES103" si="719">EO98/EO70</f>
        <v>0.12058823529411769</v>
      </c>
      <c r="EP103" s="286">
        <f t="shared" si="719"/>
        <v>0.11764705882352956</v>
      </c>
      <c r="EQ103" s="286">
        <f t="shared" si="719"/>
        <v>0.10661764705882358</v>
      </c>
      <c r="ER103" s="286">
        <f t="shared" si="719"/>
        <v>0.1004901960784314</v>
      </c>
      <c r="ES103" s="286">
        <f t="shared" si="719"/>
        <v>9.3749999999999972E-2</v>
      </c>
      <c r="ET103" s="286">
        <f t="shared" ref="ET103:FC103" si="720">ET98/ET70</f>
        <v>8.8235294117647134E-2</v>
      </c>
      <c r="EU103" s="286">
        <f t="shared" si="720"/>
        <v>0.30147058823529432</v>
      </c>
      <c r="EV103" s="286">
        <f t="shared" si="720"/>
        <v>0.22426470588235314</v>
      </c>
      <c r="EW103" s="286">
        <f t="shared" si="720"/>
        <v>0.18137254901960789</v>
      </c>
      <c r="EX103" s="286">
        <f t="shared" si="720"/>
        <v>0.15257352941176475</v>
      </c>
      <c r="EY103" s="286">
        <f t="shared" si="720"/>
        <v>0.13382352941176473</v>
      </c>
      <c r="EZ103" s="286">
        <f t="shared" si="720"/>
        <v>0.13235294117647109</v>
      </c>
      <c r="FA103" s="286">
        <f t="shared" si="720"/>
        <v>0.12132352941176479</v>
      </c>
      <c r="FB103" s="286">
        <f t="shared" si="720"/>
        <v>0.11519607843137271</v>
      </c>
      <c r="FC103" s="286">
        <f t="shared" si="720"/>
        <v>0.10661764705882355</v>
      </c>
      <c r="FD103" s="286">
        <f t="shared" ref="FD103:FM103" si="721">FD98/FD70</f>
        <v>0.10147058823529417</v>
      </c>
      <c r="FE103" s="286">
        <f t="shared" si="721"/>
        <v>1.1470588235294119</v>
      </c>
      <c r="FF103" s="286">
        <f t="shared" si="721"/>
        <v>0.63970588235294124</v>
      </c>
      <c r="FG103" s="286">
        <f t="shared" si="721"/>
        <v>0.49509803921568618</v>
      </c>
      <c r="FH103" s="286">
        <f t="shared" si="721"/>
        <v>0.39705882352941169</v>
      </c>
      <c r="FI103" s="286">
        <f t="shared" si="721"/>
        <v>0.33382352941176463</v>
      </c>
      <c r="FJ103" s="286">
        <f t="shared" si="721"/>
        <v>0.92647058823529438</v>
      </c>
      <c r="FK103" s="286">
        <f t="shared" si="721"/>
        <v>0.58088235294117641</v>
      </c>
      <c r="FL103" s="286">
        <f t="shared" si="721"/>
        <v>0.39215686274509792</v>
      </c>
      <c r="FM103" s="286">
        <f t="shared" si="721"/>
        <v>0.32169117647058826</v>
      </c>
      <c r="FN103" s="286">
        <f t="shared" ref="FN103" si="722">FN98/FN70</f>
        <v>0.28235294117647058</v>
      </c>
      <c r="FO103" s="286">
        <f t="shared" si="717"/>
        <v>7.4486313515954902E-2</v>
      </c>
      <c r="FP103" s="286">
        <f t="shared" si="717"/>
        <v>3.4948635835876776E-2</v>
      </c>
      <c r="FQ103" s="286">
        <f t="shared" si="717"/>
        <v>0.2484472049689441</v>
      </c>
      <c r="FR103" s="286">
        <f t="shared" si="717"/>
        <v>0.17598343685300208</v>
      </c>
      <c r="FS103" s="286">
        <f t="shared" si="717"/>
        <v>0.41958041958041958</v>
      </c>
      <c r="FT103" s="286">
        <f t="shared" si="717"/>
        <v>0.25</v>
      </c>
      <c r="FU103" s="286">
        <f t="shared" si="717"/>
        <v>0.32892561983471075</v>
      </c>
      <c r="FV103" s="286">
        <f t="shared" si="717"/>
        <v>0.33223140495867759</v>
      </c>
      <c r="FW103" s="286">
        <f t="shared" si="717"/>
        <v>0.33057851239669417</v>
      </c>
      <c r="FX103" s="286">
        <f t="shared" si="717"/>
        <v>0.19694177545525302</v>
      </c>
      <c r="FY103" s="286">
        <f t="shared" si="717"/>
        <v>0.54166666666666574</v>
      </c>
      <c r="FZ103" s="286">
        <f t="shared" si="717"/>
        <v>0.14960629921259808</v>
      </c>
      <c r="GA103" s="286">
        <f t="shared" si="717"/>
        <v>0.10326086956521713</v>
      </c>
      <c r="GB103" s="286">
        <f t="shared" si="717"/>
        <v>0.34803921568627422</v>
      </c>
      <c r="GC103" s="286">
        <f t="shared" si="717"/>
        <v>0.12588652482269494</v>
      </c>
      <c r="GD103" s="286">
        <f t="shared" si="717"/>
        <v>0.13400335008375205</v>
      </c>
      <c r="GE103" s="286">
        <f t="shared" si="717"/>
        <v>8.7629515391076968E-2</v>
      </c>
      <c r="GF103" s="286">
        <f t="shared" si="717"/>
        <v>8.8219613137818231E-2</v>
      </c>
      <c r="GG103" s="286">
        <f t="shared" si="717"/>
        <v>8.9006410133473254E-2</v>
      </c>
      <c r="GH103" s="286">
        <f t="shared" si="717"/>
        <v>4.2936231927710844E-2</v>
      </c>
      <c r="GI103" s="286">
        <f t="shared" si="717"/>
        <v>3.2312834337349397E-2</v>
      </c>
      <c r="GJ103" s="286">
        <f t="shared" ref="GJ103:GM103" si="723">GJ98/GJ70</f>
        <v>-1.7705662650602412E-3</v>
      </c>
      <c r="GK103" s="286">
        <f t="shared" si="723"/>
        <v>-2.8771701807228916E-2</v>
      </c>
      <c r="GL103" s="286">
        <f t="shared" si="723"/>
        <v>0.16023624698795183</v>
      </c>
      <c r="GM103" s="286">
        <f t="shared" si="723"/>
        <v>0.15138341566265062</v>
      </c>
      <c r="GN103" s="286">
        <f t="shared" ref="GN103:GO103" si="724">GN98/GN70</f>
        <v>0.11995586445783134</v>
      </c>
      <c r="GO103" s="286">
        <f t="shared" si="724"/>
        <v>9.3397370481927727E-2</v>
      </c>
      <c r="GP103" s="286">
        <f t="shared" si="717"/>
        <v>0.1576292559899117</v>
      </c>
      <c r="GQ103" s="286">
        <f t="shared" si="717"/>
        <v>0.15343562374916592</v>
      </c>
      <c r="GR103" s="286">
        <f t="shared" si="717"/>
        <v>3.394518481267287E-2</v>
      </c>
      <c r="GS103" s="286">
        <f t="shared" si="717"/>
        <v>1.2572290671360323E-2</v>
      </c>
      <c r="GT103" s="286">
        <f t="shared" si="717"/>
        <v>7.0208333333333331E-2</v>
      </c>
      <c r="GU103" s="286">
        <f t="shared" si="717"/>
        <v>7.5000000000000067E-2</v>
      </c>
      <c r="GV103" s="286">
        <f t="shared" si="717"/>
        <v>7.4615384615384597E-2</v>
      </c>
      <c r="GW103" s="286">
        <f t="shared" si="717"/>
        <v>8.7096774193548401E-2</v>
      </c>
      <c r="GX103" s="286">
        <f t="shared" si="717"/>
        <v>0.1</v>
      </c>
      <c r="GY103" s="286">
        <f t="shared" si="717"/>
        <v>7.4999999999999997E-2</v>
      </c>
      <c r="GZ103" s="286">
        <f t="shared" si="717"/>
        <v>6.7500000000000004E-2</v>
      </c>
      <c r="HA103" s="286">
        <f t="shared" si="717"/>
        <v>0.27812500000000001</v>
      </c>
      <c r="HB103" s="286">
        <f t="shared" si="717"/>
        <v>0.15540944411237298</v>
      </c>
      <c r="HC103" s="286">
        <f t="shared" si="717"/>
        <v>0.15351550506601161</v>
      </c>
      <c r="HD103" s="286">
        <f t="shared" si="717"/>
        <v>-1.7392316354637272E-2</v>
      </c>
      <c r="HE103" s="286">
        <f t="shared" si="717"/>
        <v>7.9977606270244403E-2</v>
      </c>
      <c r="HF103" s="286">
        <f t="shared" si="717"/>
        <v>7.3606265365307635E-2</v>
      </c>
      <c r="HG103" s="286">
        <f t="shared" si="717"/>
        <v>0</v>
      </c>
      <c r="HH103" s="286">
        <f t="shared" si="717"/>
        <v>3.8725446187842232E-2</v>
      </c>
      <c r="HI103" s="286">
        <f t="shared" si="717"/>
        <v>4.6470535425410714E-2</v>
      </c>
      <c r="HJ103" s="286">
        <f t="shared" si="717"/>
        <v>3.8725446187842238E-2</v>
      </c>
      <c r="HK103" s="286">
        <f t="shared" si="717"/>
        <v>0.25197984161267117</v>
      </c>
      <c r="HL103" s="286">
        <f t="shared" si="717"/>
        <v>0.25245239469128677</v>
      </c>
      <c r="HM103" s="286">
        <f t="shared" ref="HM103:KB103" si="725">HM98/HM70</f>
        <v>0.32258064516130602</v>
      </c>
      <c r="HN103" s="286">
        <f t="shared" si="725"/>
        <v>0.2516778523489932</v>
      </c>
      <c r="HO103" s="286">
        <f t="shared" si="725"/>
        <v>0.72555205047319116</v>
      </c>
      <c r="HP103" s="286">
        <f t="shared" si="725"/>
        <v>0.59331175836030303</v>
      </c>
      <c r="HQ103" s="286">
        <f t="shared" si="725"/>
        <v>0.72164948453608435</v>
      </c>
      <c r="HR103" s="286">
        <f t="shared" si="725"/>
        <v>0.69686411149825866</v>
      </c>
      <c r="HS103" s="286">
        <f t="shared" si="725"/>
        <v>8.5970546596566513E-2</v>
      </c>
      <c r="HT103" s="286">
        <f t="shared" si="725"/>
        <v>5.9234186587687705E-2</v>
      </c>
      <c r="HU103" s="286">
        <f t="shared" si="725"/>
        <v>8.5416666666666627E-2</v>
      </c>
      <c r="HV103" s="286">
        <f t="shared" si="725"/>
        <v>6.2499999999999931E-2</v>
      </c>
      <c r="HW103" s="286">
        <f t="shared" si="725"/>
        <v>0.16213333333333332</v>
      </c>
      <c r="HX103" s="286">
        <f t="shared" si="725"/>
        <v>0.16124666666666668</v>
      </c>
      <c r="HY103" s="286">
        <f t="shared" si="725"/>
        <v>6.7718038449302353E-2</v>
      </c>
      <c r="HZ103" s="286">
        <f t="shared" si="725"/>
        <v>5.6124938994631536E-2</v>
      </c>
      <c r="IA103" s="286">
        <f t="shared" si="725"/>
        <v>8.7432968057822399E-2</v>
      </c>
      <c r="IB103" s="286">
        <f t="shared" si="725"/>
        <v>-0.12096774193548254</v>
      </c>
      <c r="IC103" s="286">
        <f t="shared" si="725"/>
        <v>8.8380556277618941E-2</v>
      </c>
      <c r="ID103" s="286">
        <f t="shared" si="725"/>
        <v>8.2752613240418105E-2</v>
      </c>
      <c r="IE103" s="286">
        <f t="shared" si="725"/>
        <v>7.9787234042553196E-2</v>
      </c>
      <c r="IF103" s="286">
        <f t="shared" si="725"/>
        <v>0.1024</v>
      </c>
      <c r="IG103" s="286">
        <f t="shared" si="725"/>
        <v>0.24242424242424246</v>
      </c>
      <c r="IH103" s="286">
        <f t="shared" si="725"/>
        <v>0.10526315789473686</v>
      </c>
      <c r="II103" s="286">
        <f t="shared" si="725"/>
        <v>0.14166666666666669</v>
      </c>
      <c r="IJ103" s="286">
        <f t="shared" si="725"/>
        <v>0.17931034482758612</v>
      </c>
      <c r="IK103" s="286">
        <f t="shared" si="725"/>
        <v>0.21428571428571433</v>
      </c>
      <c r="IL103" s="286">
        <f t="shared" ref="IL103:IM103" si="726">IL98/IL70</f>
        <v>9.2187500000000019E-2</v>
      </c>
      <c r="IM103" s="286">
        <f t="shared" si="726"/>
        <v>0.13499999999999993</v>
      </c>
      <c r="IN103" s="286">
        <f t="shared" ref="IN103:IO103" si="727">IN98/IN70</f>
        <v>0.17586206896551729</v>
      </c>
      <c r="IO103" s="286">
        <f t="shared" si="727"/>
        <v>0.21052631578947373</v>
      </c>
      <c r="IP103" s="286">
        <f t="shared" ref="IP103" si="728">IP98/IP70</f>
        <v>0.24821428571428575</v>
      </c>
      <c r="IQ103" s="286">
        <f t="shared" ref="IQ103:IR103" si="729">IQ98/IQ70</f>
        <v>0.10133333333333333</v>
      </c>
      <c r="IR103" s="286">
        <f t="shared" si="729"/>
        <v>0.14057971014492757</v>
      </c>
      <c r="IS103" s="286">
        <f t="shared" ref="IS103:IT103" si="730">IS98/IS70</f>
        <v>0.18000000000000005</v>
      </c>
      <c r="IT103" s="286">
        <f t="shared" si="730"/>
        <v>0.21587301587301591</v>
      </c>
      <c r="IU103" s="286">
        <f t="shared" ref="IU103:IV103" si="731">IU98/IU70</f>
        <v>9.3650793650793637E-2</v>
      </c>
      <c r="IV103" s="286">
        <f t="shared" si="731"/>
        <v>0.11304347826086959</v>
      </c>
      <c r="IW103" s="286">
        <f t="shared" ref="IW103:IY103" si="732">IW98/IW70</f>
        <v>0.14057971014492757</v>
      </c>
      <c r="IX103" s="286">
        <f t="shared" si="732"/>
        <v>0.18000000000000005</v>
      </c>
      <c r="IY103" s="286">
        <f t="shared" si="732"/>
        <v>0.21587301587301591</v>
      </c>
      <c r="IZ103" s="286">
        <f t="shared" ref="IZ103:JA103" si="733">IZ98/IZ70</f>
        <v>0.19411764705882364</v>
      </c>
      <c r="JA103" s="286">
        <f t="shared" si="733"/>
        <v>0.22249999999999992</v>
      </c>
      <c r="JB103" s="286">
        <f t="shared" si="725"/>
        <v>0.22432432432432434</v>
      </c>
      <c r="JC103" s="286">
        <f t="shared" si="725"/>
        <v>9.4285714285714237E-2</v>
      </c>
      <c r="JD103" s="286">
        <f t="shared" si="725"/>
        <v>0.13200000000000001</v>
      </c>
      <c r="JE103" s="286">
        <f t="shared" si="725"/>
        <v>0.11448275862068966</v>
      </c>
      <c r="JF103" s="286">
        <f t="shared" si="725"/>
        <v>0.14588235294117644</v>
      </c>
      <c r="JG103" s="286">
        <f t="shared" si="725"/>
        <v>0.24375000000000005</v>
      </c>
      <c r="JH103" s="286">
        <f t="shared" si="725"/>
        <v>0.59130434782608687</v>
      </c>
      <c r="JI103" s="286">
        <f t="shared" si="725"/>
        <v>0.14329896907216497</v>
      </c>
      <c r="JJ103" s="286">
        <f t="shared" si="725"/>
        <v>0.13124999999999998</v>
      </c>
      <c r="JK103" s="286">
        <f t="shared" si="725"/>
        <v>0.17540983606557384</v>
      </c>
      <c r="JL103" s="286">
        <f t="shared" si="725"/>
        <v>0.21399999999999988</v>
      </c>
      <c r="JM103" s="286">
        <f t="shared" si="725"/>
        <v>0.25714285714285723</v>
      </c>
      <c r="JN103" s="286">
        <f t="shared" si="725"/>
        <v>8.7999999999999995E-2</v>
      </c>
      <c r="JO103" s="286">
        <f t="shared" si="725"/>
        <v>0.12068965517241381</v>
      </c>
      <c r="JP103" s="286">
        <f t="shared" si="725"/>
        <v>9.6000000000000002E-2</v>
      </c>
      <c r="JQ103" s="286">
        <f t="shared" si="725"/>
        <v>0.12857142857142856</v>
      </c>
      <c r="JR103" s="286">
        <f t="shared" si="725"/>
        <v>0.16874999999999976</v>
      </c>
      <c r="JS103" s="286">
        <f t="shared" si="725"/>
        <v>5.1376146788990808E-2</v>
      </c>
      <c r="JT103" s="286">
        <f t="shared" si="725"/>
        <v>7.4789915966386539E-2</v>
      </c>
      <c r="JU103" s="286">
        <f t="shared" si="725"/>
        <v>0.10219780219780217</v>
      </c>
      <c r="JV103" s="286">
        <f t="shared" si="725"/>
        <v>0.12533333333333327</v>
      </c>
      <c r="JW103" s="286">
        <f t="shared" si="725"/>
        <v>0.14999999999999988</v>
      </c>
      <c r="JX103" s="286">
        <f t="shared" si="725"/>
        <v>5.2212389380530959E-2</v>
      </c>
      <c r="JY103" s="286">
        <f t="shared" si="725"/>
        <v>6.5116279069767441E-2</v>
      </c>
      <c r="JZ103" s="286">
        <f t="shared" si="725"/>
        <v>5.4666666666666655E-2</v>
      </c>
      <c r="KA103" s="286">
        <f t="shared" si="725"/>
        <v>7.0238095238095238E-2</v>
      </c>
      <c r="KB103" s="286">
        <f t="shared" si="725"/>
        <v>9.2857142857142763E-2</v>
      </c>
      <c r="KC103" s="286">
        <f t="shared" ref="KC103:LF103" si="734">KC98/KC70</f>
        <v>6.0544217687074839E-2</v>
      </c>
      <c r="KD103" s="286">
        <f t="shared" si="734"/>
        <v>9.4059405940594074E-2</v>
      </c>
      <c r="KE103" s="286">
        <f t="shared" si="734"/>
        <v>0.12435897435897438</v>
      </c>
      <c r="KF103" s="286">
        <f t="shared" si="734"/>
        <v>0.15468749999999984</v>
      </c>
      <c r="KG103" s="286">
        <f t="shared" si="734"/>
        <v>0.18000000000000016</v>
      </c>
      <c r="KH103" s="286">
        <f t="shared" si="734"/>
        <v>6.0927152317880796E-2</v>
      </c>
      <c r="KI103" s="286">
        <f t="shared" si="734"/>
        <v>8.6111111111111138E-2</v>
      </c>
      <c r="KJ103" s="286">
        <f t="shared" si="734"/>
        <v>5.7142857142857141E-2</v>
      </c>
      <c r="KK103" s="287">
        <f t="shared" si="734"/>
        <v>0</v>
      </c>
      <c r="KL103" s="286">
        <f t="shared" ref="KL103" si="735">KL98/KL70</f>
        <v>6.7105263157894765E-2</v>
      </c>
      <c r="KM103" s="286">
        <f t="shared" ref="KM103:KN103" si="736">KM98/KM70</f>
        <v>9.7222222222222252E-2</v>
      </c>
      <c r="KN103" s="286">
        <f t="shared" si="736"/>
        <v>0.12608695652173918</v>
      </c>
      <c r="KO103" s="286">
        <f t="shared" ref="KO103:KP103" si="737">KO98/KO70</f>
        <v>0.15294117647058822</v>
      </c>
      <c r="KP103" s="286">
        <f t="shared" si="737"/>
        <v>0.17761194029850763</v>
      </c>
      <c r="KQ103" s="286">
        <f t="shared" ref="KQ103:KR103" si="738">KQ98/KQ70</f>
        <v>4.7368421052631567E-2</v>
      </c>
      <c r="KR103" s="286">
        <f t="shared" si="738"/>
        <v>7.1111111111111097E-2</v>
      </c>
      <c r="KS103" s="286">
        <f t="shared" ref="KS103:KT103" si="739">KS98/KS70</f>
        <v>0.10121951219512194</v>
      </c>
      <c r="KT103" s="286">
        <f t="shared" si="739"/>
        <v>0.12531645569620259</v>
      </c>
      <c r="KU103" s="286">
        <f t="shared" ref="KU103:KV103" si="740">KU98/KU70</f>
        <v>0.15263157894736834</v>
      </c>
      <c r="KV103" s="286">
        <f t="shared" si="740"/>
        <v>6.7105263157894751E-2</v>
      </c>
      <c r="KW103" s="286">
        <f t="shared" ref="KW103:KZ103" si="741">KW98/KW70</f>
        <v>8.0722891566265068E-2</v>
      </c>
      <c r="KX103" s="286">
        <f t="shared" si="741"/>
        <v>0.10121951219512194</v>
      </c>
      <c r="KY103" s="286">
        <f t="shared" si="741"/>
        <v>0.12531645569620259</v>
      </c>
      <c r="KZ103" s="286">
        <f t="shared" si="741"/>
        <v>0.15263157894736834</v>
      </c>
      <c r="LA103" s="286">
        <f t="shared" ref="LA103:LD103" si="742">LA98/LA70</f>
        <v>8.3333333333333093E-2</v>
      </c>
      <c r="LB103" s="286">
        <f t="shared" si="742"/>
        <v>0.10294117647058824</v>
      </c>
      <c r="LC103" s="286">
        <f t="shared" si="742"/>
        <v>0.12531645569620259</v>
      </c>
      <c r="LD103" s="286">
        <f t="shared" si="742"/>
        <v>0.15263157894736834</v>
      </c>
      <c r="LE103" s="286">
        <f t="shared" si="734"/>
        <v>4.4000000000000039E-2</v>
      </c>
      <c r="LF103" s="286">
        <f t="shared" si="734"/>
        <v>0.16399999999999998</v>
      </c>
      <c r="LG103" s="286">
        <f t="shared" ref="LG103:LH103" si="743">LG98/LG70</f>
        <v>7.9615822064956362E-2</v>
      </c>
      <c r="LH103" s="286">
        <f t="shared" si="743"/>
        <v>-4.1428571428571459</v>
      </c>
      <c r="LI103" s="326">
        <f t="shared" ref="LI103:LJ103" si="744">LI98/LI70</f>
        <v>1.9417475728155343E-3</v>
      </c>
      <c r="LJ103" s="326">
        <f t="shared" si="744"/>
        <v>3.966666666666667E-3</v>
      </c>
      <c r="LK103" s="288"/>
      <c r="LL103" s="288"/>
      <c r="LM103" s="288"/>
      <c r="LN103" s="288"/>
      <c r="LO103" s="288"/>
      <c r="LP103" s="288"/>
      <c r="LQ103" s="288"/>
      <c r="LR103" s="288"/>
      <c r="LS103" s="288"/>
      <c r="LT103" s="288"/>
      <c r="LU103" s="288"/>
      <c r="LV103" s="288"/>
      <c r="LW103" s="288"/>
      <c r="LX103" s="288"/>
      <c r="LY103" s="288"/>
      <c r="LZ103" s="288"/>
      <c r="MA103" s="288"/>
      <c r="MB103" s="288"/>
      <c r="MC103" s="288"/>
      <c r="MD103" s="288"/>
      <c r="ME103" s="288"/>
      <c r="MF103" s="288"/>
      <c r="MG103" s="288"/>
      <c r="MH103" s="288"/>
      <c r="MI103" s="288"/>
      <c r="MJ103" s="288"/>
      <c r="MK103" s="288"/>
      <c r="ML103" s="288"/>
      <c r="MM103" s="288"/>
      <c r="MN103" s="288"/>
      <c r="MO103" s="288"/>
      <c r="MP103" s="288"/>
      <c r="MQ103" s="288"/>
      <c r="MR103" s="288"/>
      <c r="MT103" s="289"/>
      <c r="MV103" s="289"/>
      <c r="SM103" s="289"/>
      <c r="SN103" s="289"/>
      <c r="SO103" s="289"/>
      <c r="SP103" s="289"/>
      <c r="SQ103" s="289"/>
      <c r="SR103" s="289"/>
      <c r="SS103" s="289"/>
      <c r="ST103" s="289"/>
      <c r="SU103" s="289"/>
      <c r="SV103" s="289"/>
      <c r="SW103" s="289"/>
      <c r="SX103" s="289"/>
      <c r="SY103" s="289"/>
      <c r="SZ103" s="289"/>
      <c r="TA103" s="289"/>
      <c r="TB103" s="289"/>
      <c r="TC103" s="289"/>
      <c r="TD103" s="289"/>
      <c r="TE103" s="289"/>
      <c r="TF103" s="289"/>
      <c r="TG103" s="289"/>
      <c r="TH103" s="289"/>
      <c r="TI103" s="289"/>
      <c r="TJ103" s="289"/>
      <c r="TK103" s="289"/>
      <c r="TL103" s="289"/>
      <c r="TM103" s="289"/>
      <c r="TN103" s="289"/>
      <c r="TO103" s="289"/>
      <c r="TP103" s="289"/>
      <c r="TQ103" s="289"/>
      <c r="TR103" s="289"/>
      <c r="TS103" s="289"/>
      <c r="TT103" s="289"/>
      <c r="TU103" s="289"/>
      <c r="TV103" s="289"/>
      <c r="TW103" s="289"/>
      <c r="TX103" s="289"/>
      <c r="TY103" s="289"/>
      <c r="TZ103" s="289"/>
      <c r="UA103" s="289"/>
      <c r="UB103" s="289"/>
      <c r="UC103" s="289"/>
      <c r="UD103" s="289"/>
      <c r="UE103" s="289"/>
      <c r="UF103" s="289"/>
      <c r="UG103" s="289"/>
      <c r="UH103" s="289"/>
      <c r="UI103" s="289"/>
      <c r="UJ103" s="290"/>
      <c r="UK103" s="290"/>
      <c r="UL103" s="289"/>
      <c r="UM103" s="289"/>
      <c r="UN103" s="289"/>
      <c r="UO103" s="289"/>
      <c r="UP103" s="289"/>
      <c r="UQ103" s="289"/>
      <c r="UR103" s="289"/>
      <c r="US103" s="289"/>
      <c r="UT103" s="289"/>
      <c r="UU103" s="289"/>
      <c r="UV103" s="289"/>
      <c r="UW103" s="289"/>
      <c r="UX103" s="289"/>
      <c r="UY103" s="289"/>
      <c r="UZ103" s="289"/>
      <c r="VA103" s="289"/>
      <c r="VB103" s="289"/>
      <c r="VC103" s="289"/>
      <c r="VD103" s="289"/>
      <c r="VE103" s="289"/>
      <c r="VF103" s="289"/>
      <c r="VG103" s="289"/>
      <c r="VH103" s="289"/>
      <c r="VI103" s="289"/>
      <c r="VJ103" s="289"/>
      <c r="VK103" s="289"/>
      <c r="VL103" s="289"/>
      <c r="VM103" s="289"/>
      <c r="VN103" s="289"/>
      <c r="VO103" s="289"/>
      <c r="VP103" s="289"/>
      <c r="VQ103" s="289"/>
      <c r="VR103" s="289"/>
      <c r="VS103" s="289"/>
      <c r="VT103" s="289"/>
      <c r="VU103" s="289"/>
      <c r="VV103" s="289"/>
      <c r="VW103" s="289"/>
      <c r="VX103" s="289"/>
      <c r="VY103" s="289"/>
      <c r="VZ103" s="289"/>
      <c r="WA103" s="289"/>
      <c r="WB103" s="289"/>
      <c r="WC103" s="289"/>
      <c r="WD103" s="289"/>
      <c r="WE103" s="289"/>
      <c r="WF103" s="289"/>
      <c r="WG103" s="289"/>
      <c r="WH103" s="289"/>
      <c r="WI103" s="289"/>
      <c r="WJ103" s="289"/>
      <c r="WK103" s="289"/>
      <c r="WL103" s="289"/>
      <c r="WM103" s="289"/>
      <c r="WN103" s="289"/>
      <c r="WO103" s="289"/>
      <c r="WP103" s="289"/>
      <c r="WQ103" s="289"/>
      <c r="WR103" s="289"/>
      <c r="WS103" s="289"/>
      <c r="WT103" s="289"/>
      <c r="WU103" s="289"/>
      <c r="WV103" s="289"/>
      <c r="WW103" s="289"/>
      <c r="WX103" s="289"/>
      <c r="WY103" s="289"/>
      <c r="WZ103" s="289"/>
      <c r="XA103" s="289"/>
      <c r="XB103" s="289"/>
      <c r="XC103" s="289"/>
      <c r="XD103" s="289"/>
      <c r="XE103" s="289"/>
      <c r="XF103" s="289"/>
      <c r="XG103" s="289"/>
      <c r="XH103" s="289"/>
      <c r="XI103" s="289"/>
      <c r="XJ103" s="289"/>
      <c r="XK103" s="289"/>
      <c r="XL103" s="289"/>
      <c r="XM103" s="289"/>
      <c r="XN103" s="289"/>
      <c r="XO103" s="289"/>
      <c r="XP103" s="289"/>
      <c r="XQ103" s="289"/>
      <c r="XR103" s="289"/>
      <c r="XS103" s="289"/>
      <c r="XT103" s="289"/>
      <c r="XU103" s="289"/>
      <c r="XV103" s="289"/>
      <c r="XW103" s="289"/>
      <c r="XX103" s="289"/>
      <c r="XY103" s="289"/>
      <c r="XZ103" s="289"/>
      <c r="YA103" s="289"/>
      <c r="YB103" s="289"/>
      <c r="YC103" s="289"/>
      <c r="YD103" s="289"/>
      <c r="YE103" s="289"/>
      <c r="YF103" s="289"/>
      <c r="YL103" s="320">
        <f>YL98/YL70</f>
        <v>2.274015748031496E-3</v>
      </c>
      <c r="YM103" s="320">
        <f>YM98/YM70</f>
        <v>1.4496000000000001E-3</v>
      </c>
      <c r="YN103" s="320">
        <f>YN98/YN70</f>
        <v>6.8616672033462614E-4</v>
      </c>
      <c r="YO103" s="321">
        <f>YO98/YO70</f>
        <v>3.9241560803450839E-4</v>
      </c>
      <c r="YP103" s="288"/>
      <c r="YQ103" s="288"/>
    </row>
    <row r="104" spans="1:667" s="285" customFormat="1" ht="54.75" customHeight="1" x14ac:dyDescent="0.25">
      <c r="C104" s="286"/>
      <c r="D104" s="286"/>
      <c r="E104" s="286"/>
      <c r="F104" s="286"/>
      <c r="G104" s="286"/>
      <c r="H104" s="286"/>
      <c r="I104" s="286"/>
      <c r="J104" s="286"/>
      <c r="K104" s="286"/>
      <c r="L104" s="286"/>
      <c r="M104" s="286"/>
      <c r="N104" s="286"/>
      <c r="O104" s="286"/>
      <c r="P104" s="286"/>
      <c r="Q104" s="286"/>
      <c r="R104" s="286"/>
      <c r="S104" s="286"/>
      <c r="T104" s="286"/>
      <c r="U104" s="286"/>
      <c r="V104" s="286"/>
      <c r="W104" s="286"/>
      <c r="X104" s="286"/>
      <c r="Y104" s="286"/>
      <c r="Z104" s="286"/>
      <c r="AA104" s="286"/>
      <c r="AB104" s="286"/>
      <c r="AC104" s="286"/>
      <c r="AD104" s="286"/>
      <c r="AE104" s="286"/>
      <c r="AF104" s="286"/>
      <c r="AG104" s="286"/>
      <c r="AH104" s="286"/>
      <c r="AI104" s="286"/>
      <c r="AJ104" s="286"/>
      <c r="AK104" s="286"/>
      <c r="AL104" s="286"/>
      <c r="AM104" s="286"/>
      <c r="AN104" s="286"/>
      <c r="AO104" s="286"/>
      <c r="AP104" s="286"/>
      <c r="AQ104" s="286"/>
      <c r="AR104" s="286"/>
      <c r="AS104" s="286"/>
      <c r="AT104" s="286"/>
      <c r="AU104" s="286"/>
      <c r="AV104" s="286"/>
      <c r="AW104" s="286"/>
      <c r="AX104" s="286"/>
      <c r="AY104" s="286"/>
      <c r="AZ104" s="286"/>
      <c r="BA104" s="286"/>
      <c r="BB104" s="286"/>
      <c r="BC104" s="286"/>
      <c r="BD104" s="286"/>
      <c r="BE104" s="286"/>
      <c r="BF104" s="286"/>
      <c r="BG104" s="286"/>
      <c r="BH104" s="286"/>
      <c r="BI104" s="286"/>
      <c r="BJ104" s="286"/>
      <c r="BK104" s="286"/>
      <c r="BL104" s="286"/>
      <c r="BM104" s="286"/>
      <c r="BN104" s="286"/>
      <c r="BO104" s="286"/>
      <c r="BP104" s="286"/>
      <c r="BQ104" s="286"/>
      <c r="BR104" s="286"/>
      <c r="BS104" s="286"/>
      <c r="BT104" s="286"/>
      <c r="BU104" s="286"/>
      <c r="BV104" s="286"/>
      <c r="BW104" s="286"/>
      <c r="BX104" s="286"/>
      <c r="BY104" s="286"/>
      <c r="BZ104" s="286"/>
      <c r="CA104" s="286"/>
      <c r="CB104" s="286"/>
      <c r="CC104" s="286"/>
      <c r="CD104" s="286"/>
      <c r="CE104" s="286"/>
      <c r="CF104" s="286"/>
      <c r="CG104" s="286"/>
      <c r="CH104" s="286"/>
      <c r="CI104" s="286"/>
      <c r="CJ104" s="286"/>
      <c r="CK104" s="286"/>
      <c r="CL104" s="286"/>
      <c r="CM104" s="286"/>
      <c r="CN104" s="286"/>
      <c r="CO104" s="286"/>
      <c r="CP104" s="286"/>
      <c r="CQ104" s="286"/>
      <c r="CR104" s="286"/>
      <c r="CS104" s="286"/>
      <c r="CT104" s="286"/>
      <c r="CU104" s="286"/>
      <c r="CV104" s="286"/>
      <c r="CW104" s="286"/>
      <c r="CX104" s="286"/>
      <c r="CY104" s="286"/>
      <c r="CZ104" s="286"/>
      <c r="DA104" s="286"/>
      <c r="DB104" s="286"/>
      <c r="DC104" s="286"/>
      <c r="DD104" s="286"/>
      <c r="DE104" s="286"/>
      <c r="DF104" s="286"/>
      <c r="DG104" s="286"/>
      <c r="DH104" s="286"/>
      <c r="DI104" s="286"/>
      <c r="DJ104" s="286"/>
      <c r="DK104" s="286"/>
      <c r="DL104" s="286"/>
      <c r="DM104" s="286"/>
      <c r="DN104" s="286"/>
      <c r="DO104" s="286"/>
      <c r="DP104" s="286"/>
      <c r="DQ104" s="286"/>
      <c r="DR104" s="286"/>
      <c r="DS104" s="286"/>
      <c r="DT104" s="286"/>
      <c r="DU104" s="286"/>
      <c r="DV104" s="286"/>
      <c r="DW104" s="286"/>
      <c r="DX104" s="286"/>
      <c r="DY104" s="286"/>
      <c r="DZ104" s="286"/>
      <c r="EA104" s="286"/>
      <c r="EB104" s="286"/>
      <c r="EC104" s="286"/>
      <c r="ED104" s="286"/>
      <c r="EE104" s="286"/>
      <c r="EF104" s="286"/>
      <c r="EG104" s="286"/>
      <c r="EH104" s="286"/>
      <c r="EI104" s="286"/>
      <c r="EJ104" s="286"/>
      <c r="EK104" s="286"/>
      <c r="EL104" s="286"/>
      <c r="EM104" s="286"/>
      <c r="EN104" s="286"/>
      <c r="EO104" s="286"/>
      <c r="EP104" s="286"/>
      <c r="EQ104" s="286"/>
      <c r="ER104" s="286"/>
      <c r="ES104" s="286"/>
      <c r="ET104" s="286"/>
      <c r="EU104" s="286"/>
      <c r="EV104" s="286"/>
      <c r="EW104" s="286"/>
      <c r="EX104" s="286"/>
      <c r="EY104" s="286"/>
      <c r="EZ104" s="286"/>
      <c r="FA104" s="286"/>
      <c r="FB104" s="286"/>
      <c r="FC104" s="286"/>
      <c r="FD104" s="286"/>
      <c r="FE104" s="286"/>
      <c r="FF104" s="286"/>
      <c r="FG104" s="286"/>
      <c r="FH104" s="286"/>
      <c r="FI104" s="286"/>
      <c r="FJ104" s="286"/>
      <c r="FK104" s="286"/>
      <c r="FL104" s="286"/>
      <c r="FM104" s="286"/>
      <c r="FN104" s="286"/>
      <c r="FO104" s="286"/>
      <c r="FP104" s="286"/>
      <c r="FQ104" s="286"/>
      <c r="FR104" s="286"/>
      <c r="FS104" s="286"/>
      <c r="FT104" s="286"/>
      <c r="FU104" s="286"/>
      <c r="FV104" s="286"/>
      <c r="FW104" s="286"/>
      <c r="FX104" s="286"/>
      <c r="FY104" s="286"/>
      <c r="FZ104" s="286"/>
      <c r="GA104" s="286"/>
      <c r="GB104" s="286"/>
      <c r="GC104" s="286"/>
      <c r="GD104" s="286"/>
      <c r="GE104" s="286"/>
      <c r="GF104" s="286"/>
      <c r="GG104" s="286"/>
      <c r="GH104" s="286"/>
      <c r="GI104" s="286"/>
      <c r="GJ104" s="286"/>
      <c r="GK104" s="286"/>
      <c r="GL104" s="286"/>
      <c r="GM104" s="286"/>
      <c r="GN104" s="286"/>
      <c r="GO104" s="286"/>
      <c r="GP104" s="286"/>
      <c r="GQ104" s="286"/>
      <c r="GR104" s="286"/>
      <c r="GS104" s="286"/>
      <c r="GT104" s="286"/>
      <c r="GU104" s="286"/>
      <c r="GV104" s="286"/>
      <c r="GW104" s="286"/>
      <c r="GX104" s="286"/>
      <c r="GY104" s="286"/>
      <c r="GZ104" s="286"/>
      <c r="HA104" s="286"/>
      <c r="HB104" s="286"/>
      <c r="HC104" s="286"/>
      <c r="HD104" s="286"/>
      <c r="HE104" s="286"/>
      <c r="HF104" s="286"/>
      <c r="HG104" s="286"/>
      <c r="HH104" s="286"/>
      <c r="HI104" s="286"/>
      <c r="HJ104" s="286"/>
      <c r="HK104" s="286"/>
      <c r="HL104" s="286"/>
      <c r="HM104" s="286"/>
      <c r="HN104" s="286"/>
      <c r="HO104" s="286"/>
      <c r="HP104" s="286"/>
      <c r="HQ104" s="286"/>
      <c r="HR104" s="286"/>
      <c r="HS104" s="286"/>
      <c r="HT104" s="286"/>
      <c r="HU104" s="286"/>
      <c r="HV104" s="286"/>
      <c r="HW104" s="286"/>
      <c r="HX104" s="286"/>
      <c r="HY104" s="286"/>
      <c r="HZ104" s="286"/>
      <c r="IA104" s="286"/>
      <c r="IB104" s="286"/>
      <c r="IC104" s="286"/>
      <c r="ID104" s="286"/>
      <c r="IE104" s="286"/>
      <c r="IF104" s="286"/>
      <c r="IG104" s="286"/>
      <c r="IH104" s="286"/>
      <c r="II104" s="286"/>
      <c r="IJ104" s="286"/>
      <c r="IK104" s="286"/>
      <c r="IL104" s="286"/>
      <c r="IM104" s="286"/>
      <c r="IN104" s="286"/>
      <c r="IO104" s="286"/>
      <c r="IP104" s="286"/>
      <c r="IQ104" s="286"/>
      <c r="IR104" s="286"/>
      <c r="IS104" s="286"/>
      <c r="IT104" s="286"/>
      <c r="IU104" s="286"/>
      <c r="IV104" s="286"/>
      <c r="IW104" s="286"/>
      <c r="IX104" s="286"/>
      <c r="IY104" s="286"/>
      <c r="IZ104" s="286"/>
      <c r="JA104" s="286"/>
      <c r="JB104" s="286"/>
      <c r="JC104" s="286"/>
      <c r="JD104" s="286"/>
      <c r="JE104" s="286"/>
      <c r="JF104" s="286"/>
      <c r="JG104" s="286"/>
      <c r="JH104" s="286"/>
      <c r="JI104" s="286"/>
      <c r="JJ104" s="286"/>
      <c r="JK104" s="286"/>
      <c r="JL104" s="286"/>
      <c r="JM104" s="286"/>
      <c r="JN104" s="286"/>
      <c r="JO104" s="286"/>
      <c r="JP104" s="286"/>
      <c r="JQ104" s="286"/>
      <c r="JR104" s="286"/>
      <c r="JS104" s="286"/>
      <c r="JT104" s="286"/>
      <c r="JU104" s="286"/>
      <c r="JV104" s="286"/>
      <c r="JW104" s="286"/>
      <c r="JX104" s="286"/>
      <c r="JY104" s="286"/>
      <c r="JZ104" s="286"/>
      <c r="KA104" s="286"/>
      <c r="KB104" s="286"/>
      <c r="KC104" s="286"/>
      <c r="KD104" s="286"/>
      <c r="KE104" s="286"/>
      <c r="KF104" s="286"/>
      <c r="KG104" s="286"/>
      <c r="KH104" s="286"/>
      <c r="KI104" s="286"/>
      <c r="KJ104" s="286"/>
      <c r="KK104" s="286"/>
      <c r="KL104" s="286"/>
      <c r="KM104" s="286"/>
      <c r="KN104" s="286"/>
      <c r="KO104" s="286"/>
      <c r="KP104" s="286"/>
      <c r="KQ104" s="286"/>
      <c r="KR104" s="286"/>
      <c r="KS104" s="286"/>
      <c r="KT104" s="286"/>
      <c r="KU104" s="286"/>
      <c r="KV104" s="286"/>
      <c r="KW104" s="286"/>
      <c r="KX104" s="286"/>
      <c r="KY104" s="286"/>
      <c r="KZ104" s="286"/>
      <c r="LA104" s="286"/>
      <c r="LB104" s="286"/>
      <c r="LC104" s="286"/>
      <c r="LD104" s="286"/>
      <c r="LE104" s="286"/>
      <c r="LF104" s="286"/>
      <c r="LG104" s="289">
        <f>LG98/2</f>
        <v>0.31499999999999995</v>
      </c>
      <c r="LH104" s="289"/>
      <c r="LI104" s="327"/>
      <c r="LJ104" s="327"/>
      <c r="LK104" s="288"/>
      <c r="LL104" s="288"/>
      <c r="LM104" s="288"/>
      <c r="LN104" s="288"/>
      <c r="LO104" s="288"/>
      <c r="LP104" s="288"/>
      <c r="LQ104" s="288"/>
      <c r="LR104" s="288"/>
      <c r="LS104" s="288"/>
      <c r="LT104" s="288"/>
      <c r="LU104" s="288"/>
      <c r="LV104" s="288"/>
      <c r="LW104" s="288"/>
      <c r="LX104" s="288"/>
      <c r="LY104" s="288"/>
      <c r="LZ104" s="288"/>
      <c r="MA104" s="288"/>
      <c r="MB104" s="288"/>
      <c r="MC104" s="288"/>
      <c r="MD104" s="288"/>
      <c r="ME104" s="288"/>
      <c r="MF104" s="288"/>
      <c r="MG104" s="288"/>
      <c r="MH104" s="288"/>
      <c r="MI104" s="288"/>
      <c r="MJ104" s="288"/>
      <c r="MK104" s="288"/>
      <c r="ML104" s="288"/>
      <c r="MM104" s="288"/>
      <c r="MN104" s="288"/>
      <c r="MO104" s="288"/>
      <c r="MP104" s="288"/>
      <c r="MQ104" s="288"/>
      <c r="MR104" s="288"/>
      <c r="MT104" s="289"/>
      <c r="MV104" s="289"/>
      <c r="SM104" s="289"/>
      <c r="SN104" s="289"/>
      <c r="SO104" s="289"/>
      <c r="SP104" s="289"/>
      <c r="SQ104" s="289"/>
      <c r="SR104" s="289"/>
      <c r="SS104" s="289"/>
      <c r="ST104" s="289"/>
      <c r="SU104" s="289"/>
      <c r="SV104" s="289"/>
      <c r="SW104" s="289"/>
      <c r="SX104" s="289"/>
      <c r="SY104" s="289"/>
      <c r="SZ104" s="289"/>
      <c r="TA104" s="289"/>
      <c r="TB104" s="289"/>
      <c r="TC104" s="289"/>
      <c r="TD104" s="289"/>
      <c r="TE104" s="289"/>
      <c r="TF104" s="289"/>
      <c r="TG104" s="289"/>
      <c r="TH104" s="289"/>
      <c r="TI104" s="289"/>
      <c r="TJ104" s="289"/>
      <c r="TK104" s="289"/>
      <c r="TL104" s="289"/>
      <c r="TM104" s="289"/>
      <c r="TN104" s="289"/>
      <c r="TO104" s="289"/>
      <c r="TP104" s="289"/>
      <c r="TQ104" s="289"/>
      <c r="TR104" s="289"/>
      <c r="TS104" s="289"/>
      <c r="TT104" s="289"/>
      <c r="TU104" s="289"/>
      <c r="TV104" s="289"/>
      <c r="TW104" s="289"/>
      <c r="TX104" s="289"/>
      <c r="TY104" s="289"/>
      <c r="TZ104" s="289"/>
      <c r="UA104" s="289"/>
      <c r="UB104" s="289"/>
      <c r="UC104" s="289"/>
      <c r="UD104" s="289"/>
      <c r="UE104" s="289"/>
      <c r="UF104" s="289"/>
      <c r="UG104" s="289"/>
      <c r="UH104" s="289"/>
      <c r="UI104" s="289"/>
      <c r="UJ104" s="290"/>
      <c r="UK104" s="290"/>
      <c r="UL104" s="289"/>
      <c r="UM104" s="289"/>
      <c r="UN104" s="289"/>
      <c r="UO104" s="289"/>
      <c r="UP104" s="289"/>
      <c r="UQ104" s="289"/>
      <c r="UR104" s="289"/>
      <c r="US104" s="289"/>
      <c r="UT104" s="289"/>
      <c r="UU104" s="289"/>
      <c r="UV104" s="289"/>
      <c r="UW104" s="289"/>
      <c r="UX104" s="289"/>
      <c r="UY104" s="289"/>
      <c r="UZ104" s="289"/>
      <c r="VA104" s="289"/>
      <c r="VB104" s="289"/>
      <c r="VC104" s="289"/>
      <c r="VD104" s="289"/>
      <c r="VE104" s="289"/>
      <c r="VF104" s="289"/>
      <c r="VG104" s="289"/>
      <c r="VH104" s="289"/>
      <c r="VI104" s="289"/>
      <c r="VJ104" s="289"/>
      <c r="VK104" s="289"/>
      <c r="VL104" s="289"/>
      <c r="VM104" s="289"/>
      <c r="VN104" s="289"/>
      <c r="VO104" s="289"/>
      <c r="VP104" s="289"/>
      <c r="VQ104" s="289"/>
      <c r="VR104" s="289"/>
      <c r="VS104" s="289"/>
      <c r="VT104" s="289"/>
      <c r="VU104" s="289"/>
      <c r="VV104" s="289"/>
      <c r="VW104" s="289"/>
      <c r="VX104" s="289"/>
      <c r="VY104" s="289"/>
      <c r="VZ104" s="289"/>
      <c r="WA104" s="289"/>
      <c r="WB104" s="289"/>
      <c r="WC104" s="289"/>
      <c r="WD104" s="289"/>
      <c r="WE104" s="289"/>
      <c r="WF104" s="289"/>
      <c r="WG104" s="289"/>
      <c r="WH104" s="289"/>
      <c r="WI104" s="289"/>
      <c r="WJ104" s="289"/>
      <c r="WK104" s="289"/>
      <c r="WL104" s="289"/>
      <c r="WM104" s="289"/>
      <c r="WN104" s="289"/>
      <c r="WO104" s="289"/>
      <c r="WP104" s="289"/>
      <c r="WQ104" s="289"/>
      <c r="WR104" s="289"/>
      <c r="WS104" s="289"/>
      <c r="WT104" s="289"/>
      <c r="WU104" s="289"/>
      <c r="WV104" s="289"/>
      <c r="WW104" s="289"/>
      <c r="WX104" s="289"/>
      <c r="WY104" s="289"/>
      <c r="WZ104" s="289"/>
      <c r="XA104" s="289"/>
      <c r="XB104" s="289"/>
      <c r="XC104" s="289"/>
      <c r="XD104" s="289"/>
      <c r="XE104" s="289"/>
      <c r="XF104" s="289"/>
      <c r="XG104" s="289"/>
      <c r="XH104" s="289"/>
      <c r="XI104" s="289"/>
      <c r="XJ104" s="289"/>
      <c r="XK104" s="289"/>
      <c r="XL104" s="289"/>
      <c r="XM104" s="289"/>
      <c r="XN104" s="289"/>
      <c r="XO104" s="289"/>
      <c r="XP104" s="289"/>
      <c r="XQ104" s="289"/>
      <c r="XR104" s="289"/>
      <c r="XS104" s="289"/>
      <c r="XT104" s="289"/>
      <c r="XU104" s="289"/>
      <c r="XV104" s="289"/>
      <c r="XW104" s="289"/>
      <c r="XX104" s="289"/>
      <c r="XY104" s="289"/>
      <c r="XZ104" s="289"/>
      <c r="YA104" s="289"/>
      <c r="YB104" s="289"/>
      <c r="YC104" s="289"/>
      <c r="YD104" s="289"/>
      <c r="YE104" s="289"/>
      <c r="YF104" s="289"/>
      <c r="YL104" s="322"/>
      <c r="YM104" s="322"/>
      <c r="YN104" s="322"/>
      <c r="YO104" s="322"/>
      <c r="YP104" s="288"/>
      <c r="YQ104" s="288"/>
    </row>
    <row r="105" spans="1:667" s="75" customFormat="1" x14ac:dyDescent="0.25">
      <c r="A105" s="75" t="s">
        <v>1260</v>
      </c>
      <c r="DV105" s="68"/>
      <c r="GP105" s="80"/>
      <c r="GQ105" s="81"/>
      <c r="GR105" s="81"/>
      <c r="GS105" s="81"/>
      <c r="GT105" s="81"/>
      <c r="GU105" s="79"/>
      <c r="GV105" s="81"/>
      <c r="GW105" s="81"/>
      <c r="GX105" s="79"/>
      <c r="GY105" s="81"/>
      <c r="GZ105" s="81"/>
      <c r="HA105" s="81"/>
      <c r="HB105" s="81"/>
      <c r="HC105" s="81"/>
      <c r="HD105" s="81"/>
      <c r="HE105" s="81"/>
      <c r="HF105" s="81"/>
      <c r="HG105" s="81"/>
      <c r="HH105" s="81"/>
      <c r="HI105" s="81"/>
      <c r="HJ105" s="81"/>
      <c r="HK105" s="81"/>
      <c r="HL105" s="81"/>
      <c r="HM105" s="81"/>
      <c r="HN105" s="81"/>
      <c r="HO105" s="81"/>
      <c r="HP105" s="81"/>
      <c r="HQ105" s="81"/>
      <c r="HR105" s="81"/>
      <c r="HS105" s="81"/>
      <c r="HT105" s="81"/>
      <c r="HU105" s="81"/>
      <c r="HV105" s="81"/>
      <c r="HW105" s="81"/>
      <c r="HX105" s="81"/>
      <c r="HY105" s="81"/>
      <c r="HZ105" s="81"/>
      <c r="IA105" s="81"/>
      <c r="IB105" s="81"/>
      <c r="IC105" s="81"/>
      <c r="ID105" s="81"/>
      <c r="IE105" s="81"/>
      <c r="IF105" s="81"/>
      <c r="IG105" s="81"/>
      <c r="IH105" s="81"/>
      <c r="II105" s="81"/>
      <c r="IJ105" s="81"/>
      <c r="IK105" s="81"/>
      <c r="IL105" s="81"/>
      <c r="IM105" s="81"/>
      <c r="IN105" s="81"/>
      <c r="IO105" s="81"/>
      <c r="IP105" s="81"/>
      <c r="IQ105" s="81"/>
      <c r="IR105" s="81"/>
      <c r="IS105" s="81"/>
      <c r="IT105" s="81"/>
      <c r="IU105" s="81"/>
      <c r="IV105" s="81"/>
      <c r="IW105" s="81"/>
      <c r="IX105" s="81"/>
      <c r="IY105" s="81"/>
      <c r="IZ105" s="81"/>
      <c r="JA105" s="81"/>
      <c r="JB105" s="81"/>
      <c r="JC105" s="81"/>
      <c r="JD105" s="81"/>
      <c r="JE105" s="81"/>
      <c r="JF105" s="81"/>
      <c r="JG105" s="81"/>
      <c r="JH105" s="81"/>
      <c r="JI105" s="81"/>
      <c r="JJ105" s="81"/>
      <c r="JK105" s="81"/>
      <c r="JL105" s="81"/>
      <c r="JM105" s="81"/>
      <c r="JN105" s="81"/>
      <c r="JO105" s="81"/>
      <c r="JP105" s="81"/>
      <c r="JQ105" s="81"/>
      <c r="JR105" s="81"/>
      <c r="JS105" s="81"/>
      <c r="JT105" s="81"/>
      <c r="JU105" s="81"/>
      <c r="JV105" s="81"/>
      <c r="JW105" s="81"/>
      <c r="JX105" s="81"/>
      <c r="JY105" s="81"/>
      <c r="JZ105" s="81"/>
      <c r="KA105" s="81"/>
      <c r="KB105" s="81"/>
      <c r="KC105" s="81"/>
      <c r="KD105" s="81"/>
      <c r="KE105" s="81"/>
      <c r="KF105" s="81"/>
      <c r="KG105" s="81"/>
      <c r="KH105" s="81"/>
      <c r="KI105" s="81"/>
      <c r="LG105" s="81"/>
      <c r="LH105" s="81"/>
      <c r="LI105" s="346"/>
      <c r="LJ105" s="346"/>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T105" s="79" t="s">
        <v>2191</v>
      </c>
      <c r="MV105" s="81"/>
      <c r="NJ105" s="181"/>
      <c r="QI105" s="68"/>
      <c r="QJ105" s="68"/>
      <c r="SM105" s="81"/>
      <c r="SN105" s="81"/>
      <c r="SO105" s="81"/>
      <c r="SP105" s="81"/>
      <c r="SQ105" s="81"/>
      <c r="SR105" s="81"/>
      <c r="SS105" s="81"/>
      <c r="ST105" s="81"/>
      <c r="SU105" s="81"/>
      <c r="SV105" s="81"/>
      <c r="SW105" s="81"/>
      <c r="SX105" s="81"/>
      <c r="SY105" s="81"/>
      <c r="SZ105" s="81"/>
      <c r="TA105" s="81"/>
      <c r="TB105" s="81"/>
      <c r="TC105" s="81"/>
      <c r="TD105" s="81"/>
      <c r="TE105" s="81"/>
      <c r="TF105" s="81"/>
      <c r="TG105" s="81"/>
      <c r="TH105" s="81"/>
      <c r="TI105" s="81"/>
      <c r="TJ105" s="81"/>
      <c r="TK105" s="81"/>
      <c r="TL105" s="81"/>
      <c r="TM105" s="81"/>
      <c r="TN105" s="81"/>
      <c r="TO105" s="81"/>
      <c r="TP105" s="81"/>
      <c r="TQ105" s="81"/>
      <c r="TR105" s="81"/>
      <c r="TS105" s="81"/>
      <c r="TT105" s="81"/>
      <c r="TU105" s="81"/>
      <c r="TV105" s="81"/>
      <c r="TW105" s="81"/>
      <c r="TX105" s="81"/>
      <c r="TY105" s="81"/>
      <c r="TZ105" s="81"/>
      <c r="UA105" s="81"/>
      <c r="UB105" s="81"/>
      <c r="UC105" s="81"/>
      <c r="UD105" s="81"/>
      <c r="UE105" s="81"/>
      <c r="UF105" s="81"/>
      <c r="UG105" s="81"/>
      <c r="UH105" s="81"/>
      <c r="UI105" s="81"/>
      <c r="UJ105" s="82"/>
      <c r="UK105" s="82"/>
      <c r="UL105" s="81"/>
      <c r="UM105" s="81"/>
      <c r="UN105" s="81"/>
      <c r="UO105" s="81"/>
      <c r="UP105" s="81"/>
      <c r="UQ105" s="81"/>
      <c r="UR105" s="81"/>
      <c r="US105" s="81"/>
      <c r="UT105" s="81"/>
      <c r="UU105" s="81"/>
      <c r="UV105" s="81"/>
      <c r="UW105" s="81"/>
      <c r="UX105" s="81"/>
      <c r="UY105" s="81"/>
      <c r="UZ105" s="81"/>
      <c r="VA105" s="81"/>
      <c r="VB105" s="81"/>
      <c r="VC105" s="81"/>
      <c r="VD105" s="81"/>
      <c r="VE105" s="81"/>
      <c r="VF105" s="81"/>
      <c r="VG105" s="81"/>
      <c r="VH105" s="81"/>
      <c r="VI105" s="81"/>
      <c r="VJ105" s="81"/>
      <c r="VK105" s="81"/>
      <c r="VL105" s="81"/>
      <c r="VM105" s="81"/>
      <c r="VN105" s="81"/>
      <c r="VO105" s="81"/>
      <c r="VP105" s="81"/>
      <c r="VQ105" s="81"/>
      <c r="VR105" s="81"/>
      <c r="VS105" s="81"/>
      <c r="VT105" s="81"/>
      <c r="VU105" s="81"/>
      <c r="VV105" s="81"/>
      <c r="VW105" s="81"/>
      <c r="VX105" s="81"/>
      <c r="VY105" s="81"/>
      <c r="VZ105" s="81"/>
      <c r="WA105" s="81"/>
      <c r="WB105" s="81"/>
      <c r="WC105" s="81"/>
      <c r="WD105" s="81"/>
      <c r="WE105" s="80"/>
      <c r="WF105" s="81"/>
      <c r="WG105" s="81"/>
      <c r="WH105" s="81"/>
      <c r="WI105" s="81"/>
      <c r="WJ105" s="81"/>
      <c r="WK105" s="81"/>
      <c r="WL105" s="81"/>
      <c r="WM105" s="81"/>
      <c r="WN105" s="81"/>
      <c r="WO105" s="81"/>
      <c r="WP105" s="81"/>
      <c r="WQ105" s="81"/>
      <c r="WR105" s="81"/>
      <c r="WS105" s="81"/>
      <c r="WT105" s="81"/>
      <c r="WU105" s="81"/>
      <c r="WV105" s="81"/>
      <c r="WW105" s="81"/>
      <c r="WX105" s="81"/>
      <c r="WY105" s="81"/>
      <c r="WZ105" s="81"/>
      <c r="XA105" s="81"/>
      <c r="XB105" s="81"/>
      <c r="XC105" s="81"/>
      <c r="XD105" s="81"/>
      <c r="XE105" s="81"/>
      <c r="XF105" s="81"/>
      <c r="XG105" s="81"/>
      <c r="XH105" s="81"/>
      <c r="XI105" s="81"/>
      <c r="XJ105" s="81"/>
      <c r="XK105" s="81"/>
      <c r="XL105" s="81"/>
      <c r="XM105" s="81"/>
      <c r="XN105" s="81"/>
      <c r="XO105" s="81"/>
      <c r="XP105" s="81"/>
      <c r="XQ105" s="81"/>
      <c r="XR105" s="81"/>
      <c r="XS105" s="81"/>
      <c r="XT105" s="81"/>
      <c r="XU105" s="81"/>
      <c r="XV105" s="81"/>
      <c r="XW105" s="81"/>
      <c r="XX105" s="81"/>
      <c r="XY105" s="81"/>
      <c r="XZ105" s="81"/>
      <c r="YA105" s="81"/>
      <c r="YB105" s="81"/>
      <c r="YC105" s="81"/>
      <c r="YD105" s="81"/>
      <c r="YE105" s="81"/>
      <c r="YF105" s="81"/>
      <c r="YL105" s="323"/>
      <c r="YM105" s="323"/>
      <c r="YN105" s="323"/>
      <c r="YO105" s="323"/>
      <c r="YP105" s="2"/>
      <c r="YQ105" s="2"/>
    </row>
    <row r="106" spans="1:667" s="68" customFormat="1" ht="15.75" customHeight="1" x14ac:dyDescent="0.25">
      <c r="A106" s="296" t="s">
        <v>1109</v>
      </c>
      <c r="B106" s="75" t="s">
        <v>1154</v>
      </c>
      <c r="C106" s="121">
        <f>-4.7-(-11.8)</f>
        <v>7.1000000000000005</v>
      </c>
      <c r="D106" s="121">
        <f>-6.4-(-14.7)</f>
        <v>8.2999999999999989</v>
      </c>
      <c r="E106" s="121"/>
      <c r="F106" s="121"/>
      <c r="G106" s="121"/>
      <c r="H106" s="121"/>
      <c r="I106" s="121"/>
      <c r="J106" s="121"/>
      <c r="K106" s="121"/>
      <c r="L106" s="121"/>
      <c r="M106" s="121"/>
      <c r="N106" s="121"/>
      <c r="O106" s="121"/>
      <c r="P106" s="121"/>
      <c r="Q106" s="121"/>
      <c r="R106" s="121"/>
      <c r="S106" s="121"/>
      <c r="T106" s="121"/>
      <c r="AJ106" s="68">
        <f>(81.5-77.9)</f>
        <v>3.5999999999999943</v>
      </c>
      <c r="AP106" s="121">
        <f>(2/Conversions!$A$16)</f>
        <v>4.9420000000000002</v>
      </c>
      <c r="AQ106" s="121">
        <f>(2/Conversions!$A$16)</f>
        <v>4.9420000000000002</v>
      </c>
      <c r="AR106" s="121"/>
      <c r="AS106" s="121"/>
      <c r="AT106" s="121"/>
      <c r="AU106" s="121"/>
      <c r="AV106" s="121"/>
      <c r="AW106" s="121"/>
      <c r="AX106" s="121"/>
      <c r="AY106" s="121"/>
      <c r="AZ106" s="121"/>
      <c r="BA106" s="121">
        <f>(60.8+28.7-63.8-7.4)</f>
        <v>18.300000000000004</v>
      </c>
      <c r="BB106" s="121">
        <f>(33.55-28.91)*Conversions!$A$17</f>
        <v>11.465439999999994</v>
      </c>
      <c r="BC106" s="121">
        <f>4.7*Conversions!$A$17</f>
        <v>11.613700000000001</v>
      </c>
      <c r="BD106" s="121"/>
      <c r="BE106" s="121"/>
      <c r="BF106" s="121"/>
      <c r="BG106" s="121"/>
      <c r="BH106" s="121"/>
      <c r="BI106" s="121"/>
      <c r="BJ106" s="121"/>
      <c r="BK106" s="121"/>
      <c r="BL106" s="121"/>
      <c r="BU106" s="121"/>
      <c r="BW106" s="121"/>
      <c r="BX106" s="121"/>
      <c r="BY106" s="121"/>
      <c r="BZ106" s="121"/>
      <c r="CA106" s="121"/>
      <c r="CB106" s="121"/>
      <c r="CC106" s="121"/>
      <c r="CD106" s="121"/>
      <c r="CE106" s="121"/>
      <c r="CF106" s="121"/>
      <c r="CG106" s="68">
        <f>(0.1833*Basedata!$G$22)</f>
        <v>17.468856599999999</v>
      </c>
      <c r="CH106" s="68">
        <f>(0.171*Basedata!$G$22)</f>
        <v>16.296641999999999</v>
      </c>
      <c r="CI106" s="68">
        <f>(0.1036*Basedata!$G$22)</f>
        <v>9.8732871999999983</v>
      </c>
      <c r="CK106" s="121"/>
      <c r="CL106" s="121"/>
      <c r="CM106" s="121"/>
      <c r="CN106" s="121"/>
      <c r="CO106" s="121"/>
      <c r="CP106" s="121"/>
      <c r="CQ106" s="121"/>
      <c r="CR106" s="121"/>
      <c r="CS106" s="121"/>
      <c r="CT106" s="121"/>
      <c r="CU106" s="121"/>
      <c r="CV106" s="121"/>
      <c r="CW106" s="121"/>
      <c r="DA106" s="121"/>
      <c r="DB106" s="121"/>
      <c r="DC106" s="121"/>
      <c r="DD106" s="121"/>
      <c r="DE106" s="121"/>
      <c r="DF106" s="121"/>
      <c r="DG106" s="121"/>
      <c r="DH106" s="121"/>
      <c r="DI106" s="121"/>
      <c r="DJ106" s="121"/>
      <c r="DK106" s="121">
        <f>-5.1*Conversions!$A$17</f>
        <v>-12.6021</v>
      </c>
      <c r="DL106" s="121">
        <f>4.6*Conversions!$A$17</f>
        <v>11.3666</v>
      </c>
      <c r="DM106" s="121">
        <f>3.2*Conversions!$A$17</f>
        <v>7.9072000000000005</v>
      </c>
      <c r="DN106" s="121"/>
      <c r="DO106" s="121"/>
      <c r="DP106" s="121">
        <f>-5.1*Conversions!$A$17</f>
        <v>-12.6021</v>
      </c>
      <c r="DQ106" s="121">
        <f>4.6*Conversions!$A$17</f>
        <v>11.3666</v>
      </c>
      <c r="DR106" s="121">
        <f>3.2*Conversions!$A$17</f>
        <v>7.9072000000000005</v>
      </c>
      <c r="DS106" s="68">
        <f>((42.19-41.85)/Conversions!$A$16)</f>
        <v>0.84013999999999089</v>
      </c>
      <c r="DT106" s="121">
        <f>-(1.17+1.91+1.77+1.6+1.48)/5</f>
        <v>-1.5859999999999999</v>
      </c>
      <c r="DU106" s="121">
        <f>-(0.69+2.31+3.37+3.22+3.24)/5</f>
        <v>-2.5659999999999998</v>
      </c>
      <c r="DW106" s="121"/>
      <c r="DX106" s="121"/>
      <c r="DY106" s="121"/>
      <c r="DZ106" s="121"/>
      <c r="EA106" s="121"/>
      <c r="EB106" s="121"/>
      <c r="EC106" s="121"/>
      <c r="ED106" s="121"/>
      <c r="EE106" s="121"/>
      <c r="EF106" s="121"/>
      <c r="EG106" s="121"/>
      <c r="EH106" s="121"/>
      <c r="EI106" s="121"/>
      <c r="FP106" s="121"/>
      <c r="GG106" s="68">
        <f>(-81.43+82.47)</f>
        <v>1.039999999999992</v>
      </c>
      <c r="GH106" s="68">
        <f>90.9-89.62</f>
        <v>1.2800000000000011</v>
      </c>
      <c r="GI106" s="68">
        <f>90.52-89.33</f>
        <v>1.1899999999999977</v>
      </c>
      <c r="GJ106" s="68">
        <f t="shared" ref="GJ106:GK106" si="745">90.52-89.33</f>
        <v>1.1899999999999977</v>
      </c>
      <c r="GK106" s="68">
        <f t="shared" si="745"/>
        <v>1.1899999999999977</v>
      </c>
      <c r="GL106" s="68">
        <f>90.9-89.62</f>
        <v>1.2800000000000011</v>
      </c>
      <c r="GM106" s="68">
        <f>90.52-89.33</f>
        <v>1.1899999999999977</v>
      </c>
      <c r="GN106" s="68">
        <f t="shared" ref="GN106:GO106" si="746">90.52-89.33</f>
        <v>1.1899999999999977</v>
      </c>
      <c r="GO106" s="68">
        <f t="shared" si="746"/>
        <v>1.1899999999999977</v>
      </c>
      <c r="GP106" s="80"/>
      <c r="GQ106" s="81"/>
      <c r="GR106" s="81"/>
      <c r="GS106" s="81"/>
      <c r="GT106" s="81"/>
      <c r="GU106" s="79"/>
      <c r="GV106" s="81"/>
      <c r="GW106" s="81"/>
      <c r="GX106" s="79"/>
      <c r="GY106" s="81"/>
      <c r="GZ106" s="81"/>
      <c r="HA106" s="81"/>
      <c r="HB106" s="81"/>
      <c r="HC106" s="81">
        <f>HC107*Basedata!$X$23</f>
        <v>0</v>
      </c>
      <c r="HD106" s="81">
        <f>HD107*Basedata!$X$23</f>
        <v>1.7774199999999996</v>
      </c>
      <c r="HE106" s="81">
        <f>HE107*Basedata!$X$23</f>
        <v>1.7774199999999996</v>
      </c>
      <c r="HF106" s="81"/>
      <c r="HG106" s="81"/>
      <c r="HH106" s="81">
        <v>7.8639999999999999</v>
      </c>
      <c r="HI106" s="81"/>
      <c r="HJ106" s="81">
        <f>92.38-92.08</f>
        <v>0.29999999999999716</v>
      </c>
      <c r="HK106" s="81">
        <v>-0.11</v>
      </c>
      <c r="HL106" s="81">
        <v>-0.11</v>
      </c>
      <c r="HM106" s="81">
        <v>-0.11</v>
      </c>
      <c r="HN106" s="81">
        <v>-0.11</v>
      </c>
      <c r="HO106" s="81">
        <v>-5.2</v>
      </c>
      <c r="HP106" s="81">
        <v>-5.2</v>
      </c>
      <c r="HQ106" s="81">
        <v>-5.2</v>
      </c>
      <c r="HR106" s="81">
        <v>-5.2</v>
      </c>
      <c r="HS106" s="81">
        <v>0.23</v>
      </c>
      <c r="HT106" s="81">
        <v>5.2</v>
      </c>
      <c r="HU106" s="81"/>
      <c r="HV106" s="81"/>
      <c r="HW106" s="81"/>
      <c r="HX106" s="81"/>
      <c r="HY106" s="81">
        <v>-3.38</v>
      </c>
      <c r="HZ106" s="81"/>
      <c r="IA106" s="81"/>
      <c r="IB106" s="81">
        <f>IB107*Basedata!$U$22</f>
        <v>-1.5472349999999999</v>
      </c>
      <c r="IC106" s="81"/>
      <c r="ID106" s="81"/>
      <c r="IE106" s="81">
        <v>-3.38</v>
      </c>
      <c r="IF106" s="81"/>
      <c r="IG106" s="81"/>
      <c r="IH106" s="81"/>
      <c r="II106" s="81"/>
      <c r="IJ106" s="81"/>
      <c r="IK106" s="81"/>
      <c r="IL106" s="81"/>
      <c r="IM106" s="81"/>
      <c r="IN106" s="81"/>
      <c r="IO106" s="81"/>
      <c r="IP106" s="81"/>
      <c r="IQ106" s="81"/>
      <c r="IR106" s="81"/>
      <c r="IS106" s="81"/>
      <c r="IT106" s="81"/>
      <c r="IU106" s="81"/>
      <c r="IV106" s="81"/>
      <c r="IW106" s="81"/>
      <c r="IX106" s="81"/>
      <c r="IY106" s="81"/>
      <c r="IZ106" s="81"/>
      <c r="JA106" s="81"/>
      <c r="JB106" s="81"/>
      <c r="JC106" s="81"/>
      <c r="JD106" s="81"/>
      <c r="JE106" s="81"/>
      <c r="JF106" s="81"/>
      <c r="JG106" s="81"/>
      <c r="JH106" s="81"/>
      <c r="JI106" s="81"/>
      <c r="JJ106" s="81"/>
      <c r="JK106" s="81"/>
      <c r="JL106" s="81"/>
      <c r="JM106" s="81"/>
      <c r="JN106" s="81"/>
      <c r="JO106" s="81"/>
      <c r="JP106" s="81"/>
      <c r="JQ106" s="81"/>
      <c r="JR106" s="81"/>
      <c r="JS106" s="81"/>
      <c r="JT106" s="81"/>
      <c r="JU106" s="81"/>
      <c r="JV106" s="81"/>
      <c r="JW106" s="81"/>
      <c r="JX106" s="81"/>
      <c r="JY106" s="81"/>
      <c r="JZ106" s="81"/>
      <c r="KA106" s="81"/>
      <c r="KB106" s="81"/>
      <c r="KC106" s="81"/>
      <c r="KD106" s="81"/>
      <c r="KE106" s="81"/>
      <c r="KF106" s="81"/>
      <c r="KG106" s="81"/>
      <c r="KH106" s="81"/>
      <c r="KI106" s="81"/>
      <c r="KJ106" s="81"/>
      <c r="KK106" s="81"/>
      <c r="KL106" s="81"/>
      <c r="KM106" s="81"/>
      <c r="KN106" s="81"/>
      <c r="KO106" s="81"/>
      <c r="KP106" s="81"/>
      <c r="KQ106" s="81"/>
      <c r="KR106" s="81"/>
      <c r="KS106" s="81"/>
      <c r="KT106" s="81"/>
      <c r="KU106" s="81"/>
      <c r="KV106" s="81"/>
      <c r="KW106" s="81"/>
      <c r="KX106" s="81"/>
      <c r="KY106" s="81"/>
      <c r="KZ106" s="81"/>
      <c r="LA106" s="81"/>
      <c r="LB106" s="81"/>
      <c r="LC106" s="81"/>
      <c r="LD106" s="81"/>
      <c r="LG106" s="81"/>
      <c r="LH106" s="81"/>
      <c r="LI106" s="343"/>
      <c r="LJ106" s="343"/>
      <c r="LK106" s="250">
        <v>12.4</v>
      </c>
      <c r="LL106" s="2"/>
      <c r="LM106" s="2"/>
      <c r="LN106" s="2"/>
      <c r="LO106" s="2"/>
      <c r="LP106" s="2"/>
      <c r="LQ106" s="2"/>
      <c r="LR106" s="2"/>
      <c r="LS106" s="2"/>
      <c r="LT106" s="2"/>
      <c r="LU106" s="2"/>
      <c r="LV106" s="2"/>
      <c r="LW106" s="2"/>
      <c r="LX106" s="2"/>
      <c r="LY106" s="2"/>
      <c r="LZ106" s="2"/>
      <c r="MA106" s="2"/>
      <c r="MB106" s="2"/>
      <c r="MC106" s="2"/>
      <c r="MD106" s="2"/>
      <c r="MF106" s="2"/>
      <c r="MG106" s="2"/>
      <c r="MI106" s="2">
        <f>1*Conversions!$A$17</f>
        <v>2.4710000000000001</v>
      </c>
      <c r="MJ106" s="2">
        <f>1*Conversions!$A$17</f>
        <v>2.4710000000000001</v>
      </c>
      <c r="MK106" s="2">
        <f>2*Conversions!$A$17</f>
        <v>4.9420000000000002</v>
      </c>
      <c r="ML106" s="2">
        <f>1.9*Conversions!$A$17</f>
        <v>4.6948999999999996</v>
      </c>
      <c r="MM106" s="2">
        <f>83.54-84.27</f>
        <v>-0.72999999999998977</v>
      </c>
      <c r="MN106" s="2">
        <f>83.68-84.55</f>
        <v>-0.86999999999999034</v>
      </c>
      <c r="MO106" s="2">
        <f>83.56-84.51</f>
        <v>-0.95000000000000284</v>
      </c>
      <c r="MP106" s="2">
        <f>83.58-84.51</f>
        <v>-0.93000000000000682</v>
      </c>
      <c r="MQ106" s="2">
        <f>83.54-84.5</f>
        <v>-0.95999999999999375</v>
      </c>
      <c r="MR106" s="2">
        <f>83.36-84.37</f>
        <v>-1.0100000000000051</v>
      </c>
      <c r="MS106" s="121"/>
      <c r="MT106" s="79" t="s">
        <v>2191</v>
      </c>
      <c r="MU106" s="68">
        <f>(-2.8*3+0+0)/5</f>
        <v>-1.6799999999999997</v>
      </c>
      <c r="MV106" s="81">
        <f>MV107*Basedata!$X$23</f>
        <v>0.88871</v>
      </c>
      <c r="MW106" s="121"/>
      <c r="NA106" s="121"/>
      <c r="NB106" s="121"/>
      <c r="NC106" s="121"/>
      <c r="ND106" s="121"/>
      <c r="NE106" s="121"/>
      <c r="NF106" s="122"/>
      <c r="NH106" s="122"/>
      <c r="NI106" s="123"/>
      <c r="NJ106" s="168"/>
      <c r="NK106" s="121"/>
      <c r="NL106" s="122"/>
      <c r="NR106" s="123"/>
      <c r="OA106" s="122"/>
      <c r="OB106" s="121"/>
      <c r="OC106" s="121"/>
      <c r="OD106" s="121"/>
      <c r="OH106" s="121"/>
      <c r="ON106" s="121"/>
      <c r="OO106" s="121">
        <f>27.708</f>
        <v>27.707999999999998</v>
      </c>
      <c r="OR106" s="121"/>
      <c r="OS106" s="121">
        <f>(4.7/Conversions!$A$16)</f>
        <v>11.613700000000001</v>
      </c>
      <c r="OV106" s="121"/>
      <c r="OX106" s="121"/>
      <c r="OY106" s="121"/>
      <c r="OZ106" s="121"/>
      <c r="PD106" s="121"/>
      <c r="PE106" s="121">
        <f>82.5*5.8%</f>
        <v>4.7849999999999993</v>
      </c>
      <c r="PJ106" s="121"/>
      <c r="PL106" s="121"/>
      <c r="PM106" s="121"/>
      <c r="PO106" s="121"/>
      <c r="PP106" s="160">
        <f>5.3/6%-13.9/17%</f>
        <v>6.5686274509803866</v>
      </c>
      <c r="PS106" s="123"/>
      <c r="PU106" s="121"/>
      <c r="PV106" s="121"/>
      <c r="PW106" s="123"/>
      <c r="PZ106" s="121"/>
      <c r="QA106" s="121"/>
      <c r="QG106" s="121"/>
      <c r="QH106" s="121"/>
      <c r="QI106" s="121"/>
      <c r="QK106" s="121"/>
      <c r="QL106" s="121"/>
      <c r="QM106" s="121"/>
      <c r="QQ106" s="121"/>
      <c r="RB106" s="121"/>
      <c r="RH106" s="68">
        <f>(0.014-0.003)*Basedata!$Z$23</f>
        <v>0.99717199999999995</v>
      </c>
      <c r="RI106" s="121"/>
      <c r="RJ106" s="121"/>
      <c r="RN106" s="123"/>
      <c r="RO106" s="121"/>
      <c r="RP106" s="121"/>
      <c r="RQ106" s="123"/>
      <c r="RX106" s="121"/>
      <c r="RY106" s="121"/>
      <c r="SF106" s="121"/>
      <c r="SJ106" s="121"/>
      <c r="SM106" s="81"/>
      <c r="SN106" s="81">
        <f>SN107*Basedata!$L$22</f>
        <v>10.356304</v>
      </c>
      <c r="SO106" s="81"/>
      <c r="SP106" s="81"/>
      <c r="SQ106" s="81"/>
      <c r="SR106" s="81"/>
      <c r="SS106" s="81"/>
      <c r="ST106" s="81"/>
      <c r="SU106" s="81"/>
      <c r="SV106" s="81"/>
      <c r="SW106" s="81"/>
      <c r="SX106" s="81"/>
      <c r="SY106" s="81"/>
      <c r="SZ106" s="81"/>
      <c r="TA106" s="81"/>
      <c r="TB106" s="81"/>
      <c r="TC106" s="81"/>
      <c r="TD106" s="81"/>
      <c r="TE106" s="81"/>
      <c r="TF106" s="81">
        <f>3.004153*Conversions!$A$17</f>
        <v>7.4232620630000001</v>
      </c>
      <c r="TG106" s="81"/>
      <c r="TH106" s="81"/>
      <c r="TI106" s="81"/>
      <c r="TJ106" s="81"/>
      <c r="TK106" s="81"/>
      <c r="TL106" s="81"/>
      <c r="TM106" s="81"/>
      <c r="TN106" s="81"/>
      <c r="TO106" s="81"/>
      <c r="TP106" s="81"/>
      <c r="TQ106" s="81"/>
      <c r="TR106" s="81"/>
      <c r="TS106" s="81"/>
      <c r="TT106" s="81"/>
      <c r="TU106" s="81"/>
      <c r="TV106" s="81"/>
      <c r="TW106" s="81"/>
      <c r="TX106" s="81"/>
      <c r="TY106" s="81"/>
      <c r="TZ106" s="81">
        <f>0.166%*Basedata!$L$22</f>
        <v>0.15349521999999999</v>
      </c>
      <c r="UA106" s="81"/>
      <c r="UB106" s="81"/>
      <c r="UC106" s="81"/>
      <c r="UD106" s="81"/>
      <c r="UE106" s="81"/>
      <c r="UF106" s="81"/>
      <c r="UG106" s="81"/>
      <c r="UH106" s="81"/>
      <c r="UI106" s="81"/>
      <c r="UJ106" s="82"/>
      <c r="UK106" s="82"/>
      <c r="UL106" s="81"/>
      <c r="UM106" s="81"/>
      <c r="UN106" s="81"/>
      <c r="UO106" s="81"/>
      <c r="UP106" s="81"/>
      <c r="UQ106" s="81"/>
      <c r="UR106" s="81"/>
      <c r="US106" s="81"/>
      <c r="UT106" s="81"/>
      <c r="UU106" s="81"/>
      <c r="UV106" s="81"/>
      <c r="UW106" s="81"/>
      <c r="UX106" s="81"/>
      <c r="UY106" s="81"/>
      <c r="UZ106" s="81"/>
      <c r="VA106" s="81"/>
      <c r="VB106" s="81"/>
      <c r="VC106" s="81"/>
      <c r="VD106" s="81"/>
      <c r="VE106" s="81"/>
      <c r="VF106" s="81"/>
      <c r="VG106" s="81"/>
      <c r="VH106" s="81"/>
      <c r="VI106" s="81"/>
      <c r="VJ106" s="81"/>
      <c r="VK106" s="81">
        <f>102.9-92.4</f>
        <v>10.5</v>
      </c>
      <c r="VL106" s="81">
        <f>95.9-93.6</f>
        <v>2.3000000000000114</v>
      </c>
      <c r="VM106" s="81"/>
      <c r="VN106" s="81"/>
      <c r="VO106" s="81"/>
      <c r="VP106" s="81"/>
      <c r="VQ106" s="81"/>
      <c r="VR106" s="81"/>
      <c r="VS106" s="81"/>
      <c r="VT106" s="81"/>
      <c r="VU106" s="81"/>
      <c r="VV106" s="81"/>
      <c r="VW106" s="81"/>
      <c r="VX106" s="81"/>
      <c r="VY106" s="81"/>
      <c r="VZ106" s="81"/>
      <c r="WA106" s="81"/>
      <c r="WB106" s="81"/>
      <c r="WC106" s="81"/>
      <c r="WD106" s="81"/>
      <c r="WE106" s="80"/>
      <c r="WF106" s="81"/>
      <c r="WG106" s="81"/>
      <c r="WH106" s="81"/>
      <c r="WI106" s="81"/>
      <c r="WJ106" s="81"/>
      <c r="WK106" s="81"/>
      <c r="WL106" s="81"/>
      <c r="WM106" s="81"/>
      <c r="WN106" s="81"/>
      <c r="WO106" s="81"/>
      <c r="WP106" s="81"/>
      <c r="WQ106" s="81"/>
      <c r="WR106" s="81">
        <v>0.23400000000000001</v>
      </c>
      <c r="WS106" s="81"/>
      <c r="WT106" s="81"/>
      <c r="WU106" s="81"/>
      <c r="WV106" s="81"/>
      <c r="WW106" s="81"/>
      <c r="WX106" s="81"/>
      <c r="WY106" s="81">
        <f>WY107*Basedata!$U$22</f>
        <v>0.58794930000000001</v>
      </c>
      <c r="WZ106" s="81"/>
      <c r="XA106" s="81"/>
      <c r="XB106" s="81"/>
      <c r="XC106" s="81"/>
      <c r="XD106" s="81"/>
      <c r="XE106" s="81"/>
      <c r="XF106" s="81"/>
      <c r="XG106" s="81"/>
      <c r="XH106" s="81"/>
      <c r="XI106" s="81"/>
      <c r="XJ106" s="81"/>
      <c r="XK106" s="81"/>
      <c r="XL106" s="81"/>
      <c r="XM106" s="81"/>
      <c r="XN106" s="81"/>
      <c r="XO106" s="81"/>
      <c r="XP106" s="81"/>
      <c r="XQ106" s="81"/>
      <c r="XR106" s="81"/>
      <c r="XS106" s="81"/>
      <c r="XT106" s="81"/>
      <c r="XU106" s="81"/>
      <c r="XV106" s="81"/>
      <c r="XW106" s="81"/>
      <c r="XX106" s="81"/>
      <c r="XY106" s="81"/>
      <c r="XZ106" s="81"/>
      <c r="YA106" s="81"/>
      <c r="YB106" s="81"/>
      <c r="YC106" s="81"/>
      <c r="YD106" s="81"/>
      <c r="YE106" s="81"/>
      <c r="YF106" s="81"/>
      <c r="YL106" s="313"/>
      <c r="YM106" s="313"/>
      <c r="YN106" s="313"/>
      <c r="YO106" s="313"/>
      <c r="YP106" s="2"/>
      <c r="YQ106" s="2"/>
    </row>
    <row r="107" spans="1:667" s="68" customFormat="1" ht="15.75" customHeight="1" x14ac:dyDescent="0.25">
      <c r="A107" s="296" t="s">
        <v>1110</v>
      </c>
      <c r="B107" s="75"/>
      <c r="C107" s="121"/>
      <c r="D107" s="121"/>
      <c r="E107" s="121"/>
      <c r="F107" s="121"/>
      <c r="G107" s="121"/>
      <c r="H107" s="121"/>
      <c r="I107" s="121"/>
      <c r="J107" s="121"/>
      <c r="K107" s="121"/>
      <c r="L107" s="121"/>
      <c r="M107" s="121"/>
      <c r="N107" s="121"/>
      <c r="O107" s="121"/>
      <c r="P107" s="121"/>
      <c r="Q107" s="121"/>
      <c r="R107" s="121"/>
      <c r="S107" s="121"/>
      <c r="T107" s="121"/>
      <c r="AJ107" s="68">
        <f>AJ106/77.9</f>
        <v>4.6213093709884391E-2</v>
      </c>
      <c r="AP107" s="121">
        <f>2/33.3</f>
        <v>6.0060060060060066E-2</v>
      </c>
      <c r="AQ107" s="121">
        <f>2/33.3</f>
        <v>6.0060060060060066E-2</v>
      </c>
      <c r="AR107" s="121"/>
      <c r="AS107" s="121"/>
      <c r="AT107" s="121"/>
      <c r="AU107" s="121"/>
      <c r="AV107" s="121"/>
      <c r="AW107" s="121"/>
      <c r="AX107" s="121"/>
      <c r="AY107" s="121"/>
      <c r="AZ107" s="121"/>
      <c r="BA107" s="121">
        <f>BA108/(63.8+7.4)</f>
        <v>8.9887640449437881E-2</v>
      </c>
      <c r="BB107" s="121">
        <f>BB106/(28.91*Conversions!$A$17)</f>
        <v>0.1604980975441023</v>
      </c>
      <c r="BC107" s="171">
        <v>0.16</v>
      </c>
      <c r="BD107" s="171"/>
      <c r="BE107" s="171"/>
      <c r="BF107" s="171"/>
      <c r="BG107" s="171"/>
      <c r="BH107" s="171"/>
      <c r="BI107" s="171"/>
      <c r="BJ107" s="171"/>
      <c r="BK107" s="171"/>
      <c r="BL107" s="171"/>
      <c r="BU107" s="121"/>
      <c r="BW107" s="121"/>
      <c r="BX107" s="121"/>
      <c r="BY107" s="121"/>
      <c r="BZ107" s="121"/>
      <c r="CA107" s="121"/>
      <c r="CB107" s="121"/>
      <c r="CC107" s="121"/>
      <c r="CD107" s="121"/>
      <c r="CE107" s="121"/>
      <c r="CF107" s="121"/>
      <c r="CG107" s="68">
        <v>0.18329999999999999</v>
      </c>
      <c r="CH107" s="68">
        <v>0.17100000000000001</v>
      </c>
      <c r="CI107" s="68">
        <v>0.1036</v>
      </c>
      <c r="CK107" s="121"/>
      <c r="CL107" s="121"/>
      <c r="CM107" s="121"/>
      <c r="CN107" s="121"/>
      <c r="CO107" s="121"/>
      <c r="CP107" s="121"/>
      <c r="CQ107" s="121"/>
      <c r="CR107" s="121"/>
      <c r="CS107" s="121"/>
      <c r="CT107" s="121"/>
      <c r="CU107" s="121"/>
      <c r="CV107" s="121"/>
      <c r="CW107" s="121"/>
      <c r="DA107" s="121"/>
      <c r="DB107" s="121"/>
      <c r="DC107" s="121"/>
      <c r="DD107" s="121"/>
      <c r="DE107" s="121"/>
      <c r="DF107" s="121"/>
      <c r="DG107" s="121"/>
      <c r="DH107" s="121"/>
      <c r="DI107" s="121"/>
      <c r="DJ107" s="121"/>
      <c r="DK107" s="121"/>
      <c r="DL107" s="121"/>
      <c r="DM107" s="121"/>
      <c r="DN107" s="121"/>
      <c r="DO107" s="121"/>
      <c r="DP107" s="121"/>
      <c r="DQ107" s="121"/>
      <c r="DR107" s="121"/>
      <c r="DT107" s="121"/>
      <c r="DU107" s="121"/>
      <c r="DW107" s="121"/>
      <c r="DX107" s="121"/>
      <c r="DY107" s="121"/>
      <c r="DZ107" s="121"/>
      <c r="EA107" s="121"/>
      <c r="EB107" s="121"/>
      <c r="EC107" s="121"/>
      <c r="ED107" s="121"/>
      <c r="EE107" s="121"/>
      <c r="EF107" s="121"/>
      <c r="EG107" s="121"/>
      <c r="EH107" s="121"/>
      <c r="EI107" s="121"/>
      <c r="FP107" s="121"/>
      <c r="GH107" s="68">
        <f>GH106/89.62</f>
        <v>1.4282526221825497E-2</v>
      </c>
      <c r="GI107" s="68">
        <f>GI106/89.33</f>
        <v>1.3321392589275694E-2</v>
      </c>
      <c r="GJ107" s="68">
        <f t="shared" ref="GJ107:GK107" si="747">GJ106/89.33</f>
        <v>1.3321392589275694E-2</v>
      </c>
      <c r="GK107" s="68">
        <f t="shared" si="747"/>
        <v>1.3321392589275694E-2</v>
      </c>
      <c r="GL107" s="68">
        <f>GL106/89.62</f>
        <v>1.4282526221825497E-2</v>
      </c>
      <c r="GM107" s="68">
        <f>GM106/89.33</f>
        <v>1.3321392589275694E-2</v>
      </c>
      <c r="GN107" s="68">
        <f t="shared" ref="GN107" si="748">GN106/89.33</f>
        <v>1.3321392589275694E-2</v>
      </c>
      <c r="GO107" s="68">
        <f t="shared" ref="GO107" si="749">GO106/89.33</f>
        <v>1.3321392589275694E-2</v>
      </c>
      <c r="GP107" s="80"/>
      <c r="GQ107" s="81"/>
      <c r="GR107" s="81"/>
      <c r="GS107" s="81"/>
      <c r="GT107" s="81"/>
      <c r="GU107" s="79"/>
      <c r="GV107" s="81"/>
      <c r="GW107" s="81"/>
      <c r="GX107" s="79"/>
      <c r="GY107" s="81"/>
      <c r="GZ107" s="81"/>
      <c r="HA107" s="81"/>
      <c r="HB107" s="81"/>
      <c r="HC107" s="81">
        <f>0-0</f>
        <v>0</v>
      </c>
      <c r="HD107" s="81">
        <f>-1%-(-3%)</f>
        <v>1.9999999999999997E-2</v>
      </c>
      <c r="HE107" s="81">
        <f>-1%-(-3%)</f>
        <v>1.9999999999999997E-2</v>
      </c>
      <c r="HF107" s="81"/>
      <c r="HG107" s="81"/>
      <c r="HH107" s="81"/>
      <c r="HI107" s="81"/>
      <c r="HJ107" s="81">
        <v>3.0000000000000001E-3</v>
      </c>
      <c r="HK107" s="81">
        <v>-1E-3</v>
      </c>
      <c r="HL107" s="81">
        <v>-1E-3</v>
      </c>
      <c r="HM107" s="81">
        <v>-1E-3</v>
      </c>
      <c r="HN107" s="81">
        <v>-1E-3</v>
      </c>
      <c r="HO107" s="81">
        <v>-5.5E-2</v>
      </c>
      <c r="HP107" s="81">
        <v>-5.5E-2</v>
      </c>
      <c r="HQ107" s="81">
        <v>-5.5E-2</v>
      </c>
      <c r="HR107" s="81">
        <v>-5.5E-2</v>
      </c>
      <c r="HS107" s="81">
        <v>3.0000000000000001E-3</v>
      </c>
      <c r="HT107" s="81">
        <v>5.8000000000000003E-2</v>
      </c>
      <c r="HU107" s="81"/>
      <c r="HV107" s="81"/>
      <c r="HW107" s="81"/>
      <c r="HX107" s="81"/>
      <c r="HY107" s="81">
        <v>3.7999999999999999E-2</v>
      </c>
      <c r="HZ107" s="81"/>
      <c r="IA107" s="81"/>
      <c r="IB107" s="81">
        <f>2.7%-4.2%</f>
        <v>-1.4999999999999999E-2</v>
      </c>
      <c r="IC107" s="81"/>
      <c r="ID107" s="81"/>
      <c r="IE107" s="81">
        <f>IE106/89.84</f>
        <v>-3.7622439893143365E-2</v>
      </c>
      <c r="IF107" s="243"/>
      <c r="LG107" s="81"/>
      <c r="LH107" s="81"/>
      <c r="LI107" s="343"/>
      <c r="LJ107" s="343"/>
      <c r="LK107" s="252">
        <f>LK106/83.4</f>
        <v>0.14868105515587529</v>
      </c>
      <c r="LL107" s="2"/>
      <c r="LM107" s="2"/>
      <c r="LN107" s="2"/>
      <c r="LO107" s="2"/>
      <c r="LP107" s="2"/>
      <c r="LQ107" s="2"/>
      <c r="LR107" s="2"/>
      <c r="LS107" s="2"/>
      <c r="LT107" s="2"/>
      <c r="LU107" s="2"/>
      <c r="LV107" s="2"/>
      <c r="LW107" s="2"/>
      <c r="LX107" s="2"/>
      <c r="LY107" s="2"/>
      <c r="LZ107" s="2"/>
      <c r="MA107" s="2"/>
      <c r="MB107" s="2"/>
      <c r="MC107" s="2"/>
      <c r="MD107" s="2"/>
      <c r="MF107" s="2"/>
      <c r="MG107" s="2"/>
      <c r="MI107" s="252">
        <f>34.9/33.9-1</f>
        <v>2.9498525073746285E-2</v>
      </c>
      <c r="MJ107" s="252">
        <f>34.9/33.9-1</f>
        <v>2.9498525073746285E-2</v>
      </c>
      <c r="MK107" s="252">
        <f>35.4/33.4-1</f>
        <v>5.9880239520958112E-2</v>
      </c>
      <c r="ML107" s="252">
        <f>35.4/33.3-1</f>
        <v>6.3063063063063085E-2</v>
      </c>
      <c r="MM107" s="252">
        <f>MM106/84.27</f>
        <v>-8.6626320161384811E-3</v>
      </c>
      <c r="MN107" s="252">
        <f>MN106/84.55</f>
        <v>-1.0289769367238206E-2</v>
      </c>
      <c r="MO107" s="252">
        <f>MO106/84.51</f>
        <v>-1.1241273222103927E-2</v>
      </c>
      <c r="MP107" s="252">
        <f>MP106/84.51</f>
        <v>-1.1004614838480734E-2</v>
      </c>
      <c r="MQ107" s="252">
        <f>MQ106/84.5</f>
        <v>-1.1360946745562057E-2</v>
      </c>
      <c r="MR107" s="252">
        <f>MR106/84.37</f>
        <v>-1.1971079767689997E-2</v>
      </c>
      <c r="MS107" s="121"/>
      <c r="MT107" s="79" t="s">
        <v>2191</v>
      </c>
      <c r="MV107" s="81">
        <f>0-(-1%)</f>
        <v>0.01</v>
      </c>
      <c r="MW107" s="121"/>
      <c r="NA107" s="121"/>
      <c r="NB107" s="121"/>
      <c r="NC107" s="121"/>
      <c r="ND107" s="121"/>
      <c r="NE107" s="121"/>
      <c r="NF107" s="122"/>
      <c r="NH107" s="122"/>
      <c r="NI107" s="123"/>
      <c r="NJ107" s="180"/>
      <c r="NL107" s="122"/>
      <c r="NR107" s="123"/>
      <c r="OA107" s="122"/>
      <c r="OB107" s="121"/>
      <c r="OC107" s="121"/>
      <c r="OD107" s="121"/>
      <c r="OH107" s="121"/>
      <c r="ON107" s="121"/>
      <c r="OO107" s="121"/>
      <c r="OR107" s="121"/>
      <c r="OV107" s="121"/>
      <c r="OX107" s="121"/>
      <c r="OY107" s="121"/>
      <c r="OZ107" s="121"/>
      <c r="PD107" s="121"/>
      <c r="PE107" s="121">
        <v>5.8000000000000003E-2</v>
      </c>
      <c r="PJ107" s="121"/>
      <c r="PL107" s="121"/>
      <c r="PM107" s="121"/>
      <c r="PO107" s="121"/>
      <c r="PS107" s="123"/>
      <c r="PU107" s="121"/>
      <c r="PV107" s="121"/>
      <c r="PW107" s="123"/>
      <c r="PZ107" s="121"/>
      <c r="QA107" s="121"/>
      <c r="QG107" s="121"/>
      <c r="QH107" s="121"/>
      <c r="QI107" s="121"/>
      <c r="QK107" s="121"/>
      <c r="QL107" s="121"/>
      <c r="QM107" s="121"/>
      <c r="QQ107" s="121"/>
      <c r="RB107" s="121"/>
      <c r="RH107" s="68">
        <f>(0.014-0.003)</f>
        <v>1.0999999999999999E-2</v>
      </c>
      <c r="RI107" s="121"/>
      <c r="RJ107" s="121"/>
      <c r="RN107" s="123"/>
      <c r="RO107" s="121"/>
      <c r="RP107" s="121"/>
      <c r="RQ107" s="123"/>
      <c r="RX107" s="121"/>
      <c r="RY107" s="121"/>
      <c r="SF107" s="121"/>
      <c r="SJ107" s="121"/>
      <c r="SM107" s="81"/>
      <c r="SN107" s="81">
        <v>0.112</v>
      </c>
      <c r="SO107" s="81"/>
      <c r="SP107" s="81"/>
      <c r="SQ107" s="81"/>
      <c r="SR107" s="81"/>
      <c r="SS107" s="81"/>
      <c r="ST107" s="81"/>
      <c r="SU107" s="81"/>
      <c r="SV107" s="81"/>
      <c r="SW107" s="81"/>
      <c r="SX107" s="81"/>
      <c r="SY107" s="81"/>
      <c r="SZ107" s="81"/>
      <c r="TA107" s="81"/>
      <c r="TB107" s="81"/>
      <c r="TC107" s="81"/>
      <c r="TD107" s="81"/>
      <c r="TE107" s="81"/>
      <c r="TF107" s="81">
        <v>10.1</v>
      </c>
      <c r="TG107" s="81"/>
      <c r="TH107" s="81"/>
      <c r="TI107" s="81"/>
      <c r="TJ107" s="81"/>
      <c r="TK107" s="81"/>
      <c r="TL107" s="81"/>
      <c r="TM107" s="81"/>
      <c r="TN107" s="81"/>
      <c r="TO107" s="81"/>
      <c r="TP107" s="81"/>
      <c r="TQ107" s="81"/>
      <c r="TR107" s="81"/>
      <c r="TS107" s="81"/>
      <c r="TT107" s="81"/>
      <c r="TU107" s="81"/>
      <c r="TV107" s="81"/>
      <c r="TW107" s="81"/>
      <c r="TX107" s="81"/>
      <c r="TY107" s="81"/>
      <c r="TZ107" s="79">
        <v>1.66</v>
      </c>
      <c r="UA107" s="81"/>
      <c r="UB107" s="81"/>
      <c r="UC107" s="81"/>
      <c r="UD107" s="81"/>
      <c r="UE107" s="81"/>
      <c r="UF107" s="81"/>
      <c r="UG107" s="81"/>
      <c r="UH107" s="81"/>
      <c r="UI107" s="81"/>
      <c r="UJ107" s="82"/>
      <c r="UK107" s="82"/>
      <c r="UL107" s="81"/>
      <c r="UM107" s="81"/>
      <c r="UN107" s="81"/>
      <c r="UO107" s="81"/>
      <c r="UP107" s="81"/>
      <c r="UQ107" s="81"/>
      <c r="UR107" s="81"/>
      <c r="US107" s="81"/>
      <c r="UT107" s="81"/>
      <c r="UU107" s="81"/>
      <c r="UV107" s="81"/>
      <c r="UW107" s="81"/>
      <c r="UX107" s="81"/>
      <c r="UY107" s="81"/>
      <c r="UZ107" s="81"/>
      <c r="VA107" s="81"/>
      <c r="VB107" s="81"/>
      <c r="VC107" s="81"/>
      <c r="VD107" s="81"/>
      <c r="VE107" s="81"/>
      <c r="VF107" s="81"/>
      <c r="VG107" s="81"/>
      <c r="VH107" s="81"/>
      <c r="VI107" s="81"/>
      <c r="VJ107" s="81"/>
      <c r="VK107" s="81">
        <v>0.114</v>
      </c>
      <c r="VL107" s="81">
        <v>2.4E-2</v>
      </c>
      <c r="VM107" s="81"/>
      <c r="VN107" s="81"/>
      <c r="VO107" s="81"/>
      <c r="VP107" s="81"/>
      <c r="VQ107" s="81"/>
      <c r="VR107" s="81"/>
      <c r="VS107" s="81"/>
      <c r="VT107" s="81"/>
      <c r="VU107" s="81"/>
      <c r="VV107" s="81"/>
      <c r="VW107" s="81"/>
      <c r="VX107" s="81"/>
      <c r="VY107" s="81"/>
      <c r="VZ107" s="81"/>
      <c r="WA107" s="81"/>
      <c r="WB107" s="81"/>
      <c r="WC107" s="81"/>
      <c r="WD107" s="81"/>
      <c r="WE107" s="80"/>
      <c r="WF107" s="81"/>
      <c r="WG107" s="81"/>
      <c r="WH107" s="81"/>
      <c r="WI107" s="81"/>
      <c r="WJ107" s="81"/>
      <c r="WK107" s="81"/>
      <c r="WL107" s="81"/>
      <c r="WM107" s="81"/>
      <c r="WN107" s="81"/>
      <c r="WO107" s="81"/>
      <c r="WP107" s="81"/>
      <c r="WQ107" s="81"/>
      <c r="WR107" s="81"/>
      <c r="WS107" s="81"/>
      <c r="WT107" s="81"/>
      <c r="WU107" s="81"/>
      <c r="WV107" s="81"/>
      <c r="WW107" s="81"/>
      <c r="WX107" s="81"/>
      <c r="WY107" s="81">
        <v>5.7000000000000002E-3</v>
      </c>
      <c r="WZ107" s="81"/>
      <c r="XA107" s="81"/>
      <c r="XB107" s="81"/>
      <c r="XC107" s="81"/>
      <c r="XD107" s="81"/>
      <c r="XE107" s="81"/>
      <c r="XF107" s="81"/>
      <c r="XG107" s="81"/>
      <c r="XH107" s="81"/>
      <c r="XI107" s="81"/>
      <c r="XJ107" s="81"/>
      <c r="XK107" s="81"/>
      <c r="XL107" s="81"/>
      <c r="XM107" s="81"/>
      <c r="XN107" s="81"/>
      <c r="XO107" s="81"/>
      <c r="XP107" s="81"/>
      <c r="XQ107" s="81"/>
      <c r="XR107" s="81"/>
      <c r="XS107" s="81"/>
      <c r="XT107" s="81"/>
      <c r="XU107" s="81"/>
      <c r="XV107" s="81"/>
      <c r="XW107" s="81"/>
      <c r="XX107" s="81"/>
      <c r="XY107" s="81"/>
      <c r="XZ107" s="81"/>
      <c r="YA107" s="81"/>
      <c r="YB107" s="81"/>
      <c r="YC107" s="81"/>
      <c r="YD107" s="81"/>
      <c r="YE107" s="81"/>
      <c r="YF107" s="81"/>
      <c r="YL107" s="313"/>
      <c r="YM107" s="313"/>
      <c r="YN107" s="313"/>
      <c r="YO107" s="313"/>
      <c r="YP107" s="2"/>
      <c r="YQ107" s="2"/>
    </row>
    <row r="108" spans="1:667" s="68" customFormat="1" ht="15.75" customHeight="1" x14ac:dyDescent="0.25">
      <c r="A108" s="152" t="s">
        <v>1127</v>
      </c>
      <c r="B108" s="75" t="s">
        <v>1154</v>
      </c>
      <c r="C108" s="121"/>
      <c r="D108" s="121"/>
      <c r="E108" s="121"/>
      <c r="F108" s="121"/>
      <c r="G108" s="121"/>
      <c r="H108" s="121"/>
      <c r="I108" s="121"/>
      <c r="J108" s="121"/>
      <c r="K108" s="121"/>
      <c r="L108" s="121"/>
      <c r="M108" s="121"/>
      <c r="N108" s="121"/>
      <c r="O108" s="121"/>
      <c r="P108" s="121"/>
      <c r="Q108" s="121"/>
      <c r="R108" s="121"/>
      <c r="S108" s="121"/>
      <c r="T108" s="121"/>
      <c r="AP108" s="121"/>
      <c r="AQ108" s="121"/>
      <c r="AR108" s="121"/>
      <c r="AS108" s="121"/>
      <c r="AT108" s="121"/>
      <c r="AU108" s="121"/>
      <c r="AV108" s="121"/>
      <c r="AW108" s="121"/>
      <c r="AX108" s="121"/>
      <c r="AY108" s="121"/>
      <c r="AZ108" s="121"/>
      <c r="BA108" s="121">
        <f>(301.7-295.3)</f>
        <v>6.3999999999999773</v>
      </c>
      <c r="BB108" s="121">
        <f>(127.99-121.13)*Conversions!$A$17</f>
        <v>16.951059999999998</v>
      </c>
      <c r="BC108" s="121"/>
      <c r="BD108" s="121"/>
      <c r="BE108" s="121"/>
      <c r="BF108" s="121"/>
      <c r="BG108" s="121"/>
      <c r="BH108" s="121"/>
      <c r="BI108" s="121"/>
      <c r="BJ108" s="121"/>
      <c r="BK108" s="121"/>
      <c r="BL108" s="121"/>
      <c r="BU108" s="121"/>
      <c r="BW108" s="121"/>
      <c r="BX108" s="121"/>
      <c r="BY108" s="121"/>
      <c r="BZ108" s="121"/>
      <c r="CA108" s="121"/>
      <c r="CB108" s="121"/>
      <c r="CC108" s="121"/>
      <c r="CD108" s="121"/>
      <c r="CE108" s="121"/>
      <c r="CF108" s="121"/>
      <c r="CK108" s="121"/>
      <c r="CL108" s="121"/>
      <c r="CM108" s="121"/>
      <c r="CN108" s="121"/>
      <c r="CO108" s="121"/>
      <c r="CP108" s="121"/>
      <c r="CQ108" s="121"/>
      <c r="CR108" s="121"/>
      <c r="CS108" s="121">
        <v>0</v>
      </c>
      <c r="CT108" s="121">
        <v>0</v>
      </c>
      <c r="CU108" s="121">
        <v>0</v>
      </c>
      <c r="CV108" s="121">
        <v>0</v>
      </c>
      <c r="CW108" s="121"/>
      <c r="DA108" s="121"/>
      <c r="DB108" s="121"/>
      <c r="DC108" s="121"/>
      <c r="DD108" s="121"/>
      <c r="DE108" s="121"/>
      <c r="DF108" s="121"/>
      <c r="DG108" s="121"/>
      <c r="DH108" s="121"/>
      <c r="DI108" s="121"/>
      <c r="DJ108" s="121"/>
      <c r="DK108" s="121">
        <f>-1.5*Conversions!$A$17</f>
        <v>-3.7065000000000001</v>
      </c>
      <c r="DL108" s="121">
        <f>2.4*Conversions!$A$17</f>
        <v>5.9303999999999997</v>
      </c>
      <c r="DM108" s="121">
        <f>2.4*0.5*Conversions!$A$17</f>
        <v>2.9651999999999998</v>
      </c>
      <c r="DN108" s="121"/>
      <c r="DO108" s="121"/>
      <c r="DP108" s="121">
        <f>-1.5*Conversions!$A$17</f>
        <v>-3.7065000000000001</v>
      </c>
      <c r="DQ108" s="121">
        <f>2.4*Conversions!$A$17</f>
        <v>5.9303999999999997</v>
      </c>
      <c r="DR108" s="121">
        <f>2.4*0.5*Conversions!$A$17</f>
        <v>2.9651999999999998</v>
      </c>
      <c r="DS108" s="68">
        <f>((123.42-121.64)/Conversions!$A$16)</f>
        <v>4.3983800000000031</v>
      </c>
      <c r="DT108" s="121"/>
      <c r="DU108" s="121"/>
      <c r="DW108" s="121"/>
      <c r="DX108" s="121"/>
      <c r="DY108" s="121"/>
      <c r="DZ108" s="121"/>
      <c r="EA108" s="121"/>
      <c r="EB108" s="121"/>
      <c r="EC108" s="121"/>
      <c r="ED108" s="121"/>
      <c r="EE108" s="121"/>
      <c r="EF108" s="121"/>
      <c r="EG108" s="121"/>
      <c r="EH108" s="121"/>
      <c r="EI108" s="121"/>
      <c r="FP108" s="121"/>
      <c r="GP108" s="80"/>
      <c r="GQ108" s="81"/>
      <c r="GR108" s="81"/>
      <c r="GS108" s="81"/>
      <c r="GT108" s="81"/>
      <c r="GU108" s="79"/>
      <c r="GV108" s="81"/>
      <c r="GW108" s="81"/>
      <c r="GX108" s="79"/>
      <c r="GY108" s="81"/>
      <c r="GZ108" s="81"/>
      <c r="HA108" s="81"/>
      <c r="HB108" s="81"/>
      <c r="HC108" s="81"/>
      <c r="HD108" s="81"/>
      <c r="HE108" s="81"/>
      <c r="HF108" s="81"/>
      <c r="HG108" s="81"/>
      <c r="HH108" s="81">
        <v>2.2450000000000001</v>
      </c>
      <c r="HI108" s="81"/>
      <c r="HJ108" s="81"/>
      <c r="HK108" s="81"/>
      <c r="HL108" s="81"/>
      <c r="HM108" s="81"/>
      <c r="HN108" s="81"/>
      <c r="HO108" s="81"/>
      <c r="HP108" s="81"/>
      <c r="HQ108" s="81"/>
      <c r="HR108" s="81"/>
      <c r="HS108" s="81"/>
      <c r="HT108" s="81"/>
      <c r="HU108" s="81"/>
      <c r="HV108" s="81"/>
      <c r="HW108" s="81"/>
      <c r="HX108" s="81"/>
      <c r="HY108" s="81"/>
      <c r="HZ108" s="81"/>
      <c r="IA108" s="81"/>
      <c r="IB108" s="81"/>
      <c r="IC108" s="81"/>
      <c r="ID108" s="81"/>
      <c r="IE108" s="68">
        <v>-1.1100000000000001</v>
      </c>
      <c r="LG108" s="81"/>
      <c r="LH108" s="81"/>
      <c r="LI108" s="343">
        <f>0.5*Conversions!$A$17</f>
        <v>1.2355</v>
      </c>
      <c r="LJ108" s="343">
        <f>1.75*Conversions!$A$17</f>
        <v>4.3242500000000001</v>
      </c>
      <c r="LK108" s="250">
        <v>3.2</v>
      </c>
      <c r="LL108" s="2"/>
      <c r="LM108" s="2"/>
      <c r="LN108" s="2"/>
      <c r="LO108" s="2"/>
      <c r="LP108" s="2"/>
      <c r="LQ108" s="2"/>
      <c r="LR108" s="2"/>
      <c r="LS108" s="2"/>
      <c r="LT108" s="2"/>
      <c r="LU108" s="2"/>
      <c r="LV108" s="2"/>
      <c r="LW108" s="2"/>
      <c r="LX108" s="2"/>
      <c r="LY108" s="2"/>
      <c r="LZ108" s="2"/>
      <c r="MA108" s="2"/>
      <c r="MB108" s="2"/>
      <c r="MC108" s="2"/>
      <c r="MD108" s="2"/>
      <c r="MF108" s="252">
        <f>MF109/Basedata!Q28</f>
        <v>-1.8735083667260479E-2</v>
      </c>
      <c r="MG108" s="252">
        <f>MG109/Basedata!V28</f>
        <v>-4.80019152150378E-4</v>
      </c>
      <c r="MI108" s="2"/>
      <c r="MJ108" s="2"/>
      <c r="MK108" s="2"/>
      <c r="ML108" s="2"/>
      <c r="MM108" s="2"/>
      <c r="MN108" s="2"/>
      <c r="MO108" s="2"/>
      <c r="MP108" s="2"/>
      <c r="MQ108" s="2"/>
      <c r="MR108" s="2"/>
      <c r="MS108" s="121"/>
      <c r="MT108" s="79" t="s">
        <v>2191</v>
      </c>
      <c r="MV108" s="81"/>
      <c r="MW108" s="121"/>
      <c r="NA108" s="121"/>
      <c r="NB108" s="121"/>
      <c r="NC108" s="121"/>
      <c r="ND108" s="121"/>
      <c r="NE108" s="121"/>
      <c r="NF108" s="122"/>
      <c r="NH108" s="122">
        <v>0</v>
      </c>
      <c r="NI108" s="123"/>
      <c r="NJ108" s="180"/>
      <c r="NL108" s="122"/>
      <c r="NR108" s="123"/>
      <c r="OA108" s="122"/>
      <c r="OB108" s="121"/>
      <c r="OC108" s="121"/>
      <c r="OD108" s="121"/>
      <c r="OH108" s="121"/>
      <c r="OI108" s="68">
        <f>(6-1.6-0.02-2.7-0.01)/Conversions!$A$16</f>
        <v>4.1265700000000018</v>
      </c>
      <c r="OJ108" s="68">
        <f>0.0039*Basedata!$P$60</f>
        <v>1.5277320493889999</v>
      </c>
      <c r="ON108" s="121"/>
      <c r="OO108" s="121"/>
      <c r="OR108" s="121"/>
      <c r="OS108" s="121">
        <f>(6.9/Conversions!$A$16)</f>
        <v>17.049900000000001</v>
      </c>
      <c r="OV108" s="121"/>
      <c r="OX108" s="121"/>
      <c r="OY108" s="121"/>
      <c r="OZ108" s="121"/>
      <c r="PD108" s="121"/>
      <c r="PE108" s="121"/>
      <c r="PJ108" s="121"/>
      <c r="PL108" s="121"/>
      <c r="PM108" s="121"/>
      <c r="PO108" s="121"/>
      <c r="PS108" s="123"/>
      <c r="PU108" s="121"/>
      <c r="PV108" s="121"/>
      <c r="PW108" s="123"/>
      <c r="PZ108" s="121"/>
      <c r="QA108" s="121"/>
      <c r="QG108" s="121"/>
      <c r="QH108" s="121"/>
      <c r="QI108" s="121"/>
      <c r="QK108" s="121"/>
      <c r="QL108" s="121"/>
      <c r="QM108" s="121"/>
      <c r="QQ108" s="121"/>
      <c r="QY108" s="68">
        <f>153/1000*Conversions!$A$17</f>
        <v>0.37806299999999998</v>
      </c>
      <c r="RB108" s="121"/>
      <c r="RH108" s="68">
        <f>(0.001-0)*Basedata!$Z$60</f>
        <v>0.38417727349666664</v>
      </c>
      <c r="RI108" s="121"/>
      <c r="RJ108" s="121"/>
      <c r="RN108" s="123"/>
      <c r="RO108" s="121">
        <f>(431544)/(Conversions!$A$16*1000000)</f>
        <v>1.066345224</v>
      </c>
      <c r="RP108" s="121">
        <f>(58799+58167+60919+64529+69848)/(Conversions!$A$16*5*1000000)</f>
        <v>0.15431988040000003</v>
      </c>
      <c r="RQ108" s="123"/>
      <c r="RX108" s="121">
        <f>0.01*Basedata!$Z$27</f>
        <v>2.5232232412750117</v>
      </c>
      <c r="RY108" s="121">
        <f>(0.08-0.07)*Basedata!$Z$27</f>
        <v>2.5232232412750104</v>
      </c>
      <c r="SF108" s="121"/>
      <c r="SJ108" s="121"/>
      <c r="SM108" s="81"/>
      <c r="SN108" s="81"/>
      <c r="SO108" s="81"/>
      <c r="SP108" s="81"/>
      <c r="SQ108" s="81"/>
      <c r="SR108" s="81"/>
      <c r="SS108" s="81"/>
      <c r="ST108" s="81"/>
      <c r="SU108" s="81"/>
      <c r="SV108" s="81"/>
      <c r="SW108" s="81"/>
      <c r="SX108" s="81"/>
      <c r="SY108" s="81"/>
      <c r="SZ108" s="81"/>
      <c r="TA108" s="81"/>
      <c r="TB108" s="81"/>
      <c r="TC108" s="81"/>
      <c r="TD108" s="81"/>
      <c r="TE108" s="81"/>
      <c r="TF108" s="81">
        <f>1.899964*Conversions!$A$17</f>
        <v>4.6948110439999997</v>
      </c>
      <c r="TG108" s="81"/>
      <c r="TH108" s="81"/>
      <c r="TI108" s="81"/>
      <c r="TJ108" s="81"/>
      <c r="TK108" s="81"/>
      <c r="TL108" s="81"/>
      <c r="TM108" s="81"/>
      <c r="TN108" s="81"/>
      <c r="TO108" s="81"/>
      <c r="TP108" s="81"/>
      <c r="TQ108" s="81"/>
      <c r="TR108" s="81"/>
      <c r="TS108" s="81"/>
      <c r="TT108" s="81"/>
      <c r="TU108" s="81"/>
      <c r="TV108" s="81"/>
      <c r="TW108" s="81"/>
      <c r="TX108" s="81"/>
      <c r="TY108" s="81"/>
      <c r="TZ108" s="81">
        <f>0.1%*Basedata!$L$22</f>
        <v>9.2467000000000008E-2</v>
      </c>
      <c r="UA108" s="81"/>
      <c r="UB108" s="81"/>
      <c r="UC108" s="81"/>
      <c r="UD108" s="81"/>
      <c r="UE108" s="81"/>
      <c r="UF108" s="81"/>
      <c r="UG108" s="81"/>
      <c r="UH108" s="81"/>
      <c r="UI108" s="81"/>
      <c r="UJ108" s="82"/>
      <c r="UK108" s="82"/>
      <c r="UL108" s="81"/>
      <c r="UM108" s="81"/>
      <c r="UN108" s="81"/>
      <c r="UO108" s="81"/>
      <c r="UP108" s="81"/>
      <c r="UQ108" s="81"/>
      <c r="UR108" s="81"/>
      <c r="US108" s="81"/>
      <c r="UT108" s="81"/>
      <c r="UU108" s="81"/>
      <c r="UV108" s="81"/>
      <c r="UW108" s="81"/>
      <c r="UX108" s="81"/>
      <c r="UY108" s="81"/>
      <c r="UZ108" s="81"/>
      <c r="VA108" s="81"/>
      <c r="VB108" s="81"/>
      <c r="VC108" s="81"/>
      <c r="VD108" s="81"/>
      <c r="VE108" s="81"/>
      <c r="VF108" s="81"/>
      <c r="VG108" s="81"/>
      <c r="VH108" s="81"/>
      <c r="VI108" s="81"/>
      <c r="VJ108" s="81"/>
      <c r="VK108" s="81"/>
      <c r="VL108" s="81"/>
      <c r="VM108" s="81"/>
      <c r="VN108" s="81"/>
      <c r="VO108" s="81"/>
      <c r="VP108" s="81"/>
      <c r="VQ108" s="81"/>
      <c r="VR108" s="81"/>
      <c r="VS108" s="81"/>
      <c r="VT108" s="81"/>
      <c r="VU108" s="81"/>
      <c r="VV108" s="81"/>
      <c r="VW108" s="81"/>
      <c r="VX108" s="81"/>
      <c r="VY108" s="81"/>
      <c r="VZ108" s="81"/>
      <c r="WA108" s="81"/>
      <c r="WB108" s="81"/>
      <c r="WC108" s="81"/>
      <c r="WD108" s="81"/>
      <c r="WE108" s="80"/>
      <c r="WF108" s="81"/>
      <c r="WG108" s="81"/>
      <c r="WH108" s="81"/>
      <c r="WI108" s="81"/>
      <c r="WJ108" s="81"/>
      <c r="WK108" s="81"/>
      <c r="WL108" s="81"/>
      <c r="WM108" s="81"/>
      <c r="WN108" s="81"/>
      <c r="WO108" s="81"/>
      <c r="WP108" s="81"/>
      <c r="WQ108" s="81"/>
      <c r="WR108" s="81"/>
      <c r="WS108" s="81"/>
      <c r="WT108" s="81"/>
      <c r="WU108" s="81"/>
      <c r="WV108" s="81"/>
      <c r="WW108" s="81"/>
      <c r="WX108" s="81"/>
      <c r="WY108" s="81"/>
      <c r="WZ108" s="81"/>
      <c r="XA108" s="81"/>
      <c r="XB108" s="81"/>
      <c r="XC108" s="81"/>
      <c r="XD108" s="81"/>
      <c r="XE108" s="81"/>
      <c r="XF108" s="81"/>
      <c r="XG108" s="81"/>
      <c r="XH108" s="81"/>
      <c r="XI108" s="81"/>
      <c r="XJ108" s="81"/>
      <c r="XK108" s="81"/>
      <c r="XL108" s="81"/>
      <c r="XM108" s="81"/>
      <c r="XN108" s="81"/>
      <c r="XO108" s="81"/>
      <c r="XP108" s="81"/>
      <c r="XQ108" s="81"/>
      <c r="XR108" s="81"/>
      <c r="XS108" s="81"/>
      <c r="XT108" s="81"/>
      <c r="XU108" s="81"/>
      <c r="XV108" s="81"/>
      <c r="XW108" s="81"/>
      <c r="XX108" s="81"/>
      <c r="XY108" s="81"/>
      <c r="XZ108" s="81"/>
      <c r="YA108" s="81"/>
      <c r="YB108" s="81"/>
      <c r="YC108" s="81"/>
      <c r="YD108" s="81"/>
      <c r="YE108" s="81"/>
      <c r="YF108" s="81"/>
      <c r="YL108" s="313"/>
      <c r="YM108" s="313"/>
      <c r="YN108" s="313"/>
      <c r="YO108" s="313"/>
      <c r="YP108" s="2">
        <f>4.3*Conversions!$A$17</f>
        <v>10.625299999999999</v>
      </c>
      <c r="YQ108" s="2">
        <f>4.3*Conversions!$A$17</f>
        <v>10.625299999999999</v>
      </c>
    </row>
    <row r="109" spans="1:667" s="68" customFormat="1" ht="15.75" customHeight="1" x14ac:dyDescent="0.25">
      <c r="A109" s="152" t="s">
        <v>1128</v>
      </c>
      <c r="B109" s="75"/>
      <c r="C109" s="121"/>
      <c r="D109" s="121"/>
      <c r="E109" s="121"/>
      <c r="F109" s="121"/>
      <c r="G109" s="121"/>
      <c r="H109" s="121"/>
      <c r="I109" s="121"/>
      <c r="J109" s="121"/>
      <c r="K109" s="121"/>
      <c r="L109" s="121"/>
      <c r="M109" s="121"/>
      <c r="N109" s="121"/>
      <c r="O109" s="121"/>
      <c r="P109" s="121"/>
      <c r="Q109" s="121"/>
      <c r="R109" s="121"/>
      <c r="S109" s="121"/>
      <c r="T109" s="121"/>
      <c r="AP109" s="121"/>
      <c r="AQ109" s="121"/>
      <c r="AR109" s="121"/>
      <c r="AS109" s="121"/>
      <c r="AT109" s="121"/>
      <c r="AU109" s="121"/>
      <c r="AV109" s="121"/>
      <c r="AW109" s="121"/>
      <c r="AX109" s="121"/>
      <c r="AY109" s="121"/>
      <c r="AZ109" s="121"/>
      <c r="BA109" s="68">
        <f>BA108/295.3</f>
        <v>2.1672875042329755E-2</v>
      </c>
      <c r="BB109" s="121">
        <f>BB108/(121.13*Conversions!$A$17)</f>
        <v>5.6633369107570372E-2</v>
      </c>
      <c r="BC109" s="121"/>
      <c r="BD109" s="121"/>
      <c r="BE109" s="121"/>
      <c r="BF109" s="121"/>
      <c r="BG109" s="121"/>
      <c r="BH109" s="121"/>
      <c r="BI109" s="121"/>
      <c r="BJ109" s="121"/>
      <c r="BK109" s="121"/>
      <c r="BL109" s="121"/>
      <c r="BU109" s="121"/>
      <c r="BW109" s="121"/>
      <c r="BX109" s="121"/>
      <c r="BY109" s="121"/>
      <c r="BZ109" s="121"/>
      <c r="CA109" s="121"/>
      <c r="CB109" s="121"/>
      <c r="CC109" s="121"/>
      <c r="CD109" s="121"/>
      <c r="CE109" s="121"/>
      <c r="CF109" s="121"/>
      <c r="CK109" s="121"/>
      <c r="CL109" s="121"/>
      <c r="CM109" s="121"/>
      <c r="CN109" s="121"/>
      <c r="CO109" s="121"/>
      <c r="CP109" s="121"/>
      <c r="CQ109" s="121"/>
      <c r="CR109" s="121"/>
      <c r="CS109" s="121"/>
      <c r="CT109" s="121"/>
      <c r="CU109" s="121"/>
      <c r="CV109" s="121"/>
      <c r="CW109" s="121"/>
      <c r="DA109" s="121"/>
      <c r="DB109" s="121"/>
      <c r="DC109" s="121"/>
      <c r="DD109" s="121"/>
      <c r="DE109" s="121"/>
      <c r="DF109" s="121"/>
      <c r="DG109" s="121"/>
      <c r="DH109" s="121"/>
      <c r="DI109" s="121"/>
      <c r="DJ109" s="121"/>
      <c r="DK109" s="121"/>
      <c r="DL109" s="121"/>
      <c r="DM109" s="121"/>
      <c r="DN109" s="121"/>
      <c r="DO109" s="121"/>
      <c r="DP109" s="121"/>
      <c r="DQ109" s="121"/>
      <c r="DR109" s="121"/>
      <c r="DT109" s="121"/>
      <c r="DU109" s="121"/>
      <c r="DW109" s="121"/>
      <c r="DX109" s="121"/>
      <c r="DY109" s="121"/>
      <c r="DZ109" s="121"/>
      <c r="EA109" s="121"/>
      <c r="EB109" s="121"/>
      <c r="EC109" s="121"/>
      <c r="ED109" s="121"/>
      <c r="EE109" s="121"/>
      <c r="EF109" s="121"/>
      <c r="EG109" s="121"/>
      <c r="EH109" s="121"/>
      <c r="EI109" s="121"/>
      <c r="FP109" s="121"/>
      <c r="GP109" s="80"/>
      <c r="GQ109" s="81"/>
      <c r="GR109" s="81"/>
      <c r="GS109" s="81"/>
      <c r="GT109" s="81"/>
      <c r="GU109" s="79"/>
      <c r="GV109" s="81"/>
      <c r="GW109" s="81"/>
      <c r="GX109" s="79"/>
      <c r="GY109" s="81"/>
      <c r="GZ109" s="81"/>
      <c r="HA109" s="81"/>
      <c r="HB109" s="81"/>
      <c r="HC109" s="81"/>
      <c r="HD109" s="81"/>
      <c r="HE109" s="81"/>
      <c r="HF109" s="81"/>
      <c r="HG109" s="81"/>
      <c r="HH109" s="81"/>
      <c r="HI109" s="81"/>
      <c r="HJ109" s="81"/>
      <c r="HK109" s="81"/>
      <c r="HL109" s="81"/>
      <c r="HM109" s="81"/>
      <c r="HN109" s="81"/>
      <c r="HO109" s="81"/>
      <c r="HP109" s="81"/>
      <c r="HQ109" s="81"/>
      <c r="HR109" s="81"/>
      <c r="HS109" s="81"/>
      <c r="HT109" s="81"/>
      <c r="HU109" s="81"/>
      <c r="HV109" s="81"/>
      <c r="HW109" s="81"/>
      <c r="HX109" s="81"/>
      <c r="HY109" s="81"/>
      <c r="HZ109" s="81"/>
      <c r="IA109" s="81"/>
      <c r="IB109" s="81"/>
      <c r="IC109" s="81"/>
      <c r="ID109" s="81"/>
      <c r="IE109" s="81">
        <f>IE108/345.76</f>
        <v>-3.2103192966219346E-3</v>
      </c>
      <c r="IF109" s="81"/>
      <c r="LG109" s="81"/>
      <c r="LH109" s="81"/>
      <c r="LI109" s="347">
        <v>8.0000000000000004E-4</v>
      </c>
      <c r="LJ109" s="347">
        <v>3.8E-3</v>
      </c>
      <c r="LK109" s="252">
        <f>+LK108/322.1</f>
        <v>9.934802856255821E-3</v>
      </c>
      <c r="LL109" s="2"/>
      <c r="LM109" s="2"/>
      <c r="LN109" s="2"/>
      <c r="LO109" s="2"/>
      <c r="LP109" s="2"/>
      <c r="LQ109" s="2"/>
      <c r="LR109" s="2"/>
      <c r="LS109" s="2"/>
      <c r="LT109" s="2"/>
      <c r="LU109" s="2"/>
      <c r="LV109" s="2"/>
      <c r="LW109" s="2"/>
      <c r="LX109" s="2"/>
      <c r="LY109" s="2"/>
      <c r="LZ109" s="2"/>
      <c r="MA109" s="2"/>
      <c r="MB109" s="2"/>
      <c r="MC109" s="2"/>
      <c r="MD109" s="2"/>
      <c r="MF109" s="2">
        <v>-6.3</v>
      </c>
      <c r="MG109" s="2">
        <v>-0.16</v>
      </c>
      <c r="MI109" s="2"/>
      <c r="MJ109" s="2"/>
      <c r="MK109" s="2"/>
      <c r="ML109" s="2"/>
      <c r="MM109" s="2"/>
      <c r="MN109" s="2"/>
      <c r="MO109" s="2"/>
      <c r="MP109" s="2"/>
      <c r="MQ109" s="2"/>
      <c r="MR109" s="2"/>
      <c r="MS109" s="121"/>
      <c r="MT109" s="79" t="s">
        <v>2191</v>
      </c>
      <c r="MV109" s="81"/>
      <c r="MW109" s="121"/>
      <c r="NA109" s="121"/>
      <c r="NB109" s="121"/>
      <c r="NC109" s="121"/>
      <c r="ND109" s="121"/>
      <c r="NE109" s="121"/>
      <c r="NF109" s="122"/>
      <c r="NH109" s="122"/>
      <c r="NI109" s="123"/>
      <c r="NJ109" s="180"/>
      <c r="NL109" s="122"/>
      <c r="NR109" s="123"/>
      <c r="OA109" s="122"/>
      <c r="OB109" s="121"/>
      <c r="OC109" s="121"/>
      <c r="OD109" s="121"/>
      <c r="OH109" s="121"/>
      <c r="ON109" s="121"/>
      <c r="OO109" s="121"/>
      <c r="OR109" s="121"/>
      <c r="OS109" s="121"/>
      <c r="OV109" s="121"/>
      <c r="OX109" s="121"/>
      <c r="OY109" s="121"/>
      <c r="OZ109" s="121"/>
      <c r="PD109" s="121"/>
      <c r="PE109" s="121"/>
      <c r="PJ109" s="121"/>
      <c r="PL109" s="121"/>
      <c r="PM109" s="121"/>
      <c r="PO109" s="121"/>
      <c r="PS109" s="123"/>
      <c r="PU109" s="121"/>
      <c r="PV109" s="121"/>
      <c r="PW109" s="123"/>
      <c r="PZ109" s="121"/>
      <c r="QA109" s="121"/>
      <c r="QG109" s="121"/>
      <c r="QH109" s="121"/>
      <c r="QI109" s="121"/>
      <c r="QK109" s="121"/>
      <c r="QL109" s="121"/>
      <c r="QM109" s="121"/>
      <c r="QQ109" s="121"/>
      <c r="RB109" s="121"/>
      <c r="RH109" s="68">
        <f>(0.001-0)</f>
        <v>1E-3</v>
      </c>
      <c r="RI109" s="121"/>
      <c r="RJ109" s="121"/>
      <c r="RN109" s="123"/>
      <c r="RO109" s="121"/>
      <c r="RP109" s="121"/>
      <c r="RQ109" s="123"/>
      <c r="RX109" s="121"/>
      <c r="RY109" s="121"/>
      <c r="SF109" s="121"/>
      <c r="SJ109" s="121"/>
      <c r="SM109" s="81"/>
      <c r="SN109" s="81"/>
      <c r="SO109" s="81"/>
      <c r="SP109" s="81"/>
      <c r="SQ109" s="81"/>
      <c r="SR109" s="81"/>
      <c r="SS109" s="81"/>
      <c r="ST109" s="81"/>
      <c r="SU109" s="81"/>
      <c r="SV109" s="81"/>
      <c r="SW109" s="81"/>
      <c r="SX109" s="81"/>
      <c r="SY109" s="81"/>
      <c r="SZ109" s="81"/>
      <c r="TA109" s="81"/>
      <c r="TB109" s="81"/>
      <c r="TC109" s="81"/>
      <c r="TD109" s="81"/>
      <c r="TE109" s="81"/>
      <c r="TF109" s="81"/>
      <c r="TG109" s="81"/>
      <c r="TH109" s="81"/>
      <c r="TI109" s="81"/>
      <c r="TJ109" s="81"/>
      <c r="TK109" s="81"/>
      <c r="TL109" s="81"/>
      <c r="TM109" s="81"/>
      <c r="TN109" s="81"/>
      <c r="TO109" s="81"/>
      <c r="TP109" s="81"/>
      <c r="TQ109" s="81"/>
      <c r="TR109" s="81">
        <v>0.56999999999999995</v>
      </c>
      <c r="TS109" s="81"/>
      <c r="TT109" s="81"/>
      <c r="TU109" s="81"/>
      <c r="TV109" s="81"/>
      <c r="TW109" s="81"/>
      <c r="TX109" s="81"/>
      <c r="TY109" s="81"/>
      <c r="TZ109" s="81">
        <v>0.1</v>
      </c>
      <c r="UA109" s="81"/>
      <c r="UB109" s="81"/>
      <c r="UC109" s="81"/>
      <c r="UD109" s="81"/>
      <c r="UE109" s="81"/>
      <c r="UF109" s="81"/>
      <c r="UG109" s="81"/>
      <c r="UH109" s="81"/>
      <c r="UI109" s="81"/>
      <c r="UJ109" s="82"/>
      <c r="UK109" s="82"/>
      <c r="UL109" s="81"/>
      <c r="UM109" s="81"/>
      <c r="UN109" s="81"/>
      <c r="UO109" s="81"/>
      <c r="UP109" s="81"/>
      <c r="UQ109" s="81"/>
      <c r="UR109" s="81"/>
      <c r="US109" s="81"/>
      <c r="UT109" s="81"/>
      <c r="UU109" s="81"/>
      <c r="UV109" s="81"/>
      <c r="UW109" s="81"/>
      <c r="UX109" s="81"/>
      <c r="UY109" s="81"/>
      <c r="UZ109" s="81"/>
      <c r="VA109" s="81"/>
      <c r="VB109" s="81"/>
      <c r="VC109" s="81"/>
      <c r="VD109" s="81"/>
      <c r="VE109" s="81"/>
      <c r="VF109" s="81"/>
      <c r="VG109" s="81"/>
      <c r="VH109" s="81"/>
      <c r="VI109" s="81"/>
      <c r="VJ109" s="81"/>
      <c r="VK109" s="81"/>
      <c r="VL109" s="81"/>
      <c r="VM109" s="81"/>
      <c r="VN109" s="81"/>
      <c r="VO109" s="81"/>
      <c r="VP109" s="81"/>
      <c r="VQ109" s="81"/>
      <c r="VR109" s="81"/>
      <c r="VS109" s="81"/>
      <c r="VT109" s="81"/>
      <c r="VU109" s="81"/>
      <c r="VV109" s="81"/>
      <c r="VW109" s="81"/>
      <c r="VX109" s="81"/>
      <c r="VY109" s="81"/>
      <c r="VZ109" s="81"/>
      <c r="WA109" s="81"/>
      <c r="WB109" s="81"/>
      <c r="WC109" s="81"/>
      <c r="WD109" s="81"/>
      <c r="WE109" s="80"/>
      <c r="WF109" s="81"/>
      <c r="WG109" s="81"/>
      <c r="WH109" s="81"/>
      <c r="WI109" s="81"/>
      <c r="WJ109" s="81"/>
      <c r="WK109" s="81"/>
      <c r="WL109" s="81"/>
      <c r="WM109" s="81"/>
      <c r="WN109" s="81"/>
      <c r="WO109" s="81"/>
      <c r="WP109" s="81"/>
      <c r="WQ109" s="81"/>
      <c r="WR109" s="81"/>
      <c r="WS109" s="81"/>
      <c r="WT109" s="81"/>
      <c r="WU109" s="81"/>
      <c r="WV109" s="81"/>
      <c r="WW109" s="81"/>
      <c r="WX109" s="81"/>
      <c r="WY109" s="81"/>
      <c r="WZ109" s="81"/>
      <c r="XA109" s="81"/>
      <c r="XB109" s="81"/>
      <c r="XC109" s="81"/>
      <c r="XD109" s="81"/>
      <c r="XE109" s="81"/>
      <c r="XF109" s="81"/>
      <c r="XG109" s="81"/>
      <c r="XH109" s="81"/>
      <c r="XI109" s="81"/>
      <c r="XJ109" s="81"/>
      <c r="XK109" s="81"/>
      <c r="XL109" s="81"/>
      <c r="XM109" s="81"/>
      <c r="XN109" s="81"/>
      <c r="XO109" s="81"/>
      <c r="XP109" s="81"/>
      <c r="XQ109" s="81"/>
      <c r="XR109" s="81"/>
      <c r="XS109" s="81"/>
      <c r="XT109" s="81"/>
      <c r="XU109" s="81"/>
      <c r="XV109" s="81"/>
      <c r="XW109" s="81"/>
      <c r="XX109" s="81"/>
      <c r="XY109" s="81"/>
      <c r="XZ109" s="81"/>
      <c r="YA109" s="81"/>
      <c r="YB109" s="81"/>
      <c r="YC109" s="81"/>
      <c r="YD109" s="81"/>
      <c r="YE109" s="81"/>
      <c r="YF109" s="81"/>
      <c r="YL109" s="313"/>
      <c r="YM109" s="313"/>
      <c r="YN109" s="313"/>
      <c r="YO109" s="313"/>
      <c r="YP109" s="2"/>
      <c r="YQ109" s="2"/>
    </row>
    <row r="110" spans="1:667" s="68" customFormat="1" ht="15.75" customHeight="1" x14ac:dyDescent="0.25">
      <c r="A110" s="75" t="s">
        <v>50</v>
      </c>
      <c r="B110" s="75"/>
      <c r="C110" s="121" t="s">
        <v>811</v>
      </c>
      <c r="D110" s="121" t="s">
        <v>812</v>
      </c>
      <c r="E110" s="121"/>
      <c r="F110" s="121"/>
      <c r="G110" s="121"/>
      <c r="H110" s="121"/>
      <c r="I110" s="121"/>
      <c r="J110" s="121"/>
      <c r="K110" s="121"/>
      <c r="L110" s="121"/>
      <c r="M110" s="121"/>
      <c r="N110" s="121"/>
      <c r="O110" s="121"/>
      <c r="P110" s="121"/>
      <c r="Q110" s="121"/>
      <c r="R110" s="121"/>
      <c r="S110" s="121"/>
      <c r="T110" s="121"/>
      <c r="AA110" s="68" t="s">
        <v>731</v>
      </c>
      <c r="AF110" s="68" t="s">
        <v>731</v>
      </c>
      <c r="AJ110" s="68" t="s">
        <v>305</v>
      </c>
      <c r="AP110" s="121" t="s">
        <v>434</v>
      </c>
      <c r="AQ110" s="121" t="s">
        <v>434</v>
      </c>
      <c r="AR110" s="121"/>
      <c r="AS110" s="121"/>
      <c r="AT110" s="121"/>
      <c r="AU110" s="121"/>
      <c r="AV110" s="121"/>
      <c r="AW110" s="121"/>
      <c r="AX110" s="121"/>
      <c r="AY110" s="121"/>
      <c r="AZ110" s="121"/>
      <c r="BA110" s="68" t="s">
        <v>435</v>
      </c>
      <c r="BB110" s="121" t="s">
        <v>434</v>
      </c>
      <c r="BC110" s="121" t="s">
        <v>652</v>
      </c>
      <c r="BD110" s="121"/>
      <c r="BE110" s="121"/>
      <c r="BF110" s="121"/>
      <c r="BG110" s="121"/>
      <c r="BH110" s="121"/>
      <c r="BI110" s="121"/>
      <c r="BJ110" s="121"/>
      <c r="BK110" s="121"/>
      <c r="BL110" s="121"/>
      <c r="BU110" s="121"/>
      <c r="BW110" s="121"/>
      <c r="BX110" s="121"/>
      <c r="BY110" s="121"/>
      <c r="BZ110" s="121"/>
      <c r="CA110" s="121"/>
      <c r="CB110" s="121"/>
      <c r="CC110" s="121"/>
      <c r="CD110" s="121"/>
      <c r="CE110" s="121"/>
      <c r="CF110" s="121"/>
      <c r="CG110" s="68" t="s">
        <v>761</v>
      </c>
      <c r="CH110" s="68" t="s">
        <v>761</v>
      </c>
      <c r="CI110" s="68" t="s">
        <v>761</v>
      </c>
      <c r="CK110" s="121"/>
      <c r="CL110" s="121"/>
      <c r="CM110" s="121"/>
      <c r="CN110" s="121"/>
      <c r="CO110" s="121"/>
      <c r="CP110" s="121"/>
      <c r="CQ110" s="121"/>
      <c r="CR110" s="121"/>
      <c r="CS110" s="121" t="s">
        <v>864</v>
      </c>
      <c r="CT110" s="121" t="s">
        <v>864</v>
      </c>
      <c r="CU110" s="121" t="s">
        <v>864</v>
      </c>
      <c r="CV110" s="121" t="s">
        <v>864</v>
      </c>
      <c r="CW110" s="121"/>
      <c r="DA110" s="121"/>
      <c r="DB110" s="121"/>
      <c r="DC110" s="121"/>
      <c r="DD110" s="121"/>
      <c r="DE110" s="121"/>
      <c r="DF110" s="121"/>
      <c r="DG110" s="121"/>
      <c r="DH110" s="121"/>
      <c r="DI110" s="121"/>
      <c r="DJ110" s="121"/>
      <c r="DK110" s="121" t="s">
        <v>686</v>
      </c>
      <c r="DL110" s="121" t="s">
        <v>686</v>
      </c>
      <c r="DM110" s="121" t="s">
        <v>1255</v>
      </c>
      <c r="DN110" s="121"/>
      <c r="DO110" s="121"/>
      <c r="DP110" s="121" t="s">
        <v>686</v>
      </c>
      <c r="DQ110" s="121" t="s">
        <v>686</v>
      </c>
      <c r="DR110" s="121" t="s">
        <v>1255</v>
      </c>
      <c r="DS110" s="68" t="s">
        <v>651</v>
      </c>
      <c r="DT110" s="121" t="s">
        <v>697</v>
      </c>
      <c r="DU110" s="121" t="s">
        <v>697</v>
      </c>
      <c r="DW110" s="121"/>
      <c r="DX110" s="121"/>
      <c r="DY110" s="121"/>
      <c r="DZ110" s="121"/>
      <c r="EA110" s="121"/>
      <c r="EB110" s="121"/>
      <c r="EC110" s="121"/>
      <c r="ED110" s="121"/>
      <c r="EE110" s="121"/>
      <c r="EF110" s="121"/>
      <c r="EG110" s="121"/>
      <c r="EH110" s="121"/>
      <c r="EI110" s="121"/>
      <c r="FP110" s="121" t="s">
        <v>956</v>
      </c>
      <c r="GG110" s="68" t="s">
        <v>1242</v>
      </c>
      <c r="GH110" s="68" t="s">
        <v>322</v>
      </c>
      <c r="GI110" s="68" t="s">
        <v>322</v>
      </c>
      <c r="GJ110" s="68" t="s">
        <v>322</v>
      </c>
      <c r="GK110" s="68" t="s">
        <v>322</v>
      </c>
      <c r="GL110" s="68" t="s">
        <v>322</v>
      </c>
      <c r="GM110" s="68" t="s">
        <v>322</v>
      </c>
      <c r="GN110" s="68" t="s">
        <v>322</v>
      </c>
      <c r="GO110" s="68" t="s">
        <v>322</v>
      </c>
      <c r="GP110" s="80" t="s">
        <v>1702</v>
      </c>
      <c r="GQ110" s="81" t="str">
        <f>GP110</f>
        <v>Not explicit</v>
      </c>
      <c r="GR110" s="81"/>
      <c r="GS110" s="81"/>
      <c r="GT110" s="81" t="s">
        <v>1704</v>
      </c>
      <c r="GU110" s="79" t="str">
        <f>GQ110</f>
        <v>Not explicit</v>
      </c>
      <c r="GV110" s="81" t="s">
        <v>1704</v>
      </c>
      <c r="GW110" s="81" t="s">
        <v>1705</v>
      </c>
      <c r="GX110" s="79" t="str">
        <f>GT110</f>
        <v>Model does not have area</v>
      </c>
      <c r="GY110" s="81" t="s">
        <v>1704</v>
      </c>
      <c r="GZ110" s="81" t="s">
        <v>1705</v>
      </c>
      <c r="HA110" s="81"/>
      <c r="HB110" s="81"/>
      <c r="HC110" s="81" t="s">
        <v>1605</v>
      </c>
      <c r="HD110" s="81" t="s">
        <v>1606</v>
      </c>
      <c r="HE110" s="81" t="s">
        <v>1608</v>
      </c>
      <c r="HF110" s="81"/>
      <c r="HG110" s="81"/>
      <c r="HH110" s="81" t="s">
        <v>1709</v>
      </c>
      <c r="HI110" s="81"/>
      <c r="HJ110" s="81" t="s">
        <v>1700</v>
      </c>
      <c r="HK110" s="81" t="s">
        <v>1691</v>
      </c>
      <c r="HL110" s="81" t="s">
        <v>1691</v>
      </c>
      <c r="HM110" s="81" t="s">
        <v>1691</v>
      </c>
      <c r="HN110" s="81" t="s">
        <v>1691</v>
      </c>
      <c r="HO110" s="81" t="s">
        <v>1692</v>
      </c>
      <c r="HP110" s="81" t="s">
        <v>1692</v>
      </c>
      <c r="HQ110" s="81" t="s">
        <v>1692</v>
      </c>
      <c r="HR110" s="81" t="s">
        <v>1692</v>
      </c>
      <c r="HS110" s="81" t="s">
        <v>1693</v>
      </c>
      <c r="HT110" s="81" t="s">
        <v>1694</v>
      </c>
      <c r="HU110" s="81"/>
      <c r="HV110" s="81"/>
      <c r="HW110" s="81"/>
      <c r="HX110" s="81"/>
      <c r="HY110" s="81" t="s">
        <v>697</v>
      </c>
      <c r="HZ110" s="81"/>
      <c r="IA110" s="81"/>
      <c r="IB110" s="81" t="s">
        <v>1232</v>
      </c>
      <c r="IC110" s="81"/>
      <c r="ID110" s="81"/>
      <c r="IE110" s="81" t="s">
        <v>2756</v>
      </c>
      <c r="IF110" s="243" t="s">
        <v>2755</v>
      </c>
      <c r="LG110" s="81"/>
      <c r="LH110" s="81"/>
      <c r="LI110" s="343" t="s">
        <v>2753</v>
      </c>
      <c r="LJ110" s="343" t="s">
        <v>2753</v>
      </c>
      <c r="LK110" s="2" t="s">
        <v>2718</v>
      </c>
      <c r="LL110" s="2"/>
      <c r="LM110" s="2"/>
      <c r="LN110" s="2"/>
      <c r="LO110" s="2"/>
      <c r="LP110" s="2"/>
      <c r="LQ110" s="2"/>
      <c r="LR110" s="2"/>
      <c r="LS110" s="2"/>
      <c r="LT110" s="2"/>
      <c r="LU110" s="2"/>
      <c r="LV110" s="2"/>
      <c r="LW110" s="2"/>
      <c r="LX110" s="2"/>
      <c r="LY110" s="2"/>
      <c r="LZ110" s="2"/>
      <c r="MA110" s="2"/>
      <c r="MB110" s="2"/>
      <c r="MC110" s="2"/>
      <c r="MD110" s="2"/>
      <c r="MF110" s="2" t="s">
        <v>2750</v>
      </c>
      <c r="MG110" s="2" t="s">
        <v>2751</v>
      </c>
      <c r="MI110" s="2" t="s">
        <v>2725</v>
      </c>
      <c r="MJ110" s="2" t="s">
        <v>2725</v>
      </c>
      <c r="MK110" s="2" t="s">
        <v>2725</v>
      </c>
      <c r="ML110" s="2" t="s">
        <v>2725</v>
      </c>
      <c r="MM110" s="2" t="s">
        <v>2743</v>
      </c>
      <c r="MN110" s="2" t="s">
        <v>2743</v>
      </c>
      <c r="MO110" s="2" t="s">
        <v>2743</v>
      </c>
      <c r="MP110" s="2" t="s">
        <v>2743</v>
      </c>
      <c r="MQ110" s="2" t="s">
        <v>2743</v>
      </c>
      <c r="MR110" s="2" t="s">
        <v>2743</v>
      </c>
      <c r="MS110" s="121"/>
      <c r="MT110" s="79" t="s">
        <v>2191</v>
      </c>
      <c r="MU110" s="121" t="s">
        <v>1282</v>
      </c>
      <c r="MV110" s="81" t="s">
        <v>1607</v>
      </c>
      <c r="MW110" s="121"/>
      <c r="NA110" s="121"/>
      <c r="NB110" s="121"/>
      <c r="NC110" s="121"/>
      <c r="ND110" s="121"/>
      <c r="NE110" s="121"/>
      <c r="NF110" s="122"/>
      <c r="NH110" s="122" t="s">
        <v>1173</v>
      </c>
      <c r="NI110" s="123"/>
      <c r="NJ110" s="180"/>
      <c r="NL110" s="122"/>
      <c r="NR110" s="123"/>
      <c r="OA110" s="122"/>
      <c r="OB110" s="121"/>
      <c r="OC110" s="121"/>
      <c r="OD110" s="121"/>
      <c r="OH110" s="121"/>
      <c r="OI110" s="68" t="s">
        <v>1251</v>
      </c>
      <c r="OJ110" s="68" t="s">
        <v>847</v>
      </c>
      <c r="ON110" s="121"/>
      <c r="OO110" s="121" t="s">
        <v>938</v>
      </c>
      <c r="OR110" s="121"/>
      <c r="OS110" s="121" t="s">
        <v>437</v>
      </c>
      <c r="OV110" s="121"/>
      <c r="OX110" s="121"/>
      <c r="OY110" s="121"/>
      <c r="OZ110" s="121"/>
      <c r="PD110" s="121"/>
      <c r="PE110" s="121" t="s">
        <v>436</v>
      </c>
      <c r="PJ110" s="121"/>
      <c r="PL110" s="121"/>
      <c r="PM110" s="121"/>
      <c r="PO110" s="121"/>
      <c r="PP110" s="68" t="s">
        <v>1219</v>
      </c>
      <c r="PS110" s="123"/>
      <c r="PU110" s="121"/>
      <c r="PV110" s="121"/>
      <c r="PW110" s="123"/>
      <c r="PZ110" s="121"/>
      <c r="QA110" s="121"/>
      <c r="QG110" s="121"/>
      <c r="QH110" s="121"/>
      <c r="QI110" s="121"/>
      <c r="QK110" s="121"/>
      <c r="QL110" s="121"/>
      <c r="QM110" s="121"/>
      <c r="QQ110" s="121"/>
      <c r="QY110" s="68" t="s">
        <v>931</v>
      </c>
      <c r="RB110" s="121"/>
      <c r="RH110" s="68" t="s">
        <v>884</v>
      </c>
      <c r="RI110" s="121"/>
      <c r="RJ110" s="121"/>
      <c r="RN110" s="123"/>
      <c r="RO110" s="121" t="s">
        <v>1233</v>
      </c>
      <c r="RP110" s="121" t="s">
        <v>975</v>
      </c>
      <c r="RQ110" s="123"/>
      <c r="RX110" s="121" t="s">
        <v>887</v>
      </c>
      <c r="RY110" s="121" t="s">
        <v>887</v>
      </c>
      <c r="SF110" s="121"/>
      <c r="SJ110" s="121"/>
      <c r="SM110" s="81"/>
      <c r="SN110" s="81" t="s">
        <v>1703</v>
      </c>
      <c r="SO110" s="81"/>
      <c r="SP110" s="81"/>
      <c r="SQ110" s="81"/>
      <c r="SR110" s="81"/>
      <c r="SS110" s="81"/>
      <c r="ST110" s="81"/>
      <c r="SU110" s="81"/>
      <c r="SV110" s="81"/>
      <c r="SW110" s="81"/>
      <c r="SX110" s="81"/>
      <c r="SY110" s="81"/>
      <c r="SZ110" s="81"/>
      <c r="TA110" s="81"/>
      <c r="TB110" s="81"/>
      <c r="TC110" s="81"/>
      <c r="TD110" s="81"/>
      <c r="TE110" s="81"/>
      <c r="TF110" s="81" t="s">
        <v>1706</v>
      </c>
      <c r="TG110" s="81"/>
      <c r="TH110" s="81"/>
      <c r="TI110" s="81"/>
      <c r="TJ110" s="81"/>
      <c r="TK110" s="81"/>
      <c r="TL110" s="81"/>
      <c r="TM110" s="81"/>
      <c r="TN110" s="81"/>
      <c r="TO110" s="81"/>
      <c r="TP110" s="81"/>
      <c r="TQ110" s="81"/>
      <c r="TR110" s="81" t="s">
        <v>1707</v>
      </c>
      <c r="TS110" s="81"/>
      <c r="TT110" s="81"/>
      <c r="TU110" s="81"/>
      <c r="TV110" s="81"/>
      <c r="TW110" s="81"/>
      <c r="TX110" s="81"/>
      <c r="TY110" s="81"/>
      <c r="TZ110" s="81" t="s">
        <v>1708</v>
      </c>
      <c r="UA110" s="81"/>
      <c r="UB110" s="81"/>
      <c r="UC110" s="81"/>
      <c r="UD110" s="81"/>
      <c r="UE110" s="81"/>
      <c r="UF110" s="81"/>
      <c r="UG110" s="81"/>
      <c r="UH110" s="81"/>
      <c r="UI110" s="81"/>
      <c r="UJ110" s="82"/>
      <c r="UK110" s="82"/>
      <c r="UL110" s="81"/>
      <c r="UM110" s="81"/>
      <c r="UN110" s="81"/>
      <c r="UO110" s="81"/>
      <c r="UP110" s="81"/>
      <c r="UQ110" s="81"/>
      <c r="UR110" s="81"/>
      <c r="US110" s="81"/>
      <c r="UT110" s="81"/>
      <c r="UU110" s="81"/>
      <c r="UV110" s="81"/>
      <c r="UW110" s="81"/>
      <c r="UX110" s="81"/>
      <c r="UY110" s="81"/>
      <c r="UZ110" s="81"/>
      <c r="VA110" s="81"/>
      <c r="VB110" s="81"/>
      <c r="VC110" s="81"/>
      <c r="VD110" s="81"/>
      <c r="VE110" s="81"/>
      <c r="VF110" s="81"/>
      <c r="VG110" s="81"/>
      <c r="VH110" s="81"/>
      <c r="VI110" s="81"/>
      <c r="VJ110" s="81"/>
      <c r="VK110" s="81" t="s">
        <v>322</v>
      </c>
      <c r="VL110" s="81" t="s">
        <v>322</v>
      </c>
      <c r="VM110" s="81"/>
      <c r="VN110" s="81"/>
      <c r="VO110" s="81"/>
      <c r="VP110" s="81"/>
      <c r="VQ110" s="81"/>
      <c r="VR110" s="81"/>
      <c r="VS110" s="81"/>
      <c r="VT110" s="81"/>
      <c r="VU110" s="81"/>
      <c r="VV110" s="81"/>
      <c r="VW110" s="81"/>
      <c r="VX110" s="81"/>
      <c r="VY110" s="81"/>
      <c r="VZ110" s="81"/>
      <c r="WA110" s="81"/>
      <c r="WB110" s="81"/>
      <c r="WC110" s="81"/>
      <c r="WD110" s="81"/>
      <c r="WE110" s="80"/>
      <c r="WF110" s="81"/>
      <c r="WG110" s="81"/>
      <c r="WH110" s="81"/>
      <c r="WI110" s="81"/>
      <c r="WJ110" s="81"/>
      <c r="WK110" s="81"/>
      <c r="WL110" s="81"/>
      <c r="WM110" s="81"/>
      <c r="WN110" s="81"/>
      <c r="WO110" s="81"/>
      <c r="WP110" s="81"/>
      <c r="WQ110" s="81"/>
      <c r="WR110" s="107" t="s">
        <v>1908</v>
      </c>
      <c r="WS110" s="81"/>
      <c r="WT110" s="81"/>
      <c r="WU110" s="81"/>
      <c r="WV110" s="81"/>
      <c r="WW110" s="81"/>
      <c r="WX110" s="81"/>
      <c r="WY110" s="81" t="s">
        <v>1909</v>
      </c>
      <c r="WZ110" s="81"/>
      <c r="XA110" s="81"/>
      <c r="XB110" s="81"/>
      <c r="XC110" s="81"/>
      <c r="XD110" s="81"/>
      <c r="XE110" s="81"/>
      <c r="XF110" s="81"/>
      <c r="XG110" s="81"/>
      <c r="XH110" s="81"/>
      <c r="XI110" s="81"/>
      <c r="XJ110" s="81"/>
      <c r="XK110" s="81"/>
      <c r="XL110" s="81"/>
      <c r="XM110" s="81"/>
      <c r="XN110" s="81"/>
      <c r="XO110" s="81"/>
      <c r="XP110" s="81"/>
      <c r="XQ110" s="81"/>
      <c r="XR110" s="81"/>
      <c r="XS110" s="81"/>
      <c r="XT110" s="81"/>
      <c r="XU110" s="81"/>
      <c r="XV110" s="81"/>
      <c r="XW110" s="81"/>
      <c r="XX110" s="81"/>
      <c r="XY110" s="81"/>
      <c r="XZ110" s="81"/>
      <c r="YA110" s="81"/>
      <c r="YB110" s="81"/>
      <c r="YC110" s="81"/>
      <c r="YD110" s="81"/>
      <c r="YE110" s="81"/>
      <c r="YF110" s="81"/>
      <c r="YL110" s="313"/>
      <c r="YM110" s="313"/>
      <c r="YN110" s="313"/>
      <c r="YO110" s="313"/>
      <c r="YP110" s="2" t="s">
        <v>2726</v>
      </c>
      <c r="YQ110" s="2" t="s">
        <v>2726</v>
      </c>
    </row>
    <row r="111" spans="1:667" s="68" customFormat="1" ht="15.75" customHeight="1" x14ac:dyDescent="0.25">
      <c r="A111" s="75"/>
      <c r="B111" s="75"/>
      <c r="C111" s="121"/>
      <c r="D111" s="121"/>
      <c r="E111" s="121"/>
      <c r="F111" s="121"/>
      <c r="G111" s="121"/>
      <c r="H111" s="121"/>
      <c r="I111" s="121"/>
      <c r="J111" s="121"/>
      <c r="K111" s="121"/>
      <c r="L111" s="121"/>
      <c r="M111" s="121"/>
      <c r="N111" s="121"/>
      <c r="O111" s="121"/>
      <c r="P111" s="121"/>
      <c r="Q111" s="121"/>
      <c r="R111" s="121"/>
      <c r="S111" s="121"/>
      <c r="T111" s="121"/>
      <c r="AP111" s="121"/>
      <c r="AQ111" s="121"/>
      <c r="AR111" s="121"/>
      <c r="AS111" s="121"/>
      <c r="AT111" s="121"/>
      <c r="AU111" s="121"/>
      <c r="AV111" s="121"/>
      <c r="AW111" s="121"/>
      <c r="AX111" s="121"/>
      <c r="AY111" s="121"/>
      <c r="AZ111" s="121"/>
      <c r="BA111" s="121"/>
      <c r="BB111" s="121"/>
      <c r="BC111" s="121"/>
      <c r="BD111" s="121"/>
      <c r="BE111" s="121"/>
      <c r="BF111" s="121"/>
      <c r="BG111" s="121"/>
      <c r="BH111" s="121"/>
      <c r="BI111" s="121"/>
      <c r="BJ111" s="121"/>
      <c r="BK111" s="121"/>
      <c r="BL111" s="121"/>
      <c r="BU111" s="121"/>
      <c r="BW111" s="121"/>
      <c r="BX111" s="121"/>
      <c r="BY111" s="121"/>
      <c r="BZ111" s="121"/>
      <c r="CA111" s="121"/>
      <c r="CB111" s="121"/>
      <c r="CC111" s="121"/>
      <c r="CD111" s="121"/>
      <c r="CE111" s="121"/>
      <c r="CF111" s="121"/>
      <c r="CK111" s="121"/>
      <c r="CL111" s="121"/>
      <c r="CM111" s="121"/>
      <c r="CN111" s="121"/>
      <c r="CO111" s="121"/>
      <c r="CP111" s="121"/>
      <c r="CQ111" s="121"/>
      <c r="CR111" s="121"/>
      <c r="CS111" s="121"/>
      <c r="CT111" s="121"/>
      <c r="CU111" s="121"/>
      <c r="CV111" s="121"/>
      <c r="CW111" s="121"/>
      <c r="DA111" s="121"/>
      <c r="DB111" s="121"/>
      <c r="DC111" s="121"/>
      <c r="DD111" s="121"/>
      <c r="DE111" s="121"/>
      <c r="DF111" s="121"/>
      <c r="DG111" s="121"/>
      <c r="DH111" s="121"/>
      <c r="DI111" s="121"/>
      <c r="DJ111" s="121"/>
      <c r="DK111" s="121"/>
      <c r="DL111" s="121"/>
      <c r="DM111" s="121"/>
      <c r="DN111" s="121"/>
      <c r="DO111" s="121"/>
      <c r="DP111" s="121"/>
      <c r="DQ111" s="121"/>
      <c r="DR111" s="121"/>
      <c r="DT111" s="121"/>
      <c r="DU111" s="121"/>
      <c r="DW111" s="121"/>
      <c r="DX111" s="121"/>
      <c r="DY111" s="121"/>
      <c r="DZ111" s="121"/>
      <c r="EA111" s="121"/>
      <c r="EB111" s="121"/>
      <c r="EC111" s="121"/>
      <c r="ED111" s="121"/>
      <c r="EE111" s="121"/>
      <c r="EF111" s="121"/>
      <c r="EG111" s="121"/>
      <c r="EH111" s="121"/>
      <c r="EI111" s="121"/>
      <c r="FP111" s="121"/>
      <c r="GP111" s="80"/>
      <c r="GQ111" s="81"/>
      <c r="GR111" s="81"/>
      <c r="GS111" s="81"/>
      <c r="GT111" s="81"/>
      <c r="GU111" s="79"/>
      <c r="GV111" s="81"/>
      <c r="GW111" s="81"/>
      <c r="GX111" s="79"/>
      <c r="GY111" s="81"/>
      <c r="GZ111" s="81"/>
      <c r="HA111" s="81"/>
      <c r="HB111" s="81"/>
      <c r="HC111" s="81"/>
      <c r="HD111" s="81"/>
      <c r="HE111" s="81"/>
      <c r="HF111" s="81"/>
      <c r="HG111" s="81"/>
      <c r="HH111" s="81"/>
      <c r="HI111" s="81"/>
      <c r="HJ111" s="81"/>
      <c r="HK111" s="81"/>
      <c r="HL111" s="81"/>
      <c r="HM111" s="81"/>
      <c r="HN111" s="81"/>
      <c r="HO111" s="81"/>
      <c r="HP111" s="81"/>
      <c r="HQ111" s="81"/>
      <c r="HR111" s="81"/>
      <c r="HS111" s="81"/>
      <c r="HT111" s="81"/>
      <c r="HU111" s="81"/>
      <c r="HV111" s="81"/>
      <c r="HW111" s="81"/>
      <c r="HX111" s="81"/>
      <c r="HY111" s="81"/>
      <c r="HZ111" s="81"/>
      <c r="IA111" s="81"/>
      <c r="IB111" s="81"/>
      <c r="IC111" s="81"/>
      <c r="ID111" s="81"/>
      <c r="IE111" s="81"/>
      <c r="IF111" s="81"/>
      <c r="IG111" s="81"/>
      <c r="IH111" s="81"/>
      <c r="II111" s="81"/>
      <c r="IJ111" s="81"/>
      <c r="IK111" s="81"/>
      <c r="IL111" s="81"/>
      <c r="IM111" s="81"/>
      <c r="IN111" s="81"/>
      <c r="IO111" s="81"/>
      <c r="IP111" s="81"/>
      <c r="IQ111" s="81"/>
      <c r="IR111" s="81"/>
      <c r="IS111" s="81"/>
      <c r="IT111" s="81"/>
      <c r="IU111" s="81"/>
      <c r="IV111" s="81"/>
      <c r="IW111" s="81"/>
      <c r="IX111" s="81"/>
      <c r="IY111" s="81"/>
      <c r="IZ111" s="81"/>
      <c r="JA111" s="81"/>
      <c r="JB111" s="81"/>
      <c r="JC111" s="81"/>
      <c r="JD111" s="81"/>
      <c r="JE111" s="81"/>
      <c r="JF111" s="81"/>
      <c r="JG111" s="81"/>
      <c r="JH111" s="81"/>
      <c r="JI111" s="81"/>
      <c r="JJ111" s="81"/>
      <c r="JK111" s="81"/>
      <c r="JL111" s="81"/>
      <c r="JM111" s="81"/>
      <c r="JN111" s="81"/>
      <c r="JO111" s="81"/>
      <c r="JP111" s="81"/>
      <c r="JQ111" s="81"/>
      <c r="JR111" s="81"/>
      <c r="JS111" s="81"/>
      <c r="JT111" s="81"/>
      <c r="JU111" s="81"/>
      <c r="JV111" s="81"/>
      <c r="JW111" s="81"/>
      <c r="JX111" s="81"/>
      <c r="JY111" s="81"/>
      <c r="JZ111" s="81"/>
      <c r="KA111" s="81"/>
      <c r="KB111" s="81"/>
      <c r="KC111" s="81"/>
      <c r="KD111" s="81"/>
      <c r="KE111" s="81"/>
      <c r="KF111" s="81"/>
      <c r="KG111" s="81"/>
      <c r="KH111" s="81"/>
      <c r="KI111" s="81"/>
      <c r="KJ111" s="121"/>
      <c r="KK111" s="121"/>
      <c r="LG111" s="81"/>
      <c r="LH111" s="81"/>
      <c r="LI111" s="343"/>
      <c r="LJ111" s="343"/>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121"/>
      <c r="MT111" s="79" t="s">
        <v>2191</v>
      </c>
      <c r="MV111" s="81"/>
      <c r="MW111" s="121"/>
      <c r="NA111" s="121"/>
      <c r="NB111" s="121"/>
      <c r="NC111" s="121"/>
      <c r="ND111" s="121"/>
      <c r="NE111" s="121"/>
      <c r="NF111" s="122"/>
      <c r="NH111" s="122"/>
      <c r="NI111" s="123"/>
      <c r="NJ111" s="180"/>
      <c r="NL111" s="122"/>
      <c r="NR111" s="123"/>
      <c r="OA111" s="122"/>
      <c r="OB111" s="121"/>
      <c r="OC111" s="121"/>
      <c r="OD111" s="121"/>
      <c r="OH111" s="121"/>
      <c r="ON111" s="121"/>
      <c r="OO111" s="121"/>
      <c r="OR111" s="121"/>
      <c r="OS111" s="121"/>
      <c r="OV111" s="121"/>
      <c r="OX111" s="121"/>
      <c r="OY111" s="121"/>
      <c r="OZ111" s="121"/>
      <c r="PD111" s="121"/>
      <c r="PE111" s="121"/>
      <c r="PJ111" s="121"/>
      <c r="PL111" s="121"/>
      <c r="PM111" s="121"/>
      <c r="PO111" s="121"/>
      <c r="PS111" s="123"/>
      <c r="PU111" s="121"/>
      <c r="PV111" s="121"/>
      <c r="PW111" s="123"/>
      <c r="PZ111" s="121"/>
      <c r="QA111" s="121"/>
      <c r="QG111" s="121"/>
      <c r="QH111" s="121"/>
      <c r="QI111" s="121"/>
      <c r="QK111" s="121"/>
      <c r="QL111" s="121"/>
      <c r="QM111" s="121"/>
      <c r="QQ111" s="121"/>
      <c r="RB111" s="121"/>
      <c r="RI111" s="121"/>
      <c r="RJ111" s="121"/>
      <c r="RN111" s="123"/>
      <c r="RO111" s="121"/>
      <c r="RP111" s="121"/>
      <c r="RQ111" s="123"/>
      <c r="RX111" s="121"/>
      <c r="RY111" s="121"/>
      <c r="SF111" s="121"/>
      <c r="SJ111" s="121"/>
      <c r="SM111" s="81"/>
      <c r="SN111" s="81"/>
      <c r="SO111" s="81"/>
      <c r="SP111" s="81"/>
      <c r="SQ111" s="81"/>
      <c r="SR111" s="81"/>
      <c r="SS111" s="81"/>
      <c r="ST111" s="81"/>
      <c r="SU111" s="81"/>
      <c r="SV111" s="81"/>
      <c r="SW111" s="81"/>
      <c r="SX111" s="81"/>
      <c r="SY111" s="81"/>
      <c r="SZ111" s="81"/>
      <c r="TA111" s="81"/>
      <c r="TB111" s="81"/>
      <c r="TC111" s="81"/>
      <c r="TD111" s="81"/>
      <c r="TE111" s="81"/>
      <c r="TF111" s="81"/>
      <c r="TG111" s="81"/>
      <c r="TH111" s="81"/>
      <c r="TI111" s="81"/>
      <c r="TJ111" s="81"/>
      <c r="TK111" s="81"/>
      <c r="TL111" s="81"/>
      <c r="TM111" s="81"/>
      <c r="TN111" s="81"/>
      <c r="TO111" s="81"/>
      <c r="TP111" s="81"/>
      <c r="TQ111" s="81"/>
      <c r="TR111" s="81"/>
      <c r="TS111" s="81"/>
      <c r="TT111" s="81"/>
      <c r="TU111" s="81"/>
      <c r="TV111" s="81"/>
      <c r="TW111" s="81"/>
      <c r="TX111" s="81"/>
      <c r="TY111" s="81"/>
      <c r="TZ111" s="81"/>
      <c r="UA111" s="81"/>
      <c r="UB111" s="81"/>
      <c r="UC111" s="81"/>
      <c r="UD111" s="81"/>
      <c r="UE111" s="81"/>
      <c r="UF111" s="81"/>
      <c r="UG111" s="81"/>
      <c r="UH111" s="81"/>
      <c r="UI111" s="81"/>
      <c r="UJ111" s="82"/>
      <c r="UK111" s="82"/>
      <c r="UL111" s="81"/>
      <c r="UM111" s="81"/>
      <c r="UN111" s="81"/>
      <c r="UO111" s="81"/>
      <c r="UP111" s="81"/>
      <c r="UQ111" s="81"/>
      <c r="UR111" s="81"/>
      <c r="US111" s="81"/>
      <c r="UT111" s="81"/>
      <c r="UU111" s="81"/>
      <c r="UV111" s="81"/>
      <c r="UW111" s="81"/>
      <c r="UX111" s="81"/>
      <c r="UY111" s="81"/>
      <c r="UZ111" s="81"/>
      <c r="VA111" s="81"/>
      <c r="VB111" s="81"/>
      <c r="VC111" s="81"/>
      <c r="VD111" s="81"/>
      <c r="VE111" s="81"/>
      <c r="VF111" s="81"/>
      <c r="VG111" s="81"/>
      <c r="VH111" s="81"/>
      <c r="VI111" s="81"/>
      <c r="VJ111" s="81"/>
      <c r="VK111" s="81"/>
      <c r="VL111" s="81"/>
      <c r="VM111" s="81"/>
      <c r="VN111" s="81"/>
      <c r="VO111" s="81"/>
      <c r="VP111" s="81"/>
      <c r="VQ111" s="81"/>
      <c r="VR111" s="81"/>
      <c r="VS111" s="81"/>
      <c r="VT111" s="81"/>
      <c r="VU111" s="81"/>
      <c r="VV111" s="81"/>
      <c r="VW111" s="81"/>
      <c r="VX111" s="81"/>
      <c r="VY111" s="81"/>
      <c r="VZ111" s="81"/>
      <c r="WA111" s="81"/>
      <c r="WB111" s="81"/>
      <c r="WC111" s="81"/>
      <c r="WD111" s="81"/>
      <c r="WE111" s="80"/>
      <c r="WF111" s="81"/>
      <c r="WG111" s="81"/>
      <c r="WH111" s="81"/>
      <c r="WI111" s="81"/>
      <c r="WJ111" s="81"/>
      <c r="WK111" s="81"/>
      <c r="WL111" s="81"/>
      <c r="WM111" s="81"/>
      <c r="WN111" s="81"/>
      <c r="WO111" s="81"/>
      <c r="WP111" s="81"/>
      <c r="WQ111" s="81"/>
      <c r="WR111" s="81"/>
      <c r="WS111" s="81"/>
      <c r="WT111" s="81"/>
      <c r="WU111" s="81"/>
      <c r="WV111" s="81"/>
      <c r="WW111" s="81"/>
      <c r="WX111" s="81"/>
      <c r="WY111" s="81"/>
      <c r="WZ111" s="81"/>
      <c r="XA111" s="81"/>
      <c r="XB111" s="81"/>
      <c r="XC111" s="81"/>
      <c r="XD111" s="81"/>
      <c r="XE111" s="81"/>
      <c r="XF111" s="81"/>
      <c r="XG111" s="81"/>
      <c r="XH111" s="81"/>
      <c r="XI111" s="81"/>
      <c r="XJ111" s="81"/>
      <c r="XK111" s="81"/>
      <c r="XL111" s="81"/>
      <c r="XM111" s="81"/>
      <c r="XN111" s="81"/>
      <c r="XO111" s="81"/>
      <c r="XP111" s="81"/>
      <c r="XQ111" s="81"/>
      <c r="XR111" s="81"/>
      <c r="XS111" s="81"/>
      <c r="XT111" s="81"/>
      <c r="XU111" s="81"/>
      <c r="XV111" s="81"/>
      <c r="XW111" s="81"/>
      <c r="XX111" s="81"/>
      <c r="XY111" s="81"/>
      <c r="XZ111" s="81"/>
      <c r="YA111" s="81"/>
      <c r="YB111" s="81"/>
      <c r="YC111" s="81"/>
      <c r="YD111" s="81"/>
      <c r="YE111" s="81"/>
      <c r="YF111" s="81"/>
      <c r="YL111" s="313"/>
      <c r="YM111" s="313"/>
      <c r="YN111" s="313"/>
      <c r="YO111" s="313"/>
      <c r="YP111" s="2"/>
      <c r="YQ111" s="2"/>
    </row>
    <row r="112" spans="1:667" s="68" customFormat="1" ht="15" customHeight="1" x14ac:dyDescent="0.25">
      <c r="A112" s="152" t="s">
        <v>1111</v>
      </c>
      <c r="B112" s="75" t="s">
        <v>1154</v>
      </c>
      <c r="C112" s="121"/>
      <c r="D112" s="121"/>
      <c r="E112" s="121"/>
      <c r="F112" s="121"/>
      <c r="G112" s="121"/>
      <c r="H112" s="121"/>
      <c r="I112" s="121"/>
      <c r="J112" s="121"/>
      <c r="K112" s="121"/>
      <c r="L112" s="121"/>
      <c r="M112" s="121"/>
      <c r="N112" s="121"/>
      <c r="O112" s="121"/>
      <c r="P112" s="121"/>
      <c r="Q112" s="121"/>
      <c r="R112" s="121"/>
      <c r="S112" s="121"/>
      <c r="T112" s="121"/>
      <c r="AP112" s="121"/>
      <c r="AQ112" s="121"/>
      <c r="AR112" s="121"/>
      <c r="AS112" s="121"/>
      <c r="AT112" s="121"/>
      <c r="AU112" s="121"/>
      <c r="AV112" s="121"/>
      <c r="AW112" s="121"/>
      <c r="AX112" s="121"/>
      <c r="AY112" s="121"/>
      <c r="AZ112" s="121"/>
      <c r="BA112" s="121"/>
      <c r="BB112" s="121"/>
      <c r="BC112" s="121"/>
      <c r="BD112" s="121"/>
      <c r="BE112" s="121"/>
      <c r="BF112" s="121"/>
      <c r="BG112" s="121"/>
      <c r="BH112" s="121"/>
      <c r="BI112" s="121"/>
      <c r="BJ112" s="121"/>
      <c r="BK112" s="121"/>
      <c r="BL112" s="121"/>
      <c r="BU112" s="121"/>
      <c r="BW112" s="121"/>
      <c r="BX112" s="121"/>
      <c r="BY112" s="121"/>
      <c r="BZ112" s="121"/>
      <c r="CA112" s="121"/>
      <c r="CB112" s="121"/>
      <c r="CC112" s="121"/>
      <c r="CD112" s="121"/>
      <c r="CE112" s="121"/>
      <c r="CF112" s="121"/>
      <c r="CK112" s="121"/>
      <c r="CL112" s="121"/>
      <c r="CM112" s="121"/>
      <c r="CN112" s="121"/>
      <c r="CO112" s="121"/>
      <c r="CP112" s="121"/>
      <c r="CQ112" s="121"/>
      <c r="CR112" s="121"/>
      <c r="CS112" s="121"/>
      <c r="CT112" s="121"/>
      <c r="CU112" s="121"/>
      <c r="CV112" s="121"/>
      <c r="CW112" s="121"/>
      <c r="DA112" s="121"/>
      <c r="DB112" s="121"/>
      <c r="DC112" s="121"/>
      <c r="DD112" s="121"/>
      <c r="DE112" s="121"/>
      <c r="DF112" s="121"/>
      <c r="DG112" s="121"/>
      <c r="DH112" s="121"/>
      <c r="DI112" s="121"/>
      <c r="DJ112" s="121"/>
      <c r="DK112" s="121"/>
      <c r="DL112" s="121"/>
      <c r="DM112" s="121"/>
      <c r="DN112" s="121"/>
      <c r="DO112" s="121"/>
      <c r="DP112" s="121"/>
      <c r="DQ112" s="121"/>
      <c r="DR112" s="121"/>
      <c r="DT112" s="121"/>
      <c r="DU112" s="121"/>
      <c r="DW112" s="121"/>
      <c r="DX112" s="121"/>
      <c r="DY112" s="121"/>
      <c r="DZ112" s="121"/>
      <c r="EA112" s="121"/>
      <c r="EB112" s="121"/>
      <c r="EC112" s="121"/>
      <c r="ED112" s="121"/>
      <c r="EE112" s="121"/>
      <c r="EF112" s="121"/>
      <c r="EG112" s="121"/>
      <c r="EH112" s="121"/>
      <c r="EI112" s="121"/>
      <c r="FP112" s="121"/>
      <c r="GP112" s="80"/>
      <c r="GQ112" s="81"/>
      <c r="GR112" s="81"/>
      <c r="GS112" s="81"/>
      <c r="GT112" s="81"/>
      <c r="GU112" s="79"/>
      <c r="GV112" s="81"/>
      <c r="GW112" s="81"/>
      <c r="GX112" s="79"/>
      <c r="GY112" s="81"/>
      <c r="GZ112" s="81"/>
      <c r="HA112" s="81"/>
      <c r="HB112" s="81"/>
      <c r="HC112" s="81"/>
      <c r="HD112" s="81"/>
      <c r="HE112" s="81"/>
      <c r="HF112" s="81"/>
      <c r="HG112" s="81"/>
      <c r="HH112" s="81">
        <f>HH118-HH106</f>
        <v>4.7359999999999998</v>
      </c>
      <c r="HI112" s="81"/>
      <c r="HJ112" s="81"/>
      <c r="HK112" s="81"/>
      <c r="HL112" s="81"/>
      <c r="HM112" s="81"/>
      <c r="HN112" s="81"/>
      <c r="HO112" s="81"/>
      <c r="HP112" s="81"/>
      <c r="HQ112" s="81"/>
      <c r="HR112" s="81"/>
      <c r="HS112" s="81"/>
      <c r="HT112" s="81"/>
      <c r="HU112" s="81"/>
      <c r="HV112" s="81"/>
      <c r="HW112" s="81"/>
      <c r="HX112" s="81"/>
      <c r="HY112" s="81"/>
      <c r="HZ112" s="81"/>
      <c r="IA112" s="81"/>
      <c r="IB112" s="81"/>
      <c r="IC112" s="81"/>
      <c r="ID112" s="81"/>
      <c r="IE112" s="81"/>
      <c r="IF112" s="81"/>
      <c r="IG112" s="81"/>
      <c r="IH112" s="81"/>
      <c r="II112" s="81"/>
      <c r="IJ112" s="81"/>
      <c r="IK112" s="81"/>
      <c r="IL112" s="81"/>
      <c r="IM112" s="81"/>
      <c r="IN112" s="81"/>
      <c r="IO112" s="81"/>
      <c r="IP112" s="81"/>
      <c r="IQ112" s="81"/>
      <c r="IR112" s="81"/>
      <c r="IS112" s="81"/>
      <c r="IT112" s="81"/>
      <c r="IU112" s="81"/>
      <c r="IV112" s="81"/>
      <c r="IW112" s="81"/>
      <c r="IX112" s="81"/>
      <c r="IY112" s="81"/>
      <c r="IZ112" s="81"/>
      <c r="JA112" s="81"/>
      <c r="JB112" s="81"/>
      <c r="JC112" s="81"/>
      <c r="JD112" s="81"/>
      <c r="JE112" s="81"/>
      <c r="JF112" s="81"/>
      <c r="JG112" s="81"/>
      <c r="JH112" s="81"/>
      <c r="JI112" s="81"/>
      <c r="JJ112" s="81"/>
      <c r="JK112" s="81"/>
      <c r="JL112" s="81"/>
      <c r="JM112" s="81"/>
      <c r="JN112" s="81"/>
      <c r="JO112" s="81"/>
      <c r="JP112" s="81"/>
      <c r="JQ112" s="81"/>
      <c r="JR112" s="81"/>
      <c r="JS112" s="81"/>
      <c r="JT112" s="81"/>
      <c r="JU112" s="81"/>
      <c r="JV112" s="81"/>
      <c r="JW112" s="81"/>
      <c r="JX112" s="81"/>
      <c r="JY112" s="81"/>
      <c r="JZ112" s="81"/>
      <c r="KA112" s="81"/>
      <c r="KB112" s="81"/>
      <c r="KC112" s="81"/>
      <c r="KD112" s="81"/>
      <c r="KE112" s="81"/>
      <c r="KF112" s="81"/>
      <c r="KG112" s="81"/>
      <c r="KH112" s="81"/>
      <c r="KI112" s="81"/>
      <c r="KJ112" s="121"/>
      <c r="KK112" s="121"/>
      <c r="LG112" s="81"/>
      <c r="LH112" s="81"/>
      <c r="LI112" s="343"/>
      <c r="LJ112" s="343"/>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121"/>
      <c r="MT112" s="79" t="s">
        <v>2191</v>
      </c>
      <c r="MV112" s="81"/>
      <c r="MW112" s="121"/>
      <c r="NA112" s="121"/>
      <c r="NB112" s="121"/>
      <c r="NC112" s="121"/>
      <c r="ND112" s="121"/>
      <c r="NE112" s="121"/>
      <c r="NF112" s="122"/>
      <c r="NH112" s="122"/>
      <c r="NI112" s="123"/>
      <c r="NJ112" s="168"/>
      <c r="NK112" s="121"/>
      <c r="NL112" s="122"/>
      <c r="NR112" s="123"/>
      <c r="OA112" s="122"/>
      <c r="OB112" s="121"/>
      <c r="OC112" s="121"/>
      <c r="OD112" s="121"/>
      <c r="OH112" s="121"/>
      <c r="ON112" s="121"/>
      <c r="OO112" s="121"/>
      <c r="OR112" s="121"/>
      <c r="OS112" s="121"/>
      <c r="OV112" s="121"/>
      <c r="OX112" s="121"/>
      <c r="OY112" s="121"/>
      <c r="OZ112" s="121"/>
      <c r="PD112" s="121"/>
      <c r="PE112" s="121"/>
      <c r="PJ112" s="121"/>
      <c r="PL112" s="121"/>
      <c r="PM112" s="121"/>
      <c r="PO112" s="121"/>
      <c r="PS112" s="123"/>
      <c r="PU112" s="121"/>
      <c r="PV112" s="121"/>
      <c r="PW112" s="123"/>
      <c r="PZ112" s="121"/>
      <c r="QA112" s="121"/>
      <c r="QG112" s="121"/>
      <c r="QH112" s="121"/>
      <c r="QI112" s="121"/>
      <c r="QK112" s="121"/>
      <c r="QL112" s="121"/>
      <c r="QM112" s="121"/>
      <c r="QQ112" s="121"/>
      <c r="RB112" s="121"/>
      <c r="RH112" s="68">
        <f>RH118-RH106</f>
        <v>5.8876220980000014</v>
      </c>
      <c r="RI112" s="121"/>
      <c r="RJ112" s="121"/>
      <c r="RN112" s="123"/>
      <c r="RO112" s="121"/>
      <c r="RP112" s="121"/>
      <c r="RQ112" s="123"/>
      <c r="RX112" s="121">
        <v>0</v>
      </c>
      <c r="RY112" s="121">
        <v>0</v>
      </c>
      <c r="SF112" s="121"/>
      <c r="SJ112" s="121"/>
      <c r="SM112" s="81"/>
      <c r="SN112" s="81"/>
      <c r="SO112" s="81"/>
      <c r="SP112" s="81"/>
      <c r="SQ112" s="81"/>
      <c r="SR112" s="81"/>
      <c r="SS112" s="81"/>
      <c r="ST112" s="81"/>
      <c r="SU112" s="81"/>
      <c r="SV112" s="81"/>
      <c r="SW112" s="81"/>
      <c r="SX112" s="81"/>
      <c r="SY112" s="81"/>
      <c r="SZ112" s="81"/>
      <c r="TA112" s="81"/>
      <c r="TB112" s="81"/>
      <c r="TC112" s="81"/>
      <c r="TD112" s="81"/>
      <c r="TE112" s="81"/>
      <c r="TF112" s="81">
        <f>0.429804*Conversions!$A$17</f>
        <v>1.0620456840000001</v>
      </c>
      <c r="TG112" s="81"/>
      <c r="TH112" s="81"/>
      <c r="TI112" s="81"/>
      <c r="TJ112" s="81"/>
      <c r="TK112" s="81"/>
      <c r="TL112" s="81"/>
      <c r="TM112" s="81"/>
      <c r="TN112" s="81"/>
      <c r="TO112" s="81"/>
      <c r="TP112" s="81"/>
      <c r="TQ112" s="81"/>
      <c r="TR112" s="81"/>
      <c r="TS112" s="81"/>
      <c r="TT112" s="81"/>
      <c r="TU112" s="81"/>
      <c r="TV112" s="81"/>
      <c r="TW112" s="81"/>
      <c r="TX112" s="81"/>
      <c r="TY112" s="81"/>
      <c r="TZ112" s="81"/>
      <c r="UA112" s="81"/>
      <c r="UB112" s="81"/>
      <c r="UC112" s="81"/>
      <c r="UD112" s="81"/>
      <c r="UE112" s="81"/>
      <c r="UF112" s="81"/>
      <c r="UG112" s="81"/>
      <c r="UH112" s="81"/>
      <c r="UI112" s="81"/>
      <c r="UJ112" s="82"/>
      <c r="UK112" s="82"/>
      <c r="UL112" s="81"/>
      <c r="UM112" s="81"/>
      <c r="UN112" s="81"/>
      <c r="UO112" s="81"/>
      <c r="UP112" s="81"/>
      <c r="UQ112" s="81"/>
      <c r="UR112" s="81"/>
      <c r="US112" s="81"/>
      <c r="UT112" s="81"/>
      <c r="UU112" s="81"/>
      <c r="UV112" s="81"/>
      <c r="UW112" s="81"/>
      <c r="UX112" s="81"/>
      <c r="UY112" s="81"/>
      <c r="UZ112" s="81"/>
      <c r="VA112" s="81"/>
      <c r="VB112" s="81"/>
      <c r="VC112" s="81"/>
      <c r="VD112" s="81"/>
      <c r="VE112" s="81"/>
      <c r="VF112" s="81"/>
      <c r="VG112" s="81"/>
      <c r="VH112" s="81"/>
      <c r="VI112" s="81"/>
      <c r="VJ112" s="81"/>
      <c r="VK112" s="81"/>
      <c r="VL112" s="81"/>
      <c r="VM112" s="81"/>
      <c r="VN112" s="81"/>
      <c r="VO112" s="81"/>
      <c r="VP112" s="81"/>
      <c r="VQ112" s="81"/>
      <c r="VR112" s="81"/>
      <c r="VS112" s="81"/>
      <c r="VT112" s="81"/>
      <c r="VU112" s="81"/>
      <c r="VV112" s="81"/>
      <c r="VW112" s="81"/>
      <c r="VX112" s="81"/>
      <c r="VY112" s="81"/>
      <c r="VZ112" s="81"/>
      <c r="WA112" s="81"/>
      <c r="WB112" s="81"/>
      <c r="WC112" s="81"/>
      <c r="WD112" s="81"/>
      <c r="WE112" s="80"/>
      <c r="WF112" s="81"/>
      <c r="WG112" s="81"/>
      <c r="WH112" s="81"/>
      <c r="WI112" s="81"/>
      <c r="WJ112" s="81"/>
      <c r="WK112" s="81"/>
      <c r="WL112" s="81"/>
      <c r="WM112" s="81"/>
      <c r="WN112" s="81"/>
      <c r="WO112" s="81"/>
      <c r="WP112" s="81"/>
      <c r="WQ112" s="81"/>
      <c r="WR112" s="81"/>
      <c r="WS112" s="81"/>
      <c r="WT112" s="81"/>
      <c r="WU112" s="81"/>
      <c r="WV112" s="81"/>
      <c r="WW112" s="81"/>
      <c r="WX112" s="81"/>
      <c r="WY112" s="81"/>
      <c r="WZ112" s="81"/>
      <c r="XA112" s="81"/>
      <c r="XB112" s="81"/>
      <c r="XC112" s="81"/>
      <c r="XD112" s="81"/>
      <c r="XE112" s="81"/>
      <c r="XF112" s="81"/>
      <c r="XG112" s="81"/>
      <c r="XH112" s="81"/>
      <c r="XI112" s="81"/>
      <c r="XJ112" s="81"/>
      <c r="XK112" s="81"/>
      <c r="XL112" s="81"/>
      <c r="XM112" s="81"/>
      <c r="XN112" s="81"/>
      <c r="XO112" s="81"/>
      <c r="XP112" s="81"/>
      <c r="XQ112" s="81"/>
      <c r="XR112" s="81"/>
      <c r="XS112" s="81"/>
      <c r="XT112" s="81"/>
      <c r="XU112" s="81"/>
      <c r="XV112" s="81"/>
      <c r="XW112" s="81"/>
      <c r="XX112" s="81"/>
      <c r="XY112" s="81"/>
      <c r="XZ112" s="81"/>
      <c r="YA112" s="81"/>
      <c r="YB112" s="81"/>
      <c r="YC112" s="81"/>
      <c r="YD112" s="81"/>
      <c r="YE112" s="81"/>
      <c r="YF112" s="81"/>
      <c r="YL112" s="313"/>
      <c r="YM112" s="313"/>
      <c r="YN112" s="313"/>
      <c r="YO112" s="313"/>
      <c r="YP112" s="2"/>
      <c r="YQ112" s="2"/>
    </row>
    <row r="113" spans="1:667" s="68" customFormat="1" ht="15" customHeight="1" x14ac:dyDescent="0.25">
      <c r="A113" s="152" t="s">
        <v>1112</v>
      </c>
      <c r="B113" s="75"/>
      <c r="C113" s="121"/>
      <c r="D113" s="121"/>
      <c r="E113" s="121"/>
      <c r="F113" s="121"/>
      <c r="G113" s="121"/>
      <c r="H113" s="121"/>
      <c r="I113" s="121"/>
      <c r="J113" s="121"/>
      <c r="K113" s="121"/>
      <c r="L113" s="121"/>
      <c r="M113" s="121"/>
      <c r="N113" s="121"/>
      <c r="O113" s="121"/>
      <c r="P113" s="121"/>
      <c r="Q113" s="121"/>
      <c r="R113" s="121"/>
      <c r="S113" s="121"/>
      <c r="T113" s="121"/>
      <c r="AP113" s="121"/>
      <c r="AQ113" s="121"/>
      <c r="AR113" s="121"/>
      <c r="AS113" s="121"/>
      <c r="AT113" s="121"/>
      <c r="AU113" s="121"/>
      <c r="AV113" s="121"/>
      <c r="AW113" s="121"/>
      <c r="AX113" s="121"/>
      <c r="AY113" s="121"/>
      <c r="AZ113" s="121"/>
      <c r="BA113" s="121"/>
      <c r="BB113" s="121"/>
      <c r="BC113" s="121"/>
      <c r="BD113" s="121"/>
      <c r="BE113" s="121"/>
      <c r="BF113" s="121"/>
      <c r="BG113" s="121"/>
      <c r="BH113" s="121"/>
      <c r="BI113" s="121"/>
      <c r="BJ113" s="121"/>
      <c r="BK113" s="121"/>
      <c r="BL113" s="121"/>
      <c r="BU113" s="121"/>
      <c r="BW113" s="121"/>
      <c r="BX113" s="121"/>
      <c r="BY113" s="121"/>
      <c r="BZ113" s="121"/>
      <c r="CA113" s="121"/>
      <c r="CB113" s="121"/>
      <c r="CC113" s="121"/>
      <c r="CD113" s="121"/>
      <c r="CE113" s="121"/>
      <c r="CF113" s="121"/>
      <c r="CK113" s="121"/>
      <c r="CL113" s="121"/>
      <c r="CM113" s="121"/>
      <c r="CN113" s="121"/>
      <c r="CO113" s="121"/>
      <c r="CP113" s="121"/>
      <c r="CQ113" s="121"/>
      <c r="CR113" s="121"/>
      <c r="CS113" s="121"/>
      <c r="CT113" s="121"/>
      <c r="CU113" s="121"/>
      <c r="CV113" s="121"/>
      <c r="CW113" s="121"/>
      <c r="DA113" s="121"/>
      <c r="DB113" s="121"/>
      <c r="DC113" s="121"/>
      <c r="DD113" s="121"/>
      <c r="DE113" s="121"/>
      <c r="DF113" s="121"/>
      <c r="DG113" s="121"/>
      <c r="DH113" s="121"/>
      <c r="DI113" s="121"/>
      <c r="DJ113" s="121"/>
      <c r="DK113" s="121"/>
      <c r="DL113" s="121"/>
      <c r="DM113" s="121"/>
      <c r="DN113" s="121"/>
      <c r="DO113" s="121"/>
      <c r="DP113" s="121"/>
      <c r="DQ113" s="121"/>
      <c r="DR113" s="121"/>
      <c r="DT113" s="121"/>
      <c r="DU113" s="121"/>
      <c r="DW113" s="121"/>
      <c r="DX113" s="121"/>
      <c r="DY113" s="121"/>
      <c r="DZ113" s="121"/>
      <c r="EA113" s="121"/>
      <c r="EB113" s="121"/>
      <c r="EC113" s="121"/>
      <c r="ED113" s="121"/>
      <c r="EE113" s="121"/>
      <c r="EF113" s="121"/>
      <c r="EG113" s="121"/>
      <c r="EH113" s="121"/>
      <c r="EI113" s="121"/>
      <c r="FP113" s="121"/>
      <c r="GP113" s="80"/>
      <c r="GQ113" s="81"/>
      <c r="GR113" s="81"/>
      <c r="GS113" s="81"/>
      <c r="GT113" s="81"/>
      <c r="GU113" s="79"/>
      <c r="GV113" s="81"/>
      <c r="GW113" s="81"/>
      <c r="GX113" s="79"/>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1"/>
      <c r="IV113" s="81"/>
      <c r="IW113" s="81"/>
      <c r="IX113" s="81"/>
      <c r="IY113" s="81"/>
      <c r="IZ113" s="81"/>
      <c r="JA113" s="81"/>
      <c r="JB113" s="81"/>
      <c r="JC113" s="81"/>
      <c r="JD113" s="81"/>
      <c r="JE113" s="81"/>
      <c r="JF113" s="81"/>
      <c r="JG113" s="81"/>
      <c r="JH113" s="81"/>
      <c r="JI113" s="81"/>
      <c r="JJ113" s="81"/>
      <c r="JK113" s="81"/>
      <c r="JL113" s="81"/>
      <c r="JM113" s="81"/>
      <c r="JN113" s="81"/>
      <c r="JO113" s="81"/>
      <c r="JP113" s="81"/>
      <c r="JQ113" s="81"/>
      <c r="JR113" s="81"/>
      <c r="JS113" s="81"/>
      <c r="JT113" s="81"/>
      <c r="JU113" s="81"/>
      <c r="JV113" s="81"/>
      <c r="JW113" s="81"/>
      <c r="JX113" s="81"/>
      <c r="JY113" s="81"/>
      <c r="JZ113" s="81"/>
      <c r="KA113" s="81"/>
      <c r="KB113" s="81"/>
      <c r="KC113" s="81"/>
      <c r="KD113" s="81"/>
      <c r="KE113" s="81"/>
      <c r="KF113" s="81"/>
      <c r="KG113" s="81"/>
      <c r="KH113" s="81"/>
      <c r="KI113" s="81"/>
      <c r="KJ113" s="121"/>
      <c r="KK113" s="121"/>
      <c r="LG113" s="81"/>
      <c r="LH113" s="81"/>
      <c r="LI113" s="343"/>
      <c r="LJ113" s="343"/>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121"/>
      <c r="MT113" s="79" t="s">
        <v>2191</v>
      </c>
      <c r="MV113" s="81"/>
      <c r="MW113" s="121"/>
      <c r="NA113" s="121"/>
      <c r="NB113" s="121"/>
      <c r="NC113" s="121"/>
      <c r="ND113" s="121"/>
      <c r="NE113" s="121"/>
      <c r="NF113" s="122"/>
      <c r="NH113" s="122"/>
      <c r="NI113" s="123"/>
      <c r="NJ113" s="168"/>
      <c r="NK113" s="121"/>
      <c r="NL113" s="122"/>
      <c r="NR113" s="123"/>
      <c r="OA113" s="122"/>
      <c r="OB113" s="121"/>
      <c r="OC113" s="121"/>
      <c r="OD113" s="121"/>
      <c r="OH113" s="121"/>
      <c r="ON113" s="121"/>
      <c r="OO113" s="121"/>
      <c r="OR113" s="121"/>
      <c r="OS113" s="121"/>
      <c r="OV113" s="121"/>
      <c r="OX113" s="121"/>
      <c r="OY113" s="121"/>
      <c r="OZ113" s="121"/>
      <c r="PD113" s="121"/>
      <c r="PE113" s="121"/>
      <c r="PJ113" s="121"/>
      <c r="PL113" s="121"/>
      <c r="PM113" s="121"/>
      <c r="PO113" s="121"/>
      <c r="PS113" s="123"/>
      <c r="PU113" s="121"/>
      <c r="PV113" s="121"/>
      <c r="PW113" s="123"/>
      <c r="PZ113" s="121"/>
      <c r="QA113" s="121"/>
      <c r="QG113" s="121"/>
      <c r="QH113" s="121"/>
      <c r="QI113" s="121"/>
      <c r="QK113" s="121"/>
      <c r="QL113" s="121"/>
      <c r="QM113" s="121"/>
      <c r="QQ113" s="121"/>
      <c r="RB113" s="121"/>
      <c r="RI113" s="121"/>
      <c r="RJ113" s="121"/>
      <c r="RN113" s="123"/>
      <c r="RO113" s="121"/>
      <c r="RP113" s="121"/>
      <c r="RQ113" s="123"/>
      <c r="RX113" s="121"/>
      <c r="RY113" s="121"/>
      <c r="SF113" s="121"/>
      <c r="SJ113" s="121"/>
      <c r="SM113" s="81"/>
      <c r="SN113" s="81"/>
      <c r="SO113" s="81"/>
      <c r="SP113" s="81"/>
      <c r="SQ113" s="81"/>
      <c r="SR113" s="81"/>
      <c r="SS113" s="81"/>
      <c r="ST113" s="81"/>
      <c r="SU113" s="81"/>
      <c r="SV113" s="81"/>
      <c r="SW113" s="81"/>
      <c r="SX113" s="81"/>
      <c r="SY113" s="81"/>
      <c r="SZ113" s="81"/>
      <c r="TA113" s="81"/>
      <c r="TB113" s="81"/>
      <c r="TC113" s="81"/>
      <c r="TD113" s="81"/>
      <c r="TE113" s="81"/>
      <c r="TF113" s="81"/>
      <c r="TG113" s="81"/>
      <c r="TH113" s="81"/>
      <c r="TI113" s="81"/>
      <c r="TJ113" s="81"/>
      <c r="TK113" s="81"/>
      <c r="TL113" s="81"/>
      <c r="TM113" s="81"/>
      <c r="TN113" s="81"/>
      <c r="TO113" s="81"/>
      <c r="TP113" s="81"/>
      <c r="TQ113" s="81"/>
      <c r="TR113" s="81"/>
      <c r="TS113" s="81"/>
      <c r="TT113" s="81"/>
      <c r="TU113" s="81"/>
      <c r="TV113" s="81"/>
      <c r="TW113" s="81"/>
      <c r="TX113" s="81"/>
      <c r="TY113" s="81"/>
      <c r="TZ113" s="81"/>
      <c r="UA113" s="81"/>
      <c r="UB113" s="81"/>
      <c r="UC113" s="81"/>
      <c r="UD113" s="81"/>
      <c r="UE113" s="81"/>
      <c r="UF113" s="81"/>
      <c r="UG113" s="81"/>
      <c r="UH113" s="81"/>
      <c r="UI113" s="81"/>
      <c r="UJ113" s="82"/>
      <c r="UK113" s="82"/>
      <c r="UL113" s="81"/>
      <c r="UM113" s="81"/>
      <c r="UN113" s="81"/>
      <c r="UO113" s="81"/>
      <c r="UP113" s="81"/>
      <c r="UQ113" s="81"/>
      <c r="UR113" s="81"/>
      <c r="US113" s="81"/>
      <c r="UT113" s="81"/>
      <c r="UU113" s="81"/>
      <c r="UV113" s="81"/>
      <c r="UW113" s="81"/>
      <c r="UX113" s="81"/>
      <c r="UY113" s="81"/>
      <c r="UZ113" s="81"/>
      <c r="VA113" s="81"/>
      <c r="VB113" s="81"/>
      <c r="VC113" s="81"/>
      <c r="VD113" s="81"/>
      <c r="VE113" s="81"/>
      <c r="VF113" s="81"/>
      <c r="VG113" s="81"/>
      <c r="VH113" s="81"/>
      <c r="VI113" s="81"/>
      <c r="VJ113" s="81"/>
      <c r="VK113" s="81"/>
      <c r="VL113" s="81"/>
      <c r="VM113" s="81"/>
      <c r="VN113" s="81"/>
      <c r="VO113" s="81"/>
      <c r="VP113" s="81"/>
      <c r="VQ113" s="81"/>
      <c r="VR113" s="81"/>
      <c r="VS113" s="81"/>
      <c r="VT113" s="81"/>
      <c r="VU113" s="81"/>
      <c r="VV113" s="81"/>
      <c r="VW113" s="81"/>
      <c r="VX113" s="81"/>
      <c r="VY113" s="81"/>
      <c r="VZ113" s="81"/>
      <c r="WA113" s="81"/>
      <c r="WB113" s="81"/>
      <c r="WC113" s="81"/>
      <c r="WD113" s="81"/>
      <c r="WE113" s="80"/>
      <c r="WF113" s="81"/>
      <c r="WG113" s="81"/>
      <c r="WH113" s="81"/>
      <c r="WI113" s="81"/>
      <c r="WJ113" s="81"/>
      <c r="WK113" s="81"/>
      <c r="WL113" s="81"/>
      <c r="WM113" s="81"/>
      <c r="WN113" s="81"/>
      <c r="WO113" s="81"/>
      <c r="WP113" s="81"/>
      <c r="WQ113" s="81"/>
      <c r="WR113" s="81"/>
      <c r="WS113" s="81"/>
      <c r="WT113" s="81"/>
      <c r="WU113" s="81"/>
      <c r="WV113" s="81"/>
      <c r="WW113" s="81"/>
      <c r="WX113" s="81"/>
      <c r="WY113" s="81"/>
      <c r="WZ113" s="81"/>
      <c r="XA113" s="81"/>
      <c r="XB113" s="81"/>
      <c r="XC113" s="81"/>
      <c r="XD113" s="81"/>
      <c r="XE113" s="81"/>
      <c r="XF113" s="81"/>
      <c r="XG113" s="81"/>
      <c r="XH113" s="81"/>
      <c r="XI113" s="81"/>
      <c r="XJ113" s="81"/>
      <c r="XK113" s="81"/>
      <c r="XL113" s="81"/>
      <c r="XM113" s="81"/>
      <c r="XN113" s="81"/>
      <c r="XO113" s="81"/>
      <c r="XP113" s="81"/>
      <c r="XQ113" s="81"/>
      <c r="XR113" s="81"/>
      <c r="XS113" s="81"/>
      <c r="XT113" s="81"/>
      <c r="XU113" s="81"/>
      <c r="XV113" s="81"/>
      <c r="XW113" s="81"/>
      <c r="XX113" s="81"/>
      <c r="XY113" s="81"/>
      <c r="XZ113" s="81"/>
      <c r="YA113" s="81"/>
      <c r="YB113" s="81"/>
      <c r="YC113" s="81"/>
      <c r="YD113" s="81"/>
      <c r="YE113" s="81"/>
      <c r="YF113" s="81"/>
      <c r="YL113" s="313"/>
      <c r="YM113" s="313"/>
      <c r="YN113" s="313"/>
      <c r="YO113" s="313"/>
      <c r="YP113" s="2"/>
      <c r="YQ113" s="2"/>
    </row>
    <row r="114" spans="1:667" s="68" customFormat="1" ht="15" customHeight="1" x14ac:dyDescent="0.25">
      <c r="A114" s="152" t="s">
        <v>1129</v>
      </c>
      <c r="B114" s="75" t="s">
        <v>1154</v>
      </c>
      <c r="C114" s="121"/>
      <c r="D114" s="121"/>
      <c r="E114" s="121"/>
      <c r="F114" s="121"/>
      <c r="G114" s="121"/>
      <c r="H114" s="121"/>
      <c r="I114" s="121"/>
      <c r="J114" s="121"/>
      <c r="K114" s="121"/>
      <c r="L114" s="121"/>
      <c r="M114" s="121"/>
      <c r="N114" s="121"/>
      <c r="O114" s="121"/>
      <c r="P114" s="121"/>
      <c r="Q114" s="121"/>
      <c r="R114" s="121"/>
      <c r="S114" s="121"/>
      <c r="T114" s="121"/>
      <c r="AP114" s="121"/>
      <c r="AQ114" s="121"/>
      <c r="AR114" s="121"/>
      <c r="AS114" s="121"/>
      <c r="AT114" s="121"/>
      <c r="AU114" s="121"/>
      <c r="AV114" s="121"/>
      <c r="AW114" s="121"/>
      <c r="AX114" s="121"/>
      <c r="AY114" s="121"/>
      <c r="AZ114" s="121"/>
      <c r="BA114" s="121"/>
      <c r="BB114" s="121"/>
      <c r="BC114" s="121"/>
      <c r="BD114" s="121"/>
      <c r="BE114" s="121"/>
      <c r="BF114" s="121"/>
      <c r="BG114" s="121"/>
      <c r="BH114" s="121"/>
      <c r="BI114" s="121"/>
      <c r="BJ114" s="121"/>
      <c r="BK114" s="121"/>
      <c r="BL114" s="121"/>
      <c r="BU114" s="121"/>
      <c r="BW114" s="121"/>
      <c r="BX114" s="121"/>
      <c r="BY114" s="121"/>
      <c r="BZ114" s="121"/>
      <c r="CA114" s="121"/>
      <c r="CB114" s="121"/>
      <c r="CC114" s="121"/>
      <c r="CD114" s="121"/>
      <c r="CE114" s="121"/>
      <c r="CF114" s="121"/>
      <c r="CK114" s="121"/>
      <c r="CL114" s="121"/>
      <c r="CM114" s="121"/>
      <c r="CN114" s="121"/>
      <c r="CO114" s="121"/>
      <c r="CP114" s="121"/>
      <c r="CQ114" s="121"/>
      <c r="CR114" s="121"/>
      <c r="CS114" s="121">
        <v>0</v>
      </c>
      <c r="CT114" s="121">
        <v>0</v>
      </c>
      <c r="CU114" s="121">
        <v>0</v>
      </c>
      <c r="CV114" s="121">
        <v>0</v>
      </c>
      <c r="CW114" s="121"/>
      <c r="DA114" s="121"/>
      <c r="DB114" s="121"/>
      <c r="DC114" s="121"/>
      <c r="DD114" s="121"/>
      <c r="DE114" s="121"/>
      <c r="DF114" s="121"/>
      <c r="DG114" s="121"/>
      <c r="DH114" s="121"/>
      <c r="DI114" s="121"/>
      <c r="DJ114" s="121"/>
      <c r="DK114" s="121"/>
      <c r="DL114" s="121"/>
      <c r="DM114" s="121"/>
      <c r="DN114" s="121"/>
      <c r="DO114" s="121"/>
      <c r="DP114" s="121"/>
      <c r="DQ114" s="121"/>
      <c r="DR114" s="121"/>
      <c r="DT114" s="121"/>
      <c r="DU114" s="121"/>
      <c r="DW114" s="121"/>
      <c r="DX114" s="121"/>
      <c r="DY114" s="121"/>
      <c r="DZ114" s="121"/>
      <c r="EA114" s="121"/>
      <c r="EB114" s="121"/>
      <c r="EC114" s="121"/>
      <c r="ED114" s="121"/>
      <c r="EE114" s="121"/>
      <c r="EF114" s="121"/>
      <c r="EG114" s="121"/>
      <c r="EH114" s="121"/>
      <c r="EI114" s="121"/>
      <c r="FP114" s="121"/>
      <c r="GP114" s="80"/>
      <c r="GQ114" s="81"/>
      <c r="GR114" s="81"/>
      <c r="GS114" s="81"/>
      <c r="GT114" s="81"/>
      <c r="GU114" s="79"/>
      <c r="GV114" s="81"/>
      <c r="GW114" s="81"/>
      <c r="GX114" s="79"/>
      <c r="GY114" s="81"/>
      <c r="GZ114" s="81"/>
      <c r="HA114" s="81"/>
      <c r="HB114" s="81"/>
      <c r="HC114" s="81"/>
      <c r="HD114" s="81"/>
      <c r="HE114" s="81"/>
      <c r="HF114" s="81"/>
      <c r="HG114" s="81"/>
      <c r="HH114" s="81">
        <f>HH120-HH108</f>
        <v>8.5549999999999997</v>
      </c>
      <c r="HI114" s="81"/>
      <c r="HJ114" s="81"/>
      <c r="HK114" s="81"/>
      <c r="HL114" s="81"/>
      <c r="HM114" s="81"/>
      <c r="HN114" s="81"/>
      <c r="HO114" s="81"/>
      <c r="HP114" s="81"/>
      <c r="HQ114" s="81"/>
      <c r="HR114" s="81"/>
      <c r="HS114" s="81"/>
      <c r="HT114" s="81"/>
      <c r="HU114" s="81"/>
      <c r="HV114" s="81"/>
      <c r="HW114" s="81"/>
      <c r="HX114" s="81"/>
      <c r="HY114" s="81"/>
      <c r="HZ114" s="81"/>
      <c r="IA114" s="81"/>
      <c r="IB114" s="81"/>
      <c r="IC114" s="81"/>
      <c r="ID114" s="81"/>
      <c r="IE114" s="81"/>
      <c r="IF114" s="81"/>
      <c r="IG114" s="81"/>
      <c r="IH114" s="81"/>
      <c r="II114" s="81"/>
      <c r="IJ114" s="81"/>
      <c r="IK114" s="81"/>
      <c r="IL114" s="81"/>
      <c r="IM114" s="81"/>
      <c r="IN114" s="81"/>
      <c r="IO114" s="81"/>
      <c r="IP114" s="81"/>
      <c r="IQ114" s="81"/>
      <c r="IR114" s="81"/>
      <c r="IS114" s="81"/>
      <c r="IT114" s="81"/>
      <c r="IU114" s="81"/>
      <c r="IV114" s="81"/>
      <c r="IW114" s="81"/>
      <c r="IX114" s="81"/>
      <c r="IY114" s="81"/>
      <c r="IZ114" s="81"/>
      <c r="JA114" s="81"/>
      <c r="JB114" s="81"/>
      <c r="JC114" s="81"/>
      <c r="JD114" s="81"/>
      <c r="JE114" s="81"/>
      <c r="JF114" s="81"/>
      <c r="JG114" s="81"/>
      <c r="JH114" s="81"/>
      <c r="JI114" s="81"/>
      <c r="JJ114" s="81"/>
      <c r="JK114" s="81"/>
      <c r="JL114" s="81"/>
      <c r="JM114" s="81"/>
      <c r="JN114" s="81"/>
      <c r="JO114" s="81"/>
      <c r="JP114" s="81"/>
      <c r="JQ114" s="81"/>
      <c r="JR114" s="81"/>
      <c r="JS114" s="81"/>
      <c r="JT114" s="81"/>
      <c r="JU114" s="81"/>
      <c r="JV114" s="81"/>
      <c r="JW114" s="81"/>
      <c r="JX114" s="81"/>
      <c r="JY114" s="81"/>
      <c r="JZ114" s="81"/>
      <c r="KA114" s="81"/>
      <c r="KB114" s="81"/>
      <c r="KC114" s="81"/>
      <c r="KD114" s="81"/>
      <c r="KE114" s="81"/>
      <c r="KF114" s="81"/>
      <c r="KG114" s="81"/>
      <c r="KH114" s="81"/>
      <c r="KI114" s="81"/>
      <c r="KJ114" s="121"/>
      <c r="KK114" s="121"/>
      <c r="LG114" s="81"/>
      <c r="LH114" s="81"/>
      <c r="LI114" s="343"/>
      <c r="LJ114" s="343"/>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121"/>
      <c r="MT114" s="79" t="s">
        <v>2191</v>
      </c>
      <c r="MV114" s="81"/>
      <c r="MW114" s="121"/>
      <c r="NA114" s="121"/>
      <c r="NB114" s="121"/>
      <c r="NC114" s="121"/>
      <c r="ND114" s="121"/>
      <c r="NE114" s="121"/>
      <c r="NF114" s="122"/>
      <c r="NH114" s="122">
        <f>967-943</f>
        <v>24</v>
      </c>
      <c r="NI114" s="123"/>
      <c r="NJ114" s="168"/>
      <c r="NK114" s="121"/>
      <c r="NL114" s="122"/>
      <c r="NR114" s="123"/>
      <c r="OA114" s="122"/>
      <c r="OB114" s="121"/>
      <c r="OC114" s="121"/>
      <c r="OD114" s="121"/>
      <c r="OH114" s="121"/>
      <c r="OI114" s="68">
        <f>(1.4+1.6-0.1+0.2-0.53)/Conversions!$A$16</f>
        <v>6.3504700000000014</v>
      </c>
      <c r="ON114" s="121"/>
      <c r="OO114" s="121"/>
      <c r="OR114" s="121"/>
      <c r="OS114" s="121"/>
      <c r="OV114" s="121"/>
      <c r="OX114" s="121"/>
      <c r="OY114" s="121"/>
      <c r="OZ114" s="121"/>
      <c r="PD114" s="121"/>
      <c r="PE114" s="121"/>
      <c r="PJ114" s="121"/>
      <c r="PL114" s="121"/>
      <c r="PM114" s="121"/>
      <c r="PO114" s="121"/>
      <c r="PS114" s="123"/>
      <c r="PU114" s="121"/>
      <c r="PV114" s="121"/>
      <c r="PW114" s="123"/>
      <c r="PZ114" s="121"/>
      <c r="QA114" s="121"/>
      <c r="QG114" s="121"/>
      <c r="QH114" s="121"/>
      <c r="QI114" s="121"/>
      <c r="QK114" s="121"/>
      <c r="QL114" s="121"/>
      <c r="QM114" s="121"/>
      <c r="QQ114" s="121"/>
      <c r="QY114" s="68">
        <f>((1175-153)/1000)*Conversions!$A$17</f>
        <v>2.5253620000000003</v>
      </c>
      <c r="RB114" s="121"/>
      <c r="RH114" s="68">
        <f>RH120-RH108</f>
        <v>3.4955951118701671</v>
      </c>
      <c r="RI114" s="121"/>
      <c r="RJ114" s="121"/>
      <c r="RN114" s="123"/>
      <c r="RO114" s="121">
        <f>(1109824)/(Conversions!$A$16*1000000)</f>
        <v>2.7423751040000002</v>
      </c>
      <c r="RP114" s="121">
        <f>(150754+134225+141118+167511+196148)/(5*Conversions!$A$16*1000000)</f>
        <v>0.39029741520000005</v>
      </c>
      <c r="RQ114" s="123"/>
      <c r="RX114" s="121"/>
      <c r="RY114" s="121"/>
      <c r="SF114" s="121"/>
      <c r="SJ114" s="121"/>
      <c r="SM114" s="81"/>
      <c r="SN114" s="81"/>
      <c r="SO114" s="81"/>
      <c r="SP114" s="81"/>
      <c r="SQ114" s="81"/>
      <c r="SR114" s="81"/>
      <c r="SS114" s="81"/>
      <c r="ST114" s="81"/>
      <c r="SU114" s="81"/>
      <c r="SV114" s="81"/>
      <c r="SW114" s="81"/>
      <c r="SX114" s="81"/>
      <c r="SY114" s="81"/>
      <c r="SZ114" s="81"/>
      <c r="TA114" s="81"/>
      <c r="TB114" s="81"/>
      <c r="TC114" s="81"/>
      <c r="TD114" s="81"/>
      <c r="TE114" s="81"/>
      <c r="TF114" s="81">
        <f>0.553716*Conversions!$A$17</f>
        <v>1.3682322360000001</v>
      </c>
      <c r="TG114" s="81"/>
      <c r="TH114" s="81"/>
      <c r="TI114" s="81"/>
      <c r="TJ114" s="81"/>
      <c r="TK114" s="81"/>
      <c r="TL114" s="81"/>
      <c r="TM114" s="81"/>
      <c r="TN114" s="81"/>
      <c r="TO114" s="81"/>
      <c r="TP114" s="81"/>
      <c r="TQ114" s="81"/>
      <c r="TR114" s="81"/>
      <c r="TS114" s="81"/>
      <c r="TT114" s="81"/>
      <c r="TU114" s="81"/>
      <c r="TV114" s="81"/>
      <c r="TW114" s="81"/>
      <c r="TX114" s="81"/>
      <c r="TY114" s="81"/>
      <c r="TZ114" s="81"/>
      <c r="UA114" s="81"/>
      <c r="UB114" s="81"/>
      <c r="UC114" s="81"/>
      <c r="UD114" s="81"/>
      <c r="UE114" s="81"/>
      <c r="UF114" s="81"/>
      <c r="UG114" s="81"/>
      <c r="UH114" s="81"/>
      <c r="UI114" s="81"/>
      <c r="UJ114" s="82"/>
      <c r="UK114" s="82"/>
      <c r="UL114" s="81"/>
      <c r="UM114" s="81"/>
      <c r="UN114" s="81"/>
      <c r="UO114" s="81"/>
      <c r="UP114" s="81"/>
      <c r="UQ114" s="81"/>
      <c r="UR114" s="81"/>
      <c r="US114" s="81"/>
      <c r="UT114" s="81"/>
      <c r="UU114" s="81"/>
      <c r="UV114" s="81"/>
      <c r="UW114" s="81"/>
      <c r="UX114" s="81"/>
      <c r="UY114" s="81"/>
      <c r="UZ114" s="81"/>
      <c r="VA114" s="81"/>
      <c r="VB114" s="81"/>
      <c r="VC114" s="81"/>
      <c r="VD114" s="81"/>
      <c r="VE114" s="81"/>
      <c r="VF114" s="81"/>
      <c r="VG114" s="81"/>
      <c r="VH114" s="81"/>
      <c r="VI114" s="81"/>
      <c r="VJ114" s="81"/>
      <c r="VK114" s="81"/>
      <c r="VL114" s="81"/>
      <c r="VM114" s="81"/>
      <c r="VN114" s="81"/>
      <c r="VO114" s="81"/>
      <c r="VP114" s="81"/>
      <c r="VQ114" s="81"/>
      <c r="VR114" s="81"/>
      <c r="VS114" s="81"/>
      <c r="VT114" s="81"/>
      <c r="VU114" s="81"/>
      <c r="VV114" s="81"/>
      <c r="VW114" s="81"/>
      <c r="VX114" s="81"/>
      <c r="VY114" s="81"/>
      <c r="VZ114" s="81"/>
      <c r="WA114" s="81"/>
      <c r="WB114" s="81"/>
      <c r="WC114" s="81"/>
      <c r="WD114" s="81"/>
      <c r="WE114" s="80"/>
      <c r="WF114" s="81"/>
      <c r="WG114" s="81"/>
      <c r="WH114" s="81"/>
      <c r="WI114" s="81"/>
      <c r="WJ114" s="81"/>
      <c r="WK114" s="81"/>
      <c r="WL114" s="81"/>
      <c r="WM114" s="81"/>
      <c r="WN114" s="81"/>
      <c r="WO114" s="81"/>
      <c r="WP114" s="81"/>
      <c r="WQ114" s="81"/>
      <c r="WR114" s="81"/>
      <c r="WS114" s="81"/>
      <c r="WT114" s="81"/>
      <c r="WU114" s="81"/>
      <c r="WV114" s="81"/>
      <c r="WW114" s="81"/>
      <c r="WX114" s="81"/>
      <c r="WY114" s="81"/>
      <c r="WZ114" s="81"/>
      <c r="XA114" s="81"/>
      <c r="XB114" s="81"/>
      <c r="XC114" s="81"/>
      <c r="XD114" s="81"/>
      <c r="XE114" s="81"/>
      <c r="XF114" s="81"/>
      <c r="XG114" s="81"/>
      <c r="XH114" s="81"/>
      <c r="XI114" s="81"/>
      <c r="XJ114" s="81"/>
      <c r="XK114" s="81"/>
      <c r="XL114" s="81"/>
      <c r="XM114" s="81"/>
      <c r="XN114" s="81"/>
      <c r="XO114" s="81"/>
      <c r="XP114" s="81"/>
      <c r="XQ114" s="81"/>
      <c r="XR114" s="81"/>
      <c r="XS114" s="81"/>
      <c r="XT114" s="81"/>
      <c r="XU114" s="81"/>
      <c r="XV114" s="81"/>
      <c r="XW114" s="81"/>
      <c r="XX114" s="81"/>
      <c r="XY114" s="81"/>
      <c r="XZ114" s="81"/>
      <c r="YA114" s="81"/>
      <c r="YB114" s="81"/>
      <c r="YC114" s="81"/>
      <c r="YD114" s="81"/>
      <c r="YE114" s="81"/>
      <c r="YF114" s="81"/>
      <c r="YL114" s="313"/>
      <c r="YM114" s="313"/>
      <c r="YN114" s="313"/>
      <c r="YO114" s="313"/>
      <c r="YP114" s="2">
        <f>(69.4-4.3)*Conversions!$A$17</f>
        <v>160.86210000000003</v>
      </c>
      <c r="YQ114" s="2">
        <f>(69.4-4.3)*Conversions!$A$17</f>
        <v>160.86210000000003</v>
      </c>
    </row>
    <row r="115" spans="1:667" s="68" customFormat="1" ht="15" customHeight="1" x14ac:dyDescent="0.25">
      <c r="A115" s="152" t="s">
        <v>1130</v>
      </c>
      <c r="B115" s="75"/>
      <c r="C115" s="121"/>
      <c r="D115" s="121"/>
      <c r="E115" s="121"/>
      <c r="F115" s="121"/>
      <c r="G115" s="121"/>
      <c r="H115" s="121"/>
      <c r="I115" s="121"/>
      <c r="J115" s="121"/>
      <c r="K115" s="121"/>
      <c r="L115" s="121"/>
      <c r="M115" s="121"/>
      <c r="N115" s="121"/>
      <c r="O115" s="121"/>
      <c r="P115" s="121"/>
      <c r="Q115" s="121"/>
      <c r="R115" s="121"/>
      <c r="S115" s="121"/>
      <c r="T115" s="121"/>
      <c r="AP115" s="121"/>
      <c r="AQ115" s="121"/>
      <c r="AR115" s="121"/>
      <c r="AS115" s="121"/>
      <c r="AT115" s="121"/>
      <c r="AU115" s="121"/>
      <c r="AV115" s="121"/>
      <c r="AW115" s="121"/>
      <c r="AX115" s="121"/>
      <c r="AY115" s="121"/>
      <c r="AZ115" s="121"/>
      <c r="BA115" s="121"/>
      <c r="BB115" s="121"/>
      <c r="BC115" s="121"/>
      <c r="BD115" s="121"/>
      <c r="BE115" s="121"/>
      <c r="BF115" s="121"/>
      <c r="BG115" s="121"/>
      <c r="BH115" s="121"/>
      <c r="BI115" s="121"/>
      <c r="BJ115" s="121"/>
      <c r="BK115" s="121"/>
      <c r="BL115" s="121"/>
      <c r="BU115" s="121"/>
      <c r="BW115" s="121"/>
      <c r="BX115" s="121"/>
      <c r="BY115" s="121"/>
      <c r="BZ115" s="121"/>
      <c r="CA115" s="121"/>
      <c r="CB115" s="121"/>
      <c r="CC115" s="121"/>
      <c r="CD115" s="121"/>
      <c r="CE115" s="121"/>
      <c r="CF115" s="121"/>
      <c r="CK115" s="121"/>
      <c r="CL115" s="121"/>
      <c r="CM115" s="121"/>
      <c r="CN115" s="121"/>
      <c r="CO115" s="121"/>
      <c r="CP115" s="121"/>
      <c r="CQ115" s="121"/>
      <c r="CR115" s="121"/>
      <c r="CS115" s="121"/>
      <c r="CT115" s="121"/>
      <c r="CU115" s="121"/>
      <c r="CV115" s="121"/>
      <c r="CW115" s="121"/>
      <c r="DA115" s="121"/>
      <c r="DB115" s="121"/>
      <c r="DC115" s="121"/>
      <c r="DD115" s="121"/>
      <c r="DE115" s="121"/>
      <c r="DF115" s="121"/>
      <c r="DG115" s="121"/>
      <c r="DH115" s="121"/>
      <c r="DI115" s="121"/>
      <c r="DJ115" s="121"/>
      <c r="DK115" s="121"/>
      <c r="DL115" s="121"/>
      <c r="DM115" s="121"/>
      <c r="DN115" s="121"/>
      <c r="DO115" s="121"/>
      <c r="DP115" s="121"/>
      <c r="DQ115" s="121"/>
      <c r="DR115" s="121"/>
      <c r="DT115" s="121"/>
      <c r="DU115" s="121"/>
      <c r="DW115" s="121"/>
      <c r="DX115" s="121"/>
      <c r="DY115" s="121"/>
      <c r="DZ115" s="121"/>
      <c r="EA115" s="121"/>
      <c r="EB115" s="121"/>
      <c r="EC115" s="121"/>
      <c r="ED115" s="121"/>
      <c r="EE115" s="121"/>
      <c r="EF115" s="121"/>
      <c r="EG115" s="121"/>
      <c r="EH115" s="121"/>
      <c r="EI115" s="121"/>
      <c r="FP115" s="121"/>
      <c r="GP115" s="80"/>
      <c r="GQ115" s="81"/>
      <c r="GR115" s="81"/>
      <c r="GS115" s="81"/>
      <c r="GT115" s="81"/>
      <c r="GU115" s="79"/>
      <c r="GV115" s="81"/>
      <c r="GW115" s="81"/>
      <c r="GX115" s="79"/>
      <c r="GY115" s="81"/>
      <c r="GZ115" s="81"/>
      <c r="HA115" s="81"/>
      <c r="HB115" s="81"/>
      <c r="HC115" s="81"/>
      <c r="HD115" s="81"/>
      <c r="HE115" s="81"/>
      <c r="HF115" s="81"/>
      <c r="HG115" s="81"/>
      <c r="HH115" s="81"/>
      <c r="HI115" s="81"/>
      <c r="HJ115" s="81"/>
      <c r="HK115" s="81"/>
      <c r="HL115" s="81"/>
      <c r="HM115" s="81"/>
      <c r="HN115" s="81"/>
      <c r="HO115" s="81"/>
      <c r="HP115" s="81"/>
      <c r="HQ115" s="81"/>
      <c r="HR115" s="81"/>
      <c r="HS115" s="81"/>
      <c r="HT115" s="81"/>
      <c r="HU115" s="81"/>
      <c r="HV115" s="81"/>
      <c r="HW115" s="81"/>
      <c r="HX115" s="81"/>
      <c r="HY115" s="81"/>
      <c r="HZ115" s="81"/>
      <c r="IA115" s="81"/>
      <c r="IB115" s="81"/>
      <c r="IC115" s="81"/>
      <c r="ID115" s="81"/>
      <c r="IE115" s="81"/>
      <c r="IF115" s="81"/>
      <c r="IG115" s="81"/>
      <c r="IH115" s="81"/>
      <c r="II115" s="81"/>
      <c r="IJ115" s="81"/>
      <c r="IK115" s="81"/>
      <c r="IL115" s="81"/>
      <c r="IM115" s="81"/>
      <c r="IN115" s="81"/>
      <c r="IO115" s="81"/>
      <c r="IP115" s="81"/>
      <c r="IQ115" s="81"/>
      <c r="IR115" s="81"/>
      <c r="IS115" s="81"/>
      <c r="IT115" s="81"/>
      <c r="IU115" s="81"/>
      <c r="IV115" s="81"/>
      <c r="IW115" s="81"/>
      <c r="IX115" s="81"/>
      <c r="IY115" s="81"/>
      <c r="IZ115" s="81"/>
      <c r="JA115" s="81"/>
      <c r="JB115" s="81"/>
      <c r="JC115" s="81"/>
      <c r="JD115" s="81"/>
      <c r="JE115" s="81"/>
      <c r="JF115" s="81"/>
      <c r="JG115" s="81"/>
      <c r="JH115" s="81"/>
      <c r="JI115" s="81"/>
      <c r="JJ115" s="81"/>
      <c r="JK115" s="81"/>
      <c r="JL115" s="81"/>
      <c r="JM115" s="81"/>
      <c r="JN115" s="81"/>
      <c r="JO115" s="81"/>
      <c r="JP115" s="81"/>
      <c r="JQ115" s="81"/>
      <c r="JR115" s="81"/>
      <c r="JS115" s="81"/>
      <c r="JT115" s="81"/>
      <c r="JU115" s="81"/>
      <c r="JV115" s="81"/>
      <c r="JW115" s="81"/>
      <c r="JX115" s="81"/>
      <c r="JY115" s="81"/>
      <c r="JZ115" s="81"/>
      <c r="KA115" s="81"/>
      <c r="KB115" s="81"/>
      <c r="KC115" s="81"/>
      <c r="KD115" s="81"/>
      <c r="KE115" s="81"/>
      <c r="KF115" s="81"/>
      <c r="KG115" s="81"/>
      <c r="KH115" s="81"/>
      <c r="KI115" s="81"/>
      <c r="KJ115" s="121"/>
      <c r="KK115" s="121"/>
      <c r="LG115" s="81"/>
      <c r="LH115" s="81"/>
      <c r="LI115" s="343"/>
      <c r="LJ115" s="343"/>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121"/>
      <c r="MT115" s="79" t="s">
        <v>2191</v>
      </c>
      <c r="MV115" s="81"/>
      <c r="MW115" s="121"/>
      <c r="NA115" s="121"/>
      <c r="NB115" s="121"/>
      <c r="NC115" s="121"/>
      <c r="ND115" s="121"/>
      <c r="NE115" s="121"/>
      <c r="NF115" s="122"/>
      <c r="NH115" s="122"/>
      <c r="NI115" s="123"/>
      <c r="NJ115" s="168"/>
      <c r="NK115" s="121"/>
      <c r="NL115" s="122"/>
      <c r="NR115" s="123"/>
      <c r="OA115" s="122"/>
      <c r="OB115" s="121"/>
      <c r="OC115" s="121"/>
      <c r="OD115" s="121"/>
      <c r="OH115" s="121"/>
      <c r="ON115" s="121"/>
      <c r="OO115" s="121"/>
      <c r="OR115" s="121"/>
      <c r="OS115" s="121"/>
      <c r="OV115" s="121"/>
      <c r="OX115" s="121"/>
      <c r="OY115" s="121"/>
      <c r="OZ115" s="121"/>
      <c r="PD115" s="121"/>
      <c r="PE115" s="121"/>
      <c r="PJ115" s="121"/>
      <c r="PL115" s="121"/>
      <c r="PM115" s="121"/>
      <c r="PO115" s="121"/>
      <c r="PS115" s="123"/>
      <c r="PU115" s="121"/>
      <c r="PV115" s="121"/>
      <c r="PW115" s="123"/>
      <c r="PZ115" s="121"/>
      <c r="QA115" s="121"/>
      <c r="QG115" s="121"/>
      <c r="QH115" s="121"/>
      <c r="QI115" s="121"/>
      <c r="QK115" s="121"/>
      <c r="QL115" s="121"/>
      <c r="QM115" s="121"/>
      <c r="QQ115" s="121"/>
      <c r="RB115" s="121"/>
      <c r="RI115" s="121"/>
      <c r="RJ115" s="121"/>
      <c r="RN115" s="123"/>
      <c r="RO115" s="121"/>
      <c r="RP115" s="121"/>
      <c r="RQ115" s="123"/>
      <c r="RX115" s="121"/>
      <c r="RY115" s="121"/>
      <c r="SF115" s="121"/>
      <c r="SJ115" s="121"/>
      <c r="SM115" s="81"/>
      <c r="SN115" s="81"/>
      <c r="SO115" s="81"/>
      <c r="SP115" s="81"/>
      <c r="SQ115" s="81"/>
      <c r="SR115" s="81"/>
      <c r="SS115" s="81"/>
      <c r="ST115" s="81"/>
      <c r="SU115" s="81"/>
      <c r="SV115" s="81"/>
      <c r="SW115" s="81"/>
      <c r="SX115" s="81"/>
      <c r="SY115" s="81"/>
      <c r="SZ115" s="81"/>
      <c r="TA115" s="81"/>
      <c r="TB115" s="81"/>
      <c r="TC115" s="81"/>
      <c r="TD115" s="81"/>
      <c r="TE115" s="81"/>
      <c r="TF115" s="81"/>
      <c r="TG115" s="81"/>
      <c r="TH115" s="81"/>
      <c r="TI115" s="81"/>
      <c r="TJ115" s="81"/>
      <c r="TK115" s="81"/>
      <c r="TL115" s="81"/>
      <c r="TM115" s="81"/>
      <c r="TN115" s="81"/>
      <c r="TO115" s="81"/>
      <c r="TP115" s="81"/>
      <c r="TQ115" s="81"/>
      <c r="TS115" s="81"/>
      <c r="TT115" s="81"/>
      <c r="TU115" s="81"/>
      <c r="TV115" s="81"/>
      <c r="TW115" s="81"/>
      <c r="TX115" s="81"/>
      <c r="TY115" s="81"/>
      <c r="TZ115" s="81"/>
      <c r="UA115" s="81"/>
      <c r="UB115" s="81"/>
      <c r="UC115" s="81"/>
      <c r="UD115" s="81"/>
      <c r="UE115" s="81"/>
      <c r="UF115" s="81"/>
      <c r="UG115" s="81"/>
      <c r="UH115" s="81"/>
      <c r="UI115" s="81"/>
      <c r="UJ115" s="82"/>
      <c r="UK115" s="82"/>
      <c r="UL115" s="81"/>
      <c r="UM115" s="81"/>
      <c r="UN115" s="81"/>
      <c r="UO115" s="81"/>
      <c r="UP115" s="81"/>
      <c r="UQ115" s="81"/>
      <c r="UR115" s="81"/>
      <c r="US115" s="81"/>
      <c r="UT115" s="81"/>
      <c r="UU115" s="81"/>
      <c r="UV115" s="81"/>
      <c r="UW115" s="81"/>
      <c r="UX115" s="81"/>
      <c r="UY115" s="81"/>
      <c r="UZ115" s="81"/>
      <c r="VA115" s="81"/>
      <c r="VB115" s="81"/>
      <c r="VC115" s="81"/>
      <c r="VD115" s="81"/>
      <c r="VE115" s="81"/>
      <c r="VF115" s="81"/>
      <c r="VG115" s="81"/>
      <c r="VH115" s="81"/>
      <c r="VI115" s="81"/>
      <c r="VJ115" s="81"/>
      <c r="VK115" s="81"/>
      <c r="VL115" s="81"/>
      <c r="VM115" s="81"/>
      <c r="VN115" s="81"/>
      <c r="VO115" s="81"/>
      <c r="VP115" s="81"/>
      <c r="VQ115" s="81"/>
      <c r="VR115" s="81"/>
      <c r="VS115" s="81"/>
      <c r="VT115" s="81"/>
      <c r="VU115" s="81"/>
      <c r="VV115" s="81"/>
      <c r="VW115" s="81"/>
      <c r="VX115" s="81"/>
      <c r="VY115" s="81"/>
      <c r="VZ115" s="81"/>
      <c r="WA115" s="81"/>
      <c r="WB115" s="81"/>
      <c r="WC115" s="81"/>
      <c r="WD115" s="81"/>
      <c r="WE115" s="80"/>
      <c r="WF115" s="81"/>
      <c r="WG115" s="81"/>
      <c r="WH115" s="81"/>
      <c r="WI115" s="81"/>
      <c r="WJ115" s="81"/>
      <c r="WK115" s="81"/>
      <c r="WL115" s="81"/>
      <c r="WM115" s="81"/>
      <c r="WN115" s="81"/>
      <c r="WO115" s="81"/>
      <c r="WP115" s="81"/>
      <c r="WQ115" s="81"/>
      <c r="WR115" s="81"/>
      <c r="WS115" s="81"/>
      <c r="WT115" s="81"/>
      <c r="WU115" s="81"/>
      <c r="WV115" s="81"/>
      <c r="WW115" s="81"/>
      <c r="WX115" s="81"/>
      <c r="WY115" s="81"/>
      <c r="WZ115" s="81"/>
      <c r="XA115" s="81"/>
      <c r="XB115" s="81"/>
      <c r="XC115" s="81"/>
      <c r="XD115" s="81"/>
      <c r="XE115" s="81"/>
      <c r="XF115" s="81"/>
      <c r="XG115" s="81"/>
      <c r="XH115" s="81"/>
      <c r="XI115" s="81"/>
      <c r="XJ115" s="81"/>
      <c r="XK115" s="81"/>
      <c r="XL115" s="81"/>
      <c r="XM115" s="81"/>
      <c r="XN115" s="81"/>
      <c r="XO115" s="81"/>
      <c r="XP115" s="81"/>
      <c r="XQ115" s="81"/>
      <c r="XR115" s="81"/>
      <c r="XS115" s="81"/>
      <c r="XT115" s="81"/>
      <c r="XU115" s="81"/>
      <c r="XV115" s="81"/>
      <c r="XW115" s="81"/>
      <c r="XX115" s="81"/>
      <c r="XY115" s="81"/>
      <c r="XZ115" s="81"/>
      <c r="YA115" s="81"/>
      <c r="YB115" s="81"/>
      <c r="YC115" s="81"/>
      <c r="YD115" s="81"/>
      <c r="YE115" s="81"/>
      <c r="YF115" s="81"/>
      <c r="YL115" s="313"/>
      <c r="YM115" s="313"/>
      <c r="YN115" s="313"/>
      <c r="YO115" s="313"/>
      <c r="YP115" s="2"/>
      <c r="YQ115" s="2"/>
    </row>
    <row r="116" spans="1:667" s="68" customFormat="1" ht="15" customHeight="1" x14ac:dyDescent="0.25">
      <c r="A116" s="75" t="s">
        <v>53</v>
      </c>
      <c r="B116" s="75"/>
      <c r="C116" s="121"/>
      <c r="D116" s="121"/>
      <c r="E116" s="121"/>
      <c r="F116" s="121"/>
      <c r="G116" s="121"/>
      <c r="H116" s="121"/>
      <c r="I116" s="121"/>
      <c r="J116" s="121"/>
      <c r="K116" s="121"/>
      <c r="L116" s="121"/>
      <c r="M116" s="121"/>
      <c r="N116" s="121"/>
      <c r="O116" s="121"/>
      <c r="P116" s="121"/>
      <c r="Q116" s="121"/>
      <c r="R116" s="121"/>
      <c r="S116" s="121"/>
      <c r="T116" s="121"/>
      <c r="AP116" s="121"/>
      <c r="AQ116" s="121"/>
      <c r="AR116" s="121"/>
      <c r="AS116" s="121"/>
      <c r="AT116" s="121"/>
      <c r="AU116" s="121"/>
      <c r="AV116" s="121"/>
      <c r="AW116" s="121"/>
      <c r="AX116" s="121"/>
      <c r="AY116" s="121"/>
      <c r="AZ116" s="121"/>
      <c r="BA116" s="121"/>
      <c r="BB116" s="121"/>
      <c r="BC116" s="121"/>
      <c r="BD116" s="121"/>
      <c r="BE116" s="121"/>
      <c r="BF116" s="121"/>
      <c r="BG116" s="121"/>
      <c r="BH116" s="121"/>
      <c r="BI116" s="121"/>
      <c r="BJ116" s="121"/>
      <c r="BK116" s="121"/>
      <c r="BL116" s="121"/>
      <c r="BU116" s="121"/>
      <c r="BW116" s="121"/>
      <c r="BX116" s="121"/>
      <c r="BY116" s="121"/>
      <c r="BZ116" s="121"/>
      <c r="CA116" s="121"/>
      <c r="CB116" s="121"/>
      <c r="CC116" s="121"/>
      <c r="CD116" s="121"/>
      <c r="CE116" s="121"/>
      <c r="CF116" s="121"/>
      <c r="CK116" s="121"/>
      <c r="CL116" s="121"/>
      <c r="CM116" s="121"/>
      <c r="CN116" s="121"/>
      <c r="CO116" s="121"/>
      <c r="CP116" s="121"/>
      <c r="CQ116" s="121"/>
      <c r="CR116" s="121"/>
      <c r="CS116" s="121" t="s">
        <v>864</v>
      </c>
      <c r="CT116" s="121" t="s">
        <v>864</v>
      </c>
      <c r="CU116" s="121" t="s">
        <v>864</v>
      </c>
      <c r="CV116" s="121" t="s">
        <v>864</v>
      </c>
      <c r="CW116" s="121"/>
      <c r="DA116" s="121"/>
      <c r="DB116" s="121"/>
      <c r="DC116" s="121"/>
      <c r="DD116" s="121"/>
      <c r="DE116" s="121"/>
      <c r="DF116" s="121"/>
      <c r="DG116" s="121"/>
      <c r="DH116" s="121"/>
      <c r="DI116" s="121"/>
      <c r="DJ116" s="121"/>
      <c r="DK116" s="121"/>
      <c r="DL116" s="121"/>
      <c r="DM116" s="121"/>
      <c r="DN116" s="121"/>
      <c r="DO116" s="121"/>
      <c r="DP116" s="121"/>
      <c r="DQ116" s="121"/>
      <c r="DR116" s="121"/>
      <c r="DS116" s="68" t="s">
        <v>653</v>
      </c>
      <c r="DT116" s="121"/>
      <c r="DU116" s="121"/>
      <c r="DW116" s="121"/>
      <c r="DX116" s="121"/>
      <c r="DY116" s="121"/>
      <c r="DZ116" s="121"/>
      <c r="EA116" s="121"/>
      <c r="EB116" s="121"/>
      <c r="EC116" s="121"/>
      <c r="ED116" s="121"/>
      <c r="EE116" s="121"/>
      <c r="EF116" s="121"/>
      <c r="EG116" s="121"/>
      <c r="EH116" s="121"/>
      <c r="EI116" s="121"/>
      <c r="FP116" s="121"/>
      <c r="GP116" s="80" t="s">
        <v>1702</v>
      </c>
      <c r="GQ116" s="81" t="str">
        <f>GP116</f>
        <v>Not explicit</v>
      </c>
      <c r="GR116" s="81" t="str">
        <f>GQ116</f>
        <v>Not explicit</v>
      </c>
      <c r="GS116" s="81"/>
      <c r="GT116" s="81" t="s">
        <v>1704</v>
      </c>
      <c r="GU116" s="79" t="str">
        <f>GQ116</f>
        <v>Not explicit</v>
      </c>
      <c r="GV116" s="81" t="s">
        <v>1704</v>
      </c>
      <c r="GW116" s="81" t="s">
        <v>1711</v>
      </c>
      <c r="GX116" s="79" t="str">
        <f>GT116</f>
        <v>Model does not have area</v>
      </c>
      <c r="GY116" s="81" t="s">
        <v>1704</v>
      </c>
      <c r="GZ116" s="81" t="s">
        <v>1711</v>
      </c>
      <c r="HA116" s="81"/>
      <c r="HB116" s="81"/>
      <c r="HC116" s="81"/>
      <c r="HD116" s="81"/>
      <c r="HE116" s="81"/>
      <c r="HF116" s="81"/>
      <c r="HG116" s="81"/>
      <c r="HH116" s="81" t="s">
        <v>1713</v>
      </c>
      <c r="HI116" s="81"/>
      <c r="HJ116" s="81"/>
      <c r="HK116" s="81"/>
      <c r="HL116" s="81"/>
      <c r="HM116" s="81"/>
      <c r="HN116" s="81"/>
      <c r="HO116" s="81"/>
      <c r="HP116" s="81"/>
      <c r="HQ116" s="81"/>
      <c r="HR116" s="81"/>
      <c r="HS116" s="81"/>
      <c r="HT116" s="81"/>
      <c r="HU116" s="81"/>
      <c r="HV116" s="81"/>
      <c r="HW116" s="81"/>
      <c r="HX116" s="81"/>
      <c r="HY116" s="81"/>
      <c r="HZ116" s="81"/>
      <c r="IA116" s="81"/>
      <c r="IB116" s="81"/>
      <c r="IC116" s="81"/>
      <c r="ID116" s="81"/>
      <c r="IE116" s="81"/>
      <c r="IF116" s="81"/>
      <c r="IG116" s="81"/>
      <c r="IH116" s="81"/>
      <c r="II116" s="81"/>
      <c r="IJ116" s="81"/>
      <c r="IK116" s="81"/>
      <c r="IL116" s="81"/>
      <c r="IM116" s="81"/>
      <c r="IN116" s="81"/>
      <c r="IO116" s="81"/>
      <c r="IP116" s="81"/>
      <c r="IQ116" s="81"/>
      <c r="IR116" s="81"/>
      <c r="IS116" s="81"/>
      <c r="IT116" s="81"/>
      <c r="IU116" s="81"/>
      <c r="IV116" s="81"/>
      <c r="IW116" s="81"/>
      <c r="IX116" s="81"/>
      <c r="IY116" s="81"/>
      <c r="IZ116" s="81"/>
      <c r="JA116" s="81"/>
      <c r="JB116" s="81"/>
      <c r="JC116" s="81"/>
      <c r="JD116" s="81"/>
      <c r="JE116" s="81"/>
      <c r="JF116" s="81"/>
      <c r="JG116" s="81"/>
      <c r="JH116" s="81"/>
      <c r="JI116" s="81"/>
      <c r="JJ116" s="81"/>
      <c r="JK116" s="81"/>
      <c r="JL116" s="81"/>
      <c r="JM116" s="81"/>
      <c r="JN116" s="81"/>
      <c r="JO116" s="81"/>
      <c r="JP116" s="81"/>
      <c r="JQ116" s="81"/>
      <c r="JR116" s="81"/>
      <c r="JS116" s="81"/>
      <c r="JT116" s="81"/>
      <c r="JU116" s="81"/>
      <c r="JV116" s="81"/>
      <c r="JW116" s="81"/>
      <c r="JX116" s="81"/>
      <c r="JY116" s="81"/>
      <c r="JZ116" s="81"/>
      <c r="KA116" s="81"/>
      <c r="KB116" s="81"/>
      <c r="KC116" s="81"/>
      <c r="KD116" s="81"/>
      <c r="KE116" s="81"/>
      <c r="KF116" s="81"/>
      <c r="KG116" s="81"/>
      <c r="KH116" s="81"/>
      <c r="KI116" s="81"/>
      <c r="KJ116" s="121"/>
      <c r="KK116" s="121"/>
      <c r="LG116" s="81"/>
      <c r="LH116" s="81"/>
      <c r="LI116" s="343"/>
      <c r="LJ116" s="343"/>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121"/>
      <c r="MT116" s="79" t="s">
        <v>2191</v>
      </c>
      <c r="MV116" s="81"/>
      <c r="MW116" s="121"/>
      <c r="NA116" s="121"/>
      <c r="NB116" s="121"/>
      <c r="NC116" s="121"/>
      <c r="ND116" s="121"/>
      <c r="NE116" s="121"/>
      <c r="NF116" s="122"/>
      <c r="NH116" s="122" t="s">
        <v>1172</v>
      </c>
      <c r="NI116" s="123"/>
      <c r="NJ116" s="168"/>
      <c r="NK116" s="121"/>
      <c r="NL116" s="122"/>
      <c r="NR116" s="123"/>
      <c r="OA116" s="122"/>
      <c r="OB116" s="121"/>
      <c r="OC116" s="121"/>
      <c r="OD116" s="121"/>
      <c r="OH116" s="121"/>
      <c r="OI116" s="68" t="s">
        <v>434</v>
      </c>
      <c r="OJ116" s="68" t="s">
        <v>849</v>
      </c>
      <c r="ON116" s="121"/>
      <c r="OO116" s="121"/>
      <c r="OR116" s="121"/>
      <c r="OS116" s="121"/>
      <c r="OV116" s="121"/>
      <c r="OX116" s="121"/>
      <c r="OY116" s="121"/>
      <c r="OZ116" s="121"/>
      <c r="PD116" s="121"/>
      <c r="PE116" s="121"/>
      <c r="PJ116" s="121"/>
      <c r="PL116" s="121"/>
      <c r="PM116" s="121"/>
      <c r="PO116" s="121"/>
      <c r="PS116" s="123"/>
      <c r="PU116" s="121"/>
      <c r="PV116" s="121"/>
      <c r="PW116" s="123"/>
      <c r="PZ116" s="121"/>
      <c r="QA116" s="121"/>
      <c r="QG116" s="121"/>
      <c r="QH116" s="121"/>
      <c r="QI116" s="121"/>
      <c r="QK116" s="121"/>
      <c r="QL116" s="121"/>
      <c r="QM116" s="121"/>
      <c r="QQ116" s="121"/>
      <c r="QY116" s="68" t="s">
        <v>1088</v>
      </c>
      <c r="RB116" s="121"/>
      <c r="RH116" s="68" t="s">
        <v>875</v>
      </c>
      <c r="RI116" s="121"/>
      <c r="RJ116" s="121"/>
      <c r="RN116" s="123"/>
      <c r="RO116" s="121" t="s">
        <v>978</v>
      </c>
      <c r="RP116" s="121" t="s">
        <v>975</v>
      </c>
      <c r="RQ116" s="123"/>
      <c r="RX116" s="121" t="s">
        <v>887</v>
      </c>
      <c r="RY116" s="121" t="s">
        <v>887</v>
      </c>
      <c r="SF116" s="121"/>
      <c r="SJ116" s="121"/>
      <c r="SM116" s="81"/>
      <c r="SN116" s="81"/>
      <c r="SO116" s="81"/>
      <c r="SP116" s="81"/>
      <c r="SQ116" s="81"/>
      <c r="SR116" s="81"/>
      <c r="SS116" s="81"/>
      <c r="ST116" s="81"/>
      <c r="SU116" s="81"/>
      <c r="SV116" s="81"/>
      <c r="SW116" s="81"/>
      <c r="SX116" s="81"/>
      <c r="SY116" s="81"/>
      <c r="SZ116" s="81"/>
      <c r="TA116" s="81"/>
      <c r="TB116" s="81"/>
      <c r="TC116" s="81"/>
      <c r="TD116" s="81"/>
      <c r="TE116" s="81"/>
      <c r="TF116" s="81" t="s">
        <v>1712</v>
      </c>
      <c r="TG116" s="81"/>
      <c r="TH116" s="81"/>
      <c r="TI116" s="81"/>
      <c r="TJ116" s="81"/>
      <c r="TK116" s="81"/>
      <c r="TL116" s="81"/>
      <c r="TM116" s="81"/>
      <c r="TN116" s="81"/>
      <c r="TO116" s="81"/>
      <c r="TP116" s="81"/>
      <c r="TQ116" s="81"/>
      <c r="TR116" s="81" t="s">
        <v>1710</v>
      </c>
      <c r="TS116" s="81"/>
      <c r="TT116" s="81"/>
      <c r="TU116" s="81"/>
      <c r="TV116" s="81"/>
      <c r="TW116" s="81"/>
      <c r="TX116" s="81"/>
      <c r="TY116" s="81"/>
      <c r="TZ116" s="81"/>
      <c r="UA116" s="81"/>
      <c r="UB116" s="81"/>
      <c r="UC116" s="81"/>
      <c r="UD116" s="81"/>
      <c r="UE116" s="81"/>
      <c r="UF116" s="81"/>
      <c r="UG116" s="81"/>
      <c r="UH116" s="81"/>
      <c r="UI116" s="81"/>
      <c r="UJ116" s="82"/>
      <c r="UK116" s="82"/>
      <c r="UL116" s="81"/>
      <c r="UM116" s="81"/>
      <c r="UN116" s="81"/>
      <c r="UO116" s="81"/>
      <c r="UP116" s="81"/>
      <c r="UQ116" s="81"/>
      <c r="UR116" s="81"/>
      <c r="US116" s="81"/>
      <c r="UT116" s="81"/>
      <c r="UU116" s="81"/>
      <c r="UV116" s="81"/>
      <c r="UW116" s="81"/>
      <c r="UX116" s="81"/>
      <c r="UY116" s="81"/>
      <c r="UZ116" s="81"/>
      <c r="VA116" s="81"/>
      <c r="VB116" s="81"/>
      <c r="VC116" s="81"/>
      <c r="VD116" s="81"/>
      <c r="VE116" s="81"/>
      <c r="VF116" s="81"/>
      <c r="VG116" s="81"/>
      <c r="VH116" s="81"/>
      <c r="VI116" s="81"/>
      <c r="VJ116" s="81"/>
      <c r="VK116" s="81"/>
      <c r="VL116" s="81"/>
      <c r="VM116" s="81"/>
      <c r="VN116" s="81"/>
      <c r="VO116" s="81"/>
      <c r="VP116" s="81"/>
      <c r="VQ116" s="81"/>
      <c r="VR116" s="81"/>
      <c r="VS116" s="81"/>
      <c r="VT116" s="81"/>
      <c r="VU116" s="81"/>
      <c r="VV116" s="81"/>
      <c r="VW116" s="81"/>
      <c r="VX116" s="81"/>
      <c r="VY116" s="81"/>
      <c r="VZ116" s="81"/>
      <c r="WA116" s="81"/>
      <c r="WB116" s="81"/>
      <c r="WC116" s="81"/>
      <c r="WD116" s="81"/>
      <c r="WE116" s="80"/>
      <c r="WF116" s="81"/>
      <c r="WG116" s="81"/>
      <c r="WH116" s="81"/>
      <c r="WI116" s="81"/>
      <c r="WJ116" s="81"/>
      <c r="WK116" s="81"/>
      <c r="WL116" s="81"/>
      <c r="WM116" s="81"/>
      <c r="WN116" s="81"/>
      <c r="WO116" s="81"/>
      <c r="WP116" s="81"/>
      <c r="WQ116" s="81"/>
      <c r="WR116" s="81"/>
      <c r="WS116" s="81"/>
      <c r="WT116" s="81"/>
      <c r="WU116" s="81"/>
      <c r="WV116" s="81"/>
      <c r="WW116" s="81"/>
      <c r="WX116" s="81"/>
      <c r="WY116" s="81"/>
      <c r="WZ116" s="81"/>
      <c r="XA116" s="81"/>
      <c r="XB116" s="81"/>
      <c r="XC116" s="81"/>
      <c r="XD116" s="81"/>
      <c r="XE116" s="81"/>
      <c r="XF116" s="81"/>
      <c r="XG116" s="81"/>
      <c r="XH116" s="81"/>
      <c r="XI116" s="81"/>
      <c r="XJ116" s="81"/>
      <c r="XK116" s="81"/>
      <c r="XL116" s="81"/>
      <c r="XM116" s="81"/>
      <c r="XN116" s="81"/>
      <c r="XO116" s="81"/>
      <c r="XP116" s="81"/>
      <c r="XQ116" s="81"/>
      <c r="XR116" s="81"/>
      <c r="XS116" s="81"/>
      <c r="XT116" s="81"/>
      <c r="XU116" s="81"/>
      <c r="XV116" s="81"/>
      <c r="XW116" s="81"/>
      <c r="XX116" s="81"/>
      <c r="XY116" s="81"/>
      <c r="XZ116" s="81"/>
      <c r="YA116" s="81"/>
      <c r="YB116" s="81"/>
      <c r="YC116" s="81"/>
      <c r="YD116" s="81"/>
      <c r="YE116" s="81"/>
      <c r="YF116" s="81"/>
      <c r="YL116" s="313"/>
      <c r="YM116" s="313"/>
      <c r="YN116" s="313"/>
      <c r="YO116" s="313"/>
      <c r="YP116" s="2" t="s">
        <v>2726</v>
      </c>
      <c r="YQ116" s="2" t="s">
        <v>2726</v>
      </c>
    </row>
    <row r="117" spans="1:667" s="68" customFormat="1" ht="15" customHeight="1" x14ac:dyDescent="0.25">
      <c r="A117" s="75"/>
      <c r="B117" s="75"/>
      <c r="C117" s="121"/>
      <c r="D117" s="121"/>
      <c r="E117" s="121"/>
      <c r="F117" s="121"/>
      <c r="G117" s="121"/>
      <c r="H117" s="121"/>
      <c r="I117" s="121"/>
      <c r="J117" s="121"/>
      <c r="K117" s="121"/>
      <c r="L117" s="121"/>
      <c r="M117" s="121"/>
      <c r="N117" s="121"/>
      <c r="O117" s="121"/>
      <c r="P117" s="121"/>
      <c r="Q117" s="121"/>
      <c r="R117" s="121"/>
      <c r="S117" s="121"/>
      <c r="T117" s="121"/>
      <c r="AP117" s="121"/>
      <c r="AQ117" s="121"/>
      <c r="AR117" s="121"/>
      <c r="AS117" s="121"/>
      <c r="AT117" s="121"/>
      <c r="AU117" s="121"/>
      <c r="AV117" s="121"/>
      <c r="AW117" s="121"/>
      <c r="AX117" s="121"/>
      <c r="AY117" s="121"/>
      <c r="AZ117" s="121"/>
      <c r="BA117" s="121"/>
      <c r="BB117" s="121"/>
      <c r="BC117" s="121"/>
      <c r="BD117" s="121"/>
      <c r="BE117" s="121"/>
      <c r="BF117" s="121"/>
      <c r="BG117" s="121"/>
      <c r="BH117" s="121"/>
      <c r="BI117" s="121"/>
      <c r="BJ117" s="121"/>
      <c r="BK117" s="121"/>
      <c r="BL117" s="121"/>
      <c r="BU117" s="121"/>
      <c r="BW117" s="121"/>
      <c r="BX117" s="121"/>
      <c r="BY117" s="121"/>
      <c r="BZ117" s="121"/>
      <c r="CA117" s="121"/>
      <c r="CB117" s="121"/>
      <c r="CC117" s="121"/>
      <c r="CD117" s="121"/>
      <c r="CE117" s="121"/>
      <c r="CF117" s="121"/>
      <c r="CK117" s="121"/>
      <c r="CL117" s="121"/>
      <c r="CM117" s="121"/>
      <c r="CN117" s="121"/>
      <c r="CO117" s="121"/>
      <c r="CP117" s="121"/>
      <c r="CQ117" s="121"/>
      <c r="CR117" s="121"/>
      <c r="CS117" s="121"/>
      <c r="CT117" s="121"/>
      <c r="CU117" s="121"/>
      <c r="CV117" s="121"/>
      <c r="CW117" s="121"/>
      <c r="DA117" s="121"/>
      <c r="DB117" s="121"/>
      <c r="DC117" s="121"/>
      <c r="DD117" s="121"/>
      <c r="DE117" s="121"/>
      <c r="DF117" s="121"/>
      <c r="DG117" s="121"/>
      <c r="DH117" s="121"/>
      <c r="DI117" s="121"/>
      <c r="DJ117" s="121"/>
      <c r="DK117" s="121"/>
      <c r="DL117" s="121"/>
      <c r="DM117" s="121"/>
      <c r="DN117" s="121"/>
      <c r="DO117" s="121"/>
      <c r="DP117" s="121"/>
      <c r="DQ117" s="121"/>
      <c r="DR117" s="121"/>
      <c r="DT117" s="121"/>
      <c r="DU117" s="121"/>
      <c r="DW117" s="121"/>
      <c r="DX117" s="121"/>
      <c r="DY117" s="121"/>
      <c r="DZ117" s="121"/>
      <c r="EA117" s="121"/>
      <c r="EB117" s="121"/>
      <c r="EC117" s="121"/>
      <c r="ED117" s="121"/>
      <c r="EE117" s="121"/>
      <c r="EF117" s="121"/>
      <c r="EG117" s="121"/>
      <c r="EH117" s="121"/>
      <c r="EI117" s="121"/>
      <c r="FP117" s="121"/>
      <c r="GP117" s="80"/>
      <c r="GQ117" s="81"/>
      <c r="GR117" s="81"/>
      <c r="GS117" s="81"/>
      <c r="GT117" s="81"/>
      <c r="GU117" s="79"/>
      <c r="GV117" s="81"/>
      <c r="GW117" s="81"/>
      <c r="GX117" s="79"/>
      <c r="GY117" s="81"/>
      <c r="GZ117" s="81"/>
      <c r="HA117" s="81"/>
      <c r="HB117" s="81"/>
      <c r="HC117" s="81"/>
      <c r="HD117" s="81"/>
      <c r="HE117" s="81"/>
      <c r="HF117" s="81"/>
      <c r="HG117" s="81"/>
      <c r="HH117" s="81"/>
      <c r="HI117" s="81"/>
      <c r="HJ117" s="81"/>
      <c r="HK117" s="81"/>
      <c r="HL117" s="81"/>
      <c r="HM117" s="81"/>
      <c r="HN117" s="81"/>
      <c r="HO117" s="81"/>
      <c r="HP117" s="81"/>
      <c r="HQ117" s="81"/>
      <c r="HR117" s="81"/>
      <c r="HS117" s="81"/>
      <c r="HT117" s="81"/>
      <c r="HU117" s="81"/>
      <c r="HV117" s="81"/>
      <c r="HW117" s="81"/>
      <c r="HX117" s="81"/>
      <c r="HY117" s="81"/>
      <c r="HZ117" s="81"/>
      <c r="IA117" s="81"/>
      <c r="IB117" s="81"/>
      <c r="IC117" s="81"/>
      <c r="ID117" s="81"/>
      <c r="IE117" s="81"/>
      <c r="IF117" s="81"/>
      <c r="IG117" s="81"/>
      <c r="IH117" s="81"/>
      <c r="II117" s="81"/>
      <c r="IJ117" s="81"/>
      <c r="IK117" s="81"/>
      <c r="IL117" s="81"/>
      <c r="IM117" s="81"/>
      <c r="IN117" s="81"/>
      <c r="IO117" s="81"/>
      <c r="IP117" s="81"/>
      <c r="IQ117" s="81"/>
      <c r="IR117" s="81"/>
      <c r="IS117" s="81"/>
      <c r="IT117" s="81"/>
      <c r="IU117" s="81"/>
      <c r="IV117" s="81"/>
      <c r="IW117" s="81"/>
      <c r="IX117" s="81"/>
      <c r="IY117" s="81"/>
      <c r="IZ117" s="81"/>
      <c r="JA117" s="81"/>
      <c r="JB117" s="81"/>
      <c r="JC117" s="81"/>
      <c r="JD117" s="81"/>
      <c r="JE117" s="81"/>
      <c r="JF117" s="81"/>
      <c r="JG117" s="81"/>
      <c r="JH117" s="81"/>
      <c r="JI117" s="81"/>
      <c r="JJ117" s="81"/>
      <c r="JK117" s="81"/>
      <c r="JL117" s="81"/>
      <c r="JM117" s="81"/>
      <c r="JN117" s="81"/>
      <c r="JO117" s="81"/>
      <c r="JP117" s="81"/>
      <c r="JQ117" s="81"/>
      <c r="JR117" s="81"/>
      <c r="JS117" s="81"/>
      <c r="JT117" s="81"/>
      <c r="JU117" s="81"/>
      <c r="JV117" s="81"/>
      <c r="JW117" s="81"/>
      <c r="JX117" s="81"/>
      <c r="JY117" s="81"/>
      <c r="JZ117" s="81"/>
      <c r="KA117" s="81"/>
      <c r="KB117" s="81"/>
      <c r="KC117" s="81"/>
      <c r="KD117" s="81"/>
      <c r="KE117" s="81"/>
      <c r="KF117" s="81"/>
      <c r="KG117" s="81"/>
      <c r="KH117" s="81"/>
      <c r="KI117" s="81"/>
      <c r="KJ117" s="121"/>
      <c r="KK117" s="121"/>
      <c r="LG117" s="81"/>
      <c r="LH117" s="81"/>
      <c r="LI117" s="343"/>
      <c r="LJ117" s="343"/>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121"/>
      <c r="MT117" s="79" t="s">
        <v>2191</v>
      </c>
      <c r="MV117" s="81"/>
      <c r="MW117" s="121"/>
      <c r="NA117" s="121"/>
      <c r="NB117" s="121"/>
      <c r="NC117" s="121"/>
      <c r="ND117" s="121"/>
      <c r="NE117" s="121"/>
      <c r="NF117" s="122"/>
      <c r="NH117" s="122"/>
      <c r="NI117" s="123"/>
      <c r="NJ117" s="168"/>
      <c r="NK117" s="121"/>
      <c r="NL117" s="122"/>
      <c r="NR117" s="123"/>
      <c r="OA117" s="122"/>
      <c r="OB117" s="121"/>
      <c r="OC117" s="121"/>
      <c r="OD117" s="121"/>
      <c r="OH117" s="121"/>
      <c r="ON117" s="121"/>
      <c r="OO117" s="121"/>
      <c r="OR117" s="121"/>
      <c r="OS117" s="121"/>
      <c r="OV117" s="121"/>
      <c r="OX117" s="121"/>
      <c r="OY117" s="121"/>
      <c r="OZ117" s="121"/>
      <c r="PD117" s="121"/>
      <c r="PE117" s="121"/>
      <c r="PJ117" s="121"/>
      <c r="PL117" s="121"/>
      <c r="PM117" s="121"/>
      <c r="PO117" s="121"/>
      <c r="PS117" s="123"/>
      <c r="PU117" s="121"/>
      <c r="PV117" s="121"/>
      <c r="PW117" s="123"/>
      <c r="PZ117" s="121"/>
      <c r="QA117" s="121"/>
      <c r="QG117" s="121"/>
      <c r="QH117" s="121"/>
      <c r="QI117" s="121"/>
      <c r="QK117" s="121"/>
      <c r="QL117" s="121"/>
      <c r="QM117" s="121"/>
      <c r="QQ117" s="121"/>
      <c r="RB117" s="121"/>
      <c r="RI117" s="121"/>
      <c r="RJ117" s="121"/>
      <c r="RN117" s="123"/>
      <c r="RO117" s="121"/>
      <c r="RP117" s="121"/>
      <c r="RQ117" s="123"/>
      <c r="RX117" s="121"/>
      <c r="RY117" s="121"/>
      <c r="SF117" s="121"/>
      <c r="SJ117" s="121"/>
      <c r="SM117" s="81"/>
      <c r="SN117" s="81"/>
      <c r="SO117" s="81"/>
      <c r="SP117" s="81"/>
      <c r="SQ117" s="81"/>
      <c r="SR117" s="81"/>
      <c r="SS117" s="81"/>
      <c r="ST117" s="81"/>
      <c r="SU117" s="81"/>
      <c r="SV117" s="81"/>
      <c r="SW117" s="81"/>
      <c r="SX117" s="81"/>
      <c r="SY117" s="81"/>
      <c r="SZ117" s="81"/>
      <c r="TA117" s="81"/>
      <c r="TB117" s="81"/>
      <c r="TC117" s="81"/>
      <c r="TD117" s="81"/>
      <c r="TE117" s="81"/>
      <c r="TF117" s="81"/>
      <c r="TG117" s="81"/>
      <c r="TH117" s="81"/>
      <c r="TI117" s="81"/>
      <c r="TJ117" s="81"/>
      <c r="TK117" s="81"/>
      <c r="TL117" s="81"/>
      <c r="TM117" s="81"/>
      <c r="TN117" s="81"/>
      <c r="TO117" s="81"/>
      <c r="TP117" s="81"/>
      <c r="TQ117" s="81"/>
      <c r="TR117" s="81"/>
      <c r="TS117" s="81"/>
      <c r="TT117" s="81"/>
      <c r="TU117" s="81"/>
      <c r="TV117" s="81"/>
      <c r="TW117" s="81"/>
      <c r="TX117" s="81"/>
      <c r="TY117" s="81"/>
      <c r="TZ117" s="81"/>
      <c r="UA117" s="81"/>
      <c r="UB117" s="81"/>
      <c r="UC117" s="81"/>
      <c r="UD117" s="81"/>
      <c r="UE117" s="81"/>
      <c r="UF117" s="81"/>
      <c r="UG117" s="81"/>
      <c r="UH117" s="81"/>
      <c r="UI117" s="81"/>
      <c r="UJ117" s="82"/>
      <c r="UK117" s="82"/>
      <c r="UL117" s="81"/>
      <c r="UM117" s="81"/>
      <c r="UN117" s="81"/>
      <c r="UO117" s="81"/>
      <c r="UP117" s="81"/>
      <c r="UQ117" s="81"/>
      <c r="UR117" s="81"/>
      <c r="US117" s="81"/>
      <c r="UT117" s="81"/>
      <c r="UU117" s="81"/>
      <c r="UV117" s="81"/>
      <c r="UW117" s="81"/>
      <c r="UX117" s="81"/>
      <c r="UY117" s="81"/>
      <c r="UZ117" s="81"/>
      <c r="VA117" s="81"/>
      <c r="VB117" s="81"/>
      <c r="VC117" s="81"/>
      <c r="VD117" s="81"/>
      <c r="VE117" s="81"/>
      <c r="VF117" s="81"/>
      <c r="VG117" s="81"/>
      <c r="VH117" s="81"/>
      <c r="VI117" s="81"/>
      <c r="VJ117" s="81"/>
      <c r="VK117" s="81"/>
      <c r="VL117" s="81"/>
      <c r="VM117" s="81"/>
      <c r="VN117" s="81"/>
      <c r="VO117" s="81"/>
      <c r="VP117" s="81"/>
      <c r="VQ117" s="81"/>
      <c r="VR117" s="81"/>
      <c r="VS117" s="81"/>
      <c r="VT117" s="81"/>
      <c r="VU117" s="81"/>
      <c r="VV117" s="81"/>
      <c r="VW117" s="81"/>
      <c r="VX117" s="81"/>
      <c r="VY117" s="81"/>
      <c r="VZ117" s="81"/>
      <c r="WA117" s="81"/>
      <c r="WB117" s="81"/>
      <c r="WC117" s="81"/>
      <c r="WD117" s="81"/>
      <c r="WE117" s="80"/>
      <c r="WF117" s="81"/>
      <c r="WG117" s="81"/>
      <c r="WH117" s="81"/>
      <c r="WI117" s="81"/>
      <c r="WJ117" s="81"/>
      <c r="WK117" s="81"/>
      <c r="WL117" s="81"/>
      <c r="WM117" s="81"/>
      <c r="WN117" s="81"/>
      <c r="WO117" s="81"/>
      <c r="WP117" s="81"/>
      <c r="WQ117" s="81"/>
      <c r="WR117" s="81"/>
      <c r="WS117" s="81"/>
      <c r="WT117" s="81"/>
      <c r="WU117" s="81"/>
      <c r="WV117" s="81"/>
      <c r="WW117" s="81"/>
      <c r="WX117" s="81"/>
      <c r="WY117" s="81"/>
      <c r="WZ117" s="81"/>
      <c r="XA117" s="81"/>
      <c r="XB117" s="81"/>
      <c r="XC117" s="81"/>
      <c r="XD117" s="81"/>
      <c r="XE117" s="81"/>
      <c r="XF117" s="81"/>
      <c r="XG117" s="81"/>
      <c r="XH117" s="81"/>
      <c r="XI117" s="81"/>
      <c r="XJ117" s="81"/>
      <c r="XK117" s="81"/>
      <c r="XL117" s="81"/>
      <c r="XM117" s="81"/>
      <c r="XN117" s="81"/>
      <c r="XO117" s="81"/>
      <c r="XP117" s="81"/>
      <c r="XQ117" s="81"/>
      <c r="XR117" s="81"/>
      <c r="XS117" s="81"/>
      <c r="XT117" s="81"/>
      <c r="XU117" s="81"/>
      <c r="XV117" s="81"/>
      <c r="XW117" s="81"/>
      <c r="XX117" s="81"/>
      <c r="XY117" s="81"/>
      <c r="XZ117" s="81"/>
      <c r="YA117" s="81"/>
      <c r="YB117" s="81"/>
      <c r="YC117" s="81"/>
      <c r="YD117" s="81"/>
      <c r="YE117" s="81"/>
      <c r="YF117" s="81"/>
      <c r="YL117" s="313"/>
      <c r="YM117" s="313"/>
      <c r="YN117" s="313"/>
      <c r="YO117" s="313"/>
      <c r="YP117" s="2"/>
      <c r="YQ117" s="2"/>
    </row>
    <row r="118" spans="1:667" s="68" customFormat="1" ht="15" customHeight="1" x14ac:dyDescent="0.25">
      <c r="A118" s="154" t="s">
        <v>1113</v>
      </c>
      <c r="B118" s="75" t="s">
        <v>1154</v>
      </c>
      <c r="C118" s="121"/>
      <c r="D118" s="121"/>
      <c r="E118" s="121"/>
      <c r="F118" s="121"/>
      <c r="G118" s="121"/>
      <c r="H118" s="121"/>
      <c r="I118" s="121"/>
      <c r="J118" s="121"/>
      <c r="K118" s="121"/>
      <c r="L118" s="121"/>
      <c r="M118" s="121"/>
      <c r="N118" s="121"/>
      <c r="O118" s="121"/>
      <c r="P118" s="121"/>
      <c r="Q118" s="121"/>
      <c r="R118" s="121"/>
      <c r="S118" s="121"/>
      <c r="T118" s="121"/>
      <c r="AP118" s="121"/>
      <c r="AQ118" s="121"/>
      <c r="AR118" s="121"/>
      <c r="AS118" s="121"/>
      <c r="AT118" s="121"/>
      <c r="AU118" s="121"/>
      <c r="AV118" s="121"/>
      <c r="AW118" s="121"/>
      <c r="AX118" s="121"/>
      <c r="AY118" s="121"/>
      <c r="AZ118" s="121"/>
      <c r="BA118" s="121"/>
      <c r="BB118" s="121"/>
      <c r="BC118" s="121"/>
      <c r="BD118" s="121"/>
      <c r="BE118" s="121"/>
      <c r="BF118" s="121"/>
      <c r="BG118" s="121"/>
      <c r="BH118" s="121"/>
      <c r="BI118" s="121"/>
      <c r="BJ118" s="121"/>
      <c r="BK118" s="121"/>
      <c r="BL118" s="121"/>
      <c r="BU118" s="121"/>
      <c r="BW118" s="121"/>
      <c r="BX118" s="121"/>
      <c r="BY118" s="121"/>
      <c r="BZ118" s="121"/>
      <c r="CA118" s="121"/>
      <c r="CB118" s="121"/>
      <c r="CC118" s="121"/>
      <c r="CD118" s="121"/>
      <c r="CE118" s="121"/>
      <c r="CF118" s="121"/>
      <c r="CK118" s="121"/>
      <c r="CL118" s="121"/>
      <c r="CM118" s="121"/>
      <c r="CN118" s="121"/>
      <c r="CO118" s="121"/>
      <c r="CP118" s="121"/>
      <c r="CQ118" s="121"/>
      <c r="CR118" s="121"/>
      <c r="CS118" s="121"/>
      <c r="CT118" s="121"/>
      <c r="CU118" s="121"/>
      <c r="CV118" s="121"/>
      <c r="CW118" s="121"/>
      <c r="DA118" s="121"/>
      <c r="DB118" s="121"/>
      <c r="DC118" s="121"/>
      <c r="DD118" s="121"/>
      <c r="DE118" s="121"/>
      <c r="DF118" s="121"/>
      <c r="DG118" s="121"/>
      <c r="DH118" s="121"/>
      <c r="DI118" s="121"/>
      <c r="DJ118" s="121"/>
      <c r="DK118" s="121"/>
      <c r="DL118" s="121"/>
      <c r="DM118" s="121"/>
      <c r="DN118" s="121"/>
      <c r="DO118" s="121"/>
      <c r="DP118" s="121"/>
      <c r="DQ118" s="121"/>
      <c r="DR118" s="121"/>
      <c r="DT118" s="121"/>
      <c r="DU118" s="121"/>
      <c r="DW118" s="121"/>
      <c r="DX118" s="121"/>
      <c r="DY118" s="121"/>
      <c r="DZ118" s="121"/>
      <c r="EA118" s="121"/>
      <c r="EB118" s="121"/>
      <c r="EC118" s="121"/>
      <c r="ED118" s="121"/>
      <c r="EE118" s="121"/>
      <c r="EF118" s="121"/>
      <c r="EG118" s="121"/>
      <c r="EH118" s="121"/>
      <c r="EI118" s="121"/>
      <c r="FP118" s="121"/>
      <c r="GP118" s="80"/>
      <c r="GQ118" s="81"/>
      <c r="GR118" s="81"/>
      <c r="GS118" s="81"/>
      <c r="GT118" s="81"/>
      <c r="GU118" s="79"/>
      <c r="GV118" s="81"/>
      <c r="GW118" s="81"/>
      <c r="GX118" s="79"/>
      <c r="GY118" s="81"/>
      <c r="GZ118" s="81"/>
      <c r="HA118" s="81"/>
      <c r="HB118" s="81"/>
      <c r="HC118" s="81"/>
      <c r="HD118" s="81"/>
      <c r="HE118" s="81"/>
      <c r="HF118" s="81"/>
      <c r="HG118" s="81"/>
      <c r="HH118" s="81">
        <v>12.6</v>
      </c>
      <c r="HI118" s="81"/>
      <c r="HJ118" s="81"/>
      <c r="HK118" s="81"/>
      <c r="HL118" s="81"/>
      <c r="HM118" s="81"/>
      <c r="HN118" s="81"/>
      <c r="HO118" s="81"/>
      <c r="HP118" s="81"/>
      <c r="HQ118" s="81"/>
      <c r="HR118" s="81"/>
      <c r="HS118" s="81"/>
      <c r="HT118" s="81"/>
      <c r="HU118" s="81"/>
      <c r="HV118" s="81"/>
      <c r="HW118" s="81"/>
      <c r="HX118" s="81"/>
      <c r="HY118" s="81"/>
      <c r="HZ118" s="81"/>
      <c r="IA118" s="81"/>
      <c r="IB118" s="81"/>
      <c r="IC118" s="81"/>
      <c r="ID118" s="81"/>
      <c r="IE118" s="81"/>
      <c r="IF118" s="81"/>
      <c r="IG118" s="81"/>
      <c r="IH118" s="81"/>
      <c r="II118" s="81"/>
      <c r="IJ118" s="81"/>
      <c r="IK118" s="81"/>
      <c r="IL118" s="81"/>
      <c r="IM118" s="81"/>
      <c r="IN118" s="81"/>
      <c r="IO118" s="81"/>
      <c r="IP118" s="81"/>
      <c r="IQ118" s="81"/>
      <c r="IR118" s="81"/>
      <c r="IS118" s="81"/>
      <c r="IT118" s="81"/>
      <c r="IU118" s="81"/>
      <c r="IV118" s="81"/>
      <c r="IW118" s="81"/>
      <c r="IX118" s="81"/>
      <c r="IY118" s="81"/>
      <c r="IZ118" s="81"/>
      <c r="JA118" s="81"/>
      <c r="JB118" s="81"/>
      <c r="JC118" s="81"/>
      <c r="JD118" s="81"/>
      <c r="JE118" s="81"/>
      <c r="JF118" s="81"/>
      <c r="JG118" s="81"/>
      <c r="JH118" s="81"/>
      <c r="JI118" s="81"/>
      <c r="JJ118" s="81"/>
      <c r="JK118" s="81"/>
      <c r="JL118" s="81"/>
      <c r="JM118" s="81"/>
      <c r="JN118" s="81"/>
      <c r="JO118" s="81"/>
      <c r="JP118" s="81"/>
      <c r="JQ118" s="81"/>
      <c r="JR118" s="81"/>
      <c r="JS118" s="81"/>
      <c r="JT118" s="81"/>
      <c r="JU118" s="81"/>
      <c r="JV118" s="81"/>
      <c r="JW118" s="81"/>
      <c r="JX118" s="81"/>
      <c r="JY118" s="81"/>
      <c r="JZ118" s="81"/>
      <c r="KA118" s="81"/>
      <c r="KB118" s="81"/>
      <c r="KC118" s="81"/>
      <c r="KD118" s="81"/>
      <c r="KE118" s="81"/>
      <c r="KF118" s="81"/>
      <c r="KG118" s="81"/>
      <c r="KH118" s="81"/>
      <c r="KI118" s="81"/>
      <c r="KJ118" s="121"/>
      <c r="KK118" s="121"/>
      <c r="LG118" s="81"/>
      <c r="LH118" s="81"/>
      <c r="LI118" s="343"/>
      <c r="LJ118" s="343"/>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121"/>
      <c r="MT118" s="79" t="s">
        <v>2191</v>
      </c>
      <c r="MV118" s="81"/>
      <c r="MW118" s="121"/>
      <c r="NA118" s="121"/>
      <c r="NB118" s="121"/>
      <c r="NC118" s="121"/>
      <c r="ND118" s="121"/>
      <c r="NE118" s="121"/>
      <c r="NF118" s="122"/>
      <c r="NH118" s="122"/>
      <c r="NI118" s="123"/>
      <c r="NJ118" s="168"/>
      <c r="NK118" s="121"/>
      <c r="NL118" s="122"/>
      <c r="NR118" s="123"/>
      <c r="OA118" s="122"/>
      <c r="OB118" s="121"/>
      <c r="OC118" s="121"/>
      <c r="OD118" s="121"/>
      <c r="OH118" s="121"/>
      <c r="ON118" s="121"/>
      <c r="OO118" s="121"/>
      <c r="OR118" s="121"/>
      <c r="OS118" s="121"/>
      <c r="OV118" s="121"/>
      <c r="OX118" s="121"/>
      <c r="OY118" s="121"/>
      <c r="OZ118" s="121"/>
      <c r="PD118" s="121"/>
      <c r="PE118" s="121"/>
      <c r="PJ118" s="121"/>
      <c r="PL118" s="121"/>
      <c r="PM118" s="121"/>
      <c r="PO118" s="121"/>
      <c r="PS118" s="123"/>
      <c r="PU118" s="121"/>
      <c r="PV118" s="121"/>
      <c r="PW118" s="123"/>
      <c r="PZ118" s="121"/>
      <c r="QA118" s="121"/>
      <c r="QG118" s="121"/>
      <c r="QH118" s="121"/>
      <c r="QI118" s="121"/>
      <c r="QK118" s="121"/>
      <c r="QL118" s="121"/>
      <c r="QM118" s="121"/>
      <c r="QQ118" s="121"/>
      <c r="RB118" s="121"/>
      <c r="RH118" s="68">
        <f>(0.017-0.003)*Basedata!$Z$52</f>
        <v>6.8847940980000013</v>
      </c>
      <c r="RI118" s="121"/>
      <c r="RJ118" s="121"/>
      <c r="RN118" s="123"/>
      <c r="RO118" s="121"/>
      <c r="RP118" s="121"/>
      <c r="RQ118" s="123"/>
      <c r="RX118" s="121">
        <v>0</v>
      </c>
      <c r="RY118" s="121">
        <v>0</v>
      </c>
      <c r="SF118" s="121"/>
      <c r="SJ118" s="121"/>
      <c r="SM118" s="81"/>
      <c r="SN118" s="81"/>
      <c r="SO118" s="81"/>
      <c r="SP118" s="81"/>
      <c r="SQ118" s="81"/>
      <c r="SR118" s="81"/>
      <c r="SS118" s="81"/>
      <c r="ST118" s="81"/>
      <c r="SU118" s="81"/>
      <c r="SV118" s="81"/>
      <c r="SW118" s="81"/>
      <c r="SX118" s="81"/>
      <c r="SY118" s="81"/>
      <c r="SZ118" s="81"/>
      <c r="TA118" s="81"/>
      <c r="TB118" s="81"/>
      <c r="TC118" s="81"/>
      <c r="TD118" s="81"/>
      <c r="TE118" s="81"/>
      <c r="TF118" s="81">
        <f>TF106+TF112</f>
        <v>8.4853077470000002</v>
      </c>
      <c r="TG118" s="81"/>
      <c r="TH118" s="81"/>
      <c r="TI118" s="81"/>
      <c r="TJ118" s="81"/>
      <c r="TK118" s="81"/>
      <c r="TL118" s="81"/>
      <c r="TM118" s="81"/>
      <c r="TN118" s="81"/>
      <c r="TO118" s="81"/>
      <c r="TP118" s="81"/>
      <c r="TQ118" s="81"/>
      <c r="TR118" s="81"/>
      <c r="TS118" s="81"/>
      <c r="TT118" s="81"/>
      <c r="TU118" s="81"/>
      <c r="TV118" s="81"/>
      <c r="TW118" s="81"/>
      <c r="TX118" s="81"/>
      <c r="TY118" s="81"/>
      <c r="TZ118" s="81"/>
      <c r="UA118" s="81"/>
      <c r="UB118" s="81"/>
      <c r="UC118" s="81"/>
      <c r="UD118" s="81"/>
      <c r="UE118" s="81"/>
      <c r="UF118" s="81"/>
      <c r="UG118" s="81"/>
      <c r="UH118" s="81"/>
      <c r="UI118" s="81"/>
      <c r="UJ118" s="82"/>
      <c r="UK118" s="82"/>
      <c r="UL118" s="81"/>
      <c r="UM118" s="81"/>
      <c r="UN118" s="81"/>
      <c r="UO118" s="81"/>
      <c r="UP118" s="81"/>
      <c r="UQ118" s="81"/>
      <c r="UR118" s="81"/>
      <c r="US118" s="81"/>
      <c r="UT118" s="81"/>
      <c r="UU118" s="81"/>
      <c r="UV118" s="81"/>
      <c r="UW118" s="81"/>
      <c r="UX118" s="81"/>
      <c r="UY118" s="81"/>
      <c r="UZ118" s="81"/>
      <c r="VA118" s="81"/>
      <c r="VB118" s="81"/>
      <c r="VC118" s="81"/>
      <c r="VD118" s="81"/>
      <c r="VE118" s="81"/>
      <c r="VF118" s="81"/>
      <c r="VG118" s="81"/>
      <c r="VH118" s="81"/>
      <c r="VI118" s="81"/>
      <c r="VJ118" s="81"/>
      <c r="VK118" s="81"/>
      <c r="VL118" s="81"/>
      <c r="VM118" s="81"/>
      <c r="VN118" s="81"/>
      <c r="VO118" s="81"/>
      <c r="VP118" s="81"/>
      <c r="VQ118" s="81"/>
      <c r="VR118" s="81"/>
      <c r="VS118" s="81"/>
      <c r="VT118" s="81"/>
      <c r="VU118" s="81"/>
      <c r="VV118" s="81"/>
      <c r="VW118" s="81"/>
      <c r="VX118" s="81"/>
      <c r="VY118" s="81"/>
      <c r="VZ118" s="81"/>
      <c r="WA118" s="81"/>
      <c r="WB118" s="81"/>
      <c r="WC118" s="81"/>
      <c r="WD118" s="81"/>
      <c r="WE118" s="80"/>
      <c r="WF118" s="81"/>
      <c r="WG118" s="81"/>
      <c r="WH118" s="81"/>
      <c r="WI118" s="81"/>
      <c r="WJ118" s="81"/>
      <c r="WK118" s="81"/>
      <c r="WL118" s="81"/>
      <c r="WM118" s="81"/>
      <c r="WN118" s="81"/>
      <c r="WO118" s="81"/>
      <c r="WP118" s="81"/>
      <c r="WQ118" s="81"/>
      <c r="WR118" s="81"/>
      <c r="WS118" s="81"/>
      <c r="WT118" s="81"/>
      <c r="WU118" s="81"/>
      <c r="WV118" s="81"/>
      <c r="WW118" s="81"/>
      <c r="WX118" s="81"/>
      <c r="WY118" s="81"/>
      <c r="WZ118" s="81"/>
      <c r="XA118" s="81"/>
      <c r="XB118" s="81"/>
      <c r="XC118" s="81"/>
      <c r="XD118" s="81"/>
      <c r="XE118" s="81"/>
      <c r="XF118" s="81"/>
      <c r="XG118" s="81"/>
      <c r="XH118" s="81"/>
      <c r="XI118" s="81"/>
      <c r="XJ118" s="81"/>
      <c r="XK118" s="81"/>
      <c r="XL118" s="81"/>
      <c r="XM118" s="81"/>
      <c r="XN118" s="81"/>
      <c r="XO118" s="81"/>
      <c r="XP118" s="81"/>
      <c r="XQ118" s="81"/>
      <c r="XR118" s="81"/>
      <c r="XS118" s="81"/>
      <c r="XT118" s="81"/>
      <c r="XU118" s="81"/>
      <c r="XV118" s="81"/>
      <c r="XW118" s="81"/>
      <c r="XX118" s="81"/>
      <c r="XY118" s="81"/>
      <c r="XZ118" s="81"/>
      <c r="YA118" s="81"/>
      <c r="YB118" s="81"/>
      <c r="YC118" s="81"/>
      <c r="YD118" s="81"/>
      <c r="YE118" s="81"/>
      <c r="YF118" s="81"/>
      <c r="YL118" s="313"/>
      <c r="YM118" s="313"/>
      <c r="YN118" s="313"/>
      <c r="YO118" s="313"/>
      <c r="YP118" s="2"/>
      <c r="YQ118" s="2"/>
    </row>
    <row r="119" spans="1:667" s="68" customFormat="1" ht="15" customHeight="1" x14ac:dyDescent="0.25">
      <c r="A119" s="152" t="s">
        <v>1114</v>
      </c>
      <c r="B119" s="75"/>
      <c r="C119" s="121"/>
      <c r="D119" s="121"/>
      <c r="E119" s="121"/>
      <c r="F119" s="121"/>
      <c r="G119" s="121"/>
      <c r="H119" s="121"/>
      <c r="I119" s="121"/>
      <c r="J119" s="121"/>
      <c r="K119" s="121"/>
      <c r="L119" s="121"/>
      <c r="M119" s="121"/>
      <c r="N119" s="121"/>
      <c r="O119" s="121"/>
      <c r="P119" s="121"/>
      <c r="Q119" s="121"/>
      <c r="R119" s="121"/>
      <c r="S119" s="121"/>
      <c r="T119" s="121"/>
      <c r="AP119" s="121"/>
      <c r="AQ119" s="121"/>
      <c r="AR119" s="121"/>
      <c r="AS119" s="121"/>
      <c r="AT119" s="121"/>
      <c r="AU119" s="121"/>
      <c r="AV119" s="121"/>
      <c r="AW119" s="121"/>
      <c r="AX119" s="121"/>
      <c r="AY119" s="121"/>
      <c r="AZ119" s="121"/>
      <c r="BA119" s="121"/>
      <c r="BB119" s="121"/>
      <c r="BC119" s="121"/>
      <c r="BD119" s="121"/>
      <c r="BE119" s="121"/>
      <c r="BF119" s="121"/>
      <c r="BG119" s="121"/>
      <c r="BH119" s="121"/>
      <c r="BI119" s="121"/>
      <c r="BJ119" s="121"/>
      <c r="BK119" s="121"/>
      <c r="BL119" s="121"/>
      <c r="BU119" s="121"/>
      <c r="BW119" s="121"/>
      <c r="BX119" s="121"/>
      <c r="BY119" s="121"/>
      <c r="BZ119" s="121"/>
      <c r="CA119" s="121"/>
      <c r="CB119" s="121"/>
      <c r="CC119" s="121"/>
      <c r="CD119" s="121"/>
      <c r="CE119" s="121"/>
      <c r="CF119" s="121"/>
      <c r="CK119" s="121"/>
      <c r="CL119" s="121"/>
      <c r="CM119" s="121"/>
      <c r="CN119" s="121"/>
      <c r="CO119" s="121"/>
      <c r="CP119" s="121"/>
      <c r="CQ119" s="121"/>
      <c r="CR119" s="121"/>
      <c r="CS119" s="121"/>
      <c r="CT119" s="121"/>
      <c r="CU119" s="121"/>
      <c r="CV119" s="121"/>
      <c r="CW119" s="121"/>
      <c r="DA119" s="121"/>
      <c r="DB119" s="121"/>
      <c r="DC119" s="121"/>
      <c r="DD119" s="121"/>
      <c r="DE119" s="121"/>
      <c r="DF119" s="121"/>
      <c r="DG119" s="121"/>
      <c r="DH119" s="121"/>
      <c r="DI119" s="121"/>
      <c r="DJ119" s="121"/>
      <c r="DK119" s="121"/>
      <c r="DL119" s="121"/>
      <c r="DM119" s="121"/>
      <c r="DN119" s="121"/>
      <c r="DO119" s="121"/>
      <c r="DP119" s="121"/>
      <c r="DQ119" s="121"/>
      <c r="DR119" s="121"/>
      <c r="DT119" s="121"/>
      <c r="DU119" s="121"/>
      <c r="DW119" s="121"/>
      <c r="DX119" s="121"/>
      <c r="DY119" s="121"/>
      <c r="DZ119" s="121"/>
      <c r="EA119" s="121"/>
      <c r="EB119" s="121"/>
      <c r="EC119" s="121"/>
      <c r="ED119" s="121"/>
      <c r="EE119" s="121"/>
      <c r="EF119" s="121"/>
      <c r="EG119" s="121"/>
      <c r="EH119" s="121"/>
      <c r="EI119" s="121"/>
      <c r="FP119" s="121"/>
      <c r="GP119" s="80"/>
      <c r="GQ119" s="81"/>
      <c r="GR119" s="81"/>
      <c r="GS119" s="81"/>
      <c r="GT119" s="81"/>
      <c r="GU119" s="79"/>
      <c r="GV119" s="81"/>
      <c r="GW119" s="81"/>
      <c r="GX119" s="79"/>
      <c r="GY119" s="81"/>
      <c r="GZ119" s="81"/>
      <c r="HA119" s="81"/>
      <c r="HB119" s="81"/>
      <c r="HC119" s="81"/>
      <c r="HD119" s="81"/>
      <c r="HE119" s="81"/>
      <c r="HF119" s="81"/>
      <c r="HG119" s="81"/>
      <c r="HH119" s="81"/>
      <c r="HI119" s="81"/>
      <c r="HJ119" s="81"/>
      <c r="HK119" s="81"/>
      <c r="HL119" s="81"/>
      <c r="HM119" s="81"/>
      <c r="HN119" s="81"/>
      <c r="HO119" s="81"/>
      <c r="HP119" s="81"/>
      <c r="HQ119" s="81"/>
      <c r="HR119" s="81"/>
      <c r="HS119" s="81"/>
      <c r="HT119" s="81"/>
      <c r="HU119" s="81"/>
      <c r="HV119" s="81"/>
      <c r="HW119" s="81"/>
      <c r="HX119" s="81"/>
      <c r="HY119" s="81"/>
      <c r="HZ119" s="81"/>
      <c r="IA119" s="81"/>
      <c r="IB119" s="81"/>
      <c r="IC119" s="81"/>
      <c r="ID119" s="81"/>
      <c r="IE119" s="81"/>
      <c r="IF119" s="81"/>
      <c r="IG119" s="81"/>
      <c r="IH119" s="81"/>
      <c r="II119" s="81"/>
      <c r="IJ119" s="81"/>
      <c r="IK119" s="81"/>
      <c r="IL119" s="81"/>
      <c r="IM119" s="81"/>
      <c r="IN119" s="81"/>
      <c r="IO119" s="81"/>
      <c r="IP119" s="81"/>
      <c r="IQ119" s="81"/>
      <c r="IR119" s="81"/>
      <c r="IS119" s="81"/>
      <c r="IT119" s="81"/>
      <c r="IU119" s="81"/>
      <c r="IV119" s="81"/>
      <c r="IW119" s="81"/>
      <c r="IX119" s="81"/>
      <c r="IY119" s="81"/>
      <c r="IZ119" s="81"/>
      <c r="JA119" s="81"/>
      <c r="JB119" s="81"/>
      <c r="JC119" s="81"/>
      <c r="JD119" s="81"/>
      <c r="JE119" s="81"/>
      <c r="JF119" s="81"/>
      <c r="JG119" s="81"/>
      <c r="JH119" s="81"/>
      <c r="JI119" s="81"/>
      <c r="JJ119" s="81"/>
      <c r="JK119" s="81"/>
      <c r="JL119" s="81"/>
      <c r="JM119" s="81"/>
      <c r="JN119" s="81"/>
      <c r="JO119" s="81"/>
      <c r="JP119" s="81"/>
      <c r="JQ119" s="81"/>
      <c r="JR119" s="81"/>
      <c r="JS119" s="81"/>
      <c r="JT119" s="81"/>
      <c r="JU119" s="81"/>
      <c r="JV119" s="81"/>
      <c r="JW119" s="81"/>
      <c r="JX119" s="81"/>
      <c r="JY119" s="81"/>
      <c r="JZ119" s="81"/>
      <c r="KA119" s="81"/>
      <c r="KB119" s="81"/>
      <c r="KC119" s="81"/>
      <c r="KD119" s="81"/>
      <c r="KE119" s="81"/>
      <c r="KF119" s="81"/>
      <c r="KG119" s="81"/>
      <c r="KH119" s="81"/>
      <c r="KI119" s="81"/>
      <c r="KJ119" s="121"/>
      <c r="KK119" s="121"/>
      <c r="LG119" s="81"/>
      <c r="LH119" s="81"/>
      <c r="LI119" s="343"/>
      <c r="LJ119" s="343"/>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121"/>
      <c r="MT119" s="79" t="s">
        <v>2191</v>
      </c>
      <c r="MV119" s="81"/>
      <c r="MW119" s="121"/>
      <c r="NA119" s="121"/>
      <c r="NB119" s="121"/>
      <c r="NC119" s="121"/>
      <c r="ND119" s="121"/>
      <c r="NE119" s="121"/>
      <c r="NF119" s="122"/>
      <c r="NH119" s="122"/>
      <c r="NI119" s="123"/>
      <c r="NJ119" s="168"/>
      <c r="NK119" s="121"/>
      <c r="NL119" s="122"/>
      <c r="NR119" s="123"/>
      <c r="OA119" s="122"/>
      <c r="OB119" s="121"/>
      <c r="OC119" s="121"/>
      <c r="OD119" s="121"/>
      <c r="OH119" s="121"/>
      <c r="ON119" s="121"/>
      <c r="OO119" s="121"/>
      <c r="OR119" s="121"/>
      <c r="OS119" s="121"/>
      <c r="OV119" s="121"/>
      <c r="OX119" s="121"/>
      <c r="OY119" s="121"/>
      <c r="OZ119" s="121"/>
      <c r="PD119" s="121"/>
      <c r="PE119" s="121"/>
      <c r="PJ119" s="121"/>
      <c r="PL119" s="121"/>
      <c r="PM119" s="121"/>
      <c r="PO119" s="121"/>
      <c r="PS119" s="123"/>
      <c r="PU119" s="121"/>
      <c r="PV119" s="121"/>
      <c r="PW119" s="123"/>
      <c r="PZ119" s="121"/>
      <c r="QA119" s="121"/>
      <c r="QG119" s="121"/>
      <c r="QH119" s="121"/>
      <c r="QI119" s="121"/>
      <c r="QK119" s="121"/>
      <c r="QL119" s="121"/>
      <c r="QM119" s="121"/>
      <c r="QQ119" s="121"/>
      <c r="RB119" s="121"/>
      <c r="RI119" s="121"/>
      <c r="RJ119" s="121"/>
      <c r="RN119" s="123"/>
      <c r="RP119" s="121"/>
      <c r="RQ119" s="123"/>
      <c r="RX119" s="121"/>
      <c r="RY119" s="121"/>
      <c r="SF119" s="121"/>
      <c r="SJ119" s="121"/>
      <c r="SM119" s="81"/>
      <c r="SN119" s="81"/>
      <c r="SO119" s="81"/>
      <c r="SP119" s="81"/>
      <c r="SQ119" s="81"/>
      <c r="SR119" s="81"/>
      <c r="SS119" s="81"/>
      <c r="ST119" s="81"/>
      <c r="SU119" s="81"/>
      <c r="SV119" s="81"/>
      <c r="SW119" s="81"/>
      <c r="SX119" s="81"/>
      <c r="SY119" s="81"/>
      <c r="SZ119" s="81"/>
      <c r="TA119" s="81"/>
      <c r="TB119" s="81"/>
      <c r="TC119" s="81"/>
      <c r="TD119" s="81"/>
      <c r="TE119" s="81"/>
      <c r="TF119" s="81"/>
      <c r="TG119" s="81"/>
      <c r="TH119" s="81"/>
      <c r="TI119" s="81"/>
      <c r="TJ119" s="81"/>
      <c r="TK119" s="81"/>
      <c r="TL119" s="81"/>
      <c r="TM119" s="81"/>
      <c r="TN119" s="81"/>
      <c r="TO119" s="81"/>
      <c r="TP119" s="81"/>
      <c r="TQ119" s="81"/>
      <c r="TR119" s="81"/>
      <c r="TS119" s="81"/>
      <c r="TT119" s="81"/>
      <c r="TU119" s="81"/>
      <c r="TV119" s="81"/>
      <c r="TW119" s="81"/>
      <c r="TX119" s="81"/>
      <c r="TY119" s="81"/>
      <c r="TZ119" s="81"/>
      <c r="UA119" s="81"/>
      <c r="UB119" s="81"/>
      <c r="UC119" s="81"/>
      <c r="UD119" s="81"/>
      <c r="UE119" s="81"/>
      <c r="UF119" s="81"/>
      <c r="UG119" s="81"/>
      <c r="UH119" s="81"/>
      <c r="UI119" s="81"/>
      <c r="UJ119" s="82"/>
      <c r="UK119" s="82"/>
      <c r="UL119" s="81"/>
      <c r="UM119" s="81"/>
      <c r="UN119" s="81"/>
      <c r="UO119" s="81"/>
      <c r="UP119" s="81"/>
      <c r="UQ119" s="81"/>
      <c r="UR119" s="81"/>
      <c r="US119" s="81"/>
      <c r="UT119" s="81"/>
      <c r="UU119" s="81"/>
      <c r="UV119" s="81"/>
      <c r="UW119" s="81"/>
      <c r="UX119" s="81"/>
      <c r="UY119" s="81"/>
      <c r="UZ119" s="81"/>
      <c r="VA119" s="81"/>
      <c r="VB119" s="81"/>
      <c r="VC119" s="81"/>
      <c r="VD119" s="81"/>
      <c r="VE119" s="81"/>
      <c r="VF119" s="81"/>
      <c r="VG119" s="81"/>
      <c r="VH119" s="81"/>
      <c r="VI119" s="81"/>
      <c r="VJ119" s="81"/>
      <c r="VK119" s="81"/>
      <c r="VL119" s="81"/>
      <c r="VM119" s="81"/>
      <c r="VN119" s="81"/>
      <c r="VO119" s="81"/>
      <c r="VP119" s="81"/>
      <c r="VQ119" s="81"/>
      <c r="VR119" s="81"/>
      <c r="VS119" s="81"/>
      <c r="VT119" s="81"/>
      <c r="VU119" s="81"/>
      <c r="VV119" s="81"/>
      <c r="VW119" s="81"/>
      <c r="VX119" s="81"/>
      <c r="VY119" s="81"/>
      <c r="VZ119" s="81"/>
      <c r="WA119" s="81"/>
      <c r="WB119" s="81"/>
      <c r="WC119" s="81"/>
      <c r="WD119" s="81"/>
      <c r="WE119" s="80"/>
      <c r="WF119" s="81"/>
      <c r="WG119" s="81"/>
      <c r="WH119" s="81"/>
      <c r="WI119" s="81"/>
      <c r="WJ119" s="81"/>
      <c r="WK119" s="81"/>
      <c r="WL119" s="81"/>
      <c r="WM119" s="81"/>
      <c r="WN119" s="81"/>
      <c r="WO119" s="81"/>
      <c r="WP119" s="81"/>
      <c r="WQ119" s="81"/>
      <c r="WR119" s="81">
        <v>8.1000000000000003E-2</v>
      </c>
      <c r="WS119" s="81"/>
      <c r="WT119" s="81"/>
      <c r="WU119" s="81"/>
      <c r="WV119" s="81"/>
      <c r="WW119" s="81"/>
      <c r="WX119" s="81"/>
      <c r="WY119" s="81"/>
      <c r="WZ119" s="81"/>
      <c r="XA119" s="81"/>
      <c r="XB119" s="81"/>
      <c r="XC119" s="81"/>
      <c r="XD119" s="81"/>
      <c r="XE119" s="81"/>
      <c r="XF119" s="81"/>
      <c r="XG119" s="81"/>
      <c r="XH119" s="81"/>
      <c r="XI119" s="81"/>
      <c r="XJ119" s="81"/>
      <c r="XK119" s="81"/>
      <c r="XL119" s="81"/>
      <c r="XM119" s="81"/>
      <c r="XN119" s="81"/>
      <c r="XO119" s="81"/>
      <c r="XP119" s="81"/>
      <c r="XQ119" s="81"/>
      <c r="XR119" s="81"/>
      <c r="XS119" s="81"/>
      <c r="XT119" s="81"/>
      <c r="XU119" s="81"/>
      <c r="XV119" s="81"/>
      <c r="XW119" s="81"/>
      <c r="XX119" s="81"/>
      <c r="XY119" s="81"/>
      <c r="XZ119" s="81"/>
      <c r="YA119" s="81"/>
      <c r="YB119" s="81"/>
      <c r="YC119" s="81"/>
      <c r="YD119" s="81"/>
      <c r="YE119" s="81"/>
      <c r="YF119" s="81"/>
      <c r="YL119" s="313"/>
      <c r="YM119" s="313"/>
      <c r="YN119" s="313"/>
      <c r="YO119" s="313"/>
      <c r="YP119" s="2"/>
      <c r="YQ119" s="2"/>
    </row>
    <row r="120" spans="1:667" s="68" customFormat="1" ht="15" customHeight="1" x14ac:dyDescent="0.25">
      <c r="A120" s="297" t="s">
        <v>1131</v>
      </c>
      <c r="B120" s="75" t="s">
        <v>1154</v>
      </c>
      <c r="C120" s="121"/>
      <c r="D120" s="121"/>
      <c r="E120" s="121"/>
      <c r="F120" s="121"/>
      <c r="G120" s="121"/>
      <c r="H120" s="121"/>
      <c r="I120" s="121"/>
      <c r="J120" s="121"/>
      <c r="K120" s="121"/>
      <c r="L120" s="121"/>
      <c r="M120" s="121"/>
      <c r="N120" s="121"/>
      <c r="O120" s="121"/>
      <c r="P120" s="121"/>
      <c r="Q120" s="121"/>
      <c r="R120" s="121"/>
      <c r="S120" s="121"/>
      <c r="T120" s="121"/>
      <c r="AP120" s="121"/>
      <c r="AQ120" s="121"/>
      <c r="AR120" s="121"/>
      <c r="AS120" s="121"/>
      <c r="AT120" s="121"/>
      <c r="AU120" s="121"/>
      <c r="AV120" s="121"/>
      <c r="AW120" s="121"/>
      <c r="AX120" s="121"/>
      <c r="AY120" s="121"/>
      <c r="AZ120" s="121"/>
      <c r="BA120" s="121"/>
      <c r="BB120" s="121"/>
      <c r="BC120" s="121"/>
      <c r="BD120" s="121"/>
      <c r="BE120" s="121"/>
      <c r="BF120" s="121"/>
      <c r="BG120" s="121"/>
      <c r="BH120" s="121"/>
      <c r="BI120" s="121"/>
      <c r="BJ120" s="121"/>
      <c r="BK120" s="121"/>
      <c r="BL120" s="121"/>
      <c r="BU120" s="121"/>
      <c r="BW120" s="121"/>
      <c r="BX120" s="121"/>
      <c r="BY120" s="121"/>
      <c r="BZ120" s="121"/>
      <c r="CA120" s="121"/>
      <c r="CB120" s="121"/>
      <c r="CC120" s="121"/>
      <c r="CD120" s="121"/>
      <c r="CE120" s="121"/>
      <c r="CF120" s="121"/>
      <c r="CK120" s="121"/>
      <c r="CL120" s="121"/>
      <c r="CM120" s="121"/>
      <c r="CN120" s="121"/>
      <c r="CO120" s="121"/>
      <c r="CP120" s="121"/>
      <c r="CQ120" s="121"/>
      <c r="CR120" s="121"/>
      <c r="CS120" s="121">
        <v>0</v>
      </c>
      <c r="CT120" s="121">
        <v>0</v>
      </c>
      <c r="CU120" s="121">
        <v>0</v>
      </c>
      <c r="CV120" s="121">
        <v>0</v>
      </c>
      <c r="CW120" s="121"/>
      <c r="DA120" s="121"/>
      <c r="DB120" s="121"/>
      <c r="DC120" s="121"/>
      <c r="DD120" s="121"/>
      <c r="DE120" s="121"/>
      <c r="DF120" s="121"/>
      <c r="DG120" s="121"/>
      <c r="DH120" s="121"/>
      <c r="DI120" s="121"/>
      <c r="DJ120" s="121"/>
      <c r="DK120" s="121"/>
      <c r="DL120" s="121"/>
      <c r="DM120" s="121"/>
      <c r="DN120" s="121"/>
      <c r="DO120" s="121"/>
      <c r="DP120" s="121"/>
      <c r="DQ120" s="121"/>
      <c r="DR120" s="121"/>
      <c r="DT120" s="121"/>
      <c r="DU120" s="121"/>
      <c r="DV120" s="68">
        <f>36</f>
        <v>36</v>
      </c>
      <c r="DW120" s="121"/>
      <c r="DX120" s="121"/>
      <c r="DY120" s="121"/>
      <c r="DZ120" s="121"/>
      <c r="EA120" s="121"/>
      <c r="EB120" s="121"/>
      <c r="EC120" s="121"/>
      <c r="ED120" s="121"/>
      <c r="EE120" s="121"/>
      <c r="EF120" s="121"/>
      <c r="EG120" s="121"/>
      <c r="EH120" s="121"/>
      <c r="EI120" s="121"/>
      <c r="FP120" s="121"/>
      <c r="GP120" s="80"/>
      <c r="GQ120" s="81"/>
      <c r="GR120" s="81"/>
      <c r="GS120" s="81"/>
      <c r="GT120" s="81"/>
      <c r="GU120" s="79"/>
      <c r="GV120" s="81"/>
      <c r="GW120" s="81"/>
      <c r="GX120" s="79"/>
      <c r="GY120" s="81"/>
      <c r="GZ120" s="81"/>
      <c r="HA120" s="81"/>
      <c r="HB120" s="81"/>
      <c r="HC120" s="81"/>
      <c r="HD120" s="81"/>
      <c r="HE120" s="81"/>
      <c r="HF120" s="81"/>
      <c r="HG120" s="81"/>
      <c r="HH120" s="81">
        <f>10.8</f>
        <v>10.8</v>
      </c>
      <c r="HI120" s="81"/>
      <c r="HJ120" s="81"/>
      <c r="HK120" s="81"/>
      <c r="HL120" s="81"/>
      <c r="HM120" s="81"/>
      <c r="HN120" s="81"/>
      <c r="HO120" s="81"/>
      <c r="HP120" s="81"/>
      <c r="HQ120" s="81"/>
      <c r="HR120" s="81"/>
      <c r="HS120" s="81"/>
      <c r="HT120" s="81"/>
      <c r="HU120" s="81"/>
      <c r="HV120" s="81"/>
      <c r="HW120" s="81"/>
      <c r="HX120" s="81"/>
      <c r="HY120" s="81"/>
      <c r="HZ120" s="81"/>
      <c r="IA120" s="81"/>
      <c r="IB120" s="81"/>
      <c r="IC120" s="81"/>
      <c r="ID120" s="81"/>
      <c r="IE120" s="81"/>
      <c r="IF120" s="81"/>
      <c r="IG120" s="81"/>
      <c r="IH120" s="81"/>
      <c r="II120" s="81"/>
      <c r="IJ120" s="81"/>
      <c r="IK120" s="81"/>
      <c r="IL120" s="81"/>
      <c r="IM120" s="81"/>
      <c r="IN120" s="81"/>
      <c r="IO120" s="81"/>
      <c r="IP120" s="81"/>
      <c r="IQ120" s="81"/>
      <c r="IR120" s="81"/>
      <c r="IS120" s="81"/>
      <c r="IT120" s="81"/>
      <c r="IU120" s="81"/>
      <c r="IV120" s="81"/>
      <c r="IW120" s="81"/>
      <c r="IX120" s="81"/>
      <c r="IY120" s="81"/>
      <c r="IZ120" s="81"/>
      <c r="JA120" s="81"/>
      <c r="JB120" s="81"/>
      <c r="JC120" s="81"/>
      <c r="JD120" s="81"/>
      <c r="JE120" s="81"/>
      <c r="JF120" s="81"/>
      <c r="JG120" s="81"/>
      <c r="JH120" s="81"/>
      <c r="JI120" s="81"/>
      <c r="JJ120" s="81"/>
      <c r="JK120" s="81"/>
      <c r="JL120" s="81"/>
      <c r="JM120" s="81"/>
      <c r="JN120" s="81"/>
      <c r="JO120" s="81"/>
      <c r="JP120" s="81"/>
      <c r="JQ120" s="81"/>
      <c r="JR120" s="81"/>
      <c r="JS120" s="81"/>
      <c r="JT120" s="81"/>
      <c r="JU120" s="81"/>
      <c r="JV120" s="81"/>
      <c r="JW120" s="81"/>
      <c r="JX120" s="81"/>
      <c r="JY120" s="81"/>
      <c r="JZ120" s="81"/>
      <c r="KA120" s="81"/>
      <c r="KB120" s="81"/>
      <c r="KC120" s="81"/>
      <c r="KD120" s="81"/>
      <c r="KE120" s="81"/>
      <c r="KF120" s="81"/>
      <c r="KG120" s="81"/>
      <c r="KH120" s="81"/>
      <c r="KI120" s="81"/>
      <c r="KJ120" s="121"/>
      <c r="KK120" s="121"/>
      <c r="LG120" s="81"/>
      <c r="LH120" s="81"/>
      <c r="LI120" s="343">
        <f>0.4*Conversions!$A$17</f>
        <v>0.98840000000000006</v>
      </c>
      <c r="LJ120" s="343">
        <f>0.1*Conversions!$A$17</f>
        <v>0.24710000000000001</v>
      </c>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121"/>
      <c r="MT120" s="79" t="s">
        <v>2191</v>
      </c>
      <c r="MV120" s="81"/>
      <c r="MW120" s="121"/>
      <c r="NA120" s="121"/>
      <c r="NB120" s="121"/>
      <c r="NC120" s="121"/>
      <c r="ND120" s="121"/>
      <c r="NE120" s="121"/>
      <c r="NF120" s="122">
        <f>(1825-1754)*Conversions!$A$17</f>
        <v>175.441</v>
      </c>
      <c r="NH120" s="122">
        <v>24</v>
      </c>
      <c r="NI120" s="123"/>
      <c r="NJ120" s="168"/>
      <c r="NK120" s="121"/>
      <c r="NL120" s="122"/>
      <c r="NR120" s="123"/>
      <c r="OA120" s="122"/>
      <c r="OB120" s="121"/>
      <c r="OC120" s="121"/>
      <c r="OD120" s="121"/>
      <c r="OH120" s="121"/>
      <c r="OI120" s="68">
        <f>OI$108+OI$114</f>
        <v>10.477040000000002</v>
      </c>
      <c r="OK120" s="68">
        <f>123.7*Conversions!$A$17</f>
        <v>305.66270000000003</v>
      </c>
      <c r="OL120" s="68">
        <f>54.4*Conversions!$A$17</f>
        <v>134.42240000000001</v>
      </c>
      <c r="OM120" s="68">
        <f>54.4*Conversions!$A$17</f>
        <v>134.42240000000001</v>
      </c>
      <c r="ON120" s="121"/>
      <c r="OO120" s="121"/>
      <c r="OR120" s="121"/>
      <c r="OS120" s="121"/>
      <c r="OV120" s="121"/>
      <c r="OX120" s="121"/>
      <c r="OY120" s="121"/>
      <c r="OZ120" s="121"/>
      <c r="PD120" s="121"/>
      <c r="PE120" s="121"/>
      <c r="PJ120" s="121"/>
      <c r="PL120" s="121"/>
      <c r="PM120" s="121"/>
      <c r="PO120" s="121"/>
      <c r="PS120" s="123"/>
      <c r="PU120" s="121"/>
      <c r="PV120" s="121"/>
      <c r="PW120" s="123"/>
      <c r="PZ120" s="121"/>
      <c r="QA120" s="121"/>
      <c r="QG120" s="121"/>
      <c r="QH120" s="121"/>
      <c r="QI120" s="121"/>
      <c r="QK120" s="121"/>
      <c r="QL120" s="121"/>
      <c r="QM120" s="121"/>
      <c r="QQ120" s="121"/>
      <c r="QY120" s="68">
        <f>(1175/1000)*Conversions!$A$17</f>
        <v>2.9034250000000004</v>
      </c>
      <c r="RB120" s="121"/>
      <c r="RH120" s="68">
        <f>(0.002-0.001)*Basedata!$Z$72</f>
        <v>3.8797723853668336</v>
      </c>
      <c r="RI120" s="121"/>
      <c r="RJ120" s="121"/>
      <c r="RN120" s="123"/>
      <c r="RO120" s="121">
        <f>(1541368)/(Conversions!$A$16*1000000)</f>
        <v>3.8087203280000002</v>
      </c>
      <c r="RP120" s="121">
        <f>(209553+192392+202038+232040+265996)/(5*Conversions!$A$16*1000000)</f>
        <v>0.54461778980000008</v>
      </c>
      <c r="RQ120" s="123"/>
      <c r="RX120" s="121"/>
      <c r="RY120" s="121"/>
      <c r="SF120" s="121"/>
      <c r="SJ120" s="121"/>
      <c r="SM120" s="81"/>
      <c r="SN120" s="81"/>
      <c r="SO120" s="81"/>
      <c r="SP120" s="81"/>
      <c r="SQ120" s="81"/>
      <c r="SR120" s="81"/>
      <c r="SS120" s="81"/>
      <c r="ST120" s="81"/>
      <c r="SU120" s="81"/>
      <c r="SV120" s="81"/>
      <c r="SW120" s="81"/>
      <c r="SX120" s="81"/>
      <c r="SY120" s="81"/>
      <c r="SZ120" s="81"/>
      <c r="TA120" s="81"/>
      <c r="TB120" s="81"/>
      <c r="TC120" s="81"/>
      <c r="TD120" s="81"/>
      <c r="TE120" s="81"/>
      <c r="TF120" s="81">
        <f>TF108+TF114</f>
        <v>6.0630432799999996</v>
      </c>
      <c r="TG120" s="81"/>
      <c r="TH120" s="81"/>
      <c r="TI120" s="81"/>
      <c r="TJ120" s="81"/>
      <c r="TK120" s="81"/>
      <c r="TL120" s="81"/>
      <c r="TM120" s="81"/>
      <c r="TN120" s="81"/>
      <c r="TO120" s="81"/>
      <c r="TP120" s="81"/>
      <c r="TQ120" s="81"/>
      <c r="TR120" s="81"/>
      <c r="TS120" s="81"/>
      <c r="TT120" s="81"/>
      <c r="TU120" s="81"/>
      <c r="TV120" s="81"/>
      <c r="TW120" s="81"/>
      <c r="TX120" s="81"/>
      <c r="TY120" s="81"/>
      <c r="TZ120" s="81"/>
      <c r="UA120" s="81"/>
      <c r="UB120" s="81"/>
      <c r="UC120" s="81"/>
      <c r="UD120" s="81"/>
      <c r="UE120" s="81"/>
      <c r="UF120" s="81"/>
      <c r="UG120" s="81"/>
      <c r="UH120" s="81"/>
      <c r="UI120" s="81"/>
      <c r="UJ120" s="82"/>
      <c r="UK120" s="82"/>
      <c r="UL120" s="81"/>
      <c r="UM120" s="81"/>
      <c r="UN120" s="81"/>
      <c r="UO120" s="81"/>
      <c r="UP120" s="81"/>
      <c r="UQ120" s="81"/>
      <c r="UR120" s="81"/>
      <c r="US120" s="81"/>
      <c r="UT120" s="81"/>
      <c r="UU120" s="81"/>
      <c r="UV120" s="81"/>
      <c r="UW120" s="81"/>
      <c r="UX120" s="81"/>
      <c r="UY120" s="81"/>
      <c r="UZ120" s="81"/>
      <c r="VA120" s="81"/>
      <c r="VB120" s="81"/>
      <c r="VC120" s="81"/>
      <c r="VD120" s="81"/>
      <c r="VE120" s="81"/>
      <c r="VF120" s="81"/>
      <c r="VG120" s="81"/>
      <c r="VH120" s="81"/>
      <c r="VI120" s="81"/>
      <c r="VJ120" s="81"/>
      <c r="VK120" s="81"/>
      <c r="VL120" s="81"/>
      <c r="VM120" s="81"/>
      <c r="VN120" s="81"/>
      <c r="VO120" s="81"/>
      <c r="VP120" s="81"/>
      <c r="VQ120" s="81"/>
      <c r="VR120" s="81"/>
      <c r="VS120" s="81"/>
      <c r="VT120" s="81"/>
      <c r="VU120" s="81"/>
      <c r="VV120" s="81"/>
      <c r="VW120" s="81"/>
      <c r="VX120" s="81"/>
      <c r="VY120" s="81"/>
      <c r="VZ120" s="81"/>
      <c r="WA120" s="81"/>
      <c r="WB120" s="81"/>
      <c r="WC120" s="81"/>
      <c r="WD120" s="81"/>
      <c r="WE120" s="80"/>
      <c r="WF120" s="81"/>
      <c r="WG120" s="81"/>
      <c r="WH120" s="81"/>
      <c r="WI120" s="81"/>
      <c r="WJ120" s="81"/>
      <c r="WK120" s="81"/>
      <c r="WL120" s="81"/>
      <c r="WM120" s="81"/>
      <c r="WN120" s="81"/>
      <c r="WO120" s="81"/>
      <c r="WP120" s="81"/>
      <c r="WQ120" s="81"/>
      <c r="WR120" s="81"/>
      <c r="WS120" s="81"/>
      <c r="WT120" s="81"/>
      <c r="WU120" s="81"/>
      <c r="WV120" s="81"/>
      <c r="WW120" s="81"/>
      <c r="WX120" s="81"/>
      <c r="WY120" s="81"/>
      <c r="WZ120" s="81"/>
      <c r="XA120" s="81"/>
      <c r="XB120" s="81"/>
      <c r="XC120" s="81"/>
      <c r="XD120" s="81"/>
      <c r="XE120" s="81"/>
      <c r="XF120" s="81"/>
      <c r="XG120" s="81"/>
      <c r="XH120" s="81"/>
      <c r="XI120" s="81"/>
      <c r="XJ120" s="81"/>
      <c r="XK120" s="81"/>
      <c r="XL120" s="81"/>
      <c r="XM120" s="81"/>
      <c r="XN120" s="81"/>
      <c r="XO120" s="81"/>
      <c r="XP120" s="81"/>
      <c r="XQ120" s="81"/>
      <c r="XR120" s="81"/>
      <c r="XS120" s="81"/>
      <c r="XT120" s="81"/>
      <c r="XU120" s="81"/>
      <c r="XV120" s="81"/>
      <c r="XW120" s="81"/>
      <c r="XX120" s="81"/>
      <c r="XY120" s="81"/>
      <c r="XZ120" s="81"/>
      <c r="YA120" s="81"/>
      <c r="YB120" s="81"/>
      <c r="YC120" s="81"/>
      <c r="YD120" s="81"/>
      <c r="YE120" s="81"/>
      <c r="YF120" s="81"/>
      <c r="YL120" s="313"/>
      <c r="YM120" s="313"/>
      <c r="YN120" s="313"/>
      <c r="YO120" s="313"/>
      <c r="YP120" s="2">
        <f>69.4*Conversions!$A$17</f>
        <v>171.48740000000001</v>
      </c>
      <c r="YQ120" s="2">
        <f>69.4*Conversions!$A$17</f>
        <v>171.48740000000001</v>
      </c>
    </row>
    <row r="121" spans="1:667" s="68" customFormat="1" ht="15" customHeight="1" x14ac:dyDescent="0.25">
      <c r="A121" s="297" t="s">
        <v>1132</v>
      </c>
      <c r="B121" s="75"/>
      <c r="C121" s="121"/>
      <c r="D121" s="121"/>
      <c r="E121" s="121"/>
      <c r="F121" s="121"/>
      <c r="G121" s="121"/>
      <c r="H121" s="121"/>
      <c r="I121" s="121"/>
      <c r="J121" s="121"/>
      <c r="K121" s="121"/>
      <c r="L121" s="121"/>
      <c r="M121" s="121"/>
      <c r="N121" s="121"/>
      <c r="O121" s="121"/>
      <c r="P121" s="121"/>
      <c r="Q121" s="121"/>
      <c r="R121" s="121"/>
      <c r="S121" s="121"/>
      <c r="T121" s="121"/>
      <c r="AP121" s="121"/>
      <c r="AQ121" s="121"/>
      <c r="AR121" s="121"/>
      <c r="AS121" s="121"/>
      <c r="AT121" s="121"/>
      <c r="AU121" s="121"/>
      <c r="AV121" s="121"/>
      <c r="AW121" s="121"/>
      <c r="AX121" s="121"/>
      <c r="AY121" s="121"/>
      <c r="AZ121" s="121"/>
      <c r="BA121" s="121"/>
      <c r="BB121" s="121"/>
      <c r="BC121" s="121"/>
      <c r="BD121" s="121"/>
      <c r="BE121" s="121"/>
      <c r="BF121" s="121"/>
      <c r="BG121" s="121"/>
      <c r="BH121" s="121"/>
      <c r="BI121" s="121"/>
      <c r="BJ121" s="121"/>
      <c r="BK121" s="121"/>
      <c r="BL121" s="121"/>
      <c r="BU121" s="121"/>
      <c r="BW121" s="121"/>
      <c r="BX121" s="121"/>
      <c r="BY121" s="121"/>
      <c r="BZ121" s="121"/>
      <c r="CA121" s="121"/>
      <c r="CB121" s="121"/>
      <c r="CC121" s="121"/>
      <c r="CD121" s="121"/>
      <c r="CE121" s="121"/>
      <c r="CF121" s="121"/>
      <c r="CK121" s="121"/>
      <c r="CL121" s="121"/>
      <c r="CM121" s="121"/>
      <c r="CN121" s="121"/>
      <c r="CO121" s="121"/>
      <c r="CP121" s="121"/>
      <c r="CQ121" s="121"/>
      <c r="CR121" s="121"/>
      <c r="CS121" s="298">
        <f>CS120/100</f>
        <v>0</v>
      </c>
      <c r="CT121" s="298">
        <f t="shared" ref="CT121:CV121" si="750">CT120/100</f>
        <v>0</v>
      </c>
      <c r="CU121" s="298">
        <f t="shared" si="750"/>
        <v>0</v>
      </c>
      <c r="CV121" s="298">
        <f t="shared" si="750"/>
        <v>0</v>
      </c>
      <c r="CW121" s="121"/>
      <c r="DA121" s="121"/>
      <c r="DB121" s="121"/>
      <c r="DC121" s="121"/>
      <c r="DD121" s="121"/>
      <c r="DE121" s="121"/>
      <c r="DF121" s="121"/>
      <c r="DG121" s="121"/>
      <c r="DH121" s="121"/>
      <c r="DI121" s="121"/>
      <c r="DJ121" s="121"/>
      <c r="DK121" s="121"/>
      <c r="DL121" s="121"/>
      <c r="DM121" s="121"/>
      <c r="DN121" s="121"/>
      <c r="DO121" s="121"/>
      <c r="DP121" s="121"/>
      <c r="DQ121" s="121"/>
      <c r="DR121" s="121"/>
      <c r="DT121" s="121"/>
      <c r="DU121" s="121"/>
      <c r="DW121" s="121"/>
      <c r="DX121" s="121"/>
      <c r="DY121" s="121"/>
      <c r="DZ121" s="121"/>
      <c r="EA121" s="121"/>
      <c r="EB121" s="121"/>
      <c r="EC121" s="121"/>
      <c r="ED121" s="121"/>
      <c r="EE121" s="121"/>
      <c r="EF121" s="121"/>
      <c r="EG121" s="121"/>
      <c r="EH121" s="121"/>
      <c r="EI121" s="121"/>
      <c r="FP121" s="121"/>
      <c r="GP121" s="80"/>
      <c r="GQ121" s="81"/>
      <c r="GR121" s="81"/>
      <c r="GS121" s="81"/>
      <c r="GT121" s="81"/>
      <c r="GU121" s="79"/>
      <c r="GV121" s="81"/>
      <c r="GW121" s="81"/>
      <c r="GX121" s="79"/>
      <c r="GY121" s="81"/>
      <c r="GZ121" s="81"/>
      <c r="HA121" s="81"/>
      <c r="HB121" s="81"/>
      <c r="HC121" s="81"/>
      <c r="HD121" s="81"/>
      <c r="HE121" s="81"/>
      <c r="HF121" s="81"/>
      <c r="HG121" s="81"/>
      <c r="HH121" s="81"/>
      <c r="HI121" s="81"/>
      <c r="HJ121" s="81"/>
      <c r="HK121" s="81"/>
      <c r="HL121" s="81"/>
      <c r="HM121" s="81"/>
      <c r="HN121" s="81"/>
      <c r="HO121" s="81"/>
      <c r="HP121" s="81"/>
      <c r="HQ121" s="81"/>
      <c r="HR121" s="81"/>
      <c r="HS121" s="81"/>
      <c r="HT121" s="81"/>
      <c r="HU121" s="81"/>
      <c r="HV121" s="81"/>
      <c r="HW121" s="81"/>
      <c r="HX121" s="81"/>
      <c r="HY121" s="81"/>
      <c r="HZ121" s="81"/>
      <c r="IA121" s="81"/>
      <c r="IB121" s="81"/>
      <c r="IC121" s="81"/>
      <c r="ID121" s="81"/>
      <c r="IE121" s="81"/>
      <c r="IF121" s="81"/>
      <c r="IG121" s="81"/>
      <c r="IH121" s="81"/>
      <c r="II121" s="81"/>
      <c r="IJ121" s="81"/>
      <c r="IK121" s="81"/>
      <c r="IL121" s="81"/>
      <c r="IM121" s="81"/>
      <c r="IN121" s="81"/>
      <c r="IO121" s="81"/>
      <c r="IP121" s="81"/>
      <c r="IQ121" s="81"/>
      <c r="IR121" s="81"/>
      <c r="IS121" s="81"/>
      <c r="IT121" s="81"/>
      <c r="IU121" s="81"/>
      <c r="IV121" s="81"/>
      <c r="IW121" s="81"/>
      <c r="IX121" s="81"/>
      <c r="IY121" s="81"/>
      <c r="IZ121" s="81"/>
      <c r="JA121" s="81"/>
      <c r="JB121" s="81"/>
      <c r="JC121" s="81"/>
      <c r="JD121" s="81"/>
      <c r="JE121" s="81"/>
      <c r="JF121" s="81"/>
      <c r="JG121" s="81"/>
      <c r="JH121" s="81"/>
      <c r="JI121" s="81"/>
      <c r="JJ121" s="81"/>
      <c r="JK121" s="81"/>
      <c r="JL121" s="81"/>
      <c r="JM121" s="81"/>
      <c r="JN121" s="81"/>
      <c r="JO121" s="81"/>
      <c r="JP121" s="81"/>
      <c r="JQ121" s="81"/>
      <c r="JR121" s="81"/>
      <c r="JS121" s="81"/>
      <c r="JT121" s="81"/>
      <c r="JU121" s="81"/>
      <c r="JV121" s="81"/>
      <c r="JW121" s="81"/>
      <c r="JX121" s="81"/>
      <c r="JY121" s="81"/>
      <c r="JZ121" s="81"/>
      <c r="KA121" s="81"/>
      <c r="KB121" s="81"/>
      <c r="KC121" s="81"/>
      <c r="KD121" s="81"/>
      <c r="KE121" s="81"/>
      <c r="KF121" s="81"/>
      <c r="KG121" s="81"/>
      <c r="KH121" s="81"/>
      <c r="KI121" s="81"/>
      <c r="KJ121" s="121"/>
      <c r="KK121" s="121"/>
      <c r="LG121" s="81"/>
      <c r="LH121" s="81"/>
      <c r="LI121" s="347">
        <f>LI120/Basedata!$K$56</f>
        <v>5.260008810514758E-4</v>
      </c>
      <c r="LJ121" s="347">
        <f>LJ120/Basedata!$P$56</f>
        <v>1.2653182591751389E-4</v>
      </c>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121"/>
      <c r="MT121" s="79" t="s">
        <v>2191</v>
      </c>
      <c r="MV121" s="81"/>
      <c r="MW121" s="121"/>
      <c r="NA121" s="121"/>
      <c r="NB121" s="121"/>
      <c r="NC121" s="121"/>
      <c r="ND121" s="121"/>
      <c r="NE121" s="121"/>
      <c r="NF121" s="122"/>
      <c r="NH121" s="122"/>
      <c r="NI121" s="123"/>
      <c r="NJ121" s="168"/>
      <c r="NK121" s="121"/>
      <c r="NL121" s="122"/>
      <c r="NR121" s="123"/>
      <c r="OA121" s="122"/>
      <c r="OB121" s="121"/>
      <c r="OC121" s="121"/>
      <c r="OD121" s="121"/>
      <c r="OH121" s="121"/>
      <c r="ON121" s="121"/>
      <c r="OO121" s="121"/>
      <c r="OR121" s="121"/>
      <c r="OS121" s="121"/>
      <c r="OV121" s="121"/>
      <c r="OX121" s="121"/>
      <c r="OY121" s="121"/>
      <c r="OZ121" s="121"/>
      <c r="PD121" s="121"/>
      <c r="PE121" s="121"/>
      <c r="PJ121" s="121"/>
      <c r="PL121" s="121"/>
      <c r="PM121" s="121"/>
      <c r="PO121" s="121"/>
      <c r="PS121" s="123"/>
      <c r="PU121" s="121"/>
      <c r="PV121" s="121"/>
      <c r="PW121" s="123"/>
      <c r="PZ121" s="121"/>
      <c r="QA121" s="121"/>
      <c r="QG121" s="121"/>
      <c r="QH121" s="121"/>
      <c r="QI121" s="121"/>
      <c r="QK121" s="121"/>
      <c r="QL121" s="121"/>
      <c r="QM121" s="121"/>
      <c r="QQ121" s="121"/>
      <c r="RB121" s="121"/>
      <c r="RI121" s="121"/>
      <c r="RJ121" s="121"/>
      <c r="RN121" s="123"/>
      <c r="RO121" s="121"/>
      <c r="RP121" s="121"/>
      <c r="RQ121" s="123"/>
      <c r="RX121" s="121"/>
      <c r="RY121" s="121"/>
      <c r="SF121" s="121"/>
      <c r="SJ121" s="121"/>
      <c r="SM121" s="81"/>
      <c r="SN121" s="81"/>
      <c r="SO121" s="81"/>
      <c r="SP121" s="81"/>
      <c r="SQ121" s="81"/>
      <c r="SR121" s="81"/>
      <c r="SS121" s="81"/>
      <c r="ST121" s="81"/>
      <c r="SU121" s="81"/>
      <c r="SV121" s="81"/>
      <c r="SW121" s="81"/>
      <c r="SX121" s="81"/>
      <c r="SY121" s="81"/>
      <c r="SZ121" s="81"/>
      <c r="TA121" s="81"/>
      <c r="TB121" s="81"/>
      <c r="TC121" s="81"/>
      <c r="TD121" s="81"/>
      <c r="TE121" s="81"/>
      <c r="TF121" s="81"/>
      <c r="TG121" s="81"/>
      <c r="TH121" s="81"/>
      <c r="TI121" s="81"/>
      <c r="TJ121" s="81"/>
      <c r="TK121" s="81"/>
      <c r="TL121" s="81"/>
      <c r="TM121" s="81"/>
      <c r="TN121" s="81"/>
      <c r="TO121" s="81"/>
      <c r="TP121" s="81"/>
      <c r="TQ121" s="81"/>
      <c r="TR121" s="81"/>
      <c r="TS121" s="81"/>
      <c r="TT121" s="81"/>
      <c r="TU121" s="81"/>
      <c r="TV121" s="81"/>
      <c r="TW121" s="81"/>
      <c r="TX121" s="81"/>
      <c r="TY121" s="81"/>
      <c r="TZ121" s="81"/>
      <c r="UA121" s="81"/>
      <c r="UB121" s="81"/>
      <c r="UC121" s="81"/>
      <c r="UD121" s="81"/>
      <c r="UE121" s="81"/>
      <c r="UF121" s="81"/>
      <c r="UG121" s="81"/>
      <c r="UH121" s="81"/>
      <c r="UI121" s="81"/>
      <c r="UJ121" s="82"/>
      <c r="UK121" s="82"/>
      <c r="UL121" s="81"/>
      <c r="UM121" s="81"/>
      <c r="UN121" s="81"/>
      <c r="UO121" s="81"/>
      <c r="UP121" s="81"/>
      <c r="UQ121" s="81"/>
      <c r="UR121" s="81"/>
      <c r="US121" s="81"/>
      <c r="UT121" s="81"/>
      <c r="UU121" s="81"/>
      <c r="UV121" s="81"/>
      <c r="UW121" s="81"/>
      <c r="UX121" s="81"/>
      <c r="UY121" s="81"/>
      <c r="UZ121" s="81"/>
      <c r="VA121" s="81"/>
      <c r="VB121" s="81"/>
      <c r="VC121" s="81"/>
      <c r="VD121" s="81"/>
      <c r="VE121" s="81"/>
      <c r="VF121" s="81"/>
      <c r="VG121" s="81"/>
      <c r="VH121" s="81"/>
      <c r="VI121" s="81"/>
      <c r="VJ121" s="81"/>
      <c r="VK121" s="81"/>
      <c r="VL121" s="81"/>
      <c r="VM121" s="81"/>
      <c r="VN121" s="81"/>
      <c r="VO121" s="81"/>
      <c r="VP121" s="81"/>
      <c r="VQ121" s="81"/>
      <c r="VR121" s="81"/>
      <c r="VS121" s="81"/>
      <c r="VT121" s="81"/>
      <c r="VU121" s="81"/>
      <c r="VV121" s="81"/>
      <c r="VW121" s="81"/>
      <c r="VX121" s="81"/>
      <c r="VY121" s="81"/>
      <c r="VZ121" s="81"/>
      <c r="WA121" s="81"/>
      <c r="WB121" s="81"/>
      <c r="WC121" s="81"/>
      <c r="WD121" s="81"/>
      <c r="WE121" s="80"/>
      <c r="WF121" s="81"/>
      <c r="WG121" s="81"/>
      <c r="WH121" s="81"/>
      <c r="WI121" s="81"/>
      <c r="WJ121" s="81"/>
      <c r="WK121" s="81"/>
      <c r="WL121" s="81"/>
      <c r="WM121" s="81"/>
      <c r="WN121" s="81"/>
      <c r="WO121" s="81"/>
      <c r="WP121" s="81"/>
      <c r="WQ121" s="81"/>
      <c r="WR121" s="81"/>
      <c r="WS121" s="81"/>
      <c r="WT121" s="81"/>
      <c r="WU121" s="81"/>
      <c r="WV121" s="81"/>
      <c r="WW121" s="81"/>
      <c r="WX121" s="81"/>
      <c r="WY121" s="81"/>
      <c r="WZ121" s="81"/>
      <c r="XA121" s="81"/>
      <c r="XB121" s="81"/>
      <c r="XC121" s="81"/>
      <c r="XD121" s="81"/>
      <c r="XE121" s="81"/>
      <c r="XF121" s="81"/>
      <c r="XG121" s="81"/>
      <c r="XH121" s="81"/>
      <c r="XI121" s="81"/>
      <c r="XJ121" s="81"/>
      <c r="XK121" s="81"/>
      <c r="XL121" s="81"/>
      <c r="XM121" s="81"/>
      <c r="XN121" s="81"/>
      <c r="XO121" s="81"/>
      <c r="XP121" s="81"/>
      <c r="XQ121" s="81"/>
      <c r="XR121" s="81"/>
      <c r="XS121" s="81"/>
      <c r="XT121" s="81"/>
      <c r="XU121" s="81"/>
      <c r="XV121" s="81"/>
      <c r="XW121" s="81"/>
      <c r="XX121" s="81"/>
      <c r="XY121" s="81"/>
      <c r="XZ121" s="81"/>
      <c r="YA121" s="81"/>
      <c r="YB121" s="81"/>
      <c r="YC121" s="81"/>
      <c r="YD121" s="81"/>
      <c r="YE121" s="81"/>
      <c r="YF121" s="81"/>
      <c r="YL121" s="313"/>
      <c r="YM121" s="313"/>
      <c r="YN121" s="313"/>
      <c r="YO121" s="313"/>
      <c r="YP121" s="2"/>
      <c r="YQ121" s="2"/>
    </row>
    <row r="122" spans="1:667" s="68" customFormat="1" ht="15" customHeight="1" x14ac:dyDescent="0.25">
      <c r="A122" s="75" t="s">
        <v>1122</v>
      </c>
      <c r="B122" s="75"/>
      <c r="C122" s="121"/>
      <c r="D122" s="121"/>
      <c r="E122" s="121"/>
      <c r="F122" s="121"/>
      <c r="G122" s="121"/>
      <c r="H122" s="121"/>
      <c r="I122" s="121"/>
      <c r="J122" s="121"/>
      <c r="K122" s="121"/>
      <c r="L122" s="121"/>
      <c r="M122" s="121"/>
      <c r="N122" s="121"/>
      <c r="O122" s="121"/>
      <c r="P122" s="121"/>
      <c r="Q122" s="121"/>
      <c r="R122" s="121"/>
      <c r="S122" s="121"/>
      <c r="T122" s="121"/>
      <c r="AP122" s="121"/>
      <c r="AQ122" s="121"/>
      <c r="AR122" s="121"/>
      <c r="AS122" s="121"/>
      <c r="AT122" s="121"/>
      <c r="AU122" s="121"/>
      <c r="AV122" s="121"/>
      <c r="AW122" s="121"/>
      <c r="AX122" s="121"/>
      <c r="AY122" s="121"/>
      <c r="AZ122" s="121"/>
      <c r="BA122" s="121"/>
      <c r="BB122" s="121"/>
      <c r="BC122" s="121"/>
      <c r="BD122" s="121"/>
      <c r="BE122" s="121"/>
      <c r="BF122" s="121"/>
      <c r="BG122" s="121"/>
      <c r="BH122" s="121"/>
      <c r="BI122" s="121"/>
      <c r="BJ122" s="121"/>
      <c r="BK122" s="121"/>
      <c r="BL122" s="121"/>
      <c r="BU122" s="121"/>
      <c r="BW122" s="121"/>
      <c r="BX122" s="121"/>
      <c r="BY122" s="121"/>
      <c r="BZ122" s="121"/>
      <c r="CA122" s="121"/>
      <c r="CB122" s="121"/>
      <c r="CC122" s="121"/>
      <c r="CD122" s="121"/>
      <c r="CE122" s="121"/>
      <c r="CF122" s="121"/>
      <c r="CK122" s="121"/>
      <c r="CL122" s="121"/>
      <c r="CM122" s="121"/>
      <c r="CN122" s="121"/>
      <c r="CO122" s="121"/>
      <c r="CP122" s="121"/>
      <c r="CQ122" s="121"/>
      <c r="CR122" s="121"/>
      <c r="CS122" s="121" t="s">
        <v>864</v>
      </c>
      <c r="CT122" s="121" t="s">
        <v>864</v>
      </c>
      <c r="CU122" s="121" t="s">
        <v>864</v>
      </c>
      <c r="CV122" s="121" t="s">
        <v>864</v>
      </c>
      <c r="CW122" s="121"/>
      <c r="DA122" s="121"/>
      <c r="DB122" s="121"/>
      <c r="DC122" s="121"/>
      <c r="DD122" s="121"/>
      <c r="DE122" s="121"/>
      <c r="DF122" s="121"/>
      <c r="DG122" s="121"/>
      <c r="DH122" s="121"/>
      <c r="DI122" s="121"/>
      <c r="DJ122" s="121"/>
      <c r="DK122" s="121"/>
      <c r="DL122" s="121"/>
      <c r="DM122" s="121"/>
      <c r="DN122" s="121"/>
      <c r="DO122" s="121"/>
      <c r="DP122" s="121"/>
      <c r="DQ122" s="121"/>
      <c r="DR122" s="121"/>
      <c r="DT122" s="121"/>
      <c r="DU122" s="121"/>
      <c r="DV122" s="68" t="s">
        <v>800</v>
      </c>
      <c r="DW122" s="121"/>
      <c r="DX122" s="121"/>
      <c r="DY122" s="121"/>
      <c r="DZ122" s="121"/>
      <c r="EA122" s="121"/>
      <c r="EB122" s="121"/>
      <c r="EC122" s="121"/>
      <c r="ED122" s="121"/>
      <c r="EE122" s="121"/>
      <c r="EF122" s="121"/>
      <c r="EG122" s="121"/>
      <c r="EH122" s="121"/>
      <c r="EI122" s="121"/>
      <c r="FP122" s="121"/>
      <c r="GP122" s="80" t="s">
        <v>1702</v>
      </c>
      <c r="GQ122" s="81" t="str">
        <f>GP122</f>
        <v>Not explicit</v>
      </c>
      <c r="GR122" s="81" t="str">
        <f>GQ122</f>
        <v>Not explicit</v>
      </c>
      <c r="GS122" s="81"/>
      <c r="GT122" s="81" t="s">
        <v>1704</v>
      </c>
      <c r="GU122" s="79" t="str">
        <f>GQ122</f>
        <v>Not explicit</v>
      </c>
      <c r="GV122" s="81" t="s">
        <v>1704</v>
      </c>
      <c r="GW122" s="81" t="s">
        <v>1714</v>
      </c>
      <c r="GX122" s="79" t="str">
        <f>GT122</f>
        <v>Model does not have area</v>
      </c>
      <c r="GY122" s="81" t="s">
        <v>1704</v>
      </c>
      <c r="GZ122" s="81" t="s">
        <v>1714</v>
      </c>
      <c r="HA122" s="81"/>
      <c r="HB122" s="81"/>
      <c r="HC122" s="81"/>
      <c r="HD122" s="81"/>
      <c r="HE122" s="81"/>
      <c r="HF122" s="81"/>
      <c r="HG122" s="81"/>
      <c r="HH122" s="81" t="s">
        <v>1713</v>
      </c>
      <c r="HI122" s="81"/>
      <c r="HJ122" s="81"/>
      <c r="HK122" s="81"/>
      <c r="HL122" s="81"/>
      <c r="HM122" s="81"/>
      <c r="HN122" s="81"/>
      <c r="HO122" s="81"/>
      <c r="HP122" s="81"/>
      <c r="HQ122" s="81"/>
      <c r="HR122" s="81"/>
      <c r="HS122" s="81"/>
      <c r="HT122" s="81"/>
      <c r="HU122" s="81"/>
      <c r="HV122" s="81"/>
      <c r="HW122" s="81"/>
      <c r="HX122" s="81"/>
      <c r="HY122" s="81"/>
      <c r="HZ122" s="81"/>
      <c r="IA122" s="81"/>
      <c r="IB122" s="81"/>
      <c r="IC122" s="81"/>
      <c r="ID122" s="81"/>
      <c r="IE122" s="81"/>
      <c r="IF122" s="81"/>
      <c r="IG122" s="81"/>
      <c r="IH122" s="81"/>
      <c r="II122" s="81"/>
      <c r="IJ122" s="81"/>
      <c r="IK122" s="81"/>
      <c r="IL122" s="81"/>
      <c r="IM122" s="81"/>
      <c r="IN122" s="81"/>
      <c r="IO122" s="81"/>
      <c r="IP122" s="81"/>
      <c r="IQ122" s="81"/>
      <c r="IR122" s="81"/>
      <c r="IS122" s="81"/>
      <c r="IT122" s="81"/>
      <c r="IU122" s="81"/>
      <c r="IV122" s="81"/>
      <c r="IW122" s="81"/>
      <c r="IX122" s="81"/>
      <c r="IY122" s="81"/>
      <c r="IZ122" s="81"/>
      <c r="JA122" s="81"/>
      <c r="JB122" s="81"/>
      <c r="JC122" s="81"/>
      <c r="JD122" s="81"/>
      <c r="JE122" s="81"/>
      <c r="JF122" s="81"/>
      <c r="JG122" s="81"/>
      <c r="JH122" s="81"/>
      <c r="JI122" s="81"/>
      <c r="JJ122" s="81"/>
      <c r="JK122" s="81"/>
      <c r="JL122" s="81"/>
      <c r="JM122" s="81"/>
      <c r="JN122" s="81"/>
      <c r="JO122" s="81"/>
      <c r="JP122" s="81"/>
      <c r="JQ122" s="81"/>
      <c r="JR122" s="81"/>
      <c r="JS122" s="81"/>
      <c r="JT122" s="81"/>
      <c r="JU122" s="81"/>
      <c r="JV122" s="81"/>
      <c r="JW122" s="81"/>
      <c r="JX122" s="81"/>
      <c r="JY122" s="81"/>
      <c r="JZ122" s="81"/>
      <c r="KA122" s="81"/>
      <c r="KB122" s="81"/>
      <c r="KC122" s="81"/>
      <c r="KD122" s="81"/>
      <c r="KE122" s="81"/>
      <c r="KF122" s="81"/>
      <c r="KG122" s="81"/>
      <c r="KH122" s="81"/>
      <c r="KI122" s="81"/>
      <c r="KJ122" s="121"/>
      <c r="KK122" s="121"/>
      <c r="LG122" s="81"/>
      <c r="LH122" s="81"/>
      <c r="LI122" s="343" t="s">
        <v>2754</v>
      </c>
      <c r="LJ122" s="343" t="s">
        <v>2754</v>
      </c>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121"/>
      <c r="MT122" s="79" t="s">
        <v>2191</v>
      </c>
      <c r="MV122" s="81"/>
      <c r="MW122" s="121"/>
      <c r="NA122" s="121"/>
      <c r="NB122" s="121"/>
      <c r="NC122" s="121"/>
      <c r="ND122" s="121"/>
      <c r="NE122" s="121"/>
      <c r="NF122" s="122" t="s">
        <v>1171</v>
      </c>
      <c r="NH122" s="122" t="s">
        <v>1173</v>
      </c>
      <c r="NI122" s="123"/>
      <c r="NJ122" s="168"/>
      <c r="NK122" s="121"/>
      <c r="NL122" s="122"/>
      <c r="NR122" s="123"/>
      <c r="OA122" s="122"/>
      <c r="OB122" s="121"/>
      <c r="OC122" s="121"/>
      <c r="OD122" s="121"/>
      <c r="OH122" s="121"/>
      <c r="OI122" s="68" t="s">
        <v>654</v>
      </c>
      <c r="OJ122" s="68" t="s">
        <v>849</v>
      </c>
      <c r="OK122" s="68" t="s">
        <v>853</v>
      </c>
      <c r="OL122" s="68" t="s">
        <v>853</v>
      </c>
      <c r="OM122" s="68" t="s">
        <v>853</v>
      </c>
      <c r="ON122" s="121"/>
      <c r="OO122" s="121"/>
      <c r="OR122" s="121"/>
      <c r="OS122" s="121"/>
      <c r="OV122" s="121"/>
      <c r="OX122" s="121"/>
      <c r="OY122" s="121"/>
      <c r="OZ122" s="121"/>
      <c r="PD122" s="121"/>
      <c r="PE122" s="121"/>
      <c r="PJ122" s="121"/>
      <c r="PL122" s="121"/>
      <c r="PM122" s="121"/>
      <c r="PO122" s="121"/>
      <c r="PS122" s="123"/>
      <c r="PU122" s="121"/>
      <c r="PV122" s="121"/>
      <c r="PW122" s="123"/>
      <c r="PZ122" s="121"/>
      <c r="QA122" s="121"/>
      <c r="QF122" s="68" t="s">
        <v>655</v>
      </c>
      <c r="QG122" s="121"/>
      <c r="QH122" s="121"/>
      <c r="QI122" s="121"/>
      <c r="QK122" s="121"/>
      <c r="QL122" s="121"/>
      <c r="QM122" s="121"/>
      <c r="QQ122" s="121"/>
      <c r="QY122" s="161" t="s">
        <v>931</v>
      </c>
      <c r="RB122" s="121"/>
      <c r="RH122" s="68" t="s">
        <v>884</v>
      </c>
      <c r="RI122" s="121"/>
      <c r="RJ122" s="121"/>
      <c r="RK122" s="68" t="s">
        <v>656</v>
      </c>
      <c r="RN122" s="123"/>
      <c r="RO122" s="121" t="s">
        <v>978</v>
      </c>
      <c r="RP122" s="121" t="s">
        <v>979</v>
      </c>
      <c r="RQ122" s="123"/>
      <c r="RW122" s="162"/>
      <c r="RX122" s="163" t="s">
        <v>887</v>
      </c>
      <c r="RY122" s="121" t="s">
        <v>887</v>
      </c>
      <c r="SF122" s="121"/>
      <c r="SI122" s="162"/>
      <c r="SJ122" s="164"/>
      <c r="SM122" s="81"/>
      <c r="SN122" s="81"/>
      <c r="SO122" s="81"/>
      <c r="SP122" s="81"/>
      <c r="SQ122" s="81"/>
      <c r="SR122" s="81"/>
      <c r="SS122" s="81"/>
      <c r="ST122" s="81"/>
      <c r="SU122" s="81"/>
      <c r="SV122" s="81"/>
      <c r="SW122" s="81"/>
      <c r="SX122" s="81"/>
      <c r="SY122" s="81"/>
      <c r="SZ122" s="81"/>
      <c r="TA122" s="81"/>
      <c r="TB122" s="81"/>
      <c r="TC122" s="81"/>
      <c r="TD122" s="81"/>
      <c r="TE122" s="81"/>
      <c r="TF122" s="81" t="s">
        <v>1712</v>
      </c>
      <c r="TG122" s="81"/>
      <c r="TH122" s="81"/>
      <c r="TI122" s="81"/>
      <c r="TJ122" s="81"/>
      <c r="TK122" s="81"/>
      <c r="TL122" s="81"/>
      <c r="TM122" s="81"/>
      <c r="TN122" s="81"/>
      <c r="TO122" s="81"/>
      <c r="TP122" s="81"/>
      <c r="TQ122" s="81"/>
      <c r="TR122" s="81" t="s">
        <v>1715</v>
      </c>
      <c r="TS122" s="81"/>
      <c r="TT122" s="81"/>
      <c r="TU122" s="81"/>
      <c r="TV122" s="81"/>
      <c r="TW122" s="81"/>
      <c r="TX122" s="81"/>
      <c r="TY122" s="81"/>
      <c r="TZ122" s="81" t="s">
        <v>1716</v>
      </c>
      <c r="UA122" s="81"/>
      <c r="UB122" s="81"/>
      <c r="UC122" s="81"/>
      <c r="UD122" s="81"/>
      <c r="UE122" s="81"/>
      <c r="UF122" s="81"/>
      <c r="UG122" s="81"/>
      <c r="UH122" s="81"/>
      <c r="UI122" s="81"/>
      <c r="UJ122" s="82"/>
      <c r="UK122" s="82"/>
      <c r="UL122" s="81"/>
      <c r="UM122" s="81"/>
      <c r="UN122" s="81"/>
      <c r="UO122" s="81"/>
      <c r="UP122" s="81"/>
      <c r="UQ122" s="81"/>
      <c r="UR122" s="81"/>
      <c r="US122" s="81"/>
      <c r="UT122" s="81"/>
      <c r="UU122" s="81"/>
      <c r="UV122" s="81"/>
      <c r="UW122" s="81"/>
      <c r="UX122" s="81"/>
      <c r="UY122" s="81"/>
      <c r="UZ122" s="81"/>
      <c r="VA122" s="81"/>
      <c r="VB122" s="81"/>
      <c r="VC122" s="81"/>
      <c r="VD122" s="81"/>
      <c r="VE122" s="81"/>
      <c r="VF122" s="81"/>
      <c r="VG122" s="81"/>
      <c r="VH122" s="81"/>
      <c r="VI122" s="81"/>
      <c r="VJ122" s="81"/>
      <c r="VK122" s="81"/>
      <c r="VL122" s="81"/>
      <c r="VM122" s="81"/>
      <c r="VN122" s="81"/>
      <c r="VO122" s="81"/>
      <c r="VP122" s="81"/>
      <c r="VQ122" s="81"/>
      <c r="VR122" s="81"/>
      <c r="VS122" s="81"/>
      <c r="VT122" s="81"/>
      <c r="VU122" s="81"/>
      <c r="VV122" s="81"/>
      <c r="VW122" s="81"/>
      <c r="VX122" s="81"/>
      <c r="VY122" s="81"/>
      <c r="VZ122" s="81"/>
      <c r="WA122" s="81"/>
      <c r="WB122" s="81"/>
      <c r="WC122" s="81"/>
      <c r="WD122" s="81"/>
      <c r="WE122" s="80"/>
      <c r="WF122" s="81"/>
      <c r="WG122" s="81"/>
      <c r="WH122" s="81"/>
      <c r="WI122" s="81"/>
      <c r="WJ122" s="81"/>
      <c r="WK122" s="81"/>
      <c r="WL122" s="81"/>
      <c r="WM122" s="81"/>
      <c r="WN122" s="81"/>
      <c r="WO122" s="81"/>
      <c r="WP122" s="81"/>
      <c r="WQ122" s="81"/>
      <c r="WR122" s="81" t="s">
        <v>1910</v>
      </c>
      <c r="WS122" s="81"/>
      <c r="WT122" s="81"/>
      <c r="WU122" s="81"/>
      <c r="WV122" s="81"/>
      <c r="WW122" s="81"/>
      <c r="WX122" s="81"/>
      <c r="WY122" s="81"/>
      <c r="WZ122" s="81"/>
      <c r="XA122" s="81"/>
      <c r="XB122" s="81"/>
      <c r="XC122" s="81"/>
      <c r="XD122" s="81"/>
      <c r="XE122" s="81"/>
      <c r="XF122" s="81"/>
      <c r="XG122" s="81"/>
      <c r="XH122" s="81"/>
      <c r="XI122" s="81"/>
      <c r="XJ122" s="81"/>
      <c r="XK122" s="81"/>
      <c r="XL122" s="81"/>
      <c r="XM122" s="81"/>
      <c r="XN122" s="81"/>
      <c r="XO122" s="81"/>
      <c r="XP122" s="81"/>
      <c r="XQ122" s="81"/>
      <c r="XR122" s="81"/>
      <c r="XS122" s="81"/>
      <c r="XT122" s="81"/>
      <c r="XU122" s="81"/>
      <c r="XV122" s="81"/>
      <c r="XW122" s="81"/>
      <c r="XX122" s="81"/>
      <c r="XY122" s="81"/>
      <c r="XZ122" s="81"/>
      <c r="YA122" s="81"/>
      <c r="YB122" s="81"/>
      <c r="YC122" s="81"/>
      <c r="YD122" s="81"/>
      <c r="YE122" s="81"/>
      <c r="YF122" s="81"/>
      <c r="YL122" s="313"/>
      <c r="YM122" s="313"/>
      <c r="YN122" s="313"/>
      <c r="YO122" s="313"/>
      <c r="YP122" s="2" t="s">
        <v>2726</v>
      </c>
      <c r="YQ122" s="2" t="s">
        <v>2726</v>
      </c>
    </row>
    <row r="123" spans="1:667" s="68" customFormat="1" ht="15" customHeight="1" x14ac:dyDescent="0.25">
      <c r="A123" s="75"/>
      <c r="B123" s="75"/>
      <c r="C123" s="121"/>
      <c r="D123" s="121"/>
      <c r="E123" s="121"/>
      <c r="F123" s="121"/>
      <c r="G123" s="121"/>
      <c r="H123" s="121"/>
      <c r="I123" s="121"/>
      <c r="J123" s="121"/>
      <c r="K123" s="121"/>
      <c r="L123" s="121"/>
      <c r="M123" s="121"/>
      <c r="N123" s="121"/>
      <c r="O123" s="121"/>
      <c r="P123" s="121"/>
      <c r="Q123" s="121"/>
      <c r="R123" s="121"/>
      <c r="S123" s="121"/>
      <c r="T123" s="121"/>
      <c r="AC123" s="165"/>
      <c r="AH123" s="165"/>
      <c r="AP123" s="121"/>
      <c r="AQ123" s="121"/>
      <c r="AR123" s="121"/>
      <c r="AS123" s="121"/>
      <c r="AT123" s="121"/>
      <c r="AU123" s="121"/>
      <c r="AV123" s="121"/>
      <c r="AW123" s="121"/>
      <c r="AX123" s="121"/>
      <c r="AY123" s="121"/>
      <c r="AZ123" s="121"/>
      <c r="BA123" s="121"/>
      <c r="BB123" s="121"/>
      <c r="BC123" s="121"/>
      <c r="BD123" s="121"/>
      <c r="BE123" s="121"/>
      <c r="BF123" s="121"/>
      <c r="BG123" s="121"/>
      <c r="BH123" s="121"/>
      <c r="BI123" s="121"/>
      <c r="BJ123" s="121"/>
      <c r="BK123" s="121"/>
      <c r="BL123" s="121"/>
      <c r="BU123" s="121"/>
      <c r="BW123" s="121"/>
      <c r="BX123" s="121"/>
      <c r="BY123" s="121"/>
      <c r="BZ123" s="121"/>
      <c r="CA123" s="121"/>
      <c r="CB123" s="121"/>
      <c r="CC123" s="121"/>
      <c r="CD123" s="121"/>
      <c r="CE123" s="121"/>
      <c r="CF123" s="121"/>
      <c r="CK123" s="121"/>
      <c r="CL123" s="121"/>
      <c r="CM123" s="121"/>
      <c r="CN123" s="121"/>
      <c r="CO123" s="121"/>
      <c r="CP123" s="121"/>
      <c r="CQ123" s="121"/>
      <c r="CR123" s="121"/>
      <c r="CS123" s="121"/>
      <c r="CT123" s="121"/>
      <c r="CU123" s="121"/>
      <c r="CV123" s="121"/>
      <c r="CW123" s="121"/>
      <c r="DA123" s="121"/>
      <c r="DB123" s="121"/>
      <c r="DC123" s="121"/>
      <c r="DD123" s="121"/>
      <c r="DE123" s="121"/>
      <c r="DF123" s="121"/>
      <c r="DG123" s="121"/>
      <c r="DH123" s="121"/>
      <c r="DI123" s="121"/>
      <c r="DJ123" s="121"/>
      <c r="DK123" s="121"/>
      <c r="DL123" s="121"/>
      <c r="DM123" s="121"/>
      <c r="DN123" s="121"/>
      <c r="DO123" s="121"/>
      <c r="DP123" s="121"/>
      <c r="DQ123" s="121"/>
      <c r="DR123" s="121"/>
      <c r="DT123" s="121"/>
      <c r="DU123" s="121"/>
      <c r="DW123" s="121"/>
      <c r="DX123" s="121"/>
      <c r="DY123" s="121"/>
      <c r="DZ123" s="121"/>
      <c r="EA123" s="121"/>
      <c r="EB123" s="121"/>
      <c r="EC123" s="121"/>
      <c r="ED123" s="121"/>
      <c r="EE123" s="121"/>
      <c r="EF123" s="121"/>
      <c r="EG123" s="121"/>
      <c r="EH123" s="121"/>
      <c r="EI123" s="121"/>
      <c r="FP123" s="121"/>
      <c r="GP123" s="80"/>
      <c r="GQ123" s="81"/>
      <c r="GR123" s="81"/>
      <c r="GS123" s="81"/>
      <c r="GT123" s="81"/>
      <c r="GU123" s="79"/>
      <c r="GV123" s="81"/>
      <c r="GW123" s="81"/>
      <c r="GX123" s="79"/>
      <c r="GY123" s="81"/>
      <c r="GZ123" s="81"/>
      <c r="HA123" s="81"/>
      <c r="HB123" s="81"/>
      <c r="HC123" s="81"/>
      <c r="HD123" s="81"/>
      <c r="HE123" s="81"/>
      <c r="HF123" s="81"/>
      <c r="HG123" s="81"/>
      <c r="HH123" s="81"/>
      <c r="HI123" s="81"/>
      <c r="HJ123" s="81"/>
      <c r="HK123" s="81"/>
      <c r="HL123" s="81"/>
      <c r="HM123" s="81"/>
      <c r="HN123" s="81"/>
      <c r="HO123" s="81"/>
      <c r="HP123" s="81"/>
      <c r="HQ123" s="81"/>
      <c r="HR123" s="81"/>
      <c r="HS123" s="81"/>
      <c r="HT123" s="81"/>
      <c r="HU123" s="81"/>
      <c r="HV123" s="81"/>
      <c r="HW123" s="81"/>
      <c r="HX123" s="81"/>
      <c r="HY123" s="81"/>
      <c r="HZ123" s="81"/>
      <c r="IA123" s="81"/>
      <c r="IB123" s="81"/>
      <c r="IC123" s="81"/>
      <c r="ID123" s="81"/>
      <c r="IE123" s="81"/>
      <c r="IF123" s="81"/>
      <c r="IG123" s="81"/>
      <c r="IH123" s="81"/>
      <c r="II123" s="81"/>
      <c r="IJ123" s="81"/>
      <c r="IK123" s="81"/>
      <c r="IL123" s="81"/>
      <c r="IM123" s="81"/>
      <c r="IN123" s="81"/>
      <c r="IO123" s="81"/>
      <c r="IP123" s="81"/>
      <c r="IQ123" s="81"/>
      <c r="IR123" s="81"/>
      <c r="IS123" s="81"/>
      <c r="IT123" s="81"/>
      <c r="IU123" s="81"/>
      <c r="IV123" s="81"/>
      <c r="IW123" s="81"/>
      <c r="IX123" s="81"/>
      <c r="IY123" s="81"/>
      <c r="IZ123" s="81"/>
      <c r="JA123" s="81"/>
      <c r="JB123" s="81"/>
      <c r="JC123" s="81"/>
      <c r="JD123" s="81"/>
      <c r="JE123" s="81"/>
      <c r="JF123" s="81"/>
      <c r="JG123" s="81"/>
      <c r="JH123" s="81"/>
      <c r="JI123" s="81"/>
      <c r="JJ123" s="81"/>
      <c r="JK123" s="81"/>
      <c r="JL123" s="81"/>
      <c r="JM123" s="81"/>
      <c r="JN123" s="81"/>
      <c r="JO123" s="81"/>
      <c r="JP123" s="81"/>
      <c r="JQ123" s="81"/>
      <c r="JR123" s="81"/>
      <c r="JS123" s="81"/>
      <c r="JT123" s="81"/>
      <c r="JU123" s="81"/>
      <c r="JV123" s="81"/>
      <c r="JW123" s="81"/>
      <c r="JX123" s="81"/>
      <c r="JY123" s="81"/>
      <c r="JZ123" s="81"/>
      <c r="KA123" s="81"/>
      <c r="KB123" s="81"/>
      <c r="KC123" s="81"/>
      <c r="KD123" s="81"/>
      <c r="KE123" s="81"/>
      <c r="KF123" s="81"/>
      <c r="KG123" s="81"/>
      <c r="KH123" s="81"/>
      <c r="KI123" s="81"/>
      <c r="KJ123" s="121"/>
      <c r="KK123" s="121"/>
      <c r="LG123" s="81"/>
      <c r="LH123" s="81"/>
      <c r="LI123" s="343"/>
      <c r="LJ123" s="343"/>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121"/>
      <c r="MT123" s="79" t="s">
        <v>2191</v>
      </c>
      <c r="MV123" s="81"/>
      <c r="MW123" s="121"/>
      <c r="NA123" s="121"/>
      <c r="NB123" s="121"/>
      <c r="NC123" s="121"/>
      <c r="ND123" s="121"/>
      <c r="NE123" s="121"/>
      <c r="NF123" s="122"/>
      <c r="NH123" s="122"/>
      <c r="NI123" s="123"/>
      <c r="NJ123" s="168"/>
      <c r="NK123" s="121"/>
      <c r="NL123" s="122"/>
      <c r="NR123" s="123"/>
      <c r="OA123" s="122"/>
      <c r="OB123" s="121"/>
      <c r="OC123" s="121"/>
      <c r="OD123" s="121"/>
      <c r="OH123" s="121"/>
      <c r="ON123" s="121"/>
      <c r="OO123" s="121"/>
      <c r="OR123" s="121"/>
      <c r="OS123" s="121"/>
      <c r="OV123" s="121"/>
      <c r="OX123" s="121"/>
      <c r="OY123" s="121"/>
      <c r="OZ123" s="121"/>
      <c r="PD123" s="121"/>
      <c r="PE123" s="121"/>
      <c r="PJ123" s="121"/>
      <c r="PL123" s="121"/>
      <c r="PM123" s="121"/>
      <c r="PO123" s="121"/>
      <c r="PS123" s="123"/>
      <c r="PU123" s="121"/>
      <c r="PV123" s="121"/>
      <c r="PW123" s="123"/>
      <c r="PZ123" s="121"/>
      <c r="QA123" s="121"/>
      <c r="QG123" s="121"/>
      <c r="QH123" s="121"/>
      <c r="QI123" s="121"/>
      <c r="QK123" s="121"/>
      <c r="QL123" s="121"/>
      <c r="QM123" s="121"/>
      <c r="QQ123" s="121"/>
      <c r="RB123" s="121"/>
      <c r="RI123" s="121"/>
      <c r="RJ123" s="121"/>
      <c r="RN123" s="123"/>
      <c r="RO123" s="121"/>
      <c r="RP123" s="121"/>
      <c r="RQ123" s="123"/>
      <c r="RX123" s="121"/>
      <c r="RY123" s="121"/>
      <c r="SF123" s="121"/>
      <c r="SJ123" s="121"/>
      <c r="SM123" s="81"/>
      <c r="SN123" s="81"/>
      <c r="SO123" s="81"/>
      <c r="SP123" s="81"/>
      <c r="SQ123" s="81"/>
      <c r="SR123" s="81"/>
      <c r="SS123" s="81"/>
      <c r="ST123" s="81"/>
      <c r="SU123" s="81"/>
      <c r="SV123" s="81"/>
      <c r="SW123" s="81"/>
      <c r="SX123" s="81"/>
      <c r="SY123" s="81"/>
      <c r="SZ123" s="81"/>
      <c r="TA123" s="81"/>
      <c r="TB123" s="81"/>
      <c r="TC123" s="81"/>
      <c r="TD123" s="81"/>
      <c r="TE123" s="81"/>
      <c r="TF123" s="81"/>
      <c r="TG123" s="81"/>
      <c r="TH123" s="81"/>
      <c r="TI123" s="81"/>
      <c r="TJ123" s="81"/>
      <c r="TK123" s="81"/>
      <c r="TL123" s="81"/>
      <c r="TM123" s="81"/>
      <c r="TN123" s="81"/>
      <c r="TO123" s="81"/>
      <c r="TP123" s="81"/>
      <c r="TQ123" s="81"/>
      <c r="TR123" s="81"/>
      <c r="TS123" s="81"/>
      <c r="TT123" s="81"/>
      <c r="TU123" s="81"/>
      <c r="TV123" s="81"/>
      <c r="TW123" s="81"/>
      <c r="TX123" s="81"/>
      <c r="TY123" s="81"/>
      <c r="TZ123" s="81"/>
      <c r="UA123" s="81"/>
      <c r="UB123" s="81"/>
      <c r="UC123" s="81"/>
      <c r="UD123" s="81"/>
      <c r="UE123" s="81"/>
      <c r="UF123" s="81"/>
      <c r="UG123" s="81"/>
      <c r="UH123" s="81"/>
      <c r="UI123" s="81"/>
      <c r="UJ123" s="82"/>
      <c r="UK123" s="82"/>
      <c r="UL123" s="81"/>
      <c r="UM123" s="81"/>
      <c r="UN123" s="81"/>
      <c r="UO123" s="81"/>
      <c r="UP123" s="81"/>
      <c r="UQ123" s="81"/>
      <c r="UR123" s="81"/>
      <c r="US123" s="81"/>
      <c r="UT123" s="81"/>
      <c r="UU123" s="81"/>
      <c r="UV123" s="81"/>
      <c r="UW123" s="81"/>
      <c r="UX123" s="81"/>
      <c r="UY123" s="81"/>
      <c r="UZ123" s="81"/>
      <c r="VA123" s="81"/>
      <c r="VB123" s="81"/>
      <c r="VC123" s="81"/>
      <c r="VD123" s="81"/>
      <c r="VE123" s="81"/>
      <c r="VF123" s="81"/>
      <c r="VG123" s="81"/>
      <c r="VH123" s="81"/>
      <c r="VI123" s="81"/>
      <c r="VJ123" s="81"/>
      <c r="VK123" s="81"/>
      <c r="VL123" s="81"/>
      <c r="VM123" s="81"/>
      <c r="VN123" s="81"/>
      <c r="VO123" s="81"/>
      <c r="VP123" s="81"/>
      <c r="VQ123" s="81"/>
      <c r="VR123" s="81"/>
      <c r="VS123" s="81"/>
      <c r="VT123" s="81"/>
      <c r="VU123" s="81"/>
      <c r="VV123" s="81"/>
      <c r="VW123" s="81"/>
      <c r="VX123" s="81"/>
      <c r="VY123" s="81"/>
      <c r="VZ123" s="81"/>
      <c r="WA123" s="81"/>
      <c r="WB123" s="81"/>
      <c r="WC123" s="81"/>
      <c r="WD123" s="81"/>
      <c r="WE123" s="80"/>
      <c r="WF123" s="81"/>
      <c r="WG123" s="81"/>
      <c r="WH123" s="81"/>
      <c r="WI123" s="81"/>
      <c r="WJ123" s="81"/>
      <c r="WK123" s="81"/>
      <c r="WL123" s="81"/>
      <c r="WM123" s="81"/>
      <c r="WN123" s="81"/>
      <c r="WO123" s="81"/>
      <c r="WP123" s="81"/>
      <c r="WQ123" s="81"/>
      <c r="WR123" s="81"/>
      <c r="WS123" s="81"/>
      <c r="WT123" s="81"/>
      <c r="WU123" s="81"/>
      <c r="WV123" s="81"/>
      <c r="WW123" s="81"/>
      <c r="WX123" s="81"/>
      <c r="WY123" s="81"/>
      <c r="WZ123" s="81"/>
      <c r="XA123" s="81"/>
      <c r="XB123" s="81"/>
      <c r="XC123" s="81"/>
      <c r="XD123" s="81"/>
      <c r="XE123" s="81"/>
      <c r="XF123" s="81"/>
      <c r="XG123" s="81"/>
      <c r="XH123" s="81"/>
      <c r="XI123" s="81"/>
      <c r="XJ123" s="81"/>
      <c r="XK123" s="81"/>
      <c r="XL123" s="81"/>
      <c r="XM123" s="81"/>
      <c r="XN123" s="81"/>
      <c r="XO123" s="81"/>
      <c r="XP123" s="81"/>
      <c r="XQ123" s="81"/>
      <c r="XR123" s="81"/>
      <c r="XS123" s="81"/>
      <c r="XT123" s="81"/>
      <c r="XU123" s="81"/>
      <c r="XV123" s="81"/>
      <c r="XW123" s="81"/>
      <c r="XX123" s="81"/>
      <c r="XY123" s="81"/>
      <c r="XZ123" s="81"/>
      <c r="YA123" s="81"/>
      <c r="YB123" s="81"/>
      <c r="YC123" s="81"/>
      <c r="YD123" s="81"/>
      <c r="YE123" s="81"/>
      <c r="YF123" s="81"/>
      <c r="YL123" s="313"/>
      <c r="YM123" s="313"/>
      <c r="YN123" s="313"/>
      <c r="YO123" s="313"/>
      <c r="YP123" s="2"/>
      <c r="YQ123" s="2"/>
    </row>
    <row r="124" spans="1:667" s="68" customFormat="1" ht="15" customHeight="1" x14ac:dyDescent="0.25">
      <c r="A124" s="75" t="s">
        <v>1261</v>
      </c>
      <c r="B124" s="75"/>
      <c r="C124" s="121"/>
      <c r="D124" s="121"/>
      <c r="E124" s="121"/>
      <c r="F124" s="121"/>
      <c r="G124" s="121"/>
      <c r="H124" s="121"/>
      <c r="I124" s="121"/>
      <c r="J124" s="121"/>
      <c r="K124" s="121"/>
      <c r="L124" s="121"/>
      <c r="M124" s="121"/>
      <c r="N124" s="121"/>
      <c r="O124" s="121"/>
      <c r="P124" s="121"/>
      <c r="Q124" s="121"/>
      <c r="R124" s="121"/>
      <c r="S124" s="121"/>
      <c r="T124" s="121"/>
      <c r="AC124" s="165"/>
      <c r="AH124" s="165"/>
      <c r="AP124" s="121"/>
      <c r="AQ124" s="121"/>
      <c r="AR124" s="121"/>
      <c r="AS124" s="121"/>
      <c r="AT124" s="121"/>
      <c r="AU124" s="121"/>
      <c r="AV124" s="121"/>
      <c r="AW124" s="121"/>
      <c r="AX124" s="121"/>
      <c r="AY124" s="121"/>
      <c r="AZ124" s="121"/>
      <c r="BA124" s="121"/>
      <c r="BB124" s="121"/>
      <c r="BC124" s="121"/>
      <c r="BD124" s="121"/>
      <c r="BE124" s="121"/>
      <c r="BF124" s="121"/>
      <c r="BG124" s="121"/>
      <c r="BH124" s="121"/>
      <c r="BI124" s="121"/>
      <c r="BJ124" s="121"/>
      <c r="BK124" s="121"/>
      <c r="BL124" s="121"/>
      <c r="BU124" s="121"/>
      <c r="BW124" s="121"/>
      <c r="BX124" s="121"/>
      <c r="BY124" s="121"/>
      <c r="BZ124" s="121"/>
      <c r="CA124" s="121"/>
      <c r="CB124" s="121"/>
      <c r="CC124" s="121"/>
      <c r="CD124" s="121"/>
      <c r="CE124" s="121"/>
      <c r="CF124" s="121"/>
      <c r="CK124" s="121"/>
      <c r="CL124" s="121"/>
      <c r="CM124" s="121"/>
      <c r="CN124" s="121"/>
      <c r="CO124" s="121"/>
      <c r="CP124" s="121"/>
      <c r="CQ124" s="121"/>
      <c r="CR124" s="121"/>
      <c r="CS124" s="121"/>
      <c r="CT124" s="121"/>
      <c r="CU124" s="121"/>
      <c r="CV124" s="121"/>
      <c r="CW124" s="121"/>
      <c r="DA124" s="121"/>
      <c r="DB124" s="121"/>
      <c r="DC124" s="121"/>
      <c r="DD124" s="121"/>
      <c r="DE124" s="121"/>
      <c r="DF124" s="121"/>
      <c r="DG124" s="121"/>
      <c r="DH124" s="121"/>
      <c r="DI124" s="121"/>
      <c r="DJ124" s="121"/>
      <c r="DK124" s="121"/>
      <c r="DL124" s="121"/>
      <c r="DM124" s="121"/>
      <c r="DN124" s="121"/>
      <c r="DO124" s="121"/>
      <c r="DP124" s="121"/>
      <c r="DQ124" s="121"/>
      <c r="DR124" s="121"/>
      <c r="DT124" s="121"/>
      <c r="DU124" s="121"/>
      <c r="DW124" s="121"/>
      <c r="DX124" s="121"/>
      <c r="DY124" s="121"/>
      <c r="DZ124" s="121"/>
      <c r="EA124" s="121"/>
      <c r="EB124" s="121"/>
      <c r="EC124" s="121"/>
      <c r="ED124" s="121"/>
      <c r="EE124" s="121"/>
      <c r="EF124" s="121"/>
      <c r="EG124" s="121"/>
      <c r="EH124" s="121"/>
      <c r="EI124" s="121"/>
      <c r="FP124" s="121"/>
      <c r="GP124" s="80"/>
      <c r="GQ124" s="81"/>
      <c r="GR124" s="81"/>
      <c r="GS124" s="81"/>
      <c r="GT124" s="81"/>
      <c r="GU124" s="79"/>
      <c r="GV124" s="81"/>
      <c r="GW124" s="81"/>
      <c r="GX124" s="79"/>
      <c r="GY124" s="81"/>
      <c r="GZ124" s="81"/>
      <c r="HA124" s="81"/>
      <c r="HB124" s="81"/>
      <c r="HC124" s="81"/>
      <c r="HD124" s="81"/>
      <c r="HE124" s="81"/>
      <c r="HF124" s="81"/>
      <c r="HG124" s="81"/>
      <c r="HH124" s="81"/>
      <c r="HI124" s="81"/>
      <c r="HJ124" s="81"/>
      <c r="HK124" s="81"/>
      <c r="HL124" s="81"/>
      <c r="HM124" s="81"/>
      <c r="HN124" s="81"/>
      <c r="HO124" s="81"/>
      <c r="HP124" s="81"/>
      <c r="HQ124" s="81"/>
      <c r="HR124" s="81"/>
      <c r="HS124" s="81"/>
      <c r="HT124" s="81"/>
      <c r="HU124" s="81"/>
      <c r="HV124" s="81"/>
      <c r="HW124" s="81"/>
      <c r="HX124" s="81"/>
      <c r="HY124" s="81"/>
      <c r="HZ124" s="81"/>
      <c r="IA124" s="81"/>
      <c r="IB124" s="81"/>
      <c r="IC124" s="81"/>
      <c r="ID124" s="81"/>
      <c r="IE124" s="81"/>
      <c r="IF124" s="81"/>
      <c r="IG124" s="81"/>
      <c r="IH124" s="81"/>
      <c r="II124" s="81"/>
      <c r="IJ124" s="81"/>
      <c r="IK124" s="81"/>
      <c r="IL124" s="81"/>
      <c r="IM124" s="81"/>
      <c r="IN124" s="81"/>
      <c r="IO124" s="81"/>
      <c r="IP124" s="81"/>
      <c r="IQ124" s="81"/>
      <c r="IR124" s="81"/>
      <c r="IS124" s="81"/>
      <c r="IT124" s="81"/>
      <c r="IU124" s="81"/>
      <c r="IV124" s="81"/>
      <c r="IW124" s="81"/>
      <c r="IX124" s="81"/>
      <c r="IY124" s="81"/>
      <c r="IZ124" s="81"/>
      <c r="JA124" s="81"/>
      <c r="JB124" s="81"/>
      <c r="JC124" s="81"/>
      <c r="JD124" s="81"/>
      <c r="JE124" s="81"/>
      <c r="JF124" s="81"/>
      <c r="JG124" s="81"/>
      <c r="JH124" s="81"/>
      <c r="JI124" s="81"/>
      <c r="JJ124" s="81"/>
      <c r="JK124" s="81"/>
      <c r="JL124" s="81"/>
      <c r="JM124" s="81"/>
      <c r="JN124" s="81"/>
      <c r="JO124" s="81"/>
      <c r="JP124" s="81"/>
      <c r="JQ124" s="81"/>
      <c r="JR124" s="81"/>
      <c r="JS124" s="81"/>
      <c r="JT124" s="81"/>
      <c r="JU124" s="81"/>
      <c r="JV124" s="81"/>
      <c r="JW124" s="81"/>
      <c r="JX124" s="81"/>
      <c r="JY124" s="81"/>
      <c r="JZ124" s="81"/>
      <c r="KA124" s="81"/>
      <c r="KB124" s="81"/>
      <c r="KC124" s="81"/>
      <c r="KD124" s="81"/>
      <c r="KE124" s="81"/>
      <c r="KF124" s="81"/>
      <c r="KG124" s="81"/>
      <c r="KH124" s="81"/>
      <c r="KI124" s="81"/>
      <c r="KJ124" s="121"/>
      <c r="KK124" s="121"/>
      <c r="LG124" s="81"/>
      <c r="LH124" s="81"/>
      <c r="LI124" s="343"/>
      <c r="LJ124" s="343"/>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121"/>
      <c r="MT124" s="79" t="s">
        <v>2191</v>
      </c>
      <c r="MV124" s="81"/>
      <c r="MW124" s="121"/>
      <c r="NA124" s="121"/>
      <c r="NB124" s="121"/>
      <c r="NC124" s="121"/>
      <c r="ND124" s="121"/>
      <c r="NE124" s="121"/>
      <c r="NF124" s="122"/>
      <c r="NH124" s="122"/>
      <c r="NI124" s="123"/>
      <c r="NJ124" s="168"/>
      <c r="NK124" s="121"/>
      <c r="NL124" s="122"/>
      <c r="NR124" s="123"/>
      <c r="OA124" s="122"/>
      <c r="OB124" s="121"/>
      <c r="OC124" s="121"/>
      <c r="OD124" s="121"/>
      <c r="OH124" s="121"/>
      <c r="ON124" s="121"/>
      <c r="OO124" s="121"/>
      <c r="OR124" s="121"/>
      <c r="OS124" s="121"/>
      <c r="OV124" s="121"/>
      <c r="OX124" s="121"/>
      <c r="OY124" s="121"/>
      <c r="OZ124" s="121"/>
      <c r="PD124" s="121"/>
      <c r="PE124" s="121"/>
      <c r="PJ124" s="121"/>
      <c r="PL124" s="121"/>
      <c r="PM124" s="121"/>
      <c r="PO124" s="121"/>
      <c r="PS124" s="123"/>
      <c r="PU124" s="121"/>
      <c r="PV124" s="121"/>
      <c r="PW124" s="123"/>
      <c r="PZ124" s="121"/>
      <c r="QA124" s="121"/>
      <c r="QG124" s="121"/>
      <c r="QH124" s="121"/>
      <c r="QI124" s="121"/>
      <c r="QK124" s="121"/>
      <c r="QL124" s="121"/>
      <c r="QM124" s="121"/>
      <c r="QQ124" s="121"/>
      <c r="RB124" s="121"/>
      <c r="RI124" s="121"/>
      <c r="RJ124" s="121"/>
      <c r="RN124" s="123"/>
      <c r="RO124" s="121"/>
      <c r="RP124" s="121"/>
      <c r="RQ124" s="123"/>
      <c r="RX124" s="121"/>
      <c r="RY124" s="121"/>
      <c r="SF124" s="121"/>
      <c r="SJ124" s="121"/>
      <c r="SM124" s="81"/>
      <c r="SN124" s="81"/>
      <c r="SO124" s="81"/>
      <c r="SP124" s="81"/>
      <c r="SQ124" s="81"/>
      <c r="SR124" s="81"/>
      <c r="SS124" s="81"/>
      <c r="ST124" s="81"/>
      <c r="SU124" s="81"/>
      <c r="SV124" s="81"/>
      <c r="SW124" s="81"/>
      <c r="SX124" s="81"/>
      <c r="SY124" s="81"/>
      <c r="SZ124" s="81"/>
      <c r="TA124" s="81"/>
      <c r="TB124" s="81"/>
      <c r="TC124" s="81"/>
      <c r="TD124" s="81"/>
      <c r="TE124" s="81"/>
      <c r="TF124" s="81"/>
      <c r="TG124" s="81"/>
      <c r="TH124" s="81"/>
      <c r="TI124" s="81"/>
      <c r="TJ124" s="81"/>
      <c r="TK124" s="81"/>
      <c r="TL124" s="81"/>
      <c r="TM124" s="81"/>
      <c r="TN124" s="81"/>
      <c r="TO124" s="81"/>
      <c r="TP124" s="81"/>
      <c r="TQ124" s="81"/>
      <c r="TR124" s="81"/>
      <c r="TS124" s="81"/>
      <c r="TT124" s="81"/>
      <c r="TU124" s="81"/>
      <c r="TV124" s="81"/>
      <c r="TW124" s="81"/>
      <c r="TX124" s="81"/>
      <c r="TY124" s="81"/>
      <c r="TZ124" s="81"/>
      <c r="UA124" s="81"/>
      <c r="UB124" s="81"/>
      <c r="UC124" s="81"/>
      <c r="UD124" s="81"/>
      <c r="UE124" s="81"/>
      <c r="UF124" s="81"/>
      <c r="UG124" s="81"/>
      <c r="UH124" s="81"/>
      <c r="UI124" s="81"/>
      <c r="UJ124" s="82"/>
      <c r="UK124" s="82"/>
      <c r="UL124" s="81"/>
      <c r="UM124" s="81"/>
      <c r="UN124" s="81"/>
      <c r="UO124" s="81"/>
      <c r="UP124" s="81"/>
      <c r="UQ124" s="81"/>
      <c r="UR124" s="81"/>
      <c r="US124" s="81"/>
      <c r="UT124" s="81"/>
      <c r="UU124" s="81"/>
      <c r="UV124" s="81"/>
      <c r="UW124" s="81"/>
      <c r="UX124" s="81"/>
      <c r="UY124" s="81"/>
      <c r="UZ124" s="81"/>
      <c r="VA124" s="81"/>
      <c r="VB124" s="81"/>
      <c r="VC124" s="81"/>
      <c r="VD124" s="81"/>
      <c r="VE124" s="81"/>
      <c r="VF124" s="81"/>
      <c r="VG124" s="81"/>
      <c r="VH124" s="81"/>
      <c r="VI124" s="81"/>
      <c r="VJ124" s="81"/>
      <c r="VK124" s="81"/>
      <c r="VL124" s="81"/>
      <c r="VM124" s="81"/>
      <c r="VN124" s="81"/>
      <c r="VO124" s="81"/>
      <c r="VP124" s="81"/>
      <c r="VQ124" s="81"/>
      <c r="VR124" s="81"/>
      <c r="VS124" s="81"/>
      <c r="VT124" s="81"/>
      <c r="VU124" s="81"/>
      <c r="VV124" s="81"/>
      <c r="VW124" s="81"/>
      <c r="VX124" s="81"/>
      <c r="VY124" s="81"/>
      <c r="VZ124" s="81"/>
      <c r="WA124" s="81"/>
      <c r="WB124" s="81"/>
      <c r="WC124" s="81"/>
      <c r="WD124" s="81"/>
      <c r="WE124" s="80"/>
      <c r="WF124" s="81"/>
      <c r="WG124" s="81"/>
      <c r="WH124" s="81"/>
      <c r="WI124" s="81"/>
      <c r="WJ124" s="81"/>
      <c r="WK124" s="81"/>
      <c r="WL124" s="81"/>
      <c r="WM124" s="81"/>
      <c r="WN124" s="81"/>
      <c r="WO124" s="81"/>
      <c r="WP124" s="81"/>
      <c r="WQ124" s="81"/>
      <c r="WR124" s="81"/>
      <c r="WS124" s="81"/>
      <c r="WT124" s="81"/>
      <c r="WU124" s="81"/>
      <c r="WV124" s="81"/>
      <c r="WW124" s="81"/>
      <c r="WX124" s="81"/>
      <c r="WY124" s="81"/>
      <c r="WZ124" s="81"/>
      <c r="XA124" s="81"/>
      <c r="XB124" s="81"/>
      <c r="XC124" s="81"/>
      <c r="XD124" s="81"/>
      <c r="XE124" s="81"/>
      <c r="XF124" s="81"/>
      <c r="XG124" s="81"/>
      <c r="XH124" s="81"/>
      <c r="XI124" s="81"/>
      <c r="XJ124" s="81"/>
      <c r="XK124" s="81"/>
      <c r="XL124" s="81"/>
      <c r="XM124" s="81"/>
      <c r="XN124" s="81"/>
      <c r="XO124" s="81"/>
      <c r="XP124" s="81"/>
      <c r="XQ124" s="81"/>
      <c r="XR124" s="81"/>
      <c r="XS124" s="81"/>
      <c r="XT124" s="81"/>
      <c r="XU124" s="81"/>
      <c r="XV124" s="81"/>
      <c r="XW124" s="81"/>
      <c r="XX124" s="81"/>
      <c r="XY124" s="81"/>
      <c r="XZ124" s="81"/>
      <c r="YA124" s="81"/>
      <c r="YB124" s="81"/>
      <c r="YC124" s="81"/>
      <c r="YD124" s="81"/>
      <c r="YE124" s="81"/>
      <c r="YF124" s="81"/>
      <c r="YL124" s="313"/>
      <c r="YM124" s="313"/>
      <c r="YN124" s="313"/>
      <c r="YO124" s="313"/>
      <c r="YP124" s="2"/>
      <c r="YQ124" s="2"/>
    </row>
    <row r="125" spans="1:667" s="68" customFormat="1" ht="15" customHeight="1" x14ac:dyDescent="0.25">
      <c r="A125" s="152" t="s">
        <v>1262</v>
      </c>
      <c r="B125" s="75" t="s">
        <v>1189</v>
      </c>
      <c r="U125" s="68">
        <v>0</v>
      </c>
      <c r="V125" s="68">
        <v>0</v>
      </c>
      <c r="W125" s="68">
        <v>0</v>
      </c>
      <c r="AC125" s="68">
        <v>0</v>
      </c>
      <c r="AD125" s="68">
        <f>-0.99</f>
        <v>-0.99</v>
      </c>
      <c r="AH125" s="68">
        <v>0</v>
      </c>
      <c r="AI125" s="68">
        <f>-0.99</f>
        <v>-0.99</v>
      </c>
      <c r="AJ125" s="68">
        <f>Conversions!$A$6*(15079.2-14511.7)</f>
        <v>14.415169584627206</v>
      </c>
      <c r="BB125" s="68">
        <f>(380-321.5)*Conversions!$A$6</f>
        <v>1.4859690232611305</v>
      </c>
      <c r="BN125" s="68">
        <f>(14.01-11.78)</f>
        <v>2.2300000000000004</v>
      </c>
      <c r="BU125" s="121">
        <f>(-0.043--0.029)*Basedata!$R$83</f>
        <v>-3.8246879999999988</v>
      </c>
      <c r="BW125" s="121"/>
      <c r="BX125" s="164"/>
      <c r="BY125" s="164">
        <f>14.01-11.78</f>
        <v>2.2300000000000004</v>
      </c>
      <c r="BZ125" s="121">
        <f>((0.1162+0.0954+0.0724)/3*Basedata!$AB$83)</f>
        <v>35.334212985398317</v>
      </c>
      <c r="CA125" s="121"/>
      <c r="CB125" s="121"/>
      <c r="CC125" s="121"/>
      <c r="CD125" s="121"/>
      <c r="CE125" s="121"/>
      <c r="CF125" s="121"/>
      <c r="CG125" s="161">
        <f>(0.1476*Basedata!$G$82)</f>
        <v>38.352531599999985</v>
      </c>
      <c r="CH125" s="161">
        <f>(0.1638*Basedata!$G$82)</f>
        <v>42.561955799999986</v>
      </c>
      <c r="CI125" s="161">
        <f>(0.223*Basedata!$G$82)</f>
        <v>57.944542999999975</v>
      </c>
      <c r="CK125" s="121"/>
      <c r="CS125" s="121">
        <f>0.17*(Basedata!$L$82*(1+0.328))</f>
        <v>62.864678079999997</v>
      </c>
      <c r="CT125" s="121">
        <f>0.513*(Basedata!$L$82*(1+0.328))</f>
        <v>189.70341091199998</v>
      </c>
      <c r="CU125" s="121">
        <f>0.17*(Basedata!$L$82*(1+0.328))</f>
        <v>62.864678079999997</v>
      </c>
      <c r="CV125" s="121">
        <f>0.186*(Basedata!$L$82*(1+0.328))</f>
        <v>68.781353663999994</v>
      </c>
      <c r="EJ125" s="68">
        <f>0.112*Basedata!$L$82</f>
        <v>31.187295999999996</v>
      </c>
      <c r="FO125" s="68">
        <f>Conversions!$A$6*1000*AVERAGE(0,-0.154)</f>
        <v>-1.955890851130035</v>
      </c>
      <c r="FP125" s="68">
        <f>(445.7-360)*Conversions!$A$6</f>
        <v>2.1768811161278436</v>
      </c>
      <c r="FX125" s="68">
        <f>0.169*Basedata!$S$83</f>
        <v>59.364968000000012</v>
      </c>
      <c r="FY125" s="68">
        <f>0.217*Basedata!$S$83</f>
        <v>76.22602400000001</v>
      </c>
      <c r="FZ125" s="68">
        <f>0.217*Basedata!$S$83</f>
        <v>76.22602400000001</v>
      </c>
      <c r="GA125" s="68">
        <f>0.217*Basedata!$S$83</f>
        <v>76.22602400000001</v>
      </c>
      <c r="GB125" s="68">
        <f>0.217*Basedata!$S$83</f>
        <v>76.22602400000001</v>
      </c>
      <c r="GC125" s="68">
        <f>0.217*Basedata!$S$83</f>
        <v>76.22602400000001</v>
      </c>
      <c r="GD125" s="68">
        <f>0.217*Basedata!$S$83</f>
        <v>76.22602400000001</v>
      </c>
      <c r="GE125" s="68">
        <f>0.51*Basedata!$S$83</f>
        <v>179.14872000000003</v>
      </c>
      <c r="GF125" s="68">
        <f>0.633*Basedata!$S$83</f>
        <v>222.35517600000003</v>
      </c>
      <c r="GG125" s="68">
        <f>(1.36-1.34)*10*1000*Conversions!$A$6</f>
        <v>5.0802359769611343</v>
      </c>
      <c r="GH125" s="68">
        <f>14.839-14.599</f>
        <v>0.24000000000000021</v>
      </c>
      <c r="GI125" s="68">
        <f>14.991-14.766</f>
        <v>0.22499999999999964</v>
      </c>
      <c r="GJ125" s="68">
        <f t="shared" ref="GJ125:GK125" si="751">14.991-14.766</f>
        <v>0.22499999999999964</v>
      </c>
      <c r="GK125" s="68">
        <f t="shared" si="751"/>
        <v>0.22499999999999964</v>
      </c>
      <c r="GL125" s="68">
        <f>14.839-14.599</f>
        <v>0.24000000000000021</v>
      </c>
      <c r="GM125" s="68">
        <f>14.991-14.766</f>
        <v>0.22499999999999964</v>
      </c>
      <c r="GN125" s="68">
        <f t="shared" ref="GN125:GO125" si="752">14.991-14.766</f>
        <v>0.22499999999999964</v>
      </c>
      <c r="GO125" s="68">
        <f t="shared" si="752"/>
        <v>0.22499999999999964</v>
      </c>
      <c r="GP125" s="80">
        <f>14.145-14.05</f>
        <v>9.4999999999998863E-2</v>
      </c>
      <c r="GQ125" s="81">
        <f>15.759-16.02</f>
        <v>-0.26099999999999923</v>
      </c>
      <c r="GR125" s="81">
        <f>14.145-13.409</f>
        <v>0.73599999999999888</v>
      </c>
      <c r="GS125" s="81"/>
      <c r="GT125" s="81">
        <f>11.224-10.535</f>
        <v>0.68900000000000006</v>
      </c>
      <c r="GU125" s="79">
        <f>13.164-12.45</f>
        <v>0.71400000000000041</v>
      </c>
      <c r="GV125" s="81"/>
      <c r="GW125" s="81">
        <v>13</v>
      </c>
      <c r="GX125" s="79">
        <f>13.164-12.45</f>
        <v>0.71400000000000041</v>
      </c>
      <c r="GY125" s="81"/>
      <c r="GZ125" s="81">
        <v>13</v>
      </c>
      <c r="HA125" s="81"/>
      <c r="HB125" s="81"/>
      <c r="HC125" s="81">
        <f>HC126*Basedata!$X$83</f>
        <v>0</v>
      </c>
      <c r="HD125" s="81">
        <f>HD126*Basedata!$X$83</f>
        <v>7.1771974916104506</v>
      </c>
      <c r="HE125" s="81">
        <f>HE126*Basedata!$X$83</f>
        <v>7.1771974916104506</v>
      </c>
      <c r="HF125" s="81"/>
      <c r="HG125" s="81"/>
      <c r="HH125" s="81"/>
      <c r="HI125" s="81"/>
      <c r="HJ125" s="81">
        <f>13.17-13.13</f>
        <v>3.9999999999999147E-2</v>
      </c>
      <c r="HK125" s="81">
        <v>-0.02</v>
      </c>
      <c r="HL125" s="81">
        <v>-0.02</v>
      </c>
      <c r="HM125" s="81">
        <v>-0.02</v>
      </c>
      <c r="HN125" s="81">
        <v>-0.02</v>
      </c>
      <c r="HO125" s="81">
        <v>-0.8</v>
      </c>
      <c r="HP125" s="81">
        <v>-0.8</v>
      </c>
      <c r="HQ125" s="81">
        <v>-0.8</v>
      </c>
      <c r="HR125" s="81">
        <v>-0.8</v>
      </c>
      <c r="HS125" s="81">
        <v>0.03</v>
      </c>
      <c r="HT125" s="81">
        <v>0.8</v>
      </c>
      <c r="HU125" s="81">
        <f>Basedata!$AB$23*LitRev!HU126</f>
        <v>-0.72634779999999999</v>
      </c>
      <c r="HV125" s="81">
        <f>Basedata!$AB$23*LitRev!HV126</f>
        <v>-0.72634779999999999</v>
      </c>
      <c r="HW125" s="81">
        <f>Basedata!$L$23*LitRev!HW126</f>
        <v>4.6996199999999995</v>
      </c>
      <c r="HX125" s="81">
        <f>Basedata!$U$23*LitRev!HX126</f>
        <v>4.5505823000000003</v>
      </c>
      <c r="HY125" s="81">
        <v>-0.52</v>
      </c>
      <c r="HZ125" s="81">
        <f>Basedata!$AB$23*LitRev!HZ126</f>
        <v>-7.6975150999999995</v>
      </c>
      <c r="IA125" s="81"/>
      <c r="IB125" s="81">
        <f>IB126*Basedata!$U$82</f>
        <v>-16.870637999999985</v>
      </c>
      <c r="IC125" s="81"/>
      <c r="ID125" s="81"/>
      <c r="IE125" s="81"/>
      <c r="IF125" s="81"/>
      <c r="IG125" s="81"/>
      <c r="IH125" s="81"/>
      <c r="II125" s="81"/>
      <c r="IJ125" s="81"/>
      <c r="IK125" s="81"/>
      <c r="IL125" s="81"/>
      <c r="IM125" s="81"/>
      <c r="IN125" s="81"/>
      <c r="IO125" s="81"/>
      <c r="IP125" s="81"/>
      <c r="IQ125" s="81"/>
      <c r="IR125" s="81"/>
      <c r="IS125" s="81"/>
      <c r="IT125" s="81"/>
      <c r="IU125" s="81"/>
      <c r="IV125" s="81"/>
      <c r="IW125" s="81"/>
      <c r="IX125" s="81"/>
      <c r="IY125" s="81"/>
      <c r="IZ125" s="81"/>
      <c r="JA125" s="81"/>
      <c r="JB125" s="81"/>
      <c r="JC125" s="81"/>
      <c r="JD125" s="81"/>
      <c r="JE125" s="81"/>
      <c r="JF125" s="81"/>
      <c r="JG125" s="81"/>
      <c r="JH125" s="81"/>
      <c r="JI125" s="81"/>
      <c r="JJ125" s="81"/>
      <c r="JK125" s="81"/>
      <c r="JL125" s="81"/>
      <c r="JM125" s="81"/>
      <c r="JN125" s="81"/>
      <c r="JO125" s="81"/>
      <c r="JP125" s="81"/>
      <c r="JQ125" s="81"/>
      <c r="JR125" s="81"/>
      <c r="JS125" s="81"/>
      <c r="JT125" s="81"/>
      <c r="JU125" s="81"/>
      <c r="JV125" s="81"/>
      <c r="JW125" s="81"/>
      <c r="JX125" s="81"/>
      <c r="JY125" s="81"/>
      <c r="JZ125" s="81"/>
      <c r="KA125" s="81"/>
      <c r="KB125" s="81"/>
      <c r="KC125" s="81"/>
      <c r="KD125" s="81"/>
      <c r="KE125" s="81"/>
      <c r="KF125" s="81"/>
      <c r="KG125" s="81"/>
      <c r="KH125" s="81"/>
      <c r="KI125" s="81"/>
      <c r="KJ125" s="121"/>
      <c r="KK125" s="121"/>
      <c r="LG125" s="81"/>
      <c r="LH125" s="81"/>
      <c r="LI125" s="339"/>
      <c r="LJ125" s="339"/>
      <c r="LK125" s="2"/>
      <c r="LL125" s="2"/>
      <c r="LM125" s="2"/>
      <c r="LN125" s="2"/>
      <c r="LO125" s="2"/>
      <c r="LP125" s="2"/>
      <c r="LQ125" s="2"/>
      <c r="LR125" s="2"/>
      <c r="LS125" s="2"/>
      <c r="LT125" s="2"/>
      <c r="LU125" s="2"/>
      <c r="LV125" s="2"/>
      <c r="LW125" s="2"/>
      <c r="LX125" s="2"/>
      <c r="LY125" s="2"/>
      <c r="LZ125" s="2"/>
      <c r="MA125" s="2"/>
      <c r="MB125" s="2"/>
      <c r="MC125" s="2"/>
      <c r="MD125" s="2"/>
      <c r="ME125" s="251">
        <f>ME126*AVERAGE(Basedata!F23:'Basedata'!T23)</f>
        <v>0.11460265123999999</v>
      </c>
      <c r="MF125" s="2"/>
      <c r="MG125" s="2"/>
      <c r="MH125" s="251">
        <f>+MH126*Basedata!Y23</f>
        <v>-7.0449825000000006</v>
      </c>
      <c r="MI125" s="2"/>
      <c r="MJ125" s="2"/>
      <c r="MK125" s="2"/>
      <c r="ML125" s="2"/>
      <c r="MM125" s="2"/>
      <c r="MN125" s="2"/>
      <c r="MO125" s="2"/>
      <c r="MP125" s="2"/>
      <c r="MQ125" s="2"/>
      <c r="MR125" s="2"/>
      <c r="MT125" s="79" t="s">
        <v>2191</v>
      </c>
      <c r="MV125" s="81">
        <f>MV126*Basedata!$X$83</f>
        <v>0</v>
      </c>
      <c r="ND125" s="121"/>
      <c r="NF125" s="122"/>
      <c r="NH125" s="121"/>
      <c r="NI125" s="123"/>
      <c r="NJ125" s="180"/>
      <c r="NL125" s="121"/>
      <c r="NR125" s="123"/>
      <c r="OA125" s="122"/>
      <c r="OC125" s="121"/>
      <c r="OH125" s="121"/>
      <c r="OJ125" s="68">
        <f>0.094*Basedata!$P$82</f>
        <v>30.86179799999999</v>
      </c>
      <c r="OR125" s="121"/>
      <c r="OS125" s="121"/>
      <c r="PO125" s="121"/>
      <c r="PS125" s="123"/>
      <c r="PW125" s="123"/>
      <c r="RN125" s="123"/>
      <c r="RQ125" s="123"/>
      <c r="SM125" s="81"/>
      <c r="SN125" s="81">
        <f>SN126*Basedata!$L$82</f>
        <v>38.427203999999996</v>
      </c>
      <c r="SO125" s="81"/>
      <c r="SP125" s="81"/>
      <c r="SQ125" s="81"/>
      <c r="SR125" s="81"/>
      <c r="SS125" s="81"/>
      <c r="ST125" s="81"/>
      <c r="SU125" s="81"/>
      <c r="SV125" s="81"/>
      <c r="SW125" s="81"/>
      <c r="SX125" s="81"/>
      <c r="SY125" s="81"/>
      <c r="SZ125" s="81"/>
      <c r="TA125" s="81"/>
      <c r="TB125" s="81"/>
      <c r="TC125" s="81"/>
      <c r="TD125" s="81"/>
      <c r="TE125" s="81"/>
      <c r="TF125" s="81"/>
      <c r="TG125" s="81"/>
      <c r="TH125" s="81"/>
      <c r="TI125" s="81"/>
      <c r="TJ125" s="81"/>
      <c r="TK125" s="81"/>
      <c r="TL125" s="81"/>
      <c r="TM125" s="81"/>
      <c r="TN125" s="81"/>
      <c r="TO125" s="81"/>
      <c r="TP125" s="81"/>
      <c r="TQ125" s="81"/>
      <c r="TR125" s="81"/>
      <c r="TS125" s="81"/>
      <c r="TT125" s="81"/>
      <c r="TU125" s="81"/>
      <c r="TV125" s="81"/>
      <c r="TW125" s="81"/>
      <c r="TX125" s="81"/>
      <c r="TY125" s="81"/>
      <c r="TZ125" s="81"/>
      <c r="UA125" s="81"/>
      <c r="UB125" s="81"/>
      <c r="UC125" s="81"/>
      <c r="UD125" s="81"/>
      <c r="UE125" s="81"/>
      <c r="UF125" s="81"/>
      <c r="UG125" s="81"/>
      <c r="UH125" s="81"/>
      <c r="UI125" s="81"/>
      <c r="UJ125" s="82"/>
      <c r="UK125" s="82"/>
      <c r="UL125" s="81"/>
      <c r="UM125" s="81"/>
      <c r="UN125" s="81"/>
      <c r="UO125" s="81"/>
      <c r="UP125" s="81"/>
      <c r="UQ125" s="81"/>
      <c r="UR125" s="81"/>
      <c r="US125" s="81"/>
      <c r="UT125" s="81"/>
      <c r="UU125" s="81"/>
      <c r="UV125" s="81"/>
      <c r="UW125" s="81"/>
      <c r="UX125" s="81"/>
      <c r="UY125" s="81"/>
      <c r="UZ125" s="81"/>
      <c r="VA125" s="81"/>
      <c r="VB125" s="81"/>
      <c r="VC125" s="81"/>
      <c r="VD125" s="81"/>
      <c r="VE125" s="81"/>
      <c r="VF125" s="81"/>
      <c r="VG125" s="81"/>
      <c r="VH125" s="81"/>
      <c r="VI125" s="81"/>
      <c r="VJ125" s="81"/>
      <c r="VK125" s="81">
        <f>(16386-14733)/1000</f>
        <v>1.653</v>
      </c>
      <c r="VL125" s="81">
        <f>(10947-14143)/1000</f>
        <v>-3.1960000000000002</v>
      </c>
      <c r="VM125" s="81"/>
      <c r="VN125" s="81"/>
      <c r="VO125" s="81"/>
      <c r="VP125" s="81"/>
      <c r="VQ125" s="81"/>
      <c r="VR125" s="81"/>
      <c r="VS125" s="81"/>
      <c r="VT125" s="81"/>
      <c r="VU125" s="81"/>
      <c r="VV125" s="81"/>
      <c r="VW125" s="81"/>
      <c r="VX125" s="81"/>
      <c r="VY125" s="81"/>
      <c r="VZ125" s="81"/>
      <c r="WA125" s="81"/>
      <c r="WB125" s="81"/>
      <c r="WC125" s="81"/>
      <c r="WD125" s="81"/>
      <c r="WE125" s="80"/>
      <c r="WF125" s="81"/>
      <c r="WG125" s="81"/>
      <c r="WH125" s="81"/>
      <c r="WI125" s="81"/>
      <c r="WJ125" s="81"/>
      <c r="WK125" s="81"/>
      <c r="WL125" s="81"/>
      <c r="WM125" s="81"/>
      <c r="WN125" s="81"/>
      <c r="WO125" s="81"/>
      <c r="WP125" s="81"/>
      <c r="WQ125" s="81"/>
      <c r="WR125" s="81"/>
      <c r="WS125" s="81"/>
      <c r="WT125" s="81"/>
      <c r="WU125" s="81"/>
      <c r="WV125" s="81"/>
      <c r="WW125" s="81"/>
      <c r="WX125" s="81"/>
      <c r="WY125" s="81">
        <f>WY126*Basedata!$U$82</f>
        <v>60.147491999999971</v>
      </c>
      <c r="WZ125" s="81"/>
      <c r="XA125" s="81"/>
      <c r="XB125" s="81"/>
      <c r="XC125" s="81"/>
      <c r="XD125" s="81"/>
      <c r="XE125" s="81"/>
      <c r="XF125" s="81"/>
      <c r="XG125" s="81"/>
      <c r="XH125" s="81"/>
      <c r="XI125" s="81"/>
      <c r="XJ125" s="81"/>
      <c r="XK125" s="81"/>
      <c r="XL125" s="81"/>
      <c r="XM125" s="81"/>
      <c r="XN125" s="81"/>
      <c r="XO125" s="81"/>
      <c r="XP125" s="81"/>
      <c r="XQ125" s="81"/>
      <c r="XR125" s="81"/>
      <c r="XS125" s="81"/>
      <c r="XT125" s="81"/>
      <c r="XU125" s="81"/>
      <c r="XV125" s="81"/>
      <c r="XW125" s="81"/>
      <c r="XX125" s="81"/>
      <c r="XY125" s="81"/>
      <c r="XZ125" s="81"/>
      <c r="YA125" s="81"/>
      <c r="YB125" s="81"/>
      <c r="YC125" s="81"/>
      <c r="YD125" s="81"/>
      <c r="YE125" s="81"/>
      <c r="YF125" s="81"/>
      <c r="YL125" s="310"/>
      <c r="YM125" s="310"/>
      <c r="YN125" s="310"/>
      <c r="YO125" s="310"/>
      <c r="YP125" s="2"/>
      <c r="YQ125" s="2"/>
    </row>
    <row r="126" spans="1:667" s="68" customFormat="1" ht="15" customHeight="1" x14ac:dyDescent="0.25">
      <c r="A126" s="152" t="s">
        <v>1263</v>
      </c>
      <c r="B126" s="75"/>
      <c r="AD126" s="170">
        <v>-1.2E-2</v>
      </c>
      <c r="AI126" s="170">
        <v>-1.2E-2</v>
      </c>
      <c r="AJ126" s="68">
        <f>567.5/14511.7</f>
        <v>3.9106376234348837E-2</v>
      </c>
      <c r="BB126" s="68">
        <f>BB125/(321.5*Conversions!$A$6)</f>
        <v>0.18195956454121306</v>
      </c>
      <c r="BU126" s="121"/>
      <c r="BW126" s="121"/>
      <c r="BX126" s="164"/>
      <c r="BY126" s="164"/>
      <c r="BZ126" s="121"/>
      <c r="CA126" s="121"/>
      <c r="CB126" s="121"/>
      <c r="CC126" s="121"/>
      <c r="CD126" s="121"/>
      <c r="CE126" s="121"/>
      <c r="CF126" s="121"/>
      <c r="CG126" s="161"/>
      <c r="CH126" s="161"/>
      <c r="CI126" s="161"/>
      <c r="CK126" s="121"/>
      <c r="CS126" s="121"/>
      <c r="CT126" s="121"/>
      <c r="CU126" s="121"/>
      <c r="CV126" s="121"/>
      <c r="EJ126" s="68">
        <v>0.112</v>
      </c>
      <c r="GH126" s="68">
        <f>GH125/14.599</f>
        <v>1.643948215631209E-2</v>
      </c>
      <c r="GI126" s="68">
        <f>GI125/14.766</f>
        <v>1.5237708248679375E-2</v>
      </c>
      <c r="GJ126" s="68">
        <f t="shared" ref="GJ126:GK126" si="753">GJ125/14.766</f>
        <v>1.5237708248679375E-2</v>
      </c>
      <c r="GK126" s="68">
        <f t="shared" si="753"/>
        <v>1.5237708248679375E-2</v>
      </c>
      <c r="GL126" s="68">
        <f>GL125/14.599</f>
        <v>1.643948215631209E-2</v>
      </c>
      <c r="GM126" s="68">
        <f>GM125/14.766</f>
        <v>1.5237708248679375E-2</v>
      </c>
      <c r="GN126" s="68">
        <f t="shared" ref="GN126" si="754">GN125/14.766</f>
        <v>1.5237708248679375E-2</v>
      </c>
      <c r="GO126" s="68">
        <f t="shared" ref="GO126" si="755">GO125/14.766</f>
        <v>1.5237708248679375E-2</v>
      </c>
      <c r="GP126" s="80">
        <f>14.145/14.05-1</f>
        <v>6.7615658362989439E-3</v>
      </c>
      <c r="GQ126" s="81">
        <f>15.759/16.02-1</f>
        <v>-1.6292134831460636E-2</v>
      </c>
      <c r="GR126" s="81">
        <f>14.145/13.409-1</f>
        <v>5.4888507718696244E-2</v>
      </c>
      <c r="GS126" s="81"/>
      <c r="GT126" s="81">
        <f>11.224/10.535-1</f>
        <v>6.5401044138585718E-2</v>
      </c>
      <c r="GU126" s="79">
        <f>13.164/12.45-1</f>
        <v>5.7349397590361395E-2</v>
      </c>
      <c r="GV126" s="81"/>
      <c r="GW126" s="81"/>
      <c r="GX126" s="79">
        <f>13.164/12.45-1</f>
        <v>5.7349397590361395E-2</v>
      </c>
      <c r="GY126" s="81"/>
      <c r="GZ126" s="81"/>
      <c r="HA126" s="81"/>
      <c r="HB126" s="81"/>
      <c r="HC126" s="81">
        <f>2-2</f>
        <v>0</v>
      </c>
      <c r="HD126" s="169">
        <f>15%-13%</f>
        <v>1.999999999999999E-2</v>
      </c>
      <c r="HE126" s="169">
        <f>15%-13%</f>
        <v>1.999999999999999E-2</v>
      </c>
      <c r="HF126" s="81"/>
      <c r="HG126" s="81"/>
      <c r="HH126" s="81"/>
      <c r="HI126" s="81"/>
      <c r="HJ126" s="81">
        <v>3.0000000000000001E-3</v>
      </c>
      <c r="HK126" s="81">
        <v>-1E-3</v>
      </c>
      <c r="HL126" s="81">
        <v>-1E-3</v>
      </c>
      <c r="HM126" s="81">
        <v>-1E-3</v>
      </c>
      <c r="HN126" s="81">
        <v>-1E-3</v>
      </c>
      <c r="HO126" s="81">
        <v>-5.5E-2</v>
      </c>
      <c r="HP126" s="81">
        <v>-5.5E-2</v>
      </c>
      <c r="HQ126" s="81">
        <v>-5.5E-2</v>
      </c>
      <c r="HR126" s="81">
        <v>-5.5E-2</v>
      </c>
      <c r="HS126" s="81">
        <v>2E-3</v>
      </c>
      <c r="HT126" s="81">
        <v>5.8000000000000003E-2</v>
      </c>
      <c r="HU126" s="81">
        <v>-8.2000000000000007E-3</v>
      </c>
      <c r="HV126" s="81">
        <v>-8.2000000000000007E-3</v>
      </c>
      <c r="HW126" s="81">
        <v>0.06</v>
      </c>
      <c r="HX126" s="81">
        <v>5.1700000000000003E-2</v>
      </c>
      <c r="HY126" s="81">
        <v>-3.6999999999999998E-2</v>
      </c>
      <c r="HZ126" s="81">
        <v>-8.6900000000000005E-2</v>
      </c>
      <c r="IA126" s="81"/>
      <c r="IB126" s="81">
        <f>10.8%-15.4%</f>
        <v>-4.5999999999999985E-2</v>
      </c>
      <c r="IC126" s="81"/>
      <c r="ID126" s="81"/>
      <c r="IE126" s="81"/>
      <c r="IF126" s="81"/>
      <c r="IG126" s="81">
        <f t="shared" ref="IG126:JL126" si="756">0.4*IG99</f>
        <v>0.27350427350427359</v>
      </c>
      <c r="IH126" s="81">
        <f t="shared" si="756"/>
        <v>0.20100502512562818</v>
      </c>
      <c r="II126" s="81">
        <f t="shared" si="756"/>
        <v>0.1406896551724138</v>
      </c>
      <c r="IJ126" s="81">
        <f t="shared" si="756"/>
        <v>0.11034482758620685</v>
      </c>
      <c r="IK126" s="81">
        <f t="shared" si="756"/>
        <v>9.130434782608704E-2</v>
      </c>
      <c r="IL126" s="81">
        <f t="shared" si="756"/>
        <v>0.11979695431472084</v>
      </c>
      <c r="IM126" s="81">
        <f t="shared" si="756"/>
        <v>0.10836120401337788</v>
      </c>
      <c r="IN126" s="81">
        <f t="shared" si="756"/>
        <v>0.10408163265306128</v>
      </c>
      <c r="IO126" s="81">
        <f t="shared" si="756"/>
        <v>9.9792099792099825E-2</v>
      </c>
      <c r="IP126" s="81">
        <f t="shared" si="756"/>
        <v>9.8407079646017678E-2</v>
      </c>
      <c r="IQ126" s="81">
        <f t="shared" si="756"/>
        <v>0.1527638190954774</v>
      </c>
      <c r="IR126" s="81">
        <f t="shared" si="756"/>
        <v>0.13379310344827589</v>
      </c>
      <c r="IS126" s="81">
        <f t="shared" si="756"/>
        <v>0.12413793103448281</v>
      </c>
      <c r="IT126" s="81">
        <f t="shared" si="756"/>
        <v>0.11826086956521742</v>
      </c>
      <c r="IU126" s="81">
        <f t="shared" si="756"/>
        <v>0.11799999999999998</v>
      </c>
      <c r="IV126" s="81">
        <f t="shared" si="756"/>
        <v>0.1344827586206897</v>
      </c>
      <c r="IW126" s="81">
        <f t="shared" si="756"/>
        <v>0.13379310344827589</v>
      </c>
      <c r="IX126" s="81">
        <f t="shared" si="756"/>
        <v>0.12413793103448281</v>
      </c>
      <c r="IY126" s="81">
        <f t="shared" si="756"/>
        <v>0.11826086956521742</v>
      </c>
      <c r="IZ126" s="81">
        <f t="shared" si="756"/>
        <v>2.8633405639913234E-2</v>
      </c>
      <c r="JA126" s="81">
        <f t="shared" si="756"/>
        <v>7.02169625246548E-2</v>
      </c>
      <c r="JB126" s="81">
        <f t="shared" si="756"/>
        <v>0.28376068376068381</v>
      </c>
      <c r="JC126" s="81">
        <f t="shared" si="756"/>
        <v>6.6331658291457249E-2</v>
      </c>
      <c r="JD126" s="81">
        <f t="shared" si="756"/>
        <v>0.67692307692307696</v>
      </c>
      <c r="JE126" s="81">
        <f t="shared" si="756"/>
        <v>0.3336683417085427</v>
      </c>
      <c r="JF126" s="81">
        <f t="shared" si="756"/>
        <v>0.17103448275862065</v>
      </c>
      <c r="JG126" s="81">
        <f t="shared" si="756"/>
        <v>0.12413793103448281</v>
      </c>
      <c r="JH126" s="81">
        <f t="shared" si="756"/>
        <v>0.11826086956521742</v>
      </c>
      <c r="JI126" s="81">
        <f t="shared" si="756"/>
        <v>0.4752136752136753</v>
      </c>
      <c r="JJ126" s="81">
        <f t="shared" si="756"/>
        <v>0.15272727272727271</v>
      </c>
      <c r="JK126" s="81">
        <f t="shared" si="756"/>
        <v>0.11059431524547808</v>
      </c>
      <c r="JL126" s="81">
        <f t="shared" si="756"/>
        <v>8.6639676113360264E-2</v>
      </c>
      <c r="JM126" s="81">
        <f t="shared" ref="JM126:KR126" si="757">0.4*JM99</f>
        <v>7.2483221476510082E-2</v>
      </c>
      <c r="JN126" s="81">
        <f t="shared" si="757"/>
        <v>0.20584795321637428</v>
      </c>
      <c r="JO126" s="81">
        <f t="shared" si="757"/>
        <v>5.0909090909090932E-2</v>
      </c>
      <c r="JP126" s="81">
        <f t="shared" si="757"/>
        <v>0.33684210526315789</v>
      </c>
      <c r="JQ126" s="81">
        <f t="shared" si="757"/>
        <v>0.13090909090909089</v>
      </c>
      <c r="JR126" s="81">
        <f t="shared" si="757"/>
        <v>2.7906976744186004E-2</v>
      </c>
      <c r="JS126" s="81">
        <f t="shared" si="757"/>
        <v>0.20180180180180174</v>
      </c>
      <c r="JT126" s="81">
        <f t="shared" si="757"/>
        <v>0.21707317073170729</v>
      </c>
      <c r="JU126" s="81">
        <f t="shared" si="757"/>
        <v>0.1556485355648535</v>
      </c>
      <c r="JV126" s="81">
        <f t="shared" si="757"/>
        <v>0.12051282051282045</v>
      </c>
      <c r="JW126" s="81">
        <f t="shared" si="757"/>
        <v>0.10078740157480311</v>
      </c>
      <c r="JX126" s="81">
        <f t="shared" si="757"/>
        <v>0.21261261261261255</v>
      </c>
      <c r="JY126" s="81">
        <f t="shared" si="757"/>
        <v>6.8292682926829273E-2</v>
      </c>
      <c r="JZ126" s="81">
        <f t="shared" si="757"/>
        <v>0.29549549549549542</v>
      </c>
      <c r="KA126" s="81">
        <f t="shared" si="757"/>
        <v>0.14390243902439029</v>
      </c>
      <c r="KB126" s="81">
        <f t="shared" si="757"/>
        <v>2.1757322175732202E-2</v>
      </c>
      <c r="KC126" s="81">
        <f t="shared" si="757"/>
        <v>0.27596899224806209</v>
      </c>
      <c r="KD126" s="81">
        <f t="shared" si="757"/>
        <v>0.16666666666666674</v>
      </c>
      <c r="KE126" s="81">
        <f t="shared" si="757"/>
        <v>0.12049689440993792</v>
      </c>
      <c r="KF126" s="81">
        <f t="shared" si="757"/>
        <v>9.6350364963503576E-2</v>
      </c>
      <c r="KG126" s="81">
        <f t="shared" si="757"/>
        <v>7.9678068410462807E-2</v>
      </c>
      <c r="KH126" s="81">
        <f t="shared" si="757"/>
        <v>0.28527131782945736</v>
      </c>
      <c r="KI126" s="81">
        <f t="shared" si="757"/>
        <v>5.4385964912280718E-2</v>
      </c>
      <c r="KJ126" s="81">
        <f t="shared" si="757"/>
        <v>0.19844961240310077</v>
      </c>
      <c r="KK126" s="81">
        <f t="shared" si="757"/>
        <v>0</v>
      </c>
      <c r="KL126" s="81">
        <f t="shared" si="757"/>
        <v>0.12215568862275455</v>
      </c>
      <c r="KM126" s="81">
        <f t="shared" si="757"/>
        <v>0.11067193675889331</v>
      </c>
      <c r="KN126" s="81">
        <f t="shared" si="757"/>
        <v>0.10481927710843382</v>
      </c>
      <c r="KO126" s="81">
        <f t="shared" si="757"/>
        <v>0.10246305418719213</v>
      </c>
      <c r="KP126" s="81">
        <f t="shared" si="757"/>
        <v>9.9790356394130031E-2</v>
      </c>
      <c r="KQ126" s="81">
        <f t="shared" si="757"/>
        <v>6.4864864864864841E-2</v>
      </c>
      <c r="KR126" s="81">
        <f t="shared" si="757"/>
        <v>0.15609756097560976</v>
      </c>
      <c r="KS126" s="81">
        <f t="shared" ref="KS126:LD126" si="758">0.4*KS99</f>
        <v>0.1389121338912134</v>
      </c>
      <c r="KT126" s="81">
        <f t="shared" si="758"/>
        <v>0.12692307692307694</v>
      </c>
      <c r="KU126" s="81">
        <f t="shared" si="758"/>
        <v>0.12178477690288712</v>
      </c>
      <c r="KV126" s="81">
        <f t="shared" si="758"/>
        <v>0.12</v>
      </c>
      <c r="KW126" s="81">
        <f t="shared" si="758"/>
        <v>0.13958333333333334</v>
      </c>
      <c r="KX126" s="81">
        <f t="shared" si="758"/>
        <v>0.1389121338912134</v>
      </c>
      <c r="KY126" s="81">
        <f t="shared" si="758"/>
        <v>0.12692307692307694</v>
      </c>
      <c r="KZ126" s="81">
        <f t="shared" si="758"/>
        <v>0.12178477690288712</v>
      </c>
      <c r="LA126" s="81">
        <f t="shared" si="758"/>
        <v>8.9686098654708207E-3</v>
      </c>
      <c r="LB126" s="81">
        <f t="shared" si="758"/>
        <v>0.11111111111111115</v>
      </c>
      <c r="LC126" s="81">
        <f t="shared" si="758"/>
        <v>0.12692307692307694</v>
      </c>
      <c r="LD126" s="81">
        <f t="shared" si="758"/>
        <v>0.12178477690288712</v>
      </c>
      <c r="LG126" s="81"/>
      <c r="LH126" s="81"/>
      <c r="LI126" s="339"/>
      <c r="LJ126" s="339"/>
      <c r="LK126" s="2"/>
      <c r="LL126" s="2"/>
      <c r="LM126" s="2"/>
      <c r="LN126" s="2"/>
      <c r="LO126" s="2"/>
      <c r="LP126" s="2"/>
      <c r="LQ126" s="2"/>
      <c r="LR126" s="2"/>
      <c r="LS126" s="2"/>
      <c r="LT126" s="2"/>
      <c r="LU126" s="2"/>
      <c r="LV126" s="2"/>
      <c r="LW126" s="2"/>
      <c r="LX126" s="2"/>
      <c r="LY126" s="2"/>
      <c r="LZ126" s="2"/>
      <c r="MA126" s="2"/>
      <c r="MB126" s="2"/>
      <c r="MC126" s="2"/>
      <c r="MD126" s="2"/>
      <c r="ME126" s="252">
        <f>0.22*ME99</f>
        <v>1.3397999999999999E-3</v>
      </c>
      <c r="MF126" s="2"/>
      <c r="MG126" s="2"/>
      <c r="MH126" s="252">
        <f>0.25*MH99</f>
        <v>-7.85E-2</v>
      </c>
      <c r="MI126" s="2"/>
      <c r="MJ126" s="2"/>
      <c r="MK126" s="2"/>
      <c r="ML126" s="2"/>
      <c r="MM126" s="2"/>
      <c r="MN126" s="2"/>
      <c r="MO126" s="2"/>
      <c r="MP126" s="2"/>
      <c r="MQ126" s="2"/>
      <c r="MR126" s="2"/>
      <c r="MT126" s="79" t="s">
        <v>2191</v>
      </c>
      <c r="MV126" s="81">
        <f>2-2</f>
        <v>0</v>
      </c>
      <c r="ND126" s="121"/>
      <c r="NF126" s="122"/>
      <c r="NH126" s="121"/>
      <c r="NI126" s="123"/>
      <c r="NJ126" s="180"/>
      <c r="NL126" s="121"/>
      <c r="NR126" s="123"/>
      <c r="OA126" s="122"/>
      <c r="OC126" s="121"/>
      <c r="OH126" s="121"/>
      <c r="OJ126" s="68">
        <v>9.4E-2</v>
      </c>
      <c r="OR126" s="121"/>
      <c r="OS126" s="121"/>
      <c r="PO126" s="121"/>
      <c r="PS126" s="123"/>
      <c r="PW126" s="123"/>
      <c r="RN126" s="123"/>
      <c r="RQ126" s="123"/>
      <c r="SM126" s="81"/>
      <c r="SN126" s="81">
        <v>0.13800000000000001</v>
      </c>
      <c r="SO126" s="81"/>
      <c r="SP126" s="81"/>
      <c r="SQ126" s="81"/>
      <c r="SR126" s="81"/>
      <c r="SS126" s="81"/>
      <c r="ST126" s="81"/>
      <c r="SU126" s="81"/>
      <c r="SV126" s="81"/>
      <c r="SW126" s="81"/>
      <c r="SX126" s="81"/>
      <c r="SY126" s="81"/>
      <c r="SZ126" s="81"/>
      <c r="TA126" s="81"/>
      <c r="TB126" s="81"/>
      <c r="TC126" s="81"/>
      <c r="TD126" s="81"/>
      <c r="TE126" s="81"/>
      <c r="TF126" s="81"/>
      <c r="TG126" s="81"/>
      <c r="TH126" s="81"/>
      <c r="TI126" s="81"/>
      <c r="TJ126" s="81"/>
      <c r="TK126" s="81"/>
      <c r="TL126" s="81"/>
      <c r="TM126" s="81"/>
      <c r="TN126" s="81"/>
      <c r="TO126" s="81"/>
      <c r="TP126" s="81"/>
      <c r="TQ126" s="81"/>
      <c r="TR126" s="81">
        <v>16.399999999999999</v>
      </c>
      <c r="TS126" s="81"/>
      <c r="TT126" s="81"/>
      <c r="TU126" s="81"/>
      <c r="TV126" s="81"/>
      <c r="TW126" s="81"/>
      <c r="TX126" s="81"/>
      <c r="TY126" s="81"/>
      <c r="TZ126" s="81"/>
      <c r="UA126" s="81"/>
      <c r="UB126" s="81"/>
      <c r="UC126" s="81"/>
      <c r="UD126" s="81"/>
      <c r="UE126" s="81"/>
      <c r="UF126" s="81"/>
      <c r="UG126" s="81"/>
      <c r="UH126" s="81"/>
      <c r="UI126" s="81"/>
      <c r="UJ126" s="82"/>
      <c r="UK126" s="82"/>
      <c r="UL126" s="81"/>
      <c r="UM126" s="81"/>
      <c r="UN126" s="81"/>
      <c r="UO126" s="81"/>
      <c r="UP126" s="81"/>
      <c r="UQ126" s="81"/>
      <c r="UR126" s="81"/>
      <c r="US126" s="81"/>
      <c r="UT126" s="81"/>
      <c r="UU126" s="81"/>
      <c r="UV126" s="81"/>
      <c r="UW126" s="81"/>
      <c r="UX126" s="81"/>
      <c r="UY126" s="81"/>
      <c r="UZ126" s="81"/>
      <c r="VA126" s="81"/>
      <c r="VB126" s="81"/>
      <c r="VC126" s="81"/>
      <c r="VD126" s="81"/>
      <c r="VE126" s="81"/>
      <c r="VF126" s="81"/>
      <c r="VG126" s="81"/>
      <c r="VH126" s="81"/>
      <c r="VI126" s="81"/>
      <c r="VJ126" s="81"/>
      <c r="VK126" s="81">
        <v>0.112</v>
      </c>
      <c r="VL126" s="81">
        <v>-0.22600000000000001</v>
      </c>
      <c r="VM126" s="81"/>
      <c r="VN126" s="81"/>
      <c r="VO126" s="81"/>
      <c r="VP126" s="81"/>
      <c r="VQ126" s="81"/>
      <c r="VR126" s="81"/>
      <c r="VS126" s="81"/>
      <c r="VT126" s="81"/>
      <c r="VU126" s="81"/>
      <c r="VV126" s="81"/>
      <c r="VW126" s="81"/>
      <c r="VX126" s="81"/>
      <c r="VY126" s="81"/>
      <c r="VZ126" s="81"/>
      <c r="WA126" s="81"/>
      <c r="WB126" s="81"/>
      <c r="WC126" s="81"/>
      <c r="WD126" s="81"/>
      <c r="WE126" s="80"/>
      <c r="WF126" s="81"/>
      <c r="WG126" s="81"/>
      <c r="WH126" s="81"/>
      <c r="WI126" s="81"/>
      <c r="WJ126" s="81"/>
      <c r="WK126" s="81"/>
      <c r="WL126" s="81"/>
      <c r="WM126" s="81"/>
      <c r="WN126" s="81"/>
      <c r="WO126" s="81"/>
      <c r="WP126" s="81"/>
      <c r="WQ126" s="81"/>
      <c r="WR126" s="81"/>
      <c r="WS126" s="81"/>
      <c r="WT126" s="81"/>
      <c r="WU126" s="81"/>
      <c r="WV126" s="81"/>
      <c r="WW126" s="81"/>
      <c r="WX126" s="81"/>
      <c r="WY126" s="81">
        <v>0.16400000000000001</v>
      </c>
      <c r="WZ126" s="81"/>
      <c r="XA126" s="81"/>
      <c r="XB126" s="81"/>
      <c r="XC126" s="81"/>
      <c r="XD126" s="81"/>
      <c r="XE126" s="81"/>
      <c r="XF126" s="81"/>
      <c r="XG126" s="81"/>
      <c r="XH126" s="81"/>
      <c r="XI126" s="81"/>
      <c r="XJ126" s="81"/>
      <c r="XK126" s="81"/>
      <c r="XL126" s="81"/>
      <c r="XM126" s="81"/>
      <c r="XN126" s="81"/>
      <c r="XO126" s="81"/>
      <c r="XP126" s="81"/>
      <c r="XQ126" s="81"/>
      <c r="XR126" s="81"/>
      <c r="XS126" s="81"/>
      <c r="XT126" s="81"/>
      <c r="XU126" s="81"/>
      <c r="XV126" s="81"/>
      <c r="XW126" s="81"/>
      <c r="XX126" s="81"/>
      <c r="XY126" s="81"/>
      <c r="XZ126" s="81"/>
      <c r="YA126" s="81"/>
      <c r="YB126" s="81"/>
      <c r="YC126" s="81"/>
      <c r="YD126" s="81"/>
      <c r="YE126" s="81"/>
      <c r="YF126" s="81"/>
      <c r="YL126" s="310"/>
      <c r="YM126" s="310"/>
      <c r="YN126" s="310"/>
      <c r="YO126" s="310"/>
      <c r="YP126" s="2"/>
      <c r="YQ126" s="2"/>
    </row>
    <row r="127" spans="1:667" s="68" customFormat="1" ht="15" customHeight="1" x14ac:dyDescent="0.25">
      <c r="A127" s="75" t="s">
        <v>80</v>
      </c>
      <c r="B127" s="75"/>
      <c r="U127" s="121" t="s">
        <v>303</v>
      </c>
      <c r="V127" s="121" t="s">
        <v>303</v>
      </c>
      <c r="W127" s="121" t="s">
        <v>303</v>
      </c>
      <c r="X127" s="121"/>
      <c r="Y127" s="121"/>
      <c r="Z127" s="121"/>
      <c r="AC127" s="68" t="s">
        <v>302</v>
      </c>
      <c r="AD127" s="68" t="s">
        <v>1100</v>
      </c>
      <c r="AE127" s="121"/>
      <c r="AH127" s="68" t="s">
        <v>302</v>
      </c>
      <c r="AI127" s="68" t="s">
        <v>1100</v>
      </c>
      <c r="AJ127" s="68" t="s">
        <v>306</v>
      </c>
      <c r="BB127" s="68" t="s">
        <v>432</v>
      </c>
      <c r="BN127" s="68" t="s">
        <v>650</v>
      </c>
      <c r="BU127" s="121" t="s">
        <v>816</v>
      </c>
      <c r="BW127" s="121"/>
      <c r="BX127" s="121"/>
      <c r="BY127" s="121" t="s">
        <v>2280</v>
      </c>
      <c r="BZ127" s="121" t="s">
        <v>953</v>
      </c>
      <c r="CA127" s="121"/>
      <c r="CB127" s="121"/>
      <c r="CC127" s="121"/>
      <c r="CD127" s="121"/>
      <c r="CE127" s="121"/>
      <c r="CF127" s="121"/>
      <c r="CG127" s="68" t="s">
        <v>784</v>
      </c>
      <c r="CH127" s="68" t="s">
        <v>784</v>
      </c>
      <c r="CI127" s="68" t="s">
        <v>784</v>
      </c>
      <c r="CK127" s="121"/>
      <c r="CS127" s="121" t="s">
        <v>859</v>
      </c>
      <c r="CT127" s="121" t="s">
        <v>859</v>
      </c>
      <c r="CU127" s="121" t="s">
        <v>859</v>
      </c>
      <c r="CV127" s="121" t="s">
        <v>859</v>
      </c>
      <c r="EJ127" s="68" t="s">
        <v>880</v>
      </c>
      <c r="FO127" s="68" t="s">
        <v>1232</v>
      </c>
      <c r="FP127" s="68" t="s">
        <v>432</v>
      </c>
      <c r="FX127" s="68" t="s">
        <v>888</v>
      </c>
      <c r="FY127" s="68" t="s">
        <v>888</v>
      </c>
      <c r="FZ127" s="68" t="s">
        <v>888</v>
      </c>
      <c r="GA127" s="68" t="s">
        <v>888</v>
      </c>
      <c r="GB127" s="68" t="s">
        <v>888</v>
      </c>
      <c r="GC127" s="68" t="s">
        <v>888</v>
      </c>
      <c r="GD127" s="68" t="s">
        <v>888</v>
      </c>
      <c r="GE127" s="68" t="s">
        <v>888</v>
      </c>
      <c r="GF127" s="68" t="s">
        <v>888</v>
      </c>
      <c r="GG127" s="68" t="s">
        <v>1092</v>
      </c>
      <c r="GH127" s="68" t="s">
        <v>322</v>
      </c>
      <c r="GI127" s="68" t="s">
        <v>322</v>
      </c>
      <c r="GJ127" s="68" t="s">
        <v>322</v>
      </c>
      <c r="GK127" s="68" t="s">
        <v>322</v>
      </c>
      <c r="GL127" s="68" t="s">
        <v>322</v>
      </c>
      <c r="GM127" s="68" t="s">
        <v>322</v>
      </c>
      <c r="GN127" s="68" t="s">
        <v>322</v>
      </c>
      <c r="GO127" s="68" t="s">
        <v>322</v>
      </c>
      <c r="GP127" s="80" t="s">
        <v>1677</v>
      </c>
      <c r="GQ127" s="81" t="str">
        <f>GP127</f>
        <v>base value from table 1 p 539;  new value from table 3 p 540</v>
      </c>
      <c r="GR127" s="81" t="str">
        <f>GQ127</f>
        <v>base value from table 1 p 539;  new value from table 3 p 540</v>
      </c>
      <c r="GS127" s="81"/>
      <c r="GT127" s="81" t="s">
        <v>1680</v>
      </c>
      <c r="GU127" s="79" t="str">
        <f>GQ127</f>
        <v>base value from table 1 p 539;  new value from table 3 p 540</v>
      </c>
      <c r="GV127" s="81" t="s">
        <v>1718</v>
      </c>
      <c r="GW127" s="81" t="s">
        <v>1719</v>
      </c>
      <c r="GX127" s="79" t="str">
        <f>GT127</f>
        <v>Table 1, p 29</v>
      </c>
      <c r="GY127" s="81" t="s">
        <v>1718</v>
      </c>
      <c r="GZ127" s="81" t="s">
        <v>1719</v>
      </c>
      <c r="HA127" s="81"/>
      <c r="HB127" s="81"/>
      <c r="HC127" s="81" t="s">
        <v>1605</v>
      </c>
      <c r="HD127" s="81" t="s">
        <v>1606</v>
      </c>
      <c r="HE127" s="81" t="s">
        <v>1608</v>
      </c>
      <c r="HF127" s="81"/>
      <c r="HG127" s="81"/>
      <c r="HH127" s="81"/>
      <c r="HI127" s="81"/>
      <c r="HJ127" s="81" t="s">
        <v>1700</v>
      </c>
      <c r="HK127" s="81" t="s">
        <v>1691</v>
      </c>
      <c r="HL127" s="81" t="s">
        <v>1691</v>
      </c>
      <c r="HM127" s="81" t="s">
        <v>1691</v>
      </c>
      <c r="HN127" s="81" t="s">
        <v>1691</v>
      </c>
      <c r="HO127" s="81" t="s">
        <v>1692</v>
      </c>
      <c r="HP127" s="81" t="s">
        <v>1692</v>
      </c>
      <c r="HQ127" s="81" t="s">
        <v>1692</v>
      </c>
      <c r="HR127" s="81" t="s">
        <v>1692</v>
      </c>
      <c r="HS127" s="81" t="s">
        <v>1693</v>
      </c>
      <c r="HT127" s="81" t="s">
        <v>1694</v>
      </c>
      <c r="HU127" s="151" t="s">
        <v>1911</v>
      </c>
      <c r="HV127" s="151" t="s">
        <v>1911</v>
      </c>
      <c r="HW127" s="81" t="s">
        <v>2381</v>
      </c>
      <c r="HX127" s="81" t="s">
        <v>2380</v>
      </c>
      <c r="HY127" s="81" t="s">
        <v>697</v>
      </c>
      <c r="HZ127" s="151" t="s">
        <v>1911</v>
      </c>
      <c r="IA127" s="81"/>
      <c r="IB127" s="81" t="s">
        <v>1913</v>
      </c>
      <c r="IC127" s="81"/>
      <c r="ID127" s="81"/>
      <c r="IE127" s="81"/>
      <c r="IF127" s="81"/>
      <c r="IG127" s="243" t="s">
        <v>2757</v>
      </c>
      <c r="IH127" s="243" t="s">
        <v>2757</v>
      </c>
      <c r="II127" s="243" t="s">
        <v>2757</v>
      </c>
      <c r="IJ127" s="243" t="s">
        <v>2757</v>
      </c>
      <c r="IK127" s="243" t="s">
        <v>2757</v>
      </c>
      <c r="IL127" s="243" t="s">
        <v>2757</v>
      </c>
      <c r="IM127" s="243" t="s">
        <v>2757</v>
      </c>
      <c r="IN127" s="243" t="s">
        <v>2757</v>
      </c>
      <c r="IO127" s="243" t="s">
        <v>2757</v>
      </c>
      <c r="IP127" s="243" t="s">
        <v>2757</v>
      </c>
      <c r="IQ127" s="243" t="s">
        <v>2757</v>
      </c>
      <c r="IR127" s="243" t="s">
        <v>2757</v>
      </c>
      <c r="IS127" s="243" t="s">
        <v>2757</v>
      </c>
      <c r="IT127" s="243" t="s">
        <v>2757</v>
      </c>
      <c r="IU127" s="243" t="s">
        <v>2757</v>
      </c>
      <c r="IV127" s="243" t="s">
        <v>2757</v>
      </c>
      <c r="IW127" s="243" t="s">
        <v>2757</v>
      </c>
      <c r="IX127" s="243" t="s">
        <v>2757</v>
      </c>
      <c r="IY127" s="243" t="s">
        <v>2757</v>
      </c>
      <c r="IZ127" s="243" t="s">
        <v>2757</v>
      </c>
      <c r="JA127" s="243" t="s">
        <v>2757</v>
      </c>
      <c r="JB127" s="243" t="s">
        <v>2757</v>
      </c>
      <c r="JC127" s="243" t="s">
        <v>2757</v>
      </c>
      <c r="JD127" s="243" t="s">
        <v>2757</v>
      </c>
      <c r="JE127" s="243" t="s">
        <v>2757</v>
      </c>
      <c r="JF127" s="243" t="s">
        <v>2757</v>
      </c>
      <c r="JG127" s="243" t="s">
        <v>2757</v>
      </c>
      <c r="JH127" s="243" t="s">
        <v>2757</v>
      </c>
      <c r="JI127" s="243" t="s">
        <v>2757</v>
      </c>
      <c r="JJ127" s="243" t="s">
        <v>2757</v>
      </c>
      <c r="JK127" s="243" t="s">
        <v>2757</v>
      </c>
      <c r="JL127" s="243" t="s">
        <v>2757</v>
      </c>
      <c r="JM127" s="243" t="s">
        <v>2757</v>
      </c>
      <c r="JN127" s="243" t="s">
        <v>2757</v>
      </c>
      <c r="JO127" s="243" t="s">
        <v>2757</v>
      </c>
      <c r="JP127" s="243" t="s">
        <v>2757</v>
      </c>
      <c r="JQ127" s="243" t="s">
        <v>2757</v>
      </c>
      <c r="JR127" s="243" t="s">
        <v>2757</v>
      </c>
      <c r="JS127" s="243" t="s">
        <v>2757</v>
      </c>
      <c r="JT127" s="243" t="s">
        <v>2757</v>
      </c>
      <c r="JU127" s="243" t="s">
        <v>2757</v>
      </c>
      <c r="JV127" s="243" t="s">
        <v>2757</v>
      </c>
      <c r="JW127" s="243" t="s">
        <v>2757</v>
      </c>
      <c r="JX127" s="243" t="s">
        <v>2757</v>
      </c>
      <c r="JY127" s="243" t="s">
        <v>2757</v>
      </c>
      <c r="JZ127" s="243" t="s">
        <v>2757</v>
      </c>
      <c r="KA127" s="243" t="s">
        <v>2757</v>
      </c>
      <c r="KB127" s="243" t="s">
        <v>2757</v>
      </c>
      <c r="KC127" s="243" t="s">
        <v>2757</v>
      </c>
      <c r="KD127" s="243" t="s">
        <v>2757</v>
      </c>
      <c r="KE127" s="243" t="s">
        <v>2757</v>
      </c>
      <c r="KF127" s="243" t="s">
        <v>2757</v>
      </c>
      <c r="KG127" s="243" t="s">
        <v>2757</v>
      </c>
      <c r="KH127" s="243" t="s">
        <v>2757</v>
      </c>
      <c r="KI127" s="243" t="s">
        <v>2757</v>
      </c>
      <c r="KJ127" s="243" t="s">
        <v>2757</v>
      </c>
      <c r="KK127" s="243" t="s">
        <v>2757</v>
      </c>
      <c r="KL127" s="243" t="s">
        <v>2757</v>
      </c>
      <c r="KM127" s="243" t="s">
        <v>2757</v>
      </c>
      <c r="KN127" s="243" t="s">
        <v>2757</v>
      </c>
      <c r="KO127" s="243" t="s">
        <v>2757</v>
      </c>
      <c r="KP127" s="243" t="s">
        <v>2757</v>
      </c>
      <c r="KQ127" s="243" t="s">
        <v>2757</v>
      </c>
      <c r="KR127" s="243" t="s">
        <v>2757</v>
      </c>
      <c r="KS127" s="243" t="s">
        <v>2757</v>
      </c>
      <c r="KT127" s="243" t="s">
        <v>2757</v>
      </c>
      <c r="KU127" s="243" t="s">
        <v>2757</v>
      </c>
      <c r="KV127" s="243" t="s">
        <v>2757</v>
      </c>
      <c r="KW127" s="243" t="s">
        <v>2757</v>
      </c>
      <c r="KX127" s="243" t="s">
        <v>2757</v>
      </c>
      <c r="KY127" s="243" t="s">
        <v>2757</v>
      </c>
      <c r="KZ127" s="243" t="s">
        <v>2757</v>
      </c>
      <c r="LA127" s="243" t="s">
        <v>2757</v>
      </c>
      <c r="LB127" s="243" t="s">
        <v>2757</v>
      </c>
      <c r="LC127" s="243" t="s">
        <v>2757</v>
      </c>
      <c r="LD127" s="243" t="s">
        <v>2757</v>
      </c>
      <c r="LG127" s="81"/>
      <c r="LH127" s="81"/>
      <c r="LI127" s="339" t="s">
        <v>1979</v>
      </c>
      <c r="LJ127" s="339" t="s">
        <v>1979</v>
      </c>
      <c r="LK127" s="2"/>
      <c r="LL127" s="2"/>
      <c r="LM127" s="2"/>
      <c r="LN127" s="2"/>
      <c r="LO127" s="2"/>
      <c r="LP127" s="2"/>
      <c r="LQ127" s="2"/>
      <c r="LR127" s="2"/>
      <c r="LS127" s="2"/>
      <c r="LT127" s="2"/>
      <c r="LU127" s="2"/>
      <c r="LV127" s="2"/>
      <c r="LW127" s="2"/>
      <c r="LX127" s="2"/>
      <c r="LY127" s="2"/>
      <c r="LZ127" s="2"/>
      <c r="MA127" s="2"/>
      <c r="MB127" s="2"/>
      <c r="MC127" s="2"/>
      <c r="MD127" s="2"/>
      <c r="ME127" s="2" t="s">
        <v>2758</v>
      </c>
      <c r="MF127" s="2"/>
      <c r="MG127" s="2"/>
      <c r="MH127" s="2" t="s">
        <v>2759</v>
      </c>
      <c r="MI127" s="2"/>
      <c r="MJ127" s="2"/>
      <c r="MK127" s="2"/>
      <c r="ML127" s="2"/>
      <c r="MM127" s="2"/>
      <c r="MN127" s="2"/>
      <c r="MO127" s="2"/>
      <c r="MP127" s="2"/>
      <c r="MQ127" s="2"/>
      <c r="MR127" s="2"/>
      <c r="MT127" s="79" t="s">
        <v>2191</v>
      </c>
      <c r="MV127" s="81" t="s">
        <v>1607</v>
      </c>
      <c r="MW127" s="68" t="s">
        <v>1979</v>
      </c>
      <c r="ND127" s="121"/>
      <c r="NF127" s="122"/>
      <c r="NH127" s="121"/>
      <c r="NI127" s="123"/>
      <c r="NJ127" s="180"/>
      <c r="NL127" s="121"/>
      <c r="NR127" s="123"/>
      <c r="OA127" s="122"/>
      <c r="OC127" s="121"/>
      <c r="OH127" s="121"/>
      <c r="OJ127" s="68" t="s">
        <v>851</v>
      </c>
      <c r="OR127" s="121"/>
      <c r="OS127" s="121"/>
      <c r="PO127" s="121"/>
      <c r="PS127" s="123"/>
      <c r="PW127" s="123"/>
      <c r="RN127" s="123"/>
      <c r="RQ127" s="123"/>
      <c r="SM127" s="81"/>
      <c r="SN127" s="81" t="s">
        <v>1717</v>
      </c>
      <c r="SO127" s="81"/>
      <c r="SP127" s="81"/>
      <c r="SQ127" s="81"/>
      <c r="SR127" s="81"/>
      <c r="SS127" s="81"/>
      <c r="ST127" s="81"/>
      <c r="SU127" s="81"/>
      <c r="SV127" s="81"/>
      <c r="SW127" s="81"/>
      <c r="SX127" s="81"/>
      <c r="SY127" s="81"/>
      <c r="SZ127" s="81"/>
      <c r="TA127" s="81"/>
      <c r="TB127" s="81"/>
      <c r="TC127" s="81"/>
      <c r="TD127" s="81"/>
      <c r="TE127" s="81"/>
      <c r="TF127" s="81"/>
      <c r="TG127" s="81"/>
      <c r="TH127" s="81"/>
      <c r="TI127" s="81"/>
      <c r="TJ127" s="81"/>
      <c r="TK127" s="81"/>
      <c r="TL127" s="81"/>
      <c r="TM127" s="81"/>
      <c r="TN127" s="81"/>
      <c r="TO127" s="81"/>
      <c r="TP127" s="81"/>
      <c r="TQ127" s="81"/>
      <c r="TR127" s="81" t="s">
        <v>1720</v>
      </c>
      <c r="TS127" s="81"/>
      <c r="TT127" s="81"/>
      <c r="TU127" s="81"/>
      <c r="TV127" s="81"/>
      <c r="TW127" s="81"/>
      <c r="TX127" s="81"/>
      <c r="TY127" s="81"/>
      <c r="TZ127" s="81"/>
      <c r="UA127" s="81"/>
      <c r="UB127" s="81"/>
      <c r="UC127" s="81"/>
      <c r="UD127" s="81"/>
      <c r="UE127" s="81"/>
      <c r="UF127" s="81"/>
      <c r="UG127" s="81"/>
      <c r="UH127" s="81"/>
      <c r="UI127" s="81"/>
      <c r="UJ127" s="82"/>
      <c r="UK127" s="82"/>
      <c r="UL127" s="81"/>
      <c r="UM127" s="81"/>
      <c r="UN127" s="81"/>
      <c r="UO127" s="81"/>
      <c r="UP127" s="81"/>
      <c r="UQ127" s="81"/>
      <c r="UR127" s="81"/>
      <c r="US127" s="81"/>
      <c r="UT127" s="81"/>
      <c r="UU127" s="81"/>
      <c r="UV127" s="81"/>
      <c r="UW127" s="81"/>
      <c r="UX127" s="81"/>
      <c r="UY127" s="81"/>
      <c r="UZ127" s="81"/>
      <c r="VA127" s="81"/>
      <c r="VB127" s="81"/>
      <c r="VC127" s="81"/>
      <c r="VD127" s="81"/>
      <c r="VE127" s="81"/>
      <c r="VF127" s="81"/>
      <c r="VG127" s="81"/>
      <c r="VH127" s="81"/>
      <c r="VI127" s="81"/>
      <c r="VJ127" s="81"/>
      <c r="VK127" s="81" t="s">
        <v>322</v>
      </c>
      <c r="VL127" s="81" t="s">
        <v>322</v>
      </c>
      <c r="VM127" s="81"/>
      <c r="VN127" s="81"/>
      <c r="VO127" s="81"/>
      <c r="VP127" s="81"/>
      <c r="VQ127" s="81"/>
      <c r="VR127" s="81"/>
      <c r="VS127" s="81"/>
      <c r="VT127" s="81"/>
      <c r="VU127" s="81"/>
      <c r="VV127" s="81"/>
      <c r="VW127" s="81"/>
      <c r="VX127" s="81"/>
      <c r="VY127" s="81"/>
      <c r="VZ127" s="81"/>
      <c r="WA127" s="81"/>
      <c r="WB127" s="81"/>
      <c r="WC127" s="81"/>
      <c r="WD127" s="81"/>
      <c r="WE127" s="80"/>
      <c r="WF127" s="81"/>
      <c r="WG127" s="81"/>
      <c r="WH127" s="81"/>
      <c r="WI127" s="81"/>
      <c r="WJ127" s="81"/>
      <c r="WK127" s="81"/>
      <c r="WL127" s="81"/>
      <c r="WM127" s="81"/>
      <c r="WN127" s="81"/>
      <c r="WO127" s="81"/>
      <c r="WP127" s="81"/>
      <c r="WQ127" s="81"/>
      <c r="WR127" s="81"/>
      <c r="WS127" s="81"/>
      <c r="WT127" s="81"/>
      <c r="WU127" s="81"/>
      <c r="WV127" s="81"/>
      <c r="WW127" s="81"/>
      <c r="WX127" s="81"/>
      <c r="WY127" s="81" t="s">
        <v>1912</v>
      </c>
      <c r="WZ127" s="81"/>
      <c r="XA127" s="81"/>
      <c r="XB127" s="81"/>
      <c r="XC127" s="81"/>
      <c r="XD127" s="81"/>
      <c r="XE127" s="81"/>
      <c r="XF127" s="81"/>
      <c r="XG127" s="81"/>
      <c r="XH127" s="81"/>
      <c r="XI127" s="81"/>
      <c r="XJ127" s="81"/>
      <c r="XK127" s="81"/>
      <c r="XL127" s="81"/>
      <c r="XM127" s="81"/>
      <c r="XN127" s="81"/>
      <c r="XO127" s="81"/>
      <c r="XP127" s="81"/>
      <c r="XQ127" s="81"/>
      <c r="XR127" s="81"/>
      <c r="XS127" s="81"/>
      <c r="XT127" s="81"/>
      <c r="XU127" s="81"/>
      <c r="XV127" s="81"/>
      <c r="XW127" s="81"/>
      <c r="XX127" s="81"/>
      <c r="XY127" s="81"/>
      <c r="XZ127" s="81"/>
      <c r="YA127" s="81"/>
      <c r="YB127" s="81"/>
      <c r="YC127" s="81"/>
      <c r="YD127" s="81"/>
      <c r="YE127" s="81"/>
      <c r="YF127" s="81"/>
      <c r="YL127" s="310" t="s">
        <v>1979</v>
      </c>
      <c r="YM127" s="310" t="s">
        <v>1979</v>
      </c>
      <c r="YN127" s="310" t="s">
        <v>1979</v>
      </c>
      <c r="YO127" s="310" t="s">
        <v>1979</v>
      </c>
      <c r="YP127" s="2"/>
      <c r="YQ127" s="2"/>
    </row>
    <row r="128" spans="1:667" s="68" customFormat="1" ht="15" customHeight="1" x14ac:dyDescent="0.25">
      <c r="A128" s="75"/>
      <c r="B128" s="75"/>
      <c r="U128" s="121"/>
      <c r="V128" s="121"/>
      <c r="W128" s="121"/>
      <c r="X128" s="121"/>
      <c r="Y128" s="121"/>
      <c r="Z128" s="121"/>
      <c r="AE128" s="121"/>
      <c r="BU128" s="121"/>
      <c r="BW128" s="121"/>
      <c r="BX128" s="121"/>
      <c r="BY128" s="121"/>
      <c r="BZ128" s="121"/>
      <c r="CA128" s="121"/>
      <c r="CB128" s="121"/>
      <c r="CC128" s="121"/>
      <c r="CD128" s="121"/>
      <c r="CE128" s="121"/>
      <c r="CF128" s="121"/>
      <c r="CK128" s="121"/>
      <c r="CS128" s="121"/>
      <c r="CT128" s="121"/>
      <c r="CU128" s="121"/>
      <c r="CV128" s="121"/>
      <c r="GP128" s="80"/>
      <c r="GQ128" s="81"/>
      <c r="GR128" s="81"/>
      <c r="GS128" s="81"/>
      <c r="GT128" s="81"/>
      <c r="GU128" s="79"/>
      <c r="GV128" s="81"/>
      <c r="GW128" s="81"/>
      <c r="GX128" s="79"/>
      <c r="GY128" s="81"/>
      <c r="GZ128" s="81"/>
      <c r="HA128" s="81"/>
      <c r="HB128" s="81"/>
      <c r="HC128" s="81"/>
      <c r="HD128" s="81"/>
      <c r="HE128" s="81"/>
      <c r="HF128" s="81"/>
      <c r="HG128" s="81"/>
      <c r="HH128" s="81"/>
      <c r="HI128" s="81"/>
      <c r="HJ128" s="81"/>
      <c r="HK128" s="81"/>
      <c r="HL128" s="81"/>
      <c r="HM128" s="81"/>
      <c r="HN128" s="81"/>
      <c r="HO128" s="81"/>
      <c r="HP128" s="81"/>
      <c r="HQ128" s="81"/>
      <c r="HR128" s="81"/>
      <c r="HS128" s="81"/>
      <c r="HT128" s="81"/>
      <c r="HU128" s="81"/>
      <c r="HV128" s="81"/>
      <c r="HW128" s="81"/>
      <c r="HX128" s="81"/>
      <c r="HY128" s="81"/>
      <c r="HZ128" s="81"/>
      <c r="IA128" s="81"/>
      <c r="IB128" s="81"/>
      <c r="IC128" s="81"/>
      <c r="ID128" s="81"/>
      <c r="IE128" s="81"/>
      <c r="IF128" s="81"/>
      <c r="IG128" s="81"/>
      <c r="IH128" s="81"/>
      <c r="II128" s="81"/>
      <c r="IJ128" s="81"/>
      <c r="IK128" s="81"/>
      <c r="IL128" s="81"/>
      <c r="IM128" s="81"/>
      <c r="IN128" s="81"/>
      <c r="IO128" s="81"/>
      <c r="IP128" s="81"/>
      <c r="IQ128" s="81"/>
      <c r="IR128" s="81"/>
      <c r="IS128" s="81"/>
      <c r="IT128" s="81"/>
      <c r="IU128" s="81"/>
      <c r="IV128" s="81"/>
      <c r="IW128" s="81"/>
      <c r="IX128" s="81"/>
      <c r="IY128" s="81"/>
      <c r="IZ128" s="81"/>
      <c r="JA128" s="81"/>
      <c r="JB128" s="81"/>
      <c r="JC128" s="81"/>
      <c r="JD128" s="81"/>
      <c r="JE128" s="81"/>
      <c r="JF128" s="81"/>
      <c r="JG128" s="81"/>
      <c r="JH128" s="81"/>
      <c r="JI128" s="81"/>
      <c r="JJ128" s="81"/>
      <c r="JK128" s="81"/>
      <c r="JL128" s="81"/>
      <c r="JM128" s="81"/>
      <c r="JN128" s="81"/>
      <c r="JO128" s="81"/>
      <c r="JP128" s="81"/>
      <c r="JQ128" s="81"/>
      <c r="JR128" s="81"/>
      <c r="JS128" s="81"/>
      <c r="JT128" s="81"/>
      <c r="JU128" s="81"/>
      <c r="JV128" s="81"/>
      <c r="JW128" s="81"/>
      <c r="JX128" s="81"/>
      <c r="JY128" s="81"/>
      <c r="JZ128" s="81"/>
      <c r="KA128" s="81"/>
      <c r="KB128" s="81"/>
      <c r="KC128" s="81"/>
      <c r="KD128" s="81"/>
      <c r="KE128" s="81"/>
      <c r="KF128" s="81"/>
      <c r="KG128" s="81"/>
      <c r="KH128" s="81"/>
      <c r="KI128" s="81"/>
      <c r="KJ128" s="121"/>
      <c r="KK128" s="121"/>
      <c r="LG128" s="81"/>
      <c r="LH128" s="81"/>
      <c r="LI128" s="339"/>
      <c r="LJ128" s="339"/>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T128" s="79" t="s">
        <v>2191</v>
      </c>
      <c r="MV128" s="81"/>
      <c r="ND128" s="121"/>
      <c r="NF128" s="122"/>
      <c r="NH128" s="121"/>
      <c r="NI128" s="123"/>
      <c r="NJ128" s="180"/>
      <c r="NL128" s="121"/>
      <c r="NR128" s="123"/>
      <c r="OA128" s="122"/>
      <c r="OC128" s="121"/>
      <c r="OH128" s="121"/>
      <c r="OR128" s="121"/>
      <c r="OS128" s="121"/>
      <c r="PO128" s="121"/>
      <c r="PS128" s="123"/>
      <c r="PW128" s="123"/>
      <c r="RN128" s="123"/>
      <c r="RQ128" s="123"/>
      <c r="SM128" s="81"/>
      <c r="SN128" s="81"/>
      <c r="SO128" s="81"/>
      <c r="SP128" s="81"/>
      <c r="SQ128" s="81"/>
      <c r="SR128" s="81"/>
      <c r="SS128" s="81"/>
      <c r="ST128" s="81"/>
      <c r="SU128" s="81"/>
      <c r="SV128" s="81"/>
      <c r="SW128" s="81"/>
      <c r="SX128" s="81"/>
      <c r="SY128" s="81"/>
      <c r="SZ128" s="81"/>
      <c r="TA128" s="81"/>
      <c r="TB128" s="81"/>
      <c r="TC128" s="81"/>
      <c r="TD128" s="81"/>
      <c r="TE128" s="81"/>
      <c r="TF128" s="81"/>
      <c r="TG128" s="81"/>
      <c r="TH128" s="81"/>
      <c r="TI128" s="81"/>
      <c r="TJ128" s="81"/>
      <c r="TK128" s="81"/>
      <c r="TL128" s="81"/>
      <c r="TM128" s="81"/>
      <c r="TN128" s="81"/>
      <c r="TO128" s="81"/>
      <c r="TP128" s="81"/>
      <c r="TQ128" s="81"/>
      <c r="TR128" s="81"/>
      <c r="TS128" s="81"/>
      <c r="TT128" s="81"/>
      <c r="TU128" s="81"/>
      <c r="TV128" s="81"/>
      <c r="TW128" s="81"/>
      <c r="TX128" s="81"/>
      <c r="TY128" s="81"/>
      <c r="TZ128" s="81"/>
      <c r="UA128" s="81"/>
      <c r="UB128" s="81"/>
      <c r="UC128" s="81"/>
      <c r="UD128" s="81"/>
      <c r="UE128" s="81"/>
      <c r="UF128" s="81"/>
      <c r="UG128" s="81"/>
      <c r="UH128" s="81"/>
      <c r="UI128" s="81"/>
      <c r="UJ128" s="82"/>
      <c r="UK128" s="82"/>
      <c r="UL128" s="81"/>
      <c r="UM128" s="81"/>
      <c r="UN128" s="81"/>
      <c r="UO128" s="81"/>
      <c r="UP128" s="81"/>
      <c r="UQ128" s="81"/>
      <c r="UR128" s="81"/>
      <c r="US128" s="81"/>
      <c r="UT128" s="81"/>
      <c r="UU128" s="81"/>
      <c r="UV128" s="81"/>
      <c r="UW128" s="81"/>
      <c r="UX128" s="81"/>
      <c r="UY128" s="81"/>
      <c r="UZ128" s="81"/>
      <c r="VA128" s="81"/>
      <c r="VB128" s="81"/>
      <c r="VC128" s="81"/>
      <c r="VD128" s="81"/>
      <c r="VE128" s="81"/>
      <c r="VF128" s="81"/>
      <c r="VG128" s="81"/>
      <c r="VH128" s="81"/>
      <c r="VI128" s="81"/>
      <c r="VJ128" s="81"/>
      <c r="VK128" s="81"/>
      <c r="VL128" s="81"/>
      <c r="VM128" s="81"/>
      <c r="VN128" s="81"/>
      <c r="VO128" s="81"/>
      <c r="VP128" s="81"/>
      <c r="VQ128" s="81"/>
      <c r="VR128" s="81"/>
      <c r="VS128" s="81"/>
      <c r="VT128" s="81"/>
      <c r="VU128" s="81"/>
      <c r="VV128" s="81"/>
      <c r="VW128" s="81"/>
      <c r="VX128" s="81"/>
      <c r="VY128" s="81"/>
      <c r="VZ128" s="81"/>
      <c r="WA128" s="81"/>
      <c r="WB128" s="81"/>
      <c r="WC128" s="81"/>
      <c r="WD128" s="81"/>
      <c r="WE128" s="80"/>
      <c r="WF128" s="81"/>
      <c r="WG128" s="81"/>
      <c r="WH128" s="81"/>
      <c r="WI128" s="81"/>
      <c r="WJ128" s="81"/>
      <c r="WK128" s="81"/>
      <c r="WL128" s="81"/>
      <c r="WM128" s="81"/>
      <c r="WN128" s="81"/>
      <c r="WO128" s="81"/>
      <c r="WP128" s="81"/>
      <c r="WQ128" s="81"/>
      <c r="WR128" s="81"/>
      <c r="WS128" s="81"/>
      <c r="WT128" s="81"/>
      <c r="WU128" s="81"/>
      <c r="WV128" s="81"/>
      <c r="WW128" s="81"/>
      <c r="WX128" s="81"/>
      <c r="WY128" s="81"/>
      <c r="WZ128" s="81"/>
      <c r="XA128" s="81"/>
      <c r="XB128" s="81"/>
      <c r="XC128" s="81"/>
      <c r="XD128" s="81"/>
      <c r="XE128" s="81"/>
      <c r="XF128" s="81"/>
      <c r="XG128" s="81"/>
      <c r="XH128" s="81"/>
      <c r="XI128" s="81"/>
      <c r="XJ128" s="81"/>
      <c r="XK128" s="81"/>
      <c r="XL128" s="81"/>
      <c r="XM128" s="81"/>
      <c r="XN128" s="81"/>
      <c r="XO128" s="81"/>
      <c r="XP128" s="81"/>
      <c r="XQ128" s="81"/>
      <c r="XR128" s="81"/>
      <c r="XS128" s="81"/>
      <c r="XT128" s="81"/>
      <c r="XU128" s="81"/>
      <c r="XV128" s="81"/>
      <c r="XW128" s="81"/>
      <c r="XX128" s="81"/>
      <c r="XY128" s="81"/>
      <c r="XZ128" s="81"/>
      <c r="YA128" s="81"/>
      <c r="YB128" s="81"/>
      <c r="YC128" s="81"/>
      <c r="YD128" s="81"/>
      <c r="YE128" s="81"/>
      <c r="YF128" s="81"/>
      <c r="YL128" s="310"/>
      <c r="YM128" s="310"/>
      <c r="YN128" s="310"/>
      <c r="YO128" s="310"/>
      <c r="YP128" s="2"/>
      <c r="YQ128" s="2"/>
    </row>
    <row r="129" spans="1:667" s="68" customFormat="1" ht="15" customHeight="1" x14ac:dyDescent="0.25">
      <c r="A129" s="152" t="s">
        <v>1123</v>
      </c>
      <c r="B129" s="75"/>
      <c r="AC129" s="68">
        <v>0</v>
      </c>
      <c r="AH129" s="68">
        <v>0</v>
      </c>
      <c r="BW129" s="121"/>
      <c r="BX129" s="121"/>
      <c r="BY129" s="121"/>
      <c r="BZ129" s="121"/>
      <c r="CA129" s="121"/>
      <c r="CB129" s="121"/>
      <c r="CC129" s="121"/>
      <c r="CD129" s="121"/>
      <c r="CE129" s="121"/>
      <c r="CF129" s="121"/>
      <c r="CK129" s="121"/>
      <c r="GP129" s="80"/>
      <c r="GQ129" s="81"/>
      <c r="GR129" s="81"/>
      <c r="GS129" s="81"/>
      <c r="GT129" s="81"/>
      <c r="GU129" s="79"/>
      <c r="GV129" s="81"/>
      <c r="GW129" s="81"/>
      <c r="GX129" s="79"/>
      <c r="GY129" s="81"/>
      <c r="GZ129" s="81"/>
      <c r="HA129" s="81"/>
      <c r="HB129" s="81"/>
      <c r="HC129" s="81"/>
      <c r="HD129" s="81"/>
      <c r="HE129" s="81"/>
      <c r="HF129" s="81"/>
      <c r="HG129" s="81"/>
      <c r="HH129" s="81"/>
      <c r="HI129" s="81"/>
      <c r="HJ129" s="81"/>
      <c r="HK129" s="81"/>
      <c r="HL129" s="81"/>
      <c r="HM129" s="81"/>
      <c r="HN129" s="81"/>
      <c r="HO129" s="81"/>
      <c r="HP129" s="81"/>
      <c r="HQ129" s="81"/>
      <c r="HR129" s="81"/>
      <c r="HS129" s="81"/>
      <c r="HT129" s="81"/>
      <c r="HU129" s="81"/>
      <c r="HV129" s="81"/>
      <c r="HW129" s="81"/>
      <c r="HX129" s="81"/>
      <c r="HY129" s="81"/>
      <c r="HZ129" s="81"/>
      <c r="IA129" s="81"/>
      <c r="IB129" s="81"/>
      <c r="IC129" s="81"/>
      <c r="ID129" s="81"/>
      <c r="IE129" s="81"/>
      <c r="IF129" s="81"/>
      <c r="LG129" s="81"/>
      <c r="LH129" s="81"/>
      <c r="LI129" s="339"/>
      <c r="LJ129" s="339"/>
      <c r="LK129" s="2"/>
      <c r="LL129" s="2"/>
      <c r="LM129" s="2"/>
      <c r="LN129" s="2"/>
      <c r="LO129" s="2"/>
      <c r="LP129" s="2"/>
      <c r="LQ129" s="2"/>
      <c r="LR129" s="2"/>
      <c r="LS129" s="2"/>
      <c r="LT129" s="2"/>
      <c r="LU129" s="2"/>
      <c r="LV129" s="2"/>
      <c r="LW129" s="2"/>
      <c r="LX129" s="2"/>
      <c r="LY129" s="2"/>
      <c r="LZ129" s="2"/>
      <c r="MA129" s="2"/>
      <c r="MB129" s="2"/>
      <c r="MC129" s="2"/>
      <c r="MD129" s="2"/>
      <c r="MF129" s="2"/>
      <c r="MG129" s="2"/>
      <c r="MI129" s="2"/>
      <c r="MJ129" s="2"/>
      <c r="MK129" s="2"/>
      <c r="ML129" s="2"/>
      <c r="MM129" s="2"/>
      <c r="MN129" s="2"/>
      <c r="MO129" s="2"/>
      <c r="MP129" s="2"/>
      <c r="MQ129" s="2"/>
      <c r="MR129" s="2"/>
      <c r="MT129" s="79" t="s">
        <v>2191</v>
      </c>
      <c r="MV129" s="81"/>
      <c r="ND129" s="121"/>
      <c r="NF129" s="122"/>
      <c r="NH129" s="121"/>
      <c r="NI129" s="123"/>
      <c r="NJ129" s="180"/>
      <c r="NL129" s="121"/>
      <c r="NR129" s="123"/>
      <c r="OA129" s="122"/>
      <c r="OC129" s="121"/>
      <c r="OH129" s="121"/>
      <c r="OR129" s="121"/>
      <c r="OS129" s="121"/>
      <c r="PO129" s="121"/>
      <c r="PS129" s="123"/>
      <c r="PW129" s="123"/>
      <c r="RN129" s="123"/>
      <c r="RQ129" s="123"/>
      <c r="SM129" s="81"/>
      <c r="SN129" s="81"/>
      <c r="SO129" s="81"/>
      <c r="SP129" s="81"/>
      <c r="SQ129" s="81"/>
      <c r="SR129" s="81"/>
      <c r="SS129" s="81"/>
      <c r="ST129" s="81"/>
      <c r="SU129" s="81"/>
      <c r="SV129" s="81"/>
      <c r="SW129" s="81"/>
      <c r="SX129" s="81"/>
      <c r="SY129" s="81"/>
      <c r="SZ129" s="81"/>
      <c r="TA129" s="81"/>
      <c r="TB129" s="81"/>
      <c r="TC129" s="81"/>
      <c r="TD129" s="81"/>
      <c r="TE129" s="81"/>
      <c r="TF129" s="81"/>
      <c r="TG129" s="81"/>
      <c r="TH129" s="81"/>
      <c r="TI129" s="81"/>
      <c r="TJ129" s="81"/>
      <c r="TK129" s="81"/>
      <c r="TL129" s="81"/>
      <c r="TM129" s="81"/>
      <c r="TN129" s="81"/>
      <c r="TO129" s="81"/>
      <c r="TP129" s="81"/>
      <c r="TQ129" s="81"/>
      <c r="TR129" s="81"/>
      <c r="TS129" s="81"/>
      <c r="TT129" s="81"/>
      <c r="TU129" s="81"/>
      <c r="TV129" s="81"/>
      <c r="TW129" s="81"/>
      <c r="TX129" s="81"/>
      <c r="TY129" s="81"/>
      <c r="TZ129" s="81"/>
      <c r="UA129" s="81"/>
      <c r="UB129" s="81"/>
      <c r="UC129" s="81"/>
      <c r="UD129" s="81"/>
      <c r="UE129" s="81"/>
      <c r="UF129" s="81"/>
      <c r="UG129" s="81"/>
      <c r="UH129" s="81"/>
      <c r="UI129" s="81"/>
      <c r="UJ129" s="82"/>
      <c r="UK129" s="82"/>
      <c r="UL129" s="81"/>
      <c r="UM129" s="81"/>
      <c r="UN129" s="81"/>
      <c r="UO129" s="81"/>
      <c r="UP129" s="81"/>
      <c r="UQ129" s="81"/>
      <c r="UR129" s="81"/>
      <c r="US129" s="81"/>
      <c r="UT129" s="81"/>
      <c r="UU129" s="81"/>
      <c r="UV129" s="81"/>
      <c r="UW129" s="81"/>
      <c r="UX129" s="81"/>
      <c r="UY129" s="81"/>
      <c r="UZ129" s="81"/>
      <c r="VA129" s="81"/>
      <c r="VB129" s="81"/>
      <c r="VC129" s="81"/>
      <c r="VD129" s="81"/>
      <c r="VE129" s="81"/>
      <c r="VF129" s="81"/>
      <c r="VG129" s="81"/>
      <c r="VH129" s="81"/>
      <c r="VI129" s="81"/>
      <c r="VJ129" s="81"/>
      <c r="VK129" s="81"/>
      <c r="VL129" s="81"/>
      <c r="VM129" s="81"/>
      <c r="VN129" s="81"/>
      <c r="VO129" s="81"/>
      <c r="VP129" s="81"/>
      <c r="VQ129" s="81"/>
      <c r="VR129" s="81"/>
      <c r="VS129" s="81"/>
      <c r="VT129" s="81"/>
      <c r="VU129" s="81"/>
      <c r="VV129" s="81"/>
      <c r="VW129" s="81"/>
      <c r="VX129" s="81"/>
      <c r="VY129" s="81"/>
      <c r="VZ129" s="81"/>
      <c r="WA129" s="81"/>
      <c r="WB129" s="81"/>
      <c r="WC129" s="81"/>
      <c r="WD129" s="81"/>
      <c r="WE129" s="80"/>
      <c r="WF129" s="81"/>
      <c r="WG129" s="81"/>
      <c r="WH129" s="81"/>
      <c r="WI129" s="81"/>
      <c r="WJ129" s="81"/>
      <c r="WK129" s="81"/>
      <c r="WL129" s="81"/>
      <c r="WM129" s="81"/>
      <c r="WN129" s="81"/>
      <c r="WO129" s="81"/>
      <c r="WP129" s="81"/>
      <c r="WQ129" s="81"/>
      <c r="WR129" s="81"/>
      <c r="WS129" s="81"/>
      <c r="WT129" s="81"/>
      <c r="WU129" s="81"/>
      <c r="WV129" s="81"/>
      <c r="WW129" s="81"/>
      <c r="WX129" s="81"/>
      <c r="WY129" s="81"/>
      <c r="WZ129" s="81"/>
      <c r="XA129" s="81"/>
      <c r="XB129" s="81"/>
      <c r="XC129" s="81"/>
      <c r="XD129" s="81"/>
      <c r="XE129" s="81"/>
      <c r="XF129" s="81"/>
      <c r="XG129" s="81"/>
      <c r="XH129" s="81"/>
      <c r="XI129" s="81"/>
      <c r="XJ129" s="81"/>
      <c r="XK129" s="81"/>
      <c r="XL129" s="81"/>
      <c r="XM129" s="81"/>
      <c r="XN129" s="81"/>
      <c r="XO129" s="81"/>
      <c r="XP129" s="81"/>
      <c r="XQ129" s="81"/>
      <c r="XR129" s="81"/>
      <c r="XS129" s="81"/>
      <c r="XT129" s="81"/>
      <c r="XU129" s="81"/>
      <c r="XV129" s="81"/>
      <c r="XW129" s="81"/>
      <c r="XX129" s="81"/>
      <c r="XY129" s="81"/>
      <c r="XZ129" s="81"/>
      <c r="YA129" s="81"/>
      <c r="YB129" s="81"/>
      <c r="YC129" s="81"/>
      <c r="YD129" s="81"/>
      <c r="YE129" s="81"/>
      <c r="YF129" s="81"/>
      <c r="YL129" s="310"/>
      <c r="YM129" s="310"/>
      <c r="YN129" s="310"/>
      <c r="YO129" s="310"/>
      <c r="YP129" s="2"/>
      <c r="YQ129" s="2"/>
    </row>
    <row r="130" spans="1:667" s="68" customFormat="1" ht="15" customHeight="1" x14ac:dyDescent="0.25">
      <c r="A130" s="152" t="s">
        <v>1124</v>
      </c>
      <c r="B130" s="75"/>
      <c r="BW130" s="121"/>
      <c r="BX130" s="121"/>
      <c r="BY130" s="121"/>
      <c r="BZ130" s="121"/>
      <c r="CA130" s="121"/>
      <c r="CB130" s="121"/>
      <c r="CC130" s="121"/>
      <c r="CD130" s="121"/>
      <c r="CE130" s="121"/>
      <c r="CF130" s="121"/>
      <c r="CK130" s="121"/>
      <c r="GP130" s="80"/>
      <c r="GQ130" s="81"/>
      <c r="GR130" s="81"/>
      <c r="GS130" s="81"/>
      <c r="GT130" s="81"/>
      <c r="GU130" s="79"/>
      <c r="GV130" s="81"/>
      <c r="GW130" s="81"/>
      <c r="GX130" s="79"/>
      <c r="GY130" s="81"/>
      <c r="GZ130" s="81"/>
      <c r="HA130" s="81"/>
      <c r="HB130" s="81"/>
      <c r="HC130" s="81"/>
      <c r="HD130" s="81"/>
      <c r="HE130" s="81"/>
      <c r="HF130" s="81"/>
      <c r="HG130" s="81"/>
      <c r="HH130" s="81"/>
      <c r="HI130" s="81"/>
      <c r="HJ130" s="81"/>
      <c r="HK130" s="81"/>
      <c r="HL130" s="81"/>
      <c r="HM130" s="81"/>
      <c r="HN130" s="81"/>
      <c r="HO130" s="81"/>
      <c r="HP130" s="81"/>
      <c r="HQ130" s="81"/>
      <c r="HR130" s="81"/>
      <c r="HS130" s="81"/>
      <c r="HT130" s="81"/>
      <c r="HU130" s="81"/>
      <c r="HV130" s="81"/>
      <c r="HW130" s="81"/>
      <c r="HX130" s="81"/>
      <c r="HY130" s="81"/>
      <c r="HZ130" s="81"/>
      <c r="IA130" s="81"/>
      <c r="IB130" s="81"/>
      <c r="IC130" s="81"/>
      <c r="ID130" s="81"/>
      <c r="IE130" s="81"/>
      <c r="IF130" s="81"/>
      <c r="IG130" s="81"/>
      <c r="IH130" s="81"/>
      <c r="II130" s="81"/>
      <c r="IJ130" s="81"/>
      <c r="IK130" s="81"/>
      <c r="IL130" s="81"/>
      <c r="IM130" s="81"/>
      <c r="IN130" s="81"/>
      <c r="IO130" s="81"/>
      <c r="IP130" s="81"/>
      <c r="IQ130" s="81"/>
      <c r="IR130" s="81"/>
      <c r="IS130" s="81"/>
      <c r="IT130" s="81"/>
      <c r="IU130" s="81"/>
      <c r="IV130" s="81"/>
      <c r="IW130" s="81"/>
      <c r="IX130" s="81"/>
      <c r="IY130" s="81"/>
      <c r="IZ130" s="81"/>
      <c r="JA130" s="81"/>
      <c r="JB130" s="81"/>
      <c r="JC130" s="81"/>
      <c r="JD130" s="81"/>
      <c r="JE130" s="81"/>
      <c r="JF130" s="81"/>
      <c r="JG130" s="81"/>
      <c r="JH130" s="81"/>
      <c r="JI130" s="81"/>
      <c r="JJ130" s="81"/>
      <c r="JK130" s="81"/>
      <c r="JL130" s="81"/>
      <c r="JM130" s="81"/>
      <c r="JN130" s="81"/>
      <c r="JO130" s="81"/>
      <c r="JP130" s="81"/>
      <c r="JQ130" s="81"/>
      <c r="JR130" s="81"/>
      <c r="JS130" s="81"/>
      <c r="JT130" s="81"/>
      <c r="JU130" s="81"/>
      <c r="JV130" s="81"/>
      <c r="JW130" s="81"/>
      <c r="JX130" s="81"/>
      <c r="JY130" s="81"/>
      <c r="JZ130" s="81"/>
      <c r="KA130" s="81"/>
      <c r="KB130" s="81"/>
      <c r="KC130" s="81"/>
      <c r="KD130" s="81"/>
      <c r="KE130" s="81"/>
      <c r="KF130" s="81"/>
      <c r="KG130" s="81"/>
      <c r="KH130" s="81"/>
      <c r="KI130" s="81"/>
      <c r="KJ130" s="121"/>
      <c r="KK130" s="121"/>
      <c r="LG130" s="81"/>
      <c r="LH130" s="81"/>
      <c r="LI130" s="339"/>
      <c r="LJ130" s="339"/>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T130" s="79" t="s">
        <v>2191</v>
      </c>
      <c r="MV130" s="81"/>
      <c r="ND130" s="121"/>
      <c r="NF130" s="122"/>
      <c r="NH130" s="121"/>
      <c r="NI130" s="123"/>
      <c r="NJ130" s="180"/>
      <c r="NL130" s="121"/>
      <c r="NR130" s="123"/>
      <c r="OA130" s="122"/>
      <c r="OC130" s="121"/>
      <c r="OH130" s="121"/>
      <c r="OR130" s="121"/>
      <c r="OS130" s="121"/>
      <c r="PO130" s="121"/>
      <c r="PS130" s="123"/>
      <c r="PW130" s="123"/>
      <c r="RN130" s="123"/>
      <c r="RQ130" s="123"/>
      <c r="SM130" s="81"/>
      <c r="SN130" s="81"/>
      <c r="SO130" s="81"/>
      <c r="SP130" s="81"/>
      <c r="SQ130" s="81"/>
      <c r="SR130" s="81"/>
      <c r="SS130" s="81"/>
      <c r="ST130" s="81"/>
      <c r="SU130" s="81"/>
      <c r="SV130" s="81"/>
      <c r="SW130" s="81"/>
      <c r="SX130" s="81"/>
      <c r="SY130" s="81"/>
      <c r="SZ130" s="81"/>
      <c r="TA130" s="81"/>
      <c r="TB130" s="81"/>
      <c r="TC130" s="81"/>
      <c r="TD130" s="81"/>
      <c r="TE130" s="81"/>
      <c r="TF130" s="81"/>
      <c r="TG130" s="81"/>
      <c r="TH130" s="81"/>
      <c r="TI130" s="81"/>
      <c r="TJ130" s="81"/>
      <c r="TK130" s="81"/>
      <c r="TL130" s="81"/>
      <c r="TM130" s="81"/>
      <c r="TN130" s="81"/>
      <c r="TO130" s="81"/>
      <c r="TP130" s="81"/>
      <c r="TQ130" s="81"/>
      <c r="TR130" s="81"/>
      <c r="TS130" s="81"/>
      <c r="TT130" s="81"/>
      <c r="TU130" s="81"/>
      <c r="TV130" s="81"/>
      <c r="TW130" s="81"/>
      <c r="TX130" s="81"/>
      <c r="TY130" s="81"/>
      <c r="TZ130" s="81"/>
      <c r="UA130" s="81"/>
      <c r="UB130" s="81"/>
      <c r="UC130" s="81"/>
      <c r="UD130" s="81"/>
      <c r="UE130" s="81"/>
      <c r="UF130" s="81"/>
      <c r="UG130" s="81"/>
      <c r="UH130" s="81"/>
      <c r="UI130" s="81"/>
      <c r="UJ130" s="82"/>
      <c r="UK130" s="82"/>
      <c r="UL130" s="81"/>
      <c r="UM130" s="81"/>
      <c r="UN130" s="81"/>
      <c r="UO130" s="81"/>
      <c r="UP130" s="81"/>
      <c r="UQ130" s="81"/>
      <c r="UR130" s="81"/>
      <c r="US130" s="81"/>
      <c r="UT130" s="81"/>
      <c r="UU130" s="81"/>
      <c r="UV130" s="81"/>
      <c r="UW130" s="81"/>
      <c r="UX130" s="81"/>
      <c r="UY130" s="81"/>
      <c r="UZ130" s="81"/>
      <c r="VA130" s="81"/>
      <c r="VB130" s="81"/>
      <c r="VC130" s="81"/>
      <c r="VD130" s="81"/>
      <c r="VE130" s="81"/>
      <c r="VF130" s="81"/>
      <c r="VG130" s="81"/>
      <c r="VH130" s="81"/>
      <c r="VI130" s="81"/>
      <c r="VJ130" s="81"/>
      <c r="VK130" s="81"/>
      <c r="VL130" s="81"/>
      <c r="VM130" s="81"/>
      <c r="VN130" s="81"/>
      <c r="VO130" s="81"/>
      <c r="VP130" s="81"/>
      <c r="VQ130" s="81"/>
      <c r="VR130" s="81"/>
      <c r="VS130" s="81"/>
      <c r="VT130" s="81"/>
      <c r="VU130" s="81"/>
      <c r="VV130" s="81"/>
      <c r="VW130" s="81"/>
      <c r="VX130" s="81"/>
      <c r="VY130" s="81"/>
      <c r="VZ130" s="81"/>
      <c r="WA130" s="81"/>
      <c r="WB130" s="81"/>
      <c r="WC130" s="81"/>
      <c r="WD130" s="81"/>
      <c r="WE130" s="80"/>
      <c r="WF130" s="81"/>
      <c r="WG130" s="81"/>
      <c r="WH130" s="81"/>
      <c r="WI130" s="81"/>
      <c r="WJ130" s="81"/>
      <c r="WK130" s="81"/>
      <c r="WL130" s="81"/>
      <c r="WM130" s="81"/>
      <c r="WN130" s="81"/>
      <c r="WO130" s="81"/>
      <c r="WP130" s="81"/>
      <c r="WQ130" s="81"/>
      <c r="WR130" s="81"/>
      <c r="WS130" s="81"/>
      <c r="WT130" s="81"/>
      <c r="WU130" s="81"/>
      <c r="WV130" s="81"/>
      <c r="WW130" s="81"/>
      <c r="WX130" s="81"/>
      <c r="WY130" s="81"/>
      <c r="WZ130" s="81"/>
      <c r="XA130" s="81"/>
      <c r="XB130" s="81"/>
      <c r="XC130" s="81"/>
      <c r="XD130" s="81"/>
      <c r="XE130" s="81"/>
      <c r="XF130" s="81"/>
      <c r="XG130" s="81"/>
      <c r="XH130" s="81"/>
      <c r="XI130" s="81"/>
      <c r="XJ130" s="81"/>
      <c r="XK130" s="81"/>
      <c r="XL130" s="81"/>
      <c r="XM130" s="81"/>
      <c r="XN130" s="81"/>
      <c r="XO130" s="81"/>
      <c r="XP130" s="81"/>
      <c r="XQ130" s="81"/>
      <c r="XR130" s="81"/>
      <c r="XS130" s="81"/>
      <c r="XT130" s="81"/>
      <c r="XU130" s="81"/>
      <c r="XV130" s="81"/>
      <c r="XW130" s="81"/>
      <c r="XX130" s="81"/>
      <c r="XY130" s="81"/>
      <c r="XZ130" s="81"/>
      <c r="YA130" s="81"/>
      <c r="YB130" s="81"/>
      <c r="YC130" s="81"/>
      <c r="YD130" s="81"/>
      <c r="YE130" s="81"/>
      <c r="YF130" s="81"/>
      <c r="YL130" s="310"/>
      <c r="YM130" s="310"/>
      <c r="YN130" s="310"/>
      <c r="YO130" s="310"/>
      <c r="YP130" s="2"/>
      <c r="YQ130" s="2"/>
    </row>
    <row r="131" spans="1:667" s="68" customFormat="1" ht="15" customHeight="1" x14ac:dyDescent="0.25">
      <c r="A131" s="75" t="s">
        <v>78</v>
      </c>
      <c r="B131" s="75"/>
      <c r="U131" s="121"/>
      <c r="AC131" s="68" t="s">
        <v>302</v>
      </c>
      <c r="AH131" s="68" t="s">
        <v>302</v>
      </c>
      <c r="BW131" s="121"/>
      <c r="BX131" s="121"/>
      <c r="BY131" s="121"/>
      <c r="BZ131" s="121"/>
      <c r="CA131" s="121"/>
      <c r="CB131" s="121"/>
      <c r="CC131" s="121"/>
      <c r="CD131" s="121"/>
      <c r="CE131" s="121"/>
      <c r="CF131" s="121"/>
      <c r="CK131" s="121"/>
      <c r="EJ131" s="68" t="s">
        <v>876</v>
      </c>
      <c r="FX131" s="68" t="s">
        <v>844</v>
      </c>
      <c r="FY131" s="68" t="s">
        <v>844</v>
      </c>
      <c r="FZ131" s="68" t="s">
        <v>844</v>
      </c>
      <c r="GA131" s="68" t="s">
        <v>844</v>
      </c>
      <c r="GB131" s="68" t="s">
        <v>844</v>
      </c>
      <c r="GC131" s="68" t="s">
        <v>844</v>
      </c>
      <c r="GD131" s="68" t="s">
        <v>844</v>
      </c>
      <c r="GE131" s="68" t="s">
        <v>844</v>
      </c>
      <c r="GF131" s="68" t="s">
        <v>844</v>
      </c>
      <c r="GP131" s="80"/>
      <c r="GQ131" s="81"/>
      <c r="GR131" s="81"/>
      <c r="GS131" s="81"/>
      <c r="GT131" s="81" t="s">
        <v>1721</v>
      </c>
      <c r="GU131" s="79">
        <f>GQ131</f>
        <v>0</v>
      </c>
      <c r="GV131" s="81" t="s">
        <v>1721</v>
      </c>
      <c r="GW131" s="81"/>
      <c r="GX131" s="79" t="str">
        <f>GT131</f>
        <v>Model does not have ROW information</v>
      </c>
      <c r="GY131" s="81" t="s">
        <v>1721</v>
      </c>
      <c r="GZ131" s="81"/>
      <c r="HA131" s="81"/>
      <c r="HB131" s="81"/>
      <c r="HC131" s="81"/>
      <c r="HD131" s="81"/>
      <c r="HE131" s="81"/>
      <c r="HF131" s="81"/>
      <c r="HG131" s="81"/>
      <c r="HH131" s="81"/>
      <c r="HI131" s="81"/>
      <c r="HJ131" s="81"/>
      <c r="HK131" s="81"/>
      <c r="HL131" s="81"/>
      <c r="HM131" s="81"/>
      <c r="HN131" s="81"/>
      <c r="HO131" s="81"/>
      <c r="HP131" s="81"/>
      <c r="HQ131" s="81"/>
      <c r="HR131" s="81"/>
      <c r="HS131" s="81"/>
      <c r="HT131" s="81"/>
      <c r="HU131" s="81"/>
      <c r="HV131" s="81"/>
      <c r="HW131" s="81"/>
      <c r="HX131" s="81"/>
      <c r="HY131" s="81"/>
      <c r="HZ131" s="81"/>
      <c r="IA131" s="81"/>
      <c r="IB131" s="81"/>
      <c r="IC131" s="81"/>
      <c r="ID131" s="81"/>
      <c r="IE131" s="81"/>
      <c r="IF131" s="81"/>
      <c r="IG131" s="81"/>
      <c r="IH131" s="81"/>
      <c r="II131" s="81"/>
      <c r="IJ131" s="81"/>
      <c r="IK131" s="81"/>
      <c r="IL131" s="81"/>
      <c r="IM131" s="81"/>
      <c r="IN131" s="81"/>
      <c r="IO131" s="81"/>
      <c r="IP131" s="81"/>
      <c r="IQ131" s="81"/>
      <c r="IR131" s="81"/>
      <c r="IS131" s="81"/>
      <c r="IT131" s="81"/>
      <c r="IU131" s="81"/>
      <c r="IV131" s="81"/>
      <c r="IW131" s="81"/>
      <c r="IX131" s="81"/>
      <c r="IY131" s="81"/>
      <c r="IZ131" s="81"/>
      <c r="JA131" s="81"/>
      <c r="JB131" s="81"/>
      <c r="JC131" s="81"/>
      <c r="JD131" s="81"/>
      <c r="JE131" s="81"/>
      <c r="JF131" s="81"/>
      <c r="JG131" s="81"/>
      <c r="JH131" s="81"/>
      <c r="JI131" s="81"/>
      <c r="JJ131" s="81"/>
      <c r="JK131" s="81"/>
      <c r="JL131" s="81"/>
      <c r="JM131" s="81"/>
      <c r="JN131" s="81"/>
      <c r="JO131" s="81"/>
      <c r="JP131" s="81"/>
      <c r="JQ131" s="81"/>
      <c r="JR131" s="81"/>
      <c r="JS131" s="81"/>
      <c r="JT131" s="81"/>
      <c r="JU131" s="81"/>
      <c r="JV131" s="81"/>
      <c r="JW131" s="81"/>
      <c r="JX131" s="81"/>
      <c r="JY131" s="81"/>
      <c r="JZ131" s="81"/>
      <c r="KA131" s="81"/>
      <c r="KB131" s="81"/>
      <c r="KC131" s="81"/>
      <c r="KD131" s="81"/>
      <c r="KE131" s="81"/>
      <c r="KF131" s="81"/>
      <c r="KG131" s="81"/>
      <c r="KH131" s="81"/>
      <c r="KI131" s="81"/>
      <c r="KJ131" s="121"/>
      <c r="KK131" s="121"/>
      <c r="LG131" s="81"/>
      <c r="LH131" s="81"/>
      <c r="LI131" s="339"/>
      <c r="LJ131" s="339"/>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T131" s="79" t="s">
        <v>2191</v>
      </c>
      <c r="MV131" s="81"/>
      <c r="ND131" s="121"/>
      <c r="NF131" s="122"/>
      <c r="NH131" s="121"/>
      <c r="NI131" s="123"/>
      <c r="NJ131" s="180"/>
      <c r="NL131" s="121"/>
      <c r="NR131" s="123"/>
      <c r="OA131" s="122"/>
      <c r="OC131" s="121"/>
      <c r="OH131" s="121"/>
      <c r="OR131" s="121"/>
      <c r="OS131" s="121"/>
      <c r="PO131" s="121"/>
      <c r="PS131" s="123"/>
      <c r="PW131" s="123"/>
      <c r="RN131" s="123"/>
      <c r="RQ131" s="123"/>
      <c r="SM131" s="81"/>
      <c r="SN131" s="81"/>
      <c r="SO131" s="81"/>
      <c r="SP131" s="81"/>
      <c r="SQ131" s="81"/>
      <c r="SR131" s="81"/>
      <c r="SS131" s="81"/>
      <c r="ST131" s="81"/>
      <c r="SU131" s="81"/>
      <c r="SV131" s="81"/>
      <c r="SW131" s="81"/>
      <c r="SX131" s="81"/>
      <c r="SY131" s="81"/>
      <c r="SZ131" s="81"/>
      <c r="TA131" s="81"/>
      <c r="TB131" s="81"/>
      <c r="TC131" s="81"/>
      <c r="TD131" s="81"/>
      <c r="TE131" s="81"/>
      <c r="TF131" s="81"/>
      <c r="TG131" s="81"/>
      <c r="TH131" s="81"/>
      <c r="TI131" s="81"/>
      <c r="TJ131" s="81"/>
      <c r="TK131" s="81"/>
      <c r="TL131" s="81"/>
      <c r="TM131" s="81"/>
      <c r="TN131" s="81"/>
      <c r="TO131" s="81"/>
      <c r="TP131" s="81"/>
      <c r="TQ131" s="81"/>
      <c r="TR131" s="81"/>
      <c r="TS131" s="81"/>
      <c r="TT131" s="81"/>
      <c r="TU131" s="81"/>
      <c r="TV131" s="81"/>
      <c r="TW131" s="81"/>
      <c r="TX131" s="81"/>
      <c r="TY131" s="81"/>
      <c r="TZ131" s="81"/>
      <c r="UA131" s="81"/>
      <c r="UB131" s="81"/>
      <c r="UC131" s="81"/>
      <c r="UD131" s="81"/>
      <c r="UE131" s="81"/>
      <c r="UF131" s="81"/>
      <c r="UG131" s="81"/>
      <c r="UH131" s="81"/>
      <c r="UI131" s="81"/>
      <c r="UJ131" s="82"/>
      <c r="UK131" s="82"/>
      <c r="UL131" s="81"/>
      <c r="UM131" s="81"/>
      <c r="UN131" s="81"/>
      <c r="UO131" s="81"/>
      <c r="UP131" s="81"/>
      <c r="UQ131" s="81"/>
      <c r="UR131" s="81"/>
      <c r="US131" s="81"/>
      <c r="UT131" s="81"/>
      <c r="UU131" s="81"/>
      <c r="UV131" s="81"/>
      <c r="UW131" s="81"/>
      <c r="UX131" s="81"/>
      <c r="UY131" s="81"/>
      <c r="UZ131" s="81"/>
      <c r="VA131" s="81"/>
      <c r="VB131" s="81"/>
      <c r="VC131" s="81"/>
      <c r="VD131" s="81"/>
      <c r="VE131" s="81"/>
      <c r="VF131" s="81"/>
      <c r="VG131" s="81"/>
      <c r="VH131" s="81"/>
      <c r="VI131" s="81"/>
      <c r="VJ131" s="81"/>
      <c r="VK131" s="81"/>
      <c r="VL131" s="81"/>
      <c r="VM131" s="81"/>
      <c r="VN131" s="81"/>
      <c r="VO131" s="81"/>
      <c r="VP131" s="81"/>
      <c r="VQ131" s="81"/>
      <c r="VR131" s="81"/>
      <c r="VS131" s="81"/>
      <c r="VT131" s="81"/>
      <c r="VU131" s="81"/>
      <c r="VV131" s="81"/>
      <c r="VW131" s="81"/>
      <c r="VX131" s="81"/>
      <c r="VY131" s="81"/>
      <c r="VZ131" s="81"/>
      <c r="WA131" s="81"/>
      <c r="WB131" s="81"/>
      <c r="WC131" s="81"/>
      <c r="WD131" s="81"/>
      <c r="WE131" s="80"/>
      <c r="WF131" s="81"/>
      <c r="WG131" s="81"/>
      <c r="WH131" s="81"/>
      <c r="WI131" s="81"/>
      <c r="WJ131" s="81"/>
      <c r="WK131" s="81"/>
      <c r="WL131" s="81"/>
      <c r="WM131" s="81"/>
      <c r="WN131" s="81"/>
      <c r="WO131" s="81"/>
      <c r="WP131" s="81"/>
      <c r="WQ131" s="81"/>
      <c r="WR131" s="81"/>
      <c r="WS131" s="81"/>
      <c r="WT131" s="81"/>
      <c r="WU131" s="81"/>
      <c r="WV131" s="81"/>
      <c r="WW131" s="81"/>
      <c r="WX131" s="81"/>
      <c r="WY131" s="81"/>
      <c r="WZ131" s="81"/>
      <c r="XA131" s="81"/>
      <c r="XB131" s="81"/>
      <c r="XC131" s="81"/>
      <c r="XD131" s="81"/>
      <c r="XE131" s="81"/>
      <c r="XF131" s="81"/>
      <c r="XG131" s="81"/>
      <c r="XH131" s="81"/>
      <c r="XI131" s="81"/>
      <c r="XJ131" s="81"/>
      <c r="XK131" s="81"/>
      <c r="XL131" s="81"/>
      <c r="XM131" s="81"/>
      <c r="XN131" s="81"/>
      <c r="XO131" s="81"/>
      <c r="XP131" s="81"/>
      <c r="XQ131" s="81"/>
      <c r="XR131" s="81"/>
      <c r="XS131" s="81"/>
      <c r="XT131" s="81"/>
      <c r="XU131" s="81"/>
      <c r="XV131" s="81"/>
      <c r="XW131" s="81"/>
      <c r="XX131" s="81"/>
      <c r="XY131" s="81"/>
      <c r="XZ131" s="81"/>
      <c r="YA131" s="81"/>
      <c r="YB131" s="81"/>
      <c r="YC131" s="81"/>
      <c r="YD131" s="81"/>
      <c r="YE131" s="81"/>
      <c r="YF131" s="81"/>
      <c r="YL131" s="310"/>
      <c r="YM131" s="310"/>
      <c r="YN131" s="310"/>
      <c r="YO131" s="310"/>
      <c r="YP131" s="2"/>
      <c r="YQ131" s="2"/>
    </row>
    <row r="132" spans="1:667" s="68" customFormat="1" ht="15" customHeight="1" x14ac:dyDescent="0.25">
      <c r="A132" s="75"/>
      <c r="B132" s="75"/>
      <c r="U132" s="121"/>
      <c r="BW132" s="121"/>
      <c r="BX132" s="121"/>
      <c r="BY132" s="121"/>
      <c r="BZ132" s="121"/>
      <c r="CA132" s="121"/>
      <c r="CB132" s="121"/>
      <c r="CC132" s="121"/>
      <c r="CD132" s="121"/>
      <c r="CE132" s="121"/>
      <c r="CF132" s="121"/>
      <c r="CK132" s="121"/>
      <c r="GP132" s="80"/>
      <c r="GQ132" s="81"/>
      <c r="GR132" s="81"/>
      <c r="GS132" s="81"/>
      <c r="GT132" s="81"/>
      <c r="GU132" s="79"/>
      <c r="GV132" s="81"/>
      <c r="GW132" s="81"/>
      <c r="GX132" s="79"/>
      <c r="GY132" s="81"/>
      <c r="GZ132" s="81"/>
      <c r="HA132" s="81"/>
      <c r="HB132" s="81"/>
      <c r="HC132" s="81"/>
      <c r="HD132" s="81"/>
      <c r="HE132" s="81"/>
      <c r="HF132" s="81"/>
      <c r="HG132" s="81"/>
      <c r="HH132" s="81"/>
      <c r="HI132" s="81"/>
      <c r="HJ132" s="81"/>
      <c r="HK132" s="81"/>
      <c r="HL132" s="81"/>
      <c r="HM132" s="81"/>
      <c r="HN132" s="81"/>
      <c r="HO132" s="81"/>
      <c r="HP132" s="81"/>
      <c r="HQ132" s="81"/>
      <c r="HR132" s="81"/>
      <c r="HS132" s="81"/>
      <c r="HT132" s="81"/>
      <c r="HU132" s="81"/>
      <c r="HV132" s="81"/>
      <c r="HW132" s="81"/>
      <c r="HX132" s="81"/>
      <c r="HY132" s="81"/>
      <c r="HZ132" s="81"/>
      <c r="IA132" s="81"/>
      <c r="IB132" s="81"/>
      <c r="IC132" s="81"/>
      <c r="ID132" s="81"/>
      <c r="IE132" s="81"/>
      <c r="IF132" s="81"/>
      <c r="IG132" s="81"/>
      <c r="IH132" s="81"/>
      <c r="II132" s="81"/>
      <c r="IJ132" s="81"/>
      <c r="IK132" s="81"/>
      <c r="IL132" s="81"/>
      <c r="IM132" s="81"/>
      <c r="IN132" s="81"/>
      <c r="IO132" s="81"/>
      <c r="IP132" s="81"/>
      <c r="IQ132" s="81"/>
      <c r="IR132" s="81"/>
      <c r="IS132" s="81"/>
      <c r="IT132" s="81"/>
      <c r="IU132" s="81"/>
      <c r="IV132" s="81"/>
      <c r="IW132" s="81"/>
      <c r="IX132" s="81"/>
      <c r="IY132" s="81"/>
      <c r="IZ132" s="81"/>
      <c r="JA132" s="81"/>
      <c r="JB132" s="81"/>
      <c r="JC132" s="81"/>
      <c r="JD132" s="81"/>
      <c r="JE132" s="81"/>
      <c r="JF132" s="81"/>
      <c r="JG132" s="81"/>
      <c r="JH132" s="81"/>
      <c r="JI132" s="81"/>
      <c r="JJ132" s="81"/>
      <c r="JK132" s="81"/>
      <c r="JL132" s="81"/>
      <c r="JM132" s="81"/>
      <c r="JN132" s="81"/>
      <c r="JO132" s="81"/>
      <c r="JP132" s="81"/>
      <c r="JQ132" s="81"/>
      <c r="JR132" s="81"/>
      <c r="JS132" s="81"/>
      <c r="JT132" s="81"/>
      <c r="JU132" s="81"/>
      <c r="JV132" s="81"/>
      <c r="JW132" s="81"/>
      <c r="JX132" s="81"/>
      <c r="JY132" s="81"/>
      <c r="JZ132" s="81"/>
      <c r="KA132" s="81"/>
      <c r="KB132" s="81"/>
      <c r="KC132" s="81"/>
      <c r="KD132" s="81"/>
      <c r="KE132" s="81"/>
      <c r="KF132" s="81"/>
      <c r="KG132" s="81"/>
      <c r="KH132" s="81"/>
      <c r="KI132" s="81"/>
      <c r="KJ132" s="121"/>
      <c r="KK132" s="121"/>
      <c r="LG132" s="81"/>
      <c r="LH132" s="81"/>
      <c r="LI132" s="339"/>
      <c r="LJ132" s="339"/>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T132" s="79" t="s">
        <v>2191</v>
      </c>
      <c r="MV132" s="81"/>
      <c r="ND132" s="121"/>
      <c r="NF132" s="122"/>
      <c r="NH132" s="121"/>
      <c r="NI132" s="123"/>
      <c r="NJ132" s="180"/>
      <c r="NL132" s="121"/>
      <c r="NR132" s="123"/>
      <c r="OA132" s="122"/>
      <c r="OC132" s="121"/>
      <c r="OH132" s="121"/>
      <c r="OR132" s="121"/>
      <c r="OS132" s="121"/>
      <c r="PO132" s="121"/>
      <c r="PS132" s="123"/>
      <c r="PW132" s="123"/>
      <c r="RN132" s="123"/>
      <c r="RQ132" s="123"/>
      <c r="SM132" s="81"/>
      <c r="SN132" s="81"/>
      <c r="SO132" s="81"/>
      <c r="SP132" s="81"/>
      <c r="SQ132" s="81"/>
      <c r="SR132" s="81"/>
      <c r="SS132" s="81"/>
      <c r="ST132" s="81"/>
      <c r="SU132" s="81"/>
      <c r="SV132" s="81"/>
      <c r="SW132" s="81"/>
      <c r="SX132" s="81"/>
      <c r="SY132" s="81"/>
      <c r="SZ132" s="81"/>
      <c r="TA132" s="81"/>
      <c r="TB132" s="81"/>
      <c r="TC132" s="81"/>
      <c r="TD132" s="81"/>
      <c r="TE132" s="81"/>
      <c r="TF132" s="81"/>
      <c r="TG132" s="81"/>
      <c r="TH132" s="81"/>
      <c r="TI132" s="81"/>
      <c r="TJ132" s="81"/>
      <c r="TK132" s="81"/>
      <c r="TL132" s="81"/>
      <c r="TM132" s="81"/>
      <c r="TN132" s="81"/>
      <c r="TO132" s="81"/>
      <c r="TP132" s="81"/>
      <c r="TQ132" s="81"/>
      <c r="TR132" s="81"/>
      <c r="TS132" s="81"/>
      <c r="TT132" s="81"/>
      <c r="TU132" s="81"/>
      <c r="TV132" s="81"/>
      <c r="TW132" s="81"/>
      <c r="TX132" s="81"/>
      <c r="TY132" s="81"/>
      <c r="TZ132" s="81"/>
      <c r="UA132" s="81"/>
      <c r="UB132" s="81"/>
      <c r="UC132" s="81"/>
      <c r="UD132" s="81"/>
      <c r="UE132" s="81"/>
      <c r="UF132" s="81"/>
      <c r="UG132" s="81"/>
      <c r="UH132" s="81"/>
      <c r="UI132" s="81"/>
      <c r="UJ132" s="82"/>
      <c r="UK132" s="82"/>
      <c r="UL132" s="81"/>
      <c r="UM132" s="81"/>
      <c r="UN132" s="81"/>
      <c r="UO132" s="81"/>
      <c r="UP132" s="81"/>
      <c r="UQ132" s="81"/>
      <c r="UR132" s="81"/>
      <c r="US132" s="81"/>
      <c r="UT132" s="81"/>
      <c r="UU132" s="81"/>
      <c r="UV132" s="81"/>
      <c r="UW132" s="81"/>
      <c r="UX132" s="81"/>
      <c r="UY132" s="81"/>
      <c r="UZ132" s="81"/>
      <c r="VA132" s="81"/>
      <c r="VB132" s="81"/>
      <c r="VC132" s="81"/>
      <c r="VD132" s="81"/>
      <c r="VE132" s="81"/>
      <c r="VF132" s="81"/>
      <c r="VG132" s="81"/>
      <c r="VH132" s="81"/>
      <c r="VI132" s="81"/>
      <c r="VJ132" s="81"/>
      <c r="VK132" s="81"/>
      <c r="VL132" s="81"/>
      <c r="VM132" s="81"/>
      <c r="VN132" s="81"/>
      <c r="VO132" s="81"/>
      <c r="VP132" s="81"/>
      <c r="VQ132" s="81"/>
      <c r="VR132" s="81"/>
      <c r="VS132" s="81"/>
      <c r="VT132" s="81"/>
      <c r="VU132" s="81"/>
      <c r="VV132" s="81"/>
      <c r="VW132" s="81"/>
      <c r="VX132" s="81"/>
      <c r="VY132" s="81"/>
      <c r="VZ132" s="81"/>
      <c r="WA132" s="81"/>
      <c r="WB132" s="81"/>
      <c r="WC132" s="81"/>
      <c r="WD132" s="81"/>
      <c r="WE132" s="80"/>
      <c r="WF132" s="81"/>
      <c r="WG132" s="81"/>
      <c r="WH132" s="81"/>
      <c r="WI132" s="81"/>
      <c r="WJ132" s="81"/>
      <c r="WK132" s="81"/>
      <c r="WL132" s="81"/>
      <c r="WM132" s="81"/>
      <c r="WN132" s="81"/>
      <c r="WO132" s="81"/>
      <c r="WP132" s="81"/>
      <c r="WQ132" s="81"/>
      <c r="WR132" s="81"/>
      <c r="WS132" s="81"/>
      <c r="WT132" s="81"/>
      <c r="WU132" s="81"/>
      <c r="WV132" s="81"/>
      <c r="WW132" s="81"/>
      <c r="WX132" s="81"/>
      <c r="WY132" s="81"/>
      <c r="WZ132" s="81"/>
      <c r="XA132" s="81"/>
      <c r="XB132" s="81"/>
      <c r="XC132" s="81"/>
      <c r="XD132" s="81"/>
      <c r="XE132" s="81"/>
      <c r="XF132" s="81"/>
      <c r="XG132" s="81"/>
      <c r="XH132" s="81"/>
      <c r="XI132" s="81"/>
      <c r="XJ132" s="81"/>
      <c r="XK132" s="81"/>
      <c r="XL132" s="81"/>
      <c r="XM132" s="81"/>
      <c r="XN132" s="81"/>
      <c r="XO132" s="81"/>
      <c r="XP132" s="81"/>
      <c r="XQ132" s="81"/>
      <c r="XR132" s="81"/>
      <c r="XS132" s="81"/>
      <c r="XT132" s="81"/>
      <c r="XU132" s="81"/>
      <c r="XV132" s="81"/>
      <c r="XW132" s="81"/>
      <c r="XX132" s="81"/>
      <c r="XY132" s="81"/>
      <c r="XZ132" s="81"/>
      <c r="YA132" s="81"/>
      <c r="YB132" s="81"/>
      <c r="YC132" s="81"/>
      <c r="YD132" s="81"/>
      <c r="YE132" s="81"/>
      <c r="YF132" s="81"/>
      <c r="YL132" s="310"/>
      <c r="YM132" s="310"/>
      <c r="YN132" s="310"/>
      <c r="YO132" s="310"/>
      <c r="YP132" s="2"/>
      <c r="YQ132" s="2"/>
    </row>
    <row r="133" spans="1:667" s="68" customFormat="1" ht="15" customHeight="1" x14ac:dyDescent="0.25">
      <c r="A133" s="152" t="s">
        <v>1125</v>
      </c>
      <c r="B133" s="75"/>
      <c r="AC133" s="68">
        <v>0</v>
      </c>
      <c r="AH133" s="68">
        <v>0</v>
      </c>
      <c r="BW133" s="121"/>
      <c r="BX133" s="121"/>
      <c r="BY133" s="121"/>
      <c r="BZ133" s="121"/>
      <c r="CA133" s="121"/>
      <c r="CB133" s="121"/>
      <c r="CC133" s="121"/>
      <c r="CD133" s="121"/>
      <c r="CE133" s="121"/>
      <c r="CF133" s="121"/>
      <c r="CG133" s="68">
        <f>(0.0402*Basedata!$G$89)</f>
        <v>32.381622599999993</v>
      </c>
      <c r="CH133" s="68">
        <f>(0.0432*Basedata!$G$89)</f>
        <v>34.7981616</v>
      </c>
      <c r="CI133" s="68">
        <f>(0.0509)*Basedata!$G$89</f>
        <v>41.000611699999993</v>
      </c>
      <c r="CK133" s="121"/>
      <c r="FX133" s="68">
        <f>0.099*Basedata!$S$90</f>
        <v>98.086725000000001</v>
      </c>
      <c r="FY133" s="68">
        <f>0.117*Basedata!$S$90</f>
        <v>115.920675</v>
      </c>
      <c r="FZ133" s="68">
        <f>0.117*Basedata!$S$90</f>
        <v>115.920675</v>
      </c>
      <c r="GA133" s="68">
        <f>0.117*Basedata!$S$90</f>
        <v>115.920675</v>
      </c>
      <c r="GB133" s="68">
        <f>0.117*Basedata!$S$90</f>
        <v>115.920675</v>
      </c>
      <c r="GC133" s="68">
        <f>0.117*Basedata!$S$90</f>
        <v>115.920675</v>
      </c>
      <c r="GD133" s="68">
        <f>0.117*Basedata!$S$90</f>
        <v>115.920675</v>
      </c>
      <c r="GE133" s="68">
        <f>0.363*Basedata!$S$90</f>
        <v>359.65132499999999</v>
      </c>
      <c r="GF133" s="68">
        <f>0.424*Basedata!$S$90</f>
        <v>420.08859999999999</v>
      </c>
      <c r="GP133" s="80"/>
      <c r="GQ133" s="81"/>
      <c r="GR133" s="81"/>
      <c r="GS133" s="81"/>
      <c r="GT133" s="81"/>
      <c r="GU133" s="79"/>
      <c r="GV133" s="81"/>
      <c r="GW133" s="81"/>
      <c r="GX133" s="79"/>
      <c r="GY133" s="81"/>
      <c r="GZ133" s="81"/>
      <c r="HA133" s="81"/>
      <c r="HB133" s="81"/>
      <c r="HC133" s="81"/>
      <c r="HD133" s="81"/>
      <c r="HE133" s="81"/>
      <c r="HF133" s="81"/>
      <c r="HG133" s="81"/>
      <c r="HH133" s="81"/>
      <c r="HI133" s="81"/>
      <c r="HJ133" s="81"/>
      <c r="HK133" s="81"/>
      <c r="HL133" s="81"/>
      <c r="HM133" s="81"/>
      <c r="HN133" s="81"/>
      <c r="HO133" s="81"/>
      <c r="HP133" s="81"/>
      <c r="HQ133" s="81"/>
      <c r="HR133" s="81"/>
      <c r="HS133" s="81"/>
      <c r="HT133" s="81"/>
      <c r="HU133" s="81"/>
      <c r="HV133" s="81"/>
      <c r="HW133" s="81"/>
      <c r="HX133" s="81"/>
      <c r="HY133" s="81"/>
      <c r="HZ133" s="81"/>
      <c r="IA133" s="81"/>
      <c r="IB133" s="81"/>
      <c r="IC133" s="81"/>
      <c r="ID133" s="81"/>
      <c r="IE133" s="81"/>
      <c r="IF133" s="81"/>
      <c r="IG133" s="81"/>
      <c r="IH133" s="81"/>
      <c r="II133" s="81"/>
      <c r="IJ133" s="81"/>
      <c r="IK133" s="81"/>
      <c r="IL133" s="81"/>
      <c r="IM133" s="81"/>
      <c r="IN133" s="81"/>
      <c r="IO133" s="81"/>
      <c r="IP133" s="81"/>
      <c r="IQ133" s="81"/>
      <c r="IR133" s="81"/>
      <c r="IS133" s="81"/>
      <c r="IT133" s="81"/>
      <c r="IU133" s="81"/>
      <c r="IV133" s="81"/>
      <c r="IW133" s="81"/>
      <c r="IX133" s="81"/>
      <c r="IY133" s="81"/>
      <c r="IZ133" s="81"/>
      <c r="JA133" s="81"/>
      <c r="JB133" s="81"/>
      <c r="JC133" s="81"/>
      <c r="JD133" s="81"/>
      <c r="JE133" s="81"/>
      <c r="JF133" s="81"/>
      <c r="JG133" s="81"/>
      <c r="JH133" s="81"/>
      <c r="JI133" s="81"/>
      <c r="JJ133" s="81"/>
      <c r="JK133" s="81"/>
      <c r="JL133" s="81"/>
      <c r="JM133" s="81"/>
      <c r="JN133" s="81"/>
      <c r="JO133" s="81"/>
      <c r="JP133" s="81"/>
      <c r="JQ133" s="81"/>
      <c r="JR133" s="81"/>
      <c r="JS133" s="81"/>
      <c r="JT133" s="81"/>
      <c r="JU133" s="81"/>
      <c r="JV133" s="81"/>
      <c r="JW133" s="81"/>
      <c r="JX133" s="81"/>
      <c r="JY133" s="81"/>
      <c r="JZ133" s="81"/>
      <c r="KA133" s="81"/>
      <c r="KB133" s="81"/>
      <c r="KC133" s="81"/>
      <c r="KD133" s="81"/>
      <c r="KE133" s="81"/>
      <c r="KF133" s="81"/>
      <c r="KG133" s="81"/>
      <c r="KH133" s="81"/>
      <c r="KI133" s="81"/>
      <c r="KJ133" s="121"/>
      <c r="KK133" s="121"/>
      <c r="LG133" s="81"/>
      <c r="LH133" s="81"/>
      <c r="LI133" s="339"/>
      <c r="LJ133" s="339"/>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T133" s="79" t="s">
        <v>2191</v>
      </c>
      <c r="MV133" s="81"/>
      <c r="ND133" s="121"/>
      <c r="NF133" s="122"/>
      <c r="NH133" s="121"/>
      <c r="NI133" s="123"/>
      <c r="NJ133" s="180"/>
      <c r="NL133" s="121"/>
      <c r="NR133" s="123"/>
      <c r="OA133" s="122"/>
      <c r="OC133" s="121"/>
      <c r="OH133" s="121"/>
      <c r="OR133" s="121"/>
      <c r="OS133" s="121"/>
      <c r="PO133" s="121"/>
      <c r="PS133" s="123"/>
      <c r="PW133" s="123"/>
      <c r="RN133" s="123"/>
      <c r="RQ133" s="123"/>
      <c r="SM133" s="81"/>
      <c r="SN133" s="81"/>
      <c r="SO133" s="81"/>
      <c r="SP133" s="81"/>
      <c r="SQ133" s="81"/>
      <c r="SR133" s="81"/>
      <c r="SS133" s="81"/>
      <c r="ST133" s="81"/>
      <c r="SU133" s="81"/>
      <c r="SV133" s="81"/>
      <c r="SW133" s="81"/>
      <c r="SX133" s="81"/>
      <c r="SY133" s="81"/>
      <c r="SZ133" s="81"/>
      <c r="TA133" s="81"/>
      <c r="TB133" s="81"/>
      <c r="TC133" s="81"/>
      <c r="TD133" s="81"/>
      <c r="TE133" s="81"/>
      <c r="TF133" s="81"/>
      <c r="TG133" s="81"/>
      <c r="TH133" s="81"/>
      <c r="TI133" s="81"/>
      <c r="TJ133" s="81"/>
      <c r="TK133" s="81"/>
      <c r="TL133" s="81"/>
      <c r="TM133" s="81"/>
      <c r="TN133" s="81"/>
      <c r="TO133" s="81"/>
      <c r="TP133" s="81"/>
      <c r="TQ133" s="81"/>
      <c r="TR133" s="81"/>
      <c r="TS133" s="81"/>
      <c r="TT133" s="81"/>
      <c r="TU133" s="81"/>
      <c r="TV133" s="81"/>
      <c r="TW133" s="81"/>
      <c r="TX133" s="81"/>
      <c r="TY133" s="81"/>
      <c r="TZ133" s="81"/>
      <c r="UA133" s="81"/>
      <c r="UB133" s="81"/>
      <c r="UC133" s="81"/>
      <c r="UD133" s="81"/>
      <c r="UE133" s="81"/>
      <c r="UF133" s="81"/>
      <c r="UG133" s="81"/>
      <c r="UH133" s="81"/>
      <c r="UI133" s="81"/>
      <c r="UJ133" s="82"/>
      <c r="UK133" s="82"/>
      <c r="UL133" s="81"/>
      <c r="UM133" s="81"/>
      <c r="UN133" s="81"/>
      <c r="UO133" s="81"/>
      <c r="UP133" s="81"/>
      <c r="UQ133" s="81"/>
      <c r="UR133" s="81"/>
      <c r="US133" s="81"/>
      <c r="UT133" s="81"/>
      <c r="UU133" s="81"/>
      <c r="UV133" s="81"/>
      <c r="UW133" s="81"/>
      <c r="UX133" s="81"/>
      <c r="UY133" s="81"/>
      <c r="UZ133" s="81"/>
      <c r="VA133" s="81"/>
      <c r="VB133" s="81"/>
      <c r="VC133" s="81"/>
      <c r="VD133" s="81"/>
      <c r="VE133" s="81"/>
      <c r="VF133" s="81"/>
      <c r="VG133" s="81"/>
      <c r="VH133" s="81"/>
      <c r="VI133" s="81"/>
      <c r="VJ133" s="81"/>
      <c r="VK133" s="81"/>
      <c r="VL133" s="81"/>
      <c r="VM133" s="81"/>
      <c r="VN133" s="81"/>
      <c r="VO133" s="81"/>
      <c r="VP133" s="81"/>
      <c r="VQ133" s="81"/>
      <c r="VR133" s="81"/>
      <c r="VS133" s="81"/>
      <c r="VT133" s="81"/>
      <c r="VU133" s="81"/>
      <c r="VV133" s="81"/>
      <c r="VW133" s="81"/>
      <c r="VX133" s="81"/>
      <c r="VY133" s="81"/>
      <c r="VZ133" s="81"/>
      <c r="WA133" s="81"/>
      <c r="WB133" s="81"/>
      <c r="WC133" s="81"/>
      <c r="WD133" s="81"/>
      <c r="WE133" s="80"/>
      <c r="WF133" s="81"/>
      <c r="WG133" s="81"/>
      <c r="WH133" s="81"/>
      <c r="WI133" s="81"/>
      <c r="WJ133" s="81"/>
      <c r="WK133" s="81"/>
      <c r="WL133" s="81"/>
      <c r="WM133" s="81"/>
      <c r="WN133" s="81"/>
      <c r="WO133" s="81"/>
      <c r="WP133" s="81"/>
      <c r="WQ133" s="81"/>
      <c r="WR133" s="81"/>
      <c r="WS133" s="81"/>
      <c r="WT133" s="81"/>
      <c r="WU133" s="81"/>
      <c r="WV133" s="81"/>
      <c r="WW133" s="81"/>
      <c r="WX133" s="81"/>
      <c r="WY133" s="81"/>
      <c r="WZ133" s="81"/>
      <c r="XA133" s="81"/>
      <c r="XB133" s="81"/>
      <c r="XC133" s="81"/>
      <c r="XD133" s="81"/>
      <c r="XE133" s="81"/>
      <c r="XF133" s="81"/>
      <c r="XG133" s="81"/>
      <c r="XH133" s="81"/>
      <c r="XI133" s="81"/>
      <c r="XJ133" s="81"/>
      <c r="XK133" s="81"/>
      <c r="XL133" s="81"/>
      <c r="XM133" s="81"/>
      <c r="XN133" s="81"/>
      <c r="XO133" s="81"/>
      <c r="XP133" s="81"/>
      <c r="XQ133" s="81"/>
      <c r="XR133" s="81"/>
      <c r="XS133" s="81"/>
      <c r="XT133" s="81"/>
      <c r="XU133" s="81"/>
      <c r="XV133" s="81"/>
      <c r="XW133" s="81"/>
      <c r="XX133" s="81"/>
      <c r="XY133" s="81"/>
      <c r="XZ133" s="81"/>
      <c r="YA133" s="81"/>
      <c r="YB133" s="81"/>
      <c r="YC133" s="81"/>
      <c r="YD133" s="81"/>
      <c r="YE133" s="81"/>
      <c r="YF133" s="81"/>
      <c r="YL133" s="310"/>
      <c r="YM133" s="310"/>
      <c r="YN133" s="310"/>
      <c r="YO133" s="310"/>
      <c r="YP133" s="2"/>
      <c r="YQ133" s="2"/>
    </row>
    <row r="134" spans="1:667" s="68" customFormat="1" ht="15" customHeight="1" x14ac:dyDescent="0.25">
      <c r="A134" s="152" t="s">
        <v>1126</v>
      </c>
      <c r="B134" s="75"/>
      <c r="BW134" s="121"/>
      <c r="BX134" s="121"/>
      <c r="BY134" s="121"/>
      <c r="BZ134" s="121"/>
      <c r="CA134" s="121"/>
      <c r="CB134" s="121"/>
      <c r="CC134" s="121"/>
      <c r="CD134" s="121"/>
      <c r="CE134" s="121"/>
      <c r="CF134" s="121"/>
      <c r="CK134" s="121"/>
      <c r="GP134" s="80"/>
      <c r="GQ134" s="81"/>
      <c r="GR134" s="81"/>
      <c r="GS134" s="81"/>
      <c r="GT134" s="81"/>
      <c r="GU134" s="79"/>
      <c r="GV134" s="81"/>
      <c r="GW134" s="81"/>
      <c r="GX134" s="79"/>
      <c r="GY134" s="81"/>
      <c r="GZ134" s="81"/>
      <c r="HA134" s="81"/>
      <c r="HB134" s="81"/>
      <c r="HC134" s="81"/>
      <c r="HD134" s="81"/>
      <c r="HE134" s="81"/>
      <c r="HF134" s="81"/>
      <c r="HG134" s="81"/>
      <c r="HH134" s="81"/>
      <c r="HI134" s="81"/>
      <c r="HJ134" s="81"/>
      <c r="HK134" s="81"/>
      <c r="HL134" s="81"/>
      <c r="HM134" s="81"/>
      <c r="HN134" s="81"/>
      <c r="HO134" s="81"/>
      <c r="HP134" s="81"/>
      <c r="HQ134" s="81"/>
      <c r="HR134" s="81"/>
      <c r="HS134" s="81"/>
      <c r="HT134" s="81"/>
      <c r="HU134" s="81"/>
      <c r="HV134" s="81"/>
      <c r="HW134" s="81"/>
      <c r="HX134" s="81"/>
      <c r="HY134" s="81"/>
      <c r="HZ134" s="81"/>
      <c r="IA134" s="81"/>
      <c r="IB134" s="81"/>
      <c r="IC134" s="81"/>
      <c r="ID134" s="81"/>
      <c r="IE134" s="81"/>
      <c r="IF134" s="81"/>
      <c r="IG134" s="81"/>
      <c r="IH134" s="81"/>
      <c r="II134" s="81"/>
      <c r="IJ134" s="81"/>
      <c r="IK134" s="81"/>
      <c r="IL134" s="81"/>
      <c r="IM134" s="81"/>
      <c r="IN134" s="81"/>
      <c r="IO134" s="81"/>
      <c r="IP134" s="81"/>
      <c r="IQ134" s="81"/>
      <c r="IR134" s="81"/>
      <c r="IS134" s="81"/>
      <c r="IT134" s="81"/>
      <c r="IU134" s="81"/>
      <c r="IV134" s="81"/>
      <c r="IW134" s="81"/>
      <c r="IX134" s="81"/>
      <c r="IY134" s="81"/>
      <c r="IZ134" s="81"/>
      <c r="JA134" s="81"/>
      <c r="JB134" s="81"/>
      <c r="JC134" s="81"/>
      <c r="JD134" s="81"/>
      <c r="JE134" s="81"/>
      <c r="JF134" s="81"/>
      <c r="JG134" s="81"/>
      <c r="JH134" s="81"/>
      <c r="JI134" s="81"/>
      <c r="JJ134" s="81"/>
      <c r="JK134" s="81"/>
      <c r="JL134" s="81"/>
      <c r="JM134" s="81"/>
      <c r="JN134" s="81"/>
      <c r="JO134" s="81"/>
      <c r="JP134" s="81"/>
      <c r="JQ134" s="81"/>
      <c r="JR134" s="81"/>
      <c r="JS134" s="81"/>
      <c r="JT134" s="81"/>
      <c r="JU134" s="81"/>
      <c r="JV134" s="81"/>
      <c r="JW134" s="81"/>
      <c r="JX134" s="81"/>
      <c r="JY134" s="81"/>
      <c r="JZ134" s="81"/>
      <c r="KA134" s="81"/>
      <c r="KB134" s="81"/>
      <c r="KC134" s="81"/>
      <c r="KD134" s="81"/>
      <c r="KE134" s="81"/>
      <c r="KF134" s="81"/>
      <c r="KG134" s="81"/>
      <c r="KH134" s="81"/>
      <c r="KI134" s="81"/>
      <c r="KJ134" s="121"/>
      <c r="KK134" s="121"/>
      <c r="LG134" s="81"/>
      <c r="LH134" s="81"/>
      <c r="LI134" s="339"/>
      <c r="LJ134" s="339"/>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T134" s="79" t="s">
        <v>2191</v>
      </c>
      <c r="MV134" s="81"/>
      <c r="ND134" s="121"/>
      <c r="NF134" s="122"/>
      <c r="NH134" s="121"/>
      <c r="NI134" s="123"/>
      <c r="NJ134" s="180"/>
      <c r="NL134" s="121"/>
      <c r="NR134" s="123"/>
      <c r="OA134" s="122"/>
      <c r="OC134" s="121"/>
      <c r="OH134" s="121"/>
      <c r="OR134" s="121"/>
      <c r="OS134" s="121"/>
      <c r="PO134" s="121"/>
      <c r="PS134" s="123"/>
      <c r="PW134" s="123"/>
      <c r="RN134" s="123"/>
      <c r="RQ134" s="123"/>
      <c r="SM134" s="81"/>
      <c r="SN134" s="81"/>
      <c r="SO134" s="81"/>
      <c r="SP134" s="81"/>
      <c r="SQ134" s="81"/>
      <c r="SR134" s="81"/>
      <c r="SS134" s="81"/>
      <c r="ST134" s="81"/>
      <c r="SU134" s="81"/>
      <c r="SV134" s="81"/>
      <c r="SW134" s="81"/>
      <c r="SX134" s="81"/>
      <c r="SY134" s="81"/>
      <c r="SZ134" s="81"/>
      <c r="TA134" s="81"/>
      <c r="TB134" s="81"/>
      <c r="TC134" s="81"/>
      <c r="TD134" s="81"/>
      <c r="TE134" s="81"/>
      <c r="TF134" s="81"/>
      <c r="TG134" s="81"/>
      <c r="TH134" s="81"/>
      <c r="TI134" s="81"/>
      <c r="TJ134" s="81"/>
      <c r="TK134" s="81"/>
      <c r="TL134" s="81"/>
      <c r="TM134" s="81"/>
      <c r="TN134" s="81"/>
      <c r="TO134" s="81"/>
      <c r="TP134" s="81"/>
      <c r="TQ134" s="81"/>
      <c r="TR134" s="81"/>
      <c r="TS134" s="81"/>
      <c r="TT134" s="81"/>
      <c r="TU134" s="81"/>
      <c r="TV134" s="81"/>
      <c r="TW134" s="81"/>
      <c r="TX134" s="81"/>
      <c r="TY134" s="81"/>
      <c r="TZ134" s="81"/>
      <c r="UA134" s="81"/>
      <c r="UB134" s="81"/>
      <c r="UC134" s="81"/>
      <c r="UD134" s="81"/>
      <c r="UE134" s="81"/>
      <c r="UF134" s="81"/>
      <c r="UG134" s="81"/>
      <c r="UH134" s="81"/>
      <c r="UI134" s="81"/>
      <c r="UJ134" s="82"/>
      <c r="UK134" s="82"/>
      <c r="UL134" s="81"/>
      <c r="UM134" s="81"/>
      <c r="UN134" s="81"/>
      <c r="UO134" s="81"/>
      <c r="UP134" s="81"/>
      <c r="UQ134" s="81"/>
      <c r="UR134" s="81"/>
      <c r="US134" s="81"/>
      <c r="UT134" s="81"/>
      <c r="UU134" s="81"/>
      <c r="UV134" s="81"/>
      <c r="UW134" s="81"/>
      <c r="UX134" s="81"/>
      <c r="UY134" s="81"/>
      <c r="UZ134" s="81"/>
      <c r="VA134" s="81"/>
      <c r="VB134" s="81"/>
      <c r="VC134" s="81"/>
      <c r="VD134" s="81"/>
      <c r="VE134" s="81"/>
      <c r="VF134" s="81"/>
      <c r="VG134" s="81"/>
      <c r="VH134" s="81"/>
      <c r="VI134" s="81"/>
      <c r="VJ134" s="81"/>
      <c r="VK134" s="81"/>
      <c r="VL134" s="81"/>
      <c r="VM134" s="81"/>
      <c r="VN134" s="81"/>
      <c r="VO134" s="81"/>
      <c r="VP134" s="81"/>
      <c r="VQ134" s="81"/>
      <c r="VR134" s="81"/>
      <c r="VS134" s="81"/>
      <c r="VT134" s="81"/>
      <c r="VU134" s="81"/>
      <c r="VV134" s="81"/>
      <c r="VW134" s="81"/>
      <c r="VX134" s="81"/>
      <c r="VY134" s="81"/>
      <c r="VZ134" s="81"/>
      <c r="WA134" s="81"/>
      <c r="WB134" s="81"/>
      <c r="WC134" s="81"/>
      <c r="WD134" s="81"/>
      <c r="WE134" s="80"/>
      <c r="WF134" s="81"/>
      <c r="WG134" s="81"/>
      <c r="WH134" s="81"/>
      <c r="WI134" s="81"/>
      <c r="WJ134" s="81"/>
      <c r="WK134" s="81"/>
      <c r="WL134" s="81"/>
      <c r="WM134" s="81"/>
      <c r="WN134" s="81"/>
      <c r="WO134" s="81"/>
      <c r="WP134" s="81"/>
      <c r="WQ134" s="81"/>
      <c r="WR134" s="81"/>
      <c r="WS134" s="81"/>
      <c r="WT134" s="81"/>
      <c r="WU134" s="81"/>
      <c r="WV134" s="81"/>
      <c r="WW134" s="81"/>
      <c r="WX134" s="81"/>
      <c r="WY134" s="81"/>
      <c r="WZ134" s="81"/>
      <c r="XA134" s="81"/>
      <c r="XB134" s="81"/>
      <c r="XC134" s="81"/>
      <c r="XD134" s="81"/>
      <c r="XE134" s="81"/>
      <c r="XF134" s="81"/>
      <c r="XG134" s="81"/>
      <c r="XH134" s="81"/>
      <c r="XI134" s="81"/>
      <c r="XJ134" s="81"/>
      <c r="XK134" s="81"/>
      <c r="XL134" s="81"/>
      <c r="XM134" s="81"/>
      <c r="XN134" s="81"/>
      <c r="XO134" s="81"/>
      <c r="XP134" s="81"/>
      <c r="XQ134" s="81"/>
      <c r="XR134" s="81"/>
      <c r="XS134" s="81"/>
      <c r="XT134" s="81"/>
      <c r="XU134" s="81"/>
      <c r="XV134" s="81"/>
      <c r="XW134" s="81"/>
      <c r="XX134" s="81"/>
      <c r="XY134" s="81"/>
      <c r="XZ134" s="81"/>
      <c r="YA134" s="81"/>
      <c r="YB134" s="81"/>
      <c r="YC134" s="81"/>
      <c r="YD134" s="81"/>
      <c r="YE134" s="81"/>
      <c r="YF134" s="81"/>
      <c r="YL134" s="310"/>
      <c r="YM134" s="310"/>
      <c r="YN134" s="310"/>
      <c r="YO134" s="310"/>
      <c r="YP134" s="2"/>
      <c r="YQ134" s="2"/>
    </row>
    <row r="135" spans="1:667" s="68" customFormat="1" ht="15" customHeight="1" x14ac:dyDescent="0.25">
      <c r="A135" s="75" t="s">
        <v>296</v>
      </c>
      <c r="B135" s="75"/>
      <c r="AC135" s="68" t="s">
        <v>302</v>
      </c>
      <c r="AH135" s="68" t="s">
        <v>302</v>
      </c>
      <c r="BW135" s="121"/>
      <c r="BX135" s="121"/>
      <c r="BY135" s="121"/>
      <c r="BZ135" s="121"/>
      <c r="CA135" s="121"/>
      <c r="CB135" s="121"/>
      <c r="CC135" s="121"/>
      <c r="CD135" s="121"/>
      <c r="CE135" s="121"/>
      <c r="CF135" s="121"/>
      <c r="CG135" s="68" t="s">
        <v>783</v>
      </c>
      <c r="CH135" s="68" t="s">
        <v>783</v>
      </c>
      <c r="CI135" s="68" t="s">
        <v>783</v>
      </c>
      <c r="CK135" s="121"/>
      <c r="FX135" s="68" t="s">
        <v>892</v>
      </c>
      <c r="FY135" s="68" t="s">
        <v>892</v>
      </c>
      <c r="FZ135" s="68" t="s">
        <v>892</v>
      </c>
      <c r="GA135" s="68" t="s">
        <v>892</v>
      </c>
      <c r="GB135" s="68" t="s">
        <v>892</v>
      </c>
      <c r="GC135" s="68" t="s">
        <v>892</v>
      </c>
      <c r="GD135" s="68" t="s">
        <v>892</v>
      </c>
      <c r="GE135" s="68" t="s">
        <v>892</v>
      </c>
      <c r="GF135" s="68" t="s">
        <v>892</v>
      </c>
      <c r="GP135" s="80" t="s">
        <v>1702</v>
      </c>
      <c r="GQ135" s="81" t="str">
        <f>GP135</f>
        <v>Not explicit</v>
      </c>
      <c r="GR135" s="81" t="str">
        <f>GQ135</f>
        <v>Not explicit</v>
      </c>
      <c r="GS135" s="81"/>
      <c r="GT135" s="81" t="s">
        <v>1721</v>
      </c>
      <c r="GU135" s="79" t="str">
        <f>GQ135</f>
        <v>Not explicit</v>
      </c>
      <c r="GV135" s="81" t="s">
        <v>1721</v>
      </c>
      <c r="GW135" s="81" t="s">
        <v>1722</v>
      </c>
      <c r="GX135" s="79" t="str">
        <f>GT135</f>
        <v>Model does not have ROW information</v>
      </c>
      <c r="GY135" s="81" t="s">
        <v>1721</v>
      </c>
      <c r="GZ135" s="81" t="s">
        <v>1722</v>
      </c>
      <c r="HA135" s="81"/>
      <c r="HB135" s="81"/>
      <c r="HC135" s="81"/>
      <c r="HD135" s="81"/>
      <c r="HE135" s="81"/>
      <c r="HF135" s="81"/>
      <c r="HG135" s="81"/>
      <c r="HH135" s="81"/>
      <c r="HI135" s="81"/>
      <c r="HJ135" s="81"/>
      <c r="HK135" s="81"/>
      <c r="HL135" s="81"/>
      <c r="HM135" s="81"/>
      <c r="HN135" s="81"/>
      <c r="HO135" s="81"/>
      <c r="HP135" s="81"/>
      <c r="HQ135" s="81"/>
      <c r="HR135" s="81"/>
      <c r="HS135" s="81"/>
      <c r="HT135" s="81"/>
      <c r="HU135" s="81"/>
      <c r="HV135" s="81"/>
      <c r="HW135" s="81"/>
      <c r="HX135" s="81"/>
      <c r="HY135" s="81"/>
      <c r="HZ135" s="81"/>
      <c r="IA135" s="81"/>
      <c r="IB135" s="81"/>
      <c r="IC135" s="81"/>
      <c r="ID135" s="81"/>
      <c r="IE135" s="81"/>
      <c r="IF135" s="81"/>
      <c r="IG135" s="81"/>
      <c r="IH135" s="81"/>
      <c r="II135" s="81"/>
      <c r="IJ135" s="81"/>
      <c r="IK135" s="81"/>
      <c r="IL135" s="81"/>
      <c r="IM135" s="81"/>
      <c r="IN135" s="81"/>
      <c r="IO135" s="81"/>
      <c r="IP135" s="81"/>
      <c r="IQ135" s="81"/>
      <c r="IR135" s="81"/>
      <c r="IS135" s="81"/>
      <c r="IT135" s="81"/>
      <c r="IU135" s="81"/>
      <c r="IV135" s="81"/>
      <c r="IW135" s="81"/>
      <c r="IX135" s="81"/>
      <c r="IY135" s="81"/>
      <c r="IZ135" s="81"/>
      <c r="JA135" s="81"/>
      <c r="JB135" s="81"/>
      <c r="JC135" s="81"/>
      <c r="JD135" s="81"/>
      <c r="JE135" s="81"/>
      <c r="JF135" s="81"/>
      <c r="JG135" s="81"/>
      <c r="JH135" s="81"/>
      <c r="JI135" s="81"/>
      <c r="JJ135" s="81"/>
      <c r="JK135" s="81"/>
      <c r="JL135" s="81"/>
      <c r="JM135" s="81"/>
      <c r="JN135" s="81"/>
      <c r="JO135" s="81"/>
      <c r="JP135" s="81"/>
      <c r="JQ135" s="81"/>
      <c r="JR135" s="81"/>
      <c r="JS135" s="81"/>
      <c r="JT135" s="81"/>
      <c r="JU135" s="81"/>
      <c r="JV135" s="81"/>
      <c r="JW135" s="81"/>
      <c r="JX135" s="81"/>
      <c r="JY135" s="81"/>
      <c r="JZ135" s="81"/>
      <c r="KA135" s="81"/>
      <c r="KB135" s="81"/>
      <c r="KC135" s="81"/>
      <c r="KD135" s="81"/>
      <c r="KE135" s="81"/>
      <c r="KF135" s="81"/>
      <c r="KG135" s="81"/>
      <c r="KH135" s="81"/>
      <c r="KI135" s="81"/>
      <c r="KJ135" s="121"/>
      <c r="KK135" s="121"/>
      <c r="LG135" s="81"/>
      <c r="LH135" s="81"/>
      <c r="LI135" s="339"/>
      <c r="LJ135" s="339"/>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T135" s="79" t="s">
        <v>2191</v>
      </c>
      <c r="MV135" s="81"/>
      <c r="ND135" s="121"/>
      <c r="NF135" s="122"/>
      <c r="NH135" s="121"/>
      <c r="NI135" s="123"/>
      <c r="NJ135" s="180"/>
      <c r="NL135" s="121"/>
      <c r="NR135" s="123"/>
      <c r="OA135" s="122"/>
      <c r="OC135" s="121"/>
      <c r="OH135" s="121"/>
      <c r="OR135" s="121"/>
      <c r="OS135" s="121"/>
      <c r="PO135" s="121"/>
      <c r="PS135" s="123"/>
      <c r="PW135" s="123"/>
      <c r="RN135" s="123"/>
      <c r="RQ135" s="123"/>
      <c r="SM135" s="81"/>
      <c r="SN135" s="81"/>
      <c r="SO135" s="81"/>
      <c r="SP135" s="81"/>
      <c r="SQ135" s="81"/>
      <c r="SR135" s="81"/>
      <c r="SS135" s="81"/>
      <c r="ST135" s="81"/>
      <c r="SU135" s="81"/>
      <c r="SV135" s="81"/>
      <c r="SW135" s="81"/>
      <c r="SX135" s="81"/>
      <c r="SY135" s="81"/>
      <c r="SZ135" s="81"/>
      <c r="TA135" s="81"/>
      <c r="TB135" s="81"/>
      <c r="TC135" s="81"/>
      <c r="TD135" s="81"/>
      <c r="TE135" s="81"/>
      <c r="TF135" s="81"/>
      <c r="TG135" s="81"/>
      <c r="TH135" s="81"/>
      <c r="TI135" s="81"/>
      <c r="TJ135" s="81"/>
      <c r="TK135" s="81"/>
      <c r="TL135" s="81"/>
      <c r="TM135" s="81"/>
      <c r="TN135" s="81"/>
      <c r="TO135" s="81"/>
      <c r="TP135" s="81"/>
      <c r="TQ135" s="81"/>
      <c r="TR135" s="81"/>
      <c r="TS135" s="81"/>
      <c r="TT135" s="81"/>
      <c r="TU135" s="81"/>
      <c r="TV135" s="81"/>
      <c r="TW135" s="81"/>
      <c r="TX135" s="81"/>
      <c r="TY135" s="81"/>
      <c r="TZ135" s="81"/>
      <c r="UA135" s="81"/>
      <c r="UB135" s="81"/>
      <c r="UC135" s="81"/>
      <c r="UD135" s="81"/>
      <c r="UE135" s="81"/>
      <c r="UF135" s="81"/>
      <c r="UG135" s="81"/>
      <c r="UH135" s="81"/>
      <c r="UI135" s="81"/>
      <c r="UJ135" s="82"/>
      <c r="UK135" s="82"/>
      <c r="UL135" s="81"/>
      <c r="UM135" s="81"/>
      <c r="UN135" s="81"/>
      <c r="UO135" s="81"/>
      <c r="UP135" s="81"/>
      <c r="UQ135" s="81"/>
      <c r="UR135" s="81"/>
      <c r="US135" s="81"/>
      <c r="UT135" s="81"/>
      <c r="UU135" s="81"/>
      <c r="UV135" s="81"/>
      <c r="UW135" s="81"/>
      <c r="UX135" s="81"/>
      <c r="UY135" s="81"/>
      <c r="UZ135" s="81"/>
      <c r="VA135" s="81"/>
      <c r="VB135" s="81"/>
      <c r="VC135" s="81"/>
      <c r="VD135" s="81"/>
      <c r="VE135" s="81"/>
      <c r="VF135" s="81"/>
      <c r="VG135" s="81"/>
      <c r="VH135" s="81"/>
      <c r="VI135" s="81"/>
      <c r="VJ135" s="81"/>
      <c r="VK135" s="81"/>
      <c r="VL135" s="81"/>
      <c r="VM135" s="81"/>
      <c r="VN135" s="81"/>
      <c r="VO135" s="81"/>
      <c r="VP135" s="81"/>
      <c r="VQ135" s="81"/>
      <c r="VR135" s="81"/>
      <c r="VS135" s="81"/>
      <c r="VT135" s="81"/>
      <c r="VU135" s="81"/>
      <c r="VV135" s="81"/>
      <c r="VW135" s="81"/>
      <c r="VX135" s="81"/>
      <c r="VY135" s="81"/>
      <c r="VZ135" s="81"/>
      <c r="WA135" s="81"/>
      <c r="WB135" s="81"/>
      <c r="WC135" s="81"/>
      <c r="WD135" s="81"/>
      <c r="WE135" s="80"/>
      <c r="WF135" s="81"/>
      <c r="WG135" s="81"/>
      <c r="WH135" s="81"/>
      <c r="WI135" s="81"/>
      <c r="WJ135" s="81"/>
      <c r="WK135" s="81"/>
      <c r="WL135" s="81"/>
      <c r="WM135" s="81"/>
      <c r="WN135" s="81"/>
      <c r="WO135" s="81"/>
      <c r="WP135" s="81"/>
      <c r="WQ135" s="81"/>
      <c r="WR135" s="81"/>
      <c r="WS135" s="81"/>
      <c r="WT135" s="81"/>
      <c r="WU135" s="81"/>
      <c r="WV135" s="81"/>
      <c r="WW135" s="81"/>
      <c r="WX135" s="81"/>
      <c r="WY135" s="81"/>
      <c r="WZ135" s="81"/>
      <c r="XA135" s="81"/>
      <c r="XB135" s="81"/>
      <c r="XC135" s="81"/>
      <c r="XD135" s="81"/>
      <c r="XE135" s="81"/>
      <c r="XF135" s="81"/>
      <c r="XG135" s="81"/>
      <c r="XH135" s="81"/>
      <c r="XI135" s="81"/>
      <c r="XJ135" s="81"/>
      <c r="XK135" s="81"/>
      <c r="XL135" s="81"/>
      <c r="XM135" s="81"/>
      <c r="XN135" s="81"/>
      <c r="XO135" s="81"/>
      <c r="XP135" s="81"/>
      <c r="XQ135" s="81"/>
      <c r="XR135" s="81"/>
      <c r="XS135" s="81"/>
      <c r="XT135" s="81"/>
      <c r="XU135" s="81"/>
      <c r="XV135" s="81"/>
      <c r="XW135" s="81"/>
      <c r="XX135" s="81"/>
      <c r="XY135" s="81"/>
      <c r="XZ135" s="81"/>
      <c r="YA135" s="81"/>
      <c r="YB135" s="81"/>
      <c r="YC135" s="81"/>
      <c r="YD135" s="81"/>
      <c r="YE135" s="81"/>
      <c r="YF135" s="81"/>
      <c r="YL135" s="310"/>
      <c r="YM135" s="310"/>
      <c r="YN135" s="310"/>
      <c r="YO135" s="310"/>
      <c r="YP135" s="2"/>
      <c r="YQ135" s="2"/>
    </row>
    <row r="136" spans="1:667" s="68" customFormat="1" ht="15" customHeight="1" x14ac:dyDescent="0.25">
      <c r="A136" s="75"/>
      <c r="B136" s="75"/>
      <c r="BW136" s="121"/>
      <c r="BX136" s="121"/>
      <c r="BY136" s="121"/>
      <c r="BZ136" s="121"/>
      <c r="CA136" s="121"/>
      <c r="CB136" s="121"/>
      <c r="CC136" s="121"/>
      <c r="CD136" s="121"/>
      <c r="CE136" s="121"/>
      <c r="CF136" s="121"/>
      <c r="CK136" s="121"/>
      <c r="GP136" s="80"/>
      <c r="GQ136" s="81"/>
      <c r="GR136" s="81"/>
      <c r="GS136" s="81"/>
      <c r="GT136" s="81"/>
      <c r="GU136" s="79"/>
      <c r="GV136" s="81"/>
      <c r="GW136" s="81"/>
      <c r="GX136" s="79"/>
      <c r="GY136" s="81"/>
      <c r="GZ136" s="81"/>
      <c r="HA136" s="81"/>
      <c r="HB136" s="81"/>
      <c r="HC136" s="81"/>
      <c r="HD136" s="81"/>
      <c r="HE136" s="81"/>
      <c r="HF136" s="81"/>
      <c r="HG136" s="81"/>
      <c r="HH136" s="81"/>
      <c r="HI136" s="81"/>
      <c r="HJ136" s="81"/>
      <c r="HK136" s="81"/>
      <c r="HL136" s="81"/>
      <c r="HM136" s="81"/>
      <c r="HN136" s="81"/>
      <c r="HO136" s="81"/>
      <c r="HP136" s="81"/>
      <c r="HQ136" s="81"/>
      <c r="HR136" s="81"/>
      <c r="HS136" s="81"/>
      <c r="HT136" s="81"/>
      <c r="HU136" s="81"/>
      <c r="HV136" s="81"/>
      <c r="HW136" s="81"/>
      <c r="HX136" s="81"/>
      <c r="HY136" s="81"/>
      <c r="HZ136" s="81"/>
      <c r="IA136" s="81"/>
      <c r="IB136" s="81"/>
      <c r="IC136" s="81"/>
      <c r="ID136" s="81"/>
      <c r="IE136" s="81"/>
      <c r="IF136" s="81"/>
      <c r="IG136" s="81"/>
      <c r="IH136" s="81"/>
      <c r="II136" s="81"/>
      <c r="IJ136" s="81"/>
      <c r="IK136" s="81"/>
      <c r="IL136" s="81"/>
      <c r="IM136" s="81"/>
      <c r="IN136" s="81"/>
      <c r="IO136" s="81"/>
      <c r="IP136" s="81"/>
      <c r="IQ136" s="81"/>
      <c r="IR136" s="81"/>
      <c r="IS136" s="81"/>
      <c r="IT136" s="81"/>
      <c r="IU136" s="81"/>
      <c r="IV136" s="81"/>
      <c r="IW136" s="81"/>
      <c r="IX136" s="81"/>
      <c r="IY136" s="81"/>
      <c r="IZ136" s="81"/>
      <c r="JA136" s="81"/>
      <c r="JB136" s="81"/>
      <c r="JC136" s="81"/>
      <c r="JD136" s="81"/>
      <c r="JE136" s="81"/>
      <c r="JF136" s="81"/>
      <c r="JG136" s="81"/>
      <c r="JH136" s="81"/>
      <c r="JI136" s="81"/>
      <c r="JJ136" s="81"/>
      <c r="JK136" s="81"/>
      <c r="JL136" s="81"/>
      <c r="JM136" s="81"/>
      <c r="JN136" s="81"/>
      <c r="JO136" s="81"/>
      <c r="JP136" s="81"/>
      <c r="JQ136" s="81"/>
      <c r="JR136" s="81"/>
      <c r="JS136" s="81"/>
      <c r="JT136" s="81"/>
      <c r="JU136" s="81"/>
      <c r="JV136" s="81"/>
      <c r="JW136" s="81"/>
      <c r="JX136" s="81"/>
      <c r="JY136" s="81"/>
      <c r="JZ136" s="81"/>
      <c r="KA136" s="81"/>
      <c r="KB136" s="81"/>
      <c r="KC136" s="81"/>
      <c r="KD136" s="81"/>
      <c r="KE136" s="81"/>
      <c r="KF136" s="81"/>
      <c r="KG136" s="81"/>
      <c r="KH136" s="81"/>
      <c r="KI136" s="81"/>
      <c r="KJ136" s="121"/>
      <c r="KK136" s="121"/>
      <c r="LG136" s="81"/>
      <c r="LH136" s="81"/>
      <c r="LI136" s="339"/>
      <c r="LJ136" s="339"/>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T136" s="79" t="s">
        <v>2191</v>
      </c>
      <c r="MV136" s="81"/>
      <c r="ND136" s="121"/>
      <c r="NF136" s="122"/>
      <c r="NH136" s="121"/>
      <c r="NI136" s="123"/>
      <c r="NJ136" s="180"/>
      <c r="NL136" s="121"/>
      <c r="NR136" s="123"/>
      <c r="OA136" s="122"/>
      <c r="OC136" s="121"/>
      <c r="OH136" s="121"/>
      <c r="OR136" s="121"/>
      <c r="OS136" s="121"/>
      <c r="PO136" s="121"/>
      <c r="PS136" s="123"/>
      <c r="PW136" s="123"/>
      <c r="RN136" s="123"/>
      <c r="RQ136" s="123"/>
      <c r="SM136" s="81"/>
      <c r="SN136" s="81"/>
      <c r="SO136" s="81"/>
      <c r="SP136" s="81"/>
      <c r="SQ136" s="81"/>
      <c r="SR136" s="81"/>
      <c r="SS136" s="81"/>
      <c r="ST136" s="81"/>
      <c r="SU136" s="81"/>
      <c r="SV136" s="81"/>
      <c r="SW136" s="81"/>
      <c r="SX136" s="81"/>
      <c r="SY136" s="81"/>
      <c r="SZ136" s="81"/>
      <c r="TA136" s="81"/>
      <c r="TB136" s="81"/>
      <c r="TC136" s="81"/>
      <c r="TD136" s="81"/>
      <c r="TE136" s="81"/>
      <c r="TF136" s="81"/>
      <c r="TG136" s="81"/>
      <c r="TH136" s="81"/>
      <c r="TI136" s="81"/>
      <c r="TJ136" s="81"/>
      <c r="TK136" s="81"/>
      <c r="TL136" s="81"/>
      <c r="TM136" s="81"/>
      <c r="TN136" s="81"/>
      <c r="TO136" s="81"/>
      <c r="TP136" s="81"/>
      <c r="TQ136" s="81"/>
      <c r="TR136" s="81"/>
      <c r="TS136" s="81"/>
      <c r="TT136" s="81"/>
      <c r="TU136" s="81"/>
      <c r="TV136" s="81"/>
      <c r="TW136" s="81"/>
      <c r="TX136" s="81"/>
      <c r="TY136" s="81"/>
      <c r="TZ136" s="81"/>
      <c r="UA136" s="81"/>
      <c r="UB136" s="81"/>
      <c r="UC136" s="81"/>
      <c r="UD136" s="81"/>
      <c r="UE136" s="81"/>
      <c r="UF136" s="81"/>
      <c r="UG136" s="81"/>
      <c r="UH136" s="81"/>
      <c r="UI136" s="81"/>
      <c r="UJ136" s="82"/>
      <c r="UK136" s="82"/>
      <c r="UL136" s="81"/>
      <c r="UM136" s="81"/>
      <c r="UN136" s="81"/>
      <c r="UO136" s="81"/>
      <c r="UP136" s="81"/>
      <c r="UQ136" s="81"/>
      <c r="UR136" s="81"/>
      <c r="US136" s="81"/>
      <c r="UT136" s="81"/>
      <c r="UU136" s="81"/>
      <c r="UV136" s="81"/>
      <c r="UW136" s="81"/>
      <c r="UX136" s="81"/>
      <c r="UY136" s="81"/>
      <c r="UZ136" s="81"/>
      <c r="VA136" s="81"/>
      <c r="VB136" s="81"/>
      <c r="VC136" s="81"/>
      <c r="VD136" s="81"/>
      <c r="VE136" s="81"/>
      <c r="VF136" s="81"/>
      <c r="VG136" s="81"/>
      <c r="VH136" s="81"/>
      <c r="VI136" s="81"/>
      <c r="VJ136" s="81"/>
      <c r="VK136" s="81"/>
      <c r="VL136" s="81"/>
      <c r="VM136" s="81"/>
      <c r="VN136" s="81"/>
      <c r="VO136" s="81"/>
      <c r="VP136" s="81"/>
      <c r="VQ136" s="81"/>
      <c r="VR136" s="81"/>
      <c r="VS136" s="81"/>
      <c r="VT136" s="81"/>
      <c r="VU136" s="81"/>
      <c r="VV136" s="81"/>
      <c r="VW136" s="81"/>
      <c r="VX136" s="81"/>
      <c r="VY136" s="81"/>
      <c r="VZ136" s="81"/>
      <c r="WA136" s="81"/>
      <c r="WB136" s="81"/>
      <c r="WC136" s="81"/>
      <c r="WD136" s="81"/>
      <c r="WE136" s="80"/>
      <c r="WF136" s="81"/>
      <c r="WG136" s="81"/>
      <c r="WH136" s="81"/>
      <c r="WI136" s="81"/>
      <c r="WJ136" s="81"/>
      <c r="WK136" s="81"/>
      <c r="WL136" s="81"/>
      <c r="WM136" s="81"/>
      <c r="WN136" s="81"/>
      <c r="WO136" s="81"/>
      <c r="WP136" s="81"/>
      <c r="WQ136" s="81"/>
      <c r="WR136" s="81"/>
      <c r="WS136" s="81"/>
      <c r="WT136" s="81"/>
      <c r="WU136" s="81"/>
      <c r="WV136" s="81"/>
      <c r="WW136" s="81"/>
      <c r="WX136" s="81"/>
      <c r="WY136" s="81"/>
      <c r="WZ136" s="81"/>
      <c r="XA136" s="81"/>
      <c r="XB136" s="81"/>
      <c r="XC136" s="81"/>
      <c r="XD136" s="81"/>
      <c r="XE136" s="81"/>
      <c r="XF136" s="81"/>
      <c r="XG136" s="81"/>
      <c r="XH136" s="81"/>
      <c r="XI136" s="81"/>
      <c r="XJ136" s="81"/>
      <c r="XK136" s="81"/>
      <c r="XL136" s="81"/>
      <c r="XM136" s="81"/>
      <c r="XN136" s="81"/>
      <c r="XO136" s="81"/>
      <c r="XP136" s="81"/>
      <c r="XQ136" s="81"/>
      <c r="XR136" s="81"/>
      <c r="XS136" s="81"/>
      <c r="XT136" s="81"/>
      <c r="XU136" s="81"/>
      <c r="XV136" s="81"/>
      <c r="XW136" s="81"/>
      <c r="XX136" s="81"/>
      <c r="XY136" s="81"/>
      <c r="XZ136" s="81"/>
      <c r="YA136" s="81"/>
      <c r="YB136" s="81"/>
      <c r="YC136" s="81"/>
      <c r="YD136" s="81"/>
      <c r="YE136" s="81"/>
      <c r="YF136" s="81"/>
      <c r="YL136" s="310"/>
      <c r="YM136" s="310"/>
      <c r="YN136" s="310"/>
      <c r="YO136" s="310"/>
      <c r="YP136" s="2"/>
      <c r="YQ136" s="2"/>
    </row>
    <row r="137" spans="1:667" s="68" customFormat="1" ht="15" customHeight="1" x14ac:dyDescent="0.25">
      <c r="A137" s="75"/>
      <c r="B137" s="75"/>
      <c r="BW137" s="122"/>
      <c r="BX137" s="122"/>
      <c r="BY137" s="122"/>
      <c r="BZ137" s="122"/>
      <c r="CA137" s="122"/>
      <c r="CB137" s="122"/>
      <c r="CC137" s="122"/>
      <c r="CD137" s="122"/>
      <c r="CE137" s="122"/>
      <c r="CF137" s="122"/>
      <c r="CK137" s="121"/>
      <c r="GP137" s="80"/>
      <c r="GQ137" s="81"/>
      <c r="GR137" s="81"/>
      <c r="GS137" s="81"/>
      <c r="GT137" s="81"/>
      <c r="GU137" s="79"/>
      <c r="GV137" s="81"/>
      <c r="GW137" s="81"/>
      <c r="GX137" s="79"/>
      <c r="GY137" s="81"/>
      <c r="GZ137" s="81"/>
      <c r="HA137" s="81"/>
      <c r="HB137" s="81"/>
      <c r="HC137" s="81"/>
      <c r="HD137" s="81"/>
      <c r="HE137" s="81"/>
      <c r="HF137" s="81"/>
      <c r="HG137" s="81"/>
      <c r="HH137" s="81"/>
      <c r="HI137" s="81"/>
      <c r="HJ137" s="81"/>
      <c r="HK137" s="81"/>
      <c r="HL137" s="81"/>
      <c r="HM137" s="81"/>
      <c r="HN137" s="81"/>
      <c r="HO137" s="81"/>
      <c r="HP137" s="81"/>
      <c r="HQ137" s="81"/>
      <c r="HR137" s="81"/>
      <c r="HS137" s="81"/>
      <c r="HT137" s="81"/>
      <c r="HU137" s="81"/>
      <c r="HV137" s="81"/>
      <c r="HW137" s="81"/>
      <c r="HX137" s="81"/>
      <c r="HY137" s="81"/>
      <c r="HZ137" s="81"/>
      <c r="IA137" s="81"/>
      <c r="IB137" s="81"/>
      <c r="IC137" s="81"/>
      <c r="ID137" s="81"/>
      <c r="IE137" s="81"/>
      <c r="IF137" s="81"/>
      <c r="IG137" s="81"/>
      <c r="IH137" s="81"/>
      <c r="II137" s="81"/>
      <c r="IJ137" s="81"/>
      <c r="IK137" s="81"/>
      <c r="IL137" s="81"/>
      <c r="IM137" s="81"/>
      <c r="IN137" s="81"/>
      <c r="IO137" s="81"/>
      <c r="IP137" s="81"/>
      <c r="IQ137" s="81"/>
      <c r="IR137" s="81"/>
      <c r="IS137" s="81"/>
      <c r="IT137" s="81"/>
      <c r="IU137" s="81"/>
      <c r="IV137" s="81"/>
      <c r="IW137" s="81"/>
      <c r="IX137" s="81"/>
      <c r="IY137" s="81"/>
      <c r="IZ137" s="81"/>
      <c r="JA137" s="81"/>
      <c r="JB137" s="81"/>
      <c r="JC137" s="81"/>
      <c r="JD137" s="81"/>
      <c r="JE137" s="81"/>
      <c r="JF137" s="81"/>
      <c r="JG137" s="81"/>
      <c r="JH137" s="81"/>
      <c r="JI137" s="81"/>
      <c r="JJ137" s="81"/>
      <c r="JK137" s="81"/>
      <c r="JL137" s="81"/>
      <c r="JM137" s="81"/>
      <c r="JN137" s="81"/>
      <c r="JO137" s="81"/>
      <c r="JP137" s="81"/>
      <c r="JQ137" s="81"/>
      <c r="JR137" s="81"/>
      <c r="JS137" s="81"/>
      <c r="JT137" s="81"/>
      <c r="JU137" s="81"/>
      <c r="JV137" s="81"/>
      <c r="JW137" s="81"/>
      <c r="JX137" s="81"/>
      <c r="JY137" s="81"/>
      <c r="JZ137" s="81"/>
      <c r="KA137" s="81"/>
      <c r="KB137" s="81"/>
      <c r="KC137" s="81"/>
      <c r="KD137" s="81"/>
      <c r="KE137" s="81"/>
      <c r="KF137" s="81"/>
      <c r="KG137" s="81"/>
      <c r="KH137" s="81"/>
      <c r="KI137" s="81"/>
      <c r="KJ137" s="121"/>
      <c r="KK137" s="121"/>
      <c r="LG137" s="81"/>
      <c r="LH137" s="81"/>
      <c r="LI137" s="339"/>
      <c r="LJ137" s="339"/>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T137" s="79" t="s">
        <v>2191</v>
      </c>
      <c r="MV137" s="81"/>
      <c r="ND137" s="121"/>
      <c r="NF137" s="122"/>
      <c r="NH137" s="122"/>
      <c r="NJ137" s="180"/>
      <c r="NL137" s="122"/>
      <c r="OA137" s="122"/>
      <c r="OC137" s="122"/>
      <c r="OH137" s="121"/>
      <c r="OR137" s="121"/>
      <c r="OS137" s="121"/>
      <c r="PO137" s="121"/>
      <c r="SM137" s="81"/>
      <c r="SN137" s="81"/>
      <c r="SO137" s="81"/>
      <c r="SP137" s="81"/>
      <c r="SQ137" s="81"/>
      <c r="SR137" s="81"/>
      <c r="SS137" s="81"/>
      <c r="ST137" s="81"/>
      <c r="SU137" s="81"/>
      <c r="SV137" s="81"/>
      <c r="SW137" s="81"/>
      <c r="SX137" s="81"/>
      <c r="SY137" s="81"/>
      <c r="SZ137" s="81"/>
      <c r="TA137" s="81"/>
      <c r="TB137" s="81"/>
      <c r="TC137" s="81"/>
      <c r="TD137" s="81"/>
      <c r="TE137" s="81"/>
      <c r="TF137" s="81"/>
      <c r="TG137" s="81"/>
      <c r="TH137" s="81"/>
      <c r="TI137" s="81"/>
      <c r="TJ137" s="81"/>
      <c r="TK137" s="81"/>
      <c r="TL137" s="81"/>
      <c r="TM137" s="81"/>
      <c r="TN137" s="81"/>
      <c r="TO137" s="81"/>
      <c r="TP137" s="81"/>
      <c r="TQ137" s="81"/>
      <c r="TR137" s="81"/>
      <c r="TS137" s="81"/>
      <c r="TT137" s="81"/>
      <c r="TU137" s="81"/>
      <c r="TV137" s="81"/>
      <c r="TW137" s="81"/>
      <c r="TX137" s="81"/>
      <c r="TY137" s="81"/>
      <c r="TZ137" s="81"/>
      <c r="UA137" s="81"/>
      <c r="UB137" s="81"/>
      <c r="UC137" s="81"/>
      <c r="UD137" s="81"/>
      <c r="UE137" s="81"/>
      <c r="UF137" s="81"/>
      <c r="UG137" s="81"/>
      <c r="UH137" s="81"/>
      <c r="UI137" s="81"/>
      <c r="UJ137" s="82"/>
      <c r="UK137" s="82"/>
      <c r="UL137" s="81"/>
      <c r="UM137" s="81"/>
      <c r="UN137" s="81"/>
      <c r="UO137" s="81"/>
      <c r="UP137" s="81"/>
      <c r="UQ137" s="81"/>
      <c r="UR137" s="81"/>
      <c r="US137" s="81"/>
      <c r="UT137" s="81"/>
      <c r="UU137" s="81"/>
      <c r="UV137" s="81"/>
      <c r="UW137" s="81"/>
      <c r="UX137" s="81"/>
      <c r="UY137" s="81"/>
      <c r="UZ137" s="81"/>
      <c r="VA137" s="81"/>
      <c r="VB137" s="81"/>
      <c r="VC137" s="81"/>
      <c r="VD137" s="81"/>
      <c r="VE137" s="81"/>
      <c r="VF137" s="81"/>
      <c r="VG137" s="81"/>
      <c r="VH137" s="81"/>
      <c r="VI137" s="81"/>
      <c r="VJ137" s="81"/>
      <c r="VK137" s="81"/>
      <c r="VL137" s="81"/>
      <c r="VM137" s="81"/>
      <c r="VN137" s="81"/>
      <c r="VO137" s="81"/>
      <c r="VP137" s="81"/>
      <c r="VQ137" s="81"/>
      <c r="VR137" s="81"/>
      <c r="VS137" s="81"/>
      <c r="VT137" s="81"/>
      <c r="VU137" s="81"/>
      <c r="VV137" s="81"/>
      <c r="VW137" s="81"/>
      <c r="VX137" s="81"/>
      <c r="VY137" s="81"/>
      <c r="VZ137" s="81"/>
      <c r="WA137" s="81"/>
      <c r="WB137" s="81"/>
      <c r="WC137" s="81"/>
      <c r="WD137" s="81"/>
      <c r="WE137" s="80"/>
      <c r="WF137" s="81"/>
      <c r="WG137" s="81"/>
      <c r="WH137" s="81"/>
      <c r="WI137" s="81"/>
      <c r="WJ137" s="81"/>
      <c r="WK137" s="81"/>
      <c r="WL137" s="81"/>
      <c r="WM137" s="81"/>
      <c r="WN137" s="81"/>
      <c r="WO137" s="81"/>
      <c r="WP137" s="81"/>
      <c r="WQ137" s="81"/>
      <c r="WR137" s="81"/>
      <c r="WS137" s="81"/>
      <c r="WT137" s="81"/>
      <c r="WU137" s="81"/>
      <c r="WV137" s="81"/>
      <c r="WW137" s="81"/>
      <c r="WX137" s="81"/>
      <c r="WY137" s="81"/>
      <c r="WZ137" s="81"/>
      <c r="XA137" s="81"/>
      <c r="XB137" s="81"/>
      <c r="XC137" s="81"/>
      <c r="XD137" s="81"/>
      <c r="XE137" s="81"/>
      <c r="XF137" s="81"/>
      <c r="XG137" s="81"/>
      <c r="XH137" s="81"/>
      <c r="XI137" s="81"/>
      <c r="XJ137" s="81"/>
      <c r="XK137" s="81"/>
      <c r="XL137" s="81"/>
      <c r="XM137" s="81"/>
      <c r="XN137" s="81"/>
      <c r="XO137" s="81"/>
      <c r="XP137" s="81"/>
      <c r="XQ137" s="81"/>
      <c r="XR137" s="81"/>
      <c r="XS137" s="81"/>
      <c r="XT137" s="81"/>
      <c r="XU137" s="81"/>
      <c r="XV137" s="81"/>
      <c r="XW137" s="81"/>
      <c r="XX137" s="81"/>
      <c r="XY137" s="81"/>
      <c r="XZ137" s="81"/>
      <c r="YA137" s="81"/>
      <c r="YB137" s="81"/>
      <c r="YC137" s="81"/>
      <c r="YD137" s="81"/>
      <c r="YE137" s="81"/>
      <c r="YF137" s="81"/>
      <c r="YL137" s="310"/>
      <c r="YM137" s="310"/>
      <c r="YN137" s="310"/>
      <c r="YO137" s="310"/>
      <c r="YP137" s="2"/>
      <c r="YQ137" s="2"/>
    </row>
    <row r="138" spans="1:667" s="79" customFormat="1" ht="15" customHeight="1" x14ac:dyDescent="0.25">
      <c r="A138" s="75"/>
      <c r="B138" s="75"/>
      <c r="BW138" s="99"/>
      <c r="BX138" s="99"/>
      <c r="BY138" s="99"/>
      <c r="BZ138" s="99"/>
      <c r="CA138" s="99"/>
      <c r="CB138" s="99"/>
      <c r="CC138" s="99"/>
      <c r="CD138" s="99"/>
      <c r="CE138" s="99"/>
      <c r="CF138" s="99"/>
      <c r="CK138" s="98"/>
      <c r="GP138" s="80"/>
      <c r="GQ138" s="81"/>
      <c r="GR138" s="81"/>
      <c r="GS138" s="81"/>
      <c r="GT138" s="81"/>
      <c r="GV138" s="81"/>
      <c r="GW138" s="81"/>
      <c r="GY138" s="81"/>
      <c r="GZ138" s="81"/>
      <c r="HA138" s="81"/>
      <c r="HB138" s="81"/>
      <c r="HC138" s="81"/>
      <c r="HD138" s="81"/>
      <c r="HE138" s="81"/>
      <c r="HF138" s="81"/>
      <c r="HG138" s="81"/>
      <c r="HH138" s="81"/>
      <c r="HI138" s="81"/>
      <c r="HJ138" s="81"/>
      <c r="HK138" s="81"/>
      <c r="HL138" s="81"/>
      <c r="HM138" s="81"/>
      <c r="HN138" s="81"/>
      <c r="HO138" s="81"/>
      <c r="HP138" s="81"/>
      <c r="HQ138" s="81"/>
      <c r="HR138" s="81"/>
      <c r="HS138" s="81"/>
      <c r="HT138" s="81"/>
      <c r="HU138" s="81"/>
      <c r="HV138" s="81"/>
      <c r="HW138" s="81"/>
      <c r="HX138" s="81"/>
      <c r="HY138" s="81"/>
      <c r="HZ138" s="81"/>
      <c r="IA138" s="81"/>
      <c r="IB138" s="81"/>
      <c r="IC138" s="81"/>
      <c r="ID138" s="81"/>
      <c r="IE138" s="81"/>
      <c r="IF138" s="81"/>
      <c r="IG138" s="81"/>
      <c r="IH138" s="81"/>
      <c r="II138" s="81"/>
      <c r="IJ138" s="81"/>
      <c r="IK138" s="81"/>
      <c r="IL138" s="81"/>
      <c r="IM138" s="81"/>
      <c r="IN138" s="81"/>
      <c r="IO138" s="81"/>
      <c r="IP138" s="81"/>
      <c r="IQ138" s="81"/>
      <c r="IR138" s="81"/>
      <c r="IS138" s="81"/>
      <c r="IT138" s="81"/>
      <c r="IU138" s="81"/>
      <c r="IV138" s="81"/>
      <c r="IW138" s="81"/>
      <c r="IX138" s="81"/>
      <c r="IY138" s="81"/>
      <c r="IZ138" s="81"/>
      <c r="JA138" s="81"/>
      <c r="JB138" s="81"/>
      <c r="JC138" s="81"/>
      <c r="JD138" s="81"/>
      <c r="JE138" s="81"/>
      <c r="JF138" s="81"/>
      <c r="JG138" s="81"/>
      <c r="JH138" s="81"/>
      <c r="JI138" s="81"/>
      <c r="JJ138" s="81"/>
      <c r="JK138" s="81"/>
      <c r="JL138" s="81"/>
      <c r="JM138" s="81"/>
      <c r="JN138" s="81"/>
      <c r="JO138" s="81"/>
      <c r="JP138" s="81"/>
      <c r="JQ138" s="81"/>
      <c r="JR138" s="81"/>
      <c r="JS138" s="81"/>
      <c r="JT138" s="81"/>
      <c r="JU138" s="81"/>
      <c r="JV138" s="81"/>
      <c r="JW138" s="81"/>
      <c r="JX138" s="81"/>
      <c r="JY138" s="81"/>
      <c r="JZ138" s="81"/>
      <c r="KA138" s="81"/>
      <c r="KB138" s="81"/>
      <c r="KC138" s="81"/>
      <c r="KD138" s="81"/>
      <c r="KE138" s="81"/>
      <c r="KF138" s="81"/>
      <c r="KG138" s="81"/>
      <c r="KH138" s="81"/>
      <c r="KI138" s="81"/>
      <c r="KJ138" s="98"/>
      <c r="KK138" s="98"/>
      <c r="LG138" s="81"/>
      <c r="LH138" s="81"/>
      <c r="LI138" s="325"/>
      <c r="LJ138" s="325"/>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T138" s="79" t="s">
        <v>2191</v>
      </c>
      <c r="MV138" s="81"/>
      <c r="ND138" s="98"/>
      <c r="NF138" s="99"/>
      <c r="NH138" s="99"/>
      <c r="NJ138" s="80"/>
      <c r="NL138" s="99"/>
      <c r="OA138" s="99"/>
      <c r="OC138" s="99"/>
      <c r="OH138" s="98"/>
      <c r="OR138" s="98"/>
      <c r="OS138" s="98"/>
      <c r="PO138" s="98"/>
      <c r="SM138" s="81"/>
      <c r="SN138" s="81"/>
      <c r="SO138" s="81"/>
      <c r="SP138" s="81"/>
      <c r="SQ138" s="81"/>
      <c r="SR138" s="81"/>
      <c r="SS138" s="81"/>
      <c r="ST138" s="81"/>
      <c r="SU138" s="81"/>
      <c r="SV138" s="81"/>
      <c r="SW138" s="81"/>
      <c r="SX138" s="81"/>
      <c r="SY138" s="81"/>
      <c r="SZ138" s="81"/>
      <c r="TA138" s="81"/>
      <c r="TB138" s="81"/>
      <c r="TC138" s="81"/>
      <c r="TD138" s="81"/>
      <c r="TE138" s="81"/>
      <c r="TF138" s="81"/>
      <c r="TG138" s="81"/>
      <c r="TH138" s="81"/>
      <c r="TI138" s="81"/>
      <c r="TJ138" s="81"/>
      <c r="TK138" s="81"/>
      <c r="TL138" s="81"/>
      <c r="TM138" s="81"/>
      <c r="TN138" s="81"/>
      <c r="TO138" s="81"/>
      <c r="TP138" s="81"/>
      <c r="TQ138" s="81"/>
      <c r="TR138" s="81"/>
      <c r="TS138" s="81"/>
      <c r="TT138" s="81"/>
      <c r="TU138" s="81"/>
      <c r="TV138" s="81"/>
      <c r="TW138" s="81"/>
      <c r="TX138" s="81"/>
      <c r="TY138" s="81"/>
      <c r="TZ138" s="81"/>
      <c r="UA138" s="81"/>
      <c r="UB138" s="81"/>
      <c r="UC138" s="81"/>
      <c r="UD138" s="81"/>
      <c r="UE138" s="81"/>
      <c r="UF138" s="81"/>
      <c r="UG138" s="81"/>
      <c r="UH138" s="81"/>
      <c r="UI138" s="81"/>
      <c r="UJ138" s="82"/>
      <c r="UK138" s="82"/>
      <c r="UL138" s="81"/>
      <c r="UM138" s="81"/>
      <c r="UN138" s="81"/>
      <c r="UO138" s="81"/>
      <c r="UP138" s="81"/>
      <c r="UQ138" s="81"/>
      <c r="UR138" s="81"/>
      <c r="US138" s="81"/>
      <c r="UT138" s="81"/>
      <c r="UU138" s="81"/>
      <c r="UV138" s="81"/>
      <c r="UW138" s="81"/>
      <c r="UX138" s="81"/>
      <c r="UY138" s="81"/>
      <c r="UZ138" s="81"/>
      <c r="VA138" s="81"/>
      <c r="VB138" s="81"/>
      <c r="VC138" s="81"/>
      <c r="VD138" s="81"/>
      <c r="VE138" s="81"/>
      <c r="VF138" s="81"/>
      <c r="VG138" s="81"/>
      <c r="VH138" s="81"/>
      <c r="VI138" s="81"/>
      <c r="VJ138" s="81"/>
      <c r="VK138" s="81"/>
      <c r="VL138" s="81"/>
      <c r="VM138" s="81"/>
      <c r="VN138" s="81"/>
      <c r="VO138" s="81"/>
      <c r="VP138" s="81"/>
      <c r="VQ138" s="81"/>
      <c r="VR138" s="81"/>
      <c r="VS138" s="81"/>
      <c r="VT138" s="81"/>
      <c r="VU138" s="81"/>
      <c r="VV138" s="81"/>
      <c r="VW138" s="81"/>
      <c r="VX138" s="81"/>
      <c r="VY138" s="81"/>
      <c r="VZ138" s="81"/>
      <c r="WA138" s="81"/>
      <c r="WB138" s="81"/>
      <c r="WC138" s="81"/>
      <c r="WD138" s="81"/>
      <c r="WE138" s="80"/>
      <c r="WF138" s="81"/>
      <c r="WG138" s="81"/>
      <c r="WH138" s="81"/>
      <c r="WI138" s="81"/>
      <c r="WJ138" s="81"/>
      <c r="WK138" s="81"/>
      <c r="WL138" s="81"/>
      <c r="WM138" s="81"/>
      <c r="WN138" s="81"/>
      <c r="WO138" s="81"/>
      <c r="WP138" s="81"/>
      <c r="WQ138" s="81"/>
      <c r="WR138" s="81"/>
      <c r="WS138" s="81"/>
      <c r="WT138" s="81"/>
      <c r="WU138" s="81"/>
      <c r="WV138" s="81"/>
      <c r="WW138" s="81"/>
      <c r="WX138" s="81"/>
      <c r="WY138" s="81"/>
      <c r="WZ138" s="81"/>
      <c r="XA138" s="81"/>
      <c r="XB138" s="81"/>
      <c r="XC138" s="81"/>
      <c r="XD138" s="81"/>
      <c r="XE138" s="81"/>
      <c r="XF138" s="81"/>
      <c r="XG138" s="81"/>
      <c r="XH138" s="81"/>
      <c r="XI138" s="81"/>
      <c r="XJ138" s="81"/>
      <c r="XK138" s="81"/>
      <c r="XL138" s="81"/>
      <c r="XM138" s="81"/>
      <c r="XN138" s="81"/>
      <c r="XO138" s="81"/>
      <c r="XP138" s="81"/>
      <c r="XQ138" s="81"/>
      <c r="XR138" s="81"/>
      <c r="XS138" s="81"/>
      <c r="XT138" s="81"/>
      <c r="XU138" s="81"/>
      <c r="XV138" s="81"/>
      <c r="XW138" s="81"/>
      <c r="XX138" s="81"/>
      <c r="XY138" s="81"/>
      <c r="XZ138" s="81"/>
      <c r="YA138" s="81"/>
      <c r="YB138" s="81"/>
      <c r="YC138" s="81"/>
      <c r="YD138" s="81"/>
      <c r="YE138" s="81"/>
      <c r="YF138" s="81"/>
      <c r="YL138" s="301"/>
      <c r="YM138" s="301"/>
      <c r="YN138" s="301"/>
      <c r="YO138" s="301"/>
      <c r="YP138" s="2"/>
      <c r="YQ138" s="2"/>
    </row>
    <row r="139" spans="1:667" s="79" customFormat="1" ht="15" customHeight="1" x14ac:dyDescent="0.25">
      <c r="A139" s="75"/>
      <c r="B139" s="75"/>
      <c r="BV139" s="99"/>
      <c r="BW139" s="99"/>
      <c r="BY139" s="99"/>
      <c r="CH139" s="98"/>
      <c r="CU139" s="98"/>
      <c r="CV139" s="98"/>
      <c r="GH139" s="98"/>
      <c r="GL139" s="98"/>
      <c r="GP139" s="80"/>
      <c r="GQ139" s="81"/>
      <c r="GR139" s="81"/>
      <c r="GS139" s="81"/>
      <c r="GT139" s="81"/>
      <c r="GV139" s="81"/>
      <c r="GW139" s="81"/>
      <c r="GY139" s="81"/>
      <c r="GZ139" s="81"/>
      <c r="HA139" s="81"/>
      <c r="HB139" s="81"/>
      <c r="HC139" s="81"/>
      <c r="HD139" s="81"/>
      <c r="HE139" s="81"/>
      <c r="HF139" s="81"/>
      <c r="HG139" s="81"/>
      <c r="HH139" s="81"/>
      <c r="HI139" s="81"/>
      <c r="HJ139" s="81"/>
      <c r="HK139" s="81"/>
      <c r="HL139" s="81"/>
      <c r="HM139" s="81"/>
      <c r="HN139" s="81"/>
      <c r="HO139" s="81"/>
      <c r="HP139" s="81"/>
      <c r="HQ139" s="81"/>
      <c r="HR139" s="81"/>
      <c r="HS139" s="81"/>
      <c r="HT139" s="81"/>
      <c r="HU139" s="81"/>
      <c r="HV139" s="81"/>
      <c r="HW139" s="81"/>
      <c r="HX139" s="81"/>
      <c r="HY139" s="81"/>
      <c r="HZ139" s="81"/>
      <c r="IA139" s="81"/>
      <c r="IB139" s="81"/>
      <c r="IC139" s="81"/>
      <c r="ID139" s="81"/>
      <c r="IE139" s="81"/>
      <c r="IF139" s="81"/>
      <c r="IG139" s="81"/>
      <c r="IH139" s="81"/>
      <c r="II139" s="81"/>
      <c r="IJ139" s="81"/>
      <c r="IK139" s="81"/>
      <c r="IL139" s="81"/>
      <c r="IM139" s="81"/>
      <c r="IN139" s="81"/>
      <c r="IO139" s="81"/>
      <c r="IP139" s="81"/>
      <c r="IQ139" s="81"/>
      <c r="IR139" s="81"/>
      <c r="IS139" s="81"/>
      <c r="IT139" s="81"/>
      <c r="IU139" s="81"/>
      <c r="IV139" s="81"/>
      <c r="IW139" s="81"/>
      <c r="IX139" s="81"/>
      <c r="IY139" s="81"/>
      <c r="IZ139" s="81"/>
      <c r="JA139" s="81"/>
      <c r="JB139" s="81"/>
      <c r="JC139" s="81"/>
      <c r="JD139" s="81"/>
      <c r="JE139" s="81"/>
      <c r="JF139" s="81"/>
      <c r="JG139" s="81"/>
      <c r="JH139" s="81"/>
      <c r="JI139" s="81"/>
      <c r="JJ139" s="81"/>
      <c r="JK139" s="81"/>
      <c r="JL139" s="81"/>
      <c r="JM139" s="81"/>
      <c r="JN139" s="81"/>
      <c r="JO139" s="81"/>
      <c r="JP139" s="81"/>
      <c r="JQ139" s="81"/>
      <c r="JR139" s="81"/>
      <c r="JS139" s="81"/>
      <c r="JT139" s="81"/>
      <c r="JU139" s="81"/>
      <c r="JV139" s="81"/>
      <c r="JW139" s="81"/>
      <c r="JX139" s="81"/>
      <c r="JY139" s="81"/>
      <c r="JZ139" s="81"/>
      <c r="KA139" s="81"/>
      <c r="KB139" s="81"/>
      <c r="KC139" s="81"/>
      <c r="KD139" s="81"/>
      <c r="KE139" s="81"/>
      <c r="KF139" s="81"/>
      <c r="KG139" s="81"/>
      <c r="KH139" s="81"/>
      <c r="KI139" s="81"/>
      <c r="LG139" s="81"/>
      <c r="LH139" s="81"/>
      <c r="LI139" s="325"/>
      <c r="LJ139" s="325"/>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T139" s="79" t="s">
        <v>2191</v>
      </c>
      <c r="MV139" s="81"/>
      <c r="ND139" s="98"/>
      <c r="NF139" s="99"/>
      <c r="NH139" s="99"/>
      <c r="NJ139" s="80"/>
      <c r="NL139" s="99"/>
      <c r="NP139" s="99"/>
      <c r="NZ139" s="99"/>
      <c r="OB139" s="99"/>
      <c r="OE139" s="98"/>
      <c r="PJ139" s="98"/>
      <c r="SM139" s="81"/>
      <c r="SN139" s="81"/>
      <c r="SO139" s="81"/>
      <c r="SP139" s="81"/>
      <c r="SQ139" s="81"/>
      <c r="SR139" s="81"/>
      <c r="SS139" s="81"/>
      <c r="ST139" s="81"/>
      <c r="SU139" s="81"/>
      <c r="SV139" s="81"/>
      <c r="SW139" s="81"/>
      <c r="SX139" s="81"/>
      <c r="SY139" s="81"/>
      <c r="SZ139" s="81"/>
      <c r="TA139" s="81"/>
      <c r="TB139" s="81"/>
      <c r="TC139" s="81"/>
      <c r="TD139" s="81"/>
      <c r="TE139" s="81"/>
      <c r="TF139" s="81"/>
      <c r="TG139" s="81"/>
      <c r="TH139" s="81"/>
      <c r="TI139" s="81"/>
      <c r="TJ139" s="81"/>
      <c r="TK139" s="81"/>
      <c r="TL139" s="81"/>
      <c r="TM139" s="81"/>
      <c r="TN139" s="81"/>
      <c r="TO139" s="81"/>
      <c r="TP139" s="81"/>
      <c r="TQ139" s="81"/>
      <c r="TR139" s="81"/>
      <c r="TS139" s="81"/>
      <c r="TT139" s="81"/>
      <c r="TU139" s="81"/>
      <c r="TV139" s="81"/>
      <c r="TW139" s="81"/>
      <c r="TX139" s="81"/>
      <c r="TY139" s="81"/>
      <c r="TZ139" s="81"/>
      <c r="UA139" s="81"/>
      <c r="UB139" s="81"/>
      <c r="UC139" s="81"/>
      <c r="UD139" s="81"/>
      <c r="UE139" s="81"/>
      <c r="UF139" s="81"/>
      <c r="UG139" s="81"/>
      <c r="UH139" s="81"/>
      <c r="UI139" s="81"/>
      <c r="UJ139" s="82"/>
      <c r="UK139" s="82"/>
      <c r="UL139" s="81"/>
      <c r="UM139" s="81"/>
      <c r="UN139" s="81"/>
      <c r="UO139" s="81"/>
      <c r="UP139" s="81"/>
      <c r="UQ139" s="81"/>
      <c r="UR139" s="81"/>
      <c r="US139" s="81"/>
      <c r="UT139" s="81"/>
      <c r="UU139" s="81"/>
      <c r="UV139" s="81"/>
      <c r="UW139" s="81"/>
      <c r="UX139" s="81"/>
      <c r="UY139" s="81"/>
      <c r="UZ139" s="81"/>
      <c r="VA139" s="81"/>
      <c r="VB139" s="81"/>
      <c r="VC139" s="81"/>
      <c r="VD139" s="81"/>
      <c r="VE139" s="81"/>
      <c r="VF139" s="81"/>
      <c r="VG139" s="81"/>
      <c r="VH139" s="81"/>
      <c r="VI139" s="81"/>
      <c r="VJ139" s="81"/>
      <c r="VK139" s="81"/>
      <c r="VL139" s="81"/>
      <c r="VM139" s="81"/>
      <c r="VN139" s="81"/>
      <c r="VO139" s="81"/>
      <c r="VP139" s="81"/>
      <c r="VQ139" s="81"/>
      <c r="VR139" s="81"/>
      <c r="VS139" s="81"/>
      <c r="VT139" s="81"/>
      <c r="VU139" s="81"/>
      <c r="VV139" s="81"/>
      <c r="VW139" s="81"/>
      <c r="VX139" s="81"/>
      <c r="VY139" s="81"/>
      <c r="VZ139" s="81"/>
      <c r="WA139" s="81"/>
      <c r="WB139" s="81"/>
      <c r="WC139" s="81"/>
      <c r="WD139" s="81"/>
      <c r="WE139" s="80"/>
      <c r="WF139" s="81"/>
      <c r="WG139" s="81"/>
      <c r="WH139" s="81"/>
      <c r="WI139" s="81"/>
      <c r="WJ139" s="81"/>
      <c r="WK139" s="81"/>
      <c r="WL139" s="81"/>
      <c r="WM139" s="81"/>
      <c r="WN139" s="81"/>
      <c r="WO139" s="81"/>
      <c r="WP139" s="81"/>
      <c r="WQ139" s="81"/>
      <c r="WR139" s="81"/>
      <c r="WS139" s="81"/>
      <c r="WT139" s="81"/>
      <c r="WU139" s="81"/>
      <c r="WV139" s="81"/>
      <c r="WW139" s="81"/>
      <c r="WX139" s="81"/>
      <c r="WY139" s="81"/>
      <c r="WZ139" s="81"/>
      <c r="XA139" s="81"/>
      <c r="XB139" s="81"/>
      <c r="XC139" s="81"/>
      <c r="XD139" s="81"/>
      <c r="XE139" s="81"/>
      <c r="XF139" s="81"/>
      <c r="XG139" s="81"/>
      <c r="XH139" s="81"/>
      <c r="XI139" s="81"/>
      <c r="XJ139" s="81"/>
      <c r="XK139" s="81"/>
      <c r="XL139" s="81"/>
      <c r="XM139" s="81"/>
      <c r="XN139" s="81"/>
      <c r="XO139" s="81"/>
      <c r="XP139" s="81"/>
      <c r="XQ139" s="81"/>
      <c r="XR139" s="81"/>
      <c r="XS139" s="81"/>
      <c r="XT139" s="81"/>
      <c r="XU139" s="81"/>
      <c r="XV139" s="81"/>
      <c r="XW139" s="81"/>
      <c r="XX139" s="81"/>
      <c r="XY139" s="81"/>
      <c r="XZ139" s="81"/>
      <c r="YA139" s="81"/>
      <c r="YB139" s="81"/>
      <c r="YC139" s="81"/>
      <c r="YD139" s="81"/>
      <c r="YE139" s="81"/>
      <c r="YF139" s="81"/>
      <c r="YL139" s="301"/>
      <c r="YM139" s="301"/>
      <c r="YN139" s="301"/>
      <c r="YO139" s="301"/>
      <c r="YP139" s="2"/>
      <c r="YQ139" s="2"/>
    </row>
    <row r="140" spans="1:667" s="79" customFormat="1" ht="15" customHeight="1" x14ac:dyDescent="0.25">
      <c r="A140" s="77"/>
      <c r="B140" s="75"/>
      <c r="BV140" s="99"/>
      <c r="BW140" s="99"/>
      <c r="BY140" s="99"/>
      <c r="CH140" s="98"/>
      <c r="CU140" s="98"/>
      <c r="CV140" s="98"/>
      <c r="GH140" s="98"/>
      <c r="GL140" s="98"/>
      <c r="GP140" s="80"/>
      <c r="GQ140" s="81"/>
      <c r="GR140" s="81"/>
      <c r="GS140" s="81"/>
      <c r="GT140" s="81"/>
      <c r="GV140" s="81"/>
      <c r="GW140" s="81"/>
      <c r="GY140" s="81"/>
      <c r="GZ140" s="81"/>
      <c r="HA140" s="81"/>
      <c r="HB140" s="81"/>
      <c r="HC140" s="81"/>
      <c r="HD140" s="81"/>
      <c r="HE140" s="81"/>
      <c r="HF140" s="81"/>
      <c r="HG140" s="81"/>
      <c r="HH140" s="81"/>
      <c r="HI140" s="81"/>
      <c r="HJ140" s="81"/>
      <c r="HK140" s="81"/>
      <c r="HL140" s="81"/>
      <c r="HM140" s="81"/>
      <c r="HN140" s="81"/>
      <c r="HO140" s="81"/>
      <c r="HP140" s="81"/>
      <c r="HQ140" s="81"/>
      <c r="HR140" s="81"/>
      <c r="HS140" s="81"/>
      <c r="HT140" s="81"/>
      <c r="HU140" s="81"/>
      <c r="HV140" s="81"/>
      <c r="HW140" s="81"/>
      <c r="HX140" s="81"/>
      <c r="HY140" s="81"/>
      <c r="HZ140" s="81"/>
      <c r="IA140" s="81"/>
      <c r="IB140" s="81"/>
      <c r="IC140" s="81"/>
      <c r="ID140" s="81"/>
      <c r="IE140" s="81"/>
      <c r="IF140" s="81"/>
      <c r="IG140" s="81"/>
      <c r="IH140" s="81"/>
      <c r="II140" s="81"/>
      <c r="IJ140" s="81"/>
      <c r="IK140" s="81"/>
      <c r="IL140" s="81"/>
      <c r="IM140" s="81"/>
      <c r="IN140" s="81"/>
      <c r="IO140" s="81"/>
      <c r="IP140" s="81"/>
      <c r="IQ140" s="81"/>
      <c r="IR140" s="81"/>
      <c r="IS140" s="81"/>
      <c r="IT140" s="81"/>
      <c r="IU140" s="81"/>
      <c r="IV140" s="81"/>
      <c r="IW140" s="81"/>
      <c r="IX140" s="81"/>
      <c r="IY140" s="81"/>
      <c r="IZ140" s="81"/>
      <c r="JA140" s="81"/>
      <c r="JB140" s="81"/>
      <c r="JC140" s="81"/>
      <c r="JD140" s="81"/>
      <c r="JE140" s="81"/>
      <c r="JF140" s="81"/>
      <c r="JG140" s="81"/>
      <c r="JH140" s="81"/>
      <c r="JI140" s="81"/>
      <c r="JJ140" s="81"/>
      <c r="JK140" s="81"/>
      <c r="JL140" s="81"/>
      <c r="JM140" s="81"/>
      <c r="JN140" s="81"/>
      <c r="JO140" s="81"/>
      <c r="JP140" s="81"/>
      <c r="JQ140" s="81"/>
      <c r="JR140" s="81"/>
      <c r="JS140" s="81"/>
      <c r="JT140" s="81"/>
      <c r="JU140" s="81"/>
      <c r="JV140" s="81"/>
      <c r="JW140" s="81"/>
      <c r="JX140" s="81"/>
      <c r="JY140" s="81"/>
      <c r="JZ140" s="81"/>
      <c r="KA140" s="81"/>
      <c r="KB140" s="81"/>
      <c r="KC140" s="81"/>
      <c r="KD140" s="81"/>
      <c r="KE140" s="81"/>
      <c r="KF140" s="81"/>
      <c r="KG140" s="81"/>
      <c r="KH140" s="81"/>
      <c r="KI140" s="81"/>
      <c r="LG140" s="81"/>
      <c r="LH140" s="81"/>
      <c r="LI140" s="325"/>
      <c r="LJ140" s="325"/>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T140" s="79" t="s">
        <v>2191</v>
      </c>
      <c r="MV140" s="81"/>
      <c r="ND140" s="98"/>
      <c r="NF140" s="99"/>
      <c r="NH140" s="99"/>
      <c r="NJ140" s="80"/>
      <c r="NL140" s="99"/>
      <c r="NP140" s="99"/>
      <c r="NZ140" s="99"/>
      <c r="OB140" s="99"/>
      <c r="OE140" s="98"/>
      <c r="PJ140" s="98"/>
      <c r="SM140" s="81"/>
      <c r="SN140" s="81"/>
      <c r="SO140" s="81"/>
      <c r="SP140" s="81"/>
      <c r="SQ140" s="81"/>
      <c r="SR140" s="81"/>
      <c r="SS140" s="81"/>
      <c r="ST140" s="81"/>
      <c r="SU140" s="81"/>
      <c r="SV140" s="81"/>
      <c r="SW140" s="81"/>
      <c r="SX140" s="81"/>
      <c r="SY140" s="81"/>
      <c r="SZ140" s="81"/>
      <c r="TA140" s="81"/>
      <c r="TB140" s="81"/>
      <c r="TC140" s="81"/>
      <c r="TD140" s="81"/>
      <c r="TE140" s="81"/>
      <c r="TF140" s="81"/>
      <c r="TG140" s="81"/>
      <c r="TH140" s="81"/>
      <c r="TI140" s="81"/>
      <c r="TJ140" s="81"/>
      <c r="TK140" s="81"/>
      <c r="TL140" s="81"/>
      <c r="TM140" s="81"/>
      <c r="TN140" s="81"/>
      <c r="TO140" s="81"/>
      <c r="TP140" s="81"/>
      <c r="TQ140" s="81"/>
      <c r="TR140" s="81"/>
      <c r="TS140" s="81"/>
      <c r="TT140" s="81"/>
      <c r="TU140" s="81"/>
      <c r="TV140" s="81"/>
      <c r="TW140" s="81"/>
      <c r="TX140" s="81"/>
      <c r="TY140" s="81"/>
      <c r="TZ140" s="81"/>
      <c r="UA140" s="81"/>
      <c r="UB140" s="81"/>
      <c r="UC140" s="81"/>
      <c r="UD140" s="81"/>
      <c r="UE140" s="81"/>
      <c r="UF140" s="81"/>
      <c r="UG140" s="81"/>
      <c r="UH140" s="81"/>
      <c r="UI140" s="81"/>
      <c r="UJ140" s="82"/>
      <c r="UK140" s="82"/>
      <c r="UL140" s="81"/>
      <c r="UM140" s="81"/>
      <c r="UN140" s="81"/>
      <c r="UO140" s="81"/>
      <c r="UP140" s="81"/>
      <c r="UQ140" s="81"/>
      <c r="UR140" s="81"/>
      <c r="US140" s="81"/>
      <c r="UT140" s="81"/>
      <c r="UU140" s="81"/>
      <c r="UV140" s="81"/>
      <c r="UW140" s="81"/>
      <c r="UX140" s="81"/>
      <c r="UY140" s="81"/>
      <c r="UZ140" s="81"/>
      <c r="VA140" s="81"/>
      <c r="VB140" s="81"/>
      <c r="VC140" s="81"/>
      <c r="VD140" s="81"/>
      <c r="VE140" s="81"/>
      <c r="VF140" s="81"/>
      <c r="VG140" s="81"/>
      <c r="VH140" s="81"/>
      <c r="VI140" s="81"/>
      <c r="VJ140" s="81"/>
      <c r="VK140" s="81"/>
      <c r="VL140" s="81"/>
      <c r="VM140" s="81"/>
      <c r="VN140" s="81"/>
      <c r="VO140" s="81"/>
      <c r="VP140" s="81"/>
      <c r="VQ140" s="81"/>
      <c r="VR140" s="81"/>
      <c r="VS140" s="81"/>
      <c r="VT140" s="81"/>
      <c r="VU140" s="81"/>
      <c r="VV140" s="81"/>
      <c r="VW140" s="81"/>
      <c r="VX140" s="81"/>
      <c r="VY140" s="81"/>
      <c r="VZ140" s="81"/>
      <c r="WA140" s="81"/>
      <c r="WB140" s="81"/>
      <c r="WC140" s="81"/>
      <c r="WD140" s="81"/>
      <c r="WE140" s="80"/>
      <c r="WF140" s="81"/>
      <c r="WG140" s="81"/>
      <c r="WH140" s="81"/>
      <c r="WI140" s="81"/>
      <c r="WJ140" s="81"/>
      <c r="WK140" s="81"/>
      <c r="WL140" s="81"/>
      <c r="WM140" s="81"/>
      <c r="WN140" s="81"/>
      <c r="WO140" s="81"/>
      <c r="WP140" s="81"/>
      <c r="WQ140" s="81"/>
      <c r="WR140" s="81"/>
      <c r="WS140" s="81"/>
      <c r="WT140" s="81"/>
      <c r="WU140" s="81"/>
      <c r="WV140" s="81"/>
      <c r="WW140" s="81"/>
      <c r="WX140" s="81"/>
      <c r="WY140" s="81"/>
      <c r="WZ140" s="81"/>
      <c r="XA140" s="81"/>
      <c r="XB140" s="81"/>
      <c r="XC140" s="81"/>
      <c r="XD140" s="81"/>
      <c r="XE140" s="81"/>
      <c r="XF140" s="81"/>
      <c r="XG140" s="81"/>
      <c r="XH140" s="81"/>
      <c r="XI140" s="81"/>
      <c r="XJ140" s="81"/>
      <c r="XK140" s="81"/>
      <c r="XL140" s="81"/>
      <c r="XM140" s="81"/>
      <c r="XN140" s="81"/>
      <c r="XO140" s="81"/>
      <c r="XP140" s="81"/>
      <c r="XQ140" s="81"/>
      <c r="XR140" s="81"/>
      <c r="XS140" s="81"/>
      <c r="XT140" s="81"/>
      <c r="XU140" s="81"/>
      <c r="XV140" s="81"/>
      <c r="XW140" s="81"/>
      <c r="XX140" s="81"/>
      <c r="XY140" s="81"/>
      <c r="XZ140" s="81"/>
      <c r="YA140" s="81"/>
      <c r="YB140" s="81"/>
      <c r="YC140" s="81"/>
      <c r="YD140" s="81"/>
      <c r="YE140" s="81"/>
      <c r="YF140" s="81"/>
      <c r="YL140" s="301"/>
      <c r="YM140" s="301"/>
      <c r="YN140" s="301"/>
      <c r="YO140" s="301"/>
      <c r="YP140" s="2"/>
      <c r="YQ140" s="2"/>
    </row>
    <row r="141" spans="1:667" s="79" customFormat="1" ht="15" customHeight="1" x14ac:dyDescent="0.25">
      <c r="A141" s="91" t="s">
        <v>284</v>
      </c>
      <c r="B141" s="75"/>
      <c r="GP141" s="80"/>
      <c r="HJ141" s="81"/>
      <c r="HK141" s="81"/>
      <c r="HL141" s="81"/>
      <c r="HM141" s="81"/>
      <c r="HN141" s="81"/>
      <c r="HO141" s="81"/>
      <c r="HP141" s="81"/>
      <c r="HQ141" s="81"/>
      <c r="HR141" s="81"/>
      <c r="HS141" s="81"/>
      <c r="HT141" s="81"/>
      <c r="HU141" s="81"/>
      <c r="HV141" s="81"/>
      <c r="HW141" s="81"/>
      <c r="HX141" s="81"/>
      <c r="HY141" s="81"/>
      <c r="HZ141" s="81"/>
      <c r="IA141" s="81"/>
      <c r="IB141" s="81"/>
      <c r="IC141" s="81"/>
      <c r="ID141" s="81"/>
      <c r="IE141" s="81"/>
      <c r="IF141" s="81"/>
      <c r="IG141" s="81"/>
      <c r="IH141" s="81"/>
      <c r="II141" s="81"/>
      <c r="IJ141" s="81"/>
      <c r="IK141" s="81"/>
      <c r="IL141" s="81"/>
      <c r="IM141" s="81"/>
      <c r="IN141" s="81"/>
      <c r="IO141" s="81"/>
      <c r="IP141" s="81"/>
      <c r="IQ141" s="81"/>
      <c r="IR141" s="81"/>
      <c r="IS141" s="81"/>
      <c r="IT141" s="81"/>
      <c r="IU141" s="81"/>
      <c r="IV141" s="81"/>
      <c r="IW141" s="81"/>
      <c r="IX141" s="81"/>
      <c r="IY141" s="81"/>
      <c r="IZ141" s="81"/>
      <c r="JA141" s="81"/>
      <c r="JB141" s="81"/>
      <c r="JC141" s="81"/>
      <c r="JD141" s="81"/>
      <c r="JE141" s="81"/>
      <c r="JF141" s="81"/>
      <c r="JG141" s="81"/>
      <c r="JH141" s="81"/>
      <c r="JI141" s="81"/>
      <c r="JJ141" s="81"/>
      <c r="JK141" s="81"/>
      <c r="JL141" s="81"/>
      <c r="JM141" s="81"/>
      <c r="JN141" s="81"/>
      <c r="JO141" s="81"/>
      <c r="JP141" s="81"/>
      <c r="JQ141" s="81"/>
      <c r="JR141" s="81"/>
      <c r="JS141" s="81"/>
      <c r="JT141" s="81"/>
      <c r="JU141" s="81"/>
      <c r="JV141" s="81"/>
      <c r="JW141" s="81"/>
      <c r="JX141" s="81"/>
      <c r="JY141" s="81"/>
      <c r="JZ141" s="81"/>
      <c r="KA141" s="81"/>
      <c r="KB141" s="81"/>
      <c r="KC141" s="81"/>
      <c r="KD141" s="81"/>
      <c r="KE141" s="81"/>
      <c r="KF141" s="81"/>
      <c r="KG141" s="81"/>
      <c r="KH141" s="81"/>
      <c r="KI141" s="81"/>
      <c r="LI141" s="325"/>
      <c r="LJ141" s="325"/>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T141" s="79" t="s">
        <v>2191</v>
      </c>
      <c r="NJ141" s="80"/>
      <c r="PT141" s="98"/>
      <c r="PU141" s="98"/>
      <c r="PV141" s="98"/>
      <c r="PW141" s="99"/>
      <c r="PX141" s="99"/>
      <c r="PY141" s="99"/>
      <c r="PZ141" s="99"/>
      <c r="QA141" s="99"/>
      <c r="QB141" s="99"/>
      <c r="QC141" s="99"/>
      <c r="QD141" s="99"/>
      <c r="QE141" s="98"/>
      <c r="QF141" s="98"/>
      <c r="QG141" s="98"/>
      <c r="QH141" s="98"/>
      <c r="RM141" s="98"/>
      <c r="RN141" s="98"/>
      <c r="UJ141" s="82"/>
      <c r="UK141" s="82"/>
      <c r="WC141" s="81"/>
      <c r="WD141" s="81"/>
      <c r="WE141" s="80"/>
      <c r="WF141" s="81"/>
      <c r="WG141" s="81"/>
      <c r="WH141" s="81"/>
      <c r="WI141" s="81"/>
      <c r="WJ141" s="81"/>
      <c r="WK141" s="81"/>
      <c r="WL141" s="81"/>
      <c r="WM141" s="81"/>
      <c r="WN141" s="81"/>
      <c r="WO141" s="81"/>
      <c r="WP141" s="81"/>
      <c r="WQ141" s="81"/>
      <c r="WR141" s="81"/>
      <c r="WS141" s="81"/>
      <c r="WT141" s="81"/>
      <c r="WU141" s="81"/>
      <c r="WV141" s="81"/>
      <c r="WW141" s="81"/>
      <c r="WX141" s="81"/>
      <c r="WY141" s="81"/>
      <c r="WZ141" s="81"/>
      <c r="XA141" s="81"/>
      <c r="XB141" s="81"/>
      <c r="XC141" s="81"/>
      <c r="XD141" s="81"/>
      <c r="XE141" s="81"/>
      <c r="XF141" s="81"/>
      <c r="XG141" s="81"/>
      <c r="XH141" s="81"/>
      <c r="XI141" s="81"/>
      <c r="XJ141" s="81"/>
      <c r="XK141" s="81"/>
      <c r="XL141" s="81"/>
      <c r="XM141" s="81"/>
      <c r="XN141" s="81"/>
      <c r="XO141" s="81"/>
      <c r="XP141" s="81"/>
      <c r="XQ141" s="81"/>
      <c r="XR141" s="81"/>
      <c r="XS141" s="81"/>
      <c r="XT141" s="81"/>
      <c r="XU141" s="81"/>
      <c r="XV141" s="81"/>
      <c r="XW141" s="81"/>
      <c r="XX141" s="81"/>
      <c r="XY141" s="81"/>
      <c r="XZ141" s="81"/>
      <c r="YA141" s="81"/>
      <c r="YB141" s="81"/>
      <c r="YC141" s="81"/>
      <c r="YD141" s="81"/>
      <c r="YE141" s="81"/>
      <c r="YF141" s="81"/>
      <c r="YL141" s="301"/>
      <c r="YM141" s="301"/>
      <c r="YN141" s="301"/>
      <c r="YO141" s="301"/>
      <c r="YP141" s="2"/>
      <c r="YQ141" s="2"/>
    </row>
    <row r="142" spans="1:667" s="79" customFormat="1" ht="15" customHeight="1" x14ac:dyDescent="0.25">
      <c r="A142" s="77" t="s">
        <v>285</v>
      </c>
      <c r="B142" s="68"/>
      <c r="C142" s="79">
        <f t="shared" ref="C142:D142" si="759">IF(C3&gt;1,0,1)</f>
        <v>1</v>
      </c>
      <c r="D142" s="79">
        <f t="shared" si="759"/>
        <v>0</v>
      </c>
      <c r="E142" s="79">
        <f t="shared" ref="E142:BP142" si="760">IF(E3&gt;1,0,1)</f>
        <v>1</v>
      </c>
      <c r="F142" s="79">
        <f t="shared" si="760"/>
        <v>0</v>
      </c>
      <c r="G142" s="79">
        <f t="shared" si="760"/>
        <v>0</v>
      </c>
      <c r="H142" s="79">
        <f t="shared" si="760"/>
        <v>0</v>
      </c>
      <c r="I142" s="79">
        <f t="shared" si="760"/>
        <v>0</v>
      </c>
      <c r="J142" s="79">
        <f t="shared" si="760"/>
        <v>0</v>
      </c>
      <c r="K142" s="79">
        <f t="shared" si="760"/>
        <v>0</v>
      </c>
      <c r="L142" s="79">
        <f t="shared" si="760"/>
        <v>0</v>
      </c>
      <c r="M142" s="79">
        <f t="shared" si="760"/>
        <v>0</v>
      </c>
      <c r="N142" s="79">
        <f t="shared" si="760"/>
        <v>0</v>
      </c>
      <c r="O142" s="79">
        <f t="shared" si="760"/>
        <v>0</v>
      </c>
      <c r="P142" s="79">
        <f t="shared" si="760"/>
        <v>0</v>
      </c>
      <c r="Q142" s="79">
        <f t="shared" si="760"/>
        <v>0</v>
      </c>
      <c r="R142" s="79">
        <f t="shared" si="760"/>
        <v>0</v>
      </c>
      <c r="S142" s="79">
        <f t="shared" si="760"/>
        <v>0</v>
      </c>
      <c r="T142" s="79">
        <f t="shared" si="760"/>
        <v>0</v>
      </c>
      <c r="U142" s="79">
        <f t="shared" si="760"/>
        <v>1</v>
      </c>
      <c r="V142" s="79">
        <f t="shared" si="760"/>
        <v>0</v>
      </c>
      <c r="W142" s="79">
        <f t="shared" si="760"/>
        <v>0</v>
      </c>
      <c r="X142" s="79">
        <f t="shared" si="760"/>
        <v>0</v>
      </c>
      <c r="Y142" s="79">
        <f t="shared" si="760"/>
        <v>0</v>
      </c>
      <c r="Z142" s="79">
        <f t="shared" si="760"/>
        <v>0</v>
      </c>
      <c r="AA142" s="79">
        <f t="shared" si="760"/>
        <v>0</v>
      </c>
      <c r="AB142" s="79">
        <f t="shared" si="760"/>
        <v>0</v>
      </c>
      <c r="AC142" s="79">
        <f t="shared" si="760"/>
        <v>0</v>
      </c>
      <c r="AD142" s="79">
        <f t="shared" si="760"/>
        <v>0</v>
      </c>
      <c r="AE142" s="79">
        <f t="shared" si="760"/>
        <v>0</v>
      </c>
      <c r="AF142" s="79">
        <f t="shared" si="760"/>
        <v>0</v>
      </c>
      <c r="AG142" s="79">
        <f t="shared" si="760"/>
        <v>0</v>
      </c>
      <c r="AH142" s="79">
        <f t="shared" si="760"/>
        <v>0</v>
      </c>
      <c r="AI142" s="79">
        <f t="shared" si="760"/>
        <v>0</v>
      </c>
      <c r="AJ142" s="79">
        <f t="shared" si="760"/>
        <v>1</v>
      </c>
      <c r="AK142" s="79">
        <f t="shared" si="760"/>
        <v>0</v>
      </c>
      <c r="AL142" s="79">
        <f t="shared" si="760"/>
        <v>0</v>
      </c>
      <c r="AM142" s="79">
        <f t="shared" si="760"/>
        <v>0</v>
      </c>
      <c r="AN142" s="79">
        <f t="shared" si="760"/>
        <v>0</v>
      </c>
      <c r="AO142" s="79">
        <f t="shared" si="760"/>
        <v>1</v>
      </c>
      <c r="AP142" s="79">
        <f t="shared" si="760"/>
        <v>0</v>
      </c>
      <c r="AQ142" s="79">
        <f t="shared" si="760"/>
        <v>0</v>
      </c>
      <c r="AR142" s="79">
        <f t="shared" si="760"/>
        <v>1</v>
      </c>
      <c r="AS142" s="79">
        <f t="shared" si="760"/>
        <v>0</v>
      </c>
      <c r="AT142" s="79">
        <f t="shared" si="760"/>
        <v>0</v>
      </c>
      <c r="AU142" s="79">
        <f t="shared" si="760"/>
        <v>0</v>
      </c>
      <c r="AV142" s="79">
        <f t="shared" si="760"/>
        <v>0</v>
      </c>
      <c r="AW142" s="79">
        <f t="shared" si="760"/>
        <v>0</v>
      </c>
      <c r="AX142" s="79">
        <f t="shared" si="760"/>
        <v>0</v>
      </c>
      <c r="AY142" s="79">
        <f t="shared" si="760"/>
        <v>1</v>
      </c>
      <c r="AZ142" s="79">
        <f t="shared" si="760"/>
        <v>0</v>
      </c>
      <c r="BA142" s="79">
        <f t="shared" si="760"/>
        <v>1</v>
      </c>
      <c r="BB142" s="79">
        <f t="shared" si="760"/>
        <v>0</v>
      </c>
      <c r="BC142" s="79">
        <f t="shared" si="760"/>
        <v>0</v>
      </c>
      <c r="BD142" s="79">
        <f t="shared" si="760"/>
        <v>0</v>
      </c>
      <c r="BE142" s="79">
        <f t="shared" si="760"/>
        <v>1</v>
      </c>
      <c r="BF142" s="79">
        <f t="shared" si="760"/>
        <v>0</v>
      </c>
      <c r="BG142" s="79">
        <f t="shared" si="760"/>
        <v>1</v>
      </c>
      <c r="BH142" s="79">
        <f t="shared" si="760"/>
        <v>0</v>
      </c>
      <c r="BI142" s="79">
        <f t="shared" si="760"/>
        <v>0</v>
      </c>
      <c r="BJ142" s="79">
        <f t="shared" si="760"/>
        <v>1</v>
      </c>
      <c r="BK142" s="79">
        <f t="shared" si="760"/>
        <v>0</v>
      </c>
      <c r="BL142" s="79">
        <f t="shared" si="760"/>
        <v>1</v>
      </c>
      <c r="BM142" s="79">
        <f t="shared" si="760"/>
        <v>0</v>
      </c>
      <c r="BN142" s="79">
        <f t="shared" si="760"/>
        <v>0</v>
      </c>
      <c r="BO142" s="79">
        <f t="shared" si="760"/>
        <v>0</v>
      </c>
      <c r="BP142" s="79">
        <f t="shared" si="760"/>
        <v>0</v>
      </c>
      <c r="BQ142" s="79">
        <f t="shared" ref="BQ142:EB142" si="761">IF(BQ3&gt;1,0,1)</f>
        <v>0</v>
      </c>
      <c r="BR142" s="79">
        <f t="shared" si="761"/>
        <v>0</v>
      </c>
      <c r="BS142" s="79">
        <f t="shared" si="761"/>
        <v>1</v>
      </c>
      <c r="BT142" s="79">
        <f t="shared" si="761"/>
        <v>1</v>
      </c>
      <c r="BU142" s="79">
        <f t="shared" si="761"/>
        <v>0</v>
      </c>
      <c r="BV142" s="79">
        <f t="shared" si="761"/>
        <v>0</v>
      </c>
      <c r="BW142" s="79">
        <f t="shared" si="761"/>
        <v>0</v>
      </c>
      <c r="BX142" s="79">
        <f t="shared" si="761"/>
        <v>0</v>
      </c>
      <c r="BY142" s="79">
        <f t="shared" si="761"/>
        <v>0</v>
      </c>
      <c r="BZ142" s="79">
        <f t="shared" si="761"/>
        <v>1</v>
      </c>
      <c r="CA142" s="79">
        <f t="shared" si="761"/>
        <v>1</v>
      </c>
      <c r="CB142" s="79">
        <f t="shared" si="761"/>
        <v>1</v>
      </c>
      <c r="CC142" s="79">
        <f t="shared" si="761"/>
        <v>0</v>
      </c>
      <c r="CD142" s="79">
        <f t="shared" si="761"/>
        <v>0</v>
      </c>
      <c r="CE142" s="79">
        <f t="shared" si="761"/>
        <v>0</v>
      </c>
      <c r="CF142" s="79">
        <f t="shared" si="761"/>
        <v>1</v>
      </c>
      <c r="CG142" s="79">
        <f t="shared" si="761"/>
        <v>0</v>
      </c>
      <c r="CH142" s="79">
        <f t="shared" si="761"/>
        <v>0</v>
      </c>
      <c r="CI142" s="79">
        <f t="shared" si="761"/>
        <v>0</v>
      </c>
      <c r="CJ142" s="79">
        <f t="shared" si="761"/>
        <v>0</v>
      </c>
      <c r="CK142" s="79">
        <f t="shared" si="761"/>
        <v>0</v>
      </c>
      <c r="CL142" s="79">
        <f t="shared" si="761"/>
        <v>1</v>
      </c>
      <c r="CM142" s="79">
        <f t="shared" si="761"/>
        <v>0</v>
      </c>
      <c r="CN142" s="79">
        <f t="shared" si="761"/>
        <v>0</v>
      </c>
      <c r="CO142" s="79">
        <f t="shared" si="761"/>
        <v>1</v>
      </c>
      <c r="CP142" s="79">
        <f t="shared" si="761"/>
        <v>1</v>
      </c>
      <c r="CQ142" s="79">
        <f t="shared" si="761"/>
        <v>1</v>
      </c>
      <c r="CR142" s="79">
        <f t="shared" si="761"/>
        <v>0</v>
      </c>
      <c r="CS142" s="79">
        <f t="shared" si="761"/>
        <v>0</v>
      </c>
      <c r="CT142" s="79">
        <f t="shared" si="761"/>
        <v>1</v>
      </c>
      <c r="CU142" s="79">
        <f t="shared" si="761"/>
        <v>0</v>
      </c>
      <c r="CV142" s="79">
        <f t="shared" si="761"/>
        <v>0</v>
      </c>
      <c r="CW142" s="79">
        <f t="shared" si="761"/>
        <v>0</v>
      </c>
      <c r="CX142" s="79">
        <f t="shared" si="761"/>
        <v>0</v>
      </c>
      <c r="CY142" s="79">
        <f t="shared" si="761"/>
        <v>0</v>
      </c>
      <c r="CZ142" s="79">
        <f t="shared" si="761"/>
        <v>0</v>
      </c>
      <c r="DA142" s="79">
        <f t="shared" si="761"/>
        <v>0</v>
      </c>
      <c r="DB142" s="79">
        <f t="shared" si="761"/>
        <v>1</v>
      </c>
      <c r="DC142" s="79">
        <f t="shared" si="761"/>
        <v>0</v>
      </c>
      <c r="DD142" s="79">
        <f t="shared" si="761"/>
        <v>0</v>
      </c>
      <c r="DE142" s="79">
        <f t="shared" si="761"/>
        <v>0</v>
      </c>
      <c r="DF142" s="79">
        <f t="shared" si="761"/>
        <v>1</v>
      </c>
      <c r="DG142" s="79">
        <f t="shared" si="761"/>
        <v>0</v>
      </c>
      <c r="DH142" s="79">
        <f t="shared" si="761"/>
        <v>0</v>
      </c>
      <c r="DI142" s="79">
        <f t="shared" si="761"/>
        <v>0</v>
      </c>
      <c r="DJ142" s="79">
        <f t="shared" si="761"/>
        <v>1</v>
      </c>
      <c r="DK142" s="79">
        <f t="shared" si="761"/>
        <v>0</v>
      </c>
      <c r="DL142" s="79">
        <f t="shared" si="761"/>
        <v>0</v>
      </c>
      <c r="DM142" s="79">
        <f t="shared" si="761"/>
        <v>0</v>
      </c>
      <c r="DN142" s="79">
        <f t="shared" si="761"/>
        <v>0</v>
      </c>
      <c r="DO142" s="79">
        <f t="shared" si="761"/>
        <v>0</v>
      </c>
      <c r="DP142" s="79">
        <f t="shared" si="761"/>
        <v>0</v>
      </c>
      <c r="DQ142" s="79">
        <f t="shared" si="761"/>
        <v>0</v>
      </c>
      <c r="DR142" s="79">
        <f t="shared" si="761"/>
        <v>0</v>
      </c>
      <c r="DS142" s="79">
        <f t="shared" si="761"/>
        <v>0</v>
      </c>
      <c r="DT142" s="79">
        <f t="shared" si="761"/>
        <v>0</v>
      </c>
      <c r="DU142" s="79">
        <f t="shared" si="761"/>
        <v>0</v>
      </c>
      <c r="DV142" s="79">
        <f t="shared" si="761"/>
        <v>0</v>
      </c>
      <c r="DW142" s="79">
        <f t="shared" si="761"/>
        <v>0</v>
      </c>
      <c r="DX142" s="79">
        <f t="shared" si="761"/>
        <v>1</v>
      </c>
      <c r="DY142" s="79">
        <f t="shared" si="761"/>
        <v>0</v>
      </c>
      <c r="DZ142" s="79">
        <f t="shared" si="761"/>
        <v>1</v>
      </c>
      <c r="EA142" s="79">
        <f t="shared" si="761"/>
        <v>0</v>
      </c>
      <c r="EB142" s="79">
        <f t="shared" si="761"/>
        <v>0</v>
      </c>
      <c r="EC142" s="79">
        <f t="shared" ref="EC142:GN142" si="762">IF(EC3&gt;1,0,1)</f>
        <v>0</v>
      </c>
      <c r="ED142" s="79">
        <f t="shared" si="762"/>
        <v>0</v>
      </c>
      <c r="EE142" s="79">
        <f t="shared" si="762"/>
        <v>0</v>
      </c>
      <c r="EF142" s="79">
        <f t="shared" si="762"/>
        <v>0</v>
      </c>
      <c r="EG142" s="79">
        <f t="shared" si="762"/>
        <v>0</v>
      </c>
      <c r="EH142" s="79">
        <f t="shared" si="762"/>
        <v>0</v>
      </c>
      <c r="EI142" s="79">
        <f t="shared" si="762"/>
        <v>0</v>
      </c>
      <c r="EJ142" s="79">
        <f t="shared" si="762"/>
        <v>1</v>
      </c>
      <c r="EK142" s="79">
        <f t="shared" si="762"/>
        <v>1</v>
      </c>
      <c r="EL142" s="79">
        <f t="shared" si="762"/>
        <v>0</v>
      </c>
      <c r="EM142" s="79">
        <f t="shared" si="762"/>
        <v>0</v>
      </c>
      <c r="EN142" s="79">
        <f t="shared" si="762"/>
        <v>0</v>
      </c>
      <c r="EO142" s="79">
        <f t="shared" si="762"/>
        <v>0</v>
      </c>
      <c r="EP142" s="79">
        <f t="shared" si="762"/>
        <v>0</v>
      </c>
      <c r="EQ142" s="79">
        <f t="shared" si="762"/>
        <v>0</v>
      </c>
      <c r="ER142" s="79">
        <f t="shared" si="762"/>
        <v>0</v>
      </c>
      <c r="ES142" s="79">
        <f t="shared" si="762"/>
        <v>0</v>
      </c>
      <c r="ET142" s="79">
        <f t="shared" si="762"/>
        <v>0</v>
      </c>
      <c r="EU142" s="79">
        <f t="shared" si="762"/>
        <v>0</v>
      </c>
      <c r="EV142" s="79">
        <f t="shared" si="762"/>
        <v>0</v>
      </c>
      <c r="EW142" s="79">
        <f t="shared" si="762"/>
        <v>0</v>
      </c>
      <c r="EX142" s="79">
        <f t="shared" si="762"/>
        <v>0</v>
      </c>
      <c r="EY142" s="79">
        <f t="shared" si="762"/>
        <v>0</v>
      </c>
      <c r="EZ142" s="79">
        <f t="shared" si="762"/>
        <v>0</v>
      </c>
      <c r="FA142" s="79">
        <f t="shared" si="762"/>
        <v>0</v>
      </c>
      <c r="FB142" s="79">
        <f t="shared" si="762"/>
        <v>0</v>
      </c>
      <c r="FC142" s="79">
        <f t="shared" si="762"/>
        <v>0</v>
      </c>
      <c r="FD142" s="79">
        <f t="shared" si="762"/>
        <v>0</v>
      </c>
      <c r="FE142" s="79">
        <f t="shared" si="762"/>
        <v>0</v>
      </c>
      <c r="FF142" s="79">
        <f t="shared" si="762"/>
        <v>0</v>
      </c>
      <c r="FG142" s="79">
        <f t="shared" si="762"/>
        <v>0</v>
      </c>
      <c r="FH142" s="79">
        <f t="shared" si="762"/>
        <v>0</v>
      </c>
      <c r="FI142" s="79">
        <f t="shared" si="762"/>
        <v>0</v>
      </c>
      <c r="FJ142" s="79">
        <f t="shared" si="762"/>
        <v>0</v>
      </c>
      <c r="FK142" s="79">
        <f t="shared" si="762"/>
        <v>0</v>
      </c>
      <c r="FL142" s="79">
        <f t="shared" si="762"/>
        <v>0</v>
      </c>
      <c r="FM142" s="79">
        <f t="shared" si="762"/>
        <v>0</v>
      </c>
      <c r="FN142" s="79">
        <f t="shared" si="762"/>
        <v>0</v>
      </c>
      <c r="FO142" s="79">
        <f t="shared" si="762"/>
        <v>1</v>
      </c>
      <c r="FP142" s="79">
        <f t="shared" si="762"/>
        <v>1</v>
      </c>
      <c r="FQ142" s="79">
        <f t="shared" si="762"/>
        <v>1</v>
      </c>
      <c r="FR142" s="79">
        <f t="shared" si="762"/>
        <v>0</v>
      </c>
      <c r="FS142" s="79">
        <f t="shared" si="762"/>
        <v>0</v>
      </c>
      <c r="FT142" s="79">
        <f t="shared" si="762"/>
        <v>0</v>
      </c>
      <c r="FU142" s="79">
        <f t="shared" si="762"/>
        <v>1</v>
      </c>
      <c r="FV142" s="79">
        <f t="shared" si="762"/>
        <v>0</v>
      </c>
      <c r="FW142" s="79">
        <f t="shared" si="762"/>
        <v>0</v>
      </c>
      <c r="FX142" s="79">
        <f t="shared" si="762"/>
        <v>1</v>
      </c>
      <c r="FY142" s="79">
        <f t="shared" si="762"/>
        <v>1</v>
      </c>
      <c r="FZ142" s="79">
        <f t="shared" si="762"/>
        <v>0</v>
      </c>
      <c r="GA142" s="79">
        <f t="shared" si="762"/>
        <v>0</v>
      </c>
      <c r="GB142" s="79">
        <f t="shared" si="762"/>
        <v>0</v>
      </c>
      <c r="GC142" s="79">
        <f t="shared" si="762"/>
        <v>0</v>
      </c>
      <c r="GD142" s="79">
        <f t="shared" si="762"/>
        <v>0</v>
      </c>
      <c r="GE142" s="79">
        <f t="shared" si="762"/>
        <v>1</v>
      </c>
      <c r="GF142" s="79">
        <f t="shared" si="762"/>
        <v>0</v>
      </c>
      <c r="GG142" s="79">
        <f t="shared" si="762"/>
        <v>0</v>
      </c>
      <c r="GH142" s="79">
        <f t="shared" si="762"/>
        <v>1</v>
      </c>
      <c r="GI142" s="79">
        <f t="shared" si="762"/>
        <v>0</v>
      </c>
      <c r="GJ142" s="79">
        <f t="shared" si="762"/>
        <v>0</v>
      </c>
      <c r="GK142" s="79">
        <f t="shared" si="762"/>
        <v>0</v>
      </c>
      <c r="GL142" s="79">
        <f t="shared" si="762"/>
        <v>0</v>
      </c>
      <c r="GM142" s="79">
        <f t="shared" si="762"/>
        <v>0</v>
      </c>
      <c r="GN142" s="79">
        <f t="shared" si="762"/>
        <v>0</v>
      </c>
      <c r="GO142" s="79">
        <f t="shared" ref="GO142:IZ142" si="763">IF(GO3&gt;1,0,1)</f>
        <v>0</v>
      </c>
      <c r="GP142" s="79">
        <f t="shared" si="763"/>
        <v>1</v>
      </c>
      <c r="GQ142" s="79">
        <f t="shared" si="763"/>
        <v>0</v>
      </c>
      <c r="GR142" s="79">
        <f t="shared" si="763"/>
        <v>1</v>
      </c>
      <c r="GS142" s="79">
        <f t="shared" si="763"/>
        <v>0</v>
      </c>
      <c r="GT142" s="79">
        <f t="shared" si="763"/>
        <v>1</v>
      </c>
      <c r="GU142" s="79">
        <f t="shared" si="763"/>
        <v>1</v>
      </c>
      <c r="GV142" s="79">
        <f t="shared" si="763"/>
        <v>0</v>
      </c>
      <c r="GW142" s="79">
        <f t="shared" si="763"/>
        <v>0</v>
      </c>
      <c r="GX142" s="79">
        <f t="shared" si="763"/>
        <v>0</v>
      </c>
      <c r="GY142" s="79">
        <f t="shared" si="763"/>
        <v>0</v>
      </c>
      <c r="GZ142" s="79">
        <f t="shared" si="763"/>
        <v>0</v>
      </c>
      <c r="HA142" s="79">
        <f t="shared" si="763"/>
        <v>1</v>
      </c>
      <c r="HB142" s="79">
        <f t="shared" si="763"/>
        <v>1</v>
      </c>
      <c r="HC142" s="79">
        <f t="shared" si="763"/>
        <v>0</v>
      </c>
      <c r="HD142" s="79">
        <f t="shared" si="763"/>
        <v>1</v>
      </c>
      <c r="HE142" s="79">
        <f t="shared" si="763"/>
        <v>1</v>
      </c>
      <c r="HF142" s="79">
        <f t="shared" si="763"/>
        <v>0</v>
      </c>
      <c r="HG142" s="79">
        <f t="shared" si="763"/>
        <v>1</v>
      </c>
      <c r="HH142" s="79">
        <f t="shared" si="763"/>
        <v>0</v>
      </c>
      <c r="HI142" s="79">
        <f t="shared" si="763"/>
        <v>0</v>
      </c>
      <c r="HJ142" s="79">
        <f t="shared" si="763"/>
        <v>0</v>
      </c>
      <c r="HK142" s="79">
        <f t="shared" si="763"/>
        <v>1</v>
      </c>
      <c r="HL142" s="79">
        <f t="shared" si="763"/>
        <v>0</v>
      </c>
      <c r="HM142" s="79">
        <f t="shared" si="763"/>
        <v>0</v>
      </c>
      <c r="HN142" s="79">
        <f t="shared" si="763"/>
        <v>0</v>
      </c>
      <c r="HO142" s="79">
        <f t="shared" si="763"/>
        <v>1</v>
      </c>
      <c r="HP142" s="79">
        <f t="shared" si="763"/>
        <v>0</v>
      </c>
      <c r="HQ142" s="79">
        <f t="shared" si="763"/>
        <v>0</v>
      </c>
      <c r="HR142" s="79">
        <f t="shared" si="763"/>
        <v>0</v>
      </c>
      <c r="HS142" s="79">
        <f t="shared" si="763"/>
        <v>1</v>
      </c>
      <c r="HT142" s="79">
        <f t="shared" si="763"/>
        <v>1</v>
      </c>
      <c r="HU142" s="79">
        <f t="shared" si="763"/>
        <v>1</v>
      </c>
      <c r="HV142" s="79">
        <f t="shared" si="763"/>
        <v>0</v>
      </c>
      <c r="HW142" s="79">
        <f t="shared" si="763"/>
        <v>1</v>
      </c>
      <c r="HX142" s="79">
        <f t="shared" si="763"/>
        <v>0</v>
      </c>
      <c r="HY142" s="79">
        <f t="shared" si="763"/>
        <v>1</v>
      </c>
      <c r="HZ142" s="79">
        <f t="shared" si="763"/>
        <v>0</v>
      </c>
      <c r="IA142" s="79">
        <f t="shared" si="763"/>
        <v>1</v>
      </c>
      <c r="IB142" s="79">
        <f t="shared" si="763"/>
        <v>0</v>
      </c>
      <c r="IC142" s="79">
        <f t="shared" si="763"/>
        <v>0</v>
      </c>
      <c r="ID142" s="79">
        <f t="shared" si="763"/>
        <v>0</v>
      </c>
      <c r="IE142" s="79">
        <f t="shared" si="763"/>
        <v>1</v>
      </c>
      <c r="IF142" s="79">
        <f t="shared" si="763"/>
        <v>1</v>
      </c>
      <c r="IG142" s="79">
        <f t="shared" si="763"/>
        <v>1</v>
      </c>
      <c r="IH142" s="79">
        <f t="shared" si="763"/>
        <v>0</v>
      </c>
      <c r="II142" s="79">
        <f t="shared" si="763"/>
        <v>0</v>
      </c>
      <c r="IJ142" s="79">
        <f t="shared" si="763"/>
        <v>0</v>
      </c>
      <c r="IK142" s="79">
        <f t="shared" si="763"/>
        <v>0</v>
      </c>
      <c r="IL142" s="79">
        <f t="shared" si="763"/>
        <v>0</v>
      </c>
      <c r="IM142" s="79">
        <f t="shared" si="763"/>
        <v>0</v>
      </c>
      <c r="IN142" s="79">
        <f t="shared" si="763"/>
        <v>0</v>
      </c>
      <c r="IO142" s="79">
        <f t="shared" si="763"/>
        <v>0</v>
      </c>
      <c r="IP142" s="79">
        <f t="shared" si="763"/>
        <v>0</v>
      </c>
      <c r="IQ142" s="79">
        <f t="shared" si="763"/>
        <v>0</v>
      </c>
      <c r="IR142" s="79">
        <f t="shared" si="763"/>
        <v>0</v>
      </c>
      <c r="IS142" s="79">
        <f t="shared" si="763"/>
        <v>0</v>
      </c>
      <c r="IT142" s="79">
        <f t="shared" si="763"/>
        <v>0</v>
      </c>
      <c r="IU142" s="79">
        <f t="shared" si="763"/>
        <v>0</v>
      </c>
      <c r="IV142" s="79">
        <f t="shared" si="763"/>
        <v>0</v>
      </c>
      <c r="IW142" s="79">
        <f t="shared" si="763"/>
        <v>0</v>
      </c>
      <c r="IX142" s="79">
        <f t="shared" si="763"/>
        <v>0</v>
      </c>
      <c r="IY142" s="79">
        <f t="shared" si="763"/>
        <v>0</v>
      </c>
      <c r="IZ142" s="79">
        <f t="shared" si="763"/>
        <v>0</v>
      </c>
      <c r="JA142" s="79">
        <f t="shared" ref="JA142:LJ142" si="764">IF(JA3&gt;1,0,1)</f>
        <v>0</v>
      </c>
      <c r="JB142" s="79">
        <f t="shared" si="764"/>
        <v>0</v>
      </c>
      <c r="JC142" s="79">
        <f t="shared" si="764"/>
        <v>0</v>
      </c>
      <c r="JD142" s="79">
        <f t="shared" si="764"/>
        <v>0</v>
      </c>
      <c r="JE142" s="79">
        <f t="shared" si="764"/>
        <v>0</v>
      </c>
      <c r="JF142" s="79">
        <f t="shared" si="764"/>
        <v>0</v>
      </c>
      <c r="JG142" s="79">
        <f t="shared" si="764"/>
        <v>0</v>
      </c>
      <c r="JH142" s="79">
        <f t="shared" si="764"/>
        <v>0</v>
      </c>
      <c r="JI142" s="79">
        <f t="shared" si="764"/>
        <v>0</v>
      </c>
      <c r="JJ142" s="79">
        <f t="shared" si="764"/>
        <v>0</v>
      </c>
      <c r="JK142" s="79">
        <f t="shared" si="764"/>
        <v>0</v>
      </c>
      <c r="JL142" s="79">
        <f t="shared" si="764"/>
        <v>0</v>
      </c>
      <c r="JM142" s="79">
        <f t="shared" si="764"/>
        <v>0</v>
      </c>
      <c r="JN142" s="79">
        <f t="shared" si="764"/>
        <v>0</v>
      </c>
      <c r="JO142" s="79">
        <f t="shared" si="764"/>
        <v>0</v>
      </c>
      <c r="JP142" s="79">
        <f t="shared" si="764"/>
        <v>0</v>
      </c>
      <c r="JQ142" s="79">
        <f t="shared" si="764"/>
        <v>0</v>
      </c>
      <c r="JR142" s="79">
        <f t="shared" si="764"/>
        <v>0</v>
      </c>
      <c r="JS142" s="79">
        <f t="shared" si="764"/>
        <v>0</v>
      </c>
      <c r="JT142" s="79">
        <f t="shared" si="764"/>
        <v>0</v>
      </c>
      <c r="JU142" s="79">
        <f t="shared" si="764"/>
        <v>0</v>
      </c>
      <c r="JV142" s="79">
        <f t="shared" si="764"/>
        <v>0</v>
      </c>
      <c r="JW142" s="79">
        <f t="shared" si="764"/>
        <v>0</v>
      </c>
      <c r="JX142" s="79">
        <f t="shared" si="764"/>
        <v>0</v>
      </c>
      <c r="JY142" s="79">
        <f t="shared" si="764"/>
        <v>0</v>
      </c>
      <c r="JZ142" s="79">
        <f t="shared" si="764"/>
        <v>0</v>
      </c>
      <c r="KA142" s="79">
        <f t="shared" si="764"/>
        <v>0</v>
      </c>
      <c r="KB142" s="79">
        <f t="shared" si="764"/>
        <v>0</v>
      </c>
      <c r="KC142" s="79">
        <f t="shared" si="764"/>
        <v>0</v>
      </c>
      <c r="KD142" s="79">
        <f t="shared" si="764"/>
        <v>0</v>
      </c>
      <c r="KE142" s="79">
        <f t="shared" si="764"/>
        <v>0</v>
      </c>
      <c r="KF142" s="79">
        <f t="shared" si="764"/>
        <v>0</v>
      </c>
      <c r="KG142" s="79">
        <f t="shared" si="764"/>
        <v>0</v>
      </c>
      <c r="KH142" s="79">
        <f t="shared" si="764"/>
        <v>0</v>
      </c>
      <c r="KI142" s="79">
        <f t="shared" si="764"/>
        <v>0</v>
      </c>
      <c r="KJ142" s="79">
        <f t="shared" si="764"/>
        <v>0</v>
      </c>
      <c r="KK142" s="79">
        <f t="shared" si="764"/>
        <v>0</v>
      </c>
      <c r="KL142" s="79">
        <f t="shared" si="764"/>
        <v>0</v>
      </c>
      <c r="KM142" s="79">
        <f t="shared" si="764"/>
        <v>0</v>
      </c>
      <c r="KN142" s="79">
        <f t="shared" si="764"/>
        <v>0</v>
      </c>
      <c r="KO142" s="79">
        <f t="shared" si="764"/>
        <v>0</v>
      </c>
      <c r="KP142" s="79">
        <f t="shared" si="764"/>
        <v>0</v>
      </c>
      <c r="KQ142" s="79">
        <f t="shared" si="764"/>
        <v>0</v>
      </c>
      <c r="KR142" s="79">
        <f t="shared" si="764"/>
        <v>0</v>
      </c>
      <c r="KS142" s="79">
        <f t="shared" si="764"/>
        <v>0</v>
      </c>
      <c r="KT142" s="79">
        <f t="shared" si="764"/>
        <v>0</v>
      </c>
      <c r="KU142" s="79">
        <f t="shared" si="764"/>
        <v>0</v>
      </c>
      <c r="KV142" s="79">
        <f t="shared" si="764"/>
        <v>0</v>
      </c>
      <c r="KW142" s="79">
        <f t="shared" si="764"/>
        <v>0</v>
      </c>
      <c r="KX142" s="79">
        <f t="shared" si="764"/>
        <v>0</v>
      </c>
      <c r="KY142" s="79">
        <f t="shared" si="764"/>
        <v>0</v>
      </c>
      <c r="KZ142" s="79">
        <f t="shared" si="764"/>
        <v>0</v>
      </c>
      <c r="LA142" s="79">
        <f t="shared" si="764"/>
        <v>0</v>
      </c>
      <c r="LB142" s="79">
        <f t="shared" si="764"/>
        <v>0</v>
      </c>
      <c r="LC142" s="79">
        <f t="shared" si="764"/>
        <v>0</v>
      </c>
      <c r="LD142" s="79">
        <f t="shared" si="764"/>
        <v>0</v>
      </c>
      <c r="LE142" s="79">
        <f t="shared" si="764"/>
        <v>1</v>
      </c>
      <c r="LF142" s="79">
        <f t="shared" si="764"/>
        <v>0</v>
      </c>
      <c r="LG142" s="79">
        <f t="shared" si="764"/>
        <v>1</v>
      </c>
      <c r="LH142" s="79">
        <f t="shared" si="764"/>
        <v>0</v>
      </c>
      <c r="LI142" s="273">
        <f t="shared" si="764"/>
        <v>1</v>
      </c>
      <c r="LJ142" s="273">
        <f t="shared" si="764"/>
        <v>0</v>
      </c>
      <c r="LK142" s="79">
        <f t="shared" ref="LK142:MR142" si="765">IF(LK3&gt;1,0,1)</f>
        <v>1</v>
      </c>
      <c r="LL142" s="79">
        <f t="shared" si="765"/>
        <v>1</v>
      </c>
      <c r="LM142" s="79">
        <f t="shared" si="765"/>
        <v>0</v>
      </c>
      <c r="LN142" s="79">
        <f t="shared" si="765"/>
        <v>0</v>
      </c>
      <c r="LO142" s="79">
        <f t="shared" si="765"/>
        <v>0</v>
      </c>
      <c r="LP142" s="79">
        <f t="shared" si="765"/>
        <v>0</v>
      </c>
      <c r="LQ142" s="79">
        <f t="shared" si="765"/>
        <v>0</v>
      </c>
      <c r="LR142" s="79">
        <f t="shared" si="765"/>
        <v>0</v>
      </c>
      <c r="LS142" s="79">
        <f t="shared" si="765"/>
        <v>0</v>
      </c>
      <c r="LT142" s="79">
        <f t="shared" si="765"/>
        <v>0</v>
      </c>
      <c r="LU142" s="79">
        <f t="shared" si="765"/>
        <v>1</v>
      </c>
      <c r="LV142" s="79">
        <f t="shared" si="765"/>
        <v>0</v>
      </c>
      <c r="LW142" s="79">
        <f t="shared" si="765"/>
        <v>0</v>
      </c>
      <c r="LX142" s="79">
        <f t="shared" si="765"/>
        <v>0</v>
      </c>
      <c r="LY142" s="79">
        <f t="shared" si="765"/>
        <v>0</v>
      </c>
      <c r="LZ142" s="79">
        <f t="shared" si="765"/>
        <v>0</v>
      </c>
      <c r="MA142" s="79">
        <f t="shared" si="765"/>
        <v>0</v>
      </c>
      <c r="MB142" s="79">
        <f t="shared" si="765"/>
        <v>0</v>
      </c>
      <c r="MC142" s="79">
        <f t="shared" si="765"/>
        <v>0</v>
      </c>
      <c r="MD142" s="79">
        <f t="shared" si="765"/>
        <v>0</v>
      </c>
      <c r="ME142" s="79">
        <f t="shared" si="765"/>
        <v>1</v>
      </c>
      <c r="MF142" s="79">
        <f t="shared" si="765"/>
        <v>1</v>
      </c>
      <c r="MG142" s="79">
        <f t="shared" si="765"/>
        <v>0</v>
      </c>
      <c r="MH142" s="79">
        <f t="shared" si="765"/>
        <v>1</v>
      </c>
      <c r="MI142" s="79">
        <f t="shared" si="765"/>
        <v>1</v>
      </c>
      <c r="MJ142" s="79">
        <f t="shared" si="765"/>
        <v>0</v>
      </c>
      <c r="MK142" s="79">
        <f t="shared" si="765"/>
        <v>0</v>
      </c>
      <c r="ML142" s="79">
        <f t="shared" si="765"/>
        <v>0</v>
      </c>
      <c r="MM142" s="79">
        <f t="shared" si="765"/>
        <v>1</v>
      </c>
      <c r="MN142" s="79">
        <f t="shared" si="765"/>
        <v>0</v>
      </c>
      <c r="MO142" s="79">
        <f t="shared" si="765"/>
        <v>0</v>
      </c>
      <c r="MP142" s="79">
        <f t="shared" si="765"/>
        <v>0</v>
      </c>
      <c r="MQ142" s="79">
        <f t="shared" si="765"/>
        <v>0</v>
      </c>
      <c r="MR142" s="79">
        <f t="shared" si="765"/>
        <v>0</v>
      </c>
      <c r="MS142" s="79">
        <f>SUM(C142:MR142)</f>
        <v>69</v>
      </c>
      <c r="MT142" s="79" t="s">
        <v>2191</v>
      </c>
      <c r="MU142" s="79">
        <f>IF(EXACT(MU1,MT1),0,1)</f>
        <v>1</v>
      </c>
      <c r="MV142" s="79">
        <f t="shared" ref="MV142:PG142" si="766">IF(MV3&gt;1,0,1)</f>
        <v>1</v>
      </c>
      <c r="MW142" s="79">
        <f t="shared" si="766"/>
        <v>1</v>
      </c>
      <c r="MX142" s="79">
        <f t="shared" si="766"/>
        <v>1</v>
      </c>
      <c r="MY142" s="79">
        <f t="shared" si="766"/>
        <v>1</v>
      </c>
      <c r="MZ142" s="79">
        <f t="shared" si="766"/>
        <v>1</v>
      </c>
      <c r="NA142" s="79">
        <f t="shared" si="766"/>
        <v>1</v>
      </c>
      <c r="NB142" s="79">
        <f t="shared" si="766"/>
        <v>0</v>
      </c>
      <c r="NC142" s="79">
        <f t="shared" si="766"/>
        <v>1</v>
      </c>
      <c r="ND142" s="79">
        <f t="shared" si="766"/>
        <v>1</v>
      </c>
      <c r="NE142" s="79">
        <f t="shared" si="766"/>
        <v>1</v>
      </c>
      <c r="NF142" s="79">
        <f t="shared" si="766"/>
        <v>1</v>
      </c>
      <c r="NG142" s="79">
        <f t="shared" si="766"/>
        <v>1</v>
      </c>
      <c r="NH142" s="79">
        <f t="shared" si="766"/>
        <v>1</v>
      </c>
      <c r="NI142" s="79">
        <f t="shared" si="766"/>
        <v>1</v>
      </c>
      <c r="NJ142" s="79">
        <f t="shared" si="766"/>
        <v>1</v>
      </c>
      <c r="NK142" s="79">
        <f t="shared" si="766"/>
        <v>1</v>
      </c>
      <c r="NL142" s="79">
        <f t="shared" si="766"/>
        <v>1</v>
      </c>
      <c r="NM142" s="79">
        <f t="shared" si="766"/>
        <v>1</v>
      </c>
      <c r="NN142" s="79">
        <f t="shared" si="766"/>
        <v>1</v>
      </c>
      <c r="NO142" s="79">
        <f t="shared" si="766"/>
        <v>1</v>
      </c>
      <c r="NP142" s="79">
        <f t="shared" si="766"/>
        <v>1</v>
      </c>
      <c r="NQ142" s="79">
        <f t="shared" si="766"/>
        <v>1</v>
      </c>
      <c r="NR142" s="79">
        <f t="shared" si="766"/>
        <v>1</v>
      </c>
      <c r="NS142" s="79">
        <f t="shared" si="766"/>
        <v>1</v>
      </c>
      <c r="NT142" s="79">
        <f t="shared" si="766"/>
        <v>1</v>
      </c>
      <c r="NU142" s="79">
        <f t="shared" si="766"/>
        <v>1</v>
      </c>
      <c r="NV142" s="79">
        <f t="shared" si="766"/>
        <v>1</v>
      </c>
      <c r="NW142" s="79">
        <f t="shared" si="766"/>
        <v>1</v>
      </c>
      <c r="NX142" s="79">
        <f t="shared" si="766"/>
        <v>1</v>
      </c>
      <c r="NY142" s="79">
        <f t="shared" si="766"/>
        <v>0</v>
      </c>
      <c r="NZ142" s="79">
        <f t="shared" si="766"/>
        <v>0</v>
      </c>
      <c r="OA142" s="79">
        <f t="shared" si="766"/>
        <v>1</v>
      </c>
      <c r="OB142" s="79">
        <f t="shared" si="766"/>
        <v>1</v>
      </c>
      <c r="OC142" s="79">
        <f t="shared" si="766"/>
        <v>1</v>
      </c>
      <c r="OD142" s="79">
        <f t="shared" si="766"/>
        <v>1</v>
      </c>
      <c r="OE142" s="79">
        <f t="shared" si="766"/>
        <v>1</v>
      </c>
      <c r="OF142" s="79">
        <f t="shared" si="766"/>
        <v>1</v>
      </c>
      <c r="OG142" s="79">
        <f t="shared" si="766"/>
        <v>1</v>
      </c>
      <c r="OH142" s="79">
        <f t="shared" si="766"/>
        <v>1</v>
      </c>
      <c r="OI142" s="79">
        <f t="shared" si="766"/>
        <v>1</v>
      </c>
      <c r="OJ142" s="79">
        <f t="shared" si="766"/>
        <v>1</v>
      </c>
      <c r="OK142" s="79">
        <f t="shared" si="766"/>
        <v>1</v>
      </c>
      <c r="OL142" s="79">
        <f t="shared" si="766"/>
        <v>1</v>
      </c>
      <c r="OM142" s="79">
        <f t="shared" si="766"/>
        <v>1</v>
      </c>
      <c r="ON142" s="79">
        <f t="shared" si="766"/>
        <v>1</v>
      </c>
      <c r="OO142" s="79">
        <f t="shared" si="766"/>
        <v>1</v>
      </c>
      <c r="OP142" s="79">
        <f t="shared" si="766"/>
        <v>1</v>
      </c>
      <c r="OQ142" s="79">
        <f t="shared" si="766"/>
        <v>0</v>
      </c>
      <c r="OR142" s="79">
        <f t="shared" si="766"/>
        <v>0</v>
      </c>
      <c r="OS142" s="79">
        <f t="shared" si="766"/>
        <v>1</v>
      </c>
      <c r="OT142" s="79">
        <f t="shared" si="766"/>
        <v>1</v>
      </c>
      <c r="OU142" s="79">
        <f t="shared" si="766"/>
        <v>1</v>
      </c>
      <c r="OV142" s="79">
        <f t="shared" si="766"/>
        <v>1</v>
      </c>
      <c r="OW142" s="79">
        <f t="shared" si="766"/>
        <v>1</v>
      </c>
      <c r="OX142" s="79">
        <f t="shared" si="766"/>
        <v>1</v>
      </c>
      <c r="OY142" s="79">
        <f t="shared" si="766"/>
        <v>1</v>
      </c>
      <c r="OZ142" s="79">
        <f t="shared" si="766"/>
        <v>1</v>
      </c>
      <c r="PA142" s="79">
        <f t="shared" si="766"/>
        <v>1</v>
      </c>
      <c r="PB142" s="79">
        <f t="shared" si="766"/>
        <v>1</v>
      </c>
      <c r="PC142" s="79">
        <f t="shared" si="766"/>
        <v>1</v>
      </c>
      <c r="PD142" s="79">
        <f t="shared" si="766"/>
        <v>1</v>
      </c>
      <c r="PE142" s="79">
        <f t="shared" si="766"/>
        <v>1</v>
      </c>
      <c r="PF142" s="79">
        <f t="shared" si="766"/>
        <v>1</v>
      </c>
      <c r="PG142" s="79">
        <f t="shared" si="766"/>
        <v>1</v>
      </c>
      <c r="PH142" s="79">
        <f t="shared" ref="PH142:RS142" si="767">IF(PH3&gt;1,0,1)</f>
        <v>1</v>
      </c>
      <c r="PI142" s="79">
        <f t="shared" si="767"/>
        <v>1</v>
      </c>
      <c r="PJ142" s="79">
        <f t="shared" si="767"/>
        <v>1</v>
      </c>
      <c r="PK142" s="79">
        <f t="shared" si="767"/>
        <v>1</v>
      </c>
      <c r="PL142" s="79">
        <f t="shared" si="767"/>
        <v>1</v>
      </c>
      <c r="PM142" s="79">
        <f t="shared" si="767"/>
        <v>1</v>
      </c>
      <c r="PN142" s="79">
        <f t="shared" si="767"/>
        <v>1</v>
      </c>
      <c r="PO142" s="79">
        <f t="shared" si="767"/>
        <v>1</v>
      </c>
      <c r="PP142" s="79">
        <f t="shared" si="767"/>
        <v>1</v>
      </c>
      <c r="PQ142" s="79">
        <f t="shared" si="767"/>
        <v>1</v>
      </c>
      <c r="PR142" s="79">
        <f t="shared" si="767"/>
        <v>1</v>
      </c>
      <c r="PS142" s="79">
        <f t="shared" si="767"/>
        <v>1</v>
      </c>
      <c r="PT142" s="79">
        <f t="shared" si="767"/>
        <v>1</v>
      </c>
      <c r="PU142" s="79">
        <f t="shared" si="767"/>
        <v>1</v>
      </c>
      <c r="PV142" s="79">
        <f t="shared" si="767"/>
        <v>1</v>
      </c>
      <c r="PW142" s="79">
        <f t="shared" si="767"/>
        <v>1</v>
      </c>
      <c r="PX142" s="79">
        <f t="shared" si="767"/>
        <v>1</v>
      </c>
      <c r="PY142" s="79">
        <f t="shared" si="767"/>
        <v>1</v>
      </c>
      <c r="PZ142" s="79">
        <f t="shared" si="767"/>
        <v>1</v>
      </c>
      <c r="QA142" s="79">
        <f t="shared" si="767"/>
        <v>1</v>
      </c>
      <c r="QB142" s="79">
        <f t="shared" si="767"/>
        <v>1</v>
      </c>
      <c r="QC142" s="79">
        <f t="shared" si="767"/>
        <v>1</v>
      </c>
      <c r="QD142" s="79">
        <f t="shared" si="767"/>
        <v>1</v>
      </c>
      <c r="QE142" s="79">
        <f t="shared" si="767"/>
        <v>1</v>
      </c>
      <c r="QF142" s="79">
        <f t="shared" si="767"/>
        <v>1</v>
      </c>
      <c r="QG142" s="79">
        <f t="shared" si="767"/>
        <v>1</v>
      </c>
      <c r="QH142" s="79">
        <f t="shared" si="767"/>
        <v>1</v>
      </c>
      <c r="QI142" s="79">
        <f t="shared" si="767"/>
        <v>1</v>
      </c>
      <c r="QJ142" s="79">
        <f t="shared" si="767"/>
        <v>1</v>
      </c>
      <c r="QK142" s="79">
        <f t="shared" si="767"/>
        <v>1</v>
      </c>
      <c r="QL142" s="79">
        <f t="shared" si="767"/>
        <v>1</v>
      </c>
      <c r="QM142" s="79">
        <f t="shared" si="767"/>
        <v>1</v>
      </c>
      <c r="QN142" s="79">
        <f t="shared" si="767"/>
        <v>0</v>
      </c>
      <c r="QO142" s="79">
        <f t="shared" si="767"/>
        <v>1</v>
      </c>
      <c r="QP142" s="79">
        <f t="shared" si="767"/>
        <v>1</v>
      </c>
      <c r="QQ142" s="79">
        <f t="shared" si="767"/>
        <v>1</v>
      </c>
      <c r="QR142" s="79">
        <f t="shared" si="767"/>
        <v>1</v>
      </c>
      <c r="QS142" s="79">
        <f t="shared" si="767"/>
        <v>1</v>
      </c>
      <c r="QT142" s="79">
        <f t="shared" si="767"/>
        <v>1</v>
      </c>
      <c r="QU142" s="79">
        <f t="shared" si="767"/>
        <v>1</v>
      </c>
      <c r="QV142" s="79">
        <f t="shared" si="767"/>
        <v>1</v>
      </c>
      <c r="QW142" s="79">
        <f t="shared" si="767"/>
        <v>1</v>
      </c>
      <c r="QX142" s="79">
        <f t="shared" si="767"/>
        <v>1</v>
      </c>
      <c r="QY142" s="79">
        <f t="shared" si="767"/>
        <v>1</v>
      </c>
      <c r="QZ142" s="79">
        <f t="shared" si="767"/>
        <v>1</v>
      </c>
      <c r="RA142" s="79">
        <f t="shared" si="767"/>
        <v>1</v>
      </c>
      <c r="RB142" s="79">
        <f t="shared" si="767"/>
        <v>1</v>
      </c>
      <c r="RC142" s="79">
        <f t="shared" si="767"/>
        <v>1</v>
      </c>
      <c r="RD142" s="79">
        <f t="shared" si="767"/>
        <v>1</v>
      </c>
      <c r="RE142" s="79">
        <f t="shared" si="767"/>
        <v>1</v>
      </c>
      <c r="RF142" s="79">
        <f t="shared" si="767"/>
        <v>1</v>
      </c>
      <c r="RG142" s="79">
        <f t="shared" si="767"/>
        <v>1</v>
      </c>
      <c r="RH142" s="79">
        <f t="shared" si="767"/>
        <v>1</v>
      </c>
      <c r="RI142" s="79">
        <f t="shared" si="767"/>
        <v>1</v>
      </c>
      <c r="RJ142" s="79">
        <f t="shared" si="767"/>
        <v>1</v>
      </c>
      <c r="RK142" s="79">
        <f t="shared" si="767"/>
        <v>1</v>
      </c>
      <c r="RL142" s="79">
        <f t="shared" si="767"/>
        <v>1</v>
      </c>
      <c r="RM142" s="79">
        <f t="shared" si="767"/>
        <v>1</v>
      </c>
      <c r="RN142" s="79">
        <f t="shared" si="767"/>
        <v>1</v>
      </c>
      <c r="RO142" s="79">
        <f t="shared" si="767"/>
        <v>1</v>
      </c>
      <c r="RP142" s="79">
        <f t="shared" si="767"/>
        <v>1</v>
      </c>
      <c r="RQ142" s="79">
        <f t="shared" si="767"/>
        <v>1</v>
      </c>
      <c r="RR142" s="79">
        <f t="shared" si="767"/>
        <v>1</v>
      </c>
      <c r="RS142" s="79">
        <f t="shared" si="767"/>
        <v>1</v>
      </c>
      <c r="RT142" s="79">
        <f t="shared" ref="RT142:UE142" si="768">IF(RT3&gt;1,0,1)</f>
        <v>1</v>
      </c>
      <c r="RU142" s="79">
        <f t="shared" si="768"/>
        <v>0</v>
      </c>
      <c r="RV142" s="79">
        <f t="shared" si="768"/>
        <v>1</v>
      </c>
      <c r="RW142" s="79">
        <f t="shared" si="768"/>
        <v>1</v>
      </c>
      <c r="RX142" s="79">
        <f t="shared" si="768"/>
        <v>1</v>
      </c>
      <c r="RY142" s="79">
        <f t="shared" si="768"/>
        <v>1</v>
      </c>
      <c r="RZ142" s="79">
        <f t="shared" si="768"/>
        <v>1</v>
      </c>
      <c r="SA142" s="79">
        <f t="shared" si="768"/>
        <v>1</v>
      </c>
      <c r="SB142" s="79">
        <f t="shared" si="768"/>
        <v>1</v>
      </c>
      <c r="SC142" s="79">
        <f t="shared" si="768"/>
        <v>1</v>
      </c>
      <c r="SD142" s="79">
        <f t="shared" si="768"/>
        <v>0</v>
      </c>
      <c r="SE142" s="79">
        <f t="shared" si="768"/>
        <v>1</v>
      </c>
      <c r="SF142" s="79">
        <f t="shared" si="768"/>
        <v>1</v>
      </c>
      <c r="SG142" s="79">
        <f t="shared" si="768"/>
        <v>1</v>
      </c>
      <c r="SH142" s="79">
        <f t="shared" si="768"/>
        <v>1</v>
      </c>
      <c r="SI142" s="79">
        <f t="shared" si="768"/>
        <v>1</v>
      </c>
      <c r="SJ142" s="79">
        <f t="shared" si="768"/>
        <v>1</v>
      </c>
      <c r="SK142" s="79">
        <f t="shared" si="768"/>
        <v>1</v>
      </c>
      <c r="SL142" s="79">
        <f t="shared" si="768"/>
        <v>1</v>
      </c>
      <c r="SM142" s="79">
        <f t="shared" si="768"/>
        <v>1</v>
      </c>
      <c r="SN142" s="79">
        <f t="shared" si="768"/>
        <v>1</v>
      </c>
      <c r="SO142" s="79">
        <f t="shared" si="768"/>
        <v>1</v>
      </c>
      <c r="SP142" s="79">
        <f t="shared" si="768"/>
        <v>1</v>
      </c>
      <c r="SQ142" s="79">
        <f t="shared" si="768"/>
        <v>1</v>
      </c>
      <c r="SR142" s="79">
        <f t="shared" si="768"/>
        <v>1</v>
      </c>
      <c r="SS142" s="79">
        <f t="shared" si="768"/>
        <v>1</v>
      </c>
      <c r="ST142" s="79">
        <f t="shared" si="768"/>
        <v>1</v>
      </c>
      <c r="SU142" s="79">
        <f t="shared" si="768"/>
        <v>1</v>
      </c>
      <c r="SV142" s="79">
        <f t="shared" si="768"/>
        <v>1</v>
      </c>
      <c r="SW142" s="79">
        <f t="shared" si="768"/>
        <v>1</v>
      </c>
      <c r="SX142" s="79">
        <f t="shared" si="768"/>
        <v>1</v>
      </c>
      <c r="SY142" s="79">
        <f t="shared" si="768"/>
        <v>1</v>
      </c>
      <c r="SZ142" s="79">
        <f t="shared" si="768"/>
        <v>1</v>
      </c>
      <c r="TA142" s="79">
        <f t="shared" si="768"/>
        <v>1</v>
      </c>
      <c r="TB142" s="79">
        <f t="shared" si="768"/>
        <v>1</v>
      </c>
      <c r="TC142" s="79">
        <f t="shared" si="768"/>
        <v>1</v>
      </c>
      <c r="TD142" s="79">
        <f t="shared" si="768"/>
        <v>1</v>
      </c>
      <c r="TE142" s="79">
        <f t="shared" si="768"/>
        <v>1</v>
      </c>
      <c r="TF142" s="79">
        <f t="shared" si="768"/>
        <v>1</v>
      </c>
      <c r="TG142" s="79">
        <f t="shared" si="768"/>
        <v>1</v>
      </c>
      <c r="TH142" s="79">
        <f t="shared" si="768"/>
        <v>1</v>
      </c>
      <c r="TI142" s="79">
        <f t="shared" si="768"/>
        <v>1</v>
      </c>
      <c r="TJ142" s="79">
        <f t="shared" si="768"/>
        <v>1</v>
      </c>
      <c r="TK142" s="79">
        <f t="shared" si="768"/>
        <v>1</v>
      </c>
      <c r="TL142" s="79">
        <f t="shared" si="768"/>
        <v>1</v>
      </c>
      <c r="TM142" s="79">
        <f t="shared" si="768"/>
        <v>1</v>
      </c>
      <c r="TN142" s="79">
        <f t="shared" si="768"/>
        <v>1</v>
      </c>
      <c r="TO142" s="79">
        <f t="shared" si="768"/>
        <v>1</v>
      </c>
      <c r="TP142" s="79">
        <f t="shared" si="768"/>
        <v>1</v>
      </c>
      <c r="TQ142" s="79">
        <f t="shared" si="768"/>
        <v>1</v>
      </c>
      <c r="TR142" s="79">
        <f t="shared" si="768"/>
        <v>1</v>
      </c>
      <c r="TS142" s="79">
        <f t="shared" si="768"/>
        <v>1</v>
      </c>
      <c r="TT142" s="79">
        <f t="shared" si="768"/>
        <v>1</v>
      </c>
      <c r="TU142" s="79">
        <f t="shared" si="768"/>
        <v>1</v>
      </c>
      <c r="TV142" s="79">
        <f t="shared" si="768"/>
        <v>1</v>
      </c>
      <c r="TW142" s="79">
        <f t="shared" si="768"/>
        <v>1</v>
      </c>
      <c r="TX142" s="79">
        <f t="shared" si="768"/>
        <v>1</v>
      </c>
      <c r="TY142" s="79">
        <f t="shared" si="768"/>
        <v>1</v>
      </c>
      <c r="TZ142" s="79">
        <f t="shared" si="768"/>
        <v>1</v>
      </c>
      <c r="UA142" s="79">
        <f t="shared" si="768"/>
        <v>1</v>
      </c>
      <c r="UB142" s="79">
        <f t="shared" si="768"/>
        <v>1</v>
      </c>
      <c r="UC142" s="79">
        <f t="shared" si="768"/>
        <v>1</v>
      </c>
      <c r="UD142" s="79">
        <f t="shared" si="768"/>
        <v>1</v>
      </c>
      <c r="UE142" s="79">
        <f t="shared" si="768"/>
        <v>1</v>
      </c>
      <c r="UF142" s="79">
        <f t="shared" ref="UF142:WQ142" si="769">IF(UF3&gt;1,0,1)</f>
        <v>1</v>
      </c>
      <c r="UG142" s="79">
        <f t="shared" si="769"/>
        <v>1</v>
      </c>
      <c r="UH142" s="79">
        <f t="shared" si="769"/>
        <v>1</v>
      </c>
      <c r="UI142" s="79">
        <f t="shared" si="769"/>
        <v>1</v>
      </c>
      <c r="UJ142" s="79">
        <f t="shared" si="769"/>
        <v>1</v>
      </c>
      <c r="UK142" s="79">
        <f t="shared" si="769"/>
        <v>1</v>
      </c>
      <c r="UL142" s="79">
        <f t="shared" si="769"/>
        <v>1</v>
      </c>
      <c r="UM142" s="79">
        <f t="shared" si="769"/>
        <v>1</v>
      </c>
      <c r="UN142" s="79">
        <f t="shared" si="769"/>
        <v>1</v>
      </c>
      <c r="UO142" s="79">
        <f t="shared" si="769"/>
        <v>1</v>
      </c>
      <c r="UP142" s="79">
        <f t="shared" si="769"/>
        <v>1</v>
      </c>
      <c r="UQ142" s="79">
        <f t="shared" si="769"/>
        <v>1</v>
      </c>
      <c r="UR142" s="79">
        <f t="shared" si="769"/>
        <v>1</v>
      </c>
      <c r="US142" s="79">
        <f t="shared" si="769"/>
        <v>1</v>
      </c>
      <c r="UT142" s="79">
        <f t="shared" si="769"/>
        <v>1</v>
      </c>
      <c r="UU142" s="79">
        <f t="shared" si="769"/>
        <v>1</v>
      </c>
      <c r="UV142" s="79">
        <f t="shared" si="769"/>
        <v>1</v>
      </c>
      <c r="UW142" s="79">
        <f t="shared" si="769"/>
        <v>1</v>
      </c>
      <c r="UX142" s="79">
        <f t="shared" si="769"/>
        <v>1</v>
      </c>
      <c r="UY142" s="79">
        <f t="shared" si="769"/>
        <v>1</v>
      </c>
      <c r="UZ142" s="79">
        <f t="shared" si="769"/>
        <v>1</v>
      </c>
      <c r="VA142" s="79">
        <f t="shared" si="769"/>
        <v>1</v>
      </c>
      <c r="VB142" s="79">
        <f t="shared" si="769"/>
        <v>1</v>
      </c>
      <c r="VC142" s="79">
        <f t="shared" si="769"/>
        <v>1</v>
      </c>
      <c r="VD142" s="79">
        <f t="shared" si="769"/>
        <v>1</v>
      </c>
      <c r="VE142" s="79">
        <f t="shared" si="769"/>
        <v>1</v>
      </c>
      <c r="VF142" s="79">
        <f t="shared" si="769"/>
        <v>1</v>
      </c>
      <c r="VG142" s="79">
        <f t="shared" si="769"/>
        <v>1</v>
      </c>
      <c r="VH142" s="79">
        <f t="shared" si="769"/>
        <v>1</v>
      </c>
      <c r="VI142" s="79">
        <f t="shared" si="769"/>
        <v>1</v>
      </c>
      <c r="VJ142" s="79">
        <f t="shared" si="769"/>
        <v>1</v>
      </c>
      <c r="VK142" s="79">
        <f t="shared" si="769"/>
        <v>1</v>
      </c>
      <c r="VL142" s="79">
        <f t="shared" si="769"/>
        <v>1</v>
      </c>
      <c r="VM142" s="79">
        <f t="shared" si="769"/>
        <v>1</v>
      </c>
      <c r="VN142" s="79">
        <f t="shared" si="769"/>
        <v>1</v>
      </c>
      <c r="VO142" s="79">
        <f t="shared" si="769"/>
        <v>1</v>
      </c>
      <c r="VP142" s="79">
        <f t="shared" si="769"/>
        <v>1</v>
      </c>
      <c r="VQ142" s="79">
        <f t="shared" si="769"/>
        <v>1</v>
      </c>
      <c r="VR142" s="79">
        <f t="shared" si="769"/>
        <v>1</v>
      </c>
      <c r="VS142" s="79">
        <f t="shared" si="769"/>
        <v>1</v>
      </c>
      <c r="VT142" s="79">
        <f t="shared" si="769"/>
        <v>1</v>
      </c>
      <c r="VU142" s="79">
        <f t="shared" si="769"/>
        <v>1</v>
      </c>
      <c r="VV142" s="79">
        <f t="shared" si="769"/>
        <v>1</v>
      </c>
      <c r="VW142" s="79">
        <f t="shared" si="769"/>
        <v>1</v>
      </c>
      <c r="VX142" s="79">
        <f t="shared" si="769"/>
        <v>1</v>
      </c>
      <c r="VY142" s="79">
        <f t="shared" si="769"/>
        <v>1</v>
      </c>
      <c r="VZ142" s="79">
        <f t="shared" si="769"/>
        <v>1</v>
      </c>
      <c r="WA142" s="79">
        <f t="shared" si="769"/>
        <v>1</v>
      </c>
      <c r="WB142" s="79">
        <f t="shared" si="769"/>
        <v>1</v>
      </c>
      <c r="WC142" s="79">
        <f t="shared" si="769"/>
        <v>1</v>
      </c>
      <c r="WD142" s="79">
        <f t="shared" si="769"/>
        <v>1</v>
      </c>
      <c r="WE142" s="79">
        <f t="shared" si="769"/>
        <v>1</v>
      </c>
      <c r="WF142" s="79">
        <f t="shared" si="769"/>
        <v>1</v>
      </c>
      <c r="WG142" s="79">
        <f t="shared" si="769"/>
        <v>1</v>
      </c>
      <c r="WH142" s="79">
        <f t="shared" si="769"/>
        <v>1</v>
      </c>
      <c r="WI142" s="79">
        <f t="shared" si="769"/>
        <v>1</v>
      </c>
      <c r="WJ142" s="79">
        <f t="shared" si="769"/>
        <v>1</v>
      </c>
      <c r="WK142" s="79">
        <f t="shared" si="769"/>
        <v>1</v>
      </c>
      <c r="WL142" s="79">
        <f t="shared" si="769"/>
        <v>1</v>
      </c>
      <c r="WM142" s="79">
        <f t="shared" si="769"/>
        <v>1</v>
      </c>
      <c r="WN142" s="79">
        <f t="shared" si="769"/>
        <v>1</v>
      </c>
      <c r="WO142" s="79">
        <f t="shared" si="769"/>
        <v>1</v>
      </c>
      <c r="WP142" s="79">
        <f t="shared" si="769"/>
        <v>1</v>
      </c>
      <c r="WQ142" s="79">
        <f t="shared" si="769"/>
        <v>1</v>
      </c>
      <c r="WR142" s="79">
        <f t="shared" ref="WR142:YK142" si="770">IF(WR3&gt;1,0,1)</f>
        <v>1</v>
      </c>
      <c r="WS142" s="79">
        <f t="shared" si="770"/>
        <v>1</v>
      </c>
      <c r="WT142" s="79">
        <f t="shared" si="770"/>
        <v>1</v>
      </c>
      <c r="WU142" s="79">
        <f t="shared" si="770"/>
        <v>1</v>
      </c>
      <c r="WV142" s="79">
        <f t="shared" si="770"/>
        <v>1</v>
      </c>
      <c r="WW142" s="79">
        <f t="shared" si="770"/>
        <v>1</v>
      </c>
      <c r="WX142" s="79">
        <f t="shared" si="770"/>
        <v>1</v>
      </c>
      <c r="WY142" s="79">
        <f t="shared" si="770"/>
        <v>1</v>
      </c>
      <c r="WZ142" s="79">
        <f t="shared" si="770"/>
        <v>1</v>
      </c>
      <c r="XA142" s="79">
        <f t="shared" si="770"/>
        <v>1</v>
      </c>
      <c r="XB142" s="79">
        <f t="shared" si="770"/>
        <v>1</v>
      </c>
      <c r="XC142" s="79">
        <f t="shared" si="770"/>
        <v>1</v>
      </c>
      <c r="XD142" s="79">
        <f t="shared" si="770"/>
        <v>1</v>
      </c>
      <c r="XE142" s="79">
        <f t="shared" si="770"/>
        <v>1</v>
      </c>
      <c r="XF142" s="79">
        <f t="shared" si="770"/>
        <v>1</v>
      </c>
      <c r="XG142" s="79">
        <f t="shared" si="770"/>
        <v>1</v>
      </c>
      <c r="XH142" s="79">
        <f t="shared" si="770"/>
        <v>1</v>
      </c>
      <c r="XI142" s="79">
        <f t="shared" si="770"/>
        <v>1</v>
      </c>
      <c r="XJ142" s="79">
        <f t="shared" si="770"/>
        <v>1</v>
      </c>
      <c r="XK142" s="79">
        <f t="shared" si="770"/>
        <v>1</v>
      </c>
      <c r="XL142" s="79">
        <f t="shared" si="770"/>
        <v>1</v>
      </c>
      <c r="XM142" s="79">
        <f t="shared" si="770"/>
        <v>1</v>
      </c>
      <c r="XN142" s="79">
        <f t="shared" si="770"/>
        <v>1</v>
      </c>
      <c r="XO142" s="79">
        <f t="shared" si="770"/>
        <v>1</v>
      </c>
      <c r="XP142" s="79">
        <f t="shared" si="770"/>
        <v>1</v>
      </c>
      <c r="XQ142" s="79">
        <f t="shared" si="770"/>
        <v>1</v>
      </c>
      <c r="XR142" s="79">
        <f t="shared" si="770"/>
        <v>1</v>
      </c>
      <c r="XS142" s="79">
        <f t="shared" si="770"/>
        <v>1</v>
      </c>
      <c r="XT142" s="79">
        <f t="shared" si="770"/>
        <v>1</v>
      </c>
      <c r="XU142" s="79">
        <f t="shared" si="770"/>
        <v>1</v>
      </c>
      <c r="XV142" s="79">
        <f t="shared" si="770"/>
        <v>1</v>
      </c>
      <c r="XW142" s="79">
        <f t="shared" si="770"/>
        <v>1</v>
      </c>
      <c r="XX142" s="79">
        <f t="shared" si="770"/>
        <v>1</v>
      </c>
      <c r="XY142" s="79">
        <f t="shared" si="770"/>
        <v>1</v>
      </c>
      <c r="XZ142" s="79">
        <f t="shared" si="770"/>
        <v>1</v>
      </c>
      <c r="YA142" s="79">
        <f t="shared" si="770"/>
        <v>1</v>
      </c>
      <c r="YB142" s="79">
        <f t="shared" si="770"/>
        <v>1</v>
      </c>
      <c r="YC142" s="79">
        <f t="shared" si="770"/>
        <v>1</v>
      </c>
      <c r="YD142" s="79">
        <f t="shared" si="770"/>
        <v>1</v>
      </c>
      <c r="YE142" s="79">
        <f t="shared" si="770"/>
        <v>1</v>
      </c>
      <c r="YF142" s="79">
        <f t="shared" si="770"/>
        <v>1</v>
      </c>
      <c r="YG142" s="79">
        <f t="shared" si="770"/>
        <v>1</v>
      </c>
      <c r="YH142" s="79">
        <f t="shared" si="770"/>
        <v>1</v>
      </c>
      <c r="YI142" s="79">
        <f t="shared" si="770"/>
        <v>1</v>
      </c>
      <c r="YJ142" s="79">
        <f t="shared" si="770"/>
        <v>1</v>
      </c>
      <c r="YK142" s="79">
        <f t="shared" si="770"/>
        <v>1</v>
      </c>
      <c r="YL142" s="79">
        <f t="shared" ref="YL142:YQ142" si="771">IF(YL3&gt;1,0,1)</f>
        <v>0</v>
      </c>
      <c r="YM142" s="79">
        <f t="shared" si="771"/>
        <v>0</v>
      </c>
      <c r="YN142" s="79">
        <f t="shared" si="771"/>
        <v>0</v>
      </c>
      <c r="YO142" s="79">
        <f t="shared" si="771"/>
        <v>0</v>
      </c>
      <c r="YP142" s="79">
        <f t="shared" si="771"/>
        <v>1</v>
      </c>
      <c r="YQ142" s="79">
        <f t="shared" si="771"/>
        <v>0</v>
      </c>
    </row>
    <row r="143" spans="1:667" s="79" customFormat="1" ht="15" customHeight="1" x14ac:dyDescent="0.25">
      <c r="A143" s="77" t="s">
        <v>286</v>
      </c>
      <c r="B143" s="68"/>
      <c r="C143" s="79">
        <f t="shared" ref="C143:D143" si="772">IF(D142=1,C3,D143)</f>
        <v>2</v>
      </c>
      <c r="D143" s="79">
        <f t="shared" si="772"/>
        <v>2</v>
      </c>
      <c r="E143" s="79">
        <f t="shared" ref="E143" si="773">IF(F142=1,E3,F143)</f>
        <v>16</v>
      </c>
      <c r="F143" s="79">
        <f t="shared" ref="F143" si="774">IF(G142=1,F3,G143)</f>
        <v>16</v>
      </c>
      <c r="G143" s="79">
        <f t="shared" ref="G143" si="775">IF(H142=1,G3,H143)</f>
        <v>16</v>
      </c>
      <c r="H143" s="79">
        <f t="shared" ref="H143" si="776">IF(I142=1,H3,I143)</f>
        <v>16</v>
      </c>
      <c r="I143" s="79">
        <f t="shared" ref="I143" si="777">IF(J142=1,I3,J143)</f>
        <v>16</v>
      </c>
      <c r="J143" s="79">
        <f t="shared" ref="J143" si="778">IF(K142=1,J3,K143)</f>
        <v>16</v>
      </c>
      <c r="K143" s="79">
        <f t="shared" ref="K143" si="779">IF(L142=1,K3,L143)</f>
        <v>16</v>
      </c>
      <c r="L143" s="79">
        <f t="shared" ref="L143" si="780">IF(M142=1,L3,M143)</f>
        <v>16</v>
      </c>
      <c r="M143" s="79">
        <f t="shared" ref="M143" si="781">IF(N142=1,M3,N143)</f>
        <v>16</v>
      </c>
      <c r="N143" s="79">
        <f t="shared" ref="N143" si="782">IF(O142=1,N3,O143)</f>
        <v>16</v>
      </c>
      <c r="O143" s="79">
        <f t="shared" ref="O143" si="783">IF(P142=1,O3,P143)</f>
        <v>16</v>
      </c>
      <c r="P143" s="79">
        <f t="shared" ref="P143" si="784">IF(Q142=1,P3,Q143)</f>
        <v>16</v>
      </c>
      <c r="Q143" s="79">
        <f t="shared" ref="Q143" si="785">IF(R142=1,Q3,R143)</f>
        <v>16</v>
      </c>
      <c r="R143" s="79">
        <f t="shared" ref="R143" si="786">IF(S142=1,R3,S143)</f>
        <v>16</v>
      </c>
      <c r="S143" s="79">
        <f t="shared" ref="S143" si="787">IF(T142=1,S3,T143)</f>
        <v>16</v>
      </c>
      <c r="T143" s="79">
        <f t="shared" ref="T143" si="788">IF(U142=1,T3,U143)</f>
        <v>16</v>
      </c>
      <c r="U143" s="79">
        <f t="shared" ref="U143" si="789">IF(V142=1,U3,V143)</f>
        <v>15</v>
      </c>
      <c r="V143" s="79">
        <f t="shared" ref="V143" si="790">IF(W142=1,V3,W143)</f>
        <v>15</v>
      </c>
      <c r="W143" s="79">
        <f t="shared" ref="W143" si="791">IF(X142=1,W3,X143)</f>
        <v>15</v>
      </c>
      <c r="X143" s="79">
        <f t="shared" ref="X143" si="792">IF(Y142=1,X3,Y143)</f>
        <v>15</v>
      </c>
      <c r="Y143" s="79">
        <f t="shared" ref="Y143" si="793">IF(Z142=1,Y3,Z143)</f>
        <v>15</v>
      </c>
      <c r="Z143" s="79">
        <f t="shared" ref="Z143" si="794">IF(AA142=1,Z3,AA143)</f>
        <v>15</v>
      </c>
      <c r="AA143" s="79">
        <f t="shared" ref="AA143" si="795">IF(AB142=1,AA3,AB143)</f>
        <v>15</v>
      </c>
      <c r="AB143" s="79">
        <f t="shared" ref="AB143" si="796">IF(AC142=1,AB3,AC143)</f>
        <v>15</v>
      </c>
      <c r="AC143" s="79">
        <f t="shared" ref="AC143" si="797">IF(AD142=1,AC3,AD143)</f>
        <v>15</v>
      </c>
      <c r="AD143" s="79">
        <f t="shared" ref="AD143" si="798">IF(AE142=1,AD3,AE143)</f>
        <v>15</v>
      </c>
      <c r="AE143" s="79">
        <f t="shared" ref="AE143" si="799">IF(AF142=1,AE3,AF143)</f>
        <v>15</v>
      </c>
      <c r="AF143" s="79">
        <f t="shared" ref="AF143" si="800">IF(AG142=1,AF3,AG143)</f>
        <v>15</v>
      </c>
      <c r="AG143" s="79">
        <f t="shared" ref="AG143" si="801">IF(AH142=1,AG3,AH143)</f>
        <v>15</v>
      </c>
      <c r="AH143" s="79">
        <f t="shared" ref="AH143" si="802">IF(AI142=1,AH3,AI143)</f>
        <v>15</v>
      </c>
      <c r="AI143" s="79">
        <f t="shared" ref="AI143" si="803">IF(AJ142=1,AI3,AJ143)</f>
        <v>15</v>
      </c>
      <c r="AJ143" s="79">
        <f t="shared" ref="AJ143" si="804">IF(AK142=1,AJ3,AK143)</f>
        <v>5</v>
      </c>
      <c r="AK143" s="79">
        <f t="shared" ref="AK143" si="805">IF(AL142=1,AK3,AL143)</f>
        <v>5</v>
      </c>
      <c r="AL143" s="79">
        <f t="shared" ref="AL143" si="806">IF(AM142=1,AL3,AM143)</f>
        <v>5</v>
      </c>
      <c r="AM143" s="79">
        <f t="shared" ref="AM143" si="807">IF(AN142=1,AM3,AN143)</f>
        <v>5</v>
      </c>
      <c r="AN143" s="79">
        <f t="shared" ref="AN143" si="808">IF(AO142=1,AN3,AO143)</f>
        <v>5</v>
      </c>
      <c r="AO143" s="79">
        <f t="shared" ref="AO143" si="809">IF(AP142=1,AO3,AP143)</f>
        <v>3</v>
      </c>
      <c r="AP143" s="79">
        <f t="shared" ref="AP143" si="810">IF(AQ142=1,AP3,AQ143)</f>
        <v>3</v>
      </c>
      <c r="AQ143" s="79">
        <f t="shared" ref="AQ143" si="811">IF(AR142=1,AQ3,AR143)</f>
        <v>3</v>
      </c>
      <c r="AR143" s="79">
        <f t="shared" ref="AR143" si="812">IF(AS142=1,AR3,AS143)</f>
        <v>7</v>
      </c>
      <c r="AS143" s="79">
        <f t="shared" ref="AS143" si="813">IF(AT142=1,AS3,AT143)</f>
        <v>7</v>
      </c>
      <c r="AT143" s="79">
        <f t="shared" ref="AT143" si="814">IF(AU142=1,AT3,AU143)</f>
        <v>7</v>
      </c>
      <c r="AU143" s="79">
        <f t="shared" ref="AU143" si="815">IF(AV142=1,AU3,AV143)</f>
        <v>7</v>
      </c>
      <c r="AV143" s="79">
        <f t="shared" ref="AV143" si="816">IF(AW142=1,AV3,AW143)</f>
        <v>7</v>
      </c>
      <c r="AW143" s="79">
        <f t="shared" ref="AW143" si="817">IF(AX142=1,AW3,AX143)</f>
        <v>7</v>
      </c>
      <c r="AX143" s="79">
        <f t="shared" ref="AX143" si="818">IF(AY142=1,AX3,AY143)</f>
        <v>7</v>
      </c>
      <c r="AY143" s="79">
        <f t="shared" ref="AY143" si="819">IF(AZ142=1,AY3,AZ143)</f>
        <v>2</v>
      </c>
      <c r="AZ143" s="79">
        <f t="shared" ref="AZ143" si="820">IF(BA142=1,AZ3,BA143)</f>
        <v>2</v>
      </c>
      <c r="BA143" s="79">
        <f t="shared" ref="BA143" si="821">IF(BB142=1,BA3,BB143)</f>
        <v>4</v>
      </c>
      <c r="BB143" s="79">
        <f t="shared" ref="BB143" si="822">IF(BC142=1,BB3,BC143)</f>
        <v>4</v>
      </c>
      <c r="BC143" s="79">
        <f t="shared" ref="BC143" si="823">IF(BD142=1,BC3,BD143)</f>
        <v>4</v>
      </c>
      <c r="BD143" s="79">
        <f t="shared" ref="BD143" si="824">IF(BE142=1,BD3,BE143)</f>
        <v>4</v>
      </c>
      <c r="BE143" s="79">
        <f t="shared" ref="BE143" si="825">IF(BF142=1,BE3,BF143)</f>
        <v>2</v>
      </c>
      <c r="BF143" s="79">
        <f t="shared" ref="BF143" si="826">IF(BG142=1,BF3,BG143)</f>
        <v>2</v>
      </c>
      <c r="BG143" s="79">
        <f t="shared" ref="BG143" si="827">IF(BH142=1,BG3,BH143)</f>
        <v>3</v>
      </c>
      <c r="BH143" s="79">
        <f t="shared" ref="BH143" si="828">IF(BI142=1,BH3,BI143)</f>
        <v>3</v>
      </c>
      <c r="BI143" s="79">
        <f t="shared" ref="BI143" si="829">IF(BJ142=1,BI3,BJ143)</f>
        <v>3</v>
      </c>
      <c r="BJ143" s="79">
        <f t="shared" ref="BJ143" si="830">IF(BK142=1,BJ3,BK143)</f>
        <v>2</v>
      </c>
      <c r="BK143" s="79">
        <f t="shared" ref="BK143" si="831">IF(BL142=1,BK3,BL143)</f>
        <v>2</v>
      </c>
      <c r="BL143" s="79">
        <f t="shared" ref="BL143" si="832">IF(BM142=1,BL3,BM143)</f>
        <v>7</v>
      </c>
      <c r="BM143" s="79">
        <f t="shared" ref="BM143" si="833">IF(BN142=1,BM3,BN143)</f>
        <v>7</v>
      </c>
      <c r="BN143" s="79">
        <f t="shared" ref="BN143" si="834">IF(BO142=1,BN3,BO143)</f>
        <v>7</v>
      </c>
      <c r="BO143" s="79">
        <f t="shared" ref="BO143" si="835">IF(BP142=1,BO3,BP143)</f>
        <v>7</v>
      </c>
      <c r="BP143" s="79">
        <f t="shared" ref="BP143" si="836">IF(BQ142=1,BP3,BQ143)</f>
        <v>7</v>
      </c>
      <c r="BQ143" s="79">
        <f t="shared" ref="BQ143" si="837">IF(BR142=1,BQ3,BR143)</f>
        <v>7</v>
      </c>
      <c r="BR143" s="79">
        <f t="shared" ref="BR143" si="838">IF(BS142=1,BR3,BS143)</f>
        <v>7</v>
      </c>
      <c r="BS143" s="79">
        <f t="shared" ref="BS143" si="839">IF(BT142=1,BS3,BT143)</f>
        <v>1</v>
      </c>
      <c r="BT143" s="79">
        <f t="shared" ref="BT143" si="840">IF(BU142=1,BT3,BU143)</f>
        <v>6</v>
      </c>
      <c r="BU143" s="79">
        <f t="shared" ref="BU143" si="841">IF(BV142=1,BU3,BV143)</f>
        <v>6</v>
      </c>
      <c r="BV143" s="79">
        <f t="shared" ref="BV143" si="842">IF(BW142=1,BV3,BW143)</f>
        <v>6</v>
      </c>
      <c r="BW143" s="79">
        <f t="shared" ref="BW143" si="843">IF(BX142=1,BW3,BX143)</f>
        <v>6</v>
      </c>
      <c r="BX143" s="79">
        <f t="shared" ref="BX143" si="844">IF(BY142=1,BX3,BY143)</f>
        <v>6</v>
      </c>
      <c r="BY143" s="79">
        <f t="shared" ref="BY143" si="845">IF(BZ142=1,BY3,BZ143)</f>
        <v>6</v>
      </c>
      <c r="BZ143" s="79">
        <f t="shared" ref="BZ143" si="846">IF(CA142=1,BZ3,CA143)</f>
        <v>1</v>
      </c>
      <c r="CA143" s="79">
        <f t="shared" ref="CA143" si="847">IF(CB142=1,CA3,CB143)</f>
        <v>1</v>
      </c>
      <c r="CB143" s="79">
        <f t="shared" ref="CB143" si="848">IF(CC142=1,CB3,CC143)</f>
        <v>4</v>
      </c>
      <c r="CC143" s="79">
        <f t="shared" ref="CC143" si="849">IF(CD142=1,CC3,CD143)</f>
        <v>4</v>
      </c>
      <c r="CD143" s="79">
        <f t="shared" ref="CD143" si="850">IF(CE142=1,CD3,CE143)</f>
        <v>4</v>
      </c>
      <c r="CE143" s="79">
        <f t="shared" ref="CE143" si="851">IF(CF142=1,CE3,CF143)</f>
        <v>4</v>
      </c>
      <c r="CF143" s="79">
        <f t="shared" ref="CF143" si="852">IF(CG142=1,CF3,CG143)</f>
        <v>6</v>
      </c>
      <c r="CG143" s="79">
        <f t="shared" ref="CG143" si="853">IF(CH142=1,CG3,CH143)</f>
        <v>6</v>
      </c>
      <c r="CH143" s="79">
        <f t="shared" ref="CH143" si="854">IF(CI142=1,CH3,CI143)</f>
        <v>6</v>
      </c>
      <c r="CI143" s="79">
        <f t="shared" ref="CI143" si="855">IF(CJ142=1,CI3,CJ143)</f>
        <v>6</v>
      </c>
      <c r="CJ143" s="79">
        <f t="shared" ref="CJ143" si="856">IF(CK142=1,CJ3,CK143)</f>
        <v>6</v>
      </c>
      <c r="CK143" s="79">
        <f t="shared" ref="CK143" si="857">IF(CL142=1,CK3,CL143)</f>
        <v>6</v>
      </c>
      <c r="CL143" s="79">
        <f t="shared" ref="CL143" si="858">IF(CM142=1,CL3,CM143)</f>
        <v>3</v>
      </c>
      <c r="CM143" s="79">
        <f t="shared" ref="CM143" si="859">IF(CN142=1,CM3,CN143)</f>
        <v>3</v>
      </c>
      <c r="CN143" s="79">
        <f t="shared" ref="CN143" si="860">IF(CO142=1,CN3,CO143)</f>
        <v>3</v>
      </c>
      <c r="CO143" s="79">
        <f t="shared" ref="CO143" si="861">IF(CP142=1,CO3,CP143)</f>
        <v>1</v>
      </c>
      <c r="CP143" s="79">
        <f t="shared" ref="CP143" si="862">IF(CQ142=1,CP3,CQ143)</f>
        <v>1</v>
      </c>
      <c r="CQ143" s="79">
        <f t="shared" ref="CQ143" si="863">IF(CR142=1,CQ3,CR143)</f>
        <v>3</v>
      </c>
      <c r="CR143" s="79">
        <f t="shared" ref="CR143" si="864">IF(CS142=1,CR3,CS143)</f>
        <v>3</v>
      </c>
      <c r="CS143" s="79">
        <f t="shared" ref="CS143" si="865">IF(CT142=1,CS3,CT143)</f>
        <v>3</v>
      </c>
      <c r="CT143" s="79">
        <f t="shared" ref="CT143" si="866">IF(CU142=1,CT3,CU143)</f>
        <v>8</v>
      </c>
      <c r="CU143" s="79">
        <f t="shared" ref="CU143" si="867">IF(CV142=1,CU3,CV143)</f>
        <v>8</v>
      </c>
      <c r="CV143" s="79">
        <f t="shared" ref="CV143" si="868">IF(CW142=1,CV3,CW143)</f>
        <v>8</v>
      </c>
      <c r="CW143" s="79">
        <f t="shared" ref="CW143" si="869">IF(CX142=1,CW3,CX143)</f>
        <v>8</v>
      </c>
      <c r="CX143" s="79">
        <f t="shared" ref="CX143" si="870">IF(CY142=1,CX3,CY143)</f>
        <v>8</v>
      </c>
      <c r="CY143" s="79">
        <f t="shared" ref="CY143" si="871">IF(CZ142=1,CY3,CZ143)</f>
        <v>8</v>
      </c>
      <c r="CZ143" s="79">
        <f t="shared" ref="CZ143" si="872">IF(DA142=1,CZ3,DA143)</f>
        <v>8</v>
      </c>
      <c r="DA143" s="79">
        <f t="shared" ref="DA143" si="873">IF(DB142=1,DA3,DB143)</f>
        <v>8</v>
      </c>
      <c r="DB143" s="79">
        <f t="shared" ref="DB143" si="874">IF(DC142=1,DB3,DC143)</f>
        <v>4</v>
      </c>
      <c r="DC143" s="79">
        <f t="shared" ref="DC143" si="875">IF(DD142=1,DC3,DD143)</f>
        <v>4</v>
      </c>
      <c r="DD143" s="79">
        <f t="shared" ref="DD143" si="876">IF(DE142=1,DD3,DE143)</f>
        <v>4</v>
      </c>
      <c r="DE143" s="79">
        <f t="shared" ref="DE143" si="877">IF(DF142=1,DE3,DF143)</f>
        <v>4</v>
      </c>
      <c r="DF143" s="79">
        <f t="shared" ref="DF143" si="878">IF(DG142=1,DF3,DG143)</f>
        <v>4</v>
      </c>
      <c r="DG143" s="79">
        <f t="shared" ref="DG143" si="879">IF(DH142=1,DG3,DH143)</f>
        <v>4</v>
      </c>
      <c r="DH143" s="79">
        <f t="shared" ref="DH143" si="880">IF(DI142=1,DH3,DI143)</f>
        <v>4</v>
      </c>
      <c r="DI143" s="79">
        <f t="shared" ref="DI143" si="881">IF(DJ142=1,DI3,DJ143)</f>
        <v>4</v>
      </c>
      <c r="DJ143" s="79">
        <f t="shared" ref="DJ143" si="882">IF(DK142=1,DJ3,DK143)</f>
        <v>14</v>
      </c>
      <c r="DK143" s="79">
        <f t="shared" ref="DK143" si="883">IF(DL142=1,DK3,DL143)</f>
        <v>14</v>
      </c>
      <c r="DL143" s="79">
        <f t="shared" ref="DL143" si="884">IF(DM142=1,DL3,DM143)</f>
        <v>14</v>
      </c>
      <c r="DM143" s="79">
        <f t="shared" ref="DM143" si="885">IF(DN142=1,DM3,DN143)</f>
        <v>14</v>
      </c>
      <c r="DN143" s="79">
        <f t="shared" ref="DN143" si="886">IF(DO142=1,DN3,DO143)</f>
        <v>14</v>
      </c>
      <c r="DO143" s="79">
        <f t="shared" ref="DO143" si="887">IF(DP142=1,DO3,DP143)</f>
        <v>14</v>
      </c>
      <c r="DP143" s="79">
        <f t="shared" ref="DP143" si="888">IF(DQ142=1,DP3,DQ143)</f>
        <v>14</v>
      </c>
      <c r="DQ143" s="79">
        <f t="shared" ref="DQ143" si="889">IF(DR142=1,DQ3,DR143)</f>
        <v>14</v>
      </c>
      <c r="DR143" s="79">
        <f t="shared" ref="DR143" si="890">IF(DS142=1,DR3,DS143)</f>
        <v>14</v>
      </c>
      <c r="DS143" s="79">
        <f t="shared" ref="DS143" si="891">IF(DT142=1,DS3,DT143)</f>
        <v>14</v>
      </c>
      <c r="DT143" s="79">
        <f t="shared" ref="DT143" si="892">IF(DU142=1,DT3,DU143)</f>
        <v>14</v>
      </c>
      <c r="DU143" s="79">
        <f t="shared" ref="DU143" si="893">IF(DV142=1,DU3,DV143)</f>
        <v>14</v>
      </c>
      <c r="DV143" s="79">
        <f t="shared" ref="DV143" si="894">IF(DW142=1,DV3,DW143)</f>
        <v>14</v>
      </c>
      <c r="DW143" s="79">
        <f t="shared" ref="DW143" si="895">IF(DX142=1,DW3,DX143)</f>
        <v>14</v>
      </c>
      <c r="DX143" s="79">
        <f t="shared" ref="DX143" si="896">IF(DY142=1,DX3,DY143)</f>
        <v>2</v>
      </c>
      <c r="DY143" s="79">
        <f t="shared" ref="DY143" si="897">IF(DZ142=1,DY3,DZ143)</f>
        <v>2</v>
      </c>
      <c r="DZ143" s="79">
        <f t="shared" ref="DZ143" si="898">IF(EA142=1,DZ3,EA143)</f>
        <v>10</v>
      </c>
      <c r="EA143" s="79">
        <f t="shared" ref="EA143" si="899">IF(EB142=1,EA3,EB143)</f>
        <v>10</v>
      </c>
      <c r="EB143" s="79">
        <f t="shared" ref="EB143" si="900">IF(EC142=1,EB3,EC143)</f>
        <v>10</v>
      </c>
      <c r="EC143" s="79">
        <f t="shared" ref="EC143" si="901">IF(ED142=1,EC3,ED143)</f>
        <v>10</v>
      </c>
      <c r="ED143" s="79">
        <f t="shared" ref="ED143" si="902">IF(EE142=1,ED3,EE143)</f>
        <v>10</v>
      </c>
      <c r="EE143" s="79">
        <f t="shared" ref="EE143" si="903">IF(EF142=1,EE3,EF143)</f>
        <v>10</v>
      </c>
      <c r="EF143" s="79">
        <f t="shared" ref="EF143" si="904">IF(EG142=1,EF3,EG143)</f>
        <v>10</v>
      </c>
      <c r="EG143" s="79">
        <f t="shared" ref="EG143" si="905">IF(EH142=1,EG3,EH143)</f>
        <v>10</v>
      </c>
      <c r="EH143" s="79">
        <f t="shared" ref="EH143" si="906">IF(EI142=1,EH3,EI143)</f>
        <v>10</v>
      </c>
      <c r="EI143" s="79">
        <f t="shared" ref="EI143" si="907">IF(EJ142=1,EI3,EJ143)</f>
        <v>10</v>
      </c>
      <c r="EJ143" s="79">
        <f t="shared" ref="EJ143" si="908">IF(EK142=1,EJ3,EK143)</f>
        <v>1</v>
      </c>
      <c r="EK143" s="79">
        <f t="shared" ref="EK143" si="909">IF(EL142=1,EK3,EL143)</f>
        <v>30</v>
      </c>
      <c r="EL143" s="79">
        <f t="shared" ref="EL143" si="910">IF(EM142=1,EL3,EM143)</f>
        <v>30</v>
      </c>
      <c r="EM143" s="79">
        <f t="shared" ref="EM143" si="911">IF(EN142=1,EM3,EN143)</f>
        <v>30</v>
      </c>
      <c r="EN143" s="79">
        <f t="shared" ref="EN143" si="912">IF(EO142=1,EN3,EO143)</f>
        <v>30</v>
      </c>
      <c r="EO143" s="79">
        <f t="shared" ref="EO143" si="913">IF(EP142=1,EO3,EP143)</f>
        <v>30</v>
      </c>
      <c r="EP143" s="79">
        <f t="shared" ref="EP143" si="914">IF(EQ142=1,EP3,EQ143)</f>
        <v>30</v>
      </c>
      <c r="EQ143" s="79">
        <f t="shared" ref="EQ143" si="915">IF(ER142=1,EQ3,ER143)</f>
        <v>30</v>
      </c>
      <c r="ER143" s="79">
        <f t="shared" ref="ER143" si="916">IF(ES142=1,ER3,ES143)</f>
        <v>30</v>
      </c>
      <c r="ES143" s="79">
        <f t="shared" ref="ES143" si="917">IF(ET142=1,ES3,ET143)</f>
        <v>30</v>
      </c>
      <c r="ET143" s="79">
        <f t="shared" ref="ET143" si="918">IF(EU142=1,ET3,EU143)</f>
        <v>30</v>
      </c>
      <c r="EU143" s="79">
        <f t="shared" ref="EU143" si="919">IF(EV142=1,EU3,EV143)</f>
        <v>30</v>
      </c>
      <c r="EV143" s="79">
        <f t="shared" ref="EV143" si="920">IF(EW142=1,EV3,EW143)</f>
        <v>30</v>
      </c>
      <c r="EW143" s="79">
        <f t="shared" ref="EW143" si="921">IF(EX142=1,EW3,EX143)</f>
        <v>30</v>
      </c>
      <c r="EX143" s="79">
        <f t="shared" ref="EX143" si="922">IF(EY142=1,EX3,EY143)</f>
        <v>30</v>
      </c>
      <c r="EY143" s="79">
        <f t="shared" ref="EY143" si="923">IF(EZ142=1,EY3,EZ143)</f>
        <v>30</v>
      </c>
      <c r="EZ143" s="79">
        <f t="shared" ref="EZ143" si="924">IF(FA142=1,EZ3,FA143)</f>
        <v>30</v>
      </c>
      <c r="FA143" s="79">
        <f t="shared" ref="FA143" si="925">IF(FB142=1,FA3,FB143)</f>
        <v>30</v>
      </c>
      <c r="FB143" s="79">
        <f t="shared" ref="FB143" si="926">IF(FC142=1,FB3,FC143)</f>
        <v>30</v>
      </c>
      <c r="FC143" s="79">
        <f t="shared" ref="FC143" si="927">IF(FD142=1,FC3,FD143)</f>
        <v>30</v>
      </c>
      <c r="FD143" s="79">
        <f t="shared" ref="FD143" si="928">IF(FE142=1,FD3,FE143)</f>
        <v>30</v>
      </c>
      <c r="FE143" s="79">
        <f t="shared" ref="FE143" si="929">IF(FF142=1,FE3,FF143)</f>
        <v>30</v>
      </c>
      <c r="FF143" s="79">
        <f t="shared" ref="FF143" si="930">IF(FG142=1,FF3,FG143)</f>
        <v>30</v>
      </c>
      <c r="FG143" s="79">
        <f t="shared" ref="FG143" si="931">IF(FH142=1,FG3,FH143)</f>
        <v>30</v>
      </c>
      <c r="FH143" s="79">
        <f t="shared" ref="FH143" si="932">IF(FI142=1,FH3,FI143)</f>
        <v>30</v>
      </c>
      <c r="FI143" s="79">
        <f t="shared" ref="FI143" si="933">IF(FJ142=1,FI3,FJ143)</f>
        <v>30</v>
      </c>
      <c r="FJ143" s="79">
        <f t="shared" ref="FJ143" si="934">IF(FK142=1,FJ3,FK143)</f>
        <v>30</v>
      </c>
      <c r="FK143" s="79">
        <f t="shared" ref="FK143" si="935">IF(FL142=1,FK3,FL143)</f>
        <v>30</v>
      </c>
      <c r="FL143" s="79">
        <f t="shared" ref="FL143" si="936">IF(FM142=1,FL3,FM143)</f>
        <v>30</v>
      </c>
      <c r="FM143" s="79">
        <f t="shared" ref="FM143" si="937">IF(FN142=1,FM3,FN143)</f>
        <v>30</v>
      </c>
      <c r="FN143" s="79">
        <f t="shared" ref="FN143" si="938">IF(FO142=1,FN3,FO143)</f>
        <v>30</v>
      </c>
      <c r="FO143" s="79">
        <f t="shared" ref="FO143" si="939">IF(FP142=1,FO3,FP143)</f>
        <v>1</v>
      </c>
      <c r="FP143" s="79">
        <f t="shared" ref="FP143" si="940">IF(FQ142=1,FP3,FQ143)</f>
        <v>1</v>
      </c>
      <c r="FQ143" s="79">
        <f t="shared" ref="FQ143" si="941">IF(FR142=1,FQ3,FR143)</f>
        <v>4</v>
      </c>
      <c r="FR143" s="79">
        <f t="shared" ref="FR143" si="942">IF(FS142=1,FR3,FS143)</f>
        <v>4</v>
      </c>
      <c r="FS143" s="79">
        <f t="shared" ref="FS143" si="943">IF(FT142=1,FS3,FT143)</f>
        <v>4</v>
      </c>
      <c r="FT143" s="79">
        <f t="shared" ref="FT143" si="944">IF(FU142=1,FT3,FU143)</f>
        <v>4</v>
      </c>
      <c r="FU143" s="79">
        <f t="shared" ref="FU143" si="945">IF(FV142=1,FU3,FV143)</f>
        <v>3</v>
      </c>
      <c r="FV143" s="79">
        <f t="shared" ref="FV143" si="946">IF(FW142=1,FV3,FW143)</f>
        <v>3</v>
      </c>
      <c r="FW143" s="79">
        <f t="shared" ref="FW143" si="947">IF(FX142=1,FW3,FX143)</f>
        <v>3</v>
      </c>
      <c r="FX143" s="79">
        <f t="shared" ref="FX143" si="948">IF(FY142=1,FX3,FY143)</f>
        <v>1</v>
      </c>
      <c r="FY143" s="79">
        <f t="shared" ref="FY143" si="949">IF(FZ142=1,FY3,FZ143)</f>
        <v>6</v>
      </c>
      <c r="FZ143" s="79">
        <f t="shared" ref="FZ143" si="950">IF(GA142=1,FZ3,GA143)</f>
        <v>6</v>
      </c>
      <c r="GA143" s="79">
        <f t="shared" ref="GA143" si="951">IF(GB142=1,GA3,GB143)</f>
        <v>6</v>
      </c>
      <c r="GB143" s="79">
        <f t="shared" ref="GB143" si="952">IF(GC142=1,GB3,GC143)</f>
        <v>6</v>
      </c>
      <c r="GC143" s="79">
        <f t="shared" ref="GC143" si="953">IF(GD142=1,GC3,GD143)</f>
        <v>6</v>
      </c>
      <c r="GD143" s="79">
        <f t="shared" ref="GD143" si="954">IF(GE142=1,GD3,GE143)</f>
        <v>6</v>
      </c>
      <c r="GE143" s="79">
        <f t="shared" ref="GE143" si="955">IF(GF142=1,GE3,GF143)</f>
        <v>3</v>
      </c>
      <c r="GF143" s="79">
        <f t="shared" ref="GF143" si="956">IF(GG142=1,GF3,GG143)</f>
        <v>3</v>
      </c>
      <c r="GG143" s="79">
        <f t="shared" ref="GG143" si="957">IF(GH142=1,GG3,GH143)</f>
        <v>3</v>
      </c>
      <c r="GH143" s="79">
        <f t="shared" ref="GH143" si="958">IF(GI142=1,GH3,GI143)</f>
        <v>8</v>
      </c>
      <c r="GI143" s="79">
        <f t="shared" ref="GI143" si="959">IF(GJ142=1,GI3,GJ143)</f>
        <v>8</v>
      </c>
      <c r="GJ143" s="79">
        <f t="shared" ref="GJ143" si="960">IF(GK142=1,GJ3,GK143)</f>
        <v>8</v>
      </c>
      <c r="GK143" s="79">
        <f t="shared" ref="GK143" si="961">IF(GL142=1,GK3,GL143)</f>
        <v>8</v>
      </c>
      <c r="GL143" s="79">
        <f t="shared" ref="GL143" si="962">IF(GM142=1,GL3,GM143)</f>
        <v>8</v>
      </c>
      <c r="GM143" s="79">
        <f t="shared" ref="GM143" si="963">IF(GN142=1,GM3,GN143)</f>
        <v>8</v>
      </c>
      <c r="GN143" s="79">
        <f t="shared" ref="GN143" si="964">IF(GO142=1,GN3,GO143)</f>
        <v>8</v>
      </c>
      <c r="GO143" s="79">
        <f t="shared" ref="GO143" si="965">IF(GP142=1,GO3,GP143)</f>
        <v>8</v>
      </c>
      <c r="GP143" s="79">
        <f t="shared" ref="GP143" si="966">IF(GQ142=1,GP3,GQ143)</f>
        <v>2</v>
      </c>
      <c r="GQ143" s="79">
        <f t="shared" ref="GQ143" si="967">IF(GR142=1,GQ3,GR143)</f>
        <v>2</v>
      </c>
      <c r="GR143" s="79">
        <f t="shared" ref="GR143" si="968">IF(GS142=1,GR3,GS143)</f>
        <v>2</v>
      </c>
      <c r="GS143" s="79">
        <f t="shared" ref="GS143" si="969">IF(GT142=1,GS3,GT143)</f>
        <v>2</v>
      </c>
      <c r="GT143" s="79">
        <f t="shared" ref="GT143" si="970">IF(GU142=1,GT3,GU143)</f>
        <v>1</v>
      </c>
      <c r="GU143" s="79">
        <f t="shared" ref="GU143" si="971">IF(GV142=1,GU3,GV143)</f>
        <v>6</v>
      </c>
      <c r="GV143" s="79">
        <f t="shared" ref="GV143" si="972">IF(GW142=1,GV3,GW143)</f>
        <v>6</v>
      </c>
      <c r="GW143" s="79">
        <f t="shared" ref="GW143" si="973">IF(GX142=1,GW3,GX143)</f>
        <v>6</v>
      </c>
      <c r="GX143" s="79">
        <f t="shared" ref="GX143" si="974">IF(GY142=1,GX3,GY143)</f>
        <v>6</v>
      </c>
      <c r="GY143" s="79">
        <f t="shared" ref="GY143" si="975">IF(GZ142=1,GY3,GZ143)</f>
        <v>6</v>
      </c>
      <c r="GZ143" s="79">
        <f t="shared" ref="GZ143" si="976">IF(HA142=1,GZ3,HA143)</f>
        <v>6</v>
      </c>
      <c r="HA143" s="79">
        <f t="shared" ref="HA143" si="977">IF(HB142=1,HA3,HB143)</f>
        <v>1</v>
      </c>
      <c r="HB143" s="79">
        <f t="shared" ref="HB143" si="978">IF(HC142=1,HB3,HC143)</f>
        <v>2</v>
      </c>
      <c r="HC143" s="79">
        <f t="shared" ref="HC143" si="979">IF(HD142=1,HC3,HD143)</f>
        <v>2</v>
      </c>
      <c r="HD143" s="79">
        <f t="shared" ref="HD143" si="980">IF(HE142=1,HD3,HE143)</f>
        <v>1</v>
      </c>
      <c r="HE143" s="79">
        <f t="shared" ref="HE143" si="981">IF(HF142=1,HE3,HF143)</f>
        <v>2</v>
      </c>
      <c r="HF143" s="79">
        <f t="shared" ref="HF143" si="982">IF(HG142=1,HF3,HG143)</f>
        <v>2</v>
      </c>
      <c r="HG143" s="79">
        <f t="shared" ref="HG143" si="983">IF(HH142=1,HG3,HH143)</f>
        <v>4</v>
      </c>
      <c r="HH143" s="79">
        <f t="shared" ref="HH143" si="984">IF(HI142=1,HH3,HI143)</f>
        <v>4</v>
      </c>
      <c r="HI143" s="79">
        <f t="shared" ref="HI143" si="985">IF(HJ142=1,HI3,HJ143)</f>
        <v>4</v>
      </c>
      <c r="HJ143" s="79">
        <f t="shared" ref="HJ143" si="986">IF(HK142=1,HJ3,HK143)</f>
        <v>4</v>
      </c>
      <c r="HK143" s="79">
        <f t="shared" ref="HK143" si="987">IF(HL142=1,HK3,HL143)</f>
        <v>4</v>
      </c>
      <c r="HL143" s="79">
        <f t="shared" ref="HL143" si="988">IF(HM142=1,HL3,HM143)</f>
        <v>4</v>
      </c>
      <c r="HM143" s="79">
        <f t="shared" ref="HM143" si="989">IF(HN142=1,HM3,HN143)</f>
        <v>4</v>
      </c>
      <c r="HN143" s="79">
        <f t="shared" ref="HN143" si="990">IF(HO142=1,HN3,HO143)</f>
        <v>4</v>
      </c>
      <c r="HO143" s="79">
        <f t="shared" ref="HO143" si="991">IF(HP142=1,HO3,HP143)</f>
        <v>4</v>
      </c>
      <c r="HP143" s="79">
        <f t="shared" ref="HP143" si="992">IF(HQ142=1,HP3,HQ143)</f>
        <v>4</v>
      </c>
      <c r="HQ143" s="79">
        <f t="shared" ref="HQ143" si="993">IF(HR142=1,HQ3,HR143)</f>
        <v>4</v>
      </c>
      <c r="HR143" s="79">
        <f t="shared" ref="HR143" si="994">IF(HS142=1,HR3,HS143)</f>
        <v>4</v>
      </c>
      <c r="HS143" s="79">
        <f t="shared" ref="HS143" si="995">IF(HT142=1,HS3,HT143)</f>
        <v>1</v>
      </c>
      <c r="HT143" s="79">
        <f t="shared" ref="HT143" si="996">IF(HU142=1,HT3,HU143)</f>
        <v>1</v>
      </c>
      <c r="HU143" s="79">
        <f t="shared" ref="HU143" si="997">IF(HV142=1,HU3,HV143)</f>
        <v>2</v>
      </c>
      <c r="HV143" s="79">
        <f t="shared" ref="HV143" si="998">IF(HW142=1,HV3,HW143)</f>
        <v>2</v>
      </c>
      <c r="HW143" s="79">
        <f t="shared" ref="HW143" si="999">IF(HX142=1,HW3,HX143)</f>
        <v>2</v>
      </c>
      <c r="HX143" s="79">
        <f t="shared" ref="HX143" si="1000">IF(HY142=1,HX3,HY143)</f>
        <v>2</v>
      </c>
      <c r="HY143" s="79">
        <f t="shared" ref="HY143" si="1001">IF(HZ142=1,HY3,HZ143)</f>
        <v>2</v>
      </c>
      <c r="HZ143" s="79">
        <f t="shared" ref="HZ143" si="1002">IF(IA142=1,HZ3,IA143)</f>
        <v>2</v>
      </c>
      <c r="IA143" s="79">
        <f t="shared" ref="IA143" si="1003">IF(IB142=1,IA3,IB143)</f>
        <v>4</v>
      </c>
      <c r="IB143" s="79">
        <f t="shared" ref="IB143" si="1004">IF(IC142=1,IB3,IC143)</f>
        <v>4</v>
      </c>
      <c r="IC143" s="79">
        <f t="shared" ref="IC143" si="1005">IF(ID142=1,IC3,ID143)</f>
        <v>4</v>
      </c>
      <c r="ID143" s="79">
        <f t="shared" ref="ID143" si="1006">IF(IE142=1,ID3,IE143)</f>
        <v>4</v>
      </c>
      <c r="IE143" s="79">
        <f t="shared" ref="IE143" si="1007">IF(IF142=1,IE3,IF143)</f>
        <v>1</v>
      </c>
      <c r="IF143" s="79">
        <f t="shared" ref="IF143" si="1008">IF(IG142=1,IF3,IG143)</f>
        <v>1</v>
      </c>
      <c r="IG143" s="79">
        <f t="shared" ref="IG143" si="1009">IF(IH142=1,IG3,IH143)</f>
        <v>76</v>
      </c>
      <c r="IH143" s="79">
        <f t="shared" ref="IH143" si="1010">IF(II142=1,IH3,II143)</f>
        <v>76</v>
      </c>
      <c r="II143" s="79">
        <f t="shared" ref="II143" si="1011">IF(IJ142=1,II3,IJ143)</f>
        <v>76</v>
      </c>
      <c r="IJ143" s="79">
        <f t="shared" ref="IJ143" si="1012">IF(IK142=1,IJ3,IK143)</f>
        <v>76</v>
      </c>
      <c r="IK143" s="79">
        <f t="shared" ref="IK143" si="1013">IF(IL142=1,IK3,IL143)</f>
        <v>76</v>
      </c>
      <c r="IL143" s="79">
        <f t="shared" ref="IL143" si="1014">IF(IM142=1,IL3,IM143)</f>
        <v>76</v>
      </c>
      <c r="IM143" s="79">
        <f t="shared" ref="IM143" si="1015">IF(IN142=1,IM3,IN143)</f>
        <v>76</v>
      </c>
      <c r="IN143" s="79">
        <f t="shared" ref="IN143" si="1016">IF(IO142=1,IN3,IO143)</f>
        <v>76</v>
      </c>
      <c r="IO143" s="79">
        <f t="shared" ref="IO143" si="1017">IF(IP142=1,IO3,IP143)</f>
        <v>76</v>
      </c>
      <c r="IP143" s="79">
        <f t="shared" ref="IP143" si="1018">IF(IQ142=1,IP3,IQ143)</f>
        <v>76</v>
      </c>
      <c r="IQ143" s="79">
        <f t="shared" ref="IQ143" si="1019">IF(IR142=1,IQ3,IR143)</f>
        <v>76</v>
      </c>
      <c r="IR143" s="79">
        <f t="shared" ref="IR143" si="1020">IF(IS142=1,IR3,IS143)</f>
        <v>76</v>
      </c>
      <c r="IS143" s="79">
        <f t="shared" ref="IS143" si="1021">IF(IT142=1,IS3,IT143)</f>
        <v>76</v>
      </c>
      <c r="IT143" s="79">
        <f t="shared" ref="IT143" si="1022">IF(IU142=1,IT3,IU143)</f>
        <v>76</v>
      </c>
      <c r="IU143" s="79">
        <f t="shared" ref="IU143" si="1023">IF(IV142=1,IU3,IV143)</f>
        <v>76</v>
      </c>
      <c r="IV143" s="79">
        <f t="shared" ref="IV143" si="1024">IF(IW142=1,IV3,IW143)</f>
        <v>76</v>
      </c>
      <c r="IW143" s="79">
        <f t="shared" ref="IW143" si="1025">IF(IX142=1,IW3,IX143)</f>
        <v>76</v>
      </c>
      <c r="IX143" s="79">
        <f t="shared" ref="IX143" si="1026">IF(IY142=1,IX3,IY143)</f>
        <v>76</v>
      </c>
      <c r="IY143" s="79">
        <f t="shared" ref="IY143" si="1027">IF(IZ142=1,IY3,IZ143)</f>
        <v>76</v>
      </c>
      <c r="IZ143" s="79">
        <f t="shared" ref="IZ143" si="1028">IF(JA142=1,IZ3,JA143)</f>
        <v>76</v>
      </c>
      <c r="JA143" s="79">
        <f t="shared" ref="JA143" si="1029">IF(JB142=1,JA3,JB143)</f>
        <v>76</v>
      </c>
      <c r="JB143" s="79">
        <f t="shared" ref="JB143" si="1030">IF(JC142=1,JB3,JC143)</f>
        <v>76</v>
      </c>
      <c r="JC143" s="79">
        <f t="shared" ref="JC143" si="1031">IF(JD142=1,JC3,JD143)</f>
        <v>76</v>
      </c>
      <c r="JD143" s="79">
        <f t="shared" ref="JD143" si="1032">IF(JE142=1,JD3,JE143)</f>
        <v>76</v>
      </c>
      <c r="JE143" s="79">
        <f t="shared" ref="JE143" si="1033">IF(JF142=1,JE3,JF143)</f>
        <v>76</v>
      </c>
      <c r="JF143" s="79">
        <f t="shared" ref="JF143" si="1034">IF(JG142=1,JF3,JG143)</f>
        <v>76</v>
      </c>
      <c r="JG143" s="79">
        <f t="shared" ref="JG143" si="1035">IF(JH142=1,JG3,JH143)</f>
        <v>76</v>
      </c>
      <c r="JH143" s="79">
        <f t="shared" ref="JH143" si="1036">IF(JI142=1,JH3,JI143)</f>
        <v>76</v>
      </c>
      <c r="JI143" s="79">
        <f t="shared" ref="JI143" si="1037">IF(JJ142=1,JI3,JJ143)</f>
        <v>76</v>
      </c>
      <c r="JJ143" s="79">
        <f t="shared" ref="JJ143" si="1038">IF(JK142=1,JJ3,JK143)</f>
        <v>76</v>
      </c>
      <c r="JK143" s="79">
        <f t="shared" ref="JK143" si="1039">IF(JL142=1,JK3,JL143)</f>
        <v>76</v>
      </c>
      <c r="JL143" s="79">
        <f t="shared" ref="JL143" si="1040">IF(JM142=1,JL3,JM143)</f>
        <v>76</v>
      </c>
      <c r="JM143" s="79">
        <f t="shared" ref="JM143" si="1041">IF(JN142=1,JM3,JN143)</f>
        <v>76</v>
      </c>
      <c r="JN143" s="79">
        <f t="shared" ref="JN143" si="1042">IF(JO142=1,JN3,JO143)</f>
        <v>76</v>
      </c>
      <c r="JO143" s="79">
        <f t="shared" ref="JO143" si="1043">IF(JP142=1,JO3,JP143)</f>
        <v>76</v>
      </c>
      <c r="JP143" s="79">
        <f t="shared" ref="JP143" si="1044">IF(JQ142=1,JP3,JQ143)</f>
        <v>76</v>
      </c>
      <c r="JQ143" s="79">
        <f t="shared" ref="JQ143" si="1045">IF(JR142=1,JQ3,JR143)</f>
        <v>76</v>
      </c>
      <c r="JR143" s="79">
        <f t="shared" ref="JR143" si="1046">IF(JS142=1,JR3,JS143)</f>
        <v>76</v>
      </c>
      <c r="JS143" s="79">
        <f t="shared" ref="JS143" si="1047">IF(JT142=1,JS3,JT143)</f>
        <v>76</v>
      </c>
      <c r="JT143" s="79">
        <f t="shared" ref="JT143" si="1048">IF(JU142=1,JT3,JU143)</f>
        <v>76</v>
      </c>
      <c r="JU143" s="79">
        <f t="shared" ref="JU143" si="1049">IF(JV142=1,JU3,JV143)</f>
        <v>76</v>
      </c>
      <c r="JV143" s="79">
        <f t="shared" ref="JV143" si="1050">IF(JW142=1,JV3,JW143)</f>
        <v>76</v>
      </c>
      <c r="JW143" s="79">
        <f t="shared" ref="JW143" si="1051">IF(JX142=1,JW3,JX143)</f>
        <v>76</v>
      </c>
      <c r="JX143" s="79">
        <f t="shared" ref="JX143" si="1052">IF(JY142=1,JX3,JY143)</f>
        <v>76</v>
      </c>
      <c r="JY143" s="79">
        <f t="shared" ref="JY143" si="1053">IF(JZ142=1,JY3,JZ143)</f>
        <v>76</v>
      </c>
      <c r="JZ143" s="79">
        <f t="shared" ref="JZ143" si="1054">IF(KA142=1,JZ3,KA143)</f>
        <v>76</v>
      </c>
      <c r="KA143" s="79">
        <f t="shared" ref="KA143" si="1055">IF(KB142=1,KA3,KB143)</f>
        <v>76</v>
      </c>
      <c r="KB143" s="79">
        <f t="shared" ref="KB143" si="1056">IF(KC142=1,KB3,KC143)</f>
        <v>76</v>
      </c>
      <c r="KC143" s="79">
        <f t="shared" ref="KC143" si="1057">IF(KD142=1,KC3,KD143)</f>
        <v>76</v>
      </c>
      <c r="KD143" s="79">
        <f t="shared" ref="KD143" si="1058">IF(KE142=1,KD3,KE143)</f>
        <v>76</v>
      </c>
      <c r="KE143" s="79">
        <f t="shared" ref="KE143" si="1059">IF(KF142=1,KE3,KF143)</f>
        <v>76</v>
      </c>
      <c r="KF143" s="79">
        <f t="shared" ref="KF143" si="1060">IF(KG142=1,KF3,KG143)</f>
        <v>76</v>
      </c>
      <c r="KG143" s="79">
        <f t="shared" ref="KG143" si="1061">IF(KH142=1,KG3,KH143)</f>
        <v>76</v>
      </c>
      <c r="KH143" s="79">
        <f t="shared" ref="KH143" si="1062">IF(KI142=1,KH3,KI143)</f>
        <v>76</v>
      </c>
      <c r="KI143" s="79">
        <f t="shared" ref="KI143" si="1063">IF(KJ142=1,KI3,KJ143)</f>
        <v>76</v>
      </c>
      <c r="KJ143" s="79">
        <f t="shared" ref="KJ143" si="1064">IF(KK142=1,KJ3,KK143)</f>
        <v>76</v>
      </c>
      <c r="KK143" s="79">
        <f t="shared" ref="KK143" si="1065">IF(KL142=1,KK3,KL143)</f>
        <v>76</v>
      </c>
      <c r="KL143" s="79">
        <f t="shared" ref="KL143" si="1066">IF(KM142=1,KL3,KM143)</f>
        <v>76</v>
      </c>
      <c r="KM143" s="79">
        <f t="shared" ref="KM143" si="1067">IF(KN142=1,KM3,KN143)</f>
        <v>76</v>
      </c>
      <c r="KN143" s="79">
        <f t="shared" ref="KN143" si="1068">IF(KO142=1,KN3,KO143)</f>
        <v>76</v>
      </c>
      <c r="KO143" s="79">
        <f t="shared" ref="KO143" si="1069">IF(KP142=1,KO3,KP143)</f>
        <v>76</v>
      </c>
      <c r="KP143" s="79">
        <f t="shared" ref="KP143" si="1070">IF(KQ142=1,KP3,KQ143)</f>
        <v>76</v>
      </c>
      <c r="KQ143" s="79">
        <f t="shared" ref="KQ143" si="1071">IF(KR142=1,KQ3,KR143)</f>
        <v>76</v>
      </c>
      <c r="KR143" s="79">
        <f t="shared" ref="KR143" si="1072">IF(KS142=1,KR3,KS143)</f>
        <v>76</v>
      </c>
      <c r="KS143" s="79">
        <f t="shared" ref="KS143" si="1073">IF(KT142=1,KS3,KT143)</f>
        <v>76</v>
      </c>
      <c r="KT143" s="79">
        <f t="shared" ref="KT143" si="1074">IF(KU142=1,KT3,KU143)</f>
        <v>76</v>
      </c>
      <c r="KU143" s="79">
        <f t="shared" ref="KU143" si="1075">IF(KV142=1,KU3,KV143)</f>
        <v>76</v>
      </c>
      <c r="KV143" s="79">
        <f t="shared" ref="KV143" si="1076">IF(KW142=1,KV3,KW143)</f>
        <v>76</v>
      </c>
      <c r="KW143" s="79">
        <f t="shared" ref="KW143" si="1077">IF(KX142=1,KW3,KX143)</f>
        <v>76</v>
      </c>
      <c r="KX143" s="79">
        <f t="shared" ref="KX143" si="1078">IF(KY142=1,KX3,KY143)</f>
        <v>76</v>
      </c>
      <c r="KY143" s="79">
        <f t="shared" ref="KY143" si="1079">IF(KZ142=1,KY3,KZ143)</f>
        <v>76</v>
      </c>
      <c r="KZ143" s="79">
        <f t="shared" ref="KZ143" si="1080">IF(LA142=1,KZ3,LA143)</f>
        <v>76</v>
      </c>
      <c r="LA143" s="79">
        <f t="shared" ref="LA143" si="1081">IF(LB142=1,LA3,LB143)</f>
        <v>76</v>
      </c>
      <c r="LB143" s="79">
        <f t="shared" ref="LB143" si="1082">IF(LC142=1,LB3,LC143)</f>
        <v>76</v>
      </c>
      <c r="LC143" s="79">
        <f t="shared" ref="LC143" si="1083">IF(LD142=1,LC3,LD143)</f>
        <v>76</v>
      </c>
      <c r="LD143" s="79">
        <f t="shared" ref="LD143" si="1084">IF(LE142=1,LD3,LE143)</f>
        <v>76</v>
      </c>
      <c r="LE143" s="79">
        <f t="shared" ref="LE143" si="1085">IF(LF142=1,LE3,LF143)</f>
        <v>2</v>
      </c>
      <c r="LF143" s="79">
        <f t="shared" ref="LF143" si="1086">IF(LG142=1,LF3,LG143)</f>
        <v>2</v>
      </c>
      <c r="LG143" s="79">
        <f t="shared" ref="LG143" si="1087">IF(LH142=1,LG3,LH143)</f>
        <v>2</v>
      </c>
      <c r="LH143" s="79">
        <f t="shared" ref="LH143" si="1088">IF(LI142=1,LH3,LI143)</f>
        <v>2</v>
      </c>
      <c r="LI143" s="273">
        <f t="shared" ref="LI143" si="1089">IF(LJ142=1,LI3,LJ143)</f>
        <v>6</v>
      </c>
      <c r="LJ143" s="273">
        <f>IF(YL142=1,LJ3,YL143)</f>
        <v>6</v>
      </c>
      <c r="LK143" s="79">
        <f t="shared" ref="LK143" si="1090">IF(LL142=1,LK3,LL143)</f>
        <v>1</v>
      </c>
      <c r="LL143" s="79">
        <f t="shared" ref="LL143" si="1091">IF(LM142=1,LL3,LM143)</f>
        <v>9</v>
      </c>
      <c r="LM143" s="79">
        <f t="shared" ref="LM143" si="1092">IF(LN142=1,LM3,LN143)</f>
        <v>9</v>
      </c>
      <c r="LN143" s="79">
        <f t="shared" ref="LN143" si="1093">IF(LO142=1,LN3,LO143)</f>
        <v>9</v>
      </c>
      <c r="LO143" s="79">
        <f t="shared" ref="LO143" si="1094">IF(LP142=1,LO3,LP143)</f>
        <v>9</v>
      </c>
      <c r="LP143" s="79">
        <f t="shared" ref="LP143" si="1095">IF(LQ142=1,LP3,LQ143)</f>
        <v>9</v>
      </c>
      <c r="LQ143" s="79">
        <f t="shared" ref="LQ143" si="1096">IF(LR142=1,LQ3,LR143)</f>
        <v>9</v>
      </c>
      <c r="LR143" s="79">
        <f t="shared" ref="LR143" si="1097">IF(LS142=1,LR3,LS143)</f>
        <v>9</v>
      </c>
      <c r="LS143" s="79">
        <f t="shared" ref="LS143" si="1098">IF(LT142=1,LS3,LT143)</f>
        <v>9</v>
      </c>
      <c r="LT143" s="79">
        <f t="shared" ref="LT143" si="1099">IF(LU142=1,LT3,LU143)</f>
        <v>9</v>
      </c>
      <c r="LU143" s="79">
        <f t="shared" ref="LU143" si="1100">IF(LV142=1,LU3,LV143)</f>
        <v>10</v>
      </c>
      <c r="LV143" s="79">
        <f t="shared" ref="LV143" si="1101">IF(LW142=1,LV3,LW143)</f>
        <v>10</v>
      </c>
      <c r="LW143" s="79">
        <f t="shared" ref="LW143" si="1102">IF(LX142=1,LW3,LX143)</f>
        <v>10</v>
      </c>
      <c r="LX143" s="79">
        <f t="shared" ref="LX143" si="1103">IF(LY142=1,LX3,LY143)</f>
        <v>10</v>
      </c>
      <c r="LY143" s="79">
        <f t="shared" ref="LY143" si="1104">IF(LZ142=1,LY3,LZ143)</f>
        <v>10</v>
      </c>
      <c r="LZ143" s="79">
        <f t="shared" ref="LZ143" si="1105">IF(MA142=1,LZ3,MA143)</f>
        <v>10</v>
      </c>
      <c r="MA143" s="79">
        <f t="shared" ref="MA143" si="1106">IF(MB142=1,MA3,MB143)</f>
        <v>10</v>
      </c>
      <c r="MB143" s="79">
        <f t="shared" ref="MB143" si="1107">IF(MC142=1,MB3,MC143)</f>
        <v>10</v>
      </c>
      <c r="MC143" s="79">
        <f t="shared" ref="MC143" si="1108">IF(MD142=1,MC3,MD143)</f>
        <v>10</v>
      </c>
      <c r="MD143" s="79">
        <f t="shared" ref="MD143" si="1109">IF(ME142=1,MD3,ME143)</f>
        <v>10</v>
      </c>
      <c r="ME143" s="79">
        <f t="shared" ref="ME143" si="1110">IF(MF142=1,ME3,MF143)</f>
        <v>1</v>
      </c>
      <c r="MF143" s="79">
        <f t="shared" ref="MF143" si="1111">IF(MG142=1,MF3,MG143)</f>
        <v>2</v>
      </c>
      <c r="MG143" s="79">
        <f t="shared" ref="MG143" si="1112">IF(MH142=1,MG3,MH143)</f>
        <v>2</v>
      </c>
      <c r="MH143" s="79">
        <f t="shared" ref="MH143" si="1113">IF(MI142=1,MH3,MI143)</f>
        <v>1</v>
      </c>
      <c r="MI143" s="79">
        <f t="shared" ref="MI143" si="1114">IF(MJ142=1,MI3,MJ143)</f>
        <v>4</v>
      </c>
      <c r="MJ143" s="79">
        <f t="shared" ref="MJ143" si="1115">IF(MK142=1,MJ3,MK143)</f>
        <v>4</v>
      </c>
      <c r="MK143" s="79">
        <f t="shared" ref="MK143" si="1116">IF(ML142=1,MK3,ML143)</f>
        <v>4</v>
      </c>
      <c r="ML143" s="79">
        <f>IF(YP142=1,ML3,YP143)</f>
        <v>4</v>
      </c>
      <c r="MM143" s="79">
        <f t="shared" ref="MM143" si="1117">IF(MN142=1,MM3,MN143)</f>
        <v>0</v>
      </c>
      <c r="MN143" s="79">
        <f t="shared" ref="MN143" si="1118">IF(MO142=1,MN3,MO143)</f>
        <v>0</v>
      </c>
      <c r="MO143" s="79">
        <f t="shared" ref="MO143" si="1119">IF(MP142=1,MO3,MP143)</f>
        <v>0</v>
      </c>
      <c r="MP143" s="79">
        <f t="shared" ref="MP143" si="1120">IF(MQ142=1,MP3,MQ143)</f>
        <v>0</v>
      </c>
      <c r="MQ143" s="79">
        <f t="shared" ref="MQ143" si="1121">IF(MR142=1,MQ3,MR143)</f>
        <v>0</v>
      </c>
      <c r="MR143" s="79">
        <f t="shared" ref="MR143" si="1122">IF(MS142=1,MR3,MS143)</f>
        <v>0</v>
      </c>
      <c r="MT143" s="79" t="s">
        <v>2191</v>
      </c>
      <c r="MU143" s="79">
        <f t="shared" ref="MU143:MV143" si="1123">IF(MV142=1,MU3,MV143)</f>
        <v>1</v>
      </c>
      <c r="MV143" s="79">
        <f t="shared" si="1123"/>
        <v>0</v>
      </c>
      <c r="MW143" s="79">
        <f t="shared" ref="MW143" si="1124">IF(MX142=1,MW3,MX143)</f>
        <v>0</v>
      </c>
      <c r="MX143" s="79">
        <f t="shared" ref="MX143" si="1125">IF(MY142=1,MX3,MY143)</f>
        <v>0</v>
      </c>
      <c r="MY143" s="79">
        <f t="shared" ref="MY143" si="1126">IF(MZ142=1,MY3,MZ143)</f>
        <v>0</v>
      </c>
      <c r="MZ143" s="79">
        <f t="shared" ref="MZ143" si="1127">IF(NA142=1,MZ3,NA143)</f>
        <v>0</v>
      </c>
      <c r="NA143" s="79">
        <f t="shared" ref="NA143" si="1128">IF(NB142=1,NA3,NB143)</f>
        <v>2</v>
      </c>
      <c r="NB143" s="79">
        <f t="shared" ref="NB143" si="1129">IF(NC142=1,NB3,NC143)</f>
        <v>2</v>
      </c>
      <c r="NC143" s="79">
        <f t="shared" ref="NC143" si="1130">IF(ND142=1,NC3,ND143)</f>
        <v>0</v>
      </c>
      <c r="ND143" s="79">
        <f t="shared" ref="ND143" si="1131">IF(NE142=1,ND3,NE143)</f>
        <v>0</v>
      </c>
      <c r="NE143" s="79">
        <f t="shared" ref="NE143" si="1132">IF(NF142=1,NE3,NF143)</f>
        <v>0</v>
      </c>
      <c r="NF143" s="79">
        <f t="shared" ref="NF143" si="1133">IF(NG142=1,NF3,NG143)</f>
        <v>0</v>
      </c>
      <c r="NG143" s="79">
        <f t="shared" ref="NG143" si="1134">IF(NH142=1,NG3,NH143)</f>
        <v>0</v>
      </c>
      <c r="NH143" s="79">
        <f t="shared" ref="NH143" si="1135">IF(NI142=1,NH3,NI143)</f>
        <v>0</v>
      </c>
      <c r="NI143" s="79">
        <f t="shared" ref="NI143" si="1136">IF(NJ142=1,NI3,NJ143)</f>
        <v>0</v>
      </c>
      <c r="NJ143" s="79">
        <f t="shared" ref="NJ143" si="1137">IF(NK142=1,NJ3,NK143)</f>
        <v>0</v>
      </c>
      <c r="NK143" s="79">
        <f t="shared" ref="NK143" si="1138">IF(NL142=1,NK3,NL143)</f>
        <v>1</v>
      </c>
      <c r="NL143" s="79">
        <f t="shared" ref="NL143" si="1139">IF(NM142=1,NL3,NM143)</f>
        <v>1</v>
      </c>
      <c r="NM143" s="79">
        <f t="shared" ref="NM143" si="1140">IF(NN142=1,NM3,NN143)</f>
        <v>0</v>
      </c>
      <c r="NN143" s="79">
        <f t="shared" ref="NN143" si="1141">IF(NO142=1,NN3,NO143)</f>
        <v>0</v>
      </c>
      <c r="NO143" s="79">
        <f t="shared" ref="NO143" si="1142">IF(NP142=1,NO3,NP143)</f>
        <v>0</v>
      </c>
      <c r="NP143" s="79">
        <f t="shared" ref="NP143" si="1143">IF(NQ142=1,NP3,NQ143)</f>
        <v>0</v>
      </c>
      <c r="NQ143" s="79">
        <f t="shared" ref="NQ143" si="1144">IF(NR142=1,NQ3,NR143)</f>
        <v>0</v>
      </c>
      <c r="NR143" s="79">
        <f t="shared" ref="NR143" si="1145">IF(NS142=1,NR3,NS143)</f>
        <v>0</v>
      </c>
      <c r="NS143" s="79">
        <f t="shared" ref="NS143" si="1146">IF(NT142=1,NS3,NT143)</f>
        <v>0</v>
      </c>
      <c r="NT143" s="79">
        <f t="shared" ref="NT143" si="1147">IF(NU142=1,NT3,NU143)</f>
        <v>0</v>
      </c>
      <c r="NU143" s="79">
        <f t="shared" ref="NU143" si="1148">IF(NV142=1,NU3,NV143)</f>
        <v>0</v>
      </c>
      <c r="NV143" s="79">
        <f t="shared" ref="NV143" si="1149">IF(NW142=1,NV3,NW143)</f>
        <v>0</v>
      </c>
      <c r="NW143" s="79">
        <f t="shared" ref="NW143" si="1150">IF(NX142=1,NW3,NX143)</f>
        <v>0</v>
      </c>
      <c r="NX143" s="79">
        <f t="shared" ref="NX143" si="1151">IF(NY142=1,NX3,NY143)</f>
        <v>3</v>
      </c>
      <c r="NY143" s="79">
        <f t="shared" ref="NY143" si="1152">IF(NZ142=1,NY3,NZ143)</f>
        <v>3</v>
      </c>
      <c r="NZ143" s="79">
        <f t="shared" ref="NZ143" si="1153">IF(OA142=1,NZ3,OA143)</f>
        <v>3</v>
      </c>
      <c r="OA143" s="79">
        <f t="shared" ref="OA143" si="1154">IF(OB142=1,OA3,OB143)</f>
        <v>0</v>
      </c>
      <c r="OB143" s="79">
        <f t="shared" ref="OB143" si="1155">IF(OC142=1,OB3,OC143)</f>
        <v>0</v>
      </c>
      <c r="OC143" s="79">
        <f t="shared" ref="OC143" si="1156">IF(OD142=1,OC3,OD143)</f>
        <v>0</v>
      </c>
      <c r="OD143" s="79">
        <f t="shared" ref="OD143" si="1157">IF(OE142=1,OD3,OE143)</f>
        <v>0</v>
      </c>
      <c r="OE143" s="79">
        <f t="shared" ref="OE143" si="1158">IF(OF142=1,OE3,OF143)</f>
        <v>0</v>
      </c>
      <c r="OF143" s="79">
        <f t="shared" ref="OF143" si="1159">IF(OG142=1,OF3,OG143)</f>
        <v>0</v>
      </c>
      <c r="OG143" s="79">
        <f t="shared" ref="OG143" si="1160">IF(OH142=1,OG3,OH143)</f>
        <v>0</v>
      </c>
      <c r="OH143" s="79">
        <f t="shared" ref="OH143" si="1161">IF(OI142=1,OH3,OI143)</f>
        <v>0</v>
      </c>
      <c r="OI143" s="79">
        <f t="shared" ref="OI143" si="1162">IF(OJ142=1,OI3,OJ143)</f>
        <v>0</v>
      </c>
      <c r="OJ143" s="79">
        <f t="shared" ref="OJ143" si="1163">IF(OK142=1,OJ3,OK143)</f>
        <v>0</v>
      </c>
      <c r="OK143" s="79">
        <f t="shared" ref="OK143" si="1164">IF(OL142=1,OK3,OL143)</f>
        <v>0</v>
      </c>
      <c r="OL143" s="79">
        <f t="shared" ref="OL143" si="1165">IF(OM142=1,OL3,OM143)</f>
        <v>0</v>
      </c>
      <c r="OM143" s="79">
        <f t="shared" ref="OM143" si="1166">IF(ON142=1,OM3,ON143)</f>
        <v>0</v>
      </c>
      <c r="ON143" s="79">
        <f t="shared" ref="ON143" si="1167">IF(OO142=1,ON3,OO143)</f>
        <v>1</v>
      </c>
      <c r="OO143" s="79">
        <f t="shared" ref="OO143" si="1168">IF(OP142=1,OO3,OP143)</f>
        <v>1</v>
      </c>
      <c r="OP143" s="79">
        <f t="shared" ref="OP143" si="1169">IF(OQ142=1,OP3,OQ143)</f>
        <v>3</v>
      </c>
      <c r="OQ143" s="79">
        <f t="shared" ref="OQ143" si="1170">IF(OR142=1,OQ3,OR143)</f>
        <v>3</v>
      </c>
      <c r="OR143" s="79">
        <f t="shared" ref="OR143" si="1171">IF(OS142=1,OR3,OS143)</f>
        <v>3</v>
      </c>
      <c r="OS143" s="79">
        <f t="shared" ref="OS143" si="1172">IF(OT142=1,OS3,OT143)</f>
        <v>0</v>
      </c>
      <c r="OT143" s="79">
        <f t="shared" ref="OT143" si="1173">IF(OU142=1,OT3,OU143)</f>
        <v>1</v>
      </c>
      <c r="OU143" s="79">
        <f t="shared" ref="OU143" si="1174">IF(OV142=1,OU3,OV143)</f>
        <v>0</v>
      </c>
      <c r="OV143" s="79">
        <f t="shared" ref="OV143" si="1175">IF(OW142=1,OV3,OW143)</f>
        <v>0</v>
      </c>
      <c r="OW143" s="79">
        <f t="shared" ref="OW143" si="1176">IF(OX142=1,OW3,OX143)</f>
        <v>0</v>
      </c>
      <c r="OX143" s="79">
        <f t="shared" ref="OX143" si="1177">IF(OY142=1,OX3,OY143)</f>
        <v>1</v>
      </c>
      <c r="OY143" s="79">
        <f t="shared" ref="OY143" si="1178">IF(OZ142=1,OY3,OZ143)</f>
        <v>0</v>
      </c>
      <c r="OZ143" s="79">
        <f t="shared" ref="OZ143" si="1179">IF(PA142=1,OZ3,PA143)</f>
        <v>0</v>
      </c>
      <c r="PA143" s="79">
        <f t="shared" ref="PA143" si="1180">IF(PB142=1,PA3,PB143)</f>
        <v>0</v>
      </c>
      <c r="PB143" s="79">
        <f t="shared" ref="PB143" si="1181">IF(PC142=1,PB3,PC143)</f>
        <v>0</v>
      </c>
      <c r="PC143" s="79">
        <f t="shared" ref="PC143" si="1182">IF(PD142=1,PC3,PD143)</f>
        <v>0</v>
      </c>
      <c r="PD143" s="79">
        <f t="shared" ref="PD143" si="1183">IF(PE142=1,PD3,PE143)</f>
        <v>0</v>
      </c>
      <c r="PE143" s="79">
        <f t="shared" ref="PE143" si="1184">IF(PF142=1,PE3,PF143)</f>
        <v>0</v>
      </c>
      <c r="PF143" s="79">
        <f t="shared" ref="PF143" si="1185">IF(PG142=1,PF3,PG143)</f>
        <v>0</v>
      </c>
      <c r="PG143" s="79">
        <f t="shared" ref="PG143" si="1186">IF(PH142=1,PG3,PH143)</f>
        <v>0</v>
      </c>
      <c r="PH143" s="79">
        <f t="shared" ref="PH143" si="1187">IF(PI142=1,PH3,PI143)</f>
        <v>0</v>
      </c>
      <c r="PI143" s="79">
        <f t="shared" ref="PI143" si="1188">IF(PJ142=1,PI3,PJ143)</f>
        <v>0</v>
      </c>
      <c r="PJ143" s="79">
        <f t="shared" ref="PJ143" si="1189">IF(PK142=1,PJ3,PK143)</f>
        <v>1</v>
      </c>
      <c r="PK143" s="79">
        <f t="shared" ref="PK143" si="1190">IF(PL142=1,PK3,PL143)</f>
        <v>0</v>
      </c>
      <c r="PL143" s="79">
        <f t="shared" ref="PL143" si="1191">IF(PM142=1,PL3,PM143)</f>
        <v>0</v>
      </c>
      <c r="PM143" s="79">
        <f t="shared" ref="PM143" si="1192">IF(PN142=1,PM3,PN143)</f>
        <v>0</v>
      </c>
      <c r="PN143" s="79">
        <f t="shared" ref="PN143" si="1193">IF(PO142=1,PN3,PO143)</f>
        <v>0</v>
      </c>
      <c r="PO143" s="79">
        <f t="shared" ref="PO143" si="1194">IF(PP142=1,PO3,PP143)</f>
        <v>0</v>
      </c>
      <c r="PP143" s="79">
        <f t="shared" ref="PP143" si="1195">IF(PQ142=1,PP3,PQ143)</f>
        <v>0</v>
      </c>
      <c r="PQ143" s="79">
        <f t="shared" ref="PQ143" si="1196">IF(PR142=1,PQ3,PR143)</f>
        <v>0</v>
      </c>
      <c r="PR143" s="79">
        <f t="shared" ref="PR143" si="1197">IF(PS142=1,PR3,PS143)</f>
        <v>0</v>
      </c>
      <c r="PS143" s="79">
        <f t="shared" ref="PS143" si="1198">IF(PT142=1,PS3,PT143)</f>
        <v>0</v>
      </c>
      <c r="PT143" s="79">
        <f t="shared" ref="PT143" si="1199">IF(PU142=1,PT3,PU143)</f>
        <v>0</v>
      </c>
      <c r="PU143" s="79">
        <f t="shared" ref="PU143" si="1200">IF(PV142=1,PU3,PV143)</f>
        <v>0</v>
      </c>
      <c r="PV143" s="79">
        <f t="shared" ref="PV143" si="1201">IF(PW142=1,PV3,PW143)</f>
        <v>0</v>
      </c>
      <c r="PW143" s="79">
        <f t="shared" ref="PW143" si="1202">IF(PX142=1,PW3,PX143)</f>
        <v>0</v>
      </c>
      <c r="PX143" s="79">
        <f t="shared" ref="PX143" si="1203">IF(PY142=1,PX3,PY143)</f>
        <v>0</v>
      </c>
      <c r="PY143" s="79">
        <f t="shared" ref="PY143" si="1204">IF(PZ142=1,PY3,PZ143)</f>
        <v>0</v>
      </c>
      <c r="PZ143" s="79">
        <f t="shared" ref="PZ143" si="1205">IF(QA142=1,PZ3,QA143)</f>
        <v>0</v>
      </c>
      <c r="QA143" s="79">
        <f t="shared" ref="QA143" si="1206">IF(QB142=1,QA3,QB143)</f>
        <v>0</v>
      </c>
      <c r="QB143" s="79">
        <f t="shared" ref="QB143" si="1207">IF(QC142=1,QB3,QC143)</f>
        <v>0</v>
      </c>
      <c r="QC143" s="79">
        <f t="shared" ref="QC143" si="1208">IF(QD142=1,QC3,QD143)</f>
        <v>0</v>
      </c>
      <c r="QD143" s="79">
        <f t="shared" ref="QD143" si="1209">IF(QE142=1,QD3,QE143)</f>
        <v>0</v>
      </c>
      <c r="QE143" s="79">
        <f t="shared" ref="QE143" si="1210">IF(QF142=1,QE3,QF143)</f>
        <v>0</v>
      </c>
      <c r="QF143" s="79">
        <f t="shared" ref="QF143" si="1211">IF(QG142=1,QF3,QG143)</f>
        <v>0</v>
      </c>
      <c r="QG143" s="79">
        <f t="shared" ref="QG143" si="1212">IF(QH142=1,QG3,QH143)</f>
        <v>0</v>
      </c>
      <c r="QH143" s="79">
        <f t="shared" ref="QH143" si="1213">IF(QI142=1,QH3,QI143)</f>
        <v>0</v>
      </c>
      <c r="QI143" s="79">
        <f t="shared" ref="QI143" si="1214">IF(QJ142=1,QI3,QJ143)</f>
        <v>0</v>
      </c>
      <c r="QJ143" s="79">
        <f t="shared" ref="QJ143" si="1215">IF(QK142=1,QJ3,QK143)</f>
        <v>0</v>
      </c>
      <c r="QK143" s="79">
        <f t="shared" ref="QK143" si="1216">IF(QL142=1,QK3,QL143)</f>
        <v>0</v>
      </c>
      <c r="QL143" s="79">
        <f t="shared" ref="QL143" si="1217">IF(QM142=1,QL3,QM143)</f>
        <v>0</v>
      </c>
      <c r="QM143" s="79">
        <f t="shared" ref="QM143" si="1218">IF(QN142=1,QM3,QN143)</f>
        <v>2</v>
      </c>
      <c r="QN143" s="79">
        <f t="shared" ref="QN143" si="1219">IF(QO142=1,QN3,QO143)</f>
        <v>2</v>
      </c>
      <c r="QO143" s="79">
        <f t="shared" ref="QO143" si="1220">IF(QP142=1,QO3,QP143)</f>
        <v>0</v>
      </c>
      <c r="QP143" s="79">
        <f t="shared" ref="QP143" si="1221">IF(QQ142=1,QP3,QQ143)</f>
        <v>0</v>
      </c>
      <c r="QQ143" s="79">
        <f t="shared" ref="QQ143" si="1222">IF(QR142=1,QQ3,QR143)</f>
        <v>0</v>
      </c>
      <c r="QR143" s="79">
        <f t="shared" ref="QR143" si="1223">IF(QS142=1,QR3,QS143)</f>
        <v>0</v>
      </c>
      <c r="QS143" s="79">
        <f t="shared" ref="QS143" si="1224">IF(QT142=1,QS3,QT143)</f>
        <v>0</v>
      </c>
      <c r="QT143" s="79">
        <f t="shared" ref="QT143" si="1225">IF(QU142=1,QT3,QU143)</f>
        <v>0</v>
      </c>
      <c r="QU143" s="79">
        <f t="shared" ref="QU143" si="1226">IF(QV142=1,QU3,QV143)</f>
        <v>0</v>
      </c>
      <c r="QV143" s="79">
        <f t="shared" ref="QV143" si="1227">IF(QW142=1,QV3,QW143)</f>
        <v>0</v>
      </c>
      <c r="QW143" s="79">
        <f t="shared" ref="QW143" si="1228">IF(QX142=1,QW3,QX143)</f>
        <v>0</v>
      </c>
      <c r="QX143" s="79">
        <f t="shared" ref="QX143" si="1229">IF(QY142=1,QX3,QY143)</f>
        <v>0</v>
      </c>
      <c r="QY143" s="79">
        <f t="shared" ref="QY143" si="1230">IF(QZ142=1,QY3,QZ143)</f>
        <v>0</v>
      </c>
      <c r="QZ143" s="79">
        <f t="shared" ref="QZ143" si="1231">IF(RA142=1,QZ3,RA143)</f>
        <v>0</v>
      </c>
      <c r="RA143" s="79">
        <f t="shared" ref="RA143" si="1232">IF(RB142=1,RA3,RB143)</f>
        <v>0</v>
      </c>
      <c r="RB143" s="79">
        <f t="shared" ref="RB143" si="1233">IF(RC142=1,RB3,RC143)</f>
        <v>0</v>
      </c>
      <c r="RC143" s="79">
        <f t="shared" ref="RC143" si="1234">IF(RD142=1,RC3,RD143)</f>
        <v>0</v>
      </c>
      <c r="RD143" s="79">
        <f t="shared" ref="RD143" si="1235">IF(RE142=1,RD3,RE143)</f>
        <v>1</v>
      </c>
      <c r="RE143" s="79">
        <f t="shared" ref="RE143" si="1236">IF(RF142=1,RE3,RF143)</f>
        <v>0</v>
      </c>
      <c r="RF143" s="79">
        <f t="shared" ref="RF143" si="1237">IF(RG142=1,RF3,RG143)</f>
        <v>0</v>
      </c>
      <c r="RG143" s="79">
        <f t="shared" ref="RG143" si="1238">IF(RH142=1,RG3,RH143)</f>
        <v>0</v>
      </c>
      <c r="RH143" s="79">
        <f t="shared" ref="RH143" si="1239">IF(RI142=1,RH3,RI143)</f>
        <v>0</v>
      </c>
      <c r="RI143" s="79">
        <f t="shared" ref="RI143" si="1240">IF(RJ142=1,RI3,RJ143)</f>
        <v>0</v>
      </c>
      <c r="RJ143" s="79">
        <f t="shared" ref="RJ143" si="1241">IF(RK142=1,RJ3,RK143)</f>
        <v>0</v>
      </c>
      <c r="RK143" s="79">
        <f t="shared" ref="RK143" si="1242">IF(RL142=1,RK3,RL143)</f>
        <v>0</v>
      </c>
      <c r="RL143" s="79">
        <f t="shared" ref="RL143" si="1243">IF(RM142=1,RL3,RM143)</f>
        <v>0</v>
      </c>
      <c r="RM143" s="79">
        <f t="shared" ref="RM143" si="1244">IF(RN142=1,RM3,RN143)</f>
        <v>1</v>
      </c>
      <c r="RN143" s="79">
        <f t="shared" ref="RN143" si="1245">IF(RO142=1,RN3,RO143)</f>
        <v>0</v>
      </c>
      <c r="RO143" s="79">
        <f t="shared" ref="RO143" si="1246">IF(RP142=1,RO3,RP143)</f>
        <v>0</v>
      </c>
      <c r="RP143" s="79">
        <f t="shared" ref="RP143" si="1247">IF(RQ142=1,RP3,RQ143)</f>
        <v>0</v>
      </c>
      <c r="RQ143" s="79">
        <f t="shared" ref="RQ143" si="1248">IF(RR142=1,RQ3,RR143)</f>
        <v>0</v>
      </c>
      <c r="RR143" s="79">
        <f t="shared" ref="RR143" si="1249">IF(RS142=1,RR3,RS143)</f>
        <v>0</v>
      </c>
      <c r="RS143" s="79">
        <f t="shared" ref="RS143" si="1250">IF(RT142=1,RS3,RT143)</f>
        <v>1</v>
      </c>
      <c r="RT143" s="79">
        <f t="shared" ref="RT143" si="1251">IF(RU142=1,RT3,RU143)</f>
        <v>2</v>
      </c>
      <c r="RU143" s="79">
        <f t="shared" ref="RU143" si="1252">IF(RV142=1,RU3,RV143)</f>
        <v>2</v>
      </c>
      <c r="RV143" s="79">
        <f t="shared" ref="RV143" si="1253">IF(RW142=1,RV3,RW143)</f>
        <v>0</v>
      </c>
      <c r="RW143" s="79">
        <f t="shared" ref="RW143" si="1254">IF(RX142=1,RW3,RX143)</f>
        <v>0</v>
      </c>
      <c r="RX143" s="79">
        <f t="shared" ref="RX143" si="1255">IF(RY142=1,RX3,RY143)</f>
        <v>0</v>
      </c>
      <c r="RY143" s="79">
        <f t="shared" ref="RY143" si="1256">IF(RZ142=1,RY3,RZ143)</f>
        <v>0</v>
      </c>
      <c r="RZ143" s="79">
        <f t="shared" ref="RZ143" si="1257">IF(SA142=1,RZ3,SA143)</f>
        <v>0</v>
      </c>
      <c r="SA143" s="79">
        <f t="shared" ref="SA143" si="1258">IF(SB142=1,SA3,SB143)</f>
        <v>0</v>
      </c>
      <c r="SB143" s="79">
        <f t="shared" ref="SB143" si="1259">IF(SC142=1,SB3,SC143)</f>
        <v>0</v>
      </c>
      <c r="SC143" s="79">
        <f t="shared" ref="SC143" si="1260">IF(SD142=1,SC3,SD143)</f>
        <v>2</v>
      </c>
      <c r="SD143" s="79">
        <f t="shared" ref="SD143" si="1261">IF(SE142=1,SD3,SE143)</f>
        <v>2</v>
      </c>
      <c r="SE143" s="79">
        <f t="shared" ref="SE143" si="1262">IF(SF142=1,SE3,SF143)</f>
        <v>0</v>
      </c>
      <c r="SF143" s="79">
        <f t="shared" ref="SF143" si="1263">IF(SG142=1,SF3,SG143)</f>
        <v>0</v>
      </c>
      <c r="SG143" s="79">
        <f t="shared" ref="SG143" si="1264">IF(SH142=1,SG3,SH143)</f>
        <v>0</v>
      </c>
      <c r="SH143" s="79">
        <f t="shared" ref="SH143" si="1265">IF(SI142=1,SH3,SI143)</f>
        <v>0</v>
      </c>
      <c r="SI143" s="79">
        <f t="shared" ref="SI143" si="1266">IF(SJ142=1,SI3,SJ143)</f>
        <v>0</v>
      </c>
      <c r="SJ143" s="79">
        <f t="shared" ref="SJ143" si="1267">IF(SK142=1,SJ3,SK143)</f>
        <v>0</v>
      </c>
      <c r="SK143" s="79">
        <f t="shared" ref="SK143" si="1268">IF(SL142=1,SK3,SL143)</f>
        <v>0</v>
      </c>
      <c r="SL143" s="79">
        <f t="shared" ref="SL143" si="1269">IF(SM142=1,SL3,SM143)</f>
        <v>0</v>
      </c>
      <c r="SM143" s="79">
        <f t="shared" ref="SM143" si="1270">IF(SN142=1,SM3,SN143)</f>
        <v>0</v>
      </c>
      <c r="SN143" s="79">
        <f t="shared" ref="SN143" si="1271">IF(SO142=1,SN3,SO143)</f>
        <v>0</v>
      </c>
      <c r="SO143" s="79">
        <f t="shared" ref="SO143" si="1272">IF(SP142=1,SO3,SP143)</f>
        <v>0</v>
      </c>
      <c r="SP143" s="79">
        <f t="shared" ref="SP143" si="1273">IF(SQ142=1,SP3,SQ143)</f>
        <v>0</v>
      </c>
      <c r="SQ143" s="79">
        <f t="shared" ref="SQ143" si="1274">IF(SR142=1,SQ3,SR143)</f>
        <v>0</v>
      </c>
      <c r="SR143" s="79">
        <f t="shared" ref="SR143" si="1275">IF(SS142=1,SR3,SS143)</f>
        <v>0</v>
      </c>
      <c r="SS143" s="79">
        <f t="shared" ref="SS143" si="1276">IF(ST142=1,SS3,ST143)</f>
        <v>1</v>
      </c>
      <c r="ST143" s="79">
        <f t="shared" ref="ST143" si="1277">IF(SU142=1,ST3,SU143)</f>
        <v>0</v>
      </c>
      <c r="SU143" s="79">
        <f t="shared" ref="SU143" si="1278">IF(SV142=1,SU3,SV143)</f>
        <v>0</v>
      </c>
      <c r="SV143" s="79">
        <f t="shared" ref="SV143" si="1279">IF(SW142=1,SV3,SW143)</f>
        <v>0</v>
      </c>
      <c r="SW143" s="79">
        <f t="shared" ref="SW143" si="1280">IF(SX142=1,SW3,SX143)</f>
        <v>0</v>
      </c>
      <c r="SX143" s="79">
        <f t="shared" ref="SX143" si="1281">IF(SY142=1,SX3,SY143)</f>
        <v>0</v>
      </c>
      <c r="SY143" s="79">
        <f t="shared" ref="SY143" si="1282">IF(SZ142=1,SY3,SZ143)</f>
        <v>0</v>
      </c>
      <c r="SZ143" s="79">
        <f t="shared" ref="SZ143" si="1283">IF(TA142=1,SZ3,TA143)</f>
        <v>0</v>
      </c>
      <c r="TA143" s="79">
        <f t="shared" ref="TA143" si="1284">IF(TB142=1,TA3,TB143)</f>
        <v>0</v>
      </c>
      <c r="TB143" s="79">
        <f t="shared" ref="TB143" si="1285">IF(TC142=1,TB3,TC143)</f>
        <v>0</v>
      </c>
      <c r="TC143" s="79">
        <f t="shared" ref="TC143" si="1286">IF(TD142=1,TC3,TD143)</f>
        <v>0</v>
      </c>
      <c r="TD143" s="79">
        <f t="shared" ref="TD143" si="1287">IF(TE142=1,TD3,TE143)</f>
        <v>0</v>
      </c>
      <c r="TE143" s="79">
        <f t="shared" ref="TE143" si="1288">IF(TF142=1,TE3,TF143)</f>
        <v>0</v>
      </c>
      <c r="TF143" s="79">
        <f t="shared" ref="TF143" si="1289">IF(TG142=1,TF3,TG143)</f>
        <v>0</v>
      </c>
      <c r="TG143" s="79">
        <f t="shared" ref="TG143" si="1290">IF(TH142=1,TG3,TH143)</f>
        <v>0</v>
      </c>
      <c r="TH143" s="79">
        <f t="shared" ref="TH143" si="1291">IF(TI142=1,TH3,TI143)</f>
        <v>0</v>
      </c>
      <c r="TI143" s="79">
        <f t="shared" ref="TI143" si="1292">IF(TJ142=1,TI3,TJ143)</f>
        <v>0</v>
      </c>
      <c r="TJ143" s="79">
        <f t="shared" ref="TJ143" si="1293">IF(TK142=1,TJ3,TK143)</f>
        <v>0</v>
      </c>
      <c r="TK143" s="79">
        <f t="shared" ref="TK143" si="1294">IF(TL142=1,TK3,TL143)</f>
        <v>1</v>
      </c>
      <c r="TL143" s="79">
        <f t="shared" ref="TL143" si="1295">IF(TM142=1,TL3,TM143)</f>
        <v>0</v>
      </c>
      <c r="TM143" s="79">
        <f t="shared" ref="TM143" si="1296">IF(TN142=1,TM3,TN143)</f>
        <v>0</v>
      </c>
      <c r="TN143" s="79">
        <f t="shared" ref="TN143" si="1297">IF(TO142=1,TN3,TO143)</f>
        <v>0</v>
      </c>
      <c r="TO143" s="79">
        <f t="shared" ref="TO143" si="1298">IF(TP142=1,TO3,TP143)</f>
        <v>0</v>
      </c>
      <c r="TP143" s="79">
        <f t="shared" ref="TP143" si="1299">IF(TQ142=1,TP3,TQ143)</f>
        <v>0</v>
      </c>
      <c r="TQ143" s="79">
        <f t="shared" ref="TQ143" si="1300">IF(TR142=1,TQ3,TR143)</f>
        <v>0</v>
      </c>
      <c r="TR143" s="79">
        <f t="shared" ref="TR143" si="1301">IF(TS142=1,TR3,TS143)</f>
        <v>1</v>
      </c>
      <c r="TS143" s="79">
        <f t="shared" ref="TS143" si="1302">IF(TT142=1,TS3,TT143)</f>
        <v>0</v>
      </c>
      <c r="TT143" s="79">
        <f t="shared" ref="TT143" si="1303">IF(TU142=1,TT3,TU143)</f>
        <v>0</v>
      </c>
      <c r="TU143" s="79">
        <f t="shared" ref="TU143" si="1304">IF(TV142=1,TU3,TV143)</f>
        <v>0</v>
      </c>
      <c r="TV143" s="79">
        <f t="shared" ref="TV143" si="1305">IF(TW142=1,TV3,TW143)</f>
        <v>0</v>
      </c>
      <c r="TW143" s="79">
        <f t="shared" ref="TW143" si="1306">IF(TX142=1,TW3,TX143)</f>
        <v>1</v>
      </c>
      <c r="TX143" s="79">
        <f t="shared" ref="TX143" si="1307">IF(TY142=1,TX3,TY143)</f>
        <v>0</v>
      </c>
      <c r="TY143" s="79">
        <f t="shared" ref="TY143" si="1308">IF(TZ142=1,TY3,TZ143)</f>
        <v>0</v>
      </c>
      <c r="TZ143" s="79">
        <f t="shared" ref="TZ143" si="1309">IF(UA142=1,TZ3,UA143)</f>
        <v>1</v>
      </c>
      <c r="UA143" s="79">
        <f t="shared" ref="UA143" si="1310">IF(UB142=1,UA3,UB143)</f>
        <v>0</v>
      </c>
      <c r="UB143" s="79">
        <f t="shared" ref="UB143" si="1311">IF(UC142=1,UB3,UC143)</f>
        <v>0</v>
      </c>
      <c r="UC143" s="79">
        <f t="shared" ref="UC143" si="1312">IF(UD142=1,UC3,UD143)</f>
        <v>0</v>
      </c>
      <c r="UD143" s="79">
        <f t="shared" ref="UD143" si="1313">IF(UE142=1,UD3,UE143)</f>
        <v>0</v>
      </c>
      <c r="UE143" s="79">
        <f t="shared" ref="UE143" si="1314">IF(UF142=1,UE3,UF143)</f>
        <v>1</v>
      </c>
      <c r="UF143" s="79">
        <f t="shared" ref="UF143" si="1315">IF(UG142=1,UF3,UG143)</f>
        <v>0</v>
      </c>
      <c r="UG143" s="79">
        <f t="shared" ref="UG143" si="1316">IF(UH142=1,UG3,UH143)</f>
        <v>0</v>
      </c>
      <c r="UH143" s="79">
        <f t="shared" ref="UH143" si="1317">IF(UI142=1,UH3,UI143)</f>
        <v>0</v>
      </c>
      <c r="UI143" s="79">
        <f t="shared" ref="UI143" si="1318">IF(UJ142=1,UI3,UJ143)</f>
        <v>0</v>
      </c>
      <c r="UJ143" s="79">
        <f t="shared" ref="UJ143" si="1319">IF(UK142=1,UJ3,UK143)</f>
        <v>0</v>
      </c>
      <c r="UK143" s="79">
        <f t="shared" ref="UK143" si="1320">IF(UL142=1,UK3,UL143)</f>
        <v>0</v>
      </c>
      <c r="UL143" s="79">
        <f t="shared" ref="UL143" si="1321">IF(UM142=1,UL3,UM143)</f>
        <v>0</v>
      </c>
      <c r="UM143" s="79">
        <f t="shared" ref="UM143" si="1322">IF(UN142=1,UM3,UN143)</f>
        <v>0</v>
      </c>
      <c r="UN143" s="79">
        <f t="shared" ref="UN143" si="1323">IF(UO142=1,UN3,UO143)</f>
        <v>0</v>
      </c>
      <c r="UO143" s="79">
        <f t="shared" ref="UO143" si="1324">IF(UP142=1,UO3,UP143)</f>
        <v>0</v>
      </c>
      <c r="UP143" s="79">
        <f t="shared" ref="UP143" si="1325">IF(UQ142=1,UP3,UQ143)</f>
        <v>0</v>
      </c>
      <c r="UQ143" s="79">
        <f t="shared" ref="UQ143" si="1326">IF(UR142=1,UQ3,UR143)</f>
        <v>0</v>
      </c>
      <c r="UR143" s="79">
        <f t="shared" ref="UR143" si="1327">IF(US142=1,UR3,US143)</f>
        <v>0</v>
      </c>
      <c r="US143" s="79">
        <f t="shared" ref="US143" si="1328">IF(UT142=1,US3,UT143)</f>
        <v>0</v>
      </c>
      <c r="UT143" s="79">
        <f t="shared" ref="UT143" si="1329">IF(UU142=1,UT3,UU143)</f>
        <v>0</v>
      </c>
      <c r="UU143" s="79">
        <f t="shared" ref="UU143" si="1330">IF(UV142=1,UU3,UV143)</f>
        <v>0</v>
      </c>
      <c r="UV143" s="79">
        <f t="shared" ref="UV143" si="1331">IF(UW142=1,UV3,UW143)</f>
        <v>0</v>
      </c>
      <c r="UW143" s="79">
        <f t="shared" ref="UW143" si="1332">IF(UX142=1,UW3,UX143)</f>
        <v>0</v>
      </c>
      <c r="UX143" s="79">
        <f t="shared" ref="UX143" si="1333">IF(UY142=1,UX3,UY143)</f>
        <v>0</v>
      </c>
      <c r="UY143" s="79">
        <f t="shared" ref="UY143" si="1334">IF(UZ142=1,UY3,UZ143)</f>
        <v>0</v>
      </c>
      <c r="UZ143" s="79">
        <f t="shared" ref="UZ143" si="1335">IF(VA142=1,UZ3,VA143)</f>
        <v>0</v>
      </c>
      <c r="VA143" s="79">
        <f t="shared" ref="VA143" si="1336">IF(VB142=1,VA3,VB143)</f>
        <v>0</v>
      </c>
      <c r="VB143" s="79">
        <f t="shared" ref="VB143" si="1337">IF(VC142=1,VB3,VC143)</f>
        <v>0</v>
      </c>
      <c r="VC143" s="79">
        <f t="shared" ref="VC143" si="1338">IF(VD142=1,VC3,VD143)</f>
        <v>0</v>
      </c>
      <c r="VD143" s="79">
        <f t="shared" ref="VD143" si="1339">IF(VE142=1,VD3,VE143)</f>
        <v>0</v>
      </c>
      <c r="VE143" s="79">
        <f t="shared" ref="VE143" si="1340">IF(VF142=1,VE3,VF143)</f>
        <v>0</v>
      </c>
      <c r="VF143" s="79">
        <f t="shared" ref="VF143" si="1341">IF(VG142=1,VF3,VG143)</f>
        <v>0</v>
      </c>
      <c r="VG143" s="79">
        <f t="shared" ref="VG143" si="1342">IF(VH142=1,VG3,VH143)</f>
        <v>0</v>
      </c>
      <c r="VH143" s="79">
        <f t="shared" ref="VH143" si="1343">IF(VI142=1,VH3,VI143)</f>
        <v>0</v>
      </c>
      <c r="VI143" s="79">
        <f t="shared" ref="VI143" si="1344">IF(VJ142=1,VI3,VJ143)</f>
        <v>0</v>
      </c>
      <c r="VJ143" s="79">
        <f t="shared" ref="VJ143" si="1345">IF(VK142=1,VJ3,VK143)</f>
        <v>0</v>
      </c>
      <c r="VK143" s="79">
        <f t="shared" ref="VK143" si="1346">IF(VL142=1,VK3,VL143)</f>
        <v>0</v>
      </c>
      <c r="VL143" s="79">
        <f t="shared" ref="VL143" si="1347">IF(VM142=1,VL3,VM143)</f>
        <v>0</v>
      </c>
      <c r="VM143" s="79">
        <f t="shared" ref="VM143" si="1348">IF(VN142=1,VM3,VN143)</f>
        <v>0</v>
      </c>
      <c r="VN143" s="79">
        <f t="shared" ref="VN143" si="1349">IF(VO142=1,VN3,VO143)</f>
        <v>0</v>
      </c>
      <c r="VO143" s="79">
        <f t="shared" ref="VO143" si="1350">IF(VP142=1,VO3,VP143)</f>
        <v>0</v>
      </c>
      <c r="VP143" s="79">
        <f t="shared" ref="VP143" si="1351">IF(VQ142=1,VP3,VQ143)</f>
        <v>0</v>
      </c>
      <c r="VQ143" s="79">
        <f t="shared" ref="VQ143" si="1352">IF(VR142=1,VQ3,VR143)</f>
        <v>0</v>
      </c>
      <c r="VR143" s="79">
        <f t="shared" ref="VR143" si="1353">IF(VS142=1,VR3,VS143)</f>
        <v>0</v>
      </c>
      <c r="VS143" s="79">
        <f t="shared" ref="VS143" si="1354">IF(VT142=1,VS3,VT143)</f>
        <v>0</v>
      </c>
      <c r="VT143" s="79">
        <f t="shared" ref="VT143" si="1355">IF(VU142=1,VT3,VU143)</f>
        <v>0</v>
      </c>
      <c r="VU143" s="79">
        <f t="shared" ref="VU143" si="1356">IF(VV142=1,VU3,VV143)</f>
        <v>0</v>
      </c>
      <c r="VV143" s="79">
        <f t="shared" ref="VV143" si="1357">IF(VW142=1,VV3,VW143)</f>
        <v>0</v>
      </c>
      <c r="VW143" s="79">
        <f t="shared" ref="VW143" si="1358">IF(VX142=1,VW3,VX143)</f>
        <v>0</v>
      </c>
      <c r="VX143" s="79">
        <f t="shared" ref="VX143" si="1359">IF(VY142=1,VX3,VY143)</f>
        <v>0</v>
      </c>
      <c r="VY143" s="79">
        <f t="shared" ref="VY143" si="1360">IF(VZ142=1,VY3,VZ143)</f>
        <v>0</v>
      </c>
      <c r="VZ143" s="79">
        <f t="shared" ref="VZ143" si="1361">IF(WA142=1,VZ3,WA143)</f>
        <v>0</v>
      </c>
      <c r="WA143" s="79">
        <f t="shared" ref="WA143" si="1362">IF(WB142=1,WA3,WB143)</f>
        <v>0</v>
      </c>
      <c r="WB143" s="79">
        <f t="shared" ref="WB143" si="1363">IF(WC142=1,WB3,WC143)</f>
        <v>0</v>
      </c>
      <c r="WC143" s="79">
        <f t="shared" ref="WC143" si="1364">IF(WD142=1,WC3,WD143)</f>
        <v>0</v>
      </c>
      <c r="WD143" s="79">
        <f t="shared" ref="WD143" si="1365">IF(WE142=1,WD3,WE143)</f>
        <v>0</v>
      </c>
      <c r="WE143" s="79">
        <f t="shared" ref="WE143" si="1366">IF(WF142=1,WE3,WF143)</f>
        <v>0</v>
      </c>
      <c r="WF143" s="79">
        <f t="shared" ref="WF143" si="1367">IF(WG142=1,WF3,WG143)</f>
        <v>0</v>
      </c>
      <c r="WG143" s="79">
        <f t="shared" ref="WG143" si="1368">IF(WH142=1,WG3,WH143)</f>
        <v>0</v>
      </c>
      <c r="WH143" s="79">
        <f t="shared" ref="WH143" si="1369">IF(WI142=1,WH3,WI143)</f>
        <v>0</v>
      </c>
      <c r="WI143" s="79">
        <f t="shared" ref="WI143" si="1370">IF(WJ142=1,WI3,WJ143)</f>
        <v>0</v>
      </c>
      <c r="WJ143" s="79">
        <f t="shared" ref="WJ143" si="1371">IF(WK142=1,WJ3,WK143)</f>
        <v>0</v>
      </c>
      <c r="WK143" s="79">
        <f t="shared" ref="WK143" si="1372">IF(WL142=1,WK3,WL143)</f>
        <v>0</v>
      </c>
      <c r="WL143" s="79">
        <f t="shared" ref="WL143" si="1373">IF(WM142=1,WL3,WM143)</f>
        <v>0</v>
      </c>
      <c r="WM143" s="79">
        <f t="shared" ref="WM143" si="1374">IF(WN142=1,WM3,WN143)</f>
        <v>0</v>
      </c>
      <c r="WN143" s="79">
        <f t="shared" ref="WN143" si="1375">IF(WO142=1,WN3,WO143)</f>
        <v>0</v>
      </c>
      <c r="WO143" s="79">
        <f t="shared" ref="WO143" si="1376">IF(WP142=1,WO3,WP143)</f>
        <v>0</v>
      </c>
      <c r="WP143" s="79">
        <f t="shared" ref="WP143" si="1377">IF(WQ142=1,WP3,WQ143)</f>
        <v>0</v>
      </c>
      <c r="WQ143" s="79">
        <f t="shared" ref="WQ143" si="1378">IF(WR142=1,WQ3,WR143)</f>
        <v>0</v>
      </c>
      <c r="WR143" s="79">
        <f t="shared" ref="WR143" si="1379">IF(WS142=1,WR3,WS143)</f>
        <v>0</v>
      </c>
      <c r="WS143" s="79">
        <f t="shared" ref="WS143" si="1380">IF(WT142=1,WS3,WT143)</f>
        <v>0</v>
      </c>
      <c r="WT143" s="79">
        <f t="shared" ref="WT143" si="1381">IF(WU142=1,WT3,WU143)</f>
        <v>0</v>
      </c>
      <c r="WU143" s="79">
        <f t="shared" ref="WU143" si="1382">IF(WV142=1,WU3,WV143)</f>
        <v>0</v>
      </c>
      <c r="WV143" s="79">
        <f t="shared" ref="WV143" si="1383">IF(WW142=1,WV3,WW143)</f>
        <v>0</v>
      </c>
      <c r="WW143" s="79">
        <f t="shared" ref="WW143" si="1384">IF(WX142=1,WW3,WX143)</f>
        <v>1</v>
      </c>
      <c r="WX143" s="79">
        <f t="shared" ref="WX143" si="1385">IF(WY142=1,WX3,WY143)</f>
        <v>0</v>
      </c>
      <c r="WY143" s="79">
        <f t="shared" ref="WY143" si="1386">IF(WZ142=1,WY3,WZ143)</f>
        <v>0</v>
      </c>
      <c r="WZ143" s="79">
        <f t="shared" ref="WZ143" si="1387">IF(XA142=1,WZ3,XA143)</f>
        <v>0</v>
      </c>
      <c r="XA143" s="79">
        <f t="shared" ref="XA143" si="1388">IF(XB142=1,XA3,XB143)</f>
        <v>0</v>
      </c>
      <c r="XB143" s="79">
        <f t="shared" ref="XB143" si="1389">IF(XC142=1,XB3,XC143)</f>
        <v>0</v>
      </c>
      <c r="XC143" s="79">
        <f t="shared" ref="XC143" si="1390">IF(XD142=1,XC3,XD143)</f>
        <v>0</v>
      </c>
      <c r="XD143" s="79">
        <f t="shared" ref="XD143" si="1391">IF(XE142=1,XD3,XE143)</f>
        <v>1</v>
      </c>
      <c r="XE143" s="79">
        <f t="shared" ref="XE143" si="1392">IF(XF142=1,XE3,XF143)</f>
        <v>0</v>
      </c>
      <c r="XF143" s="79">
        <f t="shared" ref="XF143" si="1393">IF(XG142=1,XF3,XG143)</f>
        <v>0</v>
      </c>
      <c r="XG143" s="79">
        <f t="shared" ref="XG143" si="1394">IF(XH142=1,XG3,XH143)</f>
        <v>0</v>
      </c>
      <c r="XH143" s="79">
        <f t="shared" ref="XH143" si="1395">IF(XI142=1,XH3,XI143)</f>
        <v>0</v>
      </c>
      <c r="XI143" s="79">
        <f t="shared" ref="XI143" si="1396">IF(XJ142=1,XI3,XJ143)</f>
        <v>0</v>
      </c>
      <c r="XJ143" s="79">
        <f t="shared" ref="XJ143" si="1397">IF(XK142=1,XJ3,XK143)</f>
        <v>0</v>
      </c>
      <c r="XK143" s="79">
        <f t="shared" ref="XK143" si="1398">IF(XL142=1,XK3,XL143)</f>
        <v>0</v>
      </c>
      <c r="XL143" s="79">
        <f t="shared" ref="XL143" si="1399">IF(XM142=1,XL3,XM143)</f>
        <v>0</v>
      </c>
      <c r="XM143" s="79">
        <f t="shared" ref="XM143" si="1400">IF(XN142=1,XM3,XN143)</f>
        <v>0</v>
      </c>
      <c r="XN143" s="79">
        <f t="shared" ref="XN143" si="1401">IF(XO142=1,XN3,XO143)</f>
        <v>0</v>
      </c>
      <c r="XO143" s="79">
        <f t="shared" ref="XO143" si="1402">IF(XP142=1,XO3,XP143)</f>
        <v>0</v>
      </c>
      <c r="XP143" s="79">
        <f t="shared" ref="XP143" si="1403">IF(XQ142=1,XP3,XQ143)</f>
        <v>0</v>
      </c>
      <c r="XQ143" s="79">
        <f t="shared" ref="XQ143" si="1404">IF(XR142=1,XQ3,XR143)</f>
        <v>0</v>
      </c>
      <c r="XR143" s="79">
        <f t="shared" ref="XR143" si="1405">IF(XS142=1,XR3,XS143)</f>
        <v>0</v>
      </c>
      <c r="XS143" s="79">
        <f t="shared" ref="XS143" si="1406">IF(XT142=1,XS3,XT143)</f>
        <v>0</v>
      </c>
      <c r="XT143" s="79">
        <f t="shared" ref="XT143" si="1407">IF(XU142=1,XT3,XU143)</f>
        <v>0</v>
      </c>
      <c r="XU143" s="79">
        <f t="shared" ref="XU143" si="1408">IF(XV142=1,XU3,XV143)</f>
        <v>0</v>
      </c>
      <c r="XV143" s="79">
        <f t="shared" ref="XV143" si="1409">IF(XW142=1,XV3,XW143)</f>
        <v>0</v>
      </c>
      <c r="XW143" s="79">
        <f t="shared" ref="XW143" si="1410">IF(XX142=1,XW3,XX143)</f>
        <v>0</v>
      </c>
      <c r="XX143" s="79">
        <f t="shared" ref="XX143" si="1411">IF(XY142=1,XX3,XY143)</f>
        <v>0</v>
      </c>
      <c r="XY143" s="79">
        <f t="shared" ref="XY143" si="1412">IF(XZ142=1,XY3,XZ143)</f>
        <v>0</v>
      </c>
      <c r="XZ143" s="79">
        <f t="shared" ref="XZ143" si="1413">IF(YA142=1,XZ3,YA143)</f>
        <v>0</v>
      </c>
      <c r="YA143" s="79">
        <f t="shared" ref="YA143" si="1414">IF(YB142=1,YA3,YB143)</f>
        <v>0</v>
      </c>
      <c r="YB143" s="79">
        <f t="shared" ref="YB143" si="1415">IF(YC142=1,YB3,YC143)</f>
        <v>0</v>
      </c>
      <c r="YC143" s="79">
        <f t="shared" ref="YC143" si="1416">IF(YD142=1,YC3,YD143)</f>
        <v>0</v>
      </c>
      <c r="YD143" s="79">
        <f t="shared" ref="YD143" si="1417">IF(YE142=1,YD3,YE143)</f>
        <v>0</v>
      </c>
      <c r="YE143" s="79">
        <f t="shared" ref="YE143" si="1418">IF(YF142=1,YE3,YF143)</f>
        <v>0</v>
      </c>
      <c r="YF143" s="79">
        <f t="shared" ref="YF143" si="1419">IF(YG142=1,YF3,YG143)</f>
        <v>0</v>
      </c>
      <c r="YG143" s="79">
        <f t="shared" ref="YG143" si="1420">IF(YH142=1,YG3,YH143)</f>
        <v>0</v>
      </c>
      <c r="YH143" s="79">
        <f t="shared" ref="YH143" si="1421">IF(YI142=1,YH3,YI143)</f>
        <v>0</v>
      </c>
      <c r="YI143" s="79">
        <f t="shared" ref="YI143" si="1422">IF(YJ142=1,YI3,YJ143)</f>
        <v>0</v>
      </c>
      <c r="YJ143" s="79">
        <f t="shared" ref="YJ143" si="1423">IF(YK142=1,YJ3,YK143)</f>
        <v>0</v>
      </c>
      <c r="YK143" s="79">
        <f t="shared" ref="YK143" si="1424">IF(YR142=1,YK3,YR143)</f>
        <v>0</v>
      </c>
      <c r="YL143" s="79">
        <f t="shared" ref="YL143" si="1425">IF(YM142=1,YL3,YM143)</f>
        <v>6</v>
      </c>
      <c r="YM143" s="79">
        <f t="shared" ref="YM143" si="1426">IF(YN142=1,YM3,YN143)</f>
        <v>6</v>
      </c>
      <c r="YN143" s="79">
        <f t="shared" ref="YN143" si="1427">IF(YO142=1,YN3,YO143)</f>
        <v>6</v>
      </c>
      <c r="YO143" s="79">
        <f>IF(LK142=1,YO3,LK143)</f>
        <v>6</v>
      </c>
      <c r="YP143" s="79">
        <f t="shared" ref="YP143" si="1428">IF(YQ142=1,YP3,YQ143)</f>
        <v>2</v>
      </c>
      <c r="YQ143" s="79">
        <f>IF(MM142=1,YQ3,MM143)</f>
        <v>2</v>
      </c>
    </row>
    <row r="144" spans="1:667" s="79" customFormat="1" ht="15" customHeight="1" x14ac:dyDescent="0.25">
      <c r="A144" s="77" t="s">
        <v>288</v>
      </c>
      <c r="B144" s="68"/>
      <c r="C144" s="79">
        <f>SUM($C$142:C142)</f>
        <v>1</v>
      </c>
      <c r="D144" s="79">
        <f>SUM($C$142:D142)</f>
        <v>1</v>
      </c>
      <c r="E144" s="79">
        <f>SUM($C$142:E142)</f>
        <v>2</v>
      </c>
      <c r="F144" s="79">
        <f>SUM($C$142:F142)</f>
        <v>2</v>
      </c>
      <c r="G144" s="79">
        <f>SUM($C$142:G142)</f>
        <v>2</v>
      </c>
      <c r="H144" s="79">
        <f>SUM($C$142:H142)</f>
        <v>2</v>
      </c>
      <c r="I144" s="79">
        <f>SUM($C$142:I142)</f>
        <v>2</v>
      </c>
      <c r="J144" s="79">
        <f>SUM($C$142:J142)</f>
        <v>2</v>
      </c>
      <c r="K144" s="79">
        <f>SUM($C$142:K142)</f>
        <v>2</v>
      </c>
      <c r="L144" s="79">
        <f>SUM($C$142:L142)</f>
        <v>2</v>
      </c>
      <c r="M144" s="79">
        <f>SUM($C$142:M142)</f>
        <v>2</v>
      </c>
      <c r="N144" s="79">
        <f>SUM($C$142:N142)</f>
        <v>2</v>
      </c>
      <c r="O144" s="79">
        <f>SUM($C$142:O142)</f>
        <v>2</v>
      </c>
      <c r="P144" s="79">
        <f>SUM($C$142:P142)</f>
        <v>2</v>
      </c>
      <c r="Q144" s="79">
        <f>SUM($C$142:Q142)</f>
        <v>2</v>
      </c>
      <c r="R144" s="79">
        <f>SUM($C$142:R142)</f>
        <v>2</v>
      </c>
      <c r="S144" s="79">
        <f>SUM($C$142:S142)</f>
        <v>2</v>
      </c>
      <c r="T144" s="79">
        <f>SUM($C$142:T142)</f>
        <v>2</v>
      </c>
      <c r="U144" s="79">
        <f>SUM($C$142:U142)</f>
        <v>3</v>
      </c>
      <c r="V144" s="79">
        <f>SUM($C$142:V142)</f>
        <v>3</v>
      </c>
      <c r="W144" s="79">
        <f>SUM($C$142:W142)</f>
        <v>3</v>
      </c>
      <c r="X144" s="79">
        <f>SUM($C$142:X142)</f>
        <v>3</v>
      </c>
      <c r="Y144" s="79">
        <f>SUM($C$142:Y142)</f>
        <v>3</v>
      </c>
      <c r="Z144" s="79">
        <f>SUM($C$142:Z142)</f>
        <v>3</v>
      </c>
      <c r="AA144" s="79">
        <f>SUM($C$142:AA142)</f>
        <v>3</v>
      </c>
      <c r="AB144" s="79">
        <f>SUM($C$142:AB142)</f>
        <v>3</v>
      </c>
      <c r="AC144" s="79">
        <f>SUM($C$142:AC142)</f>
        <v>3</v>
      </c>
      <c r="AD144" s="79">
        <f>SUM($C$142:AD142)</f>
        <v>3</v>
      </c>
      <c r="AE144" s="79">
        <f>SUM($C$142:AE142)</f>
        <v>3</v>
      </c>
      <c r="AF144" s="79">
        <f>SUM($C$142:AF142)</f>
        <v>3</v>
      </c>
      <c r="AG144" s="79">
        <f>SUM($C$142:AG142)</f>
        <v>3</v>
      </c>
      <c r="AH144" s="79">
        <f>SUM($C$142:AH142)</f>
        <v>3</v>
      </c>
      <c r="AI144" s="79">
        <f>SUM($C$142:AI142)</f>
        <v>3</v>
      </c>
      <c r="AJ144" s="79">
        <f>SUM($C$142:AJ142)</f>
        <v>4</v>
      </c>
      <c r="AK144" s="79">
        <f>SUM($C$142:AK142)</f>
        <v>4</v>
      </c>
      <c r="AL144" s="79">
        <f>SUM($C$142:AL142)</f>
        <v>4</v>
      </c>
      <c r="AM144" s="79">
        <f>SUM($C$142:AM142)</f>
        <v>4</v>
      </c>
      <c r="AN144" s="79">
        <f>SUM($C$142:AN142)</f>
        <v>4</v>
      </c>
      <c r="AO144" s="79">
        <f>SUM($C$142:AO142)</f>
        <v>5</v>
      </c>
      <c r="AP144" s="79">
        <f>SUM($C$142:AP142)</f>
        <v>5</v>
      </c>
      <c r="AQ144" s="79">
        <f>SUM($C$142:AQ142)</f>
        <v>5</v>
      </c>
      <c r="AR144" s="79">
        <f>SUM($C$142:AR142)</f>
        <v>6</v>
      </c>
      <c r="AS144" s="79">
        <f>SUM($C$142:AS142)</f>
        <v>6</v>
      </c>
      <c r="AT144" s="79">
        <f>SUM($C$142:AT142)</f>
        <v>6</v>
      </c>
      <c r="AU144" s="79">
        <f>SUM($C$142:AU142)</f>
        <v>6</v>
      </c>
      <c r="AV144" s="79">
        <f>SUM($C$142:AV142)</f>
        <v>6</v>
      </c>
      <c r="AW144" s="79">
        <f>SUM($C$142:AW142)</f>
        <v>6</v>
      </c>
      <c r="AX144" s="79">
        <f>SUM($C$142:AX142)</f>
        <v>6</v>
      </c>
      <c r="AY144" s="79">
        <f>SUM($C$142:AY142)</f>
        <v>7</v>
      </c>
      <c r="AZ144" s="79">
        <f>SUM($C$142:AZ142)</f>
        <v>7</v>
      </c>
      <c r="BA144" s="79">
        <f>SUM($C$142:BA142)</f>
        <v>8</v>
      </c>
      <c r="BB144" s="79">
        <f>SUM($C$142:BB142)</f>
        <v>8</v>
      </c>
      <c r="BC144" s="79">
        <f>SUM($C$142:BC142)</f>
        <v>8</v>
      </c>
      <c r="BD144" s="79">
        <f>SUM($C$142:BD142)</f>
        <v>8</v>
      </c>
      <c r="BE144" s="79">
        <f>SUM($C$142:BE142)</f>
        <v>9</v>
      </c>
      <c r="BF144" s="79">
        <f>SUM($C$142:BF142)</f>
        <v>9</v>
      </c>
      <c r="BG144" s="79">
        <f>SUM($C$142:BG142)</f>
        <v>10</v>
      </c>
      <c r="BH144" s="79">
        <f>SUM($C$142:BH142)</f>
        <v>10</v>
      </c>
      <c r="BI144" s="79">
        <f>SUM($C$142:BI142)</f>
        <v>10</v>
      </c>
      <c r="BJ144" s="79">
        <f>SUM($C$142:BJ142)</f>
        <v>11</v>
      </c>
      <c r="BK144" s="79">
        <f>SUM($C$142:BK142)</f>
        <v>11</v>
      </c>
      <c r="BL144" s="79">
        <f>SUM($C$142:BL142)</f>
        <v>12</v>
      </c>
      <c r="BM144" s="79">
        <f>SUM($C$142:BM142)</f>
        <v>12</v>
      </c>
      <c r="BN144" s="79">
        <f>SUM($C$142:BN142)</f>
        <v>12</v>
      </c>
      <c r="BO144" s="79">
        <f>SUM($C$142:BO142)</f>
        <v>12</v>
      </c>
      <c r="BP144" s="79">
        <f>SUM($C$142:BP142)</f>
        <v>12</v>
      </c>
      <c r="BQ144" s="79">
        <f>SUM($C$142:BQ142)</f>
        <v>12</v>
      </c>
      <c r="BR144" s="79">
        <f>SUM($C$142:BR142)</f>
        <v>12</v>
      </c>
      <c r="BS144" s="79">
        <f>SUM($C$142:BS142)</f>
        <v>13</v>
      </c>
      <c r="BT144" s="79">
        <f>SUM($C$142:BT142)</f>
        <v>14</v>
      </c>
      <c r="BU144" s="79">
        <f>SUM($C$142:BU142)</f>
        <v>14</v>
      </c>
      <c r="BV144" s="79">
        <f>SUM($C$142:BV142)</f>
        <v>14</v>
      </c>
      <c r="BW144" s="79">
        <f>SUM($C$142:BW142)</f>
        <v>14</v>
      </c>
      <c r="BX144" s="79">
        <f>SUM($C$142:BX142)</f>
        <v>14</v>
      </c>
      <c r="BY144" s="79">
        <f>SUM($C$142:BY142)</f>
        <v>14</v>
      </c>
      <c r="BZ144" s="79">
        <f>SUM($C$142:BZ142)</f>
        <v>15</v>
      </c>
      <c r="CA144" s="79">
        <f>SUM($C$142:CA142)</f>
        <v>16</v>
      </c>
      <c r="CB144" s="79">
        <f>SUM($C$142:CB142)</f>
        <v>17</v>
      </c>
      <c r="CC144" s="79">
        <f>SUM($C$142:CC142)</f>
        <v>17</v>
      </c>
      <c r="CD144" s="79">
        <f>SUM($C$142:CD142)</f>
        <v>17</v>
      </c>
      <c r="CE144" s="79">
        <f>SUM($C$142:CE142)</f>
        <v>17</v>
      </c>
      <c r="CF144" s="79">
        <f>SUM($C$142:CF142)</f>
        <v>18</v>
      </c>
      <c r="CG144" s="79">
        <f>SUM($C$142:CG142)</f>
        <v>18</v>
      </c>
      <c r="CH144" s="79">
        <f>SUM($C$142:CH142)</f>
        <v>18</v>
      </c>
      <c r="CI144" s="79">
        <f>SUM($C$142:CI142)</f>
        <v>18</v>
      </c>
      <c r="CJ144" s="79">
        <f>SUM($C$142:CJ142)</f>
        <v>18</v>
      </c>
      <c r="CK144" s="79">
        <f>SUM($C$142:CK142)</f>
        <v>18</v>
      </c>
      <c r="CL144" s="79">
        <f>SUM($C$142:CL142)</f>
        <v>19</v>
      </c>
      <c r="CM144" s="79">
        <f>SUM($C$142:CM142)</f>
        <v>19</v>
      </c>
      <c r="CN144" s="79">
        <f>SUM($C$142:CN142)</f>
        <v>19</v>
      </c>
      <c r="CO144" s="79">
        <f>SUM($C$142:CO142)</f>
        <v>20</v>
      </c>
      <c r="CP144" s="79">
        <f>SUM($C$142:CP142)</f>
        <v>21</v>
      </c>
      <c r="CQ144" s="79">
        <f>SUM($C$142:CQ142)</f>
        <v>22</v>
      </c>
      <c r="CR144" s="79">
        <f>SUM($C$142:CR142)</f>
        <v>22</v>
      </c>
      <c r="CS144" s="79">
        <f>SUM($C$142:CS142)</f>
        <v>22</v>
      </c>
      <c r="CT144" s="79">
        <f>SUM($C$142:CT142)</f>
        <v>23</v>
      </c>
      <c r="CU144" s="79">
        <f>SUM($C$142:CU142)</f>
        <v>23</v>
      </c>
      <c r="CV144" s="79">
        <f>SUM($C$142:CV142)</f>
        <v>23</v>
      </c>
      <c r="CW144" s="79">
        <f>SUM($C$142:CW142)</f>
        <v>23</v>
      </c>
      <c r="CX144" s="79">
        <f>SUM($C$142:CX142)</f>
        <v>23</v>
      </c>
      <c r="CY144" s="79">
        <f>SUM($C$142:CY142)</f>
        <v>23</v>
      </c>
      <c r="CZ144" s="79">
        <f>SUM($C$142:CZ142)</f>
        <v>23</v>
      </c>
      <c r="DA144" s="79">
        <f>SUM($C$142:DA142)</f>
        <v>23</v>
      </c>
      <c r="DB144" s="79">
        <f>SUM($C$142:DB142)</f>
        <v>24</v>
      </c>
      <c r="DC144" s="79">
        <f>SUM($C$142:DC142)</f>
        <v>24</v>
      </c>
      <c r="DD144" s="79">
        <f>SUM($C$142:DD142)</f>
        <v>24</v>
      </c>
      <c r="DE144" s="79">
        <f>SUM($C$142:DE142)</f>
        <v>24</v>
      </c>
      <c r="DF144" s="79">
        <f>SUM($C$142:DF142)</f>
        <v>25</v>
      </c>
      <c r="DG144" s="79">
        <f>SUM($C$142:DG142)</f>
        <v>25</v>
      </c>
      <c r="DH144" s="79">
        <f>SUM($C$142:DH142)</f>
        <v>25</v>
      </c>
      <c r="DI144" s="79">
        <f>SUM($C$142:DI142)</f>
        <v>25</v>
      </c>
      <c r="DJ144" s="79">
        <f>SUM($C$142:DJ142)</f>
        <v>26</v>
      </c>
      <c r="DK144" s="79">
        <f>SUM($C$142:DK142)</f>
        <v>26</v>
      </c>
      <c r="DL144" s="79">
        <f>SUM($C$142:DL142)</f>
        <v>26</v>
      </c>
      <c r="DM144" s="79">
        <f>SUM($C$142:DM142)</f>
        <v>26</v>
      </c>
      <c r="DN144" s="79">
        <f>SUM($C$142:DN142)</f>
        <v>26</v>
      </c>
      <c r="DO144" s="79">
        <f>SUM($C$142:DO142)</f>
        <v>26</v>
      </c>
      <c r="DP144" s="79">
        <f>SUM($C$142:DP142)</f>
        <v>26</v>
      </c>
      <c r="DQ144" s="79">
        <f>SUM($C$142:DQ142)</f>
        <v>26</v>
      </c>
      <c r="DR144" s="79">
        <f>SUM($C$142:DR142)</f>
        <v>26</v>
      </c>
      <c r="DS144" s="79">
        <f>SUM($C$142:DS142)</f>
        <v>26</v>
      </c>
      <c r="DT144" s="79">
        <f>SUM($C$142:DT142)</f>
        <v>26</v>
      </c>
      <c r="DU144" s="79">
        <f>SUM($C$142:DU142)</f>
        <v>26</v>
      </c>
      <c r="DV144" s="79">
        <f>SUM($C$142:DV142)</f>
        <v>26</v>
      </c>
      <c r="DW144" s="79">
        <f>SUM($C$142:DW142)</f>
        <v>26</v>
      </c>
      <c r="DX144" s="79">
        <f>SUM($C$142:DX142)</f>
        <v>27</v>
      </c>
      <c r="DY144" s="79">
        <f>SUM($C$142:DY142)</f>
        <v>27</v>
      </c>
      <c r="DZ144" s="79">
        <f>SUM($C$142:DZ142)</f>
        <v>28</v>
      </c>
      <c r="EA144" s="79">
        <f>SUM($C$142:EA142)</f>
        <v>28</v>
      </c>
      <c r="EB144" s="79">
        <f>SUM($C$142:EB142)</f>
        <v>28</v>
      </c>
      <c r="EC144" s="79">
        <f>SUM($C$142:EC142)</f>
        <v>28</v>
      </c>
      <c r="ED144" s="79">
        <f>SUM($C$142:ED142)</f>
        <v>28</v>
      </c>
      <c r="EE144" s="79">
        <f>SUM($C$142:EE142)</f>
        <v>28</v>
      </c>
      <c r="EF144" s="79">
        <f>SUM($C$142:EF142)</f>
        <v>28</v>
      </c>
      <c r="EG144" s="79">
        <f>SUM($C$142:EG142)</f>
        <v>28</v>
      </c>
      <c r="EH144" s="79">
        <f>SUM($C$142:EH142)</f>
        <v>28</v>
      </c>
      <c r="EI144" s="79">
        <f>SUM($C$142:EI142)</f>
        <v>28</v>
      </c>
      <c r="EJ144" s="79">
        <f>SUM($C$142:EJ142)</f>
        <v>29</v>
      </c>
      <c r="EK144" s="79">
        <f>SUM($C$142:EK142)</f>
        <v>30</v>
      </c>
      <c r="EL144" s="79">
        <f>SUM($C$142:EL142)</f>
        <v>30</v>
      </c>
      <c r="EM144" s="79">
        <f>SUM($C$142:EM142)</f>
        <v>30</v>
      </c>
      <c r="EN144" s="79">
        <f>SUM($C$142:EN142)</f>
        <v>30</v>
      </c>
      <c r="EO144" s="79">
        <f>SUM($C$142:EO142)</f>
        <v>30</v>
      </c>
      <c r="EP144" s="79">
        <f>SUM($C$142:EP142)</f>
        <v>30</v>
      </c>
      <c r="EQ144" s="79">
        <f>SUM($C$142:EQ142)</f>
        <v>30</v>
      </c>
      <c r="ER144" s="79">
        <f>SUM($C$142:ER142)</f>
        <v>30</v>
      </c>
      <c r="ES144" s="79">
        <f>SUM($C$142:ES142)</f>
        <v>30</v>
      </c>
      <c r="ET144" s="79">
        <f>SUM($C$142:ET142)</f>
        <v>30</v>
      </c>
      <c r="EU144" s="79">
        <f>SUM($C$142:EU142)</f>
        <v>30</v>
      </c>
      <c r="EV144" s="79">
        <f>SUM($C$142:EV142)</f>
        <v>30</v>
      </c>
      <c r="EW144" s="79">
        <f>SUM($C$142:EW142)</f>
        <v>30</v>
      </c>
      <c r="EX144" s="79">
        <f>SUM($C$142:EX142)</f>
        <v>30</v>
      </c>
      <c r="EY144" s="79">
        <f>SUM($C$142:EY142)</f>
        <v>30</v>
      </c>
      <c r="EZ144" s="79">
        <f>SUM($C$142:EZ142)</f>
        <v>30</v>
      </c>
      <c r="FA144" s="79">
        <f>SUM($C$142:FA142)</f>
        <v>30</v>
      </c>
      <c r="FB144" s="79">
        <f>SUM($C$142:FB142)</f>
        <v>30</v>
      </c>
      <c r="FC144" s="79">
        <f>SUM($C$142:FC142)</f>
        <v>30</v>
      </c>
      <c r="FD144" s="79">
        <f>SUM($C$142:FD142)</f>
        <v>30</v>
      </c>
      <c r="FE144" s="79">
        <f>SUM($C$142:FE142)</f>
        <v>30</v>
      </c>
      <c r="FF144" s="79">
        <f>SUM($C$142:FF142)</f>
        <v>30</v>
      </c>
      <c r="FG144" s="79">
        <f>SUM($C$142:FG142)</f>
        <v>30</v>
      </c>
      <c r="FH144" s="79">
        <f>SUM($C$142:FH142)</f>
        <v>30</v>
      </c>
      <c r="FI144" s="79">
        <f>SUM($C$142:FI142)</f>
        <v>30</v>
      </c>
      <c r="FJ144" s="79">
        <f>SUM($C$142:FJ142)</f>
        <v>30</v>
      </c>
      <c r="FK144" s="79">
        <f>SUM($C$142:FK142)</f>
        <v>30</v>
      </c>
      <c r="FL144" s="79">
        <f>SUM($C$142:FL142)</f>
        <v>30</v>
      </c>
      <c r="FM144" s="79">
        <f>SUM($C$142:FM142)</f>
        <v>30</v>
      </c>
      <c r="FN144" s="79">
        <f>SUM($C$142:FN142)</f>
        <v>30</v>
      </c>
      <c r="FO144" s="79">
        <f>SUM($C$142:FO142)</f>
        <v>31</v>
      </c>
      <c r="FP144" s="79">
        <f>SUM($C$142:FP142)</f>
        <v>32</v>
      </c>
      <c r="FQ144" s="79">
        <f>SUM($C$142:FQ142)</f>
        <v>33</v>
      </c>
      <c r="FR144" s="79">
        <f>SUM($C$142:FR142)</f>
        <v>33</v>
      </c>
      <c r="FS144" s="79">
        <f>SUM($C$142:FS142)</f>
        <v>33</v>
      </c>
      <c r="FT144" s="79">
        <f>SUM($C$142:FT142)</f>
        <v>33</v>
      </c>
      <c r="FU144" s="79">
        <f>SUM($C$142:FU142)</f>
        <v>34</v>
      </c>
      <c r="FV144" s="79">
        <f>SUM($C$142:FV142)</f>
        <v>34</v>
      </c>
      <c r="FW144" s="79">
        <f>SUM($C$142:FW142)</f>
        <v>34</v>
      </c>
      <c r="FX144" s="79">
        <f>SUM($C$142:FX142)</f>
        <v>35</v>
      </c>
      <c r="FY144" s="79">
        <f>SUM($C$142:FY142)</f>
        <v>36</v>
      </c>
      <c r="FZ144" s="79">
        <f>SUM($C$142:FZ142)</f>
        <v>36</v>
      </c>
      <c r="GA144" s="79">
        <f>SUM($C$142:GA142)</f>
        <v>36</v>
      </c>
      <c r="GB144" s="79">
        <f>SUM($C$142:GB142)</f>
        <v>36</v>
      </c>
      <c r="GC144" s="79">
        <f>SUM($C$142:GC142)</f>
        <v>36</v>
      </c>
      <c r="GD144" s="79">
        <f>SUM($C$142:GD142)</f>
        <v>36</v>
      </c>
      <c r="GE144" s="79">
        <f>SUM($C$142:GE142)</f>
        <v>37</v>
      </c>
      <c r="GF144" s="79">
        <f>SUM($C$142:GF142)</f>
        <v>37</v>
      </c>
      <c r="GG144" s="79">
        <f>SUM($C$142:GG142)</f>
        <v>37</v>
      </c>
      <c r="GH144" s="79">
        <f>SUM($C$142:GH142)</f>
        <v>38</v>
      </c>
      <c r="GI144" s="79">
        <f>SUM($C$142:GI142)</f>
        <v>38</v>
      </c>
      <c r="GJ144" s="79">
        <f>SUM($C$142:GJ142)</f>
        <v>38</v>
      </c>
      <c r="GK144" s="79">
        <f>SUM($C$142:GK142)</f>
        <v>38</v>
      </c>
      <c r="GL144" s="79">
        <f>SUM($C$142:GL142)</f>
        <v>38</v>
      </c>
      <c r="GM144" s="79">
        <f>SUM($C$142:GM142)</f>
        <v>38</v>
      </c>
      <c r="GN144" s="79">
        <f>SUM($C$142:GN142)</f>
        <v>38</v>
      </c>
      <c r="GO144" s="79">
        <f>SUM($C$142:GO142)</f>
        <v>38</v>
      </c>
      <c r="GP144" s="79">
        <f>SUM($C$142:GP142)</f>
        <v>39</v>
      </c>
      <c r="GQ144" s="79">
        <f>SUM($C$142:GQ142)</f>
        <v>39</v>
      </c>
      <c r="GR144" s="79">
        <f>SUM($C$142:GR142)</f>
        <v>40</v>
      </c>
      <c r="GS144" s="79">
        <f>SUM($C$142:GS142)</f>
        <v>40</v>
      </c>
      <c r="GT144" s="79">
        <f>SUM($C$142:GT142)</f>
        <v>41</v>
      </c>
      <c r="GU144" s="79">
        <f>SUM($C$142:GU142)</f>
        <v>42</v>
      </c>
      <c r="GV144" s="79">
        <f>SUM($C$142:GV142)</f>
        <v>42</v>
      </c>
      <c r="GW144" s="79">
        <f>SUM($C$142:GW142)</f>
        <v>42</v>
      </c>
      <c r="GX144" s="79">
        <f>SUM($C$142:GX142)</f>
        <v>42</v>
      </c>
      <c r="GY144" s="79">
        <f>SUM($C$142:GY142)</f>
        <v>42</v>
      </c>
      <c r="GZ144" s="79">
        <f>SUM($C$142:GZ142)</f>
        <v>42</v>
      </c>
      <c r="HA144" s="79">
        <f>SUM($C$142:HA142)</f>
        <v>43</v>
      </c>
      <c r="HB144" s="79">
        <f>SUM($C$142:HB142)</f>
        <v>44</v>
      </c>
      <c r="HC144" s="79">
        <f>SUM($C$142:HC142)</f>
        <v>44</v>
      </c>
      <c r="HD144" s="79">
        <f>SUM($C$142:HD142)</f>
        <v>45</v>
      </c>
      <c r="HE144" s="79">
        <f>SUM($C$142:HE142)</f>
        <v>46</v>
      </c>
      <c r="HF144" s="79">
        <f>SUM($C$142:HF142)</f>
        <v>46</v>
      </c>
      <c r="HG144" s="79">
        <f>SUM($C$142:HG142)</f>
        <v>47</v>
      </c>
      <c r="HH144" s="79">
        <f>SUM($C$142:HH142)</f>
        <v>47</v>
      </c>
      <c r="HI144" s="79">
        <f>SUM($C$142:HI142)</f>
        <v>47</v>
      </c>
      <c r="HJ144" s="79">
        <f>SUM($C$142:HJ142)</f>
        <v>47</v>
      </c>
      <c r="HK144" s="79">
        <f>SUM($C$142:HK142)</f>
        <v>48</v>
      </c>
      <c r="HL144" s="79">
        <f>SUM($C$142:HL142)</f>
        <v>48</v>
      </c>
      <c r="HM144" s="79">
        <f>SUM($C$142:HM142)</f>
        <v>48</v>
      </c>
      <c r="HN144" s="79">
        <f>SUM($C$142:HN142)</f>
        <v>48</v>
      </c>
      <c r="HO144" s="79">
        <f>SUM($C$142:HO142)</f>
        <v>49</v>
      </c>
      <c r="HP144" s="79">
        <f>SUM($C$142:HP142)</f>
        <v>49</v>
      </c>
      <c r="HQ144" s="79">
        <f>SUM($C$142:HQ142)</f>
        <v>49</v>
      </c>
      <c r="HR144" s="79">
        <f>SUM($C$142:HR142)</f>
        <v>49</v>
      </c>
      <c r="HS144" s="79">
        <f>SUM($C$142:HS142)</f>
        <v>50</v>
      </c>
      <c r="HT144" s="79">
        <f>SUM($C$142:HT142)</f>
        <v>51</v>
      </c>
      <c r="HU144" s="79">
        <f>SUM($C$142:HU142)</f>
        <v>52</v>
      </c>
      <c r="HV144" s="79">
        <f>SUM($C$142:HV142)</f>
        <v>52</v>
      </c>
      <c r="HW144" s="79">
        <f>SUM($C$142:HW142)</f>
        <v>53</v>
      </c>
      <c r="HX144" s="79">
        <f>SUM($C$142:HX142)</f>
        <v>53</v>
      </c>
      <c r="HY144" s="79">
        <f>SUM($C$142:HY142)</f>
        <v>54</v>
      </c>
      <c r="HZ144" s="79">
        <f>SUM($C$142:HZ142)</f>
        <v>54</v>
      </c>
      <c r="IA144" s="79">
        <f>SUM($C$142:IA142)</f>
        <v>55</v>
      </c>
      <c r="IB144" s="79">
        <f>SUM($C$142:IB142)</f>
        <v>55</v>
      </c>
      <c r="IC144" s="79">
        <f>SUM($C$142:IC142)</f>
        <v>55</v>
      </c>
      <c r="ID144" s="79">
        <f>SUM($C$142:ID142)</f>
        <v>55</v>
      </c>
      <c r="IE144" s="79">
        <f>SUM($C$142:IE142)</f>
        <v>56</v>
      </c>
      <c r="IF144" s="79">
        <f>SUM($C$142:IF142)</f>
        <v>57</v>
      </c>
      <c r="IG144" s="79">
        <f>SUM($C$142:IG142)</f>
        <v>58</v>
      </c>
      <c r="IH144" s="79">
        <f>SUM($C$142:IH142)</f>
        <v>58</v>
      </c>
      <c r="II144" s="79">
        <f>SUM($C$142:II142)</f>
        <v>58</v>
      </c>
      <c r="IJ144" s="79">
        <f>SUM($C$142:IJ142)</f>
        <v>58</v>
      </c>
      <c r="IK144" s="79">
        <f>SUM($C$142:IK142)</f>
        <v>58</v>
      </c>
      <c r="IL144" s="79">
        <f>SUM($C$142:IL142)</f>
        <v>58</v>
      </c>
      <c r="IM144" s="79">
        <f>SUM($C$142:IM142)</f>
        <v>58</v>
      </c>
      <c r="IN144" s="79">
        <f>SUM($C$142:IN142)</f>
        <v>58</v>
      </c>
      <c r="IO144" s="79">
        <f>SUM($C$142:IO142)</f>
        <v>58</v>
      </c>
      <c r="IP144" s="79">
        <f>SUM($C$142:IP142)</f>
        <v>58</v>
      </c>
      <c r="IQ144" s="79">
        <f>SUM($C$142:IQ142)</f>
        <v>58</v>
      </c>
      <c r="IR144" s="79">
        <f>SUM($C$142:IR142)</f>
        <v>58</v>
      </c>
      <c r="IS144" s="79">
        <f>SUM($C$142:IS142)</f>
        <v>58</v>
      </c>
      <c r="IT144" s="79">
        <f>SUM($C$142:IT142)</f>
        <v>58</v>
      </c>
      <c r="IU144" s="79">
        <f>SUM($C$142:IU142)</f>
        <v>58</v>
      </c>
      <c r="IV144" s="79">
        <f>SUM($C$142:IV142)</f>
        <v>58</v>
      </c>
      <c r="IW144" s="79">
        <f>SUM($C$142:IW142)</f>
        <v>58</v>
      </c>
      <c r="IX144" s="79">
        <f>SUM($C$142:IX142)</f>
        <v>58</v>
      </c>
      <c r="IY144" s="79">
        <f>SUM($C$142:IY142)</f>
        <v>58</v>
      </c>
      <c r="IZ144" s="79">
        <f>SUM($C$142:IZ142)</f>
        <v>58</v>
      </c>
      <c r="JA144" s="79">
        <f>SUM($C$142:JA142)</f>
        <v>58</v>
      </c>
      <c r="JB144" s="79">
        <f>SUM($C$142:JB142)</f>
        <v>58</v>
      </c>
      <c r="JC144" s="79">
        <f>SUM($C$142:JC142)</f>
        <v>58</v>
      </c>
      <c r="JD144" s="79">
        <f>SUM($C$142:JD142)</f>
        <v>58</v>
      </c>
      <c r="JE144" s="79">
        <f>SUM($C$142:JE142)</f>
        <v>58</v>
      </c>
      <c r="JF144" s="79">
        <f>SUM($C$142:JF142)</f>
        <v>58</v>
      </c>
      <c r="JG144" s="79">
        <f>SUM($C$142:JG142)</f>
        <v>58</v>
      </c>
      <c r="JH144" s="79">
        <f>SUM($C$142:JH142)</f>
        <v>58</v>
      </c>
      <c r="JI144" s="79">
        <f>SUM($C$142:JI142)</f>
        <v>58</v>
      </c>
      <c r="JJ144" s="79">
        <f>SUM($C$142:JJ142)</f>
        <v>58</v>
      </c>
      <c r="JK144" s="79">
        <f>SUM($C$142:JK142)</f>
        <v>58</v>
      </c>
      <c r="JL144" s="79">
        <f>SUM($C$142:JL142)</f>
        <v>58</v>
      </c>
      <c r="JM144" s="79">
        <f>SUM($C$142:JM142)</f>
        <v>58</v>
      </c>
      <c r="JN144" s="79">
        <f>SUM($C$142:JN142)</f>
        <v>58</v>
      </c>
      <c r="JO144" s="79">
        <f>SUM($C$142:JO142)</f>
        <v>58</v>
      </c>
      <c r="JP144" s="79">
        <f>SUM($C$142:JP142)</f>
        <v>58</v>
      </c>
      <c r="JQ144" s="79">
        <f>SUM($C$142:JQ142)</f>
        <v>58</v>
      </c>
      <c r="JR144" s="79">
        <f>SUM($C$142:JR142)</f>
        <v>58</v>
      </c>
      <c r="JS144" s="79">
        <f>SUM($C$142:JS142)</f>
        <v>58</v>
      </c>
      <c r="JT144" s="79">
        <f>SUM($C$142:JT142)</f>
        <v>58</v>
      </c>
      <c r="JU144" s="79">
        <f>SUM($C$142:JU142)</f>
        <v>58</v>
      </c>
      <c r="JV144" s="79">
        <f>SUM($C$142:JV142)</f>
        <v>58</v>
      </c>
      <c r="JW144" s="79">
        <f>SUM($C$142:JW142)</f>
        <v>58</v>
      </c>
      <c r="JX144" s="79">
        <f>SUM($C$142:JX142)</f>
        <v>58</v>
      </c>
      <c r="JY144" s="79">
        <f>SUM($C$142:JY142)</f>
        <v>58</v>
      </c>
      <c r="JZ144" s="79">
        <f>SUM($C$142:JZ142)</f>
        <v>58</v>
      </c>
      <c r="KA144" s="79">
        <f>SUM($C$142:KA142)</f>
        <v>58</v>
      </c>
      <c r="KB144" s="79">
        <f>SUM($C$142:KB142)</f>
        <v>58</v>
      </c>
      <c r="KC144" s="79">
        <f>SUM($C$142:KC142)</f>
        <v>58</v>
      </c>
      <c r="KD144" s="79">
        <f>SUM($C$142:KD142)</f>
        <v>58</v>
      </c>
      <c r="KE144" s="79">
        <f>SUM($C$142:KE142)</f>
        <v>58</v>
      </c>
      <c r="KF144" s="79">
        <f>SUM($C$142:KF142)</f>
        <v>58</v>
      </c>
      <c r="KG144" s="79">
        <f>SUM($C$142:KG142)</f>
        <v>58</v>
      </c>
      <c r="KH144" s="79">
        <f>SUM($C$142:KH142)</f>
        <v>58</v>
      </c>
      <c r="KI144" s="79">
        <f>SUM($C$142:KI142)</f>
        <v>58</v>
      </c>
      <c r="KJ144" s="79">
        <f>SUM($C$142:KJ142)</f>
        <v>58</v>
      </c>
      <c r="KK144" s="79">
        <f>SUM($C$142:KK142)</f>
        <v>58</v>
      </c>
      <c r="KL144" s="79">
        <f>SUM($C$142:KL142)</f>
        <v>58</v>
      </c>
      <c r="KM144" s="79">
        <f>SUM($C$142:KM142)</f>
        <v>58</v>
      </c>
      <c r="KN144" s="79">
        <f>SUM($C$142:KN142)</f>
        <v>58</v>
      </c>
      <c r="KO144" s="79">
        <f>SUM($C$142:KO142)</f>
        <v>58</v>
      </c>
      <c r="KP144" s="79">
        <f>SUM($C$142:KP142)</f>
        <v>58</v>
      </c>
      <c r="KQ144" s="79">
        <f>SUM($C$142:KQ142)</f>
        <v>58</v>
      </c>
      <c r="KR144" s="79">
        <f>SUM($C$142:KR142)</f>
        <v>58</v>
      </c>
      <c r="KS144" s="79">
        <f>SUM($C$142:KS142)</f>
        <v>58</v>
      </c>
      <c r="KT144" s="79">
        <f>SUM($C$142:KT142)</f>
        <v>58</v>
      </c>
      <c r="KU144" s="79">
        <f>SUM($C$142:KU142)</f>
        <v>58</v>
      </c>
      <c r="KV144" s="79">
        <f>SUM($C$142:KV142)</f>
        <v>58</v>
      </c>
      <c r="KW144" s="79">
        <f>SUM($C$142:KW142)</f>
        <v>58</v>
      </c>
      <c r="KX144" s="79">
        <f>SUM($C$142:KX142)</f>
        <v>58</v>
      </c>
      <c r="KY144" s="79">
        <f>SUM($C$142:KY142)</f>
        <v>58</v>
      </c>
      <c r="KZ144" s="79">
        <f>SUM($C$142:KZ142)</f>
        <v>58</v>
      </c>
      <c r="LA144" s="79">
        <f>SUM($C$142:LA142)</f>
        <v>58</v>
      </c>
      <c r="LB144" s="79">
        <f>SUM($C$142:LB142)</f>
        <v>58</v>
      </c>
      <c r="LC144" s="79">
        <f>SUM($C$142:LC142)</f>
        <v>58</v>
      </c>
      <c r="LD144" s="79">
        <f>SUM($C$142:LD142)</f>
        <v>58</v>
      </c>
      <c r="LE144" s="79">
        <f>SUM($C$142:LE142)</f>
        <v>59</v>
      </c>
      <c r="LF144" s="79">
        <f>SUM($C$142:LF142)</f>
        <v>59</v>
      </c>
      <c r="LG144" s="79">
        <f>SUM($C$142:LG142)</f>
        <v>60</v>
      </c>
      <c r="LH144" s="79">
        <f>SUM($C$142:LH142)</f>
        <v>60</v>
      </c>
      <c r="LI144" s="273">
        <f>SUM($C$142:LI142)</f>
        <v>61</v>
      </c>
      <c r="LJ144" s="273">
        <f>SUM($C$142:LJ142)</f>
        <v>61</v>
      </c>
      <c r="LK144" s="79">
        <f>SUM($C$142:LK142)</f>
        <v>62</v>
      </c>
      <c r="LL144" s="79">
        <f>SUM($C$142:LL142)</f>
        <v>63</v>
      </c>
      <c r="LM144" s="79">
        <f>SUM($C$142:LM142)</f>
        <v>63</v>
      </c>
      <c r="LN144" s="79">
        <f>SUM($C$142:LN142)</f>
        <v>63</v>
      </c>
      <c r="LO144" s="79">
        <f>SUM($C$142:LO142)</f>
        <v>63</v>
      </c>
      <c r="LP144" s="79">
        <f>SUM($C$142:LP142)</f>
        <v>63</v>
      </c>
      <c r="LQ144" s="79">
        <f>SUM($C$142:LQ142)</f>
        <v>63</v>
      </c>
      <c r="LR144" s="79">
        <f>SUM($C$142:LR142)</f>
        <v>63</v>
      </c>
      <c r="LS144" s="79">
        <f>SUM($C$142:LS142)</f>
        <v>63</v>
      </c>
      <c r="LT144" s="79">
        <f>SUM($C$142:LT142)</f>
        <v>63</v>
      </c>
      <c r="LU144" s="79">
        <f>SUM($C$142:LU142)</f>
        <v>64</v>
      </c>
      <c r="LV144" s="79">
        <f>SUM($C$142:LV142)</f>
        <v>64</v>
      </c>
      <c r="LW144" s="79">
        <f>SUM($C$142:LW142)</f>
        <v>64</v>
      </c>
      <c r="LX144" s="79">
        <f>SUM($C$142:LX142)</f>
        <v>64</v>
      </c>
      <c r="LY144" s="79">
        <f>SUM($C$142:LY142)</f>
        <v>64</v>
      </c>
      <c r="LZ144" s="79">
        <f>SUM($C$142:LZ142)</f>
        <v>64</v>
      </c>
      <c r="MA144" s="79">
        <f>SUM($C$142:MA142)</f>
        <v>64</v>
      </c>
      <c r="MB144" s="79">
        <f>SUM($C$142:MB142)</f>
        <v>64</v>
      </c>
      <c r="MC144" s="79">
        <f>SUM($C$142:MC142)</f>
        <v>64</v>
      </c>
      <c r="MD144" s="79">
        <f>SUM($C$142:MD142)</f>
        <v>64</v>
      </c>
      <c r="ME144" s="79">
        <f>SUM($C$142:ME142)</f>
        <v>65</v>
      </c>
      <c r="MF144" s="79">
        <f>SUM($C$142:MF142)</f>
        <v>66</v>
      </c>
      <c r="MG144" s="79">
        <f>SUM($C$142:MG142)</f>
        <v>66</v>
      </c>
      <c r="MH144" s="79">
        <f>SUM($C$142:MH142)</f>
        <v>67</v>
      </c>
      <c r="MI144" s="79">
        <f>SUM($C$142:MI142)</f>
        <v>68</v>
      </c>
      <c r="MJ144" s="79">
        <f>SUM($C$142:MJ142)</f>
        <v>68</v>
      </c>
      <c r="MK144" s="79">
        <f>SUM($C$142:MK142)</f>
        <v>68</v>
      </c>
      <c r="ML144" s="79">
        <f>SUM($C$142:ML142)</f>
        <v>68</v>
      </c>
      <c r="MM144" s="79">
        <f>SUM($C$142:MM142)</f>
        <v>69</v>
      </c>
      <c r="MN144" s="79">
        <f>SUM($C$142:MN142)</f>
        <v>69</v>
      </c>
      <c r="MO144" s="79">
        <f>SUM($C$142:MO142)</f>
        <v>69</v>
      </c>
      <c r="MP144" s="79">
        <f>SUM($C$142:MP142)</f>
        <v>69</v>
      </c>
      <c r="MQ144" s="79">
        <f>SUM($C$142:MQ142)</f>
        <v>69</v>
      </c>
      <c r="MR144" s="79">
        <f>SUM($C$142:MR142)</f>
        <v>69</v>
      </c>
      <c r="MT144" s="79" t="s">
        <v>2191</v>
      </c>
      <c r="MU144" s="79">
        <f>MR144+1</f>
        <v>70</v>
      </c>
      <c r="MV144" s="79">
        <f>SUM($C$142:MV142)</f>
        <v>140</v>
      </c>
      <c r="MW144" s="79">
        <f>SUM($C$142:MW142)</f>
        <v>141</v>
      </c>
      <c r="MX144" s="79">
        <f>SUM($C$142:MX142)</f>
        <v>142</v>
      </c>
      <c r="MY144" s="79">
        <f>SUM($C$142:MY142)</f>
        <v>143</v>
      </c>
      <c r="MZ144" s="79">
        <f>SUM($C$142:MZ142)</f>
        <v>144</v>
      </c>
      <c r="NA144" s="79">
        <f>SUM($C$142:NA142)</f>
        <v>145</v>
      </c>
      <c r="NB144" s="79">
        <f>SUM($C$142:NB142)</f>
        <v>145</v>
      </c>
      <c r="NC144" s="79">
        <f>SUM($C$142:NC142)</f>
        <v>146</v>
      </c>
      <c r="ND144" s="79">
        <f>SUM($C$142:ND142)</f>
        <v>147</v>
      </c>
      <c r="NE144" s="79">
        <f>SUM($C$142:NE142)</f>
        <v>148</v>
      </c>
      <c r="NF144" s="79">
        <f>SUM($C$142:NF142)</f>
        <v>149</v>
      </c>
      <c r="NG144" s="79">
        <f>SUM($C$142:NG142)</f>
        <v>150</v>
      </c>
      <c r="NH144" s="79">
        <f>SUM($C$142:NH142)</f>
        <v>151</v>
      </c>
      <c r="NI144" s="79">
        <f>SUM($C$142:NI142)</f>
        <v>152</v>
      </c>
      <c r="NJ144" s="79">
        <f>SUM($C$142:NJ142)</f>
        <v>153</v>
      </c>
      <c r="NK144" s="79">
        <f>SUM($C$142:NK142)</f>
        <v>154</v>
      </c>
      <c r="NL144" s="79">
        <f>SUM($C$142:NL142)</f>
        <v>155</v>
      </c>
      <c r="NM144" s="79">
        <f>SUM($C$142:NM142)</f>
        <v>156</v>
      </c>
      <c r="NN144" s="79">
        <f>SUM($C$142:NN142)</f>
        <v>157</v>
      </c>
      <c r="NO144" s="79">
        <f>SUM($C$142:NO142)</f>
        <v>158</v>
      </c>
      <c r="NP144" s="79">
        <f>SUM($C$142:NP142)</f>
        <v>159</v>
      </c>
      <c r="NQ144" s="79">
        <f>SUM($C$142:NQ142)</f>
        <v>160</v>
      </c>
      <c r="NR144" s="79">
        <f>SUM($C$142:NR142)</f>
        <v>161</v>
      </c>
      <c r="NS144" s="79">
        <f>SUM($C$142:NS142)</f>
        <v>162</v>
      </c>
      <c r="NT144" s="79">
        <f>SUM($C$142:NT142)</f>
        <v>163</v>
      </c>
      <c r="NU144" s="79">
        <f>SUM($C$142:NU142)</f>
        <v>164</v>
      </c>
      <c r="NV144" s="79">
        <f>SUM($C$142:NV142)</f>
        <v>165</v>
      </c>
      <c r="NW144" s="79">
        <f>SUM($C$142:NW142)</f>
        <v>166</v>
      </c>
      <c r="NX144" s="79">
        <f>SUM($C$142:NX142)</f>
        <v>167</v>
      </c>
      <c r="NY144" s="79">
        <f>SUM($C$142:NY142)</f>
        <v>167</v>
      </c>
      <c r="NZ144" s="79">
        <f>SUM($C$142:NZ142)</f>
        <v>167</v>
      </c>
      <c r="OA144" s="79">
        <f>SUM($C$142:OA142)</f>
        <v>168</v>
      </c>
      <c r="OB144" s="79">
        <f>SUM($C$142:OB142)</f>
        <v>169</v>
      </c>
      <c r="OC144" s="79">
        <f>SUM($C$142:OC142)</f>
        <v>170</v>
      </c>
      <c r="OD144" s="79">
        <f>SUM($C$142:OD142)</f>
        <v>171</v>
      </c>
      <c r="OE144" s="79">
        <f>SUM($C$142:OE142)</f>
        <v>172</v>
      </c>
      <c r="OF144" s="79">
        <f>SUM($C$142:OF142)</f>
        <v>173</v>
      </c>
      <c r="OG144" s="79">
        <f>SUM($C$142:OG142)</f>
        <v>174</v>
      </c>
      <c r="OH144" s="79">
        <f>SUM($C$142:OH142)</f>
        <v>175</v>
      </c>
      <c r="OI144" s="79">
        <f>SUM($C$142:OI142)</f>
        <v>176</v>
      </c>
      <c r="OJ144" s="79">
        <f>SUM($C$142:OJ142)</f>
        <v>177</v>
      </c>
      <c r="OK144" s="79">
        <f>SUM($C$142:OK142)</f>
        <v>178</v>
      </c>
      <c r="OL144" s="79">
        <f>SUM($C$142:OL142)</f>
        <v>179</v>
      </c>
      <c r="OM144" s="79">
        <f>SUM($C$142:OM142)</f>
        <v>180</v>
      </c>
      <c r="ON144" s="79">
        <f>SUM($C$142:ON142)</f>
        <v>181</v>
      </c>
      <c r="OO144" s="79">
        <f>SUM($C$142:OO142)</f>
        <v>182</v>
      </c>
      <c r="OP144" s="79">
        <f>SUM($C$142:OP142)</f>
        <v>183</v>
      </c>
      <c r="OQ144" s="79">
        <f>SUM($C$142:OQ142)</f>
        <v>183</v>
      </c>
      <c r="OR144" s="79">
        <f>SUM($C$142:OR142)</f>
        <v>183</v>
      </c>
      <c r="OS144" s="79">
        <f>SUM($C$142:OS142)</f>
        <v>184</v>
      </c>
      <c r="OT144" s="79">
        <f>SUM($C$142:OT142)</f>
        <v>185</v>
      </c>
      <c r="OU144" s="79">
        <f>SUM($C$142:OU142)</f>
        <v>186</v>
      </c>
      <c r="OV144" s="79">
        <f>SUM($C$142:OV142)</f>
        <v>187</v>
      </c>
      <c r="OW144" s="79">
        <f>SUM($C$142:OW142)</f>
        <v>188</v>
      </c>
      <c r="OX144" s="79">
        <f>SUM($C$142:OX142)</f>
        <v>189</v>
      </c>
      <c r="OY144" s="79">
        <f>SUM($C$142:OY142)</f>
        <v>190</v>
      </c>
      <c r="OZ144" s="79">
        <f>SUM($C$142:OZ142)</f>
        <v>191</v>
      </c>
      <c r="PA144" s="79">
        <f>SUM($C$142:PA142)</f>
        <v>192</v>
      </c>
      <c r="PB144" s="79">
        <f>SUM($C$142:PB142)</f>
        <v>193</v>
      </c>
      <c r="PC144" s="79">
        <f>SUM($C$142:PC142)</f>
        <v>194</v>
      </c>
      <c r="PD144" s="79">
        <f>SUM($C$142:PD142)</f>
        <v>195</v>
      </c>
      <c r="PE144" s="79">
        <f>SUM($C$142:PE142)</f>
        <v>196</v>
      </c>
      <c r="PF144" s="79">
        <f>SUM($C$142:PF142)</f>
        <v>197</v>
      </c>
      <c r="PG144" s="79">
        <f>SUM($C$142:PG142)</f>
        <v>198</v>
      </c>
      <c r="PH144" s="79">
        <f>SUM($C$142:PH142)</f>
        <v>199</v>
      </c>
      <c r="PI144" s="79">
        <f>SUM($C$142:PI142)</f>
        <v>200</v>
      </c>
      <c r="PJ144" s="79">
        <f>SUM($C$142:PJ142)</f>
        <v>201</v>
      </c>
      <c r="PK144" s="79">
        <f>SUM($C$142:PK142)</f>
        <v>202</v>
      </c>
      <c r="PL144" s="79">
        <f>SUM($C$142:PL142)</f>
        <v>203</v>
      </c>
      <c r="PM144" s="79">
        <f>SUM($C$142:PM142)</f>
        <v>204</v>
      </c>
      <c r="PN144" s="79">
        <f>SUM($C$142:PN142)</f>
        <v>205</v>
      </c>
      <c r="PO144" s="79">
        <f>SUM($C$142:PO142)</f>
        <v>206</v>
      </c>
      <c r="PP144" s="79">
        <f>SUM($C$142:PP142)</f>
        <v>207</v>
      </c>
      <c r="PQ144" s="79">
        <f>SUM($C$142:PQ142)</f>
        <v>208</v>
      </c>
      <c r="PR144" s="79">
        <f>SUM($C$142:PR142)</f>
        <v>209</v>
      </c>
      <c r="PS144" s="79">
        <f>SUM($C$142:PS142)</f>
        <v>210</v>
      </c>
      <c r="PT144" s="79">
        <f>SUM($C$142:PT142)</f>
        <v>211</v>
      </c>
      <c r="PU144" s="79">
        <f>SUM($C$142:PU142)</f>
        <v>212</v>
      </c>
      <c r="PV144" s="79">
        <f>SUM($C$142:PV142)</f>
        <v>213</v>
      </c>
      <c r="PW144" s="79">
        <f>SUM($C$142:PW142)</f>
        <v>214</v>
      </c>
      <c r="PX144" s="79">
        <f>SUM($C$142:PX142)</f>
        <v>215</v>
      </c>
      <c r="PY144" s="79">
        <f>SUM($C$142:PY142)</f>
        <v>216</v>
      </c>
      <c r="PZ144" s="79">
        <f>SUM($C$142:PZ142)</f>
        <v>217</v>
      </c>
      <c r="QA144" s="79">
        <f>SUM($C$142:QA142)</f>
        <v>218</v>
      </c>
      <c r="QB144" s="79">
        <f>SUM($C$142:QB142)</f>
        <v>219</v>
      </c>
      <c r="QC144" s="79">
        <f>SUM($C$142:QC142)</f>
        <v>220</v>
      </c>
      <c r="QD144" s="79">
        <f>SUM($C$142:QD142)</f>
        <v>221</v>
      </c>
      <c r="QE144" s="79">
        <f>SUM($C$142:QE142)</f>
        <v>222</v>
      </c>
      <c r="QF144" s="79">
        <f>SUM($C$142:QF142)</f>
        <v>223</v>
      </c>
      <c r="QG144" s="79">
        <f>SUM($C$142:QG142)</f>
        <v>224</v>
      </c>
      <c r="QH144" s="79">
        <f>SUM($C$142:QH142)</f>
        <v>225</v>
      </c>
      <c r="QI144" s="79">
        <f>SUM($C$142:QI142)</f>
        <v>226</v>
      </c>
      <c r="QJ144" s="79">
        <f>SUM($C$142:QJ142)</f>
        <v>227</v>
      </c>
      <c r="QK144" s="79">
        <f>SUM($C$142:QK142)</f>
        <v>228</v>
      </c>
      <c r="QL144" s="79">
        <f>SUM($C$142:QL142)</f>
        <v>229</v>
      </c>
      <c r="QM144" s="79">
        <f>SUM($C$142:QM142)</f>
        <v>230</v>
      </c>
      <c r="QN144" s="79">
        <f>SUM($C$142:QN142)</f>
        <v>230</v>
      </c>
      <c r="QO144" s="79">
        <f>SUM($C$142:QO142)</f>
        <v>231</v>
      </c>
      <c r="QP144" s="79">
        <f>SUM($C$142:QP142)</f>
        <v>232</v>
      </c>
      <c r="QQ144" s="79">
        <f>SUM($C$142:QQ142)</f>
        <v>233</v>
      </c>
      <c r="QR144" s="79">
        <f>SUM($C$142:QR142)</f>
        <v>234</v>
      </c>
      <c r="QS144" s="79">
        <f>SUM($C$142:QS142)</f>
        <v>235</v>
      </c>
      <c r="QT144" s="79">
        <f>SUM($C$142:QT142)</f>
        <v>236</v>
      </c>
      <c r="QU144" s="79">
        <f>SUM($C$142:QU142)</f>
        <v>237</v>
      </c>
      <c r="QV144" s="79">
        <f>SUM($C$142:QV142)</f>
        <v>238</v>
      </c>
      <c r="QW144" s="79">
        <f>SUM($C$142:QW142)</f>
        <v>239</v>
      </c>
      <c r="QX144" s="79">
        <f>SUM($C$142:QX142)</f>
        <v>240</v>
      </c>
      <c r="QY144" s="79">
        <f>SUM($C$142:QY142)</f>
        <v>241</v>
      </c>
      <c r="QZ144" s="79">
        <f>SUM($C$142:QZ142)</f>
        <v>242</v>
      </c>
      <c r="RA144" s="79">
        <f>SUM($C$142:RA142)</f>
        <v>243</v>
      </c>
      <c r="RB144" s="79">
        <f>SUM($C$142:RB142)</f>
        <v>244</v>
      </c>
      <c r="RC144" s="79">
        <f>SUM($C$142:RC142)</f>
        <v>245</v>
      </c>
      <c r="RD144" s="79">
        <f>SUM($C$142:RD142)</f>
        <v>246</v>
      </c>
      <c r="RE144" s="79">
        <f>SUM($C$142:RE142)</f>
        <v>247</v>
      </c>
      <c r="RF144" s="79">
        <f>SUM($C$142:RF142)</f>
        <v>248</v>
      </c>
      <c r="RG144" s="79">
        <f>SUM($C$142:RG142)</f>
        <v>249</v>
      </c>
      <c r="RH144" s="79">
        <f>SUM($C$142:RH142)</f>
        <v>250</v>
      </c>
      <c r="RI144" s="79">
        <f>SUM($C$142:RI142)</f>
        <v>251</v>
      </c>
      <c r="RJ144" s="79">
        <f>SUM($C$142:RJ142)</f>
        <v>252</v>
      </c>
      <c r="RK144" s="79">
        <f>SUM($C$142:RK142)</f>
        <v>253</v>
      </c>
      <c r="RL144" s="79">
        <f>SUM($C$142:RL142)</f>
        <v>254</v>
      </c>
      <c r="RM144" s="79">
        <f>SUM($C$142:RM142)</f>
        <v>255</v>
      </c>
      <c r="RN144" s="79">
        <f>SUM($C$142:RN142)</f>
        <v>256</v>
      </c>
      <c r="RO144" s="79">
        <f>SUM($C$142:RO142)</f>
        <v>257</v>
      </c>
      <c r="RP144" s="79">
        <f>SUM($C$142:RP142)</f>
        <v>258</v>
      </c>
      <c r="RQ144" s="79">
        <f>SUM($C$142:RQ142)</f>
        <v>259</v>
      </c>
      <c r="RR144" s="79">
        <f>SUM($C$142:RR142)</f>
        <v>260</v>
      </c>
      <c r="RS144" s="79">
        <f>SUM($C$142:RS142)</f>
        <v>261</v>
      </c>
      <c r="RT144" s="79">
        <f>SUM($C$142:RT142)</f>
        <v>262</v>
      </c>
      <c r="RU144" s="79">
        <f>SUM($C$142:RU142)</f>
        <v>262</v>
      </c>
      <c r="RV144" s="79">
        <f>SUM($C$142:RV142)</f>
        <v>263</v>
      </c>
      <c r="RW144" s="79">
        <f>SUM($C$142:RW142)</f>
        <v>264</v>
      </c>
      <c r="RX144" s="79">
        <f>SUM($C$142:RX142)</f>
        <v>265</v>
      </c>
      <c r="RY144" s="79">
        <f>SUM($C$142:RY142)</f>
        <v>266</v>
      </c>
      <c r="RZ144" s="79">
        <f>SUM($C$142:RZ142)</f>
        <v>267</v>
      </c>
      <c r="SA144" s="79">
        <f>SUM($C$142:SA142)</f>
        <v>268</v>
      </c>
      <c r="SB144" s="79">
        <f>SUM($C$142:SB142)</f>
        <v>269</v>
      </c>
      <c r="SC144" s="79">
        <f>SUM($C$142:SC142)</f>
        <v>270</v>
      </c>
      <c r="SD144" s="79">
        <f>SUM($C$142:SD142)</f>
        <v>270</v>
      </c>
      <c r="SE144" s="79">
        <f>SUM($C$142:SE142)</f>
        <v>271</v>
      </c>
      <c r="SF144" s="79">
        <f>SUM($C$142:SF142)</f>
        <v>272</v>
      </c>
      <c r="SG144" s="79">
        <f>SUM($C$142:SG142)</f>
        <v>273</v>
      </c>
      <c r="SH144" s="79">
        <f>SUM($C$142:SH142)</f>
        <v>274</v>
      </c>
      <c r="SI144" s="79">
        <f>SUM($C$142:SI142)</f>
        <v>275</v>
      </c>
      <c r="SJ144" s="79">
        <f>SUM($C$142:SJ142)</f>
        <v>276</v>
      </c>
      <c r="SK144" s="79">
        <f>SUM($C$142:SK142)</f>
        <v>277</v>
      </c>
      <c r="SL144" s="79">
        <f>SUM($C$142:SL142)</f>
        <v>278</v>
      </c>
      <c r="SM144" s="79">
        <f>SUM($C$142:SM142)</f>
        <v>279</v>
      </c>
      <c r="SN144" s="79">
        <f>SUM($C$142:SN142)</f>
        <v>280</v>
      </c>
      <c r="SO144" s="79">
        <f>SUM($C$142:SO142)</f>
        <v>281</v>
      </c>
      <c r="SP144" s="79">
        <f>SUM($C$142:SP142)</f>
        <v>282</v>
      </c>
      <c r="SQ144" s="79">
        <f>SUM($C$142:SQ142)</f>
        <v>283</v>
      </c>
      <c r="SR144" s="79">
        <f>SUM($C$142:SR142)</f>
        <v>284</v>
      </c>
      <c r="SS144" s="79">
        <f>SUM($C$142:SS142)</f>
        <v>285</v>
      </c>
      <c r="ST144" s="79">
        <f>SUM($C$142:ST142)</f>
        <v>286</v>
      </c>
      <c r="SU144" s="79">
        <f>SUM($C$142:SU142)</f>
        <v>287</v>
      </c>
      <c r="SV144" s="79">
        <f>SUM($C$142:SV142)</f>
        <v>288</v>
      </c>
      <c r="SW144" s="79">
        <f>SUM($C$142:SW142)</f>
        <v>289</v>
      </c>
      <c r="SX144" s="79">
        <f>SUM($C$142:SX142)</f>
        <v>290</v>
      </c>
      <c r="SY144" s="79">
        <f>SUM($C$142:SY142)</f>
        <v>291</v>
      </c>
      <c r="SZ144" s="79">
        <f>SUM($C$142:SZ142)</f>
        <v>292</v>
      </c>
      <c r="TA144" s="79">
        <f>SUM($C$142:TA142)</f>
        <v>293</v>
      </c>
      <c r="TB144" s="79">
        <f>SUM($C$142:TB142)</f>
        <v>294</v>
      </c>
      <c r="TC144" s="79">
        <f>SUM($C$142:TC142)</f>
        <v>295</v>
      </c>
      <c r="TD144" s="79">
        <f>SUM($C$142:TD142)</f>
        <v>296</v>
      </c>
      <c r="TE144" s="79">
        <f>SUM($C$142:TE142)</f>
        <v>297</v>
      </c>
      <c r="TF144" s="79">
        <f>SUM($C$142:TF142)</f>
        <v>298</v>
      </c>
      <c r="TG144" s="79">
        <f>SUM($C$142:TG142)</f>
        <v>299</v>
      </c>
      <c r="TH144" s="79">
        <f>SUM($C$142:TH142)</f>
        <v>300</v>
      </c>
      <c r="TI144" s="79">
        <f>SUM($C$142:TI142)</f>
        <v>301</v>
      </c>
      <c r="TJ144" s="79">
        <f>SUM($C$142:TJ142)</f>
        <v>302</v>
      </c>
      <c r="TK144" s="79">
        <f>SUM($C$142:TK142)</f>
        <v>303</v>
      </c>
      <c r="TL144" s="79">
        <f>SUM($C$142:TL142)</f>
        <v>304</v>
      </c>
      <c r="TM144" s="79">
        <f>SUM($C$142:TM142)</f>
        <v>305</v>
      </c>
      <c r="TN144" s="79">
        <f>SUM($C$142:TN142)</f>
        <v>306</v>
      </c>
      <c r="TO144" s="79">
        <f>SUM($C$142:TO142)</f>
        <v>307</v>
      </c>
      <c r="TP144" s="79">
        <f>SUM($C$142:TP142)</f>
        <v>308</v>
      </c>
      <c r="TQ144" s="79">
        <f>SUM($C$142:TQ142)</f>
        <v>309</v>
      </c>
      <c r="TR144" s="79">
        <f>SUM($C$142:TR142)</f>
        <v>310</v>
      </c>
      <c r="TS144" s="79">
        <f>SUM($C$142:TS142)</f>
        <v>311</v>
      </c>
      <c r="TT144" s="79">
        <f>SUM($C$142:TT142)</f>
        <v>312</v>
      </c>
      <c r="TU144" s="79">
        <f>SUM($C$142:TU142)</f>
        <v>313</v>
      </c>
      <c r="TV144" s="79">
        <f>SUM($C$142:TV142)</f>
        <v>314</v>
      </c>
      <c r="TW144" s="79">
        <f>SUM($C$142:TW142)</f>
        <v>315</v>
      </c>
      <c r="TX144" s="79">
        <f>SUM($C$142:TX142)</f>
        <v>316</v>
      </c>
      <c r="TY144" s="79">
        <f>SUM($C$142:TY142)</f>
        <v>317</v>
      </c>
      <c r="TZ144" s="79">
        <f>SUM($C$142:TZ142)</f>
        <v>318</v>
      </c>
      <c r="UA144" s="79">
        <f>SUM($C$142:UA142)</f>
        <v>319</v>
      </c>
      <c r="UB144" s="79">
        <f>SUM($C$142:UB142)</f>
        <v>320</v>
      </c>
      <c r="UC144" s="79">
        <f>SUM($C$142:UC142)</f>
        <v>321</v>
      </c>
      <c r="UD144" s="79">
        <f>SUM($C$142:UD142)</f>
        <v>322</v>
      </c>
      <c r="UE144" s="79">
        <f>SUM($C$142:UE142)</f>
        <v>323</v>
      </c>
      <c r="UF144" s="79">
        <f>SUM($C$142:UF142)</f>
        <v>324</v>
      </c>
      <c r="UG144" s="79">
        <f>SUM($C$142:UG142)</f>
        <v>325</v>
      </c>
      <c r="UH144" s="79">
        <f>SUM($C$142:UH142)</f>
        <v>326</v>
      </c>
      <c r="UI144" s="79">
        <f>SUM($C$142:UI142)</f>
        <v>327</v>
      </c>
      <c r="UJ144" s="79">
        <f>SUM($C$142:UJ142)</f>
        <v>328</v>
      </c>
      <c r="UK144" s="79">
        <f>SUM($C$142:UK142)</f>
        <v>329</v>
      </c>
      <c r="UL144" s="79">
        <f>SUM($C$142:UL142)</f>
        <v>330</v>
      </c>
      <c r="UM144" s="79">
        <f>SUM($C$142:UM142)</f>
        <v>331</v>
      </c>
      <c r="UN144" s="79">
        <f>SUM($C$142:UN142)</f>
        <v>332</v>
      </c>
      <c r="UO144" s="79">
        <f>SUM($C$142:UO142)</f>
        <v>333</v>
      </c>
      <c r="UP144" s="79">
        <f>SUM($C$142:UP142)</f>
        <v>334</v>
      </c>
      <c r="UQ144" s="79">
        <f>SUM($C$142:UQ142)</f>
        <v>335</v>
      </c>
      <c r="UR144" s="79">
        <f>SUM($C$142:UR142)</f>
        <v>336</v>
      </c>
      <c r="US144" s="79">
        <f>SUM($C$142:US142)</f>
        <v>337</v>
      </c>
      <c r="UT144" s="79">
        <f>SUM($C$142:UT142)</f>
        <v>338</v>
      </c>
      <c r="UU144" s="79">
        <f>SUM($C$142:UU142)</f>
        <v>339</v>
      </c>
      <c r="UV144" s="79">
        <f>SUM($C$142:UV142)</f>
        <v>340</v>
      </c>
      <c r="UW144" s="79">
        <f>SUM($C$142:UW142)</f>
        <v>341</v>
      </c>
      <c r="UX144" s="79">
        <f>SUM($C$142:UX142)</f>
        <v>342</v>
      </c>
      <c r="UY144" s="79">
        <f>SUM($C$142:UY142)</f>
        <v>343</v>
      </c>
      <c r="UZ144" s="79">
        <f>SUM($C$142:UZ142)</f>
        <v>344</v>
      </c>
      <c r="VA144" s="79">
        <f>SUM($C$142:VA142)</f>
        <v>345</v>
      </c>
      <c r="VB144" s="79">
        <f>SUM($C$142:VB142)</f>
        <v>346</v>
      </c>
      <c r="VC144" s="79">
        <f>SUM($C$142:VC142)</f>
        <v>347</v>
      </c>
      <c r="VD144" s="79">
        <f>SUM($C$142:VD142)</f>
        <v>348</v>
      </c>
      <c r="VE144" s="79">
        <f>SUM($C$142:VE142)</f>
        <v>349</v>
      </c>
      <c r="VF144" s="79">
        <f>SUM($C$142:VF142)</f>
        <v>350</v>
      </c>
      <c r="VG144" s="79">
        <f>SUM($C$142:VG142)</f>
        <v>351</v>
      </c>
      <c r="VH144" s="79">
        <f>SUM($C$142:VH142)</f>
        <v>352</v>
      </c>
      <c r="VI144" s="79">
        <f>SUM($C$142:VI142)</f>
        <v>353</v>
      </c>
      <c r="VJ144" s="79">
        <f>SUM($C$142:VJ142)</f>
        <v>354</v>
      </c>
      <c r="VK144" s="79">
        <f>SUM($C$142:VK142)</f>
        <v>355</v>
      </c>
      <c r="VL144" s="79">
        <f>SUM($C$142:VL142)</f>
        <v>356</v>
      </c>
      <c r="VM144" s="79">
        <f>SUM($C$142:VM142)</f>
        <v>357</v>
      </c>
      <c r="VN144" s="79">
        <f>SUM($C$142:VN142)</f>
        <v>358</v>
      </c>
      <c r="VO144" s="79">
        <f>SUM($C$142:VO142)</f>
        <v>359</v>
      </c>
      <c r="VP144" s="79">
        <f>SUM($C$142:VP142)</f>
        <v>360</v>
      </c>
      <c r="VQ144" s="79">
        <f>SUM($C$142:VQ142)</f>
        <v>361</v>
      </c>
      <c r="VR144" s="79">
        <f>SUM($C$142:VR142)</f>
        <v>362</v>
      </c>
      <c r="VS144" s="79">
        <f>SUM($C$142:VS142)</f>
        <v>363</v>
      </c>
      <c r="VT144" s="79">
        <f>SUM($C$142:VT142)</f>
        <v>364</v>
      </c>
      <c r="VU144" s="79">
        <f>SUM($C$142:VU142)</f>
        <v>365</v>
      </c>
      <c r="VV144" s="79">
        <f>SUM($C$142:VV142)</f>
        <v>366</v>
      </c>
      <c r="VW144" s="79">
        <f>SUM($C$142:VW142)</f>
        <v>367</v>
      </c>
      <c r="VX144" s="79">
        <f>SUM($C$142:VX142)</f>
        <v>368</v>
      </c>
      <c r="VY144" s="79">
        <f>SUM($C$142:VY142)</f>
        <v>369</v>
      </c>
      <c r="VZ144" s="79">
        <f>SUM($C$142:VZ142)</f>
        <v>370</v>
      </c>
      <c r="WA144" s="79">
        <f>SUM($C$142:WA142)</f>
        <v>371</v>
      </c>
      <c r="WB144" s="79">
        <f>SUM($C$142:WB142)</f>
        <v>372</v>
      </c>
      <c r="WC144" s="79">
        <f>SUM($C$142:WC142)</f>
        <v>373</v>
      </c>
      <c r="WD144" s="79">
        <f>SUM($C$142:WD142)</f>
        <v>374</v>
      </c>
      <c r="WE144" s="79">
        <f>SUM($C$142:WE142)</f>
        <v>375</v>
      </c>
      <c r="WF144" s="79">
        <f>SUM($C$142:WF142)</f>
        <v>376</v>
      </c>
      <c r="WG144" s="79">
        <f>SUM($C$142:WG142)</f>
        <v>377</v>
      </c>
      <c r="WH144" s="79">
        <f>SUM($C$142:WH142)</f>
        <v>378</v>
      </c>
      <c r="WI144" s="79">
        <f>SUM($C$142:WI142)</f>
        <v>379</v>
      </c>
      <c r="WJ144" s="79">
        <f>SUM($C$142:WJ142)</f>
        <v>380</v>
      </c>
      <c r="WK144" s="79">
        <f>SUM($C$142:WK142)</f>
        <v>381</v>
      </c>
      <c r="WL144" s="79">
        <f>SUM($C$142:WL142)</f>
        <v>382</v>
      </c>
      <c r="WM144" s="79">
        <f>SUM($C$142:WM142)</f>
        <v>383</v>
      </c>
      <c r="WN144" s="79">
        <f>SUM($C$142:WN142)</f>
        <v>384</v>
      </c>
      <c r="WO144" s="79">
        <f>SUM($C$142:WO142)</f>
        <v>385</v>
      </c>
      <c r="WP144" s="79">
        <f>SUM($C$142:WP142)</f>
        <v>386</v>
      </c>
      <c r="WQ144" s="79">
        <f>SUM($C$142:WQ142)</f>
        <v>387</v>
      </c>
      <c r="WR144" s="79">
        <f>SUM($C$142:WR142)</f>
        <v>388</v>
      </c>
      <c r="WS144" s="79">
        <f>SUM($C$142:WS142)</f>
        <v>389</v>
      </c>
      <c r="WT144" s="79">
        <f>SUM($C$142:WT142)</f>
        <v>390</v>
      </c>
      <c r="WU144" s="79">
        <f>SUM($C$142:WU142)</f>
        <v>391</v>
      </c>
      <c r="WV144" s="79">
        <f>SUM($C$142:WV142)</f>
        <v>392</v>
      </c>
      <c r="WW144" s="79">
        <f>SUM($C$142:WW142)</f>
        <v>393</v>
      </c>
      <c r="WX144" s="79">
        <f>SUM($C$142:WX142)</f>
        <v>394</v>
      </c>
      <c r="WY144" s="79">
        <f>SUM($C$142:WY142)</f>
        <v>395</v>
      </c>
      <c r="WZ144" s="79">
        <f>SUM($C$142:WZ142)</f>
        <v>396</v>
      </c>
      <c r="XA144" s="79">
        <f>SUM($C$142:XA142)</f>
        <v>397</v>
      </c>
      <c r="XB144" s="79">
        <f>SUM($C$142:XB142)</f>
        <v>398</v>
      </c>
      <c r="XC144" s="79">
        <f>SUM($C$142:XC142)</f>
        <v>399</v>
      </c>
      <c r="XD144" s="79">
        <f>SUM($C$142:XD142)</f>
        <v>400</v>
      </c>
      <c r="XE144" s="79">
        <f>SUM($C$142:XE142)</f>
        <v>401</v>
      </c>
      <c r="XF144" s="79">
        <f>SUM($C$142:XF142)</f>
        <v>402</v>
      </c>
      <c r="XG144" s="79">
        <f>SUM($C$142:XG142)</f>
        <v>403</v>
      </c>
      <c r="XH144" s="79">
        <f>SUM($C$142:XH142)</f>
        <v>404</v>
      </c>
      <c r="XI144" s="79">
        <f>SUM($C$142:XI142)</f>
        <v>405</v>
      </c>
      <c r="XJ144" s="79">
        <f>SUM($C$142:XJ142)</f>
        <v>406</v>
      </c>
      <c r="XK144" s="79">
        <f>SUM($C$142:XK142)</f>
        <v>407</v>
      </c>
      <c r="XL144" s="79">
        <f>SUM($C$142:XL142)</f>
        <v>408</v>
      </c>
      <c r="XM144" s="79">
        <f>SUM($C$142:XM142)</f>
        <v>409</v>
      </c>
      <c r="XN144" s="79">
        <f>SUM($C$142:XN142)</f>
        <v>410</v>
      </c>
      <c r="XO144" s="79">
        <f>SUM($C$142:XO142)</f>
        <v>411</v>
      </c>
      <c r="XP144" s="79">
        <f>SUM($C$142:XP142)</f>
        <v>412</v>
      </c>
      <c r="XQ144" s="79">
        <f>SUM($C$142:XQ142)</f>
        <v>413</v>
      </c>
      <c r="XR144" s="79">
        <f>SUM($C$142:XR142)</f>
        <v>414</v>
      </c>
      <c r="XS144" s="79">
        <f>SUM($C$142:XS142)</f>
        <v>415</v>
      </c>
      <c r="XT144" s="79">
        <f>SUM($C$142:XT142)</f>
        <v>416</v>
      </c>
      <c r="XU144" s="79">
        <f>SUM($C$142:XU142)</f>
        <v>417</v>
      </c>
      <c r="XV144" s="79">
        <f>SUM($C$142:XV142)</f>
        <v>418</v>
      </c>
      <c r="XW144" s="79">
        <f>SUM($C$142:XW142)</f>
        <v>419</v>
      </c>
      <c r="XX144" s="79">
        <f>SUM($C$142:XX142)</f>
        <v>420</v>
      </c>
      <c r="XY144" s="79">
        <f>SUM($C$142:XY142)</f>
        <v>421</v>
      </c>
      <c r="XZ144" s="79">
        <f>SUM($C$142:XZ142)</f>
        <v>422</v>
      </c>
      <c r="YA144" s="79">
        <f>SUM($C$142:YA142)</f>
        <v>423</v>
      </c>
      <c r="YB144" s="79">
        <f>SUM($C$142:YB142)</f>
        <v>424</v>
      </c>
      <c r="YC144" s="79">
        <f>SUM($C$142:YC142)</f>
        <v>425</v>
      </c>
      <c r="YD144" s="79">
        <f>SUM($C$142:YD142)</f>
        <v>426</v>
      </c>
      <c r="YE144" s="79">
        <f>SUM($C$142:YE142)</f>
        <v>427</v>
      </c>
      <c r="YF144" s="79">
        <f>SUM($C$142:YF142)</f>
        <v>428</v>
      </c>
      <c r="YG144" s="79">
        <f>SUM($C$142:YG142)</f>
        <v>429</v>
      </c>
      <c r="YH144" s="79">
        <f>SUM($C$142:YH142)</f>
        <v>430</v>
      </c>
      <c r="YI144" s="79">
        <f>SUM($C$142:YI142)</f>
        <v>431</v>
      </c>
      <c r="YJ144" s="79">
        <f>SUM($C$142:YJ142)</f>
        <v>432</v>
      </c>
      <c r="YK144" s="79">
        <f>SUM($C$142:YK142)</f>
        <v>433</v>
      </c>
      <c r="YL144" s="79">
        <f>SUM($C$142:YL142)</f>
        <v>433</v>
      </c>
      <c r="YM144" s="79">
        <f>SUM($C$142:YM142)</f>
        <v>433</v>
      </c>
      <c r="YN144" s="79">
        <f>SUM($C$142:YN142)</f>
        <v>433</v>
      </c>
      <c r="YO144" s="79">
        <f>SUM($C$142:YO142)</f>
        <v>433</v>
      </c>
      <c r="YP144" s="79">
        <f>SUM($C$142:YP142)</f>
        <v>434</v>
      </c>
      <c r="YQ144" s="79">
        <f>SUM($C$142:YQ142)</f>
        <v>434</v>
      </c>
    </row>
    <row r="145" spans="1:667" s="79" customFormat="1" x14ac:dyDescent="0.25">
      <c r="A145" s="148" t="s">
        <v>1971</v>
      </c>
      <c r="B145" s="68"/>
      <c r="C145" s="79">
        <f>B145+1</f>
        <v>1</v>
      </c>
      <c r="D145" s="79">
        <f>C145+1</f>
        <v>2</v>
      </c>
      <c r="E145" s="79">
        <f t="shared" ref="E145:BP145" si="1429">D145+1</f>
        <v>3</v>
      </c>
      <c r="F145" s="79">
        <f t="shared" si="1429"/>
        <v>4</v>
      </c>
      <c r="G145" s="79">
        <f t="shared" si="1429"/>
        <v>5</v>
      </c>
      <c r="H145" s="79">
        <f t="shared" si="1429"/>
        <v>6</v>
      </c>
      <c r="I145" s="79">
        <f t="shared" si="1429"/>
        <v>7</v>
      </c>
      <c r="J145" s="79">
        <f t="shared" si="1429"/>
        <v>8</v>
      </c>
      <c r="K145" s="79">
        <f t="shared" si="1429"/>
        <v>9</v>
      </c>
      <c r="L145" s="79">
        <f t="shared" si="1429"/>
        <v>10</v>
      </c>
      <c r="M145" s="79">
        <f t="shared" si="1429"/>
        <v>11</v>
      </c>
      <c r="N145" s="79">
        <f t="shared" si="1429"/>
        <v>12</v>
      </c>
      <c r="O145" s="79">
        <f t="shared" si="1429"/>
        <v>13</v>
      </c>
      <c r="P145" s="79">
        <f t="shared" si="1429"/>
        <v>14</v>
      </c>
      <c r="Q145" s="79">
        <f t="shared" si="1429"/>
        <v>15</v>
      </c>
      <c r="R145" s="79">
        <f t="shared" si="1429"/>
        <v>16</v>
      </c>
      <c r="S145" s="79">
        <f t="shared" si="1429"/>
        <v>17</v>
      </c>
      <c r="T145" s="79">
        <f t="shared" si="1429"/>
        <v>18</v>
      </c>
      <c r="U145" s="79">
        <f t="shared" si="1429"/>
        <v>19</v>
      </c>
      <c r="V145" s="79">
        <f t="shared" si="1429"/>
        <v>20</v>
      </c>
      <c r="W145" s="79">
        <f t="shared" si="1429"/>
        <v>21</v>
      </c>
      <c r="X145" s="79">
        <f t="shared" si="1429"/>
        <v>22</v>
      </c>
      <c r="Y145" s="79">
        <f t="shared" si="1429"/>
        <v>23</v>
      </c>
      <c r="Z145" s="79">
        <f t="shared" si="1429"/>
        <v>24</v>
      </c>
      <c r="AA145" s="79">
        <f t="shared" si="1429"/>
        <v>25</v>
      </c>
      <c r="AB145" s="79">
        <f t="shared" si="1429"/>
        <v>26</v>
      </c>
      <c r="AC145" s="79">
        <f t="shared" si="1429"/>
        <v>27</v>
      </c>
      <c r="AD145" s="79">
        <f t="shared" si="1429"/>
        <v>28</v>
      </c>
      <c r="AE145" s="79">
        <f t="shared" si="1429"/>
        <v>29</v>
      </c>
      <c r="AF145" s="79">
        <f t="shared" si="1429"/>
        <v>30</v>
      </c>
      <c r="AG145" s="79">
        <f t="shared" si="1429"/>
        <v>31</v>
      </c>
      <c r="AH145" s="79">
        <f t="shared" si="1429"/>
        <v>32</v>
      </c>
      <c r="AI145" s="79">
        <f t="shared" si="1429"/>
        <v>33</v>
      </c>
      <c r="AJ145" s="79">
        <f t="shared" si="1429"/>
        <v>34</v>
      </c>
      <c r="AK145" s="79">
        <f t="shared" si="1429"/>
        <v>35</v>
      </c>
      <c r="AL145" s="79">
        <f t="shared" si="1429"/>
        <v>36</v>
      </c>
      <c r="AM145" s="79">
        <f t="shared" si="1429"/>
        <v>37</v>
      </c>
      <c r="AN145" s="79">
        <f t="shared" si="1429"/>
        <v>38</v>
      </c>
      <c r="AO145" s="79">
        <f t="shared" si="1429"/>
        <v>39</v>
      </c>
      <c r="AP145" s="79">
        <f t="shared" si="1429"/>
        <v>40</v>
      </c>
      <c r="AQ145" s="79">
        <f t="shared" si="1429"/>
        <v>41</v>
      </c>
      <c r="AR145" s="79">
        <f t="shared" si="1429"/>
        <v>42</v>
      </c>
      <c r="AS145" s="79">
        <f t="shared" si="1429"/>
        <v>43</v>
      </c>
      <c r="AT145" s="79">
        <f t="shared" si="1429"/>
        <v>44</v>
      </c>
      <c r="AU145" s="79">
        <f t="shared" si="1429"/>
        <v>45</v>
      </c>
      <c r="AV145" s="79">
        <f t="shared" si="1429"/>
        <v>46</v>
      </c>
      <c r="AW145" s="79">
        <f t="shared" si="1429"/>
        <v>47</v>
      </c>
      <c r="AX145" s="79">
        <f t="shared" si="1429"/>
        <v>48</v>
      </c>
      <c r="AY145" s="79">
        <f t="shared" si="1429"/>
        <v>49</v>
      </c>
      <c r="AZ145" s="79">
        <f t="shared" si="1429"/>
        <v>50</v>
      </c>
      <c r="BA145" s="79">
        <f t="shared" si="1429"/>
        <v>51</v>
      </c>
      <c r="BB145" s="79">
        <f t="shared" si="1429"/>
        <v>52</v>
      </c>
      <c r="BC145" s="79">
        <f t="shared" si="1429"/>
        <v>53</v>
      </c>
      <c r="BD145" s="79">
        <f t="shared" si="1429"/>
        <v>54</v>
      </c>
      <c r="BE145" s="79">
        <f t="shared" si="1429"/>
        <v>55</v>
      </c>
      <c r="BF145" s="79">
        <f t="shared" si="1429"/>
        <v>56</v>
      </c>
      <c r="BG145" s="79">
        <f t="shared" si="1429"/>
        <v>57</v>
      </c>
      <c r="BH145" s="79">
        <f t="shared" si="1429"/>
        <v>58</v>
      </c>
      <c r="BI145" s="79">
        <f t="shared" si="1429"/>
        <v>59</v>
      </c>
      <c r="BJ145" s="79">
        <f t="shared" si="1429"/>
        <v>60</v>
      </c>
      <c r="BK145" s="79">
        <f t="shared" si="1429"/>
        <v>61</v>
      </c>
      <c r="BL145" s="79">
        <f t="shared" si="1429"/>
        <v>62</v>
      </c>
      <c r="BM145" s="79">
        <f t="shared" si="1429"/>
        <v>63</v>
      </c>
      <c r="BN145" s="79">
        <f t="shared" si="1429"/>
        <v>64</v>
      </c>
      <c r="BO145" s="79">
        <f t="shared" si="1429"/>
        <v>65</v>
      </c>
      <c r="BP145" s="79">
        <f t="shared" si="1429"/>
        <v>66</v>
      </c>
      <c r="BQ145" s="79">
        <f t="shared" ref="BQ145:EB145" si="1430">BP145+1</f>
        <v>67</v>
      </c>
      <c r="BR145" s="79">
        <f t="shared" si="1430"/>
        <v>68</v>
      </c>
      <c r="BS145" s="79">
        <f t="shared" si="1430"/>
        <v>69</v>
      </c>
      <c r="BT145" s="79">
        <f t="shared" si="1430"/>
        <v>70</v>
      </c>
      <c r="BU145" s="79">
        <f t="shared" si="1430"/>
        <v>71</v>
      </c>
      <c r="BV145" s="79">
        <f t="shared" si="1430"/>
        <v>72</v>
      </c>
      <c r="BW145" s="79">
        <f t="shared" si="1430"/>
        <v>73</v>
      </c>
      <c r="BX145" s="79">
        <f t="shared" si="1430"/>
        <v>74</v>
      </c>
      <c r="BY145" s="79">
        <f t="shared" si="1430"/>
        <v>75</v>
      </c>
      <c r="BZ145" s="79">
        <f t="shared" si="1430"/>
        <v>76</v>
      </c>
      <c r="CA145" s="79">
        <f t="shared" si="1430"/>
        <v>77</v>
      </c>
      <c r="CB145" s="79">
        <f t="shared" si="1430"/>
        <v>78</v>
      </c>
      <c r="CC145" s="79">
        <f t="shared" si="1430"/>
        <v>79</v>
      </c>
      <c r="CD145" s="79">
        <f t="shared" si="1430"/>
        <v>80</v>
      </c>
      <c r="CE145" s="79">
        <f t="shared" si="1430"/>
        <v>81</v>
      </c>
      <c r="CF145" s="79">
        <f t="shared" si="1430"/>
        <v>82</v>
      </c>
      <c r="CG145" s="79">
        <f t="shared" si="1430"/>
        <v>83</v>
      </c>
      <c r="CH145" s="79">
        <f t="shared" si="1430"/>
        <v>84</v>
      </c>
      <c r="CI145" s="79">
        <f t="shared" si="1430"/>
        <v>85</v>
      </c>
      <c r="CJ145" s="79">
        <f t="shared" si="1430"/>
        <v>86</v>
      </c>
      <c r="CK145" s="79">
        <f t="shared" si="1430"/>
        <v>87</v>
      </c>
      <c r="CL145" s="79">
        <f t="shared" si="1430"/>
        <v>88</v>
      </c>
      <c r="CM145" s="79">
        <f t="shared" si="1430"/>
        <v>89</v>
      </c>
      <c r="CN145" s="79">
        <f t="shared" si="1430"/>
        <v>90</v>
      </c>
      <c r="CO145" s="79">
        <f t="shared" si="1430"/>
        <v>91</v>
      </c>
      <c r="CP145" s="79">
        <f t="shared" si="1430"/>
        <v>92</v>
      </c>
      <c r="CQ145" s="79">
        <f t="shared" si="1430"/>
        <v>93</v>
      </c>
      <c r="CR145" s="79">
        <f t="shared" si="1430"/>
        <v>94</v>
      </c>
      <c r="CS145" s="79">
        <f t="shared" si="1430"/>
        <v>95</v>
      </c>
      <c r="CT145" s="79">
        <f t="shared" si="1430"/>
        <v>96</v>
      </c>
      <c r="CU145" s="79">
        <f t="shared" si="1430"/>
        <v>97</v>
      </c>
      <c r="CV145" s="79">
        <f t="shared" si="1430"/>
        <v>98</v>
      </c>
      <c r="CW145" s="79">
        <f t="shared" si="1430"/>
        <v>99</v>
      </c>
      <c r="CX145" s="79">
        <f t="shared" si="1430"/>
        <v>100</v>
      </c>
      <c r="CY145" s="79">
        <f t="shared" si="1430"/>
        <v>101</v>
      </c>
      <c r="CZ145" s="79">
        <f t="shared" si="1430"/>
        <v>102</v>
      </c>
      <c r="DA145" s="79">
        <f t="shared" si="1430"/>
        <v>103</v>
      </c>
      <c r="DB145" s="79">
        <f t="shared" si="1430"/>
        <v>104</v>
      </c>
      <c r="DC145" s="79">
        <f t="shared" si="1430"/>
        <v>105</v>
      </c>
      <c r="DD145" s="79">
        <f t="shared" si="1430"/>
        <v>106</v>
      </c>
      <c r="DE145" s="79">
        <f t="shared" si="1430"/>
        <v>107</v>
      </c>
      <c r="DF145" s="79">
        <f t="shared" si="1430"/>
        <v>108</v>
      </c>
      <c r="DG145" s="79">
        <f t="shared" si="1430"/>
        <v>109</v>
      </c>
      <c r="DH145" s="79">
        <f t="shared" si="1430"/>
        <v>110</v>
      </c>
      <c r="DI145" s="79">
        <f t="shared" si="1430"/>
        <v>111</v>
      </c>
      <c r="DJ145" s="79">
        <f t="shared" si="1430"/>
        <v>112</v>
      </c>
      <c r="DK145" s="79">
        <f t="shared" si="1430"/>
        <v>113</v>
      </c>
      <c r="DL145" s="79">
        <f t="shared" si="1430"/>
        <v>114</v>
      </c>
      <c r="DM145" s="79">
        <f t="shared" si="1430"/>
        <v>115</v>
      </c>
      <c r="DN145" s="79">
        <f t="shared" si="1430"/>
        <v>116</v>
      </c>
      <c r="DO145" s="79">
        <f t="shared" si="1430"/>
        <v>117</v>
      </c>
      <c r="DP145" s="79">
        <f t="shared" si="1430"/>
        <v>118</v>
      </c>
      <c r="DQ145" s="79">
        <f t="shared" si="1430"/>
        <v>119</v>
      </c>
      <c r="DR145" s="79">
        <f t="shared" si="1430"/>
        <v>120</v>
      </c>
      <c r="DS145" s="79">
        <f t="shared" si="1430"/>
        <v>121</v>
      </c>
      <c r="DT145" s="79">
        <f t="shared" si="1430"/>
        <v>122</v>
      </c>
      <c r="DU145" s="79">
        <f t="shared" si="1430"/>
        <v>123</v>
      </c>
      <c r="DV145" s="79">
        <f t="shared" si="1430"/>
        <v>124</v>
      </c>
      <c r="DW145" s="79">
        <f t="shared" si="1430"/>
        <v>125</v>
      </c>
      <c r="DX145" s="79">
        <f t="shared" si="1430"/>
        <v>126</v>
      </c>
      <c r="DY145" s="79">
        <f t="shared" si="1430"/>
        <v>127</v>
      </c>
      <c r="DZ145" s="79">
        <f t="shared" si="1430"/>
        <v>128</v>
      </c>
      <c r="EA145" s="79">
        <f t="shared" si="1430"/>
        <v>129</v>
      </c>
      <c r="EB145" s="79">
        <f t="shared" si="1430"/>
        <v>130</v>
      </c>
      <c r="EC145" s="79">
        <f t="shared" ref="EC145:GN145" si="1431">EB145+1</f>
        <v>131</v>
      </c>
      <c r="ED145" s="79">
        <f t="shared" si="1431"/>
        <v>132</v>
      </c>
      <c r="EE145" s="79">
        <f t="shared" si="1431"/>
        <v>133</v>
      </c>
      <c r="EF145" s="79">
        <f t="shared" si="1431"/>
        <v>134</v>
      </c>
      <c r="EG145" s="79">
        <f t="shared" si="1431"/>
        <v>135</v>
      </c>
      <c r="EH145" s="79">
        <f t="shared" si="1431"/>
        <v>136</v>
      </c>
      <c r="EI145" s="79">
        <f t="shared" si="1431"/>
        <v>137</v>
      </c>
      <c r="EJ145" s="79">
        <f t="shared" si="1431"/>
        <v>138</v>
      </c>
      <c r="EK145" s="79">
        <f t="shared" si="1431"/>
        <v>139</v>
      </c>
      <c r="EL145" s="79">
        <f t="shared" si="1431"/>
        <v>140</v>
      </c>
      <c r="EM145" s="79">
        <f t="shared" si="1431"/>
        <v>141</v>
      </c>
      <c r="EN145" s="79">
        <f t="shared" si="1431"/>
        <v>142</v>
      </c>
      <c r="EO145" s="79">
        <f t="shared" si="1431"/>
        <v>143</v>
      </c>
      <c r="EP145" s="79">
        <f t="shared" si="1431"/>
        <v>144</v>
      </c>
      <c r="EQ145" s="79">
        <f t="shared" si="1431"/>
        <v>145</v>
      </c>
      <c r="ER145" s="79">
        <f t="shared" si="1431"/>
        <v>146</v>
      </c>
      <c r="ES145" s="79">
        <f t="shared" si="1431"/>
        <v>147</v>
      </c>
      <c r="ET145" s="79">
        <f t="shared" si="1431"/>
        <v>148</v>
      </c>
      <c r="EU145" s="79">
        <f t="shared" si="1431"/>
        <v>149</v>
      </c>
      <c r="EV145" s="79">
        <f t="shared" si="1431"/>
        <v>150</v>
      </c>
      <c r="EW145" s="79">
        <f t="shared" si="1431"/>
        <v>151</v>
      </c>
      <c r="EX145" s="79">
        <f t="shared" si="1431"/>
        <v>152</v>
      </c>
      <c r="EY145" s="79">
        <f t="shared" si="1431"/>
        <v>153</v>
      </c>
      <c r="EZ145" s="79">
        <f t="shared" si="1431"/>
        <v>154</v>
      </c>
      <c r="FA145" s="79">
        <f t="shared" si="1431"/>
        <v>155</v>
      </c>
      <c r="FB145" s="79">
        <f t="shared" si="1431"/>
        <v>156</v>
      </c>
      <c r="FC145" s="79">
        <f t="shared" si="1431"/>
        <v>157</v>
      </c>
      <c r="FD145" s="79">
        <f t="shared" si="1431"/>
        <v>158</v>
      </c>
      <c r="FE145" s="79">
        <f t="shared" si="1431"/>
        <v>159</v>
      </c>
      <c r="FF145" s="79">
        <f t="shared" si="1431"/>
        <v>160</v>
      </c>
      <c r="FG145" s="79">
        <f t="shared" si="1431"/>
        <v>161</v>
      </c>
      <c r="FH145" s="79">
        <f t="shared" si="1431"/>
        <v>162</v>
      </c>
      <c r="FI145" s="79">
        <f t="shared" si="1431"/>
        <v>163</v>
      </c>
      <c r="FJ145" s="79">
        <f t="shared" si="1431"/>
        <v>164</v>
      </c>
      <c r="FK145" s="79">
        <f t="shared" si="1431"/>
        <v>165</v>
      </c>
      <c r="FL145" s="79">
        <f t="shared" si="1431"/>
        <v>166</v>
      </c>
      <c r="FM145" s="79">
        <f t="shared" si="1431"/>
        <v>167</v>
      </c>
      <c r="FN145" s="79">
        <f t="shared" si="1431"/>
        <v>168</v>
      </c>
      <c r="FO145" s="79">
        <f t="shared" si="1431"/>
        <v>169</v>
      </c>
      <c r="FP145" s="79">
        <f t="shared" si="1431"/>
        <v>170</v>
      </c>
      <c r="FQ145" s="79">
        <f t="shared" si="1431"/>
        <v>171</v>
      </c>
      <c r="FR145" s="79">
        <f t="shared" si="1431"/>
        <v>172</v>
      </c>
      <c r="FS145" s="79">
        <f t="shared" si="1431"/>
        <v>173</v>
      </c>
      <c r="FT145" s="79">
        <f t="shared" si="1431"/>
        <v>174</v>
      </c>
      <c r="FU145" s="79">
        <f t="shared" si="1431"/>
        <v>175</v>
      </c>
      <c r="FV145" s="79">
        <f t="shared" si="1431"/>
        <v>176</v>
      </c>
      <c r="FW145" s="79">
        <f t="shared" si="1431"/>
        <v>177</v>
      </c>
      <c r="FX145" s="79">
        <f t="shared" si="1431"/>
        <v>178</v>
      </c>
      <c r="FY145" s="79">
        <f t="shared" si="1431"/>
        <v>179</v>
      </c>
      <c r="FZ145" s="79">
        <f t="shared" si="1431"/>
        <v>180</v>
      </c>
      <c r="GA145" s="79">
        <f t="shared" si="1431"/>
        <v>181</v>
      </c>
      <c r="GB145" s="79">
        <f t="shared" si="1431"/>
        <v>182</v>
      </c>
      <c r="GC145" s="79">
        <f t="shared" si="1431"/>
        <v>183</v>
      </c>
      <c r="GD145" s="79">
        <f t="shared" si="1431"/>
        <v>184</v>
      </c>
      <c r="GE145" s="79">
        <f t="shared" si="1431"/>
        <v>185</v>
      </c>
      <c r="GF145" s="79">
        <f t="shared" si="1431"/>
        <v>186</v>
      </c>
      <c r="GG145" s="79">
        <f t="shared" si="1431"/>
        <v>187</v>
      </c>
      <c r="GH145" s="79">
        <f t="shared" si="1431"/>
        <v>188</v>
      </c>
      <c r="GI145" s="79">
        <f t="shared" si="1431"/>
        <v>189</v>
      </c>
      <c r="GJ145" s="79">
        <f t="shared" si="1431"/>
        <v>190</v>
      </c>
      <c r="GK145" s="79">
        <f t="shared" si="1431"/>
        <v>191</v>
      </c>
      <c r="GL145" s="79">
        <f t="shared" si="1431"/>
        <v>192</v>
      </c>
      <c r="GM145" s="79">
        <f t="shared" si="1431"/>
        <v>193</v>
      </c>
      <c r="GN145" s="79">
        <f t="shared" si="1431"/>
        <v>194</v>
      </c>
      <c r="GO145" s="79">
        <f t="shared" ref="GO145:IZ145" si="1432">GN145+1</f>
        <v>195</v>
      </c>
      <c r="GP145" s="79">
        <f t="shared" si="1432"/>
        <v>196</v>
      </c>
      <c r="GQ145" s="79">
        <f t="shared" si="1432"/>
        <v>197</v>
      </c>
      <c r="GR145" s="79">
        <f t="shared" si="1432"/>
        <v>198</v>
      </c>
      <c r="GS145" s="79">
        <f t="shared" si="1432"/>
        <v>199</v>
      </c>
      <c r="GT145" s="79">
        <f t="shared" si="1432"/>
        <v>200</v>
      </c>
      <c r="GU145" s="79">
        <f t="shared" si="1432"/>
        <v>201</v>
      </c>
      <c r="GV145" s="79">
        <f t="shared" si="1432"/>
        <v>202</v>
      </c>
      <c r="GW145" s="79">
        <f t="shared" si="1432"/>
        <v>203</v>
      </c>
      <c r="GX145" s="79">
        <f t="shared" si="1432"/>
        <v>204</v>
      </c>
      <c r="GY145" s="79">
        <f t="shared" si="1432"/>
        <v>205</v>
      </c>
      <c r="GZ145" s="79">
        <f t="shared" si="1432"/>
        <v>206</v>
      </c>
      <c r="HA145" s="79">
        <f t="shared" si="1432"/>
        <v>207</v>
      </c>
      <c r="HB145" s="79">
        <f t="shared" si="1432"/>
        <v>208</v>
      </c>
      <c r="HC145" s="79">
        <f t="shared" si="1432"/>
        <v>209</v>
      </c>
      <c r="HD145" s="79">
        <f t="shared" si="1432"/>
        <v>210</v>
      </c>
      <c r="HE145" s="79">
        <f t="shared" si="1432"/>
        <v>211</v>
      </c>
      <c r="HF145" s="79">
        <f t="shared" si="1432"/>
        <v>212</v>
      </c>
      <c r="HG145" s="79">
        <f t="shared" si="1432"/>
        <v>213</v>
      </c>
      <c r="HH145" s="79">
        <f t="shared" si="1432"/>
        <v>214</v>
      </c>
      <c r="HI145" s="79">
        <f t="shared" si="1432"/>
        <v>215</v>
      </c>
      <c r="HJ145" s="79">
        <f t="shared" si="1432"/>
        <v>216</v>
      </c>
      <c r="HK145" s="79">
        <f t="shared" si="1432"/>
        <v>217</v>
      </c>
      <c r="HL145" s="79">
        <f t="shared" si="1432"/>
        <v>218</v>
      </c>
      <c r="HM145" s="79">
        <f t="shared" si="1432"/>
        <v>219</v>
      </c>
      <c r="HN145" s="79">
        <f t="shared" si="1432"/>
        <v>220</v>
      </c>
      <c r="HO145" s="79">
        <f t="shared" si="1432"/>
        <v>221</v>
      </c>
      <c r="HP145" s="79">
        <f t="shared" si="1432"/>
        <v>222</v>
      </c>
      <c r="HQ145" s="79">
        <f t="shared" si="1432"/>
        <v>223</v>
      </c>
      <c r="HR145" s="79">
        <f t="shared" si="1432"/>
        <v>224</v>
      </c>
      <c r="HS145" s="79">
        <f t="shared" si="1432"/>
        <v>225</v>
      </c>
      <c r="HT145" s="79">
        <f t="shared" si="1432"/>
        <v>226</v>
      </c>
      <c r="HU145" s="79">
        <f t="shared" si="1432"/>
        <v>227</v>
      </c>
      <c r="HV145" s="79">
        <f t="shared" si="1432"/>
        <v>228</v>
      </c>
      <c r="HW145" s="79">
        <f t="shared" si="1432"/>
        <v>229</v>
      </c>
      <c r="HX145" s="79">
        <f t="shared" si="1432"/>
        <v>230</v>
      </c>
      <c r="HY145" s="79">
        <f t="shared" si="1432"/>
        <v>231</v>
      </c>
      <c r="HZ145" s="79">
        <f t="shared" si="1432"/>
        <v>232</v>
      </c>
      <c r="IA145" s="79">
        <f t="shared" si="1432"/>
        <v>233</v>
      </c>
      <c r="IB145" s="79">
        <f t="shared" si="1432"/>
        <v>234</v>
      </c>
      <c r="IC145" s="79">
        <f t="shared" si="1432"/>
        <v>235</v>
      </c>
      <c r="ID145" s="79">
        <f t="shared" si="1432"/>
        <v>236</v>
      </c>
      <c r="IE145" s="79">
        <f t="shared" si="1432"/>
        <v>237</v>
      </c>
      <c r="IF145" s="79">
        <f t="shared" si="1432"/>
        <v>238</v>
      </c>
      <c r="IG145" s="79">
        <f t="shared" si="1432"/>
        <v>239</v>
      </c>
      <c r="IH145" s="79">
        <f t="shared" si="1432"/>
        <v>240</v>
      </c>
      <c r="II145" s="79">
        <f t="shared" si="1432"/>
        <v>241</v>
      </c>
      <c r="IJ145" s="79">
        <f t="shared" si="1432"/>
        <v>242</v>
      </c>
      <c r="IK145" s="79">
        <f t="shared" si="1432"/>
        <v>243</v>
      </c>
      <c r="IL145" s="79">
        <f t="shared" si="1432"/>
        <v>244</v>
      </c>
      <c r="IM145" s="79">
        <f t="shared" si="1432"/>
        <v>245</v>
      </c>
      <c r="IN145" s="79">
        <f t="shared" si="1432"/>
        <v>246</v>
      </c>
      <c r="IO145" s="79">
        <f t="shared" si="1432"/>
        <v>247</v>
      </c>
      <c r="IP145" s="79">
        <f t="shared" si="1432"/>
        <v>248</v>
      </c>
      <c r="IQ145" s="79">
        <f t="shared" si="1432"/>
        <v>249</v>
      </c>
      <c r="IR145" s="79">
        <f t="shared" si="1432"/>
        <v>250</v>
      </c>
      <c r="IS145" s="79">
        <f t="shared" si="1432"/>
        <v>251</v>
      </c>
      <c r="IT145" s="79">
        <f t="shared" si="1432"/>
        <v>252</v>
      </c>
      <c r="IU145" s="79">
        <f t="shared" si="1432"/>
        <v>253</v>
      </c>
      <c r="IV145" s="79">
        <f t="shared" si="1432"/>
        <v>254</v>
      </c>
      <c r="IW145" s="79">
        <f t="shared" si="1432"/>
        <v>255</v>
      </c>
      <c r="IX145" s="79">
        <f t="shared" si="1432"/>
        <v>256</v>
      </c>
      <c r="IY145" s="79">
        <f t="shared" si="1432"/>
        <v>257</v>
      </c>
      <c r="IZ145" s="79">
        <f t="shared" si="1432"/>
        <v>258</v>
      </c>
      <c r="JA145" s="79">
        <f t="shared" ref="JA145:LJ145" si="1433">IZ145+1</f>
        <v>259</v>
      </c>
      <c r="JB145" s="79">
        <f t="shared" si="1433"/>
        <v>260</v>
      </c>
      <c r="JC145" s="79">
        <f t="shared" si="1433"/>
        <v>261</v>
      </c>
      <c r="JD145" s="79">
        <f t="shared" si="1433"/>
        <v>262</v>
      </c>
      <c r="JE145" s="79">
        <f t="shared" si="1433"/>
        <v>263</v>
      </c>
      <c r="JF145" s="79">
        <f t="shared" si="1433"/>
        <v>264</v>
      </c>
      <c r="JG145" s="79">
        <f t="shared" si="1433"/>
        <v>265</v>
      </c>
      <c r="JH145" s="79">
        <f t="shared" si="1433"/>
        <v>266</v>
      </c>
      <c r="JI145" s="79">
        <f t="shared" si="1433"/>
        <v>267</v>
      </c>
      <c r="JJ145" s="79">
        <f t="shared" si="1433"/>
        <v>268</v>
      </c>
      <c r="JK145" s="79">
        <f t="shared" si="1433"/>
        <v>269</v>
      </c>
      <c r="JL145" s="79">
        <f t="shared" si="1433"/>
        <v>270</v>
      </c>
      <c r="JM145" s="79">
        <f t="shared" si="1433"/>
        <v>271</v>
      </c>
      <c r="JN145" s="79">
        <f t="shared" si="1433"/>
        <v>272</v>
      </c>
      <c r="JO145" s="79">
        <f t="shared" si="1433"/>
        <v>273</v>
      </c>
      <c r="JP145" s="79">
        <f t="shared" si="1433"/>
        <v>274</v>
      </c>
      <c r="JQ145" s="79">
        <f t="shared" si="1433"/>
        <v>275</v>
      </c>
      <c r="JR145" s="79">
        <f t="shared" si="1433"/>
        <v>276</v>
      </c>
      <c r="JS145" s="79">
        <f t="shared" si="1433"/>
        <v>277</v>
      </c>
      <c r="JT145" s="79">
        <f t="shared" si="1433"/>
        <v>278</v>
      </c>
      <c r="JU145" s="79">
        <f t="shared" si="1433"/>
        <v>279</v>
      </c>
      <c r="JV145" s="79">
        <f t="shared" si="1433"/>
        <v>280</v>
      </c>
      <c r="JW145" s="79">
        <f t="shared" si="1433"/>
        <v>281</v>
      </c>
      <c r="JX145" s="79">
        <f t="shared" si="1433"/>
        <v>282</v>
      </c>
      <c r="JY145" s="79">
        <f t="shared" si="1433"/>
        <v>283</v>
      </c>
      <c r="JZ145" s="79">
        <f t="shared" si="1433"/>
        <v>284</v>
      </c>
      <c r="KA145" s="79">
        <f t="shared" si="1433"/>
        <v>285</v>
      </c>
      <c r="KB145" s="79">
        <f t="shared" si="1433"/>
        <v>286</v>
      </c>
      <c r="KC145" s="79">
        <f t="shared" si="1433"/>
        <v>287</v>
      </c>
      <c r="KD145" s="79">
        <f t="shared" si="1433"/>
        <v>288</v>
      </c>
      <c r="KE145" s="79">
        <f t="shared" si="1433"/>
        <v>289</v>
      </c>
      <c r="KF145" s="79">
        <f t="shared" si="1433"/>
        <v>290</v>
      </c>
      <c r="KG145" s="79">
        <f t="shared" si="1433"/>
        <v>291</v>
      </c>
      <c r="KH145" s="79">
        <f t="shared" si="1433"/>
        <v>292</v>
      </c>
      <c r="KI145" s="79">
        <f t="shared" si="1433"/>
        <v>293</v>
      </c>
      <c r="KJ145" s="79">
        <f t="shared" si="1433"/>
        <v>294</v>
      </c>
      <c r="KK145" s="79">
        <f t="shared" si="1433"/>
        <v>295</v>
      </c>
      <c r="KL145" s="79">
        <f t="shared" si="1433"/>
        <v>296</v>
      </c>
      <c r="KM145" s="79">
        <f t="shared" si="1433"/>
        <v>297</v>
      </c>
      <c r="KN145" s="79">
        <f t="shared" si="1433"/>
        <v>298</v>
      </c>
      <c r="KO145" s="79">
        <f t="shared" si="1433"/>
        <v>299</v>
      </c>
      <c r="KP145" s="79">
        <f t="shared" si="1433"/>
        <v>300</v>
      </c>
      <c r="KQ145" s="79">
        <f t="shared" si="1433"/>
        <v>301</v>
      </c>
      <c r="KR145" s="79">
        <f t="shared" si="1433"/>
        <v>302</v>
      </c>
      <c r="KS145" s="79">
        <f t="shared" si="1433"/>
        <v>303</v>
      </c>
      <c r="KT145" s="79">
        <f t="shared" si="1433"/>
        <v>304</v>
      </c>
      <c r="KU145" s="79">
        <f t="shared" si="1433"/>
        <v>305</v>
      </c>
      <c r="KV145" s="79">
        <f t="shared" si="1433"/>
        <v>306</v>
      </c>
      <c r="KW145" s="79">
        <f t="shared" si="1433"/>
        <v>307</v>
      </c>
      <c r="KX145" s="79">
        <f t="shared" si="1433"/>
        <v>308</v>
      </c>
      <c r="KY145" s="79">
        <f t="shared" si="1433"/>
        <v>309</v>
      </c>
      <c r="KZ145" s="79">
        <f t="shared" si="1433"/>
        <v>310</v>
      </c>
      <c r="LA145" s="79">
        <f t="shared" si="1433"/>
        <v>311</v>
      </c>
      <c r="LB145" s="79">
        <f t="shared" si="1433"/>
        <v>312</v>
      </c>
      <c r="LC145" s="79">
        <f t="shared" si="1433"/>
        <v>313</v>
      </c>
      <c r="LD145" s="79">
        <f t="shared" si="1433"/>
        <v>314</v>
      </c>
      <c r="LE145" s="79">
        <f t="shared" si="1433"/>
        <v>315</v>
      </c>
      <c r="LF145" s="79">
        <f t="shared" si="1433"/>
        <v>316</v>
      </c>
      <c r="LG145" s="79">
        <f t="shared" si="1433"/>
        <v>317</v>
      </c>
      <c r="LH145" s="79">
        <f t="shared" si="1433"/>
        <v>318</v>
      </c>
      <c r="LI145" s="273">
        <f t="shared" si="1433"/>
        <v>319</v>
      </c>
      <c r="LJ145" s="273">
        <f t="shared" si="1433"/>
        <v>320</v>
      </c>
      <c r="LK145" s="79">
        <f>YO145+1</f>
        <v>325</v>
      </c>
      <c r="LL145" s="79">
        <f t="shared" ref="LL145:MR145" si="1434">LK145+1</f>
        <v>326</v>
      </c>
      <c r="LM145" s="79">
        <f t="shared" si="1434"/>
        <v>327</v>
      </c>
      <c r="LN145" s="79">
        <f t="shared" si="1434"/>
        <v>328</v>
      </c>
      <c r="LO145" s="79">
        <f t="shared" si="1434"/>
        <v>329</v>
      </c>
      <c r="LP145" s="79">
        <f t="shared" si="1434"/>
        <v>330</v>
      </c>
      <c r="LQ145" s="79">
        <f t="shared" si="1434"/>
        <v>331</v>
      </c>
      <c r="LR145" s="79">
        <f t="shared" si="1434"/>
        <v>332</v>
      </c>
      <c r="LS145" s="79">
        <f t="shared" si="1434"/>
        <v>333</v>
      </c>
      <c r="LT145" s="79">
        <f t="shared" si="1434"/>
        <v>334</v>
      </c>
      <c r="LU145" s="79">
        <f t="shared" si="1434"/>
        <v>335</v>
      </c>
      <c r="LV145" s="79">
        <f t="shared" si="1434"/>
        <v>336</v>
      </c>
      <c r="LW145" s="79">
        <f t="shared" si="1434"/>
        <v>337</v>
      </c>
      <c r="LX145" s="79">
        <f t="shared" si="1434"/>
        <v>338</v>
      </c>
      <c r="LY145" s="79">
        <f t="shared" si="1434"/>
        <v>339</v>
      </c>
      <c r="LZ145" s="79">
        <f t="shared" si="1434"/>
        <v>340</v>
      </c>
      <c r="MA145" s="79">
        <f t="shared" si="1434"/>
        <v>341</v>
      </c>
      <c r="MB145" s="79">
        <f t="shared" si="1434"/>
        <v>342</v>
      </c>
      <c r="MC145" s="79">
        <f t="shared" si="1434"/>
        <v>343</v>
      </c>
      <c r="MD145" s="79">
        <f t="shared" si="1434"/>
        <v>344</v>
      </c>
      <c r="ME145" s="79">
        <f t="shared" si="1434"/>
        <v>345</v>
      </c>
      <c r="MF145" s="79">
        <f t="shared" si="1434"/>
        <v>346</v>
      </c>
      <c r="MG145" s="79">
        <f t="shared" si="1434"/>
        <v>347</v>
      </c>
      <c r="MH145" s="79">
        <f t="shared" si="1434"/>
        <v>348</v>
      </c>
      <c r="MI145" s="79">
        <f t="shared" si="1434"/>
        <v>349</v>
      </c>
      <c r="MJ145" s="79">
        <f t="shared" si="1434"/>
        <v>350</v>
      </c>
      <c r="MK145" s="79">
        <f t="shared" si="1434"/>
        <v>351</v>
      </c>
      <c r="ML145" s="79">
        <f t="shared" si="1434"/>
        <v>352</v>
      </c>
      <c r="MM145" s="79">
        <f>YQ145+1</f>
        <v>355</v>
      </c>
      <c r="MN145" s="79">
        <f t="shared" si="1434"/>
        <v>356</v>
      </c>
      <c r="MO145" s="79">
        <f t="shared" si="1434"/>
        <v>357</v>
      </c>
      <c r="MP145" s="79">
        <f t="shared" si="1434"/>
        <v>358</v>
      </c>
      <c r="MQ145" s="79">
        <f t="shared" si="1434"/>
        <v>359</v>
      </c>
      <c r="MR145" s="79">
        <f t="shared" si="1434"/>
        <v>360</v>
      </c>
      <c r="MT145" s="79" t="s">
        <v>2191</v>
      </c>
      <c r="MU145" s="79">
        <f>MR145+1</f>
        <v>361</v>
      </c>
      <c r="MV145" s="79">
        <f t="shared" ref="MV145:PG145" si="1435">MU145+1</f>
        <v>362</v>
      </c>
      <c r="MW145" s="79">
        <f t="shared" si="1435"/>
        <v>363</v>
      </c>
      <c r="MX145" s="79">
        <f t="shared" si="1435"/>
        <v>364</v>
      </c>
      <c r="MY145" s="79">
        <f t="shared" si="1435"/>
        <v>365</v>
      </c>
      <c r="MZ145" s="79">
        <f t="shared" si="1435"/>
        <v>366</v>
      </c>
      <c r="NA145" s="79">
        <f t="shared" si="1435"/>
        <v>367</v>
      </c>
      <c r="NB145" s="79">
        <f t="shared" si="1435"/>
        <v>368</v>
      </c>
      <c r="NC145" s="79">
        <f t="shared" si="1435"/>
        <v>369</v>
      </c>
      <c r="ND145" s="79">
        <f t="shared" si="1435"/>
        <v>370</v>
      </c>
      <c r="NE145" s="79">
        <f t="shared" si="1435"/>
        <v>371</v>
      </c>
      <c r="NF145" s="79">
        <f t="shared" si="1435"/>
        <v>372</v>
      </c>
      <c r="NG145" s="79">
        <f t="shared" si="1435"/>
        <v>373</v>
      </c>
      <c r="NH145" s="79">
        <f t="shared" si="1435"/>
        <v>374</v>
      </c>
      <c r="NI145" s="79">
        <f t="shared" si="1435"/>
        <v>375</v>
      </c>
      <c r="NJ145" s="79">
        <f t="shared" si="1435"/>
        <v>376</v>
      </c>
      <c r="NK145" s="79">
        <f t="shared" si="1435"/>
        <v>377</v>
      </c>
      <c r="NL145" s="79">
        <f t="shared" si="1435"/>
        <v>378</v>
      </c>
      <c r="NM145" s="79">
        <f t="shared" si="1435"/>
        <v>379</v>
      </c>
      <c r="NN145" s="79">
        <f t="shared" si="1435"/>
        <v>380</v>
      </c>
      <c r="NO145" s="79">
        <f t="shared" si="1435"/>
        <v>381</v>
      </c>
      <c r="NP145" s="79">
        <f t="shared" si="1435"/>
        <v>382</v>
      </c>
      <c r="NQ145" s="79">
        <f t="shared" si="1435"/>
        <v>383</v>
      </c>
      <c r="NR145" s="79">
        <f t="shared" si="1435"/>
        <v>384</v>
      </c>
      <c r="NS145" s="79">
        <f t="shared" si="1435"/>
        <v>385</v>
      </c>
      <c r="NT145" s="79">
        <f t="shared" si="1435"/>
        <v>386</v>
      </c>
      <c r="NU145" s="79">
        <f t="shared" si="1435"/>
        <v>387</v>
      </c>
      <c r="NV145" s="79">
        <f t="shared" si="1435"/>
        <v>388</v>
      </c>
      <c r="NW145" s="79">
        <f t="shared" si="1435"/>
        <v>389</v>
      </c>
      <c r="NX145" s="79">
        <f t="shared" si="1435"/>
        <v>390</v>
      </c>
      <c r="NY145" s="79">
        <f t="shared" si="1435"/>
        <v>391</v>
      </c>
      <c r="NZ145" s="79">
        <f t="shared" si="1435"/>
        <v>392</v>
      </c>
      <c r="OA145" s="79">
        <f t="shared" si="1435"/>
        <v>393</v>
      </c>
      <c r="OB145" s="79">
        <f t="shared" si="1435"/>
        <v>394</v>
      </c>
      <c r="OC145" s="79">
        <f t="shared" si="1435"/>
        <v>395</v>
      </c>
      <c r="OD145" s="79">
        <f t="shared" si="1435"/>
        <v>396</v>
      </c>
      <c r="OE145" s="79">
        <f t="shared" si="1435"/>
        <v>397</v>
      </c>
      <c r="OF145" s="79">
        <f t="shared" si="1435"/>
        <v>398</v>
      </c>
      <c r="OG145" s="79">
        <f t="shared" si="1435"/>
        <v>399</v>
      </c>
      <c r="OH145" s="79">
        <f t="shared" si="1435"/>
        <v>400</v>
      </c>
      <c r="OI145" s="79">
        <f t="shared" si="1435"/>
        <v>401</v>
      </c>
      <c r="OJ145" s="79">
        <f t="shared" si="1435"/>
        <v>402</v>
      </c>
      <c r="OK145" s="79">
        <f t="shared" si="1435"/>
        <v>403</v>
      </c>
      <c r="OL145" s="79">
        <f t="shared" si="1435"/>
        <v>404</v>
      </c>
      <c r="OM145" s="79">
        <f t="shared" si="1435"/>
        <v>405</v>
      </c>
      <c r="ON145" s="79">
        <f t="shared" si="1435"/>
        <v>406</v>
      </c>
      <c r="OO145" s="79">
        <f t="shared" si="1435"/>
        <v>407</v>
      </c>
      <c r="OP145" s="79">
        <f t="shared" si="1435"/>
        <v>408</v>
      </c>
      <c r="OQ145" s="79">
        <f t="shared" si="1435"/>
        <v>409</v>
      </c>
      <c r="OR145" s="79">
        <f t="shared" si="1435"/>
        <v>410</v>
      </c>
      <c r="OS145" s="79">
        <f t="shared" si="1435"/>
        <v>411</v>
      </c>
      <c r="OT145" s="79">
        <f t="shared" si="1435"/>
        <v>412</v>
      </c>
      <c r="OU145" s="79">
        <f t="shared" si="1435"/>
        <v>413</v>
      </c>
      <c r="OV145" s="79">
        <f t="shared" si="1435"/>
        <v>414</v>
      </c>
      <c r="OW145" s="79">
        <f t="shared" si="1435"/>
        <v>415</v>
      </c>
      <c r="OX145" s="79">
        <f t="shared" si="1435"/>
        <v>416</v>
      </c>
      <c r="OY145" s="79">
        <f t="shared" si="1435"/>
        <v>417</v>
      </c>
      <c r="OZ145" s="79">
        <f t="shared" si="1435"/>
        <v>418</v>
      </c>
      <c r="PA145" s="79">
        <f t="shared" si="1435"/>
        <v>419</v>
      </c>
      <c r="PB145" s="79">
        <f t="shared" si="1435"/>
        <v>420</v>
      </c>
      <c r="PC145" s="79">
        <f t="shared" si="1435"/>
        <v>421</v>
      </c>
      <c r="PD145" s="79">
        <f t="shared" si="1435"/>
        <v>422</v>
      </c>
      <c r="PE145" s="79">
        <f t="shared" si="1435"/>
        <v>423</v>
      </c>
      <c r="PF145" s="79">
        <f t="shared" si="1435"/>
        <v>424</v>
      </c>
      <c r="PG145" s="79">
        <f t="shared" si="1435"/>
        <v>425</v>
      </c>
      <c r="PH145" s="79">
        <f t="shared" ref="PH145:RS145" si="1436">PG145+1</f>
        <v>426</v>
      </c>
      <c r="PI145" s="79">
        <f t="shared" si="1436"/>
        <v>427</v>
      </c>
      <c r="PJ145" s="79">
        <f t="shared" si="1436"/>
        <v>428</v>
      </c>
      <c r="PK145" s="79">
        <f t="shared" si="1436"/>
        <v>429</v>
      </c>
      <c r="PL145" s="79">
        <f t="shared" si="1436"/>
        <v>430</v>
      </c>
      <c r="PM145" s="79">
        <f t="shared" si="1436"/>
        <v>431</v>
      </c>
      <c r="PN145" s="79">
        <f t="shared" si="1436"/>
        <v>432</v>
      </c>
      <c r="PO145" s="79">
        <f t="shared" si="1436"/>
        <v>433</v>
      </c>
      <c r="PP145" s="79">
        <f t="shared" si="1436"/>
        <v>434</v>
      </c>
      <c r="PQ145" s="79">
        <f t="shared" si="1436"/>
        <v>435</v>
      </c>
      <c r="PR145" s="79">
        <f t="shared" si="1436"/>
        <v>436</v>
      </c>
      <c r="PS145" s="79">
        <f t="shared" si="1436"/>
        <v>437</v>
      </c>
      <c r="PT145" s="79">
        <f t="shared" si="1436"/>
        <v>438</v>
      </c>
      <c r="PU145" s="79">
        <f t="shared" si="1436"/>
        <v>439</v>
      </c>
      <c r="PV145" s="79">
        <f t="shared" si="1436"/>
        <v>440</v>
      </c>
      <c r="PW145" s="79">
        <f t="shared" si="1436"/>
        <v>441</v>
      </c>
      <c r="PX145" s="79">
        <f t="shared" si="1436"/>
        <v>442</v>
      </c>
      <c r="PY145" s="79">
        <f t="shared" si="1436"/>
        <v>443</v>
      </c>
      <c r="PZ145" s="79">
        <f t="shared" si="1436"/>
        <v>444</v>
      </c>
      <c r="QA145" s="79">
        <f t="shared" si="1436"/>
        <v>445</v>
      </c>
      <c r="QB145" s="79">
        <f t="shared" si="1436"/>
        <v>446</v>
      </c>
      <c r="QC145" s="79">
        <f t="shared" si="1436"/>
        <v>447</v>
      </c>
      <c r="QD145" s="79">
        <f t="shared" si="1436"/>
        <v>448</v>
      </c>
      <c r="QE145" s="79">
        <f t="shared" si="1436"/>
        <v>449</v>
      </c>
      <c r="QF145" s="79">
        <f t="shared" si="1436"/>
        <v>450</v>
      </c>
      <c r="QG145" s="79">
        <f t="shared" si="1436"/>
        <v>451</v>
      </c>
      <c r="QH145" s="79">
        <f t="shared" si="1436"/>
        <v>452</v>
      </c>
      <c r="QI145" s="79">
        <f t="shared" si="1436"/>
        <v>453</v>
      </c>
      <c r="QJ145" s="79">
        <f t="shared" si="1436"/>
        <v>454</v>
      </c>
      <c r="QK145" s="79">
        <f t="shared" si="1436"/>
        <v>455</v>
      </c>
      <c r="QL145" s="79">
        <f t="shared" si="1436"/>
        <v>456</v>
      </c>
      <c r="QM145" s="79">
        <f t="shared" si="1436"/>
        <v>457</v>
      </c>
      <c r="QN145" s="79">
        <f t="shared" si="1436"/>
        <v>458</v>
      </c>
      <c r="QO145" s="79">
        <f t="shared" si="1436"/>
        <v>459</v>
      </c>
      <c r="QP145" s="79">
        <f t="shared" si="1436"/>
        <v>460</v>
      </c>
      <c r="QQ145" s="79">
        <f t="shared" si="1436"/>
        <v>461</v>
      </c>
      <c r="QR145" s="79">
        <f t="shared" si="1436"/>
        <v>462</v>
      </c>
      <c r="QS145" s="79">
        <f t="shared" si="1436"/>
        <v>463</v>
      </c>
      <c r="QT145" s="79">
        <f t="shared" si="1436"/>
        <v>464</v>
      </c>
      <c r="QU145" s="79">
        <f t="shared" si="1436"/>
        <v>465</v>
      </c>
      <c r="QV145" s="79">
        <f t="shared" si="1436"/>
        <v>466</v>
      </c>
      <c r="QW145" s="79">
        <f t="shared" si="1436"/>
        <v>467</v>
      </c>
      <c r="QX145" s="79">
        <f t="shared" si="1436"/>
        <v>468</v>
      </c>
      <c r="QY145" s="79">
        <f t="shared" si="1436"/>
        <v>469</v>
      </c>
      <c r="QZ145" s="79">
        <f t="shared" si="1436"/>
        <v>470</v>
      </c>
      <c r="RA145" s="79">
        <f t="shared" si="1436"/>
        <v>471</v>
      </c>
      <c r="RB145" s="79">
        <f t="shared" si="1436"/>
        <v>472</v>
      </c>
      <c r="RC145" s="79">
        <f t="shared" si="1436"/>
        <v>473</v>
      </c>
      <c r="RD145" s="79">
        <f t="shared" si="1436"/>
        <v>474</v>
      </c>
      <c r="RE145" s="79">
        <f t="shared" si="1436"/>
        <v>475</v>
      </c>
      <c r="RF145" s="79">
        <f t="shared" si="1436"/>
        <v>476</v>
      </c>
      <c r="RG145" s="79">
        <f t="shared" si="1436"/>
        <v>477</v>
      </c>
      <c r="RH145" s="79">
        <f t="shared" si="1436"/>
        <v>478</v>
      </c>
      <c r="RI145" s="79">
        <f t="shared" si="1436"/>
        <v>479</v>
      </c>
      <c r="RJ145" s="79">
        <f t="shared" si="1436"/>
        <v>480</v>
      </c>
      <c r="RK145" s="79">
        <f t="shared" si="1436"/>
        <v>481</v>
      </c>
      <c r="RL145" s="79">
        <f t="shared" si="1436"/>
        <v>482</v>
      </c>
      <c r="RM145" s="79">
        <f t="shared" si="1436"/>
        <v>483</v>
      </c>
      <c r="RN145" s="79">
        <f t="shared" si="1436"/>
        <v>484</v>
      </c>
      <c r="RO145" s="79">
        <f t="shared" si="1436"/>
        <v>485</v>
      </c>
      <c r="RP145" s="79">
        <f t="shared" si="1436"/>
        <v>486</v>
      </c>
      <c r="RQ145" s="79">
        <f t="shared" si="1436"/>
        <v>487</v>
      </c>
      <c r="RR145" s="79">
        <f t="shared" si="1436"/>
        <v>488</v>
      </c>
      <c r="RS145" s="79">
        <f t="shared" si="1436"/>
        <v>489</v>
      </c>
      <c r="RT145" s="79">
        <f t="shared" ref="RT145:UE145" si="1437">RS145+1</f>
        <v>490</v>
      </c>
      <c r="RU145" s="79">
        <f t="shared" si="1437"/>
        <v>491</v>
      </c>
      <c r="RV145" s="79">
        <f t="shared" si="1437"/>
        <v>492</v>
      </c>
      <c r="RW145" s="79">
        <f t="shared" si="1437"/>
        <v>493</v>
      </c>
      <c r="RX145" s="79">
        <f t="shared" si="1437"/>
        <v>494</v>
      </c>
      <c r="RY145" s="79">
        <f t="shared" si="1437"/>
        <v>495</v>
      </c>
      <c r="RZ145" s="79">
        <f t="shared" si="1437"/>
        <v>496</v>
      </c>
      <c r="SA145" s="79">
        <f t="shared" si="1437"/>
        <v>497</v>
      </c>
      <c r="SB145" s="79">
        <f t="shared" si="1437"/>
        <v>498</v>
      </c>
      <c r="SC145" s="79">
        <f t="shared" si="1437"/>
        <v>499</v>
      </c>
      <c r="SD145" s="79">
        <f t="shared" si="1437"/>
        <v>500</v>
      </c>
      <c r="SE145" s="79">
        <f t="shared" si="1437"/>
        <v>501</v>
      </c>
      <c r="SF145" s="79">
        <f t="shared" si="1437"/>
        <v>502</v>
      </c>
      <c r="SG145" s="79">
        <f t="shared" si="1437"/>
        <v>503</v>
      </c>
      <c r="SH145" s="79">
        <f t="shared" si="1437"/>
        <v>504</v>
      </c>
      <c r="SI145" s="79">
        <f t="shared" si="1437"/>
        <v>505</v>
      </c>
      <c r="SJ145" s="79">
        <f t="shared" si="1437"/>
        <v>506</v>
      </c>
      <c r="SK145" s="79">
        <f t="shared" si="1437"/>
        <v>507</v>
      </c>
      <c r="SL145" s="79">
        <f t="shared" si="1437"/>
        <v>508</v>
      </c>
      <c r="SM145" s="79">
        <f t="shared" si="1437"/>
        <v>509</v>
      </c>
      <c r="SN145" s="79">
        <f t="shared" si="1437"/>
        <v>510</v>
      </c>
      <c r="SO145" s="79">
        <f t="shared" si="1437"/>
        <v>511</v>
      </c>
      <c r="SP145" s="79">
        <f t="shared" si="1437"/>
        <v>512</v>
      </c>
      <c r="SQ145" s="79">
        <f t="shared" si="1437"/>
        <v>513</v>
      </c>
      <c r="SR145" s="79">
        <f t="shared" si="1437"/>
        <v>514</v>
      </c>
      <c r="SS145" s="79">
        <f t="shared" si="1437"/>
        <v>515</v>
      </c>
      <c r="ST145" s="79">
        <f t="shared" si="1437"/>
        <v>516</v>
      </c>
      <c r="SU145" s="79">
        <f t="shared" si="1437"/>
        <v>517</v>
      </c>
      <c r="SV145" s="79">
        <f t="shared" si="1437"/>
        <v>518</v>
      </c>
      <c r="SW145" s="79">
        <f t="shared" si="1437"/>
        <v>519</v>
      </c>
      <c r="SX145" s="79">
        <f t="shared" si="1437"/>
        <v>520</v>
      </c>
      <c r="SY145" s="79">
        <f t="shared" si="1437"/>
        <v>521</v>
      </c>
      <c r="SZ145" s="79">
        <f t="shared" si="1437"/>
        <v>522</v>
      </c>
      <c r="TA145" s="79">
        <f t="shared" si="1437"/>
        <v>523</v>
      </c>
      <c r="TB145" s="79">
        <f t="shared" si="1437"/>
        <v>524</v>
      </c>
      <c r="TC145" s="79">
        <f t="shared" si="1437"/>
        <v>525</v>
      </c>
      <c r="TD145" s="79">
        <f t="shared" si="1437"/>
        <v>526</v>
      </c>
      <c r="TE145" s="79">
        <f t="shared" si="1437"/>
        <v>527</v>
      </c>
      <c r="TF145" s="79">
        <f t="shared" si="1437"/>
        <v>528</v>
      </c>
      <c r="TG145" s="79">
        <f t="shared" si="1437"/>
        <v>529</v>
      </c>
      <c r="TH145" s="79">
        <f t="shared" si="1437"/>
        <v>530</v>
      </c>
      <c r="TI145" s="79">
        <f t="shared" si="1437"/>
        <v>531</v>
      </c>
      <c r="TJ145" s="79">
        <f t="shared" si="1437"/>
        <v>532</v>
      </c>
      <c r="TK145" s="79">
        <f t="shared" si="1437"/>
        <v>533</v>
      </c>
      <c r="TL145" s="79">
        <f t="shared" si="1437"/>
        <v>534</v>
      </c>
      <c r="TM145" s="79">
        <f t="shared" si="1437"/>
        <v>535</v>
      </c>
      <c r="TN145" s="79">
        <f t="shared" si="1437"/>
        <v>536</v>
      </c>
      <c r="TO145" s="79">
        <f t="shared" si="1437"/>
        <v>537</v>
      </c>
      <c r="TP145" s="79">
        <f t="shared" si="1437"/>
        <v>538</v>
      </c>
      <c r="TQ145" s="79">
        <f t="shared" si="1437"/>
        <v>539</v>
      </c>
      <c r="TR145" s="79">
        <f t="shared" si="1437"/>
        <v>540</v>
      </c>
      <c r="TS145" s="79">
        <f t="shared" si="1437"/>
        <v>541</v>
      </c>
      <c r="TT145" s="79">
        <f t="shared" si="1437"/>
        <v>542</v>
      </c>
      <c r="TU145" s="79">
        <f t="shared" si="1437"/>
        <v>543</v>
      </c>
      <c r="TV145" s="79">
        <f t="shared" si="1437"/>
        <v>544</v>
      </c>
      <c r="TW145" s="79">
        <f t="shared" si="1437"/>
        <v>545</v>
      </c>
      <c r="TX145" s="79">
        <f t="shared" si="1437"/>
        <v>546</v>
      </c>
      <c r="TY145" s="79">
        <f t="shared" si="1437"/>
        <v>547</v>
      </c>
      <c r="TZ145" s="79">
        <f t="shared" si="1437"/>
        <v>548</v>
      </c>
      <c r="UA145" s="79">
        <f t="shared" si="1437"/>
        <v>549</v>
      </c>
      <c r="UB145" s="79">
        <f t="shared" si="1437"/>
        <v>550</v>
      </c>
      <c r="UC145" s="79">
        <f t="shared" si="1437"/>
        <v>551</v>
      </c>
      <c r="UD145" s="79">
        <f t="shared" si="1437"/>
        <v>552</v>
      </c>
      <c r="UE145" s="79">
        <f t="shared" si="1437"/>
        <v>553</v>
      </c>
      <c r="UF145" s="79">
        <f t="shared" ref="UF145:WQ145" si="1438">UE145+1</f>
        <v>554</v>
      </c>
      <c r="UG145" s="79">
        <f t="shared" si="1438"/>
        <v>555</v>
      </c>
      <c r="UH145" s="79">
        <f t="shared" si="1438"/>
        <v>556</v>
      </c>
      <c r="UI145" s="79">
        <f t="shared" si="1438"/>
        <v>557</v>
      </c>
      <c r="UJ145" s="79">
        <f t="shared" si="1438"/>
        <v>558</v>
      </c>
      <c r="UK145" s="79">
        <f t="shared" si="1438"/>
        <v>559</v>
      </c>
      <c r="UL145" s="79">
        <f t="shared" si="1438"/>
        <v>560</v>
      </c>
      <c r="UM145" s="79">
        <f t="shared" si="1438"/>
        <v>561</v>
      </c>
      <c r="UN145" s="79">
        <f t="shared" si="1438"/>
        <v>562</v>
      </c>
      <c r="UO145" s="79">
        <f t="shared" si="1438"/>
        <v>563</v>
      </c>
      <c r="UP145" s="79">
        <f t="shared" si="1438"/>
        <v>564</v>
      </c>
      <c r="UQ145" s="79">
        <f t="shared" si="1438"/>
        <v>565</v>
      </c>
      <c r="UR145" s="79">
        <f t="shared" si="1438"/>
        <v>566</v>
      </c>
      <c r="US145" s="79">
        <f t="shared" si="1438"/>
        <v>567</v>
      </c>
      <c r="UT145" s="79">
        <f t="shared" si="1438"/>
        <v>568</v>
      </c>
      <c r="UU145" s="79">
        <f t="shared" si="1438"/>
        <v>569</v>
      </c>
      <c r="UV145" s="79">
        <f t="shared" si="1438"/>
        <v>570</v>
      </c>
      <c r="UW145" s="79">
        <f t="shared" si="1438"/>
        <v>571</v>
      </c>
      <c r="UX145" s="79">
        <f t="shared" si="1438"/>
        <v>572</v>
      </c>
      <c r="UY145" s="79">
        <f t="shared" si="1438"/>
        <v>573</v>
      </c>
      <c r="UZ145" s="79">
        <f t="shared" si="1438"/>
        <v>574</v>
      </c>
      <c r="VA145" s="79">
        <f t="shared" si="1438"/>
        <v>575</v>
      </c>
      <c r="VB145" s="79">
        <f t="shared" si="1438"/>
        <v>576</v>
      </c>
      <c r="VC145" s="79">
        <f t="shared" si="1438"/>
        <v>577</v>
      </c>
      <c r="VD145" s="79">
        <f t="shared" si="1438"/>
        <v>578</v>
      </c>
      <c r="VE145" s="79">
        <f t="shared" si="1438"/>
        <v>579</v>
      </c>
      <c r="VF145" s="79">
        <f t="shared" si="1438"/>
        <v>580</v>
      </c>
      <c r="VG145" s="79">
        <f t="shared" si="1438"/>
        <v>581</v>
      </c>
      <c r="VH145" s="79">
        <f t="shared" si="1438"/>
        <v>582</v>
      </c>
      <c r="VI145" s="79">
        <f t="shared" si="1438"/>
        <v>583</v>
      </c>
      <c r="VJ145" s="79">
        <f t="shared" si="1438"/>
        <v>584</v>
      </c>
      <c r="VK145" s="79">
        <f t="shared" si="1438"/>
        <v>585</v>
      </c>
      <c r="VL145" s="79">
        <f t="shared" si="1438"/>
        <v>586</v>
      </c>
      <c r="VM145" s="79">
        <f t="shared" si="1438"/>
        <v>587</v>
      </c>
      <c r="VN145" s="79">
        <f t="shared" si="1438"/>
        <v>588</v>
      </c>
      <c r="VO145" s="79">
        <f t="shared" si="1438"/>
        <v>589</v>
      </c>
      <c r="VP145" s="79">
        <f t="shared" si="1438"/>
        <v>590</v>
      </c>
      <c r="VQ145" s="79">
        <f t="shared" si="1438"/>
        <v>591</v>
      </c>
      <c r="VR145" s="79">
        <f t="shared" si="1438"/>
        <v>592</v>
      </c>
      <c r="VS145" s="79">
        <f t="shared" si="1438"/>
        <v>593</v>
      </c>
      <c r="VT145" s="79">
        <f t="shared" si="1438"/>
        <v>594</v>
      </c>
      <c r="VU145" s="79">
        <f t="shared" si="1438"/>
        <v>595</v>
      </c>
      <c r="VV145" s="79">
        <f t="shared" si="1438"/>
        <v>596</v>
      </c>
      <c r="VW145" s="79">
        <f t="shared" si="1438"/>
        <v>597</v>
      </c>
      <c r="VX145" s="79">
        <f t="shared" si="1438"/>
        <v>598</v>
      </c>
      <c r="VY145" s="79">
        <f t="shared" si="1438"/>
        <v>599</v>
      </c>
      <c r="VZ145" s="79">
        <f t="shared" si="1438"/>
        <v>600</v>
      </c>
      <c r="WA145" s="79">
        <f t="shared" si="1438"/>
        <v>601</v>
      </c>
      <c r="WB145" s="79">
        <f t="shared" si="1438"/>
        <v>602</v>
      </c>
      <c r="WC145" s="79">
        <f t="shared" si="1438"/>
        <v>603</v>
      </c>
      <c r="WD145" s="79">
        <f t="shared" si="1438"/>
        <v>604</v>
      </c>
      <c r="WE145" s="79">
        <f t="shared" si="1438"/>
        <v>605</v>
      </c>
      <c r="WF145" s="79">
        <f t="shared" si="1438"/>
        <v>606</v>
      </c>
      <c r="WG145" s="79">
        <f t="shared" si="1438"/>
        <v>607</v>
      </c>
      <c r="WH145" s="79">
        <f t="shared" si="1438"/>
        <v>608</v>
      </c>
      <c r="WI145" s="79">
        <f t="shared" si="1438"/>
        <v>609</v>
      </c>
      <c r="WJ145" s="79">
        <f t="shared" si="1438"/>
        <v>610</v>
      </c>
      <c r="WK145" s="79">
        <f t="shared" si="1438"/>
        <v>611</v>
      </c>
      <c r="WL145" s="79">
        <f t="shared" si="1438"/>
        <v>612</v>
      </c>
      <c r="WM145" s="79">
        <f t="shared" si="1438"/>
        <v>613</v>
      </c>
      <c r="WN145" s="79">
        <f t="shared" si="1438"/>
        <v>614</v>
      </c>
      <c r="WO145" s="79">
        <f t="shared" si="1438"/>
        <v>615</v>
      </c>
      <c r="WP145" s="79">
        <f t="shared" si="1438"/>
        <v>616</v>
      </c>
      <c r="WQ145" s="79">
        <f t="shared" si="1438"/>
        <v>617</v>
      </c>
      <c r="WR145" s="79">
        <f t="shared" ref="WR145:YK145" si="1439">WQ145+1</f>
        <v>618</v>
      </c>
      <c r="WS145" s="79">
        <f t="shared" si="1439"/>
        <v>619</v>
      </c>
      <c r="WT145" s="79">
        <f t="shared" si="1439"/>
        <v>620</v>
      </c>
      <c r="WU145" s="79">
        <f t="shared" si="1439"/>
        <v>621</v>
      </c>
      <c r="WV145" s="79">
        <f t="shared" si="1439"/>
        <v>622</v>
      </c>
      <c r="WW145" s="79">
        <f t="shared" si="1439"/>
        <v>623</v>
      </c>
      <c r="WX145" s="79">
        <f t="shared" si="1439"/>
        <v>624</v>
      </c>
      <c r="WY145" s="79">
        <f t="shared" si="1439"/>
        <v>625</v>
      </c>
      <c r="WZ145" s="79">
        <f t="shared" si="1439"/>
        <v>626</v>
      </c>
      <c r="XA145" s="79">
        <f t="shared" si="1439"/>
        <v>627</v>
      </c>
      <c r="XB145" s="79">
        <f t="shared" si="1439"/>
        <v>628</v>
      </c>
      <c r="XC145" s="79">
        <f t="shared" si="1439"/>
        <v>629</v>
      </c>
      <c r="XD145" s="79">
        <f t="shared" si="1439"/>
        <v>630</v>
      </c>
      <c r="XE145" s="79">
        <f t="shared" si="1439"/>
        <v>631</v>
      </c>
      <c r="XF145" s="79">
        <f t="shared" si="1439"/>
        <v>632</v>
      </c>
      <c r="XG145" s="79">
        <f t="shared" si="1439"/>
        <v>633</v>
      </c>
      <c r="XH145" s="79">
        <f t="shared" si="1439"/>
        <v>634</v>
      </c>
      <c r="XI145" s="79">
        <f t="shared" si="1439"/>
        <v>635</v>
      </c>
      <c r="XJ145" s="79">
        <f t="shared" si="1439"/>
        <v>636</v>
      </c>
      <c r="XK145" s="79">
        <f t="shared" si="1439"/>
        <v>637</v>
      </c>
      <c r="XL145" s="79">
        <f t="shared" si="1439"/>
        <v>638</v>
      </c>
      <c r="XM145" s="79">
        <f t="shared" si="1439"/>
        <v>639</v>
      </c>
      <c r="XN145" s="79">
        <f t="shared" si="1439"/>
        <v>640</v>
      </c>
      <c r="XO145" s="79">
        <f t="shared" si="1439"/>
        <v>641</v>
      </c>
      <c r="XP145" s="79">
        <f t="shared" si="1439"/>
        <v>642</v>
      </c>
      <c r="XQ145" s="79">
        <f t="shared" si="1439"/>
        <v>643</v>
      </c>
      <c r="XR145" s="79">
        <f t="shared" si="1439"/>
        <v>644</v>
      </c>
      <c r="XS145" s="79">
        <f t="shared" si="1439"/>
        <v>645</v>
      </c>
      <c r="XT145" s="79">
        <f t="shared" si="1439"/>
        <v>646</v>
      </c>
      <c r="XU145" s="79">
        <f t="shared" si="1439"/>
        <v>647</v>
      </c>
      <c r="XV145" s="79">
        <f t="shared" si="1439"/>
        <v>648</v>
      </c>
      <c r="XW145" s="79">
        <f t="shared" si="1439"/>
        <v>649</v>
      </c>
      <c r="XX145" s="79">
        <f t="shared" si="1439"/>
        <v>650</v>
      </c>
      <c r="XY145" s="79">
        <f t="shared" si="1439"/>
        <v>651</v>
      </c>
      <c r="XZ145" s="79">
        <f t="shared" si="1439"/>
        <v>652</v>
      </c>
      <c r="YA145" s="79">
        <f t="shared" si="1439"/>
        <v>653</v>
      </c>
      <c r="YB145" s="79">
        <f t="shared" si="1439"/>
        <v>654</v>
      </c>
      <c r="YC145" s="79">
        <f t="shared" si="1439"/>
        <v>655</v>
      </c>
      <c r="YD145" s="79">
        <f t="shared" si="1439"/>
        <v>656</v>
      </c>
      <c r="YE145" s="79">
        <f t="shared" si="1439"/>
        <v>657</v>
      </c>
      <c r="YF145" s="79">
        <f t="shared" si="1439"/>
        <v>658</v>
      </c>
      <c r="YG145" s="79">
        <f t="shared" si="1439"/>
        <v>659</v>
      </c>
      <c r="YH145" s="79">
        <f t="shared" si="1439"/>
        <v>660</v>
      </c>
      <c r="YI145" s="79">
        <f t="shared" si="1439"/>
        <v>661</v>
      </c>
      <c r="YJ145" s="79">
        <f t="shared" si="1439"/>
        <v>662</v>
      </c>
      <c r="YK145" s="79">
        <f t="shared" si="1439"/>
        <v>663</v>
      </c>
      <c r="YL145" s="79">
        <f>LJ145+1</f>
        <v>321</v>
      </c>
      <c r="YM145" s="79">
        <f>YL145+1</f>
        <v>322</v>
      </c>
      <c r="YN145" s="79">
        <f>YM145+1</f>
        <v>323</v>
      </c>
      <c r="YO145" s="79">
        <f>YN145+1</f>
        <v>324</v>
      </c>
      <c r="YP145" s="79">
        <f>ML145+1</f>
        <v>353</v>
      </c>
      <c r="YQ145" s="79">
        <f>YP145+1</f>
        <v>354</v>
      </c>
    </row>
    <row r="146" spans="1:667" x14ac:dyDescent="0.25">
      <c r="LG146" s="81"/>
      <c r="LH146" s="81"/>
      <c r="LI146" s="330"/>
      <c r="LJ146" s="330"/>
      <c r="MS146" s="77"/>
      <c r="MT146" s="79" t="s">
        <v>2191</v>
      </c>
      <c r="MW146" s="77"/>
      <c r="MX146" s="77"/>
      <c r="MY146" s="77"/>
      <c r="MZ146" s="77"/>
      <c r="NA146" s="77"/>
      <c r="NJ146" s="167"/>
      <c r="QI146" s="79"/>
      <c r="QJ146" s="79"/>
      <c r="SM146" s="81"/>
      <c r="SN146" s="81"/>
      <c r="SO146" s="81"/>
      <c r="SP146" s="81"/>
      <c r="SQ146" s="81"/>
      <c r="SR146" s="81"/>
      <c r="SS146" s="81"/>
      <c r="ST146" s="81"/>
      <c r="SU146" s="81"/>
      <c r="SV146" s="81"/>
      <c r="SW146" s="81"/>
      <c r="SX146" s="81"/>
      <c r="SY146" s="81"/>
      <c r="SZ146" s="81"/>
      <c r="TA146" s="81"/>
      <c r="TB146" s="81"/>
      <c r="TC146" s="81"/>
      <c r="TD146" s="81"/>
      <c r="TE146" s="81"/>
      <c r="TF146" s="81"/>
      <c r="TG146" s="81"/>
      <c r="TH146" s="81"/>
      <c r="TI146" s="81"/>
      <c r="TJ146" s="81"/>
      <c r="TK146" s="81"/>
      <c r="TL146" s="81"/>
      <c r="TM146" s="81"/>
      <c r="TN146" s="81"/>
      <c r="TO146" s="81"/>
      <c r="TP146" s="81"/>
      <c r="TQ146" s="81"/>
      <c r="TR146" s="81"/>
      <c r="TS146" s="81"/>
      <c r="TT146" s="81"/>
      <c r="TU146" s="81"/>
      <c r="TV146" s="81"/>
      <c r="TW146" s="81"/>
      <c r="TX146" s="81"/>
      <c r="TY146" s="81"/>
      <c r="TZ146" s="81"/>
      <c r="UA146" s="81"/>
      <c r="UB146" s="81"/>
      <c r="UC146" s="81"/>
      <c r="UD146" s="81"/>
      <c r="UE146" s="81"/>
      <c r="UF146" s="81"/>
      <c r="UG146" s="81"/>
      <c r="UH146" s="81"/>
      <c r="UI146" s="81"/>
      <c r="UJ146" s="82"/>
      <c r="UK146" s="82"/>
      <c r="UL146" s="81"/>
      <c r="UM146" s="81"/>
      <c r="UN146" s="81"/>
      <c r="UO146" s="81"/>
      <c r="UP146" s="81"/>
      <c r="UQ146" s="81"/>
      <c r="UR146" s="81"/>
      <c r="US146" s="81"/>
      <c r="UT146" s="81"/>
      <c r="UU146" s="81"/>
      <c r="UV146" s="81"/>
      <c r="UW146" s="81"/>
      <c r="UX146" s="81"/>
      <c r="UY146" s="81"/>
      <c r="UZ146" s="81"/>
      <c r="VA146" s="81"/>
      <c r="VB146" s="81"/>
      <c r="VC146" s="81"/>
      <c r="VD146" s="81"/>
      <c r="VE146" s="81"/>
      <c r="VF146" s="81"/>
      <c r="VG146" s="81"/>
      <c r="VH146" s="81"/>
      <c r="VI146" s="81"/>
      <c r="VJ146" s="81"/>
      <c r="VK146" s="81"/>
      <c r="VL146" s="81"/>
      <c r="VM146" s="81"/>
      <c r="VN146" s="81"/>
      <c r="VO146" s="81"/>
      <c r="VP146" s="81"/>
      <c r="VQ146" s="81"/>
      <c r="VR146" s="81"/>
      <c r="VS146" s="81"/>
      <c r="VT146" s="81"/>
      <c r="VU146" s="81"/>
      <c r="VV146" s="81"/>
      <c r="VW146" s="81"/>
      <c r="VX146" s="81"/>
      <c r="VY146" s="81"/>
      <c r="VZ146" s="81"/>
      <c r="WA146" s="81"/>
      <c r="WB146" s="81"/>
      <c r="WC146" s="81"/>
      <c r="WD146" s="81"/>
      <c r="WE146" s="80"/>
      <c r="WF146" s="81"/>
      <c r="WG146" s="81"/>
      <c r="WH146" s="81"/>
      <c r="WI146" s="81"/>
      <c r="WJ146" s="81"/>
      <c r="WK146" s="81"/>
      <c r="WL146" s="81"/>
      <c r="WM146" s="81"/>
      <c r="WN146" s="81"/>
      <c r="WO146" s="81"/>
      <c r="WP146" s="81"/>
      <c r="WQ146" s="81"/>
      <c r="WR146" s="81"/>
      <c r="WS146" s="81"/>
      <c r="WT146" s="81"/>
      <c r="WU146" s="81"/>
      <c r="WV146" s="81"/>
      <c r="WW146" s="81"/>
      <c r="WX146" s="81"/>
      <c r="WY146" s="81"/>
      <c r="WZ146" s="81"/>
      <c r="XA146" s="81"/>
      <c r="XB146" s="81"/>
      <c r="XC146" s="81"/>
      <c r="XD146" s="81"/>
      <c r="XE146" s="81"/>
      <c r="XF146" s="81"/>
      <c r="XG146" s="81"/>
      <c r="XH146" s="81"/>
      <c r="XI146" s="81"/>
      <c r="XJ146" s="81"/>
      <c r="XK146" s="81"/>
      <c r="XL146" s="81"/>
      <c r="XM146" s="81"/>
      <c r="XN146" s="81"/>
      <c r="XO146" s="81"/>
      <c r="XP146" s="81"/>
      <c r="XQ146" s="81"/>
      <c r="XR146" s="81"/>
      <c r="XS146" s="81"/>
      <c r="XT146" s="81"/>
      <c r="XU146" s="81"/>
      <c r="XV146" s="81"/>
      <c r="XW146" s="81"/>
      <c r="XX146" s="81"/>
      <c r="XY146" s="81"/>
      <c r="XZ146" s="81"/>
      <c r="YA146" s="81"/>
      <c r="YB146" s="81"/>
      <c r="YC146" s="81"/>
      <c r="YD146" s="81"/>
      <c r="YE146" s="81"/>
      <c r="YF146" s="81"/>
      <c r="YL146" s="300"/>
      <c r="YM146" s="300"/>
      <c r="YN146" s="300"/>
      <c r="YO146" s="300"/>
      <c r="YP146" s="3"/>
    </row>
    <row r="147" spans="1:667" x14ac:dyDescent="0.25">
      <c r="LG147" s="81"/>
      <c r="LH147" s="81"/>
      <c r="LI147" s="330"/>
      <c r="LJ147" s="330"/>
      <c r="MS147" s="77"/>
      <c r="MT147" s="77"/>
      <c r="MW147" s="77"/>
      <c r="MX147" s="77"/>
      <c r="MY147" s="77"/>
      <c r="MZ147" s="77"/>
      <c r="NA147" s="77"/>
      <c r="NJ147" s="167"/>
      <c r="QI147" s="79"/>
      <c r="QJ147" s="79"/>
      <c r="SM147" s="81"/>
      <c r="SN147" s="81"/>
      <c r="SO147" s="81"/>
      <c r="SP147" s="81"/>
      <c r="SQ147" s="81"/>
      <c r="SR147" s="81"/>
      <c r="SS147" s="81"/>
      <c r="ST147" s="81"/>
      <c r="SU147" s="81"/>
      <c r="SV147" s="81"/>
      <c r="SW147" s="81"/>
      <c r="SX147" s="81"/>
      <c r="SY147" s="81"/>
      <c r="SZ147" s="81"/>
      <c r="TA147" s="81"/>
      <c r="TB147" s="81"/>
      <c r="TC147" s="81"/>
      <c r="TD147" s="81"/>
      <c r="TE147" s="81"/>
      <c r="TF147" s="81"/>
      <c r="TG147" s="81"/>
      <c r="TH147" s="81"/>
      <c r="TI147" s="81"/>
      <c r="TJ147" s="81"/>
      <c r="TK147" s="81"/>
      <c r="TL147" s="81"/>
      <c r="TM147" s="81"/>
      <c r="TN147" s="81"/>
      <c r="TO147" s="81"/>
      <c r="TP147" s="81"/>
      <c r="TQ147" s="81"/>
      <c r="TR147" s="81"/>
      <c r="TS147" s="81"/>
      <c r="TT147" s="81"/>
      <c r="TU147" s="81">
        <f>106-42+1</f>
        <v>65</v>
      </c>
      <c r="TV147" s="81"/>
      <c r="TW147" s="81"/>
      <c r="TX147" s="81"/>
      <c r="TY147" s="81"/>
      <c r="TZ147" s="81"/>
      <c r="UA147" s="81"/>
      <c r="UB147" s="81"/>
      <c r="UC147" s="81"/>
      <c r="UD147" s="81"/>
      <c r="UE147" s="81"/>
      <c r="UF147" s="81"/>
      <c r="UG147" s="81"/>
      <c r="UH147" s="81"/>
      <c r="UI147" s="81"/>
      <c r="UJ147" s="82"/>
      <c r="UK147" s="82"/>
      <c r="UL147" s="81"/>
      <c r="UM147" s="81"/>
      <c r="UN147" s="81"/>
      <c r="UO147" s="81"/>
      <c r="UP147" s="81"/>
      <c r="UQ147" s="81"/>
      <c r="UR147" s="81"/>
      <c r="US147" s="81"/>
      <c r="UT147" s="81"/>
      <c r="UU147" s="81"/>
      <c r="UV147" s="81"/>
      <c r="UW147" s="81"/>
      <c r="UX147" s="81"/>
      <c r="UY147" s="81"/>
      <c r="UZ147" s="81"/>
      <c r="VA147" s="81"/>
      <c r="VB147" s="81"/>
      <c r="VC147" s="81"/>
      <c r="VD147" s="81"/>
      <c r="VE147" s="81"/>
      <c r="VF147" s="81"/>
      <c r="VG147" s="81"/>
      <c r="VH147" s="81"/>
      <c r="VI147" s="81"/>
      <c r="VJ147" s="81"/>
      <c r="VK147" s="81"/>
      <c r="VL147" s="81"/>
      <c r="VM147" s="81"/>
      <c r="VN147" s="81"/>
      <c r="VO147" s="81"/>
      <c r="VP147" s="81"/>
      <c r="VQ147" s="81"/>
      <c r="VR147" s="81"/>
      <c r="VS147" s="81"/>
      <c r="VT147" s="81"/>
      <c r="VU147" s="81"/>
      <c r="VV147" s="81"/>
      <c r="VW147" s="81"/>
      <c r="VX147" s="81"/>
      <c r="VY147" s="81"/>
      <c r="VZ147" s="81"/>
      <c r="WA147" s="81"/>
      <c r="WB147" s="81"/>
      <c r="WC147" s="81"/>
      <c r="WD147" s="81"/>
      <c r="WE147" s="80"/>
      <c r="WF147" s="81"/>
      <c r="WG147" s="81"/>
      <c r="WH147" s="81"/>
      <c r="WI147" s="81"/>
      <c r="WJ147" s="81"/>
      <c r="WK147" s="81"/>
      <c r="WL147" s="81"/>
      <c r="WM147" s="81"/>
      <c r="WN147" s="81"/>
      <c r="WO147" s="81"/>
      <c r="WP147" s="81"/>
      <c r="WQ147" s="81"/>
      <c r="WR147" s="81"/>
      <c r="WS147" s="81"/>
      <c r="WT147" s="81"/>
      <c r="WU147" s="81"/>
      <c r="WV147" s="81"/>
      <c r="WW147" s="81"/>
      <c r="WX147" s="81"/>
      <c r="WY147" s="81"/>
      <c r="WZ147" s="81"/>
      <c r="XA147" s="81"/>
      <c r="XB147" s="81"/>
      <c r="XC147" s="81"/>
      <c r="XD147" s="81"/>
      <c r="XE147" s="81"/>
      <c r="XF147" s="81"/>
      <c r="XG147" s="81"/>
      <c r="XH147" s="81"/>
      <c r="XI147" s="81"/>
      <c r="XJ147" s="81"/>
      <c r="XK147" s="81"/>
      <c r="XL147" s="81"/>
      <c r="XM147" s="81"/>
      <c r="XN147" s="81"/>
      <c r="XO147" s="81"/>
      <c r="XP147" s="81"/>
      <c r="XQ147" s="81"/>
      <c r="XR147" s="81"/>
      <c r="XS147" s="81"/>
      <c r="XT147" s="81"/>
      <c r="XU147" s="81"/>
      <c r="XV147" s="81"/>
      <c r="XW147" s="81"/>
      <c r="XX147" s="81"/>
      <c r="XY147" s="81"/>
      <c r="XZ147" s="81"/>
      <c r="YA147" s="81"/>
      <c r="YB147" s="81"/>
      <c r="YC147" s="81"/>
      <c r="YD147" s="81"/>
      <c r="YE147" s="81"/>
      <c r="YF147" s="81"/>
      <c r="YL147" s="300"/>
      <c r="YM147" s="300"/>
      <c r="YN147" s="300"/>
      <c r="YO147" s="300"/>
      <c r="YP147" s="3"/>
    </row>
    <row r="148" spans="1:667" x14ac:dyDescent="0.25">
      <c r="LG148" s="81"/>
      <c r="LH148" s="81"/>
      <c r="LI148" s="330"/>
      <c r="LJ148" s="330"/>
      <c r="MS148" s="77"/>
      <c r="MT148" s="77"/>
      <c r="MW148" s="77"/>
      <c r="MX148" s="77"/>
      <c r="MY148" s="77"/>
      <c r="MZ148" s="77"/>
      <c r="NA148" s="77"/>
      <c r="NJ148" s="167"/>
      <c r="QI148" s="79"/>
      <c r="QJ148" s="79"/>
      <c r="SM148" s="81"/>
      <c r="SN148" s="81"/>
      <c r="SO148" s="81"/>
      <c r="SP148" s="81"/>
      <c r="SQ148" s="81"/>
      <c r="SR148" s="81"/>
      <c r="SS148" s="81"/>
      <c r="ST148" s="81"/>
      <c r="SU148" s="81"/>
      <c r="SV148" s="81"/>
      <c r="SW148" s="81"/>
      <c r="SX148" s="81"/>
      <c r="SY148" s="81"/>
      <c r="SZ148" s="81"/>
      <c r="TA148" s="81"/>
      <c r="TB148" s="81"/>
      <c r="TC148" s="81"/>
      <c r="TD148" s="81"/>
      <c r="TE148" s="81"/>
      <c r="TF148" s="81"/>
      <c r="TG148" s="81"/>
      <c r="TH148" s="81"/>
      <c r="TI148" s="81"/>
      <c r="TJ148" s="81"/>
      <c r="TK148" s="81"/>
      <c r="TL148" s="81"/>
      <c r="TM148" s="81"/>
      <c r="TN148" s="81"/>
      <c r="TO148" s="81"/>
      <c r="TP148" s="81"/>
      <c r="TQ148" s="81"/>
      <c r="TR148" s="81"/>
      <c r="TS148" s="81"/>
      <c r="TT148" s="81"/>
      <c r="TU148" s="81"/>
      <c r="TV148" s="81"/>
      <c r="TW148" s="81"/>
      <c r="TX148" s="81"/>
      <c r="TY148" s="81"/>
      <c r="TZ148" s="81"/>
      <c r="UA148" s="81"/>
      <c r="UB148" s="81"/>
      <c r="UC148" s="81"/>
      <c r="UD148" s="81"/>
      <c r="UE148" s="81"/>
      <c r="UF148" s="81"/>
      <c r="UG148" s="81"/>
      <c r="UH148" s="81"/>
      <c r="UI148" s="81"/>
      <c r="UJ148" s="82"/>
      <c r="UK148" s="82"/>
      <c r="UL148" s="81"/>
      <c r="UM148" s="81"/>
      <c r="UN148" s="81"/>
      <c r="UO148" s="81"/>
      <c r="UP148" s="81"/>
      <c r="UQ148" s="81"/>
      <c r="UR148" s="81"/>
      <c r="US148" s="81"/>
      <c r="UT148" s="81"/>
      <c r="UU148" s="81"/>
      <c r="UV148" s="81"/>
      <c r="UW148" s="81"/>
      <c r="UX148" s="81"/>
      <c r="UY148" s="81"/>
      <c r="UZ148" s="81"/>
      <c r="VA148" s="81"/>
      <c r="VB148" s="81"/>
      <c r="VC148" s="81"/>
      <c r="VD148" s="81"/>
      <c r="VE148" s="81"/>
      <c r="VF148" s="81"/>
      <c r="VG148" s="81"/>
      <c r="VH148" s="81"/>
      <c r="VI148" s="81"/>
      <c r="VJ148" s="81"/>
      <c r="VK148" s="81"/>
      <c r="VL148" s="81"/>
      <c r="VM148" s="81"/>
      <c r="VN148" s="81"/>
      <c r="VO148" s="81"/>
      <c r="VP148" s="81"/>
      <c r="VQ148" s="81"/>
      <c r="VR148" s="81"/>
      <c r="VS148" s="81"/>
      <c r="VT148" s="81"/>
      <c r="VU148" s="81"/>
      <c r="VV148" s="81"/>
      <c r="VW148" s="81"/>
      <c r="VX148" s="81"/>
      <c r="VY148" s="81"/>
      <c r="VZ148" s="81"/>
      <c r="WA148" s="81"/>
      <c r="WB148" s="81"/>
      <c r="WC148" s="81"/>
      <c r="WD148" s="81"/>
      <c r="WE148" s="80"/>
      <c r="WF148" s="81"/>
      <c r="WG148" s="81"/>
      <c r="WH148" s="81"/>
      <c r="WI148" s="81"/>
      <c r="WJ148" s="81"/>
      <c r="WK148" s="81"/>
      <c r="WL148" s="81"/>
      <c r="WM148" s="81"/>
      <c r="WN148" s="81"/>
      <c r="WO148" s="81"/>
      <c r="WP148" s="81"/>
      <c r="WQ148" s="81"/>
      <c r="WR148" s="81"/>
      <c r="WS148" s="81"/>
      <c r="WT148" s="81"/>
      <c r="WU148" s="81"/>
      <c r="WV148" s="81"/>
      <c r="WW148" s="81"/>
      <c r="WX148" s="81"/>
      <c r="WY148" s="81"/>
      <c r="WZ148" s="81"/>
      <c r="XA148" s="81"/>
      <c r="XB148" s="81"/>
      <c r="XC148" s="81"/>
      <c r="XD148" s="81"/>
      <c r="XE148" s="81"/>
      <c r="XF148" s="81"/>
      <c r="XG148" s="81"/>
      <c r="XH148" s="81"/>
      <c r="XI148" s="81"/>
      <c r="XJ148" s="81"/>
      <c r="XK148" s="81"/>
      <c r="XL148" s="81"/>
      <c r="XM148" s="81"/>
      <c r="XN148" s="81"/>
      <c r="XO148" s="81"/>
      <c r="XP148" s="81"/>
      <c r="XQ148" s="81"/>
      <c r="XR148" s="81"/>
      <c r="XS148" s="81"/>
      <c r="XT148" s="81"/>
      <c r="XU148" s="81"/>
      <c r="XV148" s="81"/>
      <c r="XW148" s="81"/>
      <c r="XX148" s="81"/>
      <c r="XY148" s="81"/>
      <c r="XZ148" s="81"/>
      <c r="YA148" s="81"/>
      <c r="YB148" s="81"/>
      <c r="YC148" s="81"/>
      <c r="YD148" s="81"/>
      <c r="YE148" s="81"/>
      <c r="YF148" s="81"/>
      <c r="YL148" s="300"/>
      <c r="YM148" s="300"/>
      <c r="YN148" s="300"/>
      <c r="YO148" s="300"/>
    </row>
    <row r="149" spans="1:667" x14ac:dyDescent="0.25">
      <c r="LG149" s="81"/>
      <c r="LH149" s="81"/>
      <c r="LI149" s="330"/>
      <c r="LJ149" s="330"/>
      <c r="MS149" s="77"/>
      <c r="MT149" s="77"/>
      <c r="MW149" s="77"/>
      <c r="MX149" s="77"/>
      <c r="MY149" s="77"/>
      <c r="MZ149" s="77"/>
      <c r="NA149" s="77"/>
      <c r="NJ149" s="167"/>
      <c r="QI149" s="79"/>
      <c r="QJ149" s="79"/>
      <c r="SM149" s="81"/>
      <c r="SN149" s="81"/>
      <c r="SO149" s="81"/>
      <c r="SP149" s="81"/>
      <c r="SQ149" s="81"/>
      <c r="SR149" s="81"/>
      <c r="SS149" s="81"/>
      <c r="ST149" s="81"/>
      <c r="SU149" s="81"/>
      <c r="SV149" s="81"/>
      <c r="SW149" s="81"/>
      <c r="SX149" s="81"/>
      <c r="SY149" s="81"/>
      <c r="SZ149" s="81"/>
      <c r="TA149" s="81"/>
      <c r="TB149" s="81"/>
      <c r="TC149" s="81"/>
      <c r="TD149" s="81"/>
      <c r="TE149" s="81"/>
      <c r="TF149" s="81"/>
      <c r="TG149" s="81"/>
      <c r="TH149" s="81"/>
      <c r="TI149" s="81"/>
      <c r="TJ149" s="81"/>
      <c r="TK149" s="81"/>
      <c r="TL149" s="81"/>
      <c r="TM149" s="81"/>
      <c r="TN149" s="81"/>
      <c r="TO149" s="81"/>
      <c r="TP149" s="81"/>
      <c r="TQ149" s="81"/>
      <c r="TR149" s="81"/>
      <c r="TS149" s="81"/>
      <c r="TT149" s="81"/>
      <c r="TU149" s="81"/>
      <c r="TV149" s="81"/>
      <c r="TW149" s="81"/>
      <c r="TX149" s="81"/>
      <c r="TY149" s="81"/>
      <c r="TZ149" s="81"/>
      <c r="UA149" s="81"/>
      <c r="UB149" s="81"/>
      <c r="UC149" s="81"/>
      <c r="UD149" s="81"/>
      <c r="UE149" s="81"/>
      <c r="UF149" s="81"/>
      <c r="UG149" s="81"/>
      <c r="UH149" s="81"/>
      <c r="UI149" s="81"/>
      <c r="UJ149" s="82"/>
      <c r="UK149" s="82"/>
      <c r="UL149" s="81"/>
      <c r="UM149" s="81"/>
      <c r="UN149" s="81"/>
      <c r="UO149" s="81"/>
      <c r="UP149" s="81"/>
      <c r="UQ149" s="81"/>
      <c r="UR149" s="81"/>
      <c r="US149" s="81"/>
      <c r="UT149" s="81"/>
      <c r="UU149" s="81"/>
      <c r="UV149" s="81"/>
      <c r="UW149" s="81"/>
      <c r="UX149" s="81"/>
      <c r="UY149" s="81"/>
      <c r="UZ149" s="81"/>
      <c r="VA149" s="81"/>
      <c r="VB149" s="81"/>
      <c r="VC149" s="81"/>
      <c r="VD149" s="81"/>
      <c r="VE149" s="81"/>
      <c r="VF149" s="81"/>
      <c r="VG149" s="81"/>
      <c r="VH149" s="81"/>
      <c r="VI149" s="81"/>
      <c r="VJ149" s="81"/>
      <c r="VK149" s="81"/>
      <c r="VL149" s="81"/>
      <c r="VM149" s="81"/>
      <c r="VN149" s="81"/>
      <c r="VO149" s="81"/>
      <c r="VP149" s="81"/>
      <c r="VQ149" s="81"/>
      <c r="VR149" s="81"/>
      <c r="VS149" s="81"/>
      <c r="VT149" s="81"/>
      <c r="VU149" s="81"/>
      <c r="VV149" s="81"/>
      <c r="VW149" s="81"/>
      <c r="VX149" s="81"/>
      <c r="VY149" s="81"/>
      <c r="VZ149" s="81"/>
      <c r="WA149" s="81"/>
      <c r="WB149" s="81"/>
      <c r="WC149" s="81"/>
      <c r="WD149" s="81"/>
      <c r="WE149" s="80"/>
      <c r="WF149" s="81"/>
      <c r="WG149" s="81"/>
      <c r="WH149" s="81"/>
      <c r="WI149" s="81"/>
      <c r="WJ149" s="81"/>
      <c r="WK149" s="81"/>
      <c r="WL149" s="81"/>
      <c r="WM149" s="81"/>
      <c r="WN149" s="81"/>
      <c r="WO149" s="81"/>
      <c r="WP149" s="81"/>
      <c r="WQ149" s="81"/>
      <c r="WR149" s="81"/>
      <c r="WS149" s="81"/>
      <c r="WT149" s="81"/>
      <c r="WU149" s="81"/>
      <c r="WV149" s="81"/>
      <c r="WW149" s="81"/>
      <c r="WX149" s="81"/>
      <c r="WY149" s="81"/>
      <c r="WZ149" s="81"/>
      <c r="XA149" s="81"/>
      <c r="XB149" s="81"/>
      <c r="XC149" s="81"/>
      <c r="XD149" s="81"/>
      <c r="XE149" s="81"/>
      <c r="XF149" s="81"/>
      <c r="XG149" s="81"/>
      <c r="XH149" s="81"/>
      <c r="XI149" s="81"/>
      <c r="XJ149" s="81"/>
      <c r="XK149" s="81"/>
      <c r="XL149" s="81"/>
      <c r="XM149" s="81"/>
      <c r="XN149" s="81"/>
      <c r="XO149" s="81"/>
      <c r="XP149" s="81"/>
      <c r="XQ149" s="81"/>
      <c r="XR149" s="81"/>
      <c r="XS149" s="81"/>
      <c r="XT149" s="81"/>
      <c r="XU149" s="81"/>
      <c r="XV149" s="81"/>
      <c r="XW149" s="81"/>
      <c r="XX149" s="81"/>
      <c r="XY149" s="81"/>
      <c r="XZ149" s="81"/>
      <c r="YA149" s="81"/>
      <c r="YB149" s="81"/>
      <c r="YC149" s="81"/>
      <c r="YD149" s="81"/>
      <c r="YE149" s="81"/>
      <c r="YF149" s="81"/>
      <c r="YL149" s="300"/>
      <c r="YM149" s="300"/>
      <c r="YN149" s="300"/>
      <c r="YO149" s="300"/>
    </row>
    <row r="150" spans="1:667" x14ac:dyDescent="0.25">
      <c r="LG150" s="81"/>
      <c r="LH150" s="81"/>
      <c r="LI150" s="330"/>
      <c r="LJ150" s="330"/>
      <c r="MS150" s="77"/>
      <c r="MT150" s="77"/>
      <c r="MW150" s="77"/>
      <c r="MX150" s="77"/>
      <c r="MY150" s="77"/>
      <c r="MZ150" s="77"/>
      <c r="NA150" s="77"/>
      <c r="NJ150" s="167"/>
      <c r="QI150" s="79"/>
      <c r="QJ150" s="79"/>
      <c r="SM150" s="81"/>
      <c r="SN150" s="81"/>
      <c r="SO150" s="81"/>
      <c r="SP150" s="81"/>
      <c r="SQ150" s="81"/>
      <c r="SR150" s="81"/>
      <c r="SS150" s="81"/>
      <c r="ST150" s="81"/>
      <c r="SU150" s="81"/>
      <c r="SV150" s="81"/>
      <c r="SW150" s="81"/>
      <c r="SX150" s="81"/>
      <c r="SY150" s="81"/>
      <c r="SZ150" s="81"/>
      <c r="TA150" s="81"/>
      <c r="TB150" s="81"/>
      <c r="TC150" s="81"/>
      <c r="TD150" s="81"/>
      <c r="TE150" s="81"/>
      <c r="TF150" s="81"/>
      <c r="TG150" s="81"/>
      <c r="TH150" s="81"/>
      <c r="TI150" s="81"/>
      <c r="TJ150" s="81"/>
      <c r="TK150" s="81"/>
      <c r="TL150" s="81"/>
      <c r="TM150" s="81"/>
      <c r="TN150" s="81"/>
      <c r="TO150" s="81"/>
      <c r="TP150" s="81"/>
      <c r="TQ150" s="81"/>
      <c r="TR150" s="81"/>
      <c r="TS150" s="81"/>
      <c r="TT150" s="81"/>
      <c r="TU150" s="81"/>
      <c r="TV150" s="81"/>
      <c r="TW150" s="81"/>
      <c r="TX150" s="81"/>
      <c r="TY150" s="81"/>
      <c r="TZ150" s="81"/>
      <c r="UA150" s="81"/>
      <c r="UB150" s="81"/>
      <c r="UC150" s="81"/>
      <c r="UD150" s="81"/>
      <c r="UE150" s="81"/>
      <c r="UF150" s="81"/>
      <c r="UG150" s="81"/>
      <c r="UH150" s="81"/>
      <c r="UI150" s="81"/>
      <c r="UJ150" s="82"/>
      <c r="UK150" s="82"/>
      <c r="UL150" s="81"/>
      <c r="UM150" s="81"/>
      <c r="UN150" s="81"/>
      <c r="UO150" s="81"/>
      <c r="UP150" s="81"/>
      <c r="UQ150" s="81"/>
      <c r="UR150" s="81"/>
      <c r="US150" s="81"/>
      <c r="UT150" s="81"/>
      <c r="UU150" s="81"/>
      <c r="UV150" s="81"/>
      <c r="UW150" s="81"/>
      <c r="UX150" s="81"/>
      <c r="UY150" s="81"/>
      <c r="UZ150" s="81"/>
      <c r="VA150" s="81"/>
      <c r="VB150" s="81"/>
      <c r="VC150" s="81"/>
      <c r="VD150" s="81"/>
      <c r="VE150" s="81"/>
      <c r="VF150" s="81"/>
      <c r="VG150" s="81"/>
      <c r="VH150" s="81"/>
      <c r="VI150" s="81"/>
      <c r="VJ150" s="81"/>
      <c r="VK150" s="81"/>
      <c r="VL150" s="81"/>
      <c r="VM150" s="81"/>
      <c r="VN150" s="81"/>
      <c r="VO150" s="81"/>
      <c r="VP150" s="81"/>
      <c r="VQ150" s="81"/>
      <c r="VR150" s="81"/>
      <c r="VS150" s="81"/>
      <c r="VT150" s="81"/>
      <c r="VU150" s="81"/>
      <c r="VV150" s="81"/>
      <c r="VW150" s="81"/>
      <c r="VX150" s="81"/>
      <c r="VY150" s="81"/>
      <c r="VZ150" s="81"/>
      <c r="WA150" s="81"/>
      <c r="WB150" s="81"/>
      <c r="WC150" s="81"/>
      <c r="WD150" s="81"/>
      <c r="WE150" s="80"/>
      <c r="WF150" s="81"/>
      <c r="WG150" s="81"/>
      <c r="WH150" s="81"/>
      <c r="WI150" s="81"/>
      <c r="WJ150" s="81"/>
      <c r="WK150" s="81"/>
      <c r="WL150" s="81"/>
      <c r="WM150" s="81"/>
      <c r="WN150" s="81"/>
      <c r="WO150" s="81"/>
      <c r="WP150" s="81"/>
      <c r="WQ150" s="81"/>
      <c r="WR150" s="81"/>
      <c r="WS150" s="81"/>
      <c r="WT150" s="81"/>
      <c r="WU150" s="81"/>
      <c r="WV150" s="81"/>
      <c r="WW150" s="81"/>
      <c r="WX150" s="81"/>
      <c r="WY150" s="81"/>
      <c r="WZ150" s="81"/>
      <c r="XA150" s="81"/>
      <c r="XB150" s="81"/>
      <c r="XC150" s="81"/>
      <c r="XD150" s="81"/>
      <c r="XE150" s="81"/>
      <c r="XF150" s="81"/>
      <c r="XG150" s="81"/>
      <c r="XH150" s="81"/>
      <c r="XI150" s="81"/>
      <c r="XJ150" s="81"/>
      <c r="XK150" s="81"/>
      <c r="XL150" s="81"/>
      <c r="XM150" s="81"/>
      <c r="XN150" s="81"/>
      <c r="XO150" s="81"/>
      <c r="XP150" s="81"/>
      <c r="XQ150" s="81"/>
      <c r="XR150" s="81"/>
      <c r="XS150" s="81"/>
      <c r="XT150" s="81"/>
      <c r="XU150" s="81"/>
      <c r="XV150" s="81"/>
      <c r="XW150" s="81"/>
      <c r="XX150" s="81"/>
      <c r="XY150" s="81"/>
      <c r="XZ150" s="81"/>
      <c r="YA150" s="81"/>
      <c r="YB150" s="81"/>
      <c r="YC150" s="81"/>
      <c r="YD150" s="81"/>
      <c r="YE150" s="81"/>
      <c r="YF150" s="81"/>
      <c r="YL150" s="300"/>
      <c r="YM150" s="300"/>
      <c r="YN150" s="300"/>
      <c r="YO150" s="300"/>
    </row>
    <row r="151" spans="1:667" x14ac:dyDescent="0.25">
      <c r="LG151" s="81"/>
      <c r="LH151" s="81"/>
      <c r="LI151" s="330"/>
      <c r="LJ151" s="330"/>
      <c r="MS151" s="77"/>
      <c r="MT151" s="77"/>
      <c r="MW151" s="77"/>
      <c r="MX151" s="77"/>
      <c r="MY151" s="77"/>
      <c r="MZ151" s="77"/>
      <c r="NA151" s="77"/>
      <c r="NJ151" s="167"/>
      <c r="QI151" s="79"/>
      <c r="QJ151" s="79"/>
      <c r="SM151" s="81"/>
      <c r="SN151" s="81"/>
      <c r="SO151" s="81"/>
      <c r="SP151" s="81"/>
      <c r="SQ151" s="81"/>
      <c r="SR151" s="81"/>
      <c r="SS151" s="81"/>
      <c r="ST151" s="81"/>
      <c r="SU151" s="81"/>
      <c r="SV151" s="81"/>
      <c r="SW151" s="81"/>
      <c r="SX151" s="81"/>
      <c r="SY151" s="81"/>
      <c r="SZ151" s="81"/>
      <c r="TA151" s="81"/>
      <c r="TB151" s="81"/>
      <c r="TC151" s="81"/>
      <c r="TD151" s="81"/>
      <c r="TE151" s="81"/>
      <c r="TF151" s="81"/>
      <c r="TG151" s="81"/>
      <c r="TH151" s="81"/>
      <c r="TI151" s="81"/>
      <c r="TJ151" s="81"/>
      <c r="TK151" s="81"/>
      <c r="TL151" s="81"/>
      <c r="TM151" s="81"/>
      <c r="TN151" s="81"/>
      <c r="TO151" s="81"/>
      <c r="TP151" s="81"/>
      <c r="TQ151" s="81"/>
      <c r="TR151" s="81"/>
      <c r="TS151" s="81"/>
      <c r="TT151" s="81"/>
      <c r="TU151" s="81"/>
      <c r="TV151" s="81"/>
      <c r="TW151" s="81"/>
      <c r="TX151" s="81"/>
      <c r="TY151" s="81"/>
      <c r="TZ151" s="81"/>
      <c r="UA151" s="81"/>
      <c r="UB151" s="81"/>
      <c r="UC151" s="81"/>
      <c r="UD151" s="81"/>
      <c r="UE151" s="81"/>
      <c r="UF151" s="81"/>
      <c r="UG151" s="81"/>
      <c r="UH151" s="81"/>
      <c r="UI151" s="81"/>
      <c r="UJ151" s="82"/>
      <c r="UK151" s="82"/>
      <c r="UL151" s="81"/>
      <c r="UM151" s="81"/>
      <c r="UN151" s="81"/>
      <c r="UO151" s="81"/>
      <c r="UP151" s="81"/>
      <c r="UQ151" s="81"/>
      <c r="UR151" s="81"/>
      <c r="US151" s="81"/>
      <c r="UT151" s="81"/>
      <c r="UU151" s="81"/>
      <c r="UV151" s="81"/>
      <c r="UW151" s="81"/>
      <c r="UX151" s="81"/>
      <c r="UY151" s="81"/>
      <c r="UZ151" s="81"/>
      <c r="VA151" s="81"/>
      <c r="VB151" s="81"/>
      <c r="VC151" s="81"/>
      <c r="VD151" s="81"/>
      <c r="VE151" s="81"/>
      <c r="VF151" s="81"/>
      <c r="VG151" s="81"/>
      <c r="VH151" s="81"/>
      <c r="VI151" s="81"/>
      <c r="VJ151" s="81"/>
      <c r="VK151" s="81"/>
      <c r="VL151" s="81"/>
      <c r="VM151" s="81"/>
      <c r="VN151" s="81"/>
      <c r="VO151" s="81"/>
      <c r="VP151" s="81"/>
      <c r="VQ151" s="81"/>
      <c r="VR151" s="81"/>
      <c r="VS151" s="81"/>
      <c r="VT151" s="81"/>
      <c r="VU151" s="81"/>
      <c r="VV151" s="81"/>
      <c r="VW151" s="81"/>
      <c r="VX151" s="81"/>
      <c r="VY151" s="81"/>
      <c r="VZ151" s="81"/>
      <c r="WA151" s="81"/>
      <c r="WB151" s="81"/>
      <c r="WC151" s="81"/>
      <c r="WD151" s="81"/>
      <c r="WE151" s="80"/>
      <c r="WF151" s="81"/>
      <c r="WG151" s="81"/>
      <c r="WH151" s="81"/>
      <c r="WI151" s="81"/>
      <c r="WJ151" s="81"/>
      <c r="WK151" s="81"/>
      <c r="WL151" s="81"/>
      <c r="WM151" s="81"/>
      <c r="WN151" s="81"/>
      <c r="WO151" s="81"/>
      <c r="WP151" s="81"/>
      <c r="WQ151" s="81"/>
      <c r="WR151" s="81"/>
      <c r="WS151" s="81"/>
      <c r="WT151" s="81"/>
      <c r="WU151" s="81"/>
      <c r="WV151" s="81"/>
      <c r="WW151" s="81"/>
      <c r="WX151" s="81"/>
      <c r="WY151" s="81"/>
      <c r="WZ151" s="81"/>
      <c r="XA151" s="81"/>
      <c r="XB151" s="81"/>
      <c r="XC151" s="81"/>
      <c r="XD151" s="81"/>
      <c r="XE151" s="81"/>
      <c r="XF151" s="81"/>
      <c r="XG151" s="81"/>
      <c r="XH151" s="81"/>
      <c r="XI151" s="81"/>
      <c r="XJ151" s="81"/>
      <c r="XK151" s="81"/>
      <c r="XL151" s="81"/>
      <c r="XM151" s="81"/>
      <c r="XN151" s="81"/>
      <c r="XO151" s="81"/>
      <c r="XP151" s="81"/>
      <c r="XQ151" s="81"/>
      <c r="XR151" s="81"/>
      <c r="XS151" s="81"/>
      <c r="XT151" s="81"/>
      <c r="XU151" s="81"/>
      <c r="XV151" s="81"/>
      <c r="XW151" s="81"/>
      <c r="XX151" s="81"/>
      <c r="XY151" s="81"/>
      <c r="XZ151" s="81"/>
      <c r="YA151" s="81"/>
      <c r="YB151" s="81"/>
      <c r="YC151" s="81"/>
      <c r="YD151" s="81"/>
      <c r="YE151" s="81"/>
      <c r="YF151" s="81"/>
      <c r="YL151" s="300"/>
      <c r="YM151" s="300"/>
      <c r="YN151" s="300"/>
      <c r="YO151" s="300"/>
    </row>
    <row r="152" spans="1:667" x14ac:dyDescent="0.25">
      <c r="LG152" s="81"/>
      <c r="LH152" s="81"/>
      <c r="LI152" s="330"/>
      <c r="LJ152" s="330"/>
      <c r="MS152" s="77"/>
      <c r="MT152" s="77"/>
      <c r="MW152" s="77"/>
      <c r="MX152" s="77"/>
      <c r="MY152" s="77"/>
      <c r="MZ152" s="77"/>
      <c r="NA152" s="77"/>
      <c r="NJ152" s="167"/>
      <c r="QI152" s="79"/>
      <c r="QJ152" s="79"/>
      <c r="SM152" s="81"/>
      <c r="SN152" s="81"/>
      <c r="SO152" s="81"/>
      <c r="SP152" s="81"/>
      <c r="SQ152" s="81"/>
      <c r="SR152" s="81"/>
      <c r="SS152" s="81"/>
      <c r="ST152" s="81"/>
      <c r="SU152" s="81"/>
      <c r="SV152" s="81"/>
      <c r="SW152" s="81"/>
      <c r="SX152" s="81"/>
      <c r="SY152" s="81"/>
      <c r="SZ152" s="81"/>
      <c r="TA152" s="81"/>
      <c r="TB152" s="81"/>
      <c r="TC152" s="81"/>
      <c r="TD152" s="81"/>
      <c r="TE152" s="81"/>
      <c r="TF152" s="81"/>
      <c r="TG152" s="81"/>
      <c r="TH152" s="81"/>
      <c r="TI152" s="81"/>
      <c r="TJ152" s="81"/>
      <c r="TK152" s="81"/>
      <c r="TL152" s="81"/>
      <c r="TM152" s="81"/>
      <c r="TN152" s="81"/>
      <c r="TO152" s="81"/>
      <c r="TP152" s="81"/>
      <c r="TQ152" s="81"/>
      <c r="TR152" s="81"/>
      <c r="TS152" s="81"/>
      <c r="TT152" s="81"/>
      <c r="TU152" s="81"/>
      <c r="TV152" s="81"/>
      <c r="TW152" s="81"/>
      <c r="TX152" s="81"/>
      <c r="TY152" s="81"/>
      <c r="TZ152" s="81"/>
      <c r="UA152" s="81"/>
      <c r="UB152" s="81"/>
      <c r="UC152" s="81"/>
      <c r="UD152" s="81"/>
      <c r="UE152" s="81"/>
      <c r="UF152" s="81"/>
      <c r="UG152" s="81"/>
      <c r="UH152" s="81"/>
      <c r="UI152" s="81"/>
      <c r="UJ152" s="82"/>
      <c r="UK152" s="82"/>
      <c r="UL152" s="81"/>
      <c r="UM152" s="81"/>
      <c r="UN152" s="81"/>
      <c r="UO152" s="81"/>
      <c r="UP152" s="81"/>
      <c r="UQ152" s="81"/>
      <c r="UR152" s="81"/>
      <c r="US152" s="81"/>
      <c r="UT152" s="81"/>
      <c r="UU152" s="81"/>
      <c r="UV152" s="81"/>
      <c r="UW152" s="81"/>
      <c r="UX152" s="81"/>
      <c r="UY152" s="81"/>
      <c r="UZ152" s="81"/>
      <c r="VA152" s="81"/>
      <c r="VB152" s="81"/>
      <c r="VC152" s="81"/>
      <c r="VD152" s="81"/>
      <c r="VE152" s="81"/>
      <c r="VF152" s="81"/>
      <c r="VG152" s="81"/>
      <c r="VH152" s="81"/>
      <c r="VI152" s="81"/>
      <c r="VJ152" s="81"/>
      <c r="VK152" s="81"/>
      <c r="VL152" s="81"/>
      <c r="VM152" s="81"/>
      <c r="VN152" s="81"/>
      <c r="VO152" s="81"/>
      <c r="VP152" s="81"/>
      <c r="VQ152" s="81"/>
      <c r="VR152" s="81"/>
      <c r="VS152" s="81"/>
      <c r="VT152" s="81"/>
      <c r="VU152" s="81"/>
      <c r="VV152" s="81"/>
      <c r="VW152" s="81"/>
      <c r="VX152" s="81"/>
      <c r="VY152" s="81"/>
      <c r="VZ152" s="81"/>
      <c r="WA152" s="81"/>
      <c r="WB152" s="81"/>
      <c r="WC152" s="81"/>
      <c r="WD152" s="81"/>
      <c r="WE152" s="80"/>
      <c r="WF152" s="81"/>
      <c r="WG152" s="81"/>
      <c r="WH152" s="81"/>
      <c r="WI152" s="81"/>
      <c r="WJ152" s="81"/>
      <c r="WK152" s="81"/>
      <c r="WL152" s="81"/>
      <c r="WM152" s="81"/>
      <c r="WN152" s="81"/>
      <c r="WO152" s="81"/>
      <c r="WP152" s="81"/>
      <c r="WQ152" s="81"/>
      <c r="WR152" s="81"/>
      <c r="WS152" s="81"/>
      <c r="WT152" s="81"/>
      <c r="WU152" s="81"/>
      <c r="WV152" s="81"/>
      <c r="WW152" s="81"/>
      <c r="WX152" s="81"/>
      <c r="WY152" s="81"/>
      <c r="WZ152" s="81"/>
      <c r="XA152" s="81"/>
      <c r="XB152" s="81"/>
      <c r="XC152" s="81"/>
      <c r="XD152" s="81"/>
      <c r="XE152" s="81"/>
      <c r="XF152" s="81"/>
      <c r="XG152" s="81"/>
      <c r="XH152" s="81"/>
      <c r="XI152" s="81"/>
      <c r="XJ152" s="81"/>
      <c r="XK152" s="81"/>
      <c r="XL152" s="81"/>
      <c r="XM152" s="81"/>
      <c r="XN152" s="81"/>
      <c r="XO152" s="81"/>
      <c r="XP152" s="81"/>
      <c r="XQ152" s="81"/>
      <c r="XR152" s="81"/>
      <c r="XS152" s="81"/>
      <c r="XT152" s="81"/>
      <c r="XU152" s="81"/>
      <c r="XV152" s="81"/>
      <c r="XW152" s="81"/>
      <c r="XX152" s="81"/>
      <c r="XY152" s="81"/>
      <c r="XZ152" s="81"/>
      <c r="YA152" s="81"/>
      <c r="YB152" s="81"/>
      <c r="YC152" s="81"/>
      <c r="YD152" s="81"/>
      <c r="YE152" s="81"/>
      <c r="YF152" s="81"/>
      <c r="YL152" s="300"/>
      <c r="YM152" s="300"/>
      <c r="YN152" s="300"/>
      <c r="YO152" s="300"/>
    </row>
    <row r="153" spans="1:667" x14ac:dyDescent="0.25">
      <c r="LG153" s="81"/>
      <c r="LH153" s="81"/>
      <c r="LI153" s="330"/>
      <c r="LJ153" s="330"/>
      <c r="MS153" s="77"/>
      <c r="MT153" s="77"/>
      <c r="MW153" s="77"/>
      <c r="MX153" s="77"/>
      <c r="MY153" s="77"/>
      <c r="MZ153" s="77"/>
      <c r="NA153" s="77"/>
      <c r="NJ153" s="167"/>
      <c r="QI153" s="79"/>
      <c r="QJ153" s="79"/>
      <c r="SM153" s="81"/>
      <c r="SN153" s="81"/>
      <c r="SO153" s="81"/>
      <c r="SP153" s="81"/>
      <c r="SQ153" s="81"/>
      <c r="SR153" s="81"/>
      <c r="SS153" s="81"/>
      <c r="ST153" s="81"/>
      <c r="SU153" s="81"/>
      <c r="SV153" s="81"/>
      <c r="SW153" s="81"/>
      <c r="SX153" s="81"/>
      <c r="SY153" s="81"/>
      <c r="SZ153" s="81"/>
      <c r="TA153" s="81"/>
      <c r="TB153" s="81"/>
      <c r="TC153" s="81"/>
      <c r="TD153" s="81"/>
      <c r="TE153" s="81"/>
      <c r="TF153" s="81"/>
      <c r="TG153" s="81"/>
      <c r="TH153" s="81"/>
      <c r="TI153" s="81"/>
      <c r="TJ153" s="81"/>
      <c r="TK153" s="81"/>
      <c r="TL153" s="81"/>
      <c r="TM153" s="81"/>
      <c r="TN153" s="81"/>
      <c r="TO153" s="81"/>
      <c r="TP153" s="81"/>
      <c r="TQ153" s="81"/>
      <c r="TR153" s="81"/>
      <c r="TS153" s="81"/>
      <c r="TT153" s="81"/>
      <c r="TU153" s="81"/>
      <c r="TV153" s="81"/>
      <c r="TW153" s="81"/>
      <c r="TX153" s="81"/>
      <c r="TY153" s="81"/>
      <c r="TZ153" s="81"/>
      <c r="UA153" s="81"/>
      <c r="UB153" s="81"/>
      <c r="UC153" s="81"/>
      <c r="UD153" s="81"/>
      <c r="UE153" s="81"/>
      <c r="UF153" s="81"/>
      <c r="UG153" s="81"/>
      <c r="UH153" s="81"/>
      <c r="UI153" s="81"/>
      <c r="UJ153" s="82"/>
      <c r="UK153" s="82"/>
      <c r="UL153" s="81"/>
      <c r="UM153" s="81"/>
      <c r="UN153" s="81"/>
      <c r="UO153" s="81"/>
      <c r="UP153" s="81"/>
      <c r="UQ153" s="81"/>
      <c r="UR153" s="81"/>
      <c r="US153" s="81"/>
      <c r="UT153" s="81"/>
      <c r="UU153" s="81"/>
      <c r="UV153" s="81"/>
      <c r="UW153" s="81"/>
      <c r="UX153" s="81"/>
      <c r="UY153" s="81"/>
      <c r="UZ153" s="81"/>
      <c r="VA153" s="81"/>
      <c r="VB153" s="81"/>
      <c r="VC153" s="81"/>
      <c r="VD153" s="81"/>
      <c r="VE153" s="81"/>
      <c r="VF153" s="81"/>
      <c r="VG153" s="81"/>
      <c r="VH153" s="81"/>
      <c r="VI153" s="81"/>
      <c r="VJ153" s="81"/>
      <c r="VK153" s="81"/>
      <c r="VL153" s="81"/>
      <c r="VM153" s="81"/>
      <c r="VN153" s="81"/>
      <c r="VO153" s="81"/>
      <c r="VP153" s="81"/>
      <c r="VQ153" s="81"/>
      <c r="VR153" s="81"/>
      <c r="VS153" s="81"/>
      <c r="VT153" s="81"/>
      <c r="VU153" s="81"/>
      <c r="VV153" s="81"/>
      <c r="VW153" s="81"/>
      <c r="VX153" s="81"/>
      <c r="VY153" s="81"/>
      <c r="VZ153" s="81"/>
      <c r="WA153" s="81"/>
      <c r="WB153" s="81"/>
      <c r="WC153" s="81"/>
      <c r="WD153" s="81"/>
      <c r="WE153" s="80"/>
      <c r="WF153" s="81"/>
      <c r="WG153" s="81"/>
      <c r="WH153" s="81"/>
      <c r="WI153" s="81"/>
      <c r="WJ153" s="81"/>
      <c r="WK153" s="81"/>
      <c r="WL153" s="81"/>
      <c r="WM153" s="81"/>
      <c r="WN153" s="81"/>
      <c r="WO153" s="81"/>
      <c r="WP153" s="81"/>
      <c r="WQ153" s="81"/>
      <c r="WR153" s="81"/>
      <c r="WS153" s="81"/>
      <c r="WT153" s="81"/>
      <c r="WU153" s="81"/>
      <c r="WV153" s="81"/>
      <c r="WW153" s="81"/>
      <c r="WX153" s="81"/>
      <c r="WY153" s="81"/>
      <c r="WZ153" s="81"/>
      <c r="XA153" s="81"/>
      <c r="XB153" s="81"/>
      <c r="XC153" s="81"/>
      <c r="XD153" s="81"/>
      <c r="XE153" s="81"/>
      <c r="XF153" s="81"/>
      <c r="XG153" s="81"/>
      <c r="XH153" s="81"/>
      <c r="XI153" s="81"/>
      <c r="XJ153" s="81"/>
      <c r="XK153" s="81"/>
      <c r="XL153" s="81"/>
      <c r="XM153" s="81"/>
      <c r="XN153" s="81"/>
      <c r="XO153" s="81"/>
      <c r="XP153" s="81"/>
      <c r="XQ153" s="81"/>
      <c r="XR153" s="81"/>
      <c r="XS153" s="81"/>
      <c r="XT153" s="81"/>
      <c r="XU153" s="81"/>
      <c r="XV153" s="81"/>
      <c r="XW153" s="81"/>
      <c r="XX153" s="81"/>
      <c r="XY153" s="81"/>
      <c r="XZ153" s="81"/>
      <c r="YA153" s="81"/>
      <c r="YB153" s="81"/>
      <c r="YC153" s="81"/>
      <c r="YD153" s="81"/>
      <c r="YE153" s="81"/>
      <c r="YF153" s="81"/>
      <c r="YL153" s="300"/>
      <c r="YM153" s="300"/>
      <c r="YN153" s="300"/>
      <c r="YO153" s="300"/>
    </row>
  </sheetData>
  <sortState xmlns:xlrd2="http://schemas.microsoft.com/office/spreadsheetml/2017/richdata2" columnSort="1" ref="C1:HQ348">
    <sortCondition ref="C1:HQ1"/>
    <sortCondition ref="C3:HQ3"/>
    <sortCondition ref="C17:HQ17"/>
    <sortCondition ref="C18:HQ18"/>
  </sortState>
  <phoneticPr fontId="50" type="noConversion"/>
  <dataValidations disablePrompts="1" count="5">
    <dataValidation allowBlank="1" showInputMessage="1" showErrorMessage="1" prompt="the calculations and/or conversions are straightforward and I FULLY understand how the authors come up with GHG numbers" sqref="A91" xr:uid="{00000000-0002-0000-0300-000000000000}"/>
    <dataValidation allowBlank="1" showInputMessage="1" showErrorMessage="1" prompt="the calculations and/or conversions are straightforward, and I QUITE understand how the authors come up with GHG numbers" sqref="A92" xr:uid="{00000000-0002-0000-0300-000001000000}"/>
    <dataValidation allowBlank="1" showInputMessage="1" showErrorMessage="1" prompt="My calculations and/or conversions are based on LIMITED information in the study" sqref="A93" xr:uid="{00000000-0002-0000-0300-000002000000}"/>
    <dataValidation allowBlank="1" showInputMessage="1" showErrorMessage="1" prompt="I need to make SOME assumptions on my calculations/conversions. I don’t quite understand how the authors come up with GHG numbers." sqref="A94" xr:uid="{00000000-0002-0000-0300-000003000000}"/>
    <dataValidation allowBlank="1" showInputMessage="1" showErrorMessage="1" prompt="I have to make A LOT OF assumptions and don’t quite understand how the authors come up with GHG numbers." sqref="A95" xr:uid="{00000000-0002-0000-0300-000004000000}"/>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O162"/>
  <sheetViews>
    <sheetView topLeftCell="A84" zoomScaleNormal="100" workbookViewId="0">
      <pane xSplit="2" topLeftCell="IV1" activePane="topRight" state="frozen"/>
      <selection pane="topRight" activeCell="JD99" sqref="JD99"/>
    </sheetView>
  </sheetViews>
  <sheetFormatPr defaultRowHeight="15" x14ac:dyDescent="0.25"/>
  <cols>
    <col min="1" max="1" width="76.42578125" style="34" customWidth="1"/>
    <col min="2" max="2" width="18.7109375" customWidth="1"/>
    <col min="359" max="359" width="12.5703125" customWidth="1"/>
    <col min="377" max="377" width="9.140625" style="34"/>
  </cols>
  <sheetData>
    <row r="1" spans="1:483" x14ac:dyDescent="0.25">
      <c r="A1" s="38" t="s">
        <v>0</v>
      </c>
      <c r="C1" s="25" t="str">
        <f>IF(ISBLANK(LitRev!C1),".",LitRev!C1)</f>
        <v>Adusumilli,_Naveen;_Taylor,_C._Robert;_Lacewell,_Ronald;_Rister,_M._Edward.Aggregate_Economic_Implications_of_National_Cellulosic_Biofuel_Goals1_2013</v>
      </c>
      <c r="D1" s="25" t="str">
        <f>IF(ISBLANK(LitRev!D1),".",LitRev!D1)</f>
        <v>Adusumilli,_Naveen;_Taylor,_C._Robert;_Lacewell,_Ronald;_Rister,_M._Edward.Aggregate_Economic_Implications_of_National_Cellulosic_Biofuel_Goals1_2013</v>
      </c>
      <c r="E1" s="25" t="str">
        <f>IF(ISBLANK(LitRev!E1),".",LitRev!E1)</f>
        <v>Babcock,_Bruce_A..Ethanol_without_Subsidies:_An_Oxymoron_or_the_New_Reality?_2013</v>
      </c>
      <c r="F1" s="25" t="str">
        <f>IF(ISBLANK(LitRev!F1),".",LitRev!F1)</f>
        <v>Babcock,_Bruce_A..Ethanol_without_Subsidies:_An_Oxymoron_or_the_New_Reality?_2013</v>
      </c>
      <c r="G1" s="25" t="str">
        <f>IF(ISBLANK(LitRev!G1),".",LitRev!G1)</f>
        <v>Babcock,_Bruce_A..Ethanol_without_Subsidies:_An_Oxymoron_or_the_New_Reality?_2013</v>
      </c>
      <c r="H1" s="25" t="str">
        <f>IF(ISBLANK(LitRev!H1),".",LitRev!H1)</f>
        <v>Babcock,_Bruce_A..Ethanol_without_Subsidies:_An_Oxymoron_or_the_New_Reality?_2013</v>
      </c>
      <c r="I1" s="25" t="str">
        <f>IF(ISBLANK(LitRev!I1),".",LitRev!I1)</f>
        <v>Babcock,_Bruce_A..Ethanol_without_Subsidies:_An_Oxymoron_or_the_New_Reality?_2013</v>
      </c>
      <c r="J1" s="25" t="str">
        <f>IF(ISBLANK(LitRev!J1),".",LitRev!J1)</f>
        <v>Babcock,_Bruce_A..Ethanol_without_Subsidies:_An_Oxymoron_or_the_New_Reality?_2013</v>
      </c>
      <c r="K1" s="25" t="str">
        <f>IF(ISBLANK(LitRev!K1),".",LitRev!K1)</f>
        <v>Babcock,_Bruce_A..Ethanol_without_Subsidies:_An_Oxymoron_or_the_New_Reality?_2013</v>
      </c>
      <c r="L1" s="25" t="str">
        <f>IF(ISBLANK(LitRev!L1),".",LitRev!L1)</f>
        <v>Babcock,_Bruce_A..Ethanol_without_Subsidies:_An_Oxymoron_or_the_New_Reality?_2013</v>
      </c>
      <c r="M1" s="25" t="str">
        <f>IF(ISBLANK(LitRev!M1),".",LitRev!M1)</f>
        <v>Babcock,_Bruce_A..Ethanol_without_Subsidies:_An_Oxymoron_or_the_New_Reality?_2013</v>
      </c>
      <c r="N1" s="25" t="str">
        <f>IF(ISBLANK(LitRev!N1),".",LitRev!N1)</f>
        <v>Babcock,_Bruce_A..Ethanol_without_Subsidies:_An_Oxymoron_or_the_New_Reality?_2013</v>
      </c>
      <c r="O1" s="25" t="str">
        <f>IF(ISBLANK(LitRev!O1),".",LitRev!O1)</f>
        <v>Babcock,_Bruce_A..Ethanol_without_Subsidies:_An_Oxymoron_or_the_New_Reality?_2013</v>
      </c>
      <c r="P1" s="25" t="str">
        <f>IF(ISBLANK(LitRev!P1),".",LitRev!P1)</f>
        <v>Babcock,_Bruce_A..Ethanol_without_Subsidies:_An_Oxymoron_or_the_New_Reality?_2013</v>
      </c>
      <c r="Q1" s="25" t="str">
        <f>IF(ISBLANK(LitRev!Q1),".",LitRev!Q1)</f>
        <v>Babcock,_Bruce_A..Ethanol_without_Subsidies:_An_Oxymoron_or_the_New_Reality?_2013</v>
      </c>
      <c r="R1" s="25" t="str">
        <f>IF(ISBLANK(LitRev!R1),".",LitRev!R1)</f>
        <v>Babcock,_Bruce_A..Ethanol_without_Subsidies:_An_Oxymoron_or_the_New_Reality?_2013</v>
      </c>
      <c r="S1" s="25" t="str">
        <f>IF(ISBLANK(LitRev!S1),".",LitRev!S1)</f>
        <v>Babcock,_Bruce_A..Ethanol_without_Subsidies:_An_Oxymoron_or_the_New_Reality?_2013</v>
      </c>
      <c r="T1" s="25" t="str">
        <f>IF(ISBLANK(LitRev!T1),".",LitRev!T1)</f>
        <v>Babcock,_Bruce_A..Ethanol_without_Subsidies:_An_Oxymoron_or_the_New_Reality?_2013</v>
      </c>
      <c r="U1" s="25" t="str">
        <f>IF(ISBLANK(LitRev!U1),".",LitRev!U1)</f>
        <v>Babcock,_Bruce_A.;_Barr,_Kanlaya_Jintanakul;_Carriquiry,_Miguel_Alberto;_others.Costs_and_benefits_to_taxpayers,_consumers,_and_producers_from_US_ethanol_policies_2010</v>
      </c>
      <c r="V1" s="25" t="str">
        <f>IF(ISBLANK(LitRev!V1),".",LitRev!V1)</f>
        <v>Babcock,_Bruce_A.;_Barr,_Kanlaya_Jintanakul;_Carriquiry,_Miguel_Alberto;_others.Costs_and_benefits_to_taxpayers,_consumers,_and_producers_from_US_ethanol_policies_2010</v>
      </c>
      <c r="W1" s="25" t="str">
        <f>IF(ISBLANK(LitRev!W1),".",LitRev!W1)</f>
        <v>Babcock,_Bruce_A.;_Barr,_Kanlaya_Jintanakul;_Carriquiry,_Miguel_Alberto;_others.Costs_and_benefits_to_taxpayers,_consumers,_and_producers_from_US_ethanol_policies_2010</v>
      </c>
      <c r="X1" s="25" t="str">
        <f>IF(ISBLANK(LitRev!X1),".",LitRev!X1)</f>
        <v>Babcock,_Bruce_A.;_Barr,_Kanlaya_Jintanakul;_Carriquiry,_Miguel_Alberto;_others.Costs_and_benefits_to_taxpayers,_consumers,_and_producers_from_US_ethanol_policies_2010</v>
      </c>
      <c r="Y1" s="25" t="str">
        <f>IF(ISBLANK(LitRev!Y1),".",LitRev!Y1)</f>
        <v>Babcock,_Bruce_A.;_Barr,_Kanlaya_Jintanakul;_Carriquiry,_Miguel_Alberto;_others.Costs_and_benefits_to_taxpayers,_consumers,_and_producers_from_US_ethanol_policies_2010</v>
      </c>
      <c r="Z1" s="25" t="str">
        <f>IF(ISBLANK(LitRev!Z1),".",LitRev!Z1)</f>
        <v>Babcock,_Bruce_A.;_Barr,_Kanlaya_Jintanakul;_Carriquiry,_Miguel_Alberto;_others.Costs_and_benefits_to_taxpayers,_consumers,_and_producers_from_US_ethanol_policies_2010</v>
      </c>
      <c r="AA1" s="25" t="str">
        <f>IF(ISBLANK(LitRev!AA1),".",LitRev!AA1)</f>
        <v>Babcock,_Bruce_A.;_Barr,_Kanlaya_Jintanakul;_Carriquiry,_Miguel_Alberto;_others.Costs_and_benefits_to_taxpayers,_consumers,_and_producers_from_US_ethanol_policies_2010</v>
      </c>
      <c r="AB1" s="25" t="str">
        <f>IF(ISBLANK(LitRev!AB1),".",LitRev!AB1)</f>
        <v>Babcock,_Bruce_A.;_Barr,_Kanlaya_Jintanakul;_Carriquiry,_Miguel_Alberto;_others.Costs_and_benefits_to_taxpayers,_consumers,_and_producers_from_US_ethanol_policies_2010</v>
      </c>
      <c r="AC1" s="25" t="str">
        <f>IF(ISBLANK(LitRev!AC1),".",LitRev!AC1)</f>
        <v>Babcock,_Bruce_A.;_Barr,_Kanlaya_Jintanakul;_Carriquiry,_Miguel_Alberto;_others.Costs_and_benefits_to_taxpayers,_consumers,_and_producers_from_US_ethanol_policies_2010</v>
      </c>
      <c r="AD1" s="25" t="str">
        <f>IF(ISBLANK(LitRev!AD1),".",LitRev!AD1)</f>
        <v>Babcock,_Bruce_A.;_Barr,_Kanlaya_Jintanakul;_Carriquiry,_Miguel_Alberto;_others.Costs_and_benefits_to_taxpayers,_consumers,_and_producers_from_US_ethanol_policies_2010</v>
      </c>
      <c r="AE1" s="25" t="str">
        <f>IF(ISBLANK(LitRev!AE1),".",LitRev!AE1)</f>
        <v>Babcock,_Bruce_A.;_Barr,_Kanlaya_Jintanakul;_Carriquiry,_Miguel_Alberto;_others.Costs_and_benefits_to_taxpayers,_consumers,_and_producers_from_US_ethanol_policies_2010</v>
      </c>
      <c r="AF1" s="25" t="str">
        <f>IF(ISBLANK(LitRev!AF1),".",LitRev!AF1)</f>
        <v>Babcock,_Bruce_A.;_Barr,_Kanlaya_Jintanakul;_Carriquiry,_Miguel_Alberto;_others.Costs_and_benefits_to_taxpayers,_consumers,_and_producers_from_US_ethanol_policies_2010</v>
      </c>
      <c r="AG1" s="25" t="str">
        <f>IF(ISBLANK(LitRev!AG1),".",LitRev!AG1)</f>
        <v>Babcock,_Bruce_A.;_Barr,_Kanlaya_Jintanakul;_Carriquiry,_Miguel_Alberto;_others.Costs_and_benefits_to_taxpayers,_consumers,_and_producers_from_US_ethanol_policies_2010</v>
      </c>
      <c r="AH1" s="25" t="str">
        <f>IF(ISBLANK(LitRev!AH1),".",LitRev!AH1)</f>
        <v>Babcock,_Bruce_A.;_Barr,_Kanlaya_Jintanakul;_Carriquiry,_Miguel_Alberto;_others.Costs_and_benefits_to_taxpayers,_consumers,_and_producers_from_US_ethanol_policies_2010</v>
      </c>
      <c r="AI1" s="25" t="str">
        <f>IF(ISBLANK(LitRev!AI1),".",LitRev!AI1)</f>
        <v>Babcock,_Bruce_A.;_Barr,_Kanlaya_Jintanakul;_Carriquiry,_Miguel_Alberto;_others.Costs_and_benefits_to_taxpayers,_consumers,_and_producers_from_US_ethanol_policies_2010</v>
      </c>
      <c r="AJ1" s="25" t="str">
        <f>IF(ISBLANK(LitRev!AJ1),".",LitRev!AJ1)</f>
        <v>Babcock,_Bruce_A..The_Impact_of_US_Biofuel_Policies_on_Agricultural_Price_Levels_and_Volatility_2011</v>
      </c>
      <c r="AK1" s="25" t="str">
        <f>IF(ISBLANK(LitRev!AK1),".",LitRev!AK1)</f>
        <v>Babcock,_Bruce_A..The_Impact_of_US_Biofuel_Policies_on_Agricultural_Price_Levels_and_Volatility_2011</v>
      </c>
      <c r="AL1" s="25" t="str">
        <f>IF(ISBLANK(LitRev!AL1),".",LitRev!AL1)</f>
        <v>Babcock,_Bruce_A..The_Impact_of_US_Biofuel_Policies_on_Agricultural_Price_Levels_and_Volatility_2011</v>
      </c>
      <c r="AM1" s="25" t="str">
        <f>IF(ISBLANK(LitRev!AM1),".",LitRev!AM1)</f>
        <v>Babcock,_Bruce_A..The_Impact_of_US_Biofuel_Policies_on_Agricultural_Price_Levels_and_Volatility_2011</v>
      </c>
      <c r="AN1" s="25" t="str">
        <f>IF(ISBLANK(LitRev!AN1),".",LitRev!AN1)</f>
        <v>Babcock,_Bruce_A..The_Impact_of_US_Biofuel_Policies_on_Agricultural_Price_Levels_and_Volatility_2011</v>
      </c>
      <c r="AO1" s="25" t="str">
        <f>IF(ISBLANK(LitRev!AO1),".",LitRev!AO1)</f>
        <v>Babcock,_Bruce_A..Updated_assessment_of_the_drought’s_impacts_on_crop_prices_and_biofuel_production_2012</v>
      </c>
      <c r="AP1" s="25" t="str">
        <f>IF(ISBLANK(LitRev!AP1),".",LitRev!AP1)</f>
        <v>Babcock,_Bruce_A..Updated_assessment_of_the_drought’s_impacts_on_crop_prices_and_biofuel_production_2012</v>
      </c>
      <c r="AQ1" s="25" t="str">
        <f>IF(ISBLANK(LitRev!AQ1),".",LitRev!AQ1)</f>
        <v>Babcock,_Bruce_A..Updated_assessment_of_the_drought’s_impacts_on_crop_prices_and_biofuel_production_2012</v>
      </c>
      <c r="AR1" s="25" t="str">
        <f>IF(ISBLANK(LitRev!AR1),".",LitRev!AR1)</f>
        <v>Babcock,_Bruce_A.;_Zhou,_Wei.Impact_on_Corn_Prices_from_Reduced_Biofuel_Mandates_2013</v>
      </c>
      <c r="AS1" s="25" t="str">
        <f>IF(ISBLANK(LitRev!AS1),".",LitRev!AS1)</f>
        <v>Babcock,_Bruce_A.;_Zhou,_Wei.Impact_on_Corn_Prices_from_Reduced_Biofuel_Mandates_2013</v>
      </c>
      <c r="AT1" s="25" t="str">
        <f>IF(ISBLANK(LitRev!AT1),".",LitRev!AT1)</f>
        <v>Babcock,_Bruce_A.;_Zhou,_Wei.Impact_on_Corn_Prices_from_Reduced_Biofuel_Mandates_2013</v>
      </c>
      <c r="AU1" s="25" t="str">
        <f>IF(ISBLANK(LitRev!AU1),".",LitRev!AU1)</f>
        <v>Babcock,_Bruce_A.;_Zhou,_Wei.Impact_on_Corn_Prices_from_Reduced_Biofuel_Mandates_2013</v>
      </c>
      <c r="AV1" s="25" t="str">
        <f>IF(ISBLANK(LitRev!AV1),".",LitRev!AV1)</f>
        <v>Babcock,_Bruce_A.;_Zhou,_Wei.Impact_on_Corn_Prices_from_Reduced_Biofuel_Mandates_2013</v>
      </c>
      <c r="AW1" s="25" t="str">
        <f>IF(ISBLANK(LitRev!AW1),".",LitRev!AW1)</f>
        <v>Babcock,_Bruce_A.;_Zhou,_Wei.Impact_on_Corn_Prices_from_Reduced_Biofuel_Mandates_2013</v>
      </c>
      <c r="AX1" s="25" t="str">
        <f>IF(ISBLANK(LitRev!AX1),".",LitRev!AX1)</f>
        <v>Babcock,_Bruce_A.;_Zhou,_Wei.Impact_on_Corn_Prices_from_Reduced_Biofuel_Mandates_2013</v>
      </c>
      <c r="AY1" s="25" t="str">
        <f>IF(ISBLANK(LitRev!AY1),".",LitRev!AY1)</f>
        <v>Beach,_Robert_H.;_McCarl,_Bruce_A..US_Agricultural_and_forestry_impacts_of_the_energy_independence_and_security_act:_FASOM_results_and_model_description_2010</v>
      </c>
      <c r="AZ1" s="25" t="str">
        <f>IF(ISBLANK(LitRev!AZ1),".",LitRev!AZ1)</f>
        <v>Beach,_Robert_H.;_McCarl,_Bruce_A..US_Agricultural_and_forestry_impacts_of_the_energy_independence_and_security_act:_FASOM_results_and_model_description_2010</v>
      </c>
      <c r="BA1" s="25" t="str">
        <f>IF(ISBLANK(LitRev!BA1),".",LitRev!BA1)</f>
        <v>Bento,_Antonio;_Klotz,_Richard_.Climate_Policy_Decisions_Require_Policy-based_lifecylce_analysis_2014</v>
      </c>
      <c r="BB1" s="25" t="str">
        <f>IF(ISBLANK(LitRev!BB1),".",LitRev!BB1)</f>
        <v>Bento,_Antonio;_Klotz,_Richard_.Climate_Policy_Decisions_Require_Policy-based_lifecylce_analysis_2014</v>
      </c>
      <c r="BC1" s="25" t="str">
        <f>IF(ISBLANK(LitRev!BC1),".",LitRev!BC1)</f>
        <v>Bento,_Antonio;_Klotz,_Richard_.Climate_Policy_Decisions_Require_Policy-based_lifecylce_analysis_2014</v>
      </c>
      <c r="BD1" s="25" t="str">
        <f>IF(ISBLANK(LitRev!BD1),".",LitRev!BD1)</f>
        <v>Bento,_Antonio;_Klotz,_Richard_.Climate_Policy_Decisions_Require_Policy-based_lifecylce_analysis_2014</v>
      </c>
      <c r="BE1" s="25" t="str">
        <f>IF(ISBLANK(LitRev!BE1),".",LitRev!BE1)</f>
        <v>Carter,_Colin;_Rausser,_Gordon;_Smith,_Aaron.The_effect_of_the_US_ethanol_mandate_on_corn_prices_2012</v>
      </c>
      <c r="BF1" s="25" t="str">
        <f>IF(ISBLANK(LitRev!BF1),".",LitRev!BF1)</f>
        <v>Carter,_Colin;_Rausser,_Gordon;_Smith,_Aaron.The_effect_of_the_US_ethanol_mandate_on_corn_prices_2012</v>
      </c>
      <c r="BG1" s="25" t="str">
        <f>IF(ISBLANK(LitRev!BG1),".",LitRev!BG1)</f>
        <v>Chen,_Xiaoguang;_Huang,_Haixiao;_Khanna,_Madhu;_Önal,_Hayri.Alternative_transportation_fuel_standards:_Welfare_effects_and_climate_benefits_2014</v>
      </c>
      <c r="BH1" s="25" t="str">
        <f>IF(ISBLANK(LitRev!BH1),".",LitRev!BH1)</f>
        <v>Chen,_Xiaoguang;_Huang,_Haixiao;_Khanna,_Madhu;_Önal,_Hayri.Alternative_transportation_fuel_standards:_Welfare_effects_and_climate_benefits_2014</v>
      </c>
      <c r="BI1" s="25" t="str">
        <f>IF(ISBLANK(LitRev!BI1),".",LitRev!BI1)</f>
        <v>Chen,_Xiaoguang;_Huang,_Haixiao;_Khanna,_Madhu;_Önal,_Hayri.Alternative_transportation_fuel_standards:_Welfare_effects_and_climate_benefits_2014</v>
      </c>
      <c r="BJ1" s="25" t="str">
        <f>IF(ISBLANK(LitRev!BJ1),".",LitRev!BJ1)</f>
        <v>Chen,_Xiaoguang;_Huang,_Haixiao;_Khanna,_Madhu;_Önal,_Hayri.Meeting_the_Mandate_for_Biofuels:_Implications_for_Land_Use,_Food_and_Fuel_Prices_2011</v>
      </c>
      <c r="BK1" s="25" t="str">
        <f>IF(ISBLANK(LitRev!BK1),".",LitRev!BK1)</f>
        <v>Chen,_Xiaoguang;_Huang,_Haixiao;_Khanna,_Madhu;_Önal,_Hayri.Meeting_the_Mandate_for_Biofuels:_Implications_for_Land_Use,_Food_and_Fuel_Prices_2011</v>
      </c>
      <c r="BL1" s="25" t="str">
        <f>IF(ISBLANK(LitRev!BL1),".",LitRev!BL1)</f>
        <v>Chen,_Xiaoguang;_Khanna,_Madhu.Food_vs._Fuel:_The_Effect_of_Biofuel_Policies_2012</v>
      </c>
      <c r="BM1" s="25" t="str">
        <f>IF(ISBLANK(LitRev!BM1),".",LitRev!BM1)</f>
        <v>Chen,_Xiaoguang;_Khanna,_Madhu.Food_vs._Fuel:_The_Effect_of_Biofuel_Policies_2012</v>
      </c>
      <c r="BN1" s="25" t="str">
        <f>IF(ISBLANK(LitRev!BN1),".",LitRev!BN1)</f>
        <v>Chen,_Xiaoguang;_Khanna,_Madhu.Food_vs._Fuel:_The_Effect_of_Biofuel_Policies_2012</v>
      </c>
      <c r="BO1" s="25" t="str">
        <f>IF(ISBLANK(LitRev!BO1),".",LitRev!BO1)</f>
        <v>Chen,_Xiaoguang;_Khanna,_Madhu.Food_vs._Fuel:_The_Effect_of_Biofuel_Policies_2012</v>
      </c>
      <c r="BP1" s="25" t="str">
        <f>IF(ISBLANK(LitRev!BP1),".",LitRev!BP1)</f>
        <v>Chen,_Xiaoguang;_Khanna,_Madhu.Food_vs._Fuel:_The_Effect_of_Biofuel_Policies_2012</v>
      </c>
      <c r="BQ1" s="25" t="str">
        <f>IF(ISBLANK(LitRev!BQ1),".",LitRev!BQ1)</f>
        <v>Chen,_Xiaoguang;_Khanna,_Madhu.Food_vs._Fuel:_The_Effect_of_Biofuel_Policies_2012</v>
      </c>
      <c r="BR1" s="25" t="str">
        <f>IF(ISBLANK(LitRev!BR1),".",LitRev!BR1)</f>
        <v>Chen,_Xiaoguang;_Khanna,_Madhu.Food_vs._Fuel:_The_Effect_of_Biofuel_Policies_2012</v>
      </c>
      <c r="BS1" s="25" t="str">
        <f>IF(ISBLANK(LitRev!BS1),".",LitRev!BS1)</f>
        <v>Congressional_Budget_Office_(CBO).The_Renewable_Fuel_Standard:_Issues_for_2014_and_Beyond_2014</v>
      </c>
      <c r="BT1" s="25" t="str">
        <f>IF(ISBLANK(LitRev!BT1),".",LitRev!BT1)</f>
        <v>Cui,_Jingbo;_Lapan,_Harvey;_Moschini,_GianCarlo;_Cooper,_Joseph.Welfare_Impacts_of_Alternative_Biofuel_and_Energy_Policies_2011</v>
      </c>
      <c r="BU1" s="25" t="str">
        <f>IF(ISBLANK(LitRev!BU1),".",LitRev!BU1)</f>
        <v>Cui,_Jingbo;_Lapan,_Harvey;_Moschini,_GianCarlo;_Cooper,_Joseph.Welfare_Impacts_of_Alternative_Biofuel_and_Energy_Policies_2011</v>
      </c>
      <c r="BV1" s="25" t="str">
        <f>IF(ISBLANK(LitRev!BV1),".",LitRev!BV1)</f>
        <v>Cui,_Jingbo;_Lapan,_Harvey;_Moschini,_GianCarlo;_Cooper,_Joseph.Welfare_Impacts_of_Alternative_Biofuel_and_Energy_Policies_2011</v>
      </c>
      <c r="BW1" s="25" t="str">
        <f>IF(ISBLANK(LitRev!BW1),".",LitRev!BW1)</f>
        <v>Cui,_Jingbo;_Lapan,_Harvey;_Moschini,_GianCarlo;_Cooper,_Joseph.Welfare_Impacts_of_Alternative_Biofuel_and_Energy_Policies_2011</v>
      </c>
      <c r="BX1" s="25" t="str">
        <f>IF(ISBLANK(LitRev!BX1),".",LitRev!BX1)</f>
        <v>Cui,_Jingbo;_Lapan,_Harvey;_Moschini,_GianCarlo;_Cooper,_Joseph.Welfare_Impacts_of_Alternative_Biofuel_and_Energy_Policies_2011</v>
      </c>
      <c r="BY1" s="25" t="str">
        <f>IF(ISBLANK(LitRev!BY1),".",LitRev!BY1)</f>
        <v>Cui,_Jingbo;_Lapan,_Harvey;_Moschini,_GianCarlo;_Cooper,_Joseph.Welfare_Impacts_of_Alternative_Biofuel_and_Energy_Policies_2011</v>
      </c>
      <c r="BZ1" s="25" t="str">
        <f>IF(ISBLANK(LitRev!BZ1),".",LitRev!BZ1)</f>
        <v>Dhoubhadel,_Sunil_P.;_Azzam,_Azzeddine_M.;_Stockton,_Matthew_C..The_Impact_of_Biofuels_Policy_and_Drought_on_the_U.S._Grain_and_Livestock_Markets_2015</v>
      </c>
      <c r="CA1" s="25" t="str">
        <f>IF(ISBLANK(LitRev!CA1),".",LitRev!CA1)</f>
        <v>Fabiosa,_Jacinto_F.;_Beghin,_John_C.;_Dong,_Fengxia;_Elobeid,_Amani;_Tokgoz,_Simla;_Yu,_Tun-Hsiang.Land_Allocation_Effects_of_the_Global_Ethanol_Surge:_Predictions_from_the_International_FAPRI_Model_2010</v>
      </c>
      <c r="CB1" s="25" t="str">
        <f>IF(ISBLANK(LitRev!CB1),".",LitRev!CB1)</f>
        <v>Ferris,_John_(Jake);_Joshi,_Satish.Prospects_for_Ethanol_and_Biodiesel,_2008_to_2017_and_Impacts_on_Agriculture_and_Food_2010</v>
      </c>
      <c r="CC1" s="25" t="str">
        <f>IF(ISBLANK(LitRev!CC1),".",LitRev!CC1)</f>
        <v>Ferris,_John_(Jake);_Joshi,_Satish.Prospects_for_Ethanol_and_Biodiesel,_2008_to_2017_and_Impacts_on_Agriculture_and_Food_2010</v>
      </c>
      <c r="CD1" s="25" t="str">
        <f>IF(ISBLANK(LitRev!CD1),".",LitRev!CD1)</f>
        <v>Ferris,_John_(Jake);_Joshi,_Satish.Prospects_for_Ethanol_and_Biodiesel,_2008_to_2017_and_Impacts_on_Agriculture_and_Food_2010</v>
      </c>
      <c r="CE1" s="25" t="str">
        <f>IF(ISBLANK(LitRev!CE1),".",LitRev!CE1)</f>
        <v>Ferris,_John_(Jake);_Joshi,_Satish.Prospects_for_Ethanol_and_Biodiesel,_2008_to_2017_and_Impacts_on_Agriculture_and_Food_2010</v>
      </c>
      <c r="CF1" s="25" t="str">
        <f>IF(ISBLANK(LitRev!CF1),".",LitRev!CF1)</f>
        <v>Gehlhar,_Mark;_Ashley_Winston;_Agapi_Somwaru.Effects_of_Increased_Biofuels_on_the_U.S._Economy_in_2022_2010</v>
      </c>
      <c r="CG1" s="25" t="str">
        <f>IF(ISBLANK(LitRev!CG1),".",LitRev!CG1)</f>
        <v>Gehlhar,_Mark;_Ashley_Winston;_Agapi_Somwaru.Effects_of_Increased_Biofuels_on_the_U.S._Economy_in_2022_2010</v>
      </c>
      <c r="CH1" s="25" t="str">
        <f>IF(ISBLANK(LitRev!CH1),".",LitRev!CH1)</f>
        <v>Gehlhar,_Mark;_Ashley_Winston;_Agapi_Somwaru.Effects_of_Increased_Biofuels_on_the_U.S._Economy_in_2022_2010</v>
      </c>
      <c r="CI1" s="25" t="str">
        <f>IF(ISBLANK(LitRev!CI1),".",LitRev!CI1)</f>
        <v>Gehlhar,_Mark;_Ashley_Winston;_Agapi_Somwaru.Effects_of_Increased_Biofuels_on_the_U.S._Economy_in_2022_2010</v>
      </c>
      <c r="CJ1" s="25" t="str">
        <f>IF(ISBLANK(LitRev!CJ1),".",LitRev!CJ1)</f>
        <v>Gehlhar,_Mark;_Ashley_Winston;_Agapi_Somwaru.Effects_of_Increased_Biofuels_on_the_U.S._Economy_in_2022_2010</v>
      </c>
      <c r="CK1" s="25" t="str">
        <f>IF(ISBLANK(LitRev!CK1),".",LitRev!CK1)</f>
        <v>Gehlhar,_Mark;_Ashley_Winston;_Agapi_Somwaru.Effects_of_Increased_Biofuels_on_the_U.S._Economy_in_2022_2010</v>
      </c>
      <c r="CL1" s="25" t="str">
        <f>IF(ISBLANK(LitRev!CL1),".",LitRev!CL1)</f>
        <v>Gohin,_Alexandre.Assessing_the_Land_Use_Changes_and_Greenhouse_Gas_Emissions_of_Biofuels:_Elucidating_the_Crop_Yield_Effects_2014</v>
      </c>
      <c r="CM1" s="25" t="str">
        <f>IF(ISBLANK(LitRev!CM1),".",LitRev!CM1)</f>
        <v>Gohin,_Alexandre.Assessing_the_Land_Use_Changes_and_Greenhouse_Gas_Emissions_of_Biofuels:_Elucidating_the_Crop_Yield_Effects_2014</v>
      </c>
      <c r="CN1" s="25" t="str">
        <f>IF(ISBLANK(LitRev!CN1),".",LitRev!CN1)</f>
        <v>Gohin,_Alexandre.Assessing_the_Land_Use_Changes_and_Greenhouse_Gas_Emissions_of_Biofuels:_Elucidating_the_Crop_Yield_Effects_2014</v>
      </c>
      <c r="CO1" s="25" t="str">
        <f>IF(ISBLANK(LitRev!CO1),".",LitRev!CO1)</f>
        <v>Hausman,_Cathrine;_Auffhammer,_Maximilian;_Berk,_Peter.Farm_acreage_shocks_and_crop_prices:_an_SVAR_approach_to_understanding_the_impacts_of_biofuels_2012</v>
      </c>
      <c r="CP1" s="25" t="str">
        <f>IF(ISBLANK(LitRev!CP1),".",LitRev!CP1)</f>
        <v>Herreros,_Óscar_Peláez;_Peña,_Rafael_Pérez;_Sánchez,_Jaime_Enrique_Salgado.Economic_Impact_of_the_US_EPA's_2013_Renewable_Fuel_Standard_on_International_Corn_Prices_and_Mexican_Welfare._2014</v>
      </c>
      <c r="CQ1" s="25" t="str">
        <f>IF(ISBLANK(LitRev!CQ1),".",LitRev!CQ1)</f>
        <v>Huang,_Haixiao;_Khanna,_Madhu;_Önal,_Hayri;_Chen,_Xiaoguang.Stacking_low_carbon_policies_on_the_renewable_fuels_standard:_Economic_and_greenhouse_gas_implications_2013</v>
      </c>
      <c r="CR1" s="25" t="str">
        <f>IF(ISBLANK(LitRev!CR1),".",LitRev!CR1)</f>
        <v>Huang,_Haixiao;_Khanna,_Madhu;_Önal,_Hayri;_Chen,_Xiaoguang.Stacking_low_carbon_policies_on_the_renewable_fuels_standard:_Economic_and_greenhouse_gas_implications_2013</v>
      </c>
      <c r="CS1" s="25" t="str">
        <f>IF(ISBLANK(LitRev!CS1),".",LitRev!CS1)</f>
        <v>Huang,_Haixiao;_Khanna,_Madhu;_Önal,_Hayri;_Chen,_Xiaoguang.Stacking_low_carbon_policies_on_the_renewable_fuels_standard:_Economic_and_greenhouse_gas_implications_2013</v>
      </c>
      <c r="CT1" s="25" t="str">
        <f>IF(ISBLANK(LitRev!CT1),".",LitRev!CT1)</f>
        <v>Huang,_Jikun;_Yang,_Jun;_Msangi,_Siwa;_Rozelle,_Scott;_Weersink,_Alfons.Biofuels_and_the_poor:_Global_impact_pathways_of_biofuels_on_agricultural_markets_2012</v>
      </c>
      <c r="CU1" s="25" t="str">
        <f>IF(ISBLANK(LitRev!CU1),".",LitRev!CU1)</f>
        <v>Huang,_Jikun;_Yang,_Jun;_Msangi,_Siwa;_Rozelle,_Scott;_Weersink,_Alfons.Biofuels_and_the_poor:_Global_impact_pathways_of_biofuels_on_agricultural_markets_2012</v>
      </c>
      <c r="CV1" s="25" t="str">
        <f>IF(ISBLANK(LitRev!CV1),".",LitRev!CV1)</f>
        <v>Huang,_Jikun;_Yang,_Jun;_Msangi,_Siwa;_Rozelle,_Scott;_Weersink,_Alfons.Biofuels_and_the_poor:_Global_impact_pathways_of_biofuels_on_agricultural_markets_2012</v>
      </c>
      <c r="CW1" s="25" t="str">
        <f>IF(ISBLANK(LitRev!CW1),".",LitRev!CW1)</f>
        <v>Huang,_Jikun;_Yang,_Jun;_Msangi,_Siwa;_Rozelle,_Scott;_Weersink,_Alfons.Biofuels_and_the_poor:_Global_impact_pathways_of_biofuels_on_agricultural_markets_2012</v>
      </c>
      <c r="CX1" s="25" t="str">
        <f>IF(ISBLANK(LitRev!CX1),".",LitRev!CX1)</f>
        <v>Huang,_Jikun;_Yang,_Jun;_Msangi,_Siwa;_Rozelle,_Scott;_Weersink,_Alfons.Biofuels_and_the_poor:_Global_impact_pathways_of_biofuels_on_agricultural_markets_2012</v>
      </c>
      <c r="CY1" s="25" t="str">
        <f>IF(ISBLANK(LitRev!CY1),".",LitRev!CY1)</f>
        <v>Huang,_Jikun;_Yang,_Jun;_Msangi,_Siwa;_Rozelle,_Scott;_Weersink,_Alfons.Biofuels_and_the_poor:_Global_impact_pathways_of_biofuels_on_agricultural_markets_2012</v>
      </c>
      <c r="CZ1" s="25" t="str">
        <f>IF(ISBLANK(LitRev!CZ1),".",LitRev!CZ1)</f>
        <v>Huang,_Jikun;_Yang,_Jun;_Msangi,_Siwa;_Rozelle,_Scott;_Weersink,_Alfons.Biofuels_and_the_poor:_Global_impact_pathways_of_biofuels_on_agricultural_markets_2012</v>
      </c>
      <c r="DA1" s="25" t="str">
        <f>IF(ISBLANK(LitRev!DA1),".",LitRev!DA1)</f>
        <v>Huang,_Jikun;_Yang,_Jun;_Msangi,_Siwa;_Rozelle,_Scott;_Weersink,_Alfons.Biofuels_and_the_poor:_Global_impact_pathways_of_biofuels_on_agricultural_markets_2012</v>
      </c>
      <c r="DB1" s="25" t="str">
        <f>IF(ISBLANK(LitRev!DB1),".",LitRev!DB1)</f>
        <v>Khanna,_Madhu;_Oliver,_Anthony.The_Welfare_Costs_of_GHG_Reduction_with_Renewable_Energy_Policies_in_the_US_2013</v>
      </c>
      <c r="DC1" s="25" t="str">
        <f>IF(ISBLANK(LitRev!DC1),".",LitRev!DC1)</f>
        <v>Khanna,_Madhu;_Oliver,_Anthony.The_Welfare_Costs_of_GHG_Reduction_with_Renewable_Energy_Policies_in_the_US_2013</v>
      </c>
      <c r="DD1" s="25" t="str">
        <f>IF(ISBLANK(LitRev!DD1),".",LitRev!DD1)</f>
        <v>Khanna,_Madhu;_Oliver,_Anthony.The_Welfare_Costs_of_GHG_Reduction_with_Renewable_Energy_Policies_in_the_US_2013</v>
      </c>
      <c r="DE1" s="25" t="str">
        <f>IF(ISBLANK(LitRev!DE1),".",LitRev!DE1)</f>
        <v>Khanna,_Madhu;_Oliver,_Anthony.The_Welfare_Costs_of_GHG_Reduction_with_Renewable_Energy_Policies_in_the_US_2013</v>
      </c>
      <c r="DF1" s="25" t="str">
        <f>IF(ISBLANK(LitRev!DF1),".",LitRev!DF1)</f>
        <v>Meyer,_Seth;_Thompson,_Wyatt.How_Do_Biofuel_Use_Mandates_Cause_Uncertainty?_United_States_Environmental_Protection_Agency_Cellulosic_Waiver_Options_2012</v>
      </c>
      <c r="DG1" s="25" t="str">
        <f>IF(ISBLANK(LitRev!DG1),".",LitRev!DG1)</f>
        <v>Meyer,_Seth;_Thompson,_Wyatt.How_Do_Biofuel_Use_Mandates_Cause_Uncertainty?_United_States_Environmental_Protection_Agency_Cellulosic_Waiver_Options_2012</v>
      </c>
      <c r="DH1" s="25" t="str">
        <f>IF(ISBLANK(LitRev!DH1),".",LitRev!DH1)</f>
        <v>Meyer,_Seth;_Thompson,_Wyatt.How_Do_Biofuel_Use_Mandates_Cause_Uncertainty?_United_States_Environmental_Protection_Agency_Cellulosic_Waiver_Options_2012</v>
      </c>
      <c r="DI1" s="25" t="str">
        <f>IF(ISBLANK(LitRev!DI1),".",LitRev!DI1)</f>
        <v>Meyer,_Seth;_Thompson,_Wyatt.How_Do_Biofuel_Use_Mandates_Cause_Uncertainty?_United_States_Environmental_Protection_Agency_Cellulosic_Waiver_Options_2012</v>
      </c>
      <c r="DJ1" s="25" t="str">
        <f>IF(ISBLANK(LitRev!DJ1),".",LitRev!DJ1)</f>
        <v>Mosnier,_A.;_Havlík,_P.;_Valin,_H.;_Baker,_J.;_Murray,_B.;_Feng,_S.;_Obersteiner,_M.;_McCarl,_B._A.;_Rose,_S._K.;_Schneider,_U._A..Alternative_U.S._biofuel_mandates_and_global_GHG_emissions:_The_role_of_land_use_change,_crop_management_and_yield_growth_2013</v>
      </c>
      <c r="DK1" s="25" t="str">
        <f>IF(ISBLANK(LitRev!DK1),".",LitRev!DK1)</f>
        <v>Mosnier,_A.;_Havlík,_P.;_Valin,_H.;_Baker,_J.;_Murray,_B.;_Feng,_S.;_Obersteiner,_M.;_McCarl,_B._A.;_Rose,_S._K.;_Schneider,_U._A..Alternative_U.S._biofuel_mandates_and_global_GHG_emissions:_The_role_of_land_use_change,_crop_management_and_yield_growth_2013</v>
      </c>
      <c r="DL1" s="25" t="str">
        <f>IF(ISBLANK(LitRev!DL1),".",LitRev!DL1)</f>
        <v>Mosnier,_A.;_Havlík,_P.;_Valin,_H.;_Baker,_J.;_Murray,_B.;_Feng,_S.;_Obersteiner,_M.;_McCarl,_B._A.;_Rose,_S._K.;_Schneider,_U._A..Alternative_U.S._biofuel_mandates_and_global_GHG_emissions:_The_role_of_land_use_change,_crop_management_and_yield_growth_2013</v>
      </c>
      <c r="DM1" s="25" t="str">
        <f>IF(ISBLANK(LitRev!DM1),".",LitRev!DM1)</f>
        <v>Mosnier,_A.;_Havlík,_P.;_Valin,_H.;_Baker,_J.;_Murray,_B.;_Feng,_S.;_Obersteiner,_M.;_McCarl,_B._A.;_Rose,_S._K.;_Schneider,_U._A..Alternative_U.S._biofuel_mandates_and_global_GHG_emissions:_The_role_of_land_use_change,_crop_management_and_yield_growth_2013</v>
      </c>
      <c r="DN1" s="25" t="str">
        <f>IF(ISBLANK(LitRev!DN1),".",LitRev!DN1)</f>
        <v>Mosnier,_A.;_Havlík,_P.;_Valin,_H.;_Baker,_J.;_Murray,_B.;_Feng,_S.;_Obersteiner,_M.;_McCarl,_B._A.;_Rose,_S._K.;_Schneider,_U._A..Alternative_U.S._biofuel_mandates_and_global_GHG_emissions:_The_role_of_land_use_change,_crop_management_and_yield_growth_2013</v>
      </c>
      <c r="DO1" s="25" t="str">
        <f>IF(ISBLANK(LitRev!DO1),".",LitRev!DO1)</f>
        <v>Mosnier,_A.;_Havlík,_P.;_Valin,_H.;_Baker,_J.;_Murray,_B.;_Feng,_S.;_Obersteiner,_M.;_McCarl,_B._A.;_Rose,_S._K.;_Schneider,_U._A..Alternative_U.S._biofuel_mandates_and_global_GHG_emissions:_The_role_of_land_use_change,_crop_management_and_yield_growth_2013</v>
      </c>
      <c r="DP1" s="25" t="str">
        <f>IF(ISBLANK(LitRev!DP1),".",LitRev!DP1)</f>
        <v>Mosnier,_A.;_Havlík,_P.;_Valin,_H.;_Baker,_J.;_Murray,_B.;_Feng,_S.;_Obersteiner,_M.;_McCarl,_B._A.;_Rose,_S._K.;_Schneider,_U._A..Alternative_U.S._biofuel_mandates_and_global_GHG_emissions:_The_role_of_land_use_change,_crop_management_and_yield_growth_2013</v>
      </c>
      <c r="DQ1" s="25" t="str">
        <f>IF(ISBLANK(LitRev!DQ1),".",LitRev!DQ1)</f>
        <v>Mosnier,_A.;_Havlík,_P.;_Valin,_H.;_Baker,_J.;_Murray,_B.;_Feng,_S.;_Obersteiner,_M.;_McCarl,_B._A.;_Rose,_S._K.;_Schneider,_U._A..Alternative_U.S._biofuel_mandates_and_global_GHG_emissions:_The_role_of_land_use_change,_crop_management_and_yield_growth_2013</v>
      </c>
      <c r="DR1" s="25" t="str">
        <f>IF(ISBLANK(LitRev!DR1),".",LitRev!DR1)</f>
        <v>Mosnier,_A.;_Havlík,_P.;_Valin,_H.;_Baker,_J.;_Murray,_B.;_Feng,_S.;_Obersteiner,_M.;_McCarl,_B._A.;_Rose,_S._K.;_Schneider,_U._A..Alternative_U.S._biofuel_mandates_and_global_GHG_emissions:_The_role_of_land_use_change,_crop_management_and_yield_growth_2013</v>
      </c>
      <c r="DS1" s="25" t="str">
        <f>IF(ISBLANK(LitRev!DS1),".",LitRev!DS1)</f>
        <v>Mosnier,_A.;_Havlík,_P.;_Valin,_H.;_Baker,_J.;_Murray,_B.;_Feng,_S.;_Obersteiner,_M.;_McCarl,_B._A.;_Rose,_S._K.;_Schneider,_U._A..Alternative_U.S._biofuel_mandates_and_global_GHG_emissions:_The_role_of_land_use_change,_crop_management_and_yield_growth_2013</v>
      </c>
      <c r="DT1" s="25" t="str">
        <f>IF(ISBLANK(LitRev!DT1),".",LitRev!DT1)</f>
        <v>Mosnier,_A.;_Havlík,_P.;_Valin,_H.;_Baker,_J.;_Murray,_B.;_Feng,_S.;_Obersteiner,_M.;_McCarl,_B._A.;_Rose,_S._K.;_Schneider,_U._A..Alternative_U.S._biofuel_mandates_and_global_GHG_emissions:_The_role_of_land_use_change,_crop_management_and_yield_growth_2013</v>
      </c>
      <c r="DU1" s="25" t="str">
        <f>IF(ISBLANK(LitRev!DU1),".",LitRev!DU1)</f>
        <v>Mosnier,_A.;_Havlík,_P.;_Valin,_H.;_Baker,_J.;_Murray,_B.;_Feng,_S.;_Obersteiner,_M.;_McCarl,_B._A.;_Rose,_S._K.;_Schneider,_U._A..Alternative_U.S._biofuel_mandates_and_global_GHG_emissions:_The_role_of_land_use_change,_crop_management_and_yield_growth_2013</v>
      </c>
      <c r="DV1" s="25" t="str">
        <f>IF(ISBLANK(LitRev!DV1),".",LitRev!DV1)</f>
        <v>Mosnier,_A.;_Havlík,_P.;_Valin,_H.;_Baker,_J.;_Murray,_B.;_Feng,_S.;_Obersteiner,_M.;_McCarl,_B._A.;_Rose,_S._K.;_Schneider,_U._A..Alternative_U.S._biofuel_mandates_and_global_GHG_emissions:_The_role_of_land_use_change,_crop_management_and_yield_growth_2013</v>
      </c>
      <c r="DW1" s="25" t="str">
        <f>IF(ISBLANK(LitRev!DW1),".",LitRev!DW1)</f>
        <v>Mosnier,_A.;_Havlík,_P.;_Valin,_H.;_Baker,_J.;_Murray,_B.;_Feng,_S.;_Obersteiner,_M.;_McCarl,_B._A.;_Rose,_S._K.;_Schneider,_U._A..Alternative_U.S._biofuel_mandates_and_global_GHG_emissions:_The_role_of_land_use_change,_crop_management_and_yield_growth_2013</v>
      </c>
      <c r="DX1" s="25" t="str">
        <f>IF(ISBLANK(LitRev!DX1),".",LitRev!DX1)</f>
        <v>Nuñez,_Hector_M.;_Önal,_Hayri;_Khanna,_Madhu.Land_use_and_economic_effects_of_alternative_biofuel_policies_in_Brazil_and_the_United_States_2013</v>
      </c>
      <c r="DY1" s="25" t="str">
        <f>IF(ISBLANK(LitRev!DY1),".",LitRev!DY1)</f>
        <v>Nuñez,_Hector_M.;_Önal,_Hayri;_Khanna,_Madhu.Land_use_and_economic_effects_of_alternative_biofuel_policies_in_Brazil_and_the_United_States_2013</v>
      </c>
      <c r="DZ1" s="25" t="str">
        <f>IF(ISBLANK(LitRev!DZ1),".",LitRev!DZ1)</f>
        <v>NÚÑEZ,_HÉCTOR_M.;_TRUJILLO-BARRERA,_ANDRÉS.Impact_of_US_Biofuel_Policy_in_the_Presence_of_Drastic_Climate_Conditions_2014</v>
      </c>
      <c r="EA1" s="25" t="str">
        <f>IF(ISBLANK(LitRev!EA1),".",LitRev!EA1)</f>
        <v>NÚÑEZ,_HÉCTOR_M.;_TRUJILLO-BARRERA,_ANDRÉS.Impact_of_US_Biofuel_Policy_in_the_Presence_of_Drastic_Climate_Conditions_2014</v>
      </c>
      <c r="EB1" s="25" t="str">
        <f>IF(ISBLANK(LitRev!EB1),".",LitRev!EB1)</f>
        <v>NÚÑEZ,_HÉCTOR_M.;_TRUJILLO-BARRERA,_ANDRÉS.Impact_of_US_Biofuel_Policy_in_the_Presence_of_Drastic_Climate_Conditions_2014</v>
      </c>
      <c r="EC1" s="25" t="str">
        <f>IF(ISBLANK(LitRev!EC1),".",LitRev!EC1)</f>
        <v>NÚÑEZ,_HÉCTOR_M.;_TRUJILLO-BARRERA,_ANDRÉS.Impact_of_US_Biofuel_Policy_in_the_Presence_of_Drastic_Climate_Conditions_2014</v>
      </c>
      <c r="ED1" s="25" t="str">
        <f>IF(ISBLANK(LitRev!ED1),".",LitRev!ED1)</f>
        <v>NÚÑEZ,_HÉCTOR_M.;_TRUJILLO-BARRERA,_ANDRÉS.Impact_of_US_Biofuel_Policy_in_the_Presence_of_Drastic_Climate_Conditions_2014</v>
      </c>
      <c r="EE1" s="25" t="str">
        <f>IF(ISBLANK(LitRev!EE1),".",LitRev!EE1)</f>
        <v>NÚÑEZ,_HÉCTOR_M.;_TRUJILLO-BARRERA,_ANDRÉS.Impact_of_US_Biofuel_Policy_in_the_Presence_of_Drastic_Climate_Conditions_2014</v>
      </c>
      <c r="EF1" s="25" t="str">
        <f>IF(ISBLANK(LitRev!EF1),".",LitRev!EF1)</f>
        <v>NÚÑEZ,_HÉCTOR_M.;_TRUJILLO-BARRERA,_ANDRÉS.Impact_of_US_Biofuel_Policy_in_the_Presence_of_Drastic_Climate_Conditions_2014</v>
      </c>
      <c r="EG1" s="25" t="str">
        <f>IF(ISBLANK(LitRev!EG1),".",LitRev!EG1)</f>
        <v>NÚÑEZ,_HÉCTOR_M.;_TRUJILLO-BARRERA,_ANDRÉS.Impact_of_US_Biofuel_Policy_in_the_Presence_of_Drastic_Climate_Conditions_2014</v>
      </c>
      <c r="EH1" s="25" t="str">
        <f>IF(ISBLANK(LitRev!EH1),".",LitRev!EH1)</f>
        <v>NÚÑEZ,_HÉCTOR_M.;_TRUJILLO-BARRERA,_ANDRÉS.Impact_of_US_Biofuel_Policy_in_the_Presence_of_Drastic_Climate_Conditions_2014</v>
      </c>
      <c r="EI1" s="25" t="str">
        <f>IF(ISBLANK(LitRev!EI1),".",LitRev!EI1)</f>
        <v>NÚÑEZ,_HÉCTOR_M.;_TRUJILLO-BARRERA,_ANDRÉS.Impact_of_US_Biofuel_Policy_in_the_Presence_of_Drastic_Climate_Conditions_2014</v>
      </c>
      <c r="EJ1" s="25" t="str">
        <f>IF(ISBLANK(LitRev!EJ1),".",LitRev!EJ1)</f>
        <v>Roberts,_Michael_J.;_Schlenker,_Wolfram.Identifying_Supply_and_Demand_Elasticities_of_Agricultural_Commodities:_Implications_for_the_US_Ethanol_Mandate_2013</v>
      </c>
      <c r="EK1" s="25" t="str">
        <f>IF(ISBLANK(LitRev!EK1),".",LitRev!EK1)</f>
        <v>Roberts,_Michael_J.;_Tran,_A._Nam.Conditional_Suspension_of_the_US_Ethanol_Mandate_using_Threshold_Price_inside_a_Competitive_Storage_Model_2013</v>
      </c>
      <c r="EL1" s="25" t="str">
        <f>IF(ISBLANK(LitRev!EL1),".",LitRev!EL1)</f>
        <v>Roberts,_Michael_J.;_Tran,_A._Nam.Conditional_Suspension_of_the_US_Ethanol_Mandate_using_Threshold_Price_inside_a_Competitive_Storage_Model_2013</v>
      </c>
      <c r="EM1" s="25" t="str">
        <f>IF(ISBLANK(LitRev!EM1),".",LitRev!EM1)</f>
        <v>Roberts,_Michael_J.;_Tran,_A._Nam.Conditional_Suspension_of_the_US_Ethanol_Mandate_using_Threshold_Price_inside_a_Competitive_Storage_Model_2013</v>
      </c>
      <c r="EN1" s="25" t="str">
        <f>IF(ISBLANK(LitRev!EN1),".",LitRev!EN1)</f>
        <v>Roberts,_Michael_J.;_Tran,_A._Nam.Conditional_Suspension_of_the_US_Ethanol_Mandate_using_Threshold_Price_inside_a_Competitive_Storage_Model_2013</v>
      </c>
      <c r="EO1" s="25" t="str">
        <f>IF(ISBLANK(LitRev!EO1),".",LitRev!EO1)</f>
        <v>Roberts,_Michael_J.;_Tran,_A._Nam.Conditional_Suspension_of_the_US_Ethanol_Mandate_using_Threshold_Price_inside_a_Competitive_Storage_Model_2013</v>
      </c>
      <c r="EP1" s="25" t="str">
        <f>IF(ISBLANK(LitRev!EP1),".",LitRev!EP1)</f>
        <v>Roberts,_Michael_J.;_Tran,_A._Nam.Conditional_Suspension_of_the_US_Ethanol_Mandate_using_Threshold_Price_inside_a_Competitive_Storage_Model_2013</v>
      </c>
      <c r="EQ1" s="25" t="str">
        <f>IF(ISBLANK(LitRev!EQ1),".",LitRev!EQ1)</f>
        <v>Roberts,_Michael_J.;_Tran,_A._Nam.Conditional_Suspension_of_the_US_Ethanol_Mandate_using_Threshold_Price_inside_a_Competitive_Storage_Model_2013</v>
      </c>
      <c r="ER1" s="25" t="str">
        <f>IF(ISBLANK(LitRev!ER1),".",LitRev!ER1)</f>
        <v>Roberts,_Michael_J.;_Tran,_A._Nam.Conditional_Suspension_of_the_US_Ethanol_Mandate_using_Threshold_Price_inside_a_Competitive_Storage_Model_2013</v>
      </c>
      <c r="ES1" s="25" t="str">
        <f>IF(ISBLANK(LitRev!ES1),".",LitRev!ES1)</f>
        <v>Roberts,_Michael_J.;_Tran,_A._Nam.Conditional_Suspension_of_the_US_Ethanol_Mandate_using_Threshold_Price_inside_a_Competitive_Storage_Model_2013</v>
      </c>
      <c r="ET1" s="25" t="str">
        <f>IF(ISBLANK(LitRev!ET1),".",LitRev!ET1)</f>
        <v>Roberts,_Michael_J.;_Tran,_A._Nam.Conditional_Suspension_of_the_US_Ethanol_Mandate_using_Threshold_Price_inside_a_Competitive_Storage_Model_2013</v>
      </c>
      <c r="EU1" s="25" t="str">
        <f>IF(ISBLANK(LitRev!EU1),".",LitRev!EU1)</f>
        <v>Roberts,_Michael_J.;_Tran,_A._Nam.Conditional_Suspension_of_the_US_Ethanol_Mandate_using_Threshold_Price_inside_a_Competitive_Storage_Model_2013</v>
      </c>
      <c r="EV1" s="25" t="str">
        <f>IF(ISBLANK(LitRev!EV1),".",LitRev!EV1)</f>
        <v>Roberts,_Michael_J.;_Tran,_A._Nam.Conditional_Suspension_of_the_US_Ethanol_Mandate_using_Threshold_Price_inside_a_Competitive_Storage_Model_2013</v>
      </c>
      <c r="EW1" s="25" t="str">
        <f>IF(ISBLANK(LitRev!EW1),".",LitRev!EW1)</f>
        <v>Roberts,_Michael_J.;_Tran,_A._Nam.Conditional_Suspension_of_the_US_Ethanol_Mandate_using_Threshold_Price_inside_a_Competitive_Storage_Model_2013</v>
      </c>
      <c r="EX1" s="25" t="str">
        <f>IF(ISBLANK(LitRev!EX1),".",LitRev!EX1)</f>
        <v>Roberts,_Michael_J.;_Tran,_A._Nam.Conditional_Suspension_of_the_US_Ethanol_Mandate_using_Threshold_Price_inside_a_Competitive_Storage_Model_2013</v>
      </c>
      <c r="EY1" s="25" t="str">
        <f>IF(ISBLANK(LitRev!EY1),".",LitRev!EY1)</f>
        <v>Roberts,_Michael_J.;_Tran,_A._Nam.Conditional_Suspension_of_the_US_Ethanol_Mandate_using_Threshold_Price_inside_a_Competitive_Storage_Model_2013</v>
      </c>
      <c r="EZ1" s="25" t="str">
        <f>IF(ISBLANK(LitRev!EZ1),".",LitRev!EZ1)</f>
        <v>Roberts,_Michael_J.;_Tran,_A._Nam.Conditional_Suspension_of_the_US_Ethanol_Mandate_using_Threshold_Price_inside_a_Competitive_Storage_Model_2013</v>
      </c>
      <c r="FA1" s="25" t="str">
        <f>IF(ISBLANK(LitRev!FA1),".",LitRev!FA1)</f>
        <v>Roberts,_Michael_J.;_Tran,_A._Nam.Conditional_Suspension_of_the_US_Ethanol_Mandate_using_Threshold_Price_inside_a_Competitive_Storage_Model_2013</v>
      </c>
      <c r="FB1" s="25" t="str">
        <f>IF(ISBLANK(LitRev!FB1),".",LitRev!FB1)</f>
        <v>Roberts,_Michael_J.;_Tran,_A._Nam.Conditional_Suspension_of_the_US_Ethanol_Mandate_using_Threshold_Price_inside_a_Competitive_Storage_Model_2013</v>
      </c>
      <c r="FC1" s="25" t="str">
        <f>IF(ISBLANK(LitRev!FC1),".",LitRev!FC1)</f>
        <v>Roberts,_Michael_J.;_Tran,_A._Nam.Conditional_Suspension_of_the_US_Ethanol_Mandate_using_Threshold_Price_inside_a_Competitive_Storage_Model_2013</v>
      </c>
      <c r="FD1" s="25" t="str">
        <f>IF(ISBLANK(LitRev!FD1),".",LitRev!FD1)</f>
        <v>Roberts,_Michael_J.;_Tran,_A._Nam.Conditional_Suspension_of_the_US_Ethanol_Mandate_using_Threshold_Price_inside_a_Competitive_Storage_Model_2013</v>
      </c>
      <c r="FE1" s="25" t="str">
        <f>IF(ISBLANK(LitRev!FE1),".",LitRev!FE1)</f>
        <v>Roberts,_Michael_J.;_Tran,_A._Nam.Conditional_Suspension_of_the_US_Ethanol_Mandate_using_Threshold_Price_inside_a_Competitive_Storage_Model_2013</v>
      </c>
      <c r="FF1" s="25" t="str">
        <f>IF(ISBLANK(LitRev!FF1),".",LitRev!FF1)</f>
        <v>Roberts,_Michael_J.;_Tran,_A._Nam.Conditional_Suspension_of_the_US_Ethanol_Mandate_using_Threshold_Price_inside_a_Competitive_Storage_Model_2013</v>
      </c>
      <c r="FG1" s="25" t="str">
        <f>IF(ISBLANK(LitRev!FG1),".",LitRev!FG1)</f>
        <v>Roberts,_Michael_J.;_Tran,_A._Nam.Conditional_Suspension_of_the_US_Ethanol_Mandate_using_Threshold_Price_inside_a_Competitive_Storage_Model_2013</v>
      </c>
      <c r="FH1" s="25" t="str">
        <f>IF(ISBLANK(LitRev!FH1),".",LitRev!FH1)</f>
        <v>Roberts,_Michael_J.;_Tran,_A._Nam.Conditional_Suspension_of_the_US_Ethanol_Mandate_using_Threshold_Price_inside_a_Competitive_Storage_Model_2013</v>
      </c>
      <c r="FI1" s="25" t="str">
        <f>IF(ISBLANK(LitRev!FI1),".",LitRev!FI1)</f>
        <v>Roberts,_Michael_J.;_Tran,_A._Nam.Conditional_Suspension_of_the_US_Ethanol_Mandate_using_Threshold_Price_inside_a_Competitive_Storage_Model_2013</v>
      </c>
      <c r="FJ1" s="25" t="str">
        <f>IF(ISBLANK(LitRev!FJ1),".",LitRev!FJ1)</f>
        <v>Roberts,_Michael_J.;_Tran,_A._Nam.Conditional_Suspension_of_the_US_Ethanol_Mandate_using_Threshold_Price_inside_a_Competitive_Storage_Model_2013</v>
      </c>
      <c r="FK1" s="25" t="str">
        <f>IF(ISBLANK(LitRev!FK1),".",LitRev!FK1)</f>
        <v>Roberts,_Michael_J.;_Tran,_A._Nam.Conditional_Suspension_of_the_US_Ethanol_Mandate_using_Threshold_Price_inside_a_Competitive_Storage_Model_2013</v>
      </c>
      <c r="FL1" s="25" t="str">
        <f>IF(ISBLANK(LitRev!FL1),".",LitRev!FL1)</f>
        <v>Roberts,_Michael_J.;_Tran,_A._Nam.Conditional_Suspension_of_the_US_Ethanol_Mandate_using_Threshold_Price_inside_a_Competitive_Storage_Model_2013</v>
      </c>
      <c r="FM1" s="25" t="str">
        <f>IF(ISBLANK(LitRev!FM1),".",LitRev!FM1)</f>
        <v>Roberts,_Michael_J.;_Tran,_A._Nam.Conditional_Suspension_of_the_US_Ethanol_Mandate_using_Threshold_Price_inside_a_Competitive_Storage_Model_2013</v>
      </c>
      <c r="FN1" s="25" t="str">
        <f>IF(ISBLANK(LitRev!FN1),".",LitRev!FN1)</f>
        <v>Roberts,_Michael_J.;_Tran,_A._Nam.Conditional_Suspension_of_the_US_Ethanol_Mandate_using_Threshold_Price_inside_a_Competitive_Storage_Model_2013</v>
      </c>
      <c r="FO1" s="25" t="str">
        <f>IF(ISBLANK(LitRev!FO1),".",LitRev!FO1)</f>
        <v>Taheripour,_Farzad;_Hertel,_Thomas_W.;_Tyner,_Wallace_E..Implications_of_biofuels_mandates_for_the_global_livestock_industry:_a_computable_general_equilibrium_analysis_2011</v>
      </c>
      <c r="FP1" s="25" t="str">
        <f>IF(ISBLANK(LitRev!FP1),".",LitRev!FP1)</f>
        <v>Taheripour,_Farzad;_Hertel,_Thomas_W.;_Tyner,_Wallace_E.;_Beckman,_Jayson_F.;_Birur,_Dileep_K..Biofuels_and_their_by-products:_Global_economic_and_environmental_implications_2010</v>
      </c>
      <c r="FQ1" s="25" t="str">
        <f>IF(ISBLANK(LitRev!FQ1),".",LitRev!FQ1)</f>
        <v>Thompson,_Wyatt;_Meyer,_Seth;_Westhoff,_Patrick;_Binfield,_Julian.Renewable_Fuel_Standard_Waiver_Options_during_the_Drought_of_2012_2012</v>
      </c>
      <c r="FR1" s="25" t="str">
        <f>IF(ISBLANK(LitRev!FR1),".",LitRev!FR1)</f>
        <v>Thompson,_Wyatt;_Meyer,_Seth;_Westhoff,_Patrick;_Binfield,_Julian.Renewable_Fuel_Standard_Waiver_Options_during_the_Drought_of_2012_2012</v>
      </c>
      <c r="FS1" s="25" t="str">
        <f>IF(ISBLANK(LitRev!FS1),".",LitRev!FS1)</f>
        <v>Thompson,_Wyatt;_Meyer,_Seth;_Westhoff,_Patrick;_Binfield,_Julian.Renewable_Fuel_Standard_Waiver_Options_during_the_Drought_of_2012_2012</v>
      </c>
      <c r="FT1" s="25" t="str">
        <f>IF(ISBLANK(LitRev!FT1),".",LitRev!FT1)</f>
        <v>Thompson,_Wyatt;_Meyer,_Seth;_Westhoff,_Patrick;_Binfield,_Julian.Renewable_Fuel_Standard_Waiver_Options_during_the_Drought_of_2012_2012</v>
      </c>
      <c r="FU1" s="25" t="str">
        <f>IF(ISBLANK(LitRev!FU1),".",LitRev!FU1)</f>
        <v>Tyner,,_Wallace_E.;_Ackerman,_Lois;_Taheripour,_Farzad.Potential_Impacts_of_a_Partial_Waiver_of_the_Ethanol_Blending_Rules_2012</v>
      </c>
      <c r="FV1" s="25" t="str">
        <f>IF(ISBLANK(LitRev!FV1),".",LitRev!FV1)</f>
        <v>Tyner,,_Wallace_E.;_Ackerman,_Lois;_Taheripour,_Farzad.Potential_Impacts_of_a_Partial_Waiver_of_the_Ethanol_Blending_Rules_2012</v>
      </c>
      <c r="FW1" s="25" t="str">
        <f>IF(ISBLANK(LitRev!FW1),".",LitRev!FW1)</f>
        <v>Tyner,,_Wallace_E.;_Ackerman,_Lois;_Taheripour,_Farzad.Potential_Impacts_of_a_Partial_Waiver_of_the_Ethanol_Blending_Rules_2012</v>
      </c>
      <c r="FX1" s="25" t="str">
        <f>IF(ISBLANK(LitRev!FX1),".",LitRev!FX1)</f>
        <v>Wang,_Weiwei;Madhu_Khanna;_Puneet_Dwivedi.Optimal_Mix_of_Feedstock_for_Biofuels:_Implications_for_Land_Use_and_GHG_Emissions_2013</v>
      </c>
      <c r="FY1" s="25" t="str">
        <f>IF(ISBLANK(LitRev!FY1),".",LitRev!FY1)</f>
        <v>Whistance,_Jarrett;_Meyer,_Seth;_Thompson,_Wyatt.Renewable_Fuel_Standard_Waiver_Options_for_2014_and_Beyond_2013</v>
      </c>
      <c r="FZ1" s="25" t="str">
        <f>IF(ISBLANK(LitRev!FZ1),".",LitRev!FZ1)</f>
        <v>Whistance,_Jarrett;_Meyer,_Seth;_Thompson,_Wyatt.Renewable_Fuel_Standard_Waiver_Options_for_2014_and_Beyond_2013</v>
      </c>
      <c r="GA1" s="25" t="str">
        <f>IF(ISBLANK(LitRev!GA1),".",LitRev!GA1)</f>
        <v>Whistance,_Jarrett;_Meyer,_Seth;_Thompson,_Wyatt.Renewable_Fuel_Standard_Waiver_Options_for_2014_and_Beyond_2013</v>
      </c>
      <c r="GB1" s="25" t="str">
        <f>IF(ISBLANK(LitRev!GB1),".",LitRev!GB1)</f>
        <v>Whistance,_Jarrett;_Meyer,_Seth;_Thompson,_Wyatt.Renewable_Fuel_Standard_Waiver_Options_for_2014_and_Beyond_2013</v>
      </c>
      <c r="GC1" s="25" t="str">
        <f>IF(ISBLANK(LitRev!GC1),".",LitRev!GC1)</f>
        <v>Whistance,_Jarrett;_Meyer,_Seth;_Thompson,_Wyatt.Renewable_Fuel_Standard_Waiver_Options_for_2014_and_Beyond_2013</v>
      </c>
      <c r="GD1" s="25" t="str">
        <f>IF(ISBLANK(LitRev!GD1),".",LitRev!GD1)</f>
        <v>Whistance,_Jarrett;_Meyer,_Seth;_Thompson,_Wyatt.Renewable_Fuel_Standard_Waiver_Options_for_2014_and_Beyond_2013</v>
      </c>
      <c r="GE1" s="25" t="str">
        <f>IF(ISBLANK(LitRev!GE1),".",LitRev!GE1)</f>
        <v>Wu,_JunJie;_Langpap,_Christian.The_Price_and_Welfare_Effects_of_Biofuel_Mandates_and_Subsidies_2014</v>
      </c>
      <c r="GF1" s="25" t="str">
        <f>IF(ISBLANK(LitRev!GF1),".",LitRev!GF1)</f>
        <v>Wu,_JunJie;_Langpap,_Christian.The_Price_and_Welfare_Effects_of_Biofuel_Mandates_and_Subsidies_2014</v>
      </c>
      <c r="GG1" s="25" t="str">
        <f>IF(ISBLANK(LitRev!GG1),".",LitRev!GG1)</f>
        <v>Wu,_JunJie;_Langpap,_Christian.The_Price_and_Welfare_Effects_of_Biofuel_Mandates_and_Subsidies_2014</v>
      </c>
      <c r="GH1" s="25" t="str">
        <f>IF(ISBLANK(LitRev!GH1),".",LitRev!GH1)</f>
        <v>Yang,_Jun;_Huang,_Jikun;_Msangi,_Siwa;_Rozelle,_Scott;_Weersink,_Alfons;_Danielle,_Torres.The_Role_of_Cultivated_Land_Expansion_on_the_Impacts_to_Global_Agricultural_Markets_from_Biofuels_2014</v>
      </c>
      <c r="GI1" s="25" t="str">
        <f>IF(ISBLANK(LitRev!GI1),".",LitRev!GI1)</f>
        <v>Yang,_Jun;_Huang,_Jikun;_Msangi,_Siwa;_Rozelle,_Scott;_Weersink,_Alfons;_Danielle,_Torres.The_Role_of_Cultivated_Land_Expansion_on_the_Impacts_to_Global_Agricultural_Markets_from_Biofuels_2014</v>
      </c>
      <c r="GJ1" s="25" t="str">
        <f>IF(ISBLANK(LitRev!GJ1),".",LitRev!GJ1)</f>
        <v>Yang,_Jun;_Huang,_Jikun;_Msangi,_Siwa;_Rozelle,_Scott;_Weersink,_Alfons;_Danielle,_Torres.The_Role_of_Cultivated_Land_Expansion_on_the_Impacts_to_Global_Agricultural_Markets_from_Biofuels_2014</v>
      </c>
      <c r="GK1" s="25" t="str">
        <f>IF(ISBLANK(LitRev!GK1),".",LitRev!GK1)</f>
        <v>Yang,_Jun;_Huang,_Jikun;_Msangi,_Siwa;_Rozelle,_Scott;_Weersink,_Alfons;_Danielle,_Torres.The_Role_of_Cultivated_Land_Expansion_on_the_Impacts_to_Global_Agricultural_Markets_from_Biofuels_2014</v>
      </c>
      <c r="GL1" s="25" t="str">
        <f>IF(ISBLANK(LitRev!GL1),".",LitRev!GL1)</f>
        <v>Yang,_Jun;_Huang,_Jikun;_Msangi,_Siwa;_Rozelle,_Scott;_Weersink,_Alfons;_Danielle,_Torres.The_Role_of_Cultivated_Land_Expansion_on_the_Impacts_to_Global_Agricultural_Markets_from_Biofuels_2014</v>
      </c>
      <c r="GM1" s="25" t="str">
        <f>IF(ISBLANK(LitRev!GM1),".",LitRev!GM1)</f>
        <v>Yang,_Jun;_Huang,_Jikun;_Msangi,_Siwa;_Rozelle,_Scott;_Weersink,_Alfons;_Danielle,_Torres.The_Role_of_Cultivated_Land_Expansion_on_the_Impacts_to_Global_Agricultural_Markets_from_Biofuels_2014</v>
      </c>
      <c r="GN1" s="25" t="str">
        <f>IF(ISBLANK(LitRev!GN1),".",LitRev!GN1)</f>
        <v>Yang,_Jun;_Huang,_Jikun;_Msangi,_Siwa;_Rozelle,_Scott;_Weersink,_Alfons;_Danielle,_Torres.The_Role_of_Cultivated_Land_Expansion_on_the_Impacts_to_Global_Agricultural_Markets_from_Biofuels_2014</v>
      </c>
      <c r="GO1" s="25" t="str">
        <f>IF(ISBLANK(LitRev!GO1),".",LitRev!GO1)</f>
        <v>Yang,_Jun;_Huang,_Jikun;_Msangi,_Siwa;_Rozelle,_Scott;_Weersink,_Alfons;_Danielle,_Torres.The_Role_of_Cultivated_Land_Expansion_on_the_Impacts_to_Global_Agricultural_Markets_from_Biofuels_2014</v>
      </c>
      <c r="GP1" s="25" t="str">
        <f>IF(ISBLANK(LitRev!GP1),".",LitRev!GP1)</f>
        <v>Meyer,_Seth;_Julian_Binfield;_Wyatt_Thompson.The_Role_of_Biofuel_Policy_and_Biotechnology_in_the_Development_of_the_Ethanol_Industry_in_the_United_States_2013</v>
      </c>
      <c r="GQ1" s="25" t="str">
        <f>IF(ISBLANK(LitRev!GQ1),".",LitRev!GQ1)</f>
        <v>Meyer,_Seth;_Julian_Binfield;_Wyatt_Thompson.The_Role_of_Biofuel_Policy_and_Biotechnology_in_the_Development_of_the_Ethanol_Industry_in_the_United_States_2013</v>
      </c>
      <c r="GR1" s="25" t="str">
        <f>IF(ISBLANK(LitRev!GR1),".",LitRev!GR1)</f>
        <v>US_EPA.Renewable_Fuel_Standard_Program_(RFS2)_Regulatory_Impact_Analysis_2010</v>
      </c>
      <c r="GS1" s="25" t="str">
        <f>IF(ISBLANK(LitRev!GS1),".",LitRev!GS1)</f>
        <v>US_EPA.Renewable_Fuel_Standard_Program_(RFS2)_Regulatory_Impact_Analysis_2010</v>
      </c>
      <c r="GT1" s="25" t="str">
        <f>IF(ISBLANK(LitRev!GT1),".",LitRev!GT1)</f>
        <v>Babcock,_Bruce;_Jacinto_Fabiosa.The_Impact_of_Ethanol_and_Ethanol_Subsidies_on_Corn_Prices:_Revisiting_History_2011</v>
      </c>
      <c r="GU1" s="25" t="str">
        <f>IF(ISBLANK(LitRev!GU1),".",LitRev!GU1)</f>
        <v>Babcock,_Bruce_A..Distributional_implications_of_US_ethanol_policy_2008</v>
      </c>
      <c r="GV1" s="25" t="str">
        <f>IF(ISBLANK(LitRev!GV1),".",LitRev!GV1)</f>
        <v>Babcock,_Bruce_A..Distributional_implications_of_US_ethanol_policy_2008</v>
      </c>
      <c r="GW1" s="25" t="str">
        <f>IF(ISBLANK(LitRev!GW1),".",LitRev!GW1)</f>
        <v>Babcock,_Bruce_A..Distributional_implications_of_US_ethanol_policy_2008</v>
      </c>
      <c r="GX1" s="25" t="str">
        <f>IF(ISBLANK(LitRev!GX1),".",LitRev!GX1)</f>
        <v>Babcock,_Bruce_A..Distributional_implications_of_US_ethanol_policy_2008</v>
      </c>
      <c r="GY1" s="25" t="str">
        <f>IF(ISBLANK(LitRev!GY1),".",LitRev!GY1)</f>
        <v>Babcock,_Bruce_A..Distributional_implications_of_US_ethanol_policy_2008</v>
      </c>
      <c r="GZ1" s="25" t="str">
        <f>IF(ISBLANK(LitRev!GZ1),".",LitRev!GZ1)</f>
        <v>Babcock,_Bruce_A..Distributional_implications_of_US_ethanol_policy_2008</v>
      </c>
      <c r="HA1" s="25" t="str">
        <f>IF(ISBLANK(LitRev!HA1),".",LitRev!HA1)</f>
        <v>De_La_Torre_Ugarte,_Daniel;_English,_Burton_C.;_Jensen,_Kim.Sixty_billion_gallons_by_2030:_economic_and_agricultural_impacts_of_ethanol_and_biodiesel_expansion_2007</v>
      </c>
      <c r="HB1" s="25" t="str">
        <f>IF(ISBLANK(LitRev!HB1),".",LitRev!HB1)</f>
        <v>De_Gorter,_Harry;_Just,_David_R..The_law_of_unintended_consequences:_how_the_US_biofuel_tax_credit_with_a_mandate_subsidizes_oil_consumption_and_has_no_impact_on_ethanol_consumption_2008</v>
      </c>
      <c r="HC1" s="25" t="str">
        <f>IF(ISBLANK(LitRev!HC1),".",LitRev!HC1)</f>
        <v>De_Gorter,_Harry;_Just,_David_R..The_law_of_unintended_consequences:_how_the_US_biofuel_tax_credit_with_a_mandate_subsidizes_oil_consumption_and_has_no_impact_on_ethanol_consumption_2008</v>
      </c>
      <c r="HD1" s="25" t="str">
        <f>IF(ISBLANK(LitRev!HD1),".",LitRev!HD1)</f>
        <v>De_Gorter,_Harry;_Just,_David_R.."Water”_in_the_US_Ethanol_Tax_Credit_and_Mandate:_Implications_for_Rectangular_Deadweight_Costs_and_the_Corn-Oil_Price_Relationship_2008</v>
      </c>
      <c r="HE1" s="25" t="str">
        <f>IF(ISBLANK(LitRev!HE1),".",LitRev!HE1)</f>
        <v>Elobeid,_Amani;_Tokgoz,_Simla.Removing_distortions_in_the_US_ethanol_market:_What_does_it_imply_for_the_United_States_and_Brazil?_2008</v>
      </c>
      <c r="HF1" s="25" t="str">
        <f>IF(ISBLANK(LitRev!HF1),".",LitRev!HF1)</f>
        <v>Elobeid,_Amani;_Tokgoz,_Simla.Removing_distortions_in_the_US_ethanol_market:_What_does_it_imply_for_the_United_States_and_Brazil?_2008</v>
      </c>
      <c r="HG1" s="25" t="str">
        <f>IF(ISBLANK(LitRev!HG1),".",LitRev!HG1)</f>
        <v>Kalaitzandonakes,_Nicholas;_Kaufman,_James;_Meyer,_Seth;_Thompson,_Wyatt.The_Impact_of_Biotech_Corn_Traits_on_Ethanol_Production_2008</v>
      </c>
      <c r="HH1" s="25" t="str">
        <f>IF(ISBLANK(LitRev!HH1),".",LitRev!HH1)</f>
        <v>Kalaitzandonakes,_Nicholas;_Kaufman,_James;_Meyer,_Seth;_Thompson,_Wyatt.The_Impact_of_Biotech_Corn_Traits_on_Ethanol_Production_2008</v>
      </c>
      <c r="HI1" s="25" t="str">
        <f>IF(ISBLANK(LitRev!HI1),".",LitRev!HI1)</f>
        <v>Kalaitzandonakes,_Nicholas;_Kaufman,_James;_Meyer,_Seth;_Thompson,_Wyatt.The_Impact_of_Biotech_Corn_Traits_on_Ethanol_Production_2008</v>
      </c>
      <c r="HJ1" s="25" t="str">
        <f>IF(ISBLANK(LitRev!HJ1),".",LitRev!HJ1)</f>
        <v>Kalaitzandonakes,_Nicholas;_Kaufman,_James;_Meyer,_Seth;_Thompson,_Wyatt.The_Impact_of_Biotech_Corn_Traits_on_Ethanol_Production_2008</v>
      </c>
      <c r="HK1" s="25" t="str">
        <f>IF(ISBLANK(LitRev!HK1),".",LitRev!HK1)</f>
        <v>McPhail,_Lihong_Lu;_Babcock,_Bruce_A..Ethanol,_mandates,_and_drought:_Insights_from_a_stochastic_equilibrium_model_of_the_US_corn_market_2008</v>
      </c>
      <c r="HL1" s="25" t="str">
        <f>IF(ISBLANK(LitRev!HL1),".",LitRev!HL1)</f>
        <v>McPhail,_Lihong_Lu;_Babcock,_Bruce_A..Ethanol,_mandates,_and_drought:_Insights_from_a_stochastic_equilibrium_model_of_the_US_corn_market_2008</v>
      </c>
      <c r="HM1" s="25" t="str">
        <f>IF(ISBLANK(LitRev!HM1),".",LitRev!HM1)</f>
        <v>McPhail,_Lihong_Lu;_Babcock,_Bruce_A..Ethanol,_mandates,_and_drought:_Insights_from_a_stochastic_equilibrium_model_of_the_US_corn_market_2008</v>
      </c>
      <c r="HN1" s="25" t="str">
        <f>IF(ISBLANK(LitRev!HN1),".",LitRev!HN1)</f>
        <v>McPhail,_Lihong_Lu;_Babcock,_Bruce_A..Ethanol,_mandates,_and_drought:_Insights_from_a_stochastic_equilibrium_model_of_the_US_corn_market_2008</v>
      </c>
      <c r="HO1" s="25" t="str">
        <f>IF(ISBLANK(LitRev!HO1),".",LitRev!HO1)</f>
        <v>McPhail,_Lihong_Lu;_Babcock,_Bruce_A..Short-run_price_and_welfare_impacts_of_federal_ethanol_policies_2008</v>
      </c>
      <c r="HP1" s="25" t="str">
        <f>IF(ISBLANK(LitRev!HP1),".",LitRev!HP1)</f>
        <v>McPhail,_Lihong_Lu;_Babcock,_Bruce_A..Short-run_price_and_welfare_impacts_of_federal_ethanol_policies_2008</v>
      </c>
      <c r="HQ1" s="25" t="str">
        <f>IF(ISBLANK(LitRev!HQ1),".",LitRev!HQ1)</f>
        <v>McPhail,_Lihong_Lu;_Babcock,_Bruce_A..Short-run_price_and_welfare_impacts_of_federal_ethanol_policies_2008</v>
      </c>
      <c r="HR1" s="25" t="str">
        <f>IF(ISBLANK(LitRev!HR1),".",LitRev!HR1)</f>
        <v>McPhail,_Lihong_Lu;_Babcock,_Bruce_A..Short-run_price_and_welfare_impacts_of_federal_ethanol_policies_2008</v>
      </c>
      <c r="HS1" s="25" t="str">
        <f>IF(ISBLANK(LitRev!HS1),".",LitRev!HS1)</f>
        <v>Searchinger,_Timothy;_Heimlich,_Ralph;_Houghton,_Richard_A.;_Dong,_Fengxia;_Elobeid,_Amani;_Fabiosa,_Jacinto;_Tokgoz,_Simla;_Hayes,_Dermot;_Yu,_Tun-Hsiang.Use_of_US_croplands_for_biofuels_increases_greenhouse_gases_through_emissions_from_land-use_change_2008</v>
      </c>
      <c r="HT1" s="25" t="str">
        <f>IF(ISBLANK(LitRev!HT1),".",LitRev!HT1)</f>
        <v>Thompson,_Wyatt;_Meyer,_Seth;_Westhoff,_Pat.How_does_petroleum_price_and_corn_yield_volatility_affect_ethanol_markets_with_and_without_an_ethanol_use_mandate?_2009</v>
      </c>
      <c r="HU1" s="25" t="str">
        <f>IF(ISBLANK(LitRev!HU1),".",LitRev!HU1)</f>
        <v>FAPRI_.Biofuel_impacts_of_selected_farm_bill_provisions_and_other_biofuel_policy_options_2008</v>
      </c>
      <c r="HV1" s="25" t="str">
        <f>IF(ISBLANK(LitRev!HV1),".",LitRev!HV1)</f>
        <v>FAPRI_.Biofuel_impacts_of_selected_farm_bill_provisions_and_other_biofuel_policy_options_2008</v>
      </c>
      <c r="HW1" s="25" t="str">
        <f>IF(ISBLANK(LitRev!HW1),".",LitRev!HW1)</f>
        <v>De_Gorter,_Harry;_Just,_David_R..The_economics_of_the_US_ethanol_import_tariff_with_a_blend_mandate_and_tax_credit_2008</v>
      </c>
      <c r="HX1" s="25" t="str">
        <f>IF(ISBLANK(LitRev!HX1),".",LitRev!HX1)</f>
        <v>De_Gorter,_Harry;_Just,_David_R..The_economics_of_the_US_ethanol_import_tariff_with_a_blend_mandate_and_tax_credit_2008</v>
      </c>
      <c r="HY1" s="25" t="str">
        <f>IF(ISBLANK(LitRev!HY1),".",LitRev!HY1)</f>
        <v>Elobeid,_A.;_Tokgoz,_S.;_Hayes,_D.J.;_Babcock,_B.A.;_Hart,_C.E..The_long-run_impact_of_corn-based_ethanol_on_the_grain,_oilseed,_and_livestock_sectors_with_implications_for_biotech_crops_2007</v>
      </c>
      <c r="HZ1" s="25" t="str">
        <f>IF(ISBLANK(LitRev!HZ1),".",LitRev!HZ1)</f>
        <v>Elobeid_Amani;_Simla_Tokgoz;_Hayes,_Dermot;_Babcock,_Bruce;_Hart,_Chad.The_Long-Run_Impact_of_Corn-Based_Ethanol_on_the_Grain,_Oilseed,_and_Livestock_Sectors_with_Implications_for_Biotech_Crops_2007</v>
      </c>
      <c r="IA1" s="25" t="str">
        <f>IF(ISBLANK(LitRev!IA1),".",LitRev!IA1)</f>
        <v>Hayes,_Dermot;_Babcock,_Bruce;_Fabiosa,_Jacinto;_Tokgoz,_Simla;_Elobeid,_Amani;_Yu,_Tun-Hsiang;_Dong,_Fengxia;_Hart,_Chad;_Chavez,_Eddie;_Pan,_Suwen;_others.Biofuels:_potential_production_capacity,_effects_on_grain_and_livestock_sectors,_and_implications_for_food_prices_and_consumers_2009</v>
      </c>
      <c r="IB1" s="25" t="str">
        <f>IF(ISBLANK(LitRev!IB1),".",LitRev!IB1)</f>
        <v>Hayes,_Dermot;_Babcock,_Bruce;_Fabiosa,_Jacinto;_Tokgoz,_Simla;_Elobeid,_Amani;_Yu,_Tun-Hsiang;_Dong,_Fengxia;_Hart,_Chad;_Chavez,_Eddie;_Pan,_Suwen;_others.Biofuels:_potential_production_capacity,_effects_on_grain_and_livestock_sectors,_and_implications_for_food_prices_and_consumers_2009</v>
      </c>
      <c r="IC1" s="25" t="str">
        <f>IF(ISBLANK(LitRev!IC1),".",LitRev!IC1)</f>
        <v>Hayes,_Dermot;_Babcock,_Bruce;_Fabiosa,_Jacinto;_Tokgoz,_Simla;_Elobeid,_Amani;_Yu,_Tun-Hsiang;_Dong,_Fengxia;_Hart,_Chad;_Chavez,_Eddie;_Pan,_Suwen;_others.Biofuels:_potential_production_capacity,_effects_on_grain_and_livestock_sectors,_and_implications_for_food_prices_and_consumers_2009</v>
      </c>
      <c r="ID1" s="25" t="str">
        <f>IF(ISBLANK(LitRev!ID1),".",LitRev!ID1)</f>
        <v>Hayes,_Dermot;_Babcock,_Bruce;_Fabiosa,_Jacinto;_Tokgoz,_Simla;_Elobeid,_Amani;_Yu,_Tun-Hsiang;_Dong,_Fengxia;_Hart,_Chad;_Chavez,_Eddie;_Pan,_Suwen;_others.Biofuels:_potential_production_capacity,_effects_on_grain_and_livestock_sectors,_and_implications_for_food_prices_and_consumers_2009</v>
      </c>
      <c r="IE1" s="25" t="str">
        <f>IF(ISBLANK(LitRev!IE1),".",LitRev!IE1)</f>
        <v>Kruse,_John;_Westhoff,_Patrick;_Meyer,_Seth;_Thompson,_Wyatt.Economic_Impacts_of_Not_Extending_Biofuel_Subsidies_2007</v>
      </c>
      <c r="IF1" s="25" t="str">
        <f>IF(ISBLANK(LitRev!IF1),".",LitRev!IF1)</f>
        <v>Park,_Hwanil;_Fortenbery,_T._Randall.The_effect_of_ethanol_production_on_the_US_national_corn_price_2007</v>
      </c>
      <c r="IG1" s="25" t="str">
        <f>IF(ISBLANK(LitRev!IG1),".",LitRev!IG1)</f>
        <v>Tyner,_Wallace_E.;_Taheripour,_Farzad.Policy_options_for_integrated_energy_and_agricultural_markets_2008</v>
      </c>
      <c r="IH1" s="25" t="str">
        <f>IF(ISBLANK(LitRev!IH1),".",LitRev!IH1)</f>
        <v>Tyner,_Wallace_E.;_Taheripour,_Farzad.Policy_options_for_integrated_energy_and_agricultural_markets_2008</v>
      </c>
      <c r="II1" s="25" t="str">
        <f>IF(ISBLANK(LitRev!II1),".",LitRev!II1)</f>
        <v>Tyner,_Wallace_E.;_Taheripour,_Farzad.Policy_options_for_integrated_energy_and_agricultural_markets_2008</v>
      </c>
      <c r="IJ1" s="25" t="str">
        <f>IF(ISBLANK(LitRev!IJ1),".",LitRev!IJ1)</f>
        <v>Tyner,_Wallace_E.;_Taheripour,_Farzad.Policy_options_for_integrated_energy_and_agricultural_markets_2008</v>
      </c>
      <c r="IK1" s="25" t="str">
        <f>IF(ISBLANK(LitRev!IK1),".",LitRev!IK1)</f>
        <v>Tyner,_Wallace_E.;_Taheripour,_Farzad.Policy_options_for_integrated_energy_and_agricultural_markets_2008</v>
      </c>
      <c r="IL1" s="25" t="str">
        <f>IF(ISBLANK(LitRev!IL1),".",LitRev!IL1)</f>
        <v>Tyner,_Wallace_E.;_Taheripour,_Farzad.Policy_options_for_integrated_energy_and_agricultural_markets_2008</v>
      </c>
      <c r="IM1" s="25" t="str">
        <f>IF(ISBLANK(LitRev!IM1),".",LitRev!IM1)</f>
        <v>Tyner,_Wallace_E.;_Taheripour,_Farzad.Policy_options_for_integrated_energy_and_agricultural_markets_2008</v>
      </c>
      <c r="IN1" s="25" t="str">
        <f>IF(ISBLANK(LitRev!IN1),".",LitRev!IN1)</f>
        <v>Tyner,_Wallace_E.;_Taheripour,_Farzad.Policy_options_for_integrated_energy_and_agricultural_markets_2008</v>
      </c>
      <c r="IO1" s="25" t="str">
        <f>IF(ISBLANK(LitRev!IO1),".",LitRev!IO1)</f>
        <v>Tyner,_Wallace_E.;_Taheripour,_Farzad.Policy_options_for_integrated_energy_and_agricultural_markets_2008</v>
      </c>
      <c r="IP1" s="25" t="str">
        <f>IF(ISBLANK(LitRev!IP1),".",LitRev!IP1)</f>
        <v>Tyner,_Wallace_E.;_Taheripour,_Farzad.Policy_options_for_integrated_energy_and_agricultural_markets_2008</v>
      </c>
      <c r="IQ1" s="25" t="str">
        <f>IF(ISBLANK(LitRev!IQ1),".",LitRev!IQ1)</f>
        <v>Tyner,_Wallace_E.;_Taheripour,_Farzad.Policy_options_for_integrated_energy_and_agricultural_markets_2008</v>
      </c>
      <c r="IR1" s="25" t="str">
        <f>IF(ISBLANK(LitRev!IR1),".",LitRev!IR1)</f>
        <v>Tyner,_Wallace_E.;_Taheripour,_Farzad.Policy_options_for_integrated_energy_and_agricultural_markets_2008</v>
      </c>
      <c r="IS1" s="25" t="str">
        <f>IF(ISBLANK(LitRev!IS1),".",LitRev!IS1)</f>
        <v>Tyner,_Wallace_E.;_Taheripour,_Farzad.Policy_options_for_integrated_energy_and_agricultural_markets_2008</v>
      </c>
      <c r="IT1" s="25" t="str">
        <f>IF(ISBLANK(LitRev!IT1),".",LitRev!IT1)</f>
        <v>Tyner,_Wallace_E.;_Taheripour,_Farzad.Policy_options_for_integrated_energy_and_agricultural_markets_2008</v>
      </c>
      <c r="IU1" s="25" t="str">
        <f>IF(ISBLANK(LitRev!IU1),".",LitRev!IU1)</f>
        <v>Tyner,_Wallace_E.;_Taheripour,_Farzad.Policy_options_for_integrated_energy_and_agricultural_markets_2008</v>
      </c>
      <c r="IV1" s="25" t="str">
        <f>IF(ISBLANK(LitRev!IV1),".",LitRev!IV1)</f>
        <v>Tyner,_Wallace_E.;_Taheripour,_Farzad.Policy_options_for_integrated_energy_and_agricultural_markets_2008</v>
      </c>
      <c r="IW1" s="25" t="str">
        <f>IF(ISBLANK(LitRev!IW1),".",LitRev!IW1)</f>
        <v>Tyner,_Wallace_E.;_Taheripour,_Farzad.Policy_options_for_integrated_energy_and_agricultural_markets_2008</v>
      </c>
      <c r="IX1" s="25" t="str">
        <f>IF(ISBLANK(LitRev!IX1),".",LitRev!IX1)</f>
        <v>Tyner,_Wallace_E.;_Taheripour,_Farzad.Policy_options_for_integrated_energy_and_agricultural_markets_2008</v>
      </c>
      <c r="IY1" s="25" t="str">
        <f>IF(ISBLANK(LitRev!IY1),".",LitRev!IY1)</f>
        <v>Tyner,_Wallace_E.;_Taheripour,_Farzad.Policy_options_for_integrated_energy_and_agricultural_markets_2008</v>
      </c>
      <c r="IZ1" s="25" t="str">
        <f>IF(ISBLANK(LitRev!IZ1),".",LitRev!IZ1)</f>
        <v>Tyner,_Wallace_E.;_Taheripour,_Farzad.Policy_options_for_integrated_energy_and_agricultural_markets_2008</v>
      </c>
      <c r="JA1" s="25" t="str">
        <f>IF(ISBLANK(LitRev!JA1),".",LitRev!JA1)</f>
        <v>Tyner,_Wallace_E.;_Taheripour,_Farzad.Policy_options_for_integrated_energy_and_agricultural_markets_2008</v>
      </c>
      <c r="JB1" s="25" t="str">
        <f>IF(ISBLANK(LitRev!JB1),".",LitRev!JB1)</f>
        <v>Tyner,_Wallace_E.;_Taheripour,_Farzad.Policy_options_for_integrated_energy_and_agricultural_markets_2008</v>
      </c>
      <c r="JC1" s="25" t="str">
        <f>IF(ISBLANK(LitRev!JC1),".",LitRev!JC1)</f>
        <v>Tyner,_Wallace_E.;_Taheripour,_Farzad.Policy_options_for_integrated_energy_and_agricultural_markets_2008</v>
      </c>
      <c r="JD1" s="25" t="str">
        <f>IF(ISBLANK(LitRev!JD1),".",LitRev!JD1)</f>
        <v>Tyner,_Wallace_E.;_Taheripour,_Farzad.Policy_options_for_integrated_energy_and_agricultural_markets_2008</v>
      </c>
      <c r="JE1" s="25" t="str">
        <f>IF(ISBLANK(LitRev!JE1),".",LitRev!JE1)</f>
        <v>Tyner,_Wallace_E.;_Taheripour,_Farzad.Policy_options_for_integrated_energy_and_agricultural_markets_2008</v>
      </c>
      <c r="JF1" s="25" t="str">
        <f>IF(ISBLANK(LitRev!JF1),".",LitRev!JF1)</f>
        <v>Tyner,_Wallace_E.;_Taheripour,_Farzad.Policy_options_for_integrated_energy_and_agricultural_markets_2008</v>
      </c>
      <c r="JG1" s="25" t="str">
        <f>IF(ISBLANK(LitRev!JG1),".",LitRev!JG1)</f>
        <v>Tyner,_Wallace_E.;_Taheripour,_Farzad.Policy_options_for_integrated_energy_and_agricultural_markets_2008</v>
      </c>
      <c r="JH1" s="25" t="str">
        <f>IF(ISBLANK(LitRev!JH1),".",LitRev!JH1)</f>
        <v>Tyner,_Wallace_E.;_Taheripour,_Farzad.Policy_options_for_integrated_energy_and_agricultural_markets_2008</v>
      </c>
      <c r="JI1" s="25" t="str">
        <f>IF(ISBLANK(LitRev!JI1),".",LitRev!JI1)</f>
        <v>Tyner,_Wallace_E.;_Taheripour,_Farzad.Policy_options_for_integrated_energy_and_agricultural_markets_2008</v>
      </c>
      <c r="JJ1" s="25" t="str">
        <f>IF(ISBLANK(LitRev!JJ1),".",LitRev!JJ1)</f>
        <v>Tyner,_Wallace_E.;_Taheripour,_Farzad.Policy_options_for_integrated_energy_and_agricultural_markets_2008</v>
      </c>
      <c r="JK1" s="25" t="str">
        <f>IF(ISBLANK(LitRev!JK1),".",LitRev!JK1)</f>
        <v>Tyner,_Wallace_E.;_Taheripour,_Farzad.Policy_options_for_integrated_energy_and_agricultural_markets_2008</v>
      </c>
      <c r="JL1" s="25" t="str">
        <f>IF(ISBLANK(LitRev!JL1),".",LitRev!JL1)</f>
        <v>Tyner,_Wallace_E.;_Taheripour,_Farzad.Policy_options_for_integrated_energy_and_agricultural_markets_2008</v>
      </c>
      <c r="JM1" s="25" t="str">
        <f>IF(ISBLANK(LitRev!JM1),".",LitRev!JM1)</f>
        <v>Tyner,_Wallace_E.;_Taheripour,_Farzad.Policy_options_for_integrated_energy_and_agricultural_markets_2008</v>
      </c>
      <c r="JN1" s="25" t="str">
        <f>IF(ISBLANK(LitRev!JN1),".",LitRev!JN1)</f>
        <v>Tyner,_Wallace_E.;_Taheripour,_Farzad.Policy_options_for_integrated_energy_and_agricultural_markets_2008</v>
      </c>
      <c r="JO1" s="25" t="str">
        <f>IF(ISBLANK(LitRev!JO1),".",LitRev!JO1)</f>
        <v>Tyner,_Wallace_E.;_Taheripour,_Farzad.Policy_options_for_integrated_energy_and_agricultural_markets_2008</v>
      </c>
      <c r="JP1" s="25" t="str">
        <f>IF(ISBLANK(LitRev!JP1),".",LitRev!JP1)</f>
        <v>Tyner,_Wallace_E.;_Taheripour,_Farzad.Policy_options_for_integrated_energy_and_agricultural_markets_2008</v>
      </c>
      <c r="JQ1" s="25" t="str">
        <f>IF(ISBLANK(LitRev!JQ1),".",LitRev!JQ1)</f>
        <v>Tyner,_Wallace_E.;_Taheripour,_Farzad.Policy_options_for_integrated_energy_and_agricultural_markets_2008</v>
      </c>
      <c r="JR1" s="25" t="str">
        <f>IF(ISBLANK(LitRev!JR1),".",LitRev!JR1)</f>
        <v>Tyner,_Wallace_E.;_Taheripour,_Farzad.Policy_options_for_integrated_energy_and_agricultural_markets_2008</v>
      </c>
      <c r="JS1" s="25" t="str">
        <f>IF(ISBLANK(LitRev!JS1),".",LitRev!JS1)</f>
        <v>Tyner,_Wallace_E.;_Taheripour,_Farzad.Policy_options_for_integrated_energy_and_agricultural_markets_2008</v>
      </c>
      <c r="JT1" s="25" t="str">
        <f>IF(ISBLANK(LitRev!JT1),".",LitRev!JT1)</f>
        <v>Tyner,_Wallace_E.;_Taheripour,_Farzad.Policy_options_for_integrated_energy_and_agricultural_markets_2008</v>
      </c>
      <c r="JU1" s="25" t="str">
        <f>IF(ISBLANK(LitRev!JU1),".",LitRev!JU1)</f>
        <v>Tyner,_Wallace_E.;_Taheripour,_Farzad.Policy_options_for_integrated_energy_and_agricultural_markets_2008</v>
      </c>
      <c r="JV1" s="25" t="str">
        <f>IF(ISBLANK(LitRev!JV1),".",LitRev!JV1)</f>
        <v>Tyner,_Wallace_E.;_Taheripour,_Farzad.Policy_options_for_integrated_energy_and_agricultural_markets_2008</v>
      </c>
      <c r="JW1" s="25" t="str">
        <f>IF(ISBLANK(LitRev!JW1),".",LitRev!JW1)</f>
        <v>Tyner,_Wallace_E.;_Taheripour,_Farzad.Policy_options_for_integrated_energy_and_agricultural_markets_2008</v>
      </c>
      <c r="JX1" s="25" t="str">
        <f>IF(ISBLANK(LitRev!JX1),".",LitRev!JX1)</f>
        <v>Tyner,_Wallace_E.;_Taheripour,_Farzad.Policy_options_for_integrated_energy_and_agricultural_markets_2008</v>
      </c>
      <c r="JY1" s="25" t="str">
        <f>IF(ISBLANK(LitRev!JY1),".",LitRev!JY1)</f>
        <v>Tyner,_Wallace_E.;_Taheripour,_Farzad.Policy_options_for_integrated_energy_and_agricultural_markets_2008</v>
      </c>
      <c r="JZ1" s="25" t="str">
        <f>IF(ISBLANK(LitRev!JZ1),".",LitRev!JZ1)</f>
        <v>Tyner,_Wallace_E.;_Taheripour,_Farzad.Policy_options_for_integrated_energy_and_agricultural_markets_2008</v>
      </c>
      <c r="KA1" s="25" t="str">
        <f>IF(ISBLANK(LitRev!KA1),".",LitRev!KA1)</f>
        <v>Tyner,_Wallace_E.;_Taheripour,_Farzad.Policy_options_for_integrated_energy_and_agricultural_markets_2008</v>
      </c>
      <c r="KB1" s="25" t="str">
        <f>IF(ISBLANK(LitRev!KB1),".",LitRev!KB1)</f>
        <v>Tyner,_Wallace_E.;_Taheripour,_Farzad.Policy_options_for_integrated_energy_and_agricultural_markets_2008</v>
      </c>
      <c r="KC1" s="25" t="str">
        <f>IF(ISBLANK(LitRev!KC1),".",LitRev!KC1)</f>
        <v>Tyner,_Wallace_E.;_Taheripour,_Farzad.Policy_options_for_integrated_energy_and_agricultural_markets_2008</v>
      </c>
      <c r="KD1" s="25" t="str">
        <f>IF(ISBLANK(LitRev!KD1),".",LitRev!KD1)</f>
        <v>Tyner,_Wallace_E.;_Taheripour,_Farzad.Policy_options_for_integrated_energy_and_agricultural_markets_2008</v>
      </c>
      <c r="KE1" s="25" t="str">
        <f>IF(ISBLANK(LitRev!KE1),".",LitRev!KE1)</f>
        <v>Tyner,_Wallace_E.;_Taheripour,_Farzad.Policy_options_for_integrated_energy_and_agricultural_markets_2008</v>
      </c>
      <c r="KF1" s="25" t="str">
        <f>IF(ISBLANK(LitRev!KF1),".",LitRev!KF1)</f>
        <v>Tyner,_Wallace_E.;_Taheripour,_Farzad.Policy_options_for_integrated_energy_and_agricultural_markets_2008</v>
      </c>
      <c r="KG1" s="25" t="str">
        <f>IF(ISBLANK(LitRev!KG1),".",LitRev!KG1)</f>
        <v>Tyner,_Wallace_E.;_Taheripour,_Farzad.Policy_options_for_integrated_energy_and_agricultural_markets_2008</v>
      </c>
      <c r="KH1" s="25" t="str">
        <f>IF(ISBLANK(LitRev!KH1),".",LitRev!KH1)</f>
        <v>Tyner,_Wallace_E.;_Taheripour,_Farzad.Policy_options_for_integrated_energy_and_agricultural_markets_2008</v>
      </c>
      <c r="KI1" s="25" t="str">
        <f>IF(ISBLANK(LitRev!KI1),".",LitRev!KI1)</f>
        <v>Tyner,_Wallace_E.;_Taheripour,_Farzad.Policy_options_for_integrated_energy_and_agricultural_markets_2008</v>
      </c>
      <c r="KJ1" s="25" t="str">
        <f>IF(ISBLANK(LitRev!KJ1),".",LitRev!KJ1)</f>
        <v>Tyner,_Wallace_E.;_Taheripour,_Farzad.Policy_options_for_integrated_energy_and_agricultural_markets_2008</v>
      </c>
      <c r="KK1" s="25" t="str">
        <f>IF(ISBLANK(LitRev!KK1),".",LitRev!KK1)</f>
        <v>Tyner,_Wallace_E.;_Taheripour,_Farzad.Policy_options_for_integrated_energy_and_agricultural_markets_2008</v>
      </c>
      <c r="KL1" s="25" t="str">
        <f>IF(ISBLANK(LitRev!KL1),".",LitRev!KL1)</f>
        <v>Tyner,_Wallace_E.;_Taheripour,_Farzad.Policy_options_for_integrated_energy_and_agricultural_markets_2008</v>
      </c>
      <c r="KM1" s="25" t="str">
        <f>IF(ISBLANK(LitRev!KM1),".",LitRev!KM1)</f>
        <v>Tyner,_Wallace_E.;_Taheripour,_Farzad.Policy_options_for_integrated_energy_and_agricultural_markets_2008</v>
      </c>
      <c r="KN1" s="25" t="str">
        <f>IF(ISBLANK(LitRev!KN1),".",LitRev!KN1)</f>
        <v>Tyner,_Wallace_E.;_Taheripour,_Farzad.Policy_options_for_integrated_energy_and_agricultural_markets_2008</v>
      </c>
      <c r="KO1" s="25" t="str">
        <f>IF(ISBLANK(LitRev!KO1),".",LitRev!KO1)</f>
        <v>Tyner,_Wallace_E.;_Taheripour,_Farzad.Policy_options_for_integrated_energy_and_agricultural_markets_2008</v>
      </c>
      <c r="KP1" s="25" t="str">
        <f>IF(ISBLANK(LitRev!KP1),".",LitRev!KP1)</f>
        <v>Tyner,_Wallace_E.;_Taheripour,_Farzad.Policy_options_for_integrated_energy_and_agricultural_markets_2008</v>
      </c>
      <c r="KQ1" s="25" t="str">
        <f>IF(ISBLANK(LitRev!KQ1),".",LitRev!KQ1)</f>
        <v>Tyner,_Wallace_E.;_Taheripour,_Farzad.Policy_options_for_integrated_energy_and_agricultural_markets_2008</v>
      </c>
      <c r="KR1" s="25" t="str">
        <f>IF(ISBLANK(LitRev!KR1),".",LitRev!KR1)</f>
        <v>Tyner,_Wallace_E.;_Taheripour,_Farzad.Policy_options_for_integrated_energy_and_agricultural_markets_2008</v>
      </c>
      <c r="KS1" s="25" t="str">
        <f>IF(ISBLANK(LitRev!KS1),".",LitRev!KS1)</f>
        <v>Tyner,_Wallace_E.;_Taheripour,_Farzad.Policy_options_for_integrated_energy_and_agricultural_markets_2008</v>
      </c>
      <c r="KT1" s="25" t="str">
        <f>IF(ISBLANK(LitRev!KT1),".",LitRev!KT1)</f>
        <v>Tyner,_Wallace_E.;_Taheripour,_Farzad.Policy_options_for_integrated_energy_and_agricultural_markets_2008</v>
      </c>
      <c r="KU1" s="25" t="str">
        <f>IF(ISBLANK(LitRev!KU1),".",LitRev!KU1)</f>
        <v>Tyner,_Wallace_E.;_Taheripour,_Farzad.Policy_options_for_integrated_energy_and_agricultural_markets_2008</v>
      </c>
      <c r="KV1" s="25" t="str">
        <f>IF(ISBLANK(LitRev!KV1),".",LitRev!KV1)</f>
        <v>Tyner,_Wallace_E.;_Taheripour,_Farzad.Policy_options_for_integrated_energy_and_agricultural_markets_2008</v>
      </c>
      <c r="KW1" s="25" t="str">
        <f>IF(ISBLANK(LitRev!KW1),".",LitRev!KW1)</f>
        <v>Tyner,_Wallace_E.;_Taheripour,_Farzad.Policy_options_for_integrated_energy_and_agricultural_markets_2008</v>
      </c>
      <c r="KX1" s="25" t="str">
        <f>IF(ISBLANK(LitRev!KX1),".",LitRev!KX1)</f>
        <v>Tyner,_Wallace_E.;_Taheripour,_Farzad.Policy_options_for_integrated_energy_and_agricultural_markets_2008</v>
      </c>
      <c r="KY1" s="25" t="str">
        <f>IF(ISBLANK(LitRev!KY1),".",LitRev!KY1)</f>
        <v>Tyner,_Wallace_E.;_Taheripour,_Farzad.Policy_options_for_integrated_energy_and_agricultural_markets_2008</v>
      </c>
      <c r="KZ1" s="25" t="str">
        <f>IF(ISBLANK(LitRev!KZ1),".",LitRev!KZ1)</f>
        <v>Tyner,_Wallace_E.;_Taheripour,_Farzad.Policy_options_for_integrated_energy_and_agricultural_markets_2008</v>
      </c>
      <c r="LA1" s="25" t="str">
        <f>IF(ISBLANK(LitRev!LA1),".",LitRev!LA1)</f>
        <v>Tyner,_Wallace_E.;_Taheripour,_Farzad.Policy_options_for_integrated_energy_and_agricultural_markets_2008</v>
      </c>
      <c r="LB1" s="25" t="str">
        <f>IF(ISBLANK(LitRev!LB1),".",LitRev!LB1)</f>
        <v>Tyner,_Wallace_E.;_Taheripour,_Farzad.Policy_options_for_integrated_energy_and_agricultural_markets_2008</v>
      </c>
      <c r="LC1" s="25" t="str">
        <f>IF(ISBLANK(LitRev!LC1),".",LitRev!LC1)</f>
        <v>Tyner,_Wallace_E.;_Taheripour,_Farzad.Policy_options_for_integrated_energy_and_agricultural_markets_2008</v>
      </c>
      <c r="LD1" s="25" t="str">
        <f>IF(ISBLANK(LitRev!LD1),".",LitRev!LD1)</f>
        <v>Tyner,_Wallace_E.;_Taheripour,_Farzad.Policy_options_for_integrated_energy_and_agricultural_markets_2008</v>
      </c>
      <c r="LE1" s="25" t="str">
        <f>IF(ISBLANK(LitRev!LE1),".",LitRev!LE1)</f>
        <v>Gohin,_Alexandre;_Tréguer,_David.On_the_(De)Stabilization_Effects_of_Biofuels:_Relative_Contributions_of_Policy_Instruments_and_Market_Forces_2010</v>
      </c>
      <c r="LF1" s="25" t="str">
        <f>IF(ISBLANK(LitRev!LF1),".",LitRev!LF1)</f>
        <v>Gohin,_Alexandre;_Tréguer,_David.On_the_(De)Stabilization_Effects_of_Biofuels:_Relative_Contributions_of_Policy_Instruments_and_Market_Forces_2010</v>
      </c>
      <c r="LG1" s="25" t="str">
        <f>IF(ISBLANK(LitRev!LG1),".",LitRev!LG1)</f>
        <v>Tokgoz,_Simla;_Elobeid,_Amani;_Fabiosa,_Jacinto;_Hayes,_Dermot_J.;_Babcock,_Bruce_A.;_Yu,_Tun-Hsiang_Edward;_Dong,_Fengxia;_Hart,_Chad_E..Bottlenecks,_drought,_and_oil_price_spikes:_Impact_on_US_ethanol_and_agricultural_sectors_2008</v>
      </c>
      <c r="LH1" s="25" t="str">
        <f>IF(ISBLANK(LitRev!LH1),".",LitRev!LH1)</f>
        <v>Tokgoz,_Simla;_Elobeid,_Amani;_Fabiosa,_Jacinto;_Hayes,_Dermot_J.;_Babcock,_Bruce_A.;_Yu,_Tun-Hsiang_Edward;_Dong,_Fengxia;_Hart,_Chad_E..Bottlenecks,_drought,_and_oil_price_spikes:_Impact_on_US_ethanol_and_agricultural_sectors_2008</v>
      </c>
      <c r="LI1" s="25" t="str">
        <f>IF(ISBLANK(LitRev!LI1),".",LitRev!LI1)</f>
        <v>Oladosu,_Gbadebo,_Keith_Kline,_Paul_Leiby,_Rocio_Uria-Martinez,_Maggie_Davis,_Mark_Downing_&amp;_Laurence_Eaton.Global_economic_effects_of_US_biofuel_policy_and_the_potential_contribution_from_advanced_biofuels_2014</v>
      </c>
      <c r="LJ1" s="25" t="str">
        <f>IF(ISBLANK(LitRev!LJ1),".",LitRev!LJ1)</f>
        <v>Oladosu,_Gbadebo,_Keith_Kline,_Paul_Leiby,_Rocio_Uria-Martinez,_Maggie_Davis,_Mark_Downing_&amp;_Laurence_Eaton.Global_economic_effects_of_US_biofuel_policy_and_the_potential_contribution_from_advanced_biofuels_2014</v>
      </c>
      <c r="LK1" s="25" t="str">
        <f>IF(ISBLANK(LitRev!LK1),".",LitRev!LK1)</f>
        <v>Chen,_X.,_and_M._Khanna.Effect_of_Corn_Ethanol_Productoin_on_Conservation_Reserve_Program_Acres_in_the_US._Applied_Energy_225:_124-134._2018</v>
      </c>
      <c r="LL1" s="25" t="str">
        <f>IF(ISBLANK(LitRev!LL1),".",LitRev!LL1)</f>
        <v>Jones,_J.,_and_B.A._McCarl.Impacts_of_US_Production-Dependent_Ethanol_Policy_on_Agricultural_Markets._AAEA_Selected_paper._2016</v>
      </c>
      <c r="LM1" s="25" t="str">
        <f>IF(ISBLANK(LitRev!LM1),".",LitRev!LM1)</f>
        <v>Jones,_J.,_and_B.A._McCarl.Impacts_of_US_Production-Dependent_Ethanol_Policy_on_Agricultural_Markets._AAEA_Selected_paper._2016</v>
      </c>
      <c r="LN1" s="25" t="str">
        <f>IF(ISBLANK(LitRev!LN1),".",LitRev!LN1)</f>
        <v>Jones,_J.,_and_B.A._McCarl.Impacts_of_US_Production-Dependent_Ethanol_Policy_on_Agricultural_Markets._AAEA_Selected_paper._2016</v>
      </c>
      <c r="LO1" s="25" t="str">
        <f>IF(ISBLANK(LitRev!LO1),".",LitRev!LO1)</f>
        <v>Jones,_J.,_and_B.A._McCarl.Impacts_of_US_Production-Dependent_Ethanol_Policy_on_Agricultural_Markets._AAEA_Selected_paper._2016</v>
      </c>
      <c r="LP1" s="25" t="str">
        <f>IF(ISBLANK(LitRev!LP1),".",LitRev!LP1)</f>
        <v>Jones,_J.,_and_B.A._McCarl.Impacts_of_US_Production-Dependent_Ethanol_Policy_on_Agricultural_Markets._AAEA_Selected_paper._2016</v>
      </c>
      <c r="LQ1" s="25" t="str">
        <f>IF(ISBLANK(LitRev!LQ1),".",LitRev!LQ1)</f>
        <v>Jones,_J.,_and_B.A._McCarl.Impacts_of_US_Production-Dependent_Ethanol_Policy_on_Agricultural_Markets._AAEA_Selected_paper._2016</v>
      </c>
      <c r="LR1" s="25" t="str">
        <f>IF(ISBLANK(LitRev!LR1),".",LitRev!LR1)</f>
        <v>Jones,_J.,_and_B.A._McCarl.Impacts_of_US_Production-Dependent_Ethanol_Policy_on_Agricultural_Markets._AAEA_Selected_paper._2016</v>
      </c>
      <c r="LS1" s="25" t="str">
        <f>IF(ISBLANK(LitRev!LS1),".",LitRev!LS1)</f>
        <v>Jones,_J.,_and_B.A._McCarl.Impacts_of_US_Production-Dependent_Ethanol_Policy_on_Agricultural_Markets._AAEA_Selected_paper._2016</v>
      </c>
      <c r="LT1" s="25" t="str">
        <f>IF(ISBLANK(LitRev!LT1),".",LitRev!LT1)</f>
        <v>Jones,_J.,_and_B.A._McCarl.Impacts_of_US_Production-Dependent_Ethanol_Policy_on_Agricultural_Markets._AAEA_Selected_paper._2016</v>
      </c>
      <c r="LU1" s="25" t="str">
        <f>IF(ISBLANK(LitRev!LU1),".",LitRev!LU1)</f>
        <v>Jones,_J.,_Z.M._Wang,_B.A._McCarl,_and_M._Want..Policy_Uncertaint_and_the_US_Ethanol_Industry._Sustainability_9:_2056._2017</v>
      </c>
      <c r="LV1" s="25" t="str">
        <f>IF(ISBLANK(LitRev!LV1),".",LitRev!LV1)</f>
        <v>Jones,_J.,_Z.M._Wang,_B.A._McCarl,_and_M._Want..Policy_Uncertaint_and_the_US_Ethanol_Industry._Sustainability_9:_2056._2017</v>
      </c>
      <c r="LW1" s="25" t="str">
        <f>IF(ISBLANK(LitRev!LW1),".",LitRev!LW1)</f>
        <v>Jones,_J.,_Z.M._Wang,_B.A._McCarl,_and_M._Want..Policy_Uncertaint_and_the_US_Ethanol_Industry._Sustainability_9:_2056._2017</v>
      </c>
      <c r="LX1" s="25" t="str">
        <f>IF(ISBLANK(LitRev!LX1),".",LitRev!LX1)</f>
        <v>Jones,_J.,_Z.M._Wang,_B.A._McCarl,_and_M._Want..Policy_Uncertaint_and_the_US_Ethanol_Industry._Sustainability_9:_2056._2017</v>
      </c>
      <c r="LY1" s="25" t="str">
        <f>IF(ISBLANK(LitRev!LY1),".",LitRev!LY1)</f>
        <v>Jones,_J.,_Z.M._Wang,_B.A._McCarl,_and_M._Want..Policy_Uncertaint_and_the_US_Ethanol_Industry._Sustainability_9:_2056._2017</v>
      </c>
      <c r="LZ1" s="25" t="str">
        <f>IF(ISBLANK(LitRev!LZ1),".",LitRev!LZ1)</f>
        <v>Jones,_J.,_Z.M._Wang,_B.A._McCarl,_and_M._Want..Policy_Uncertaint_and_the_US_Ethanol_Industry._Sustainability_9:_2056._2017</v>
      </c>
      <c r="MA1" s="25" t="str">
        <f>IF(ISBLANK(LitRev!MA1),".",LitRev!MA1)</f>
        <v>Jones,_J.,_Z.M._Wang,_B.A._McCarl,_and_M._Want..Policy_Uncertaint_and_the_US_Ethanol_Industry._Sustainability_9:_2056._2017</v>
      </c>
      <c r="MB1" s="25" t="str">
        <f>IF(ISBLANK(LitRev!MB1),".",LitRev!MB1)</f>
        <v>Jones,_J.,_Z.M._Wang,_B.A._McCarl,_and_M._Want..Policy_Uncertaint_and_the_US_Ethanol_Industry._Sustainability_9:_2056._2017</v>
      </c>
      <c r="MC1" s="25" t="str">
        <f>IF(ISBLANK(LitRev!MC1),".",LitRev!MC1)</f>
        <v>Jones,_J.,_Z.M._Wang,_B.A._McCarl,_and_M._Want..Policy_Uncertaint_and_the_US_Ethanol_Industry._Sustainability_9:_2056._2017</v>
      </c>
      <c r="MD1" s="25" t="str">
        <f>IF(ISBLANK(LitRev!MD1),".",LitRev!MD1)</f>
        <v>Jones,_J.,_Z.M._Wang,_B.A._McCarl,_and_M._Want..Policy_Uncertaint_and_the_US_Ethanol_Industry._Sustainability_9:_2056._2017</v>
      </c>
      <c r="ME1" s="25" t="str">
        <f>IF(ISBLANK(LitRev!ME1),".",LitRev!ME1)</f>
        <v>Perez-Pena,_R.,_and_O._Palaez-Herreros.Maize,_Ethanol,_and_Welfare_within_the_Framework_of_(Inter)National_Policies._Agricultura,_Sociedad,_y_Desarrollo_16:1-18._2019</v>
      </c>
      <c r="MF1" s="25" t="str">
        <f>IF(ISBLANK(LitRev!MF1),".",LitRev!MF1)</f>
        <v>Taheripour,_F.,_H._Baumes,_and_W.E._Tyner.Economic_Impacts_of_the_US_Renewable_Fuel_Standard:_an_Ex-Post_Evaluation._Frontiers_in_Energy_10._2022</v>
      </c>
      <c r="MG1" s="25" t="str">
        <f>IF(ISBLANK(LitRev!MG1),".",LitRev!MG1)</f>
        <v>Taheripour,_F.,_H._Baumes,_and_W.E._Tyner.Economic_Impacts_of_the_US_Renewable_Fuel_Standard:_an_Ex-Post_Evaluation._Frontiers_in_Energy_10._2022</v>
      </c>
      <c r="MH1" s="25" t="str">
        <f>IF(ISBLANK(LitRev!MH1),".",LitRev!MH1)</f>
        <v>Schmitz,_A.,_C.B._Moss,_and_T.G._Schmitz.The_Economic_Effects_of_COVID-19_on_the_Producers_of_Ethanol,_Corn,_Gasoline,_and_Oil._Journal_of_Agricultural_and_Food_Industrial_Organization_18(2):_20200025_2020</v>
      </c>
      <c r="MI1" s="25" t="str">
        <f>IF(ISBLANK(LitRev!MI1),".",LitRev!MI1)</f>
        <v>Bento,_A.,_R._Klotz,_and_J._Landry.Are_there_Carbon_Savings_from_U.S._Biofuel_Policies?_The_Critical_Importance_of_Accounting_for_Leakage_in_Land_and_Fuel_Markets_2015</v>
      </c>
      <c r="MJ1" s="25" t="str">
        <f>IF(ISBLANK(LitRev!MJ1),".",LitRev!MJ1)</f>
        <v>Bento,_A.,_R._Klotz,_and_J._Landry.Are_there_Carbon_Savings_from_U.S._Biofuel_Policies?_The_Critical_Importance_of_Accounting_for_Leakage_in_Land_and_Fuel_Markets_2015</v>
      </c>
      <c r="MK1" s="25" t="str">
        <f>IF(ISBLANK(LitRev!MK1),".",LitRev!MK1)</f>
        <v>Bento,_A.,_R._Klotz,_and_J._Landry.Are_there_Carbon_Savings_from_U.S._Biofuel_Policies?_The_Critical_Importance_of_Accounting_for_Leakage_in_Land_and_Fuel_Markets_2015</v>
      </c>
      <c r="ML1" s="25" t="str">
        <f>IF(ISBLANK(LitRev!ML1),".",LitRev!ML1)</f>
        <v>Bento,_A.,_R._Klotz,_and_J._Landry.Are_there_Carbon_Savings_from_U.S._Biofuel_Policies?_The_Critical_Importance_of_Accounting_for_Leakage_in_Land_and_Fuel_Markets_2015</v>
      </c>
      <c r="MM1" s="25" t="str">
        <f>IF(ISBLANK(LitRev!MM1),".",LitRev!MM1)</f>
        <v>Zhou,_W._and_B._Babcock.Using_the_competitive_storage_model_to_estimate_the_impact_of_ethanol_and_fueling_investment_on_corn_prices_2017</v>
      </c>
      <c r="MN1" s="25" t="str">
        <f>IF(ISBLANK(LitRev!MN1),".",LitRev!MN1)</f>
        <v>Zhou,_W._and_B._Babcock.Using_the_competitive_storage_model_to_estimate_the_impact_of_ethanol_and_fueling_investment_on_corn_prices_2017</v>
      </c>
      <c r="MO1" s="25" t="str">
        <f>IF(ISBLANK(LitRev!MO1),".",LitRev!MO1)</f>
        <v>Zhou,_W._and_B._Babcock.Using_the_competitive_storage_model_to_estimate_the_impact_of_ethanol_and_fueling_investment_on_corn_prices_2017</v>
      </c>
      <c r="MP1" s="25" t="str">
        <f>IF(ISBLANK(LitRev!MP1),".",LitRev!MP1)</f>
        <v>Zhou,_W._and_B._Babcock.Using_the_competitive_storage_model_to_estimate_the_impact_of_ethanol_and_fueling_investment_on_corn_prices_2017</v>
      </c>
      <c r="MQ1" s="25" t="str">
        <f>IF(ISBLANK(LitRev!MQ1),".",LitRev!MQ1)</f>
        <v>Zhou,_W._and_B._Babcock.Using_the_competitive_storage_model_to_estimate_the_impact_of_ethanol_and_fueling_investment_on_corn_prices_2017</v>
      </c>
      <c r="MR1" s="25" t="str">
        <f>IF(ISBLANK(LitRev!MR1),".",LitRev!MR1)</f>
        <v>Zhou,_W._and_B._Babcock.Using_the_competitive_storage_model_to_estimate_the_impact_of_ethanol_and_fueling_investment_on_corn_prices_2017</v>
      </c>
      <c r="MS1" s="25"/>
      <c r="MT1" s="25"/>
      <c r="MU1" s="25"/>
      <c r="MV1" s="25"/>
      <c r="MW1" s="25"/>
      <c r="MX1" s="25"/>
      <c r="MY1" s="25"/>
      <c r="MZ1" s="25"/>
      <c r="NA1" s="25"/>
      <c r="NB1" s="25"/>
      <c r="NC1" s="25"/>
      <c r="ND1" s="25"/>
      <c r="NE1" s="25"/>
      <c r="NF1" s="25"/>
      <c r="NG1" s="25"/>
      <c r="NH1" s="25"/>
      <c r="NI1" s="25"/>
      <c r="NJ1" s="25"/>
      <c r="NK1" s="25"/>
      <c r="NL1" s="25"/>
      <c r="NM1" s="25"/>
      <c r="NN1" s="25"/>
      <c r="NO1" s="25"/>
      <c r="NP1" s="25"/>
      <c r="NQ1" s="25"/>
      <c r="NR1" s="25"/>
      <c r="NS1" s="25"/>
      <c r="NT1" s="25"/>
      <c r="NU1" s="25"/>
      <c r="NV1" s="25"/>
      <c r="NW1" s="25"/>
      <c r="NX1" s="25"/>
      <c r="NY1" s="25"/>
      <c r="NZ1" s="25"/>
      <c r="OA1" s="25"/>
      <c r="OB1" s="25"/>
      <c r="OC1" s="25"/>
      <c r="OD1" s="25"/>
      <c r="OE1" s="25"/>
      <c r="OF1" s="25"/>
      <c r="OG1" s="25"/>
      <c r="OH1" s="25"/>
      <c r="OI1" s="25"/>
      <c r="OJ1" s="25"/>
      <c r="OK1" s="25"/>
      <c r="OL1" s="25"/>
      <c r="OM1" s="25"/>
      <c r="ON1" s="25"/>
      <c r="OO1" s="25"/>
      <c r="OP1" s="25"/>
      <c r="OQ1" s="25"/>
      <c r="OR1" s="25"/>
      <c r="OS1" s="25"/>
      <c r="OT1" s="25"/>
      <c r="OU1" s="25"/>
      <c r="OV1" s="25"/>
      <c r="OW1" s="25"/>
      <c r="OX1" s="25"/>
      <c r="OY1" s="25"/>
      <c r="OZ1" s="25"/>
      <c r="PA1" s="25"/>
      <c r="PB1" s="25"/>
      <c r="PC1" s="25"/>
      <c r="PD1" s="25"/>
      <c r="PE1" s="25"/>
      <c r="PF1" s="25"/>
      <c r="PG1" s="25"/>
      <c r="PH1" s="25"/>
      <c r="PI1" s="25"/>
      <c r="PJ1" s="25"/>
      <c r="PK1" s="25"/>
      <c r="PL1" s="25"/>
      <c r="PM1" s="25"/>
      <c r="PN1" s="25"/>
      <c r="PO1" s="25"/>
      <c r="PP1" s="25"/>
      <c r="PQ1" s="25"/>
      <c r="PR1" s="25"/>
      <c r="PS1" s="25"/>
      <c r="PT1" s="25"/>
      <c r="PU1" s="25"/>
      <c r="PV1" s="25"/>
      <c r="PW1" s="25"/>
      <c r="PX1" s="25"/>
      <c r="PY1" s="25"/>
      <c r="PZ1" s="25"/>
      <c r="QA1" s="25"/>
      <c r="QB1" s="25"/>
      <c r="QC1" s="25"/>
      <c r="QD1" s="25"/>
      <c r="QE1" s="25"/>
      <c r="QF1" s="25"/>
      <c r="QG1" s="25"/>
      <c r="QH1" s="25"/>
      <c r="QI1" s="25"/>
      <c r="QJ1" s="25"/>
      <c r="QK1" s="25"/>
      <c r="QL1" s="25"/>
      <c r="QM1" s="25"/>
      <c r="QN1" s="25"/>
      <c r="QO1" s="25"/>
      <c r="QP1" s="25"/>
      <c r="QQ1" s="25"/>
      <c r="QR1" s="25"/>
      <c r="QS1" s="25"/>
      <c r="QT1" s="25"/>
      <c r="QU1" s="25"/>
      <c r="QV1" s="25"/>
      <c r="QW1" s="25"/>
      <c r="QX1" s="25"/>
      <c r="QY1" s="25"/>
      <c r="QZ1" s="25"/>
      <c r="RA1" s="25"/>
      <c r="RB1" s="25"/>
      <c r="RC1" s="25"/>
      <c r="RD1" s="25"/>
      <c r="RE1" s="25"/>
      <c r="RF1" s="25"/>
      <c r="RG1" s="25"/>
      <c r="RH1" s="25"/>
      <c r="RI1" s="25"/>
      <c r="RJ1" s="25"/>
      <c r="RK1" s="25"/>
      <c r="RL1" s="25"/>
      <c r="RM1" s="25"/>
      <c r="RN1" s="25"/>
      <c r="RO1" s="25"/>
    </row>
    <row r="2" spans="1:483" x14ac:dyDescent="0.25">
      <c r="A2" s="33" t="s">
        <v>60</v>
      </c>
      <c r="C2" s="25" t="str">
        <f>IF(ISBLANK(LitRev!C2),".",LitRev!C2)</f>
        <v>.</v>
      </c>
      <c r="D2" s="25" t="str">
        <f>IF(ISBLANK(LitRev!D2),".",LitRev!D2)</f>
        <v>.</v>
      </c>
      <c r="E2" s="25" t="str">
        <f>IF(ISBLANK(LitRev!E2),".",LitRev!E2)</f>
        <v>.</v>
      </c>
      <c r="F2" s="25" t="str">
        <f>IF(ISBLANK(LitRev!F2),".",LitRev!F2)</f>
        <v>.</v>
      </c>
      <c r="G2" s="25" t="str">
        <f>IF(ISBLANK(LitRev!G2),".",LitRev!G2)</f>
        <v>.</v>
      </c>
      <c r="H2" s="25" t="str">
        <f>IF(ISBLANK(LitRev!H2),".",LitRev!H2)</f>
        <v>.</v>
      </c>
      <c r="I2" s="25" t="str">
        <f>IF(ISBLANK(LitRev!I2),".",LitRev!I2)</f>
        <v>.</v>
      </c>
      <c r="J2" s="25" t="str">
        <f>IF(ISBLANK(LitRev!J2),".",LitRev!J2)</f>
        <v>.</v>
      </c>
      <c r="K2" s="25" t="str">
        <f>IF(ISBLANK(LitRev!K2),".",LitRev!K2)</f>
        <v>.</v>
      </c>
      <c r="L2" s="25" t="str">
        <f>IF(ISBLANK(LitRev!L2),".",LitRev!L2)</f>
        <v>.</v>
      </c>
      <c r="M2" s="25" t="str">
        <f>IF(ISBLANK(LitRev!M2),".",LitRev!M2)</f>
        <v>.</v>
      </c>
      <c r="N2" s="25" t="str">
        <f>IF(ISBLANK(LitRev!N2),".",LitRev!N2)</f>
        <v>.</v>
      </c>
      <c r="O2" s="25" t="str">
        <f>IF(ISBLANK(LitRev!O2),".",LitRev!O2)</f>
        <v>.</v>
      </c>
      <c r="P2" s="25" t="str">
        <f>IF(ISBLANK(LitRev!P2),".",LitRev!P2)</f>
        <v>.</v>
      </c>
      <c r="Q2" s="25" t="str">
        <f>IF(ISBLANK(LitRev!Q2),".",LitRev!Q2)</f>
        <v>.</v>
      </c>
      <c r="R2" s="25" t="str">
        <f>IF(ISBLANK(LitRev!R2),".",LitRev!R2)</f>
        <v>.</v>
      </c>
      <c r="S2" s="25" t="str">
        <f>IF(ISBLANK(LitRev!S2),".",LitRev!S2)</f>
        <v>.</v>
      </c>
      <c r="T2" s="25" t="str">
        <f>IF(ISBLANK(LitRev!T2),".",LitRev!T2)</f>
        <v>.</v>
      </c>
      <c r="U2" s="25" t="str">
        <f>IF(ISBLANK(LitRev!U2),".",LitRev!U2)</f>
        <v>.</v>
      </c>
      <c r="V2" s="25" t="str">
        <f>IF(ISBLANK(LitRev!V2),".",LitRev!V2)</f>
        <v>.</v>
      </c>
      <c r="W2" s="25" t="str">
        <f>IF(ISBLANK(LitRev!W2),".",LitRev!W2)</f>
        <v>.</v>
      </c>
      <c r="X2" s="25" t="str">
        <f>IF(ISBLANK(LitRev!X2),".",LitRev!X2)</f>
        <v>.</v>
      </c>
      <c r="Y2" s="25" t="str">
        <f>IF(ISBLANK(LitRev!Y2),".",LitRev!Y2)</f>
        <v>.</v>
      </c>
      <c r="Z2" s="25" t="str">
        <f>IF(ISBLANK(LitRev!Z2),".",LitRev!Z2)</f>
        <v>.</v>
      </c>
      <c r="AA2" s="25" t="str">
        <f>IF(ISBLANK(LitRev!AA2),".",LitRev!AA2)</f>
        <v>.</v>
      </c>
      <c r="AB2" s="25" t="str">
        <f>IF(ISBLANK(LitRev!AB2),".",LitRev!AB2)</f>
        <v>.</v>
      </c>
      <c r="AC2" s="25" t="str">
        <f>IF(ISBLANK(LitRev!AC2),".",LitRev!AC2)</f>
        <v>.</v>
      </c>
      <c r="AD2" s="25" t="str">
        <f>IF(ISBLANK(LitRev!AD2),".",LitRev!AD2)</f>
        <v>.</v>
      </c>
      <c r="AE2" s="25" t="str">
        <f>IF(ISBLANK(LitRev!AE2),".",LitRev!AE2)</f>
        <v>.</v>
      </c>
      <c r="AF2" s="25" t="str">
        <f>IF(ISBLANK(LitRev!AF2),".",LitRev!AF2)</f>
        <v>.</v>
      </c>
      <c r="AG2" s="25" t="str">
        <f>IF(ISBLANK(LitRev!AG2),".",LitRev!AG2)</f>
        <v>.</v>
      </c>
      <c r="AH2" s="25" t="str">
        <f>IF(ISBLANK(LitRev!AH2),".",LitRev!AH2)</f>
        <v>.</v>
      </c>
      <c r="AI2" s="25" t="str">
        <f>IF(ISBLANK(LitRev!AI2),".",LitRev!AI2)</f>
        <v>.</v>
      </c>
      <c r="AJ2" s="25" t="str">
        <f>IF(ISBLANK(LitRev!AJ2),".",LitRev!AJ2)</f>
        <v>.</v>
      </c>
      <c r="AK2" s="25" t="str">
        <f>IF(ISBLANK(LitRev!AK2),".",LitRev!AK2)</f>
        <v>.</v>
      </c>
      <c r="AL2" s="25" t="str">
        <f>IF(ISBLANK(LitRev!AL2),".",LitRev!AL2)</f>
        <v>.</v>
      </c>
      <c r="AM2" s="25" t="str">
        <f>IF(ISBLANK(LitRev!AM2),".",LitRev!AM2)</f>
        <v>.</v>
      </c>
      <c r="AN2" s="25" t="str">
        <f>IF(ISBLANK(LitRev!AN2),".",LitRev!AN2)</f>
        <v>.</v>
      </c>
      <c r="AO2" s="25" t="str">
        <f>IF(ISBLANK(LitRev!AO2),".",LitRev!AO2)</f>
        <v>.</v>
      </c>
      <c r="AP2" s="25" t="str">
        <f>IF(ISBLANK(LitRev!AP2),".",LitRev!AP2)</f>
        <v>.</v>
      </c>
      <c r="AQ2" s="25" t="str">
        <f>IF(ISBLANK(LitRev!AQ2),".",LitRev!AQ2)</f>
        <v>.</v>
      </c>
      <c r="AR2" s="25" t="str">
        <f>IF(ISBLANK(LitRev!AR2),".",LitRev!AR2)</f>
        <v>.</v>
      </c>
      <c r="AS2" s="25" t="str">
        <f>IF(ISBLANK(LitRev!AS2),".",LitRev!AS2)</f>
        <v>.</v>
      </c>
      <c r="AT2" s="25" t="str">
        <f>IF(ISBLANK(LitRev!AT2),".",LitRev!AT2)</f>
        <v>.</v>
      </c>
      <c r="AU2" s="25" t="str">
        <f>IF(ISBLANK(LitRev!AU2),".",LitRev!AU2)</f>
        <v>.</v>
      </c>
      <c r="AV2" s="25" t="str">
        <f>IF(ISBLANK(LitRev!AV2),".",LitRev!AV2)</f>
        <v>.</v>
      </c>
      <c r="AW2" s="25" t="str">
        <f>IF(ISBLANK(LitRev!AW2),".",LitRev!AW2)</f>
        <v>.</v>
      </c>
      <c r="AX2" s="25" t="str">
        <f>IF(ISBLANK(LitRev!AX2),".",LitRev!AX2)</f>
        <v>.</v>
      </c>
      <c r="AY2" s="25" t="str">
        <f>IF(ISBLANK(LitRev!AY2),".",LitRev!AY2)</f>
        <v>.</v>
      </c>
      <c r="AZ2" s="25" t="str">
        <f>IF(ISBLANK(LitRev!AZ2),".",LitRev!AZ2)</f>
        <v>.</v>
      </c>
      <c r="BA2" s="25" t="str">
        <f>IF(ISBLANK(LitRev!BA2),".",LitRev!BA2)</f>
        <v>.</v>
      </c>
      <c r="BB2" s="25" t="str">
        <f>IF(ISBLANK(LitRev!BB2),".",LitRev!BB2)</f>
        <v>.</v>
      </c>
      <c r="BC2" s="25" t="str">
        <f>IF(ISBLANK(LitRev!BC2),".",LitRev!BC2)</f>
        <v>.</v>
      </c>
      <c r="BD2" s="25" t="str">
        <f>IF(ISBLANK(LitRev!BD2),".",LitRev!BD2)</f>
        <v>.</v>
      </c>
      <c r="BE2" s="25" t="str">
        <f>IF(ISBLANK(LitRev!BE2),".",LitRev!BE2)</f>
        <v>.</v>
      </c>
      <c r="BF2" s="25" t="str">
        <f>IF(ISBLANK(LitRev!BF2),".",LitRev!BF2)</f>
        <v>.</v>
      </c>
      <c r="BG2" s="25" t="str">
        <f>IF(ISBLANK(LitRev!BG2),".",LitRev!BG2)</f>
        <v>.</v>
      </c>
      <c r="BH2" s="25" t="str">
        <f>IF(ISBLANK(LitRev!BH2),".",LitRev!BH2)</f>
        <v>.</v>
      </c>
      <c r="BI2" s="25" t="str">
        <f>IF(ISBLANK(LitRev!BI2),".",LitRev!BI2)</f>
        <v>.</v>
      </c>
      <c r="BJ2" s="25" t="str">
        <f>IF(ISBLANK(LitRev!BJ2),".",LitRev!BJ2)</f>
        <v>.</v>
      </c>
      <c r="BK2" s="25" t="str">
        <f>IF(ISBLANK(LitRev!BK2),".",LitRev!BK2)</f>
        <v>.</v>
      </c>
      <c r="BL2" s="25" t="str">
        <f>IF(ISBLANK(LitRev!BL2),".",LitRev!BL2)</f>
        <v>.</v>
      </c>
      <c r="BM2" s="25" t="str">
        <f>IF(ISBLANK(LitRev!BM2),".",LitRev!BM2)</f>
        <v>.</v>
      </c>
      <c r="BN2" s="25" t="str">
        <f>IF(ISBLANK(LitRev!BN2),".",LitRev!BN2)</f>
        <v>.</v>
      </c>
      <c r="BO2" s="25" t="str">
        <f>IF(ISBLANK(LitRev!BO2),".",LitRev!BO2)</f>
        <v>.</v>
      </c>
      <c r="BP2" s="25" t="str">
        <f>IF(ISBLANK(LitRev!BP2),".",LitRev!BP2)</f>
        <v>.</v>
      </c>
      <c r="BQ2" s="25" t="str">
        <f>IF(ISBLANK(LitRev!BQ2),".",LitRev!BQ2)</f>
        <v>.</v>
      </c>
      <c r="BR2" s="25" t="str">
        <f>IF(ISBLANK(LitRev!BR2),".",LitRev!BR2)</f>
        <v>.</v>
      </c>
      <c r="BS2" s="25" t="str">
        <f>IF(ISBLANK(LitRev!BS2),".",LitRev!BS2)</f>
        <v>.</v>
      </c>
      <c r="BT2" s="25" t="str">
        <f>IF(ISBLANK(LitRev!BT2),".",LitRev!BT2)</f>
        <v>.</v>
      </c>
      <c r="BU2" s="25" t="str">
        <f>IF(ISBLANK(LitRev!BU2),".",LitRev!BU2)</f>
        <v>.</v>
      </c>
      <c r="BV2" s="25" t="str">
        <f>IF(ISBLANK(LitRev!BV2),".",LitRev!BV2)</f>
        <v>.</v>
      </c>
      <c r="BW2" s="25" t="str">
        <f>IF(ISBLANK(LitRev!BW2),".",LitRev!BW2)</f>
        <v>.</v>
      </c>
      <c r="BX2" s="25" t="str">
        <f>IF(ISBLANK(LitRev!BX2),".",LitRev!BX2)</f>
        <v>.</v>
      </c>
      <c r="BY2" s="25" t="str">
        <f>IF(ISBLANK(LitRev!BY2),".",LitRev!BY2)</f>
        <v>.</v>
      </c>
      <c r="BZ2" s="25" t="str">
        <f>IF(ISBLANK(LitRev!BZ2),".",LitRev!BZ2)</f>
        <v>.</v>
      </c>
      <c r="CA2" s="25" t="str">
        <f>IF(ISBLANK(LitRev!CA2),".",LitRev!CA2)</f>
        <v>.</v>
      </c>
      <c r="CB2" s="25" t="str">
        <f>IF(ISBLANK(LitRev!CB2),".",LitRev!CB2)</f>
        <v>.</v>
      </c>
      <c r="CC2" s="25" t="str">
        <f>IF(ISBLANK(LitRev!CC2),".",LitRev!CC2)</f>
        <v>.</v>
      </c>
      <c r="CD2" s="25" t="str">
        <f>IF(ISBLANK(LitRev!CD2),".",LitRev!CD2)</f>
        <v>.</v>
      </c>
      <c r="CE2" s="25" t="str">
        <f>IF(ISBLANK(LitRev!CE2),".",LitRev!CE2)</f>
        <v>.</v>
      </c>
      <c r="CF2" s="25" t="str">
        <f>IF(ISBLANK(LitRev!CF2),".",LitRev!CF2)</f>
        <v>.</v>
      </c>
      <c r="CG2" s="25" t="str">
        <f>IF(ISBLANK(LitRev!CG2),".",LitRev!CG2)</f>
        <v>.</v>
      </c>
      <c r="CH2" s="25" t="str">
        <f>IF(ISBLANK(LitRev!CH2),".",LitRev!CH2)</f>
        <v>.</v>
      </c>
      <c r="CI2" s="25" t="str">
        <f>IF(ISBLANK(LitRev!CI2),".",LitRev!CI2)</f>
        <v>.</v>
      </c>
      <c r="CJ2" s="25" t="str">
        <f>IF(ISBLANK(LitRev!CJ2),".",LitRev!CJ2)</f>
        <v>.</v>
      </c>
      <c r="CK2" s="25" t="str">
        <f>IF(ISBLANK(LitRev!CK2),".",LitRev!CK2)</f>
        <v>.</v>
      </c>
      <c r="CL2" s="25" t="str">
        <f>IF(ISBLANK(LitRev!CL2),".",LitRev!CL2)</f>
        <v>.</v>
      </c>
      <c r="CM2" s="25" t="str">
        <f>IF(ISBLANK(LitRev!CM2),".",LitRev!CM2)</f>
        <v>.</v>
      </c>
      <c r="CN2" s="25" t="str">
        <f>IF(ISBLANK(LitRev!CN2),".",LitRev!CN2)</f>
        <v>.</v>
      </c>
      <c r="CO2" s="25" t="str">
        <f>IF(ISBLANK(LitRev!CO2),".",LitRev!CO2)</f>
        <v>.</v>
      </c>
      <c r="CP2" s="25" t="str">
        <f>IF(ISBLANK(LitRev!CP2),".",LitRev!CP2)</f>
        <v>.</v>
      </c>
      <c r="CQ2" s="25" t="str">
        <f>IF(ISBLANK(LitRev!CQ2),".",LitRev!CQ2)</f>
        <v>.</v>
      </c>
      <c r="CR2" s="25" t="str">
        <f>IF(ISBLANK(LitRev!CR2),".",LitRev!CR2)</f>
        <v>.</v>
      </c>
      <c r="CS2" s="25" t="str">
        <f>IF(ISBLANK(LitRev!CS2),".",LitRev!CS2)</f>
        <v>.</v>
      </c>
      <c r="CT2" s="25" t="str">
        <f>IF(ISBLANK(LitRev!CT2),".",LitRev!CT2)</f>
        <v>.</v>
      </c>
      <c r="CU2" s="25" t="str">
        <f>IF(ISBLANK(LitRev!CU2),".",LitRev!CU2)</f>
        <v>.</v>
      </c>
      <c r="CV2" s="25" t="str">
        <f>IF(ISBLANK(LitRev!CV2),".",LitRev!CV2)</f>
        <v>.</v>
      </c>
      <c r="CW2" s="25" t="str">
        <f>IF(ISBLANK(LitRev!CW2),".",LitRev!CW2)</f>
        <v>.</v>
      </c>
      <c r="CX2" s="25" t="str">
        <f>IF(ISBLANK(LitRev!CX2),".",LitRev!CX2)</f>
        <v>.</v>
      </c>
      <c r="CY2" s="25" t="str">
        <f>IF(ISBLANK(LitRev!CY2),".",LitRev!CY2)</f>
        <v>.</v>
      </c>
      <c r="CZ2" s="25" t="str">
        <f>IF(ISBLANK(LitRev!CZ2),".",LitRev!CZ2)</f>
        <v>.</v>
      </c>
      <c r="DA2" s="25" t="str">
        <f>IF(ISBLANK(LitRev!DA2),".",LitRev!DA2)</f>
        <v>.</v>
      </c>
      <c r="DB2" s="25" t="str">
        <f>IF(ISBLANK(LitRev!DB2),".",LitRev!DB2)</f>
        <v>.</v>
      </c>
      <c r="DC2" s="25" t="str">
        <f>IF(ISBLANK(LitRev!DC2),".",LitRev!DC2)</f>
        <v>.</v>
      </c>
      <c r="DD2" s="25" t="str">
        <f>IF(ISBLANK(LitRev!DD2),".",LitRev!DD2)</f>
        <v>.</v>
      </c>
      <c r="DE2" s="25" t="str">
        <f>IF(ISBLANK(LitRev!DE2),".",LitRev!DE2)</f>
        <v>.</v>
      </c>
      <c r="DF2" s="25" t="str">
        <f>IF(ISBLANK(LitRev!DF2),".",LitRev!DF2)</f>
        <v>.</v>
      </c>
      <c r="DG2" s="25" t="str">
        <f>IF(ISBLANK(LitRev!DG2),".",LitRev!DG2)</f>
        <v>.</v>
      </c>
      <c r="DH2" s="25" t="str">
        <f>IF(ISBLANK(LitRev!DH2),".",LitRev!DH2)</f>
        <v>.</v>
      </c>
      <c r="DI2" s="25" t="str">
        <f>IF(ISBLANK(LitRev!DI2),".",LitRev!DI2)</f>
        <v>.</v>
      </c>
      <c r="DJ2" s="25" t="str">
        <f>IF(ISBLANK(LitRev!DJ2),".",LitRev!DJ2)</f>
        <v>.</v>
      </c>
      <c r="DK2" s="25" t="str">
        <f>IF(ISBLANK(LitRev!DK2),".",LitRev!DK2)</f>
        <v>.</v>
      </c>
      <c r="DL2" s="25" t="str">
        <f>IF(ISBLANK(LitRev!DL2),".",LitRev!DL2)</f>
        <v>.</v>
      </c>
      <c r="DM2" s="25" t="str">
        <f>IF(ISBLANK(LitRev!DM2),".",LitRev!DM2)</f>
        <v>.</v>
      </c>
      <c r="DN2" s="25" t="str">
        <f>IF(ISBLANK(LitRev!DN2),".",LitRev!DN2)</f>
        <v>.</v>
      </c>
      <c r="DO2" s="25" t="str">
        <f>IF(ISBLANK(LitRev!DO2),".",LitRev!DO2)</f>
        <v>.</v>
      </c>
      <c r="DP2" s="25" t="str">
        <f>IF(ISBLANK(LitRev!DP2),".",LitRev!DP2)</f>
        <v>.</v>
      </c>
      <c r="DQ2" s="25" t="str">
        <f>IF(ISBLANK(LitRev!DQ2),".",LitRev!DQ2)</f>
        <v>.</v>
      </c>
      <c r="DR2" s="25" t="str">
        <f>IF(ISBLANK(LitRev!DR2),".",LitRev!DR2)</f>
        <v>.</v>
      </c>
      <c r="DS2" s="25" t="str">
        <f>IF(ISBLANK(LitRev!DS2),".",LitRev!DS2)</f>
        <v>.</v>
      </c>
      <c r="DT2" s="25" t="str">
        <f>IF(ISBLANK(LitRev!DT2),".",LitRev!DT2)</f>
        <v>.</v>
      </c>
      <c r="DU2" s="25" t="str">
        <f>IF(ISBLANK(LitRev!DU2),".",LitRev!DU2)</f>
        <v>.</v>
      </c>
      <c r="DV2" s="25" t="str">
        <f>IF(ISBLANK(LitRev!DV2),".",LitRev!DV2)</f>
        <v>.</v>
      </c>
      <c r="DW2" s="25" t="str">
        <f>IF(ISBLANK(LitRev!DW2),".",LitRev!DW2)</f>
        <v>.</v>
      </c>
      <c r="DX2" s="25" t="str">
        <f>IF(ISBLANK(LitRev!DX2),".",LitRev!DX2)</f>
        <v>.</v>
      </c>
      <c r="DY2" s="25" t="str">
        <f>IF(ISBLANK(LitRev!DY2),".",LitRev!DY2)</f>
        <v>.</v>
      </c>
      <c r="DZ2" s="25" t="str">
        <f>IF(ISBLANK(LitRev!DZ2),".",LitRev!DZ2)</f>
        <v>.</v>
      </c>
      <c r="EA2" s="25" t="str">
        <f>IF(ISBLANK(LitRev!EA2),".",LitRev!EA2)</f>
        <v>.</v>
      </c>
      <c r="EB2" s="25" t="str">
        <f>IF(ISBLANK(LitRev!EB2),".",LitRev!EB2)</f>
        <v>.</v>
      </c>
      <c r="EC2" s="25" t="str">
        <f>IF(ISBLANK(LitRev!EC2),".",LitRev!EC2)</f>
        <v>.</v>
      </c>
      <c r="ED2" s="25" t="str">
        <f>IF(ISBLANK(LitRev!ED2),".",LitRev!ED2)</f>
        <v>.</v>
      </c>
      <c r="EE2" s="25" t="str">
        <f>IF(ISBLANK(LitRev!EE2),".",LitRev!EE2)</f>
        <v>.</v>
      </c>
      <c r="EF2" s="25" t="str">
        <f>IF(ISBLANK(LitRev!EF2),".",LitRev!EF2)</f>
        <v>.</v>
      </c>
      <c r="EG2" s="25" t="str">
        <f>IF(ISBLANK(LitRev!EG2),".",LitRev!EG2)</f>
        <v>.</v>
      </c>
      <c r="EH2" s="25" t="str">
        <f>IF(ISBLANK(LitRev!EH2),".",LitRev!EH2)</f>
        <v>.</v>
      </c>
      <c r="EI2" s="25" t="str">
        <f>IF(ISBLANK(LitRev!EI2),".",LitRev!EI2)</f>
        <v>.</v>
      </c>
      <c r="EJ2" s="25" t="str">
        <f>IF(ISBLANK(LitRev!EJ2),".",LitRev!EJ2)</f>
        <v>.</v>
      </c>
      <c r="EK2" s="25" t="str">
        <f>IF(ISBLANK(LitRev!EK2),".",LitRev!EK2)</f>
        <v>.</v>
      </c>
      <c r="EL2" s="25" t="str">
        <f>IF(ISBLANK(LitRev!EL2),".",LitRev!EL2)</f>
        <v>.</v>
      </c>
      <c r="EM2" s="25" t="str">
        <f>IF(ISBLANK(LitRev!EM2),".",LitRev!EM2)</f>
        <v>.</v>
      </c>
      <c r="EN2" s="25" t="str">
        <f>IF(ISBLANK(LitRev!EN2),".",LitRev!EN2)</f>
        <v>.</v>
      </c>
      <c r="EO2" s="25" t="str">
        <f>IF(ISBLANK(LitRev!EO2),".",LitRev!EO2)</f>
        <v>.</v>
      </c>
      <c r="EP2" s="25" t="str">
        <f>IF(ISBLANK(LitRev!EP2),".",LitRev!EP2)</f>
        <v>.</v>
      </c>
      <c r="EQ2" s="25" t="str">
        <f>IF(ISBLANK(LitRev!EQ2),".",LitRev!EQ2)</f>
        <v>.</v>
      </c>
      <c r="ER2" s="25" t="str">
        <f>IF(ISBLANK(LitRev!ER2),".",LitRev!ER2)</f>
        <v>.</v>
      </c>
      <c r="ES2" s="25" t="str">
        <f>IF(ISBLANK(LitRev!ES2),".",LitRev!ES2)</f>
        <v>.</v>
      </c>
      <c r="ET2" s="25" t="str">
        <f>IF(ISBLANK(LitRev!ET2),".",LitRev!ET2)</f>
        <v>.</v>
      </c>
      <c r="EU2" s="25" t="str">
        <f>IF(ISBLANK(LitRev!EU2),".",LitRev!EU2)</f>
        <v>.</v>
      </c>
      <c r="EV2" s="25" t="str">
        <f>IF(ISBLANK(LitRev!EV2),".",LitRev!EV2)</f>
        <v>.</v>
      </c>
      <c r="EW2" s="25" t="str">
        <f>IF(ISBLANK(LitRev!EW2),".",LitRev!EW2)</f>
        <v>.</v>
      </c>
      <c r="EX2" s="25" t="str">
        <f>IF(ISBLANK(LitRev!EX2),".",LitRev!EX2)</f>
        <v>.</v>
      </c>
      <c r="EY2" s="25" t="str">
        <f>IF(ISBLANK(LitRev!EY2),".",LitRev!EY2)</f>
        <v>.</v>
      </c>
      <c r="EZ2" s="25" t="str">
        <f>IF(ISBLANK(LitRev!EZ2),".",LitRev!EZ2)</f>
        <v>.</v>
      </c>
      <c r="FA2" s="25" t="str">
        <f>IF(ISBLANK(LitRev!FA2),".",LitRev!FA2)</f>
        <v>.</v>
      </c>
      <c r="FB2" s="25" t="str">
        <f>IF(ISBLANK(LitRev!FB2),".",LitRev!FB2)</f>
        <v>.</v>
      </c>
      <c r="FC2" s="25" t="str">
        <f>IF(ISBLANK(LitRev!FC2),".",LitRev!FC2)</f>
        <v>.</v>
      </c>
      <c r="FD2" s="25" t="str">
        <f>IF(ISBLANK(LitRev!FD2),".",LitRev!FD2)</f>
        <v>.</v>
      </c>
      <c r="FE2" s="25" t="str">
        <f>IF(ISBLANK(LitRev!FE2),".",LitRev!FE2)</f>
        <v>.</v>
      </c>
      <c r="FF2" s="25" t="str">
        <f>IF(ISBLANK(LitRev!FF2),".",LitRev!FF2)</f>
        <v>.</v>
      </c>
      <c r="FG2" s="25" t="str">
        <f>IF(ISBLANK(LitRev!FG2),".",LitRev!FG2)</f>
        <v>.</v>
      </c>
      <c r="FH2" s="25" t="str">
        <f>IF(ISBLANK(LitRev!FH2),".",LitRev!FH2)</f>
        <v>.</v>
      </c>
      <c r="FI2" s="25" t="str">
        <f>IF(ISBLANK(LitRev!FI2),".",LitRev!FI2)</f>
        <v>.</v>
      </c>
      <c r="FJ2" s="25" t="str">
        <f>IF(ISBLANK(LitRev!FJ2),".",LitRev!FJ2)</f>
        <v>.</v>
      </c>
      <c r="FK2" s="25" t="str">
        <f>IF(ISBLANK(LitRev!FK2),".",LitRev!FK2)</f>
        <v>.</v>
      </c>
      <c r="FL2" s="25" t="str">
        <f>IF(ISBLANK(LitRev!FL2),".",LitRev!FL2)</f>
        <v>.</v>
      </c>
      <c r="FM2" s="25" t="str">
        <f>IF(ISBLANK(LitRev!FM2),".",LitRev!FM2)</f>
        <v>.</v>
      </c>
      <c r="FN2" s="25" t="str">
        <f>IF(ISBLANK(LitRev!FN2),".",LitRev!FN2)</f>
        <v>.</v>
      </c>
      <c r="FO2" s="25" t="str">
        <f>IF(ISBLANK(LitRev!FO2),".",LitRev!FO2)</f>
        <v>.</v>
      </c>
      <c r="FP2" s="25" t="str">
        <f>IF(ISBLANK(LitRev!FP2),".",LitRev!FP2)</f>
        <v>.</v>
      </c>
      <c r="FQ2" s="25" t="str">
        <f>IF(ISBLANK(LitRev!FQ2),".",LitRev!FQ2)</f>
        <v>.</v>
      </c>
      <c r="FR2" s="25" t="str">
        <f>IF(ISBLANK(LitRev!FR2),".",LitRev!FR2)</f>
        <v>.</v>
      </c>
      <c r="FS2" s="25" t="str">
        <f>IF(ISBLANK(LitRev!FS2),".",LitRev!FS2)</f>
        <v>.</v>
      </c>
      <c r="FT2" s="25" t="str">
        <f>IF(ISBLANK(LitRev!FT2),".",LitRev!FT2)</f>
        <v>.</v>
      </c>
      <c r="FU2" s="25" t="str">
        <f>IF(ISBLANK(LitRev!FU2),".",LitRev!FU2)</f>
        <v>.</v>
      </c>
      <c r="FV2" s="25" t="str">
        <f>IF(ISBLANK(LitRev!FV2),".",LitRev!FV2)</f>
        <v>.</v>
      </c>
      <c r="FW2" s="25" t="str">
        <f>IF(ISBLANK(LitRev!FW2),".",LitRev!FW2)</f>
        <v>.</v>
      </c>
      <c r="FX2" s="25" t="str">
        <f>IF(ISBLANK(LitRev!FX2),".",LitRev!FX2)</f>
        <v>.</v>
      </c>
      <c r="FY2" s="25" t="str">
        <f>IF(ISBLANK(LitRev!FY2),".",LitRev!FY2)</f>
        <v>.</v>
      </c>
      <c r="FZ2" s="25" t="str">
        <f>IF(ISBLANK(LitRev!FZ2),".",LitRev!FZ2)</f>
        <v>.</v>
      </c>
      <c r="GA2" s="25" t="str">
        <f>IF(ISBLANK(LitRev!GA2),".",LitRev!GA2)</f>
        <v>.</v>
      </c>
      <c r="GB2" s="25" t="str">
        <f>IF(ISBLANK(LitRev!GB2),".",LitRev!GB2)</f>
        <v>.</v>
      </c>
      <c r="GC2" s="25" t="str">
        <f>IF(ISBLANK(LitRev!GC2),".",LitRev!GC2)</f>
        <v>.</v>
      </c>
      <c r="GD2" s="25" t="str">
        <f>IF(ISBLANK(LitRev!GD2),".",LitRev!GD2)</f>
        <v>.</v>
      </c>
      <c r="GE2" s="25" t="str">
        <f>IF(ISBLANK(LitRev!GE2),".",LitRev!GE2)</f>
        <v>.</v>
      </c>
      <c r="GF2" s="25" t="str">
        <f>IF(ISBLANK(LitRev!GF2),".",LitRev!GF2)</f>
        <v>.</v>
      </c>
      <c r="GG2" s="25" t="str">
        <f>IF(ISBLANK(LitRev!GG2),".",LitRev!GG2)</f>
        <v>.</v>
      </c>
      <c r="GH2" s="25" t="str">
        <f>IF(ISBLANK(LitRev!GH2),".",LitRev!GH2)</f>
        <v>.</v>
      </c>
      <c r="GI2" s="25" t="str">
        <f>IF(ISBLANK(LitRev!GI2),".",LitRev!GI2)</f>
        <v>.</v>
      </c>
      <c r="GJ2" s="25" t="str">
        <f>IF(ISBLANK(LitRev!GJ2),".",LitRev!GJ2)</f>
        <v>.</v>
      </c>
      <c r="GK2" s="25" t="str">
        <f>IF(ISBLANK(LitRev!GK2),".",LitRev!GK2)</f>
        <v>.</v>
      </c>
      <c r="GL2" s="25" t="str">
        <f>IF(ISBLANK(LitRev!GL2),".",LitRev!GL2)</f>
        <v>.</v>
      </c>
      <c r="GM2" s="25" t="str">
        <f>IF(ISBLANK(LitRev!GM2),".",LitRev!GM2)</f>
        <v>.</v>
      </c>
      <c r="GN2" s="25" t="str">
        <f>IF(ISBLANK(LitRev!GN2),".",LitRev!GN2)</f>
        <v>.</v>
      </c>
      <c r="GO2" s="25" t="str">
        <f>IF(ISBLANK(LitRev!GO2),".",LitRev!GO2)</f>
        <v>.</v>
      </c>
      <c r="GP2" s="25" t="str">
        <f>IF(ISBLANK(LitRev!GP2),".",LitRev!GP2)</f>
        <v>.</v>
      </c>
      <c r="GQ2" s="25" t="str">
        <f>IF(ISBLANK(LitRev!GQ2),".",LitRev!GQ2)</f>
        <v>.</v>
      </c>
      <c r="GR2" s="25" t="str">
        <f>IF(ISBLANK(LitRev!GR2),".",LitRev!GR2)</f>
        <v>.</v>
      </c>
      <c r="GS2" s="25" t="str">
        <f>IF(ISBLANK(LitRev!GS2),".",LitRev!GS2)</f>
        <v>.</v>
      </c>
      <c r="GT2" s="25" t="str">
        <f>IF(ISBLANK(LitRev!GT2),".",LitRev!GT2)</f>
        <v>.</v>
      </c>
      <c r="GU2" s="25" t="str">
        <f>IF(ISBLANK(LitRev!GU2),".",LitRev!GU2)</f>
        <v>.</v>
      </c>
      <c r="GV2" s="25" t="str">
        <f>IF(ISBLANK(LitRev!GV2),".",LitRev!GV2)</f>
        <v>.</v>
      </c>
      <c r="GW2" s="25" t="str">
        <f>IF(ISBLANK(LitRev!GW2),".",LitRev!GW2)</f>
        <v>.</v>
      </c>
      <c r="GX2" s="25" t="str">
        <f>IF(ISBLANK(LitRev!GX2),".",LitRev!GX2)</f>
        <v>.</v>
      </c>
      <c r="GY2" s="25" t="str">
        <f>IF(ISBLANK(LitRev!GY2),".",LitRev!GY2)</f>
        <v>.</v>
      </c>
      <c r="GZ2" s="25" t="str">
        <f>IF(ISBLANK(LitRev!GZ2),".",LitRev!GZ2)</f>
        <v>.</v>
      </c>
      <c r="HA2" s="25" t="str">
        <f>IF(ISBLANK(LitRev!HA2),".",LitRev!HA2)</f>
        <v>.</v>
      </c>
      <c r="HB2" s="25" t="str">
        <f>IF(ISBLANK(LitRev!HB2),".",LitRev!HB2)</f>
        <v>.</v>
      </c>
      <c r="HC2" s="25" t="str">
        <f>IF(ISBLANK(LitRev!HC2),".",LitRev!HC2)</f>
        <v>.</v>
      </c>
      <c r="HD2" s="25" t="str">
        <f>IF(ISBLANK(LitRev!HD2),".",LitRev!HD2)</f>
        <v>.</v>
      </c>
      <c r="HE2" s="25" t="str">
        <f>IF(ISBLANK(LitRev!HE2),".",LitRev!HE2)</f>
        <v>.</v>
      </c>
      <c r="HF2" s="25" t="str">
        <f>IF(ISBLANK(LitRev!HF2),".",LitRev!HF2)</f>
        <v>.</v>
      </c>
      <c r="HG2" s="25" t="str">
        <f>IF(ISBLANK(LitRev!HG2),".",LitRev!HG2)</f>
        <v>.</v>
      </c>
      <c r="HH2" s="25" t="str">
        <f>IF(ISBLANK(LitRev!HH2),".",LitRev!HH2)</f>
        <v>.</v>
      </c>
      <c r="HI2" s="25" t="str">
        <f>IF(ISBLANK(LitRev!HI2),".",LitRev!HI2)</f>
        <v>.</v>
      </c>
      <c r="HJ2" s="25" t="str">
        <f>IF(ISBLANK(LitRev!HJ2),".",LitRev!HJ2)</f>
        <v>.</v>
      </c>
      <c r="HK2" s="25" t="str">
        <f>IF(ISBLANK(LitRev!HK2),".",LitRev!HK2)</f>
        <v>.</v>
      </c>
      <c r="HL2" s="25" t="str">
        <f>IF(ISBLANK(LitRev!HL2),".",LitRev!HL2)</f>
        <v>.</v>
      </c>
      <c r="HM2" s="25" t="str">
        <f>IF(ISBLANK(LitRev!HM2),".",LitRev!HM2)</f>
        <v>.</v>
      </c>
      <c r="HN2" s="25" t="str">
        <f>IF(ISBLANK(LitRev!HN2),".",LitRev!HN2)</f>
        <v>.</v>
      </c>
      <c r="HO2" s="25" t="str">
        <f>IF(ISBLANK(LitRev!HO2),".",LitRev!HO2)</f>
        <v>.</v>
      </c>
      <c r="HP2" s="25" t="str">
        <f>IF(ISBLANK(LitRev!HP2),".",LitRev!HP2)</f>
        <v>.</v>
      </c>
      <c r="HQ2" s="25" t="str">
        <f>IF(ISBLANK(LitRev!HQ2),".",LitRev!HQ2)</f>
        <v>.</v>
      </c>
      <c r="HR2" s="25" t="str">
        <f>IF(ISBLANK(LitRev!HR2),".",LitRev!HR2)</f>
        <v>.</v>
      </c>
      <c r="HS2" s="25" t="str">
        <f>IF(ISBLANK(LitRev!HS2),".",LitRev!HS2)</f>
        <v>.</v>
      </c>
      <c r="HT2" s="25" t="str">
        <f>IF(ISBLANK(LitRev!HT2),".",LitRev!HT2)</f>
        <v>.</v>
      </c>
      <c r="HU2" s="25" t="str">
        <f>IF(ISBLANK(LitRev!HU2),".",LitRev!HU2)</f>
        <v>.</v>
      </c>
      <c r="HV2" s="25" t="str">
        <f>IF(ISBLANK(LitRev!HV2),".",LitRev!HV2)</f>
        <v>.</v>
      </c>
      <c r="HW2" s="25" t="str">
        <f>IF(ISBLANK(LitRev!HW2),".",LitRev!HW2)</f>
        <v>.</v>
      </c>
      <c r="HX2" s="25" t="str">
        <f>IF(ISBLANK(LitRev!HX2),".",LitRev!HX2)</f>
        <v>.</v>
      </c>
      <c r="HY2" s="25" t="str">
        <f>IF(ISBLANK(LitRev!HY2),".",LitRev!HY2)</f>
        <v>.</v>
      </c>
      <c r="HZ2" s="25" t="str">
        <f>IF(ISBLANK(LitRev!HZ2),".",LitRev!HZ2)</f>
        <v>.</v>
      </c>
      <c r="IA2" s="25" t="str">
        <f>IF(ISBLANK(LitRev!IA2),".",LitRev!IA2)</f>
        <v>.</v>
      </c>
      <c r="IB2" s="25" t="str">
        <f>IF(ISBLANK(LitRev!IB2),".",LitRev!IB2)</f>
        <v>.</v>
      </c>
      <c r="IC2" s="25" t="str">
        <f>IF(ISBLANK(LitRev!IC2),".",LitRev!IC2)</f>
        <v>.</v>
      </c>
      <c r="ID2" s="25" t="str">
        <f>IF(ISBLANK(LitRev!ID2),".",LitRev!ID2)</f>
        <v>.</v>
      </c>
      <c r="IE2" s="25" t="str">
        <f>IF(ISBLANK(LitRev!IE2),".",LitRev!IE2)</f>
        <v>.</v>
      </c>
      <c r="IF2" s="25" t="str">
        <f>IF(ISBLANK(LitRev!IF2),".",LitRev!IF2)</f>
        <v>.</v>
      </c>
      <c r="IG2" s="25" t="str">
        <f>IF(ISBLANK(LitRev!IG2),".",LitRev!IG2)</f>
        <v>.</v>
      </c>
      <c r="IH2" s="25" t="str">
        <f>IF(ISBLANK(LitRev!IH2),".",LitRev!IH2)</f>
        <v>.</v>
      </c>
      <c r="II2" s="25" t="str">
        <f>IF(ISBLANK(LitRev!II2),".",LitRev!II2)</f>
        <v>.</v>
      </c>
      <c r="IJ2" s="25" t="str">
        <f>IF(ISBLANK(LitRev!IJ2),".",LitRev!IJ2)</f>
        <v>.</v>
      </c>
      <c r="IK2" s="25" t="str">
        <f>IF(ISBLANK(LitRev!IK2),".",LitRev!IK2)</f>
        <v>.</v>
      </c>
      <c r="IL2" s="25" t="str">
        <f>IF(ISBLANK(LitRev!IL2),".",LitRev!IL2)</f>
        <v>.</v>
      </c>
      <c r="IM2" s="25" t="str">
        <f>IF(ISBLANK(LitRev!IM2),".",LitRev!IM2)</f>
        <v>.</v>
      </c>
      <c r="IN2" s="25" t="str">
        <f>IF(ISBLANK(LitRev!IN2),".",LitRev!IN2)</f>
        <v>.</v>
      </c>
      <c r="IO2" s="25" t="str">
        <f>IF(ISBLANK(LitRev!IO2),".",LitRev!IO2)</f>
        <v>.</v>
      </c>
      <c r="IP2" s="25" t="str">
        <f>IF(ISBLANK(LitRev!IP2),".",LitRev!IP2)</f>
        <v>.</v>
      </c>
      <c r="IQ2" s="25" t="str">
        <f>IF(ISBLANK(LitRev!IQ2),".",LitRev!IQ2)</f>
        <v>.</v>
      </c>
      <c r="IR2" s="25" t="str">
        <f>IF(ISBLANK(LitRev!IR2),".",LitRev!IR2)</f>
        <v>.</v>
      </c>
      <c r="IS2" s="25" t="str">
        <f>IF(ISBLANK(LitRev!IS2),".",LitRev!IS2)</f>
        <v>.</v>
      </c>
      <c r="IT2" s="25" t="str">
        <f>IF(ISBLANK(LitRev!IT2),".",LitRev!IT2)</f>
        <v>.</v>
      </c>
      <c r="IU2" s="25" t="str">
        <f>IF(ISBLANK(LitRev!IU2),".",LitRev!IU2)</f>
        <v>.</v>
      </c>
      <c r="IV2" s="25" t="str">
        <f>IF(ISBLANK(LitRev!IV2),".",LitRev!IV2)</f>
        <v>.</v>
      </c>
      <c r="IW2" s="25" t="str">
        <f>IF(ISBLANK(LitRev!IW2),".",LitRev!IW2)</f>
        <v>.</v>
      </c>
      <c r="IX2" s="25" t="str">
        <f>IF(ISBLANK(LitRev!IX2),".",LitRev!IX2)</f>
        <v>.</v>
      </c>
      <c r="IY2" s="25" t="str">
        <f>IF(ISBLANK(LitRev!IY2),".",LitRev!IY2)</f>
        <v>.</v>
      </c>
      <c r="IZ2" s="25" t="str">
        <f>IF(ISBLANK(LitRev!IZ2),".",LitRev!IZ2)</f>
        <v>.</v>
      </c>
      <c r="JA2" s="25" t="str">
        <f>IF(ISBLANK(LitRev!JA2),".",LitRev!JA2)</f>
        <v>.</v>
      </c>
      <c r="JB2" s="25" t="str">
        <f>IF(ISBLANK(LitRev!JB2),".",LitRev!JB2)</f>
        <v>.</v>
      </c>
      <c r="JC2" s="25" t="str">
        <f>IF(ISBLANK(LitRev!JC2),".",LitRev!JC2)</f>
        <v>.</v>
      </c>
      <c r="JD2" s="25" t="str">
        <f>IF(ISBLANK(LitRev!JD2),".",LitRev!JD2)</f>
        <v>.</v>
      </c>
      <c r="JE2" s="25" t="str">
        <f>IF(ISBLANK(LitRev!JE2),".",LitRev!JE2)</f>
        <v>.</v>
      </c>
      <c r="JF2" s="25" t="str">
        <f>IF(ISBLANK(LitRev!JF2),".",LitRev!JF2)</f>
        <v>.</v>
      </c>
      <c r="JG2" s="25" t="str">
        <f>IF(ISBLANK(LitRev!JG2),".",LitRev!JG2)</f>
        <v>.</v>
      </c>
      <c r="JH2" s="25" t="str">
        <f>IF(ISBLANK(LitRev!JH2),".",LitRev!JH2)</f>
        <v>.</v>
      </c>
      <c r="JI2" s="25" t="str">
        <f>IF(ISBLANK(LitRev!JI2),".",LitRev!JI2)</f>
        <v>.</v>
      </c>
      <c r="JJ2" s="25" t="str">
        <f>IF(ISBLANK(LitRev!JJ2),".",LitRev!JJ2)</f>
        <v>.</v>
      </c>
      <c r="JK2" s="25" t="str">
        <f>IF(ISBLANK(LitRev!JK2),".",LitRev!JK2)</f>
        <v>.</v>
      </c>
      <c r="JL2" s="25" t="str">
        <f>IF(ISBLANK(LitRev!JL2),".",LitRev!JL2)</f>
        <v>.</v>
      </c>
      <c r="JM2" s="25" t="str">
        <f>IF(ISBLANK(LitRev!JM2),".",LitRev!JM2)</f>
        <v>.</v>
      </c>
      <c r="JN2" s="25" t="str">
        <f>IF(ISBLANK(LitRev!JN2),".",LitRev!JN2)</f>
        <v>.</v>
      </c>
      <c r="JO2" s="25" t="str">
        <f>IF(ISBLANK(LitRev!JO2),".",LitRev!JO2)</f>
        <v>.</v>
      </c>
      <c r="JP2" s="25" t="str">
        <f>IF(ISBLANK(LitRev!JP2),".",LitRev!JP2)</f>
        <v>.</v>
      </c>
      <c r="JQ2" s="25" t="str">
        <f>IF(ISBLANK(LitRev!JQ2),".",LitRev!JQ2)</f>
        <v>.</v>
      </c>
      <c r="JR2" s="25" t="str">
        <f>IF(ISBLANK(LitRev!JR2),".",LitRev!JR2)</f>
        <v>.</v>
      </c>
      <c r="JS2" s="25" t="str">
        <f>IF(ISBLANK(LitRev!JS2),".",LitRev!JS2)</f>
        <v>.</v>
      </c>
      <c r="JT2" s="25" t="str">
        <f>IF(ISBLANK(LitRev!JT2),".",LitRev!JT2)</f>
        <v>.</v>
      </c>
      <c r="JU2" s="25" t="str">
        <f>IF(ISBLANK(LitRev!JU2),".",LitRev!JU2)</f>
        <v>.</v>
      </c>
      <c r="JV2" s="25" t="str">
        <f>IF(ISBLANK(LitRev!JV2),".",LitRev!JV2)</f>
        <v>.</v>
      </c>
      <c r="JW2" s="25" t="str">
        <f>IF(ISBLANK(LitRev!JW2),".",LitRev!JW2)</f>
        <v>.</v>
      </c>
      <c r="JX2" s="25" t="str">
        <f>IF(ISBLANK(LitRev!JX2),".",LitRev!JX2)</f>
        <v>.</v>
      </c>
      <c r="JY2" s="25" t="str">
        <f>IF(ISBLANK(LitRev!JY2),".",LitRev!JY2)</f>
        <v>.</v>
      </c>
      <c r="JZ2" s="25" t="str">
        <f>IF(ISBLANK(LitRev!JZ2),".",LitRev!JZ2)</f>
        <v>.</v>
      </c>
      <c r="KA2" s="25" t="str">
        <f>IF(ISBLANK(LitRev!KA2),".",LitRev!KA2)</f>
        <v>.</v>
      </c>
      <c r="KB2" s="25" t="str">
        <f>IF(ISBLANK(LitRev!KB2),".",LitRev!KB2)</f>
        <v>.</v>
      </c>
      <c r="KC2" s="25" t="str">
        <f>IF(ISBLANK(LitRev!KC2),".",LitRev!KC2)</f>
        <v>.</v>
      </c>
      <c r="KD2" s="25" t="str">
        <f>IF(ISBLANK(LitRev!KD2),".",LitRev!KD2)</f>
        <v>.</v>
      </c>
      <c r="KE2" s="25" t="str">
        <f>IF(ISBLANK(LitRev!KE2),".",LitRev!KE2)</f>
        <v>.</v>
      </c>
      <c r="KF2" s="25" t="str">
        <f>IF(ISBLANK(LitRev!KF2),".",LitRev!KF2)</f>
        <v>.</v>
      </c>
      <c r="KG2" s="25" t="str">
        <f>IF(ISBLANK(LitRev!KG2),".",LitRev!KG2)</f>
        <v>.</v>
      </c>
      <c r="KH2" s="25" t="str">
        <f>IF(ISBLANK(LitRev!KH2),".",LitRev!KH2)</f>
        <v>.</v>
      </c>
      <c r="KI2" s="25" t="str">
        <f>IF(ISBLANK(LitRev!KI2),".",LitRev!KI2)</f>
        <v>.</v>
      </c>
      <c r="KJ2" s="25" t="str">
        <f>IF(ISBLANK(LitRev!KJ2),".",LitRev!KJ2)</f>
        <v>.</v>
      </c>
      <c r="KK2" s="25" t="str">
        <f>IF(ISBLANK(LitRev!KK2),".",LitRev!KK2)</f>
        <v>.</v>
      </c>
      <c r="KL2" s="25" t="str">
        <f>IF(ISBLANK(LitRev!KL2),".",LitRev!KL2)</f>
        <v>.</v>
      </c>
      <c r="KM2" s="25" t="str">
        <f>IF(ISBLANK(LitRev!KM2),".",LitRev!KM2)</f>
        <v>.</v>
      </c>
      <c r="KN2" s="25" t="str">
        <f>IF(ISBLANK(LitRev!KN2),".",LitRev!KN2)</f>
        <v>.</v>
      </c>
      <c r="KO2" s="25" t="str">
        <f>IF(ISBLANK(LitRev!KO2),".",LitRev!KO2)</f>
        <v>.</v>
      </c>
      <c r="KP2" s="25" t="str">
        <f>IF(ISBLANK(LitRev!KP2),".",LitRev!KP2)</f>
        <v>.</v>
      </c>
      <c r="KQ2" s="25" t="str">
        <f>IF(ISBLANK(LitRev!KQ2),".",LitRev!KQ2)</f>
        <v>.</v>
      </c>
      <c r="KR2" s="25" t="str">
        <f>IF(ISBLANK(LitRev!KR2),".",LitRev!KR2)</f>
        <v>.</v>
      </c>
      <c r="KS2" s="25" t="str">
        <f>IF(ISBLANK(LitRev!KS2),".",LitRev!KS2)</f>
        <v>.</v>
      </c>
      <c r="KT2" s="25" t="str">
        <f>IF(ISBLANK(LitRev!KT2),".",LitRev!KT2)</f>
        <v>.</v>
      </c>
      <c r="KU2" s="25" t="str">
        <f>IF(ISBLANK(LitRev!KU2),".",LitRev!KU2)</f>
        <v>.</v>
      </c>
      <c r="KV2" s="25" t="str">
        <f>IF(ISBLANK(LitRev!KV2),".",LitRev!KV2)</f>
        <v>.</v>
      </c>
      <c r="KW2" s="25" t="str">
        <f>IF(ISBLANK(LitRev!KW2),".",LitRev!KW2)</f>
        <v>.</v>
      </c>
      <c r="KX2" s="25" t="str">
        <f>IF(ISBLANK(LitRev!KX2),".",LitRev!KX2)</f>
        <v>.</v>
      </c>
      <c r="KY2" s="25" t="str">
        <f>IF(ISBLANK(LitRev!KY2),".",LitRev!KY2)</f>
        <v>.</v>
      </c>
      <c r="KZ2" s="25" t="str">
        <f>IF(ISBLANK(LitRev!KZ2),".",LitRev!KZ2)</f>
        <v>.</v>
      </c>
      <c r="LA2" s="25" t="str">
        <f>IF(ISBLANK(LitRev!LA2),".",LitRev!LA2)</f>
        <v>.</v>
      </c>
      <c r="LB2" s="25" t="str">
        <f>IF(ISBLANK(LitRev!LB2),".",LitRev!LB2)</f>
        <v>.</v>
      </c>
      <c r="LC2" s="25" t="str">
        <f>IF(ISBLANK(LitRev!LC2),".",LitRev!LC2)</f>
        <v>.</v>
      </c>
      <c r="LD2" s="25" t="str">
        <f>IF(ISBLANK(LitRev!LD2),".",LitRev!LD2)</f>
        <v>.</v>
      </c>
      <c r="LE2" s="25" t="str">
        <f>IF(ISBLANK(LitRev!LE2),".",LitRev!LE2)</f>
        <v>.</v>
      </c>
      <c r="LF2" s="25" t="str">
        <f>IF(ISBLANK(LitRev!LF2),".",LitRev!LF2)</f>
        <v>.</v>
      </c>
      <c r="LG2" s="25" t="str">
        <f>IF(ISBLANK(LitRev!LG2),".",LitRev!LG2)</f>
        <v>.</v>
      </c>
      <c r="LH2" s="25" t="str">
        <f>IF(ISBLANK(LitRev!LH2),".",LitRev!LH2)</f>
        <v>.</v>
      </c>
      <c r="LI2" s="25" t="str">
        <f>IF(ISBLANK(LitRev!LI2),".",LitRev!LI2)</f>
        <v>.</v>
      </c>
      <c r="LJ2" s="25" t="str">
        <f>IF(ISBLANK(LitRev!LJ2),".",LitRev!LJ2)</f>
        <v>.</v>
      </c>
      <c r="LK2" s="25" t="str">
        <f>IF(ISBLANK(LitRev!LK2),".",LitRev!LK2)</f>
        <v>.</v>
      </c>
      <c r="LL2" s="25" t="str">
        <f>IF(ISBLANK(LitRev!LL2),".",LitRev!LL2)</f>
        <v>.</v>
      </c>
      <c r="LM2" s="25" t="str">
        <f>IF(ISBLANK(LitRev!LM2),".",LitRev!LM2)</f>
        <v>.</v>
      </c>
      <c r="LN2" s="25" t="str">
        <f>IF(ISBLANK(LitRev!LN2),".",LitRev!LN2)</f>
        <v>.</v>
      </c>
      <c r="LO2" s="25" t="str">
        <f>IF(ISBLANK(LitRev!LO2),".",LitRev!LO2)</f>
        <v>.</v>
      </c>
      <c r="LP2" s="25" t="str">
        <f>IF(ISBLANK(LitRev!LP2),".",LitRev!LP2)</f>
        <v>.</v>
      </c>
      <c r="LQ2" s="25" t="str">
        <f>IF(ISBLANK(LitRev!LQ2),".",LitRev!LQ2)</f>
        <v>.</v>
      </c>
      <c r="LR2" s="25" t="str">
        <f>IF(ISBLANK(LitRev!LR2),".",LitRev!LR2)</f>
        <v>.</v>
      </c>
      <c r="LS2" s="25" t="str">
        <f>IF(ISBLANK(LitRev!LS2),".",LitRev!LS2)</f>
        <v>.</v>
      </c>
      <c r="LT2" s="25" t="str">
        <f>IF(ISBLANK(LitRev!LT2),".",LitRev!LT2)</f>
        <v>.</v>
      </c>
      <c r="LU2" s="25" t="str">
        <f>IF(ISBLANK(LitRev!LU2),".",LitRev!LU2)</f>
        <v>.</v>
      </c>
      <c r="LV2" s="25" t="str">
        <f>IF(ISBLANK(LitRev!LV2),".",LitRev!LV2)</f>
        <v>.</v>
      </c>
      <c r="LW2" s="25" t="str">
        <f>IF(ISBLANK(LitRev!LW2),".",LitRev!LW2)</f>
        <v>.</v>
      </c>
      <c r="LX2" s="25" t="str">
        <f>IF(ISBLANK(LitRev!LX2),".",LitRev!LX2)</f>
        <v>.</v>
      </c>
      <c r="LY2" s="25" t="str">
        <f>IF(ISBLANK(LitRev!LY2),".",LitRev!LY2)</f>
        <v>.</v>
      </c>
      <c r="LZ2" s="25" t="str">
        <f>IF(ISBLANK(LitRev!LZ2),".",LitRev!LZ2)</f>
        <v>.</v>
      </c>
      <c r="MA2" s="25" t="str">
        <f>IF(ISBLANK(LitRev!MA2),".",LitRev!MA2)</f>
        <v>.</v>
      </c>
      <c r="MB2" s="25" t="str">
        <f>IF(ISBLANK(LitRev!MB2),".",LitRev!MB2)</f>
        <v>.</v>
      </c>
      <c r="MC2" s="25" t="str">
        <f>IF(ISBLANK(LitRev!MC2),".",LitRev!MC2)</f>
        <v>.</v>
      </c>
      <c r="MD2" s="25" t="str">
        <f>IF(ISBLANK(LitRev!MD2),".",LitRev!MD2)</f>
        <v>.</v>
      </c>
      <c r="ME2" s="25" t="str">
        <f>IF(ISBLANK(LitRev!ME2),".",LitRev!ME2)</f>
        <v>.</v>
      </c>
      <c r="MF2" s="25" t="str">
        <f>IF(ISBLANK(LitRev!MF2),".",LitRev!MF2)</f>
        <v>.</v>
      </c>
      <c r="MG2" s="25" t="str">
        <f>IF(ISBLANK(LitRev!MG2),".",LitRev!MG2)</f>
        <v>.</v>
      </c>
      <c r="MH2" s="25" t="str">
        <f>IF(ISBLANK(LitRev!MH2),".",LitRev!MH2)</f>
        <v>.</v>
      </c>
      <c r="MI2" s="25" t="str">
        <f>IF(ISBLANK(LitRev!MI2),".",LitRev!MI2)</f>
        <v>.</v>
      </c>
      <c r="MJ2" s="25" t="str">
        <f>IF(ISBLANK(LitRev!MJ2),".",LitRev!MJ2)</f>
        <v>.</v>
      </c>
      <c r="MK2" s="25" t="str">
        <f>IF(ISBLANK(LitRev!MK2),".",LitRev!MK2)</f>
        <v>.</v>
      </c>
      <c r="ML2" s="25" t="str">
        <f>IF(ISBLANK(LitRev!ML2),".",LitRev!ML2)</f>
        <v>.</v>
      </c>
      <c r="MM2" s="25" t="str">
        <f>IF(ISBLANK(LitRev!MM2),".",LitRev!MM2)</f>
        <v>.</v>
      </c>
      <c r="MN2" s="25" t="str">
        <f>IF(ISBLANK(LitRev!MN2),".",LitRev!MN2)</f>
        <v>.</v>
      </c>
      <c r="MO2" s="25" t="str">
        <f>IF(ISBLANK(LitRev!MO2),".",LitRev!MO2)</f>
        <v>.</v>
      </c>
      <c r="MP2" s="25" t="str">
        <f>IF(ISBLANK(LitRev!MP2),".",LitRev!MP2)</f>
        <v>.</v>
      </c>
      <c r="MQ2" s="25" t="str">
        <f>IF(ISBLANK(LitRev!MQ2),".",LitRev!MQ2)</f>
        <v>.</v>
      </c>
      <c r="MR2" s="25" t="str">
        <f>IF(ISBLANK(LitRev!MR2),".",LitRev!MR2)</f>
        <v>.</v>
      </c>
      <c r="MS2" s="25"/>
      <c r="MT2" s="25"/>
      <c r="MU2" s="25"/>
      <c r="MV2" s="25"/>
      <c r="MW2" s="25"/>
      <c r="MX2" s="25"/>
      <c r="MY2" s="25"/>
      <c r="MZ2" s="25"/>
      <c r="NA2" s="25"/>
      <c r="NB2" s="25"/>
      <c r="NC2" s="25"/>
      <c r="ND2" s="25"/>
      <c r="NE2" s="25"/>
      <c r="NF2" s="25"/>
      <c r="NG2" s="25"/>
      <c r="NH2" s="25"/>
      <c r="NI2" s="25"/>
      <c r="NJ2" s="25"/>
      <c r="NK2" s="25"/>
      <c r="NL2" s="25"/>
      <c r="NM2" s="25"/>
      <c r="NN2" s="25"/>
      <c r="NO2" s="25"/>
      <c r="NP2" s="25"/>
      <c r="NQ2" s="25"/>
      <c r="NR2" s="25"/>
      <c r="NS2" s="25"/>
      <c r="NT2" s="25"/>
      <c r="NU2" s="25"/>
      <c r="NV2" s="25"/>
      <c r="NW2" s="25"/>
      <c r="NX2" s="25"/>
      <c r="NY2" s="25"/>
      <c r="NZ2" s="25"/>
      <c r="OA2" s="25"/>
      <c r="OB2" s="25"/>
      <c r="OC2" s="25"/>
      <c r="OD2" s="25"/>
      <c r="OE2" s="25"/>
      <c r="OF2" s="25"/>
      <c r="OG2" s="25"/>
      <c r="OH2" s="25"/>
      <c r="OI2" s="25"/>
      <c r="OJ2" s="25"/>
      <c r="OK2" s="25"/>
      <c r="OL2" s="25"/>
      <c r="OM2" s="25"/>
      <c r="ON2" s="25"/>
      <c r="OO2" s="25"/>
      <c r="OP2" s="25"/>
      <c r="OQ2" s="25"/>
      <c r="OR2" s="25"/>
      <c r="OS2" s="25"/>
      <c r="OT2" s="25"/>
      <c r="OU2" s="25"/>
      <c r="OV2" s="25"/>
      <c r="OW2" s="25"/>
      <c r="OX2" s="25"/>
      <c r="OY2" s="25"/>
      <c r="OZ2" s="25"/>
      <c r="PA2" s="25"/>
      <c r="PB2" s="25"/>
      <c r="PC2" s="25"/>
      <c r="PD2" s="25"/>
      <c r="PE2" s="25"/>
      <c r="PF2" s="25"/>
      <c r="PG2" s="25"/>
      <c r="PH2" s="25"/>
      <c r="PI2" s="25"/>
      <c r="PJ2" s="25"/>
      <c r="PK2" s="25"/>
      <c r="PL2" s="25"/>
      <c r="PM2" s="25"/>
      <c r="PN2" s="25"/>
      <c r="PO2" s="25"/>
      <c r="PP2" s="25"/>
      <c r="PQ2" s="25"/>
      <c r="PR2" s="25"/>
      <c r="PS2" s="25"/>
      <c r="PT2" s="25"/>
      <c r="PU2" s="25"/>
      <c r="PV2" s="25"/>
      <c r="PW2" s="25"/>
      <c r="PX2" s="25"/>
      <c r="PY2" s="25"/>
      <c r="PZ2" s="25"/>
      <c r="QA2" s="25"/>
      <c r="QB2" s="25"/>
      <c r="QC2" s="25"/>
      <c r="QD2" s="25"/>
      <c r="QE2" s="25"/>
      <c r="QF2" s="25"/>
      <c r="QG2" s="25"/>
      <c r="QH2" s="25"/>
      <c r="QI2" s="25"/>
      <c r="QJ2" s="25"/>
      <c r="QK2" s="25"/>
      <c r="QL2" s="25"/>
      <c r="QM2" s="25"/>
      <c r="QN2" s="25"/>
      <c r="QO2" s="25"/>
      <c r="QP2" s="25"/>
      <c r="QQ2" s="25"/>
      <c r="QR2" s="25"/>
      <c r="QS2" s="25"/>
      <c r="QT2" s="25"/>
      <c r="QU2" s="25"/>
      <c r="QV2" s="25"/>
      <c r="QW2" s="25"/>
      <c r="QX2" s="25"/>
      <c r="QY2" s="25"/>
      <c r="QZ2" s="25"/>
      <c r="RA2" s="25"/>
      <c r="RB2" s="25"/>
      <c r="RC2" s="25"/>
      <c r="RD2" s="25"/>
      <c r="RE2" s="25"/>
      <c r="RF2" s="25"/>
      <c r="RG2" s="25"/>
      <c r="RH2" s="25"/>
      <c r="RI2" s="25"/>
      <c r="RJ2" s="25"/>
      <c r="RK2" s="25"/>
      <c r="RL2" s="25"/>
      <c r="RM2" s="25"/>
      <c r="RN2" s="25"/>
      <c r="RO2" s="25"/>
    </row>
    <row r="3" spans="1:483" x14ac:dyDescent="0.25">
      <c r="A3" s="33" t="s">
        <v>287</v>
      </c>
      <c r="C3" s="25">
        <f>IF(ISBLANK(LitRev!C3),".",LitRev!C3)</f>
        <v>1</v>
      </c>
      <c r="D3" s="25">
        <f>IF(ISBLANK(LitRev!D3),".",LitRev!D3)</f>
        <v>2</v>
      </c>
      <c r="E3" s="25">
        <f>IF(ISBLANK(LitRev!E3),".",LitRev!E3)</f>
        <v>1</v>
      </c>
      <c r="F3" s="25">
        <f>IF(ISBLANK(LitRev!F3),".",LitRev!F3)</f>
        <v>2</v>
      </c>
      <c r="G3" s="25">
        <f>IF(ISBLANK(LitRev!G3),".",LitRev!G3)</f>
        <v>3</v>
      </c>
      <c r="H3" s="25">
        <f>IF(ISBLANK(LitRev!H3),".",LitRev!H3)</f>
        <v>4</v>
      </c>
      <c r="I3" s="25">
        <f>IF(ISBLANK(LitRev!I3),".",LitRev!I3)</f>
        <v>5</v>
      </c>
      <c r="J3" s="25">
        <f>IF(ISBLANK(LitRev!J3),".",LitRev!J3)</f>
        <v>6</v>
      </c>
      <c r="K3" s="25">
        <f>IF(ISBLANK(LitRev!K3),".",LitRev!K3)</f>
        <v>7</v>
      </c>
      <c r="L3" s="25">
        <f>IF(ISBLANK(LitRev!L3),".",LitRev!L3)</f>
        <v>8</v>
      </c>
      <c r="M3" s="25">
        <f>IF(ISBLANK(LitRev!M3),".",LitRev!M3)</f>
        <v>9</v>
      </c>
      <c r="N3" s="25">
        <f>IF(ISBLANK(LitRev!N3),".",LitRev!N3)</f>
        <v>10</v>
      </c>
      <c r="O3" s="25">
        <f>IF(ISBLANK(LitRev!O3),".",LitRev!O3)</f>
        <v>11</v>
      </c>
      <c r="P3" s="25">
        <f>IF(ISBLANK(LitRev!P3),".",LitRev!P3)</f>
        <v>12</v>
      </c>
      <c r="Q3" s="25">
        <f>IF(ISBLANK(LitRev!Q3),".",LitRev!Q3)</f>
        <v>13</v>
      </c>
      <c r="R3" s="25">
        <f>IF(ISBLANK(LitRev!R3),".",LitRev!R3)</f>
        <v>14</v>
      </c>
      <c r="S3" s="25">
        <f>IF(ISBLANK(LitRev!S3),".",LitRev!S3)</f>
        <v>15</v>
      </c>
      <c r="T3" s="25">
        <f>IF(ISBLANK(LitRev!T3),".",LitRev!T3)</f>
        <v>16</v>
      </c>
      <c r="U3" s="25">
        <f>IF(ISBLANK(LitRev!U3),".",LitRev!U3)</f>
        <v>1</v>
      </c>
      <c r="V3" s="25">
        <f>IF(ISBLANK(LitRev!V3),".",LitRev!V3)</f>
        <v>2</v>
      </c>
      <c r="W3" s="25">
        <f>IF(ISBLANK(LitRev!W3),".",LitRev!W3)</f>
        <v>3</v>
      </c>
      <c r="X3" s="25">
        <f>IF(ISBLANK(LitRev!X3),".",LitRev!X3)</f>
        <v>4</v>
      </c>
      <c r="Y3" s="25">
        <f>IF(ISBLANK(LitRev!Y3),".",LitRev!Y3)</f>
        <v>5</v>
      </c>
      <c r="Z3" s="25">
        <f>IF(ISBLANK(LitRev!Z3),".",LitRev!Z3)</f>
        <v>6</v>
      </c>
      <c r="AA3" s="25">
        <f>IF(ISBLANK(LitRev!AA3),".",LitRev!AA3)</f>
        <v>7</v>
      </c>
      <c r="AB3" s="25">
        <f>IF(ISBLANK(LitRev!AB3),".",LitRev!AB3)</f>
        <v>8</v>
      </c>
      <c r="AC3" s="25">
        <f>IF(ISBLANK(LitRev!AC3),".",LitRev!AC3)</f>
        <v>9</v>
      </c>
      <c r="AD3" s="25">
        <f>IF(ISBLANK(LitRev!AD3),".",LitRev!AD3)</f>
        <v>10</v>
      </c>
      <c r="AE3" s="25">
        <f>IF(ISBLANK(LitRev!AE3),".",LitRev!AE3)</f>
        <v>11</v>
      </c>
      <c r="AF3" s="25">
        <f>IF(ISBLANK(LitRev!AF3),".",LitRev!AF3)</f>
        <v>12</v>
      </c>
      <c r="AG3" s="25">
        <f>IF(ISBLANK(LitRev!AG3),".",LitRev!AG3)</f>
        <v>13</v>
      </c>
      <c r="AH3" s="25">
        <f>IF(ISBLANK(LitRev!AH3),".",LitRev!AH3)</f>
        <v>14</v>
      </c>
      <c r="AI3" s="25">
        <f>IF(ISBLANK(LitRev!AI3),".",LitRev!AI3)</f>
        <v>15</v>
      </c>
      <c r="AJ3" s="25">
        <f>IF(ISBLANK(LitRev!AJ3),".",LitRev!AJ3)</f>
        <v>1</v>
      </c>
      <c r="AK3" s="25">
        <f>IF(ISBLANK(LitRev!AK3),".",LitRev!AK3)</f>
        <v>2</v>
      </c>
      <c r="AL3" s="25">
        <f>IF(ISBLANK(LitRev!AL3),".",LitRev!AL3)</f>
        <v>3</v>
      </c>
      <c r="AM3" s="25">
        <f>IF(ISBLANK(LitRev!AM3),".",LitRev!AM3)</f>
        <v>4</v>
      </c>
      <c r="AN3" s="25">
        <f>IF(ISBLANK(LitRev!AN3),".",LitRev!AN3)</f>
        <v>5</v>
      </c>
      <c r="AO3" s="25">
        <f>IF(ISBLANK(LitRev!AO3),".",LitRev!AO3)</f>
        <v>1</v>
      </c>
      <c r="AP3" s="25">
        <f>IF(ISBLANK(LitRev!AP3),".",LitRev!AP3)</f>
        <v>2</v>
      </c>
      <c r="AQ3" s="25">
        <f>IF(ISBLANK(LitRev!AQ3),".",LitRev!AQ3)</f>
        <v>3</v>
      </c>
      <c r="AR3" s="25">
        <f>IF(ISBLANK(LitRev!AR3),".",LitRev!AR3)</f>
        <v>1</v>
      </c>
      <c r="AS3" s="25">
        <f>IF(ISBLANK(LitRev!AS3),".",LitRev!AS3)</f>
        <v>2</v>
      </c>
      <c r="AT3" s="25">
        <f>IF(ISBLANK(LitRev!AT3),".",LitRev!AT3)</f>
        <v>3</v>
      </c>
      <c r="AU3" s="25">
        <f>IF(ISBLANK(LitRev!AU3),".",LitRev!AU3)</f>
        <v>4</v>
      </c>
      <c r="AV3" s="25">
        <f>IF(ISBLANK(LitRev!AV3),".",LitRev!AV3)</f>
        <v>5</v>
      </c>
      <c r="AW3" s="25">
        <f>IF(ISBLANK(LitRev!AW3),".",LitRev!AW3)</f>
        <v>6</v>
      </c>
      <c r="AX3" s="25">
        <f>IF(ISBLANK(LitRev!AX3),".",LitRev!AX3)</f>
        <v>7</v>
      </c>
      <c r="AY3" s="25">
        <f>IF(ISBLANK(LitRev!AY3),".",LitRev!AY3)</f>
        <v>1</v>
      </c>
      <c r="AZ3" s="25">
        <f>IF(ISBLANK(LitRev!AZ3),".",LitRev!AZ3)</f>
        <v>2</v>
      </c>
      <c r="BA3" s="25">
        <f>IF(ISBLANK(LitRev!BA3),".",LitRev!BA3)</f>
        <v>1</v>
      </c>
      <c r="BB3" s="25">
        <f>IF(ISBLANK(LitRev!BB3),".",LitRev!BB3)</f>
        <v>2</v>
      </c>
      <c r="BC3" s="25">
        <f>IF(ISBLANK(LitRev!BC3),".",LitRev!BC3)</f>
        <v>3</v>
      </c>
      <c r="BD3" s="25">
        <f>IF(ISBLANK(LitRev!BD3),".",LitRev!BD3)</f>
        <v>4</v>
      </c>
      <c r="BE3" s="25">
        <f>IF(ISBLANK(LitRev!BE3),".",LitRev!BE3)</f>
        <v>1</v>
      </c>
      <c r="BF3" s="25">
        <f>IF(ISBLANK(LitRev!BF3),".",LitRev!BF3)</f>
        <v>2</v>
      </c>
      <c r="BG3" s="25">
        <f>IF(ISBLANK(LitRev!BG3),".",LitRev!BG3)</f>
        <v>1</v>
      </c>
      <c r="BH3" s="25">
        <f>IF(ISBLANK(LitRev!BH3),".",LitRev!BH3)</f>
        <v>2</v>
      </c>
      <c r="BI3" s="25">
        <f>IF(ISBLANK(LitRev!BI3),".",LitRev!BI3)</f>
        <v>3</v>
      </c>
      <c r="BJ3" s="25">
        <f>IF(ISBLANK(LitRev!BJ3),".",LitRev!BJ3)</f>
        <v>1</v>
      </c>
      <c r="BK3" s="25">
        <f>IF(ISBLANK(LitRev!BK3),".",LitRev!BK3)</f>
        <v>2</v>
      </c>
      <c r="BL3" s="25">
        <f>IF(ISBLANK(LitRev!BL3),".",LitRev!BL3)</f>
        <v>1</v>
      </c>
      <c r="BM3" s="25">
        <f>IF(ISBLANK(LitRev!BM3),".",LitRev!BM3)</f>
        <v>2</v>
      </c>
      <c r="BN3" s="25">
        <f>IF(ISBLANK(LitRev!BN3),".",LitRev!BN3)</f>
        <v>3</v>
      </c>
      <c r="BO3" s="25">
        <f>IF(ISBLANK(LitRev!BO3),".",LitRev!BO3)</f>
        <v>4</v>
      </c>
      <c r="BP3" s="25">
        <f>IF(ISBLANK(LitRev!BP3),".",LitRev!BP3)</f>
        <v>5</v>
      </c>
      <c r="BQ3" s="25">
        <f>IF(ISBLANK(LitRev!BQ3),".",LitRev!BQ3)</f>
        <v>6</v>
      </c>
      <c r="BR3" s="25">
        <f>IF(ISBLANK(LitRev!BR3),".",LitRev!BR3)</f>
        <v>7</v>
      </c>
      <c r="BS3" s="25">
        <f>IF(ISBLANK(LitRev!BS3),".",LitRev!BS3)</f>
        <v>1</v>
      </c>
      <c r="BT3" s="25">
        <f>IF(ISBLANK(LitRev!BT3),".",LitRev!BT3)</f>
        <v>1</v>
      </c>
      <c r="BU3" s="25">
        <f>IF(ISBLANK(LitRev!BU3),".",LitRev!BU3)</f>
        <v>2</v>
      </c>
      <c r="BV3" s="25">
        <f>IF(ISBLANK(LitRev!BV3),".",LitRev!BV3)</f>
        <v>3</v>
      </c>
      <c r="BW3" s="25">
        <f>IF(ISBLANK(LitRev!BW3),".",LitRev!BW3)</f>
        <v>4</v>
      </c>
      <c r="BX3" s="25">
        <f>IF(ISBLANK(LitRev!BX3),".",LitRev!BX3)</f>
        <v>5</v>
      </c>
      <c r="BY3" s="25">
        <f>IF(ISBLANK(LitRev!BY3),".",LitRev!BY3)</f>
        <v>6</v>
      </c>
      <c r="BZ3" s="25">
        <f>IF(ISBLANK(LitRev!BZ3),".",LitRev!BZ3)</f>
        <v>1</v>
      </c>
      <c r="CA3" s="25">
        <f>IF(ISBLANK(LitRev!CA3),".",LitRev!CA3)</f>
        <v>1</v>
      </c>
      <c r="CB3" s="25">
        <f>IF(ISBLANK(LitRev!CB3),".",LitRev!CB3)</f>
        <v>1</v>
      </c>
      <c r="CC3" s="25">
        <f>IF(ISBLANK(LitRev!CC3),".",LitRev!CC3)</f>
        <v>2</v>
      </c>
      <c r="CD3" s="25">
        <f>IF(ISBLANK(LitRev!CD3),".",LitRev!CD3)</f>
        <v>3</v>
      </c>
      <c r="CE3" s="25">
        <f>IF(ISBLANK(LitRev!CE3),".",LitRev!CE3)</f>
        <v>4</v>
      </c>
      <c r="CF3" s="25">
        <f>IF(ISBLANK(LitRev!CF3),".",LitRev!CF3)</f>
        <v>1</v>
      </c>
      <c r="CG3" s="25">
        <f>IF(ISBLANK(LitRev!CG3),".",LitRev!CG3)</f>
        <v>2</v>
      </c>
      <c r="CH3" s="25">
        <f>IF(ISBLANK(LitRev!CH3),".",LitRev!CH3)</f>
        <v>3</v>
      </c>
      <c r="CI3" s="25">
        <f>IF(ISBLANK(LitRev!CI3),".",LitRev!CI3)</f>
        <v>4</v>
      </c>
      <c r="CJ3" s="25">
        <f>IF(ISBLANK(LitRev!CJ3),".",LitRev!CJ3)</f>
        <v>5</v>
      </c>
      <c r="CK3" s="25">
        <f>IF(ISBLANK(LitRev!CK3),".",LitRev!CK3)</f>
        <v>6</v>
      </c>
      <c r="CL3" s="25">
        <f>IF(ISBLANK(LitRev!CL3),".",LitRev!CL3)</f>
        <v>1</v>
      </c>
      <c r="CM3" s="25">
        <f>IF(ISBLANK(LitRev!CM3),".",LitRev!CM3)</f>
        <v>2</v>
      </c>
      <c r="CN3" s="25">
        <f>IF(ISBLANK(LitRev!CN3),".",LitRev!CN3)</f>
        <v>3</v>
      </c>
      <c r="CO3" s="25">
        <f>IF(ISBLANK(LitRev!CO3),".",LitRev!CO3)</f>
        <v>1</v>
      </c>
      <c r="CP3" s="25">
        <f>IF(ISBLANK(LitRev!CP3),".",LitRev!CP3)</f>
        <v>1</v>
      </c>
      <c r="CQ3" s="25">
        <f>IF(ISBLANK(LitRev!CQ3),".",LitRev!CQ3)</f>
        <v>1</v>
      </c>
      <c r="CR3" s="25">
        <f>IF(ISBLANK(LitRev!CR3),".",LitRev!CR3)</f>
        <v>2</v>
      </c>
      <c r="CS3" s="25">
        <f>IF(ISBLANK(LitRev!CS3),".",LitRev!CS3)</f>
        <v>3</v>
      </c>
      <c r="CT3" s="25">
        <f>IF(ISBLANK(LitRev!CT3),".",LitRev!CT3)</f>
        <v>1</v>
      </c>
      <c r="CU3" s="25">
        <f>IF(ISBLANK(LitRev!CU3),".",LitRev!CU3)</f>
        <v>2</v>
      </c>
      <c r="CV3" s="25">
        <f>IF(ISBLANK(LitRev!CV3),".",LitRev!CV3)</f>
        <v>3</v>
      </c>
      <c r="CW3" s="25">
        <f>IF(ISBLANK(LitRev!CW3),".",LitRev!CW3)</f>
        <v>4</v>
      </c>
      <c r="CX3" s="25">
        <f>IF(ISBLANK(LitRev!CX3),".",LitRev!CX3)</f>
        <v>5</v>
      </c>
      <c r="CY3" s="25">
        <f>IF(ISBLANK(LitRev!CY3),".",LitRev!CY3)</f>
        <v>6</v>
      </c>
      <c r="CZ3" s="25">
        <f>IF(ISBLANK(LitRev!CZ3),".",LitRev!CZ3)</f>
        <v>7</v>
      </c>
      <c r="DA3" s="25">
        <f>IF(ISBLANK(LitRev!DA3),".",LitRev!DA3)</f>
        <v>8</v>
      </c>
      <c r="DB3" s="25">
        <f>IF(ISBLANK(LitRev!DB3),".",LitRev!DB3)</f>
        <v>1</v>
      </c>
      <c r="DC3" s="25">
        <f>IF(ISBLANK(LitRev!DC3),".",LitRev!DC3)</f>
        <v>2</v>
      </c>
      <c r="DD3" s="25">
        <f>IF(ISBLANK(LitRev!DD3),".",LitRev!DD3)</f>
        <v>3</v>
      </c>
      <c r="DE3" s="25">
        <f>IF(ISBLANK(LitRev!DE3),".",LitRev!DE3)</f>
        <v>4</v>
      </c>
      <c r="DF3" s="25">
        <f>IF(ISBLANK(LitRev!DF3),".",LitRev!DF3)</f>
        <v>1</v>
      </c>
      <c r="DG3" s="25">
        <f>IF(ISBLANK(LitRev!DG3),".",LitRev!DG3)</f>
        <v>2</v>
      </c>
      <c r="DH3" s="25">
        <f>IF(ISBLANK(LitRev!DH3),".",LitRev!DH3)</f>
        <v>3</v>
      </c>
      <c r="DI3" s="25">
        <f>IF(ISBLANK(LitRev!DI3),".",LitRev!DI3)</f>
        <v>4</v>
      </c>
      <c r="DJ3" s="25">
        <f>IF(ISBLANK(LitRev!DJ3),".",LitRev!DJ3)</f>
        <v>1</v>
      </c>
      <c r="DK3" s="25">
        <f>IF(ISBLANK(LitRev!DK3),".",LitRev!DK3)</f>
        <v>2</v>
      </c>
      <c r="DL3" s="25">
        <f>IF(ISBLANK(LitRev!DL3),".",LitRev!DL3)</f>
        <v>3</v>
      </c>
      <c r="DM3" s="25">
        <f>IF(ISBLANK(LitRev!DM3),".",LitRev!DM3)</f>
        <v>4</v>
      </c>
      <c r="DN3" s="25">
        <f>IF(ISBLANK(LitRev!DN3),".",LitRev!DN3)</f>
        <v>5</v>
      </c>
      <c r="DO3" s="25">
        <f>IF(ISBLANK(LitRev!DO3),".",LitRev!DO3)</f>
        <v>6</v>
      </c>
      <c r="DP3" s="25">
        <f>IF(ISBLANK(LitRev!DP3),".",LitRev!DP3)</f>
        <v>7</v>
      </c>
      <c r="DQ3" s="25">
        <f>IF(ISBLANK(LitRev!DQ3),".",LitRev!DQ3)</f>
        <v>8</v>
      </c>
      <c r="DR3" s="25">
        <f>IF(ISBLANK(LitRev!DR3),".",LitRev!DR3)</f>
        <v>9</v>
      </c>
      <c r="DS3" s="25">
        <f>IF(ISBLANK(LitRev!DS3),".",LitRev!DS3)</f>
        <v>10</v>
      </c>
      <c r="DT3" s="25">
        <f>IF(ISBLANK(LitRev!DT3),".",LitRev!DT3)</f>
        <v>11</v>
      </c>
      <c r="DU3" s="25">
        <f>IF(ISBLANK(LitRev!DU3),".",LitRev!DU3)</f>
        <v>12</v>
      </c>
      <c r="DV3" s="25">
        <f>IF(ISBLANK(LitRev!DV3),".",LitRev!DV3)</f>
        <v>13</v>
      </c>
      <c r="DW3" s="25">
        <f>IF(ISBLANK(LitRev!DW3),".",LitRev!DW3)</f>
        <v>14</v>
      </c>
      <c r="DX3" s="25">
        <f>IF(ISBLANK(LitRev!DX3),".",LitRev!DX3)</f>
        <v>1</v>
      </c>
      <c r="DY3" s="25">
        <f>IF(ISBLANK(LitRev!DY3),".",LitRev!DY3)</f>
        <v>2</v>
      </c>
      <c r="DZ3" s="25">
        <f>IF(ISBLANK(LitRev!DZ3),".",LitRev!DZ3)</f>
        <v>1</v>
      </c>
      <c r="EA3" s="25">
        <f>IF(ISBLANK(LitRev!EA3),".",LitRev!EA3)</f>
        <v>2</v>
      </c>
      <c r="EB3" s="25">
        <f>IF(ISBLANK(LitRev!EB3),".",LitRev!EB3)</f>
        <v>3</v>
      </c>
      <c r="EC3" s="25">
        <f>IF(ISBLANK(LitRev!EC3),".",LitRev!EC3)</f>
        <v>4</v>
      </c>
      <c r="ED3" s="25">
        <f>IF(ISBLANK(LitRev!ED3),".",LitRev!ED3)</f>
        <v>5</v>
      </c>
      <c r="EE3" s="25">
        <f>IF(ISBLANK(LitRev!EE3),".",LitRev!EE3)</f>
        <v>6</v>
      </c>
      <c r="EF3" s="25">
        <f>IF(ISBLANK(LitRev!EF3),".",LitRev!EF3)</f>
        <v>7</v>
      </c>
      <c r="EG3" s="25">
        <f>IF(ISBLANK(LitRev!EG3),".",LitRev!EG3)</f>
        <v>8</v>
      </c>
      <c r="EH3" s="25">
        <f>IF(ISBLANK(LitRev!EH3),".",LitRev!EH3)</f>
        <v>9</v>
      </c>
      <c r="EI3" s="25">
        <f>IF(ISBLANK(LitRev!EI3),".",LitRev!EI3)</f>
        <v>10</v>
      </c>
      <c r="EJ3" s="25">
        <f>IF(ISBLANK(LitRev!EJ3),".",LitRev!EJ3)</f>
        <v>1</v>
      </c>
      <c r="EK3" s="25">
        <f>IF(ISBLANK(LitRev!EK3),".",LitRev!EK3)</f>
        <v>1</v>
      </c>
      <c r="EL3" s="25">
        <f>IF(ISBLANK(LitRev!EL3),".",LitRev!EL3)</f>
        <v>2</v>
      </c>
      <c r="EM3" s="25">
        <f>IF(ISBLANK(LitRev!EM3),".",LitRev!EM3)</f>
        <v>3</v>
      </c>
      <c r="EN3" s="25">
        <f>IF(ISBLANK(LitRev!EN3),".",LitRev!EN3)</f>
        <v>4</v>
      </c>
      <c r="EO3" s="25">
        <f>IF(ISBLANK(LitRev!EO3),".",LitRev!EO3)</f>
        <v>5</v>
      </c>
      <c r="EP3" s="25">
        <f>IF(ISBLANK(LitRev!EP3),".",LitRev!EP3)</f>
        <v>6</v>
      </c>
      <c r="EQ3" s="25">
        <f>IF(ISBLANK(LitRev!EQ3),".",LitRev!EQ3)</f>
        <v>7</v>
      </c>
      <c r="ER3" s="25">
        <f>IF(ISBLANK(LitRev!ER3),".",LitRev!ER3)</f>
        <v>8</v>
      </c>
      <c r="ES3" s="25">
        <f>IF(ISBLANK(LitRev!ES3),".",LitRev!ES3)</f>
        <v>9</v>
      </c>
      <c r="ET3" s="25">
        <f>IF(ISBLANK(LitRev!ET3),".",LitRev!ET3)</f>
        <v>10</v>
      </c>
      <c r="EU3" s="25">
        <f>IF(ISBLANK(LitRev!EU3),".",LitRev!EU3)</f>
        <v>11</v>
      </c>
      <c r="EV3" s="25">
        <f>IF(ISBLANK(LitRev!EV3),".",LitRev!EV3)</f>
        <v>12</v>
      </c>
      <c r="EW3" s="25">
        <f>IF(ISBLANK(LitRev!EW3),".",LitRev!EW3)</f>
        <v>13</v>
      </c>
      <c r="EX3" s="25">
        <f>IF(ISBLANK(LitRev!EX3),".",LitRev!EX3)</f>
        <v>14</v>
      </c>
      <c r="EY3" s="25">
        <f>IF(ISBLANK(LitRev!EY3),".",LitRev!EY3)</f>
        <v>15</v>
      </c>
      <c r="EZ3" s="25">
        <f>IF(ISBLANK(LitRev!EZ3),".",LitRev!EZ3)</f>
        <v>16</v>
      </c>
      <c r="FA3" s="25">
        <f>IF(ISBLANK(LitRev!FA3),".",LitRev!FA3)</f>
        <v>17</v>
      </c>
      <c r="FB3" s="25">
        <f>IF(ISBLANK(LitRev!FB3),".",LitRev!FB3)</f>
        <v>18</v>
      </c>
      <c r="FC3" s="25">
        <f>IF(ISBLANK(LitRev!FC3),".",LitRev!FC3)</f>
        <v>19</v>
      </c>
      <c r="FD3" s="25">
        <f>IF(ISBLANK(LitRev!FD3),".",LitRev!FD3)</f>
        <v>20</v>
      </c>
      <c r="FE3" s="25">
        <f>IF(ISBLANK(LitRev!FE3),".",LitRev!FE3)</f>
        <v>21</v>
      </c>
      <c r="FF3" s="25">
        <f>IF(ISBLANK(LitRev!FF3),".",LitRev!FF3)</f>
        <v>22</v>
      </c>
      <c r="FG3" s="25">
        <f>IF(ISBLANK(LitRev!FG3),".",LitRev!FG3)</f>
        <v>23</v>
      </c>
      <c r="FH3" s="25">
        <f>IF(ISBLANK(LitRev!FH3),".",LitRev!FH3)</f>
        <v>24</v>
      </c>
      <c r="FI3" s="25">
        <f>IF(ISBLANK(LitRev!FI3),".",LitRev!FI3)</f>
        <v>25</v>
      </c>
      <c r="FJ3" s="25">
        <f>IF(ISBLANK(LitRev!FJ3),".",LitRev!FJ3)</f>
        <v>26</v>
      </c>
      <c r="FK3" s="25">
        <f>IF(ISBLANK(LitRev!FK3),".",LitRev!FK3)</f>
        <v>27</v>
      </c>
      <c r="FL3" s="25">
        <f>IF(ISBLANK(LitRev!FL3),".",LitRev!FL3)</f>
        <v>28</v>
      </c>
      <c r="FM3" s="25">
        <f>IF(ISBLANK(LitRev!FM3),".",LitRev!FM3)</f>
        <v>29</v>
      </c>
      <c r="FN3" s="25">
        <f>IF(ISBLANK(LitRev!FN3),".",LitRev!FN3)</f>
        <v>30</v>
      </c>
      <c r="FO3" s="25">
        <f>IF(ISBLANK(LitRev!FO3),".",LitRev!FO3)</f>
        <v>1</v>
      </c>
      <c r="FP3" s="25">
        <f>IF(ISBLANK(LitRev!FP3),".",LitRev!FP3)</f>
        <v>1</v>
      </c>
      <c r="FQ3" s="25">
        <f>IF(ISBLANK(LitRev!FQ3),".",LitRev!FQ3)</f>
        <v>1</v>
      </c>
      <c r="FR3" s="25">
        <f>IF(ISBLANK(LitRev!FR3),".",LitRev!FR3)</f>
        <v>2</v>
      </c>
      <c r="FS3" s="25">
        <f>IF(ISBLANK(LitRev!FS3),".",LitRev!FS3)</f>
        <v>3</v>
      </c>
      <c r="FT3" s="25">
        <f>IF(ISBLANK(LitRev!FT3),".",LitRev!FT3)</f>
        <v>4</v>
      </c>
      <c r="FU3" s="25">
        <f>IF(ISBLANK(LitRev!FU3),".",LitRev!FU3)</f>
        <v>1</v>
      </c>
      <c r="FV3" s="25">
        <f>IF(ISBLANK(LitRev!FV3),".",LitRev!FV3)</f>
        <v>2</v>
      </c>
      <c r="FW3" s="25">
        <f>IF(ISBLANK(LitRev!FW3),".",LitRev!FW3)</f>
        <v>3</v>
      </c>
      <c r="FX3" s="25">
        <f>IF(ISBLANK(LitRev!FX3),".",LitRev!FX3)</f>
        <v>1</v>
      </c>
      <c r="FY3" s="25">
        <f>IF(ISBLANK(LitRev!FY3),".",LitRev!FY3)</f>
        <v>1</v>
      </c>
      <c r="FZ3" s="25">
        <f>IF(ISBLANK(LitRev!FZ3),".",LitRev!FZ3)</f>
        <v>2</v>
      </c>
      <c r="GA3" s="25">
        <f>IF(ISBLANK(LitRev!GA3),".",LitRev!GA3)</f>
        <v>3</v>
      </c>
      <c r="GB3" s="25">
        <f>IF(ISBLANK(LitRev!GB3),".",LitRev!GB3)</f>
        <v>4</v>
      </c>
      <c r="GC3" s="25">
        <f>IF(ISBLANK(LitRev!GC3),".",LitRev!GC3)</f>
        <v>5</v>
      </c>
      <c r="GD3" s="25">
        <f>IF(ISBLANK(LitRev!GD3),".",LitRev!GD3)</f>
        <v>6</v>
      </c>
      <c r="GE3" s="25">
        <f>IF(ISBLANK(LitRev!GE3),".",LitRev!GE3)</f>
        <v>1</v>
      </c>
      <c r="GF3" s="25">
        <f>IF(ISBLANK(LitRev!GF3),".",LitRev!GF3)</f>
        <v>2</v>
      </c>
      <c r="GG3" s="25">
        <f>IF(ISBLANK(LitRev!GG3),".",LitRev!GG3)</f>
        <v>3</v>
      </c>
      <c r="GH3" s="25">
        <f>IF(ISBLANK(LitRev!GH3),".",LitRev!GH3)</f>
        <v>1</v>
      </c>
      <c r="GI3" s="25">
        <f>IF(ISBLANK(LitRev!GI3),".",LitRev!GI3)</f>
        <v>2</v>
      </c>
      <c r="GJ3" s="25">
        <f>IF(ISBLANK(LitRev!GJ3),".",LitRev!GJ3)</f>
        <v>3</v>
      </c>
      <c r="GK3" s="25">
        <f>IF(ISBLANK(LitRev!GK3),".",LitRev!GK3)</f>
        <v>4</v>
      </c>
      <c r="GL3" s="25">
        <f>IF(ISBLANK(LitRev!GL3),".",LitRev!GL3)</f>
        <v>5</v>
      </c>
      <c r="GM3" s="25">
        <f>IF(ISBLANK(LitRev!GM3),".",LitRev!GM3)</f>
        <v>6</v>
      </c>
      <c r="GN3" s="25">
        <f>IF(ISBLANK(LitRev!GN3),".",LitRev!GN3)</f>
        <v>7</v>
      </c>
      <c r="GO3" s="25">
        <f>IF(ISBLANK(LitRev!GO3),".",LitRev!GO3)</f>
        <v>8</v>
      </c>
      <c r="GP3" s="25">
        <f>IF(ISBLANK(LitRev!GP3),".",LitRev!GP3)</f>
        <v>1</v>
      </c>
      <c r="GQ3" s="25">
        <f>IF(ISBLANK(LitRev!GQ3),".",LitRev!GQ3)</f>
        <v>2</v>
      </c>
      <c r="GR3" s="25">
        <f>IF(ISBLANK(LitRev!GR3),".",LitRev!GR3)</f>
        <v>1</v>
      </c>
      <c r="GS3" s="25">
        <f>IF(ISBLANK(LitRev!GS3),".",LitRev!GS3)</f>
        <v>2</v>
      </c>
      <c r="GT3" s="25">
        <f>IF(ISBLANK(LitRev!GT3),".",LitRev!GT3)</f>
        <v>1</v>
      </c>
      <c r="GU3" s="25">
        <f>IF(ISBLANK(LitRev!GU3),".",LitRev!GU3)</f>
        <v>1</v>
      </c>
      <c r="GV3" s="25">
        <f>IF(ISBLANK(LitRev!GV3),".",LitRev!GV3)</f>
        <v>2</v>
      </c>
      <c r="GW3" s="25">
        <f>IF(ISBLANK(LitRev!GW3),".",LitRev!GW3)</f>
        <v>3</v>
      </c>
      <c r="GX3" s="25">
        <f>IF(ISBLANK(LitRev!GX3),".",LitRev!GX3)</f>
        <v>4</v>
      </c>
      <c r="GY3" s="25">
        <f>IF(ISBLANK(LitRev!GY3),".",LitRev!GY3)</f>
        <v>5</v>
      </c>
      <c r="GZ3" s="25">
        <f>IF(ISBLANK(LitRev!GZ3),".",LitRev!GZ3)</f>
        <v>6</v>
      </c>
      <c r="HA3" s="25">
        <f>IF(ISBLANK(LitRev!HA3),".",LitRev!HA3)</f>
        <v>1</v>
      </c>
      <c r="HB3" s="25">
        <f>IF(ISBLANK(LitRev!HB3),".",LitRev!HB3)</f>
        <v>1</v>
      </c>
      <c r="HC3" s="25">
        <f>IF(ISBLANK(LitRev!HC3),".",LitRev!HC3)</f>
        <v>2</v>
      </c>
      <c r="HD3" s="25">
        <f>IF(ISBLANK(LitRev!HD3),".",LitRev!HD3)</f>
        <v>1</v>
      </c>
      <c r="HE3" s="25">
        <f>IF(ISBLANK(LitRev!HE3),".",LitRev!HE3)</f>
        <v>1</v>
      </c>
      <c r="HF3" s="25">
        <f>IF(ISBLANK(LitRev!HF3),".",LitRev!HF3)</f>
        <v>2</v>
      </c>
      <c r="HG3" s="25">
        <f>IF(ISBLANK(LitRev!HG3),".",LitRev!HG3)</f>
        <v>1</v>
      </c>
      <c r="HH3" s="25">
        <f>IF(ISBLANK(LitRev!HH3),".",LitRev!HH3)</f>
        <v>2</v>
      </c>
      <c r="HI3" s="25">
        <f>IF(ISBLANK(LitRev!HI3),".",LitRev!HI3)</f>
        <v>3</v>
      </c>
      <c r="HJ3" s="25">
        <f>IF(ISBLANK(LitRev!HJ3),".",LitRev!HJ3)</f>
        <v>4</v>
      </c>
      <c r="HK3" s="25">
        <f>IF(ISBLANK(LitRev!HK3),".",LitRev!HK3)</f>
        <v>1</v>
      </c>
      <c r="HL3" s="25">
        <f>IF(ISBLANK(LitRev!HL3),".",LitRev!HL3)</f>
        <v>2</v>
      </c>
      <c r="HM3" s="25">
        <f>IF(ISBLANK(LitRev!HM3),".",LitRev!HM3)</f>
        <v>3</v>
      </c>
      <c r="HN3" s="25">
        <f>IF(ISBLANK(LitRev!HN3),".",LitRev!HN3)</f>
        <v>4</v>
      </c>
      <c r="HO3" s="25">
        <f>IF(ISBLANK(LitRev!HO3),".",LitRev!HO3)</f>
        <v>1</v>
      </c>
      <c r="HP3" s="25">
        <f>IF(ISBLANK(LitRev!HP3),".",LitRev!HP3)</f>
        <v>2</v>
      </c>
      <c r="HQ3" s="25">
        <f>IF(ISBLANK(LitRev!HQ3),".",LitRev!HQ3)</f>
        <v>3</v>
      </c>
      <c r="HR3" s="25">
        <f>IF(ISBLANK(LitRev!HR3),".",LitRev!HR3)</f>
        <v>4</v>
      </c>
      <c r="HS3" s="25">
        <f>IF(ISBLANK(LitRev!HS3),".",LitRev!HS3)</f>
        <v>1</v>
      </c>
      <c r="HT3" s="25">
        <f>IF(ISBLANK(LitRev!HT3),".",LitRev!HT3)</f>
        <v>1</v>
      </c>
      <c r="HU3" s="25">
        <f>IF(ISBLANK(LitRev!HU3),".",LitRev!HU3)</f>
        <v>1</v>
      </c>
      <c r="HV3" s="25">
        <f>IF(ISBLANK(LitRev!HV3),".",LitRev!HV3)</f>
        <v>2</v>
      </c>
      <c r="HW3" s="25">
        <f>IF(ISBLANK(LitRev!HW3),".",LitRev!HW3)</f>
        <v>1</v>
      </c>
      <c r="HX3" s="25">
        <f>IF(ISBLANK(LitRev!HX3),".",LitRev!HX3)</f>
        <v>2</v>
      </c>
      <c r="HY3" s="25">
        <f>IF(ISBLANK(LitRev!HY3),".",LitRev!HY3)</f>
        <v>1</v>
      </c>
      <c r="HZ3" s="25">
        <f>IF(ISBLANK(LitRev!HZ3),".",LitRev!HZ3)</f>
        <v>2</v>
      </c>
      <c r="IA3" s="25">
        <f>IF(ISBLANK(LitRev!IA3),".",LitRev!IA3)</f>
        <v>1</v>
      </c>
      <c r="IB3" s="25">
        <f>IF(ISBLANK(LitRev!IB3),".",LitRev!IB3)</f>
        <v>2</v>
      </c>
      <c r="IC3" s="25">
        <f>IF(ISBLANK(LitRev!IC3),".",LitRev!IC3)</f>
        <v>3</v>
      </c>
      <c r="ID3" s="25">
        <f>IF(ISBLANK(LitRev!ID3),".",LitRev!ID3)</f>
        <v>4</v>
      </c>
      <c r="IE3" s="25">
        <f>IF(ISBLANK(LitRev!IE3),".",LitRev!IE3)</f>
        <v>1</v>
      </c>
      <c r="IF3" s="25">
        <f>IF(ISBLANK(LitRev!IF3),".",LitRev!IF3)</f>
        <v>1</v>
      </c>
      <c r="IG3" s="25">
        <f>IF(ISBLANK(LitRev!IG3),".",LitRev!IG3)</f>
        <v>1</v>
      </c>
      <c r="IH3" s="25">
        <f>IF(ISBLANK(LitRev!IH3),".",LitRev!IH3)</f>
        <v>2</v>
      </c>
      <c r="II3" s="25">
        <f>IF(ISBLANK(LitRev!II3),".",LitRev!II3)</f>
        <v>3</v>
      </c>
      <c r="IJ3" s="25">
        <f>IF(ISBLANK(LitRev!IJ3),".",LitRev!IJ3)</f>
        <v>4</v>
      </c>
      <c r="IK3" s="25">
        <f>IF(ISBLANK(LitRev!IK3),".",LitRev!IK3)</f>
        <v>5</v>
      </c>
      <c r="IL3" s="25">
        <f>IF(ISBLANK(LitRev!IL3),".",LitRev!IL3)</f>
        <v>6</v>
      </c>
      <c r="IM3" s="25">
        <f>IF(ISBLANK(LitRev!IM3),".",LitRev!IM3)</f>
        <v>7</v>
      </c>
      <c r="IN3" s="25">
        <f>IF(ISBLANK(LitRev!IN3),".",LitRev!IN3)</f>
        <v>8</v>
      </c>
      <c r="IO3" s="25">
        <f>IF(ISBLANK(LitRev!IO3),".",LitRev!IO3)</f>
        <v>9</v>
      </c>
      <c r="IP3" s="25">
        <f>IF(ISBLANK(LitRev!IP3),".",LitRev!IP3)</f>
        <v>10</v>
      </c>
      <c r="IQ3" s="25">
        <f>IF(ISBLANK(LitRev!IQ3),".",LitRev!IQ3)</f>
        <v>11</v>
      </c>
      <c r="IR3" s="25">
        <f>IF(ISBLANK(LitRev!IR3),".",LitRev!IR3)</f>
        <v>12</v>
      </c>
      <c r="IS3" s="25">
        <f>IF(ISBLANK(LitRev!IS3),".",LitRev!IS3)</f>
        <v>13</v>
      </c>
      <c r="IT3" s="25">
        <f>IF(ISBLANK(LitRev!IT3),".",LitRev!IT3)</f>
        <v>14</v>
      </c>
      <c r="IU3" s="25">
        <f>IF(ISBLANK(LitRev!IU3),".",LitRev!IU3)</f>
        <v>15</v>
      </c>
      <c r="IV3" s="25">
        <f>IF(ISBLANK(LitRev!IV3),".",LitRev!IV3)</f>
        <v>16</v>
      </c>
      <c r="IW3" s="25">
        <f>IF(ISBLANK(LitRev!IW3),".",LitRev!IW3)</f>
        <v>17</v>
      </c>
      <c r="IX3" s="25">
        <f>IF(ISBLANK(LitRev!IX3),".",LitRev!IX3)</f>
        <v>18</v>
      </c>
      <c r="IY3" s="25">
        <f>IF(ISBLANK(LitRev!IY3),".",LitRev!IY3)</f>
        <v>19</v>
      </c>
      <c r="IZ3" s="25">
        <f>IF(ISBLANK(LitRev!IZ3),".",LitRev!IZ3)</f>
        <v>20</v>
      </c>
      <c r="JA3" s="25">
        <f>IF(ISBLANK(LitRev!JA3),".",LitRev!JA3)</f>
        <v>21</v>
      </c>
      <c r="JB3" s="25">
        <f>IF(ISBLANK(LitRev!JB3),".",LitRev!JB3)</f>
        <v>22</v>
      </c>
      <c r="JC3" s="25">
        <f>IF(ISBLANK(LitRev!JC3),".",LitRev!JC3)</f>
        <v>23</v>
      </c>
      <c r="JD3" s="25">
        <f>IF(ISBLANK(LitRev!JD3),".",LitRev!JD3)</f>
        <v>24</v>
      </c>
      <c r="JE3" s="25">
        <f>IF(ISBLANK(LitRev!JE3),".",LitRev!JE3)</f>
        <v>25</v>
      </c>
      <c r="JF3" s="25">
        <f>IF(ISBLANK(LitRev!JF3),".",LitRev!JF3)</f>
        <v>26</v>
      </c>
      <c r="JG3" s="25">
        <f>IF(ISBLANK(LitRev!JG3),".",LitRev!JG3)</f>
        <v>27</v>
      </c>
      <c r="JH3" s="25">
        <f>IF(ISBLANK(LitRev!JH3),".",LitRev!JH3)</f>
        <v>28</v>
      </c>
      <c r="JI3" s="25">
        <f>IF(ISBLANK(LitRev!JI3),".",LitRev!JI3)</f>
        <v>29</v>
      </c>
      <c r="JJ3" s="25">
        <f>IF(ISBLANK(LitRev!JJ3),".",LitRev!JJ3)</f>
        <v>30</v>
      </c>
      <c r="JK3" s="25">
        <f>IF(ISBLANK(LitRev!JK3),".",LitRev!JK3)</f>
        <v>31</v>
      </c>
      <c r="JL3" s="25">
        <f>IF(ISBLANK(LitRev!JL3),".",LitRev!JL3)</f>
        <v>32</v>
      </c>
      <c r="JM3" s="25">
        <f>IF(ISBLANK(LitRev!JM3),".",LitRev!JM3)</f>
        <v>33</v>
      </c>
      <c r="JN3" s="25">
        <f>IF(ISBLANK(LitRev!JN3),".",LitRev!JN3)</f>
        <v>34</v>
      </c>
      <c r="JO3" s="25">
        <f>IF(ISBLANK(LitRev!JO3),".",LitRev!JO3)</f>
        <v>35</v>
      </c>
      <c r="JP3" s="25">
        <f>IF(ISBLANK(LitRev!JP3),".",LitRev!JP3)</f>
        <v>36</v>
      </c>
      <c r="JQ3" s="25">
        <f>IF(ISBLANK(LitRev!JQ3),".",LitRev!JQ3)</f>
        <v>37</v>
      </c>
      <c r="JR3" s="25">
        <f>IF(ISBLANK(LitRev!JR3),".",LitRev!JR3)</f>
        <v>38</v>
      </c>
      <c r="JS3" s="25">
        <f>IF(ISBLANK(LitRev!JS3),".",LitRev!JS3)</f>
        <v>39</v>
      </c>
      <c r="JT3" s="25">
        <f>IF(ISBLANK(LitRev!JT3),".",LitRev!JT3)</f>
        <v>40</v>
      </c>
      <c r="JU3" s="25">
        <f>IF(ISBLANK(LitRev!JU3),".",LitRev!JU3)</f>
        <v>41</v>
      </c>
      <c r="JV3" s="25">
        <f>IF(ISBLANK(LitRev!JV3),".",LitRev!JV3)</f>
        <v>42</v>
      </c>
      <c r="JW3" s="25">
        <f>IF(ISBLANK(LitRev!JW3),".",LitRev!JW3)</f>
        <v>43</v>
      </c>
      <c r="JX3" s="25">
        <f>IF(ISBLANK(LitRev!JX3),".",LitRev!JX3)</f>
        <v>44</v>
      </c>
      <c r="JY3" s="25">
        <f>IF(ISBLANK(LitRev!JY3),".",LitRev!JY3)</f>
        <v>45</v>
      </c>
      <c r="JZ3" s="25">
        <f>IF(ISBLANK(LitRev!JZ3),".",LitRev!JZ3)</f>
        <v>46</v>
      </c>
      <c r="KA3" s="25">
        <f>IF(ISBLANK(LitRev!KA3),".",LitRev!KA3)</f>
        <v>47</v>
      </c>
      <c r="KB3" s="25">
        <f>IF(ISBLANK(LitRev!KB3),".",LitRev!KB3)</f>
        <v>48</v>
      </c>
      <c r="KC3" s="25">
        <f>IF(ISBLANK(LitRev!KC3),".",LitRev!KC3)</f>
        <v>49</v>
      </c>
      <c r="KD3" s="25">
        <f>IF(ISBLANK(LitRev!KD3),".",LitRev!KD3)</f>
        <v>50</v>
      </c>
      <c r="KE3" s="25">
        <f>IF(ISBLANK(LitRev!KE3),".",LitRev!KE3)</f>
        <v>51</v>
      </c>
      <c r="KF3" s="25">
        <f>IF(ISBLANK(LitRev!KF3),".",LitRev!KF3)</f>
        <v>52</v>
      </c>
      <c r="KG3" s="25">
        <f>IF(ISBLANK(LitRev!KG3),".",LitRev!KG3)</f>
        <v>53</v>
      </c>
      <c r="KH3" s="25">
        <f>IF(ISBLANK(LitRev!KH3),".",LitRev!KH3)</f>
        <v>54</v>
      </c>
      <c r="KI3" s="25">
        <f>IF(ISBLANK(LitRev!KI3),".",LitRev!KI3)</f>
        <v>55</v>
      </c>
      <c r="KJ3" s="25">
        <f>IF(ISBLANK(LitRev!KJ3),".",LitRev!KJ3)</f>
        <v>56</v>
      </c>
      <c r="KK3" s="25">
        <f>IF(ISBLANK(LitRev!KK3),".",LitRev!KK3)</f>
        <v>57</v>
      </c>
      <c r="KL3" s="25">
        <f>IF(ISBLANK(LitRev!KL3),".",LitRev!KL3)</f>
        <v>58</v>
      </c>
      <c r="KM3" s="25">
        <f>IF(ISBLANK(LitRev!KM3),".",LitRev!KM3)</f>
        <v>59</v>
      </c>
      <c r="KN3" s="25">
        <f>IF(ISBLANK(LitRev!KN3),".",LitRev!KN3)</f>
        <v>60</v>
      </c>
      <c r="KO3" s="25">
        <f>IF(ISBLANK(LitRev!KO3),".",LitRev!KO3)</f>
        <v>61</v>
      </c>
      <c r="KP3" s="25">
        <f>IF(ISBLANK(LitRev!KP3),".",LitRev!KP3)</f>
        <v>62</v>
      </c>
      <c r="KQ3" s="25">
        <f>IF(ISBLANK(LitRev!KQ3),".",LitRev!KQ3)</f>
        <v>63</v>
      </c>
      <c r="KR3" s="25">
        <f>IF(ISBLANK(LitRev!KR3),".",LitRev!KR3)</f>
        <v>64</v>
      </c>
      <c r="KS3" s="25">
        <f>IF(ISBLANK(LitRev!KS3),".",LitRev!KS3)</f>
        <v>65</v>
      </c>
      <c r="KT3" s="25">
        <f>IF(ISBLANK(LitRev!KT3),".",LitRev!KT3)</f>
        <v>66</v>
      </c>
      <c r="KU3" s="25">
        <f>IF(ISBLANK(LitRev!KU3),".",LitRev!KU3)</f>
        <v>67</v>
      </c>
      <c r="KV3" s="25">
        <f>IF(ISBLANK(LitRev!KV3),".",LitRev!KV3)</f>
        <v>68</v>
      </c>
      <c r="KW3" s="25">
        <f>IF(ISBLANK(LitRev!KW3),".",LitRev!KW3)</f>
        <v>69</v>
      </c>
      <c r="KX3" s="25">
        <f>IF(ISBLANK(LitRev!KX3),".",LitRev!KX3)</f>
        <v>70</v>
      </c>
      <c r="KY3" s="25">
        <f>IF(ISBLANK(LitRev!KY3),".",LitRev!KY3)</f>
        <v>71</v>
      </c>
      <c r="KZ3" s="25">
        <f>IF(ISBLANK(LitRev!KZ3),".",LitRev!KZ3)</f>
        <v>72</v>
      </c>
      <c r="LA3" s="25">
        <f>IF(ISBLANK(LitRev!LA3),".",LitRev!LA3)</f>
        <v>73</v>
      </c>
      <c r="LB3" s="25">
        <f>IF(ISBLANK(LitRev!LB3),".",LitRev!LB3)</f>
        <v>74</v>
      </c>
      <c r="LC3" s="25">
        <f>IF(ISBLANK(LitRev!LC3),".",LitRev!LC3)</f>
        <v>75</v>
      </c>
      <c r="LD3" s="25">
        <f>IF(ISBLANK(LitRev!LD3),".",LitRev!LD3)</f>
        <v>76</v>
      </c>
      <c r="LE3" s="25">
        <f>IF(ISBLANK(LitRev!LE3),".",LitRev!LE3)</f>
        <v>1</v>
      </c>
      <c r="LF3" s="25">
        <f>IF(ISBLANK(LitRev!LF3),".",LitRev!LF3)</f>
        <v>2</v>
      </c>
      <c r="LG3" s="25">
        <f>IF(ISBLANK(LitRev!LG3),".",LitRev!LG3)</f>
        <v>1</v>
      </c>
      <c r="LH3" s="25">
        <f>IF(ISBLANK(LitRev!LH3),".",LitRev!LH3)</f>
        <v>2</v>
      </c>
      <c r="LI3" s="25">
        <f>IF(ISBLANK(LitRev!LI3),".",LitRev!LI3)</f>
        <v>1</v>
      </c>
      <c r="LJ3" s="25">
        <f>IF(ISBLANK(LitRev!LJ3),".",LitRev!LJ3)</f>
        <v>2</v>
      </c>
      <c r="LK3" s="25">
        <f>IF(ISBLANK(LitRev!LK3),".",LitRev!LK3)</f>
        <v>1</v>
      </c>
      <c r="LL3" s="25">
        <f>IF(ISBLANK(LitRev!LL3),".",LitRev!LL3)</f>
        <v>1</v>
      </c>
      <c r="LM3" s="25">
        <f>IF(ISBLANK(LitRev!LM3),".",LitRev!LM3)</f>
        <v>2</v>
      </c>
      <c r="LN3" s="25">
        <f>IF(ISBLANK(LitRev!LN3),".",LitRev!LN3)</f>
        <v>3</v>
      </c>
      <c r="LO3" s="25">
        <f>IF(ISBLANK(LitRev!LO3),".",LitRev!LO3)</f>
        <v>4</v>
      </c>
      <c r="LP3" s="25">
        <f>IF(ISBLANK(LitRev!LP3),".",LitRev!LP3)</f>
        <v>5</v>
      </c>
      <c r="LQ3" s="25">
        <f>IF(ISBLANK(LitRev!LQ3),".",LitRev!LQ3)</f>
        <v>6</v>
      </c>
      <c r="LR3" s="25">
        <f>IF(ISBLANK(LitRev!LR3),".",LitRev!LR3)</f>
        <v>7</v>
      </c>
      <c r="LS3" s="25">
        <f>IF(ISBLANK(LitRev!LS3),".",LitRev!LS3)</f>
        <v>8</v>
      </c>
      <c r="LT3" s="25">
        <f>IF(ISBLANK(LitRev!LT3),".",LitRev!LT3)</f>
        <v>9</v>
      </c>
      <c r="LU3" s="25">
        <f>IF(ISBLANK(LitRev!LU3),".",LitRev!LU3)</f>
        <v>1</v>
      </c>
      <c r="LV3" s="25">
        <f>IF(ISBLANK(LitRev!LV3),".",LitRev!LV3)</f>
        <v>2</v>
      </c>
      <c r="LW3" s="25">
        <f>IF(ISBLANK(LitRev!LW3),".",LitRev!LW3)</f>
        <v>3</v>
      </c>
      <c r="LX3" s="25">
        <f>IF(ISBLANK(LitRev!LX3),".",LitRev!LX3)</f>
        <v>4</v>
      </c>
      <c r="LY3" s="25">
        <f>IF(ISBLANK(LitRev!LY3),".",LitRev!LY3)</f>
        <v>5</v>
      </c>
      <c r="LZ3" s="25">
        <f>IF(ISBLANK(LitRev!LZ3),".",LitRev!LZ3)</f>
        <v>6</v>
      </c>
      <c r="MA3" s="25">
        <f>IF(ISBLANK(LitRev!MA3),".",LitRev!MA3)</f>
        <v>7</v>
      </c>
      <c r="MB3" s="25">
        <f>IF(ISBLANK(LitRev!MB3),".",LitRev!MB3)</f>
        <v>8</v>
      </c>
      <c r="MC3" s="25">
        <f>IF(ISBLANK(LitRev!MC3),".",LitRev!MC3)</f>
        <v>9</v>
      </c>
      <c r="MD3" s="25">
        <f>IF(ISBLANK(LitRev!MD3),".",LitRev!MD3)</f>
        <v>10</v>
      </c>
      <c r="ME3" s="25">
        <f>IF(ISBLANK(LitRev!ME3),".",LitRev!ME3)</f>
        <v>1</v>
      </c>
      <c r="MF3" s="25">
        <f>IF(ISBLANK(LitRev!MF3),".",LitRev!MF3)</f>
        <v>1</v>
      </c>
      <c r="MG3" s="25">
        <f>IF(ISBLANK(LitRev!MG3),".",LitRev!MG3)</f>
        <v>2</v>
      </c>
      <c r="MH3" s="25">
        <f>IF(ISBLANK(LitRev!MH3),".",LitRev!MH3)</f>
        <v>1</v>
      </c>
      <c r="MI3" s="25">
        <f>IF(ISBLANK(LitRev!MI3),".",LitRev!MI3)</f>
        <v>1</v>
      </c>
      <c r="MJ3" s="25">
        <f>IF(ISBLANK(LitRev!MJ3),".",LitRev!MJ3)</f>
        <v>2</v>
      </c>
      <c r="MK3" s="25">
        <f>IF(ISBLANK(LitRev!MK3),".",LitRev!MK3)</f>
        <v>3</v>
      </c>
      <c r="ML3" s="25">
        <f>IF(ISBLANK(LitRev!ML3),".",LitRev!ML3)</f>
        <v>4</v>
      </c>
      <c r="MM3" s="25">
        <f>IF(ISBLANK(LitRev!MM3),".",LitRev!MM3)</f>
        <v>1</v>
      </c>
      <c r="MN3" s="25">
        <f>IF(ISBLANK(LitRev!MN3),".",LitRev!MN3)</f>
        <v>2</v>
      </c>
      <c r="MO3" s="25">
        <f>IF(ISBLANK(LitRev!MO3),".",LitRev!MO3)</f>
        <v>3</v>
      </c>
      <c r="MP3" s="25">
        <f>IF(ISBLANK(LitRev!MP3),".",LitRev!MP3)</f>
        <v>4</v>
      </c>
      <c r="MQ3" s="25">
        <f>IF(ISBLANK(LitRev!MQ3),".",LitRev!MQ3)</f>
        <v>5</v>
      </c>
      <c r="MR3" s="25">
        <f>IF(ISBLANK(LitRev!MR3),".",LitRev!MR3)</f>
        <v>6</v>
      </c>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row>
    <row r="4" spans="1:483" x14ac:dyDescent="0.25">
      <c r="A4" s="39" t="s">
        <v>205</v>
      </c>
      <c r="C4" s="25" t="str">
        <f>IF(ISBLANK(LitRev!C4),".",LitRev!C4)</f>
        <v>+16 bg conventional with 16 bg cellulosic</v>
      </c>
      <c r="D4" s="25" t="str">
        <f>IF(ISBLANK(LitRev!D4),".",LitRev!D4)</f>
        <v>+16 bg conventional with 20 bg cellulosic</v>
      </c>
      <c r="E4" s="25" t="str">
        <f>IF(ISBLANK(LitRev!E4),".",LitRev!E4)</f>
        <v>Base vs. 2.5$, 75 m.a.</v>
      </c>
      <c r="F4" s="25" t="str">
        <f>IF(ISBLANK(LitRev!F4),".",LitRev!F4)</f>
        <v>Base vs. 2.5$, 80 m.a.</v>
      </c>
      <c r="G4" s="25" t="str">
        <f>IF(ISBLANK(LitRev!G4),".",LitRev!G4)</f>
        <v>Base vs. 2.5$, 85 ma</v>
      </c>
      <c r="H4" s="25" t="str">
        <f>IF(ISBLANK(LitRev!H4),".",LitRev!H4)</f>
        <v>Base vs. 2.5$, 90 ma</v>
      </c>
      <c r="I4" s="25" t="str">
        <f>IF(ISBLANK(LitRev!I4),".",LitRev!I4)</f>
        <v>Base vs. 3$, 75 m.a.</v>
      </c>
      <c r="J4" s="25" t="str">
        <f>IF(ISBLANK(LitRev!J4),".",LitRev!J4)</f>
        <v>Base vs. 3$, 80 m.a.</v>
      </c>
      <c r="K4" s="25" t="str">
        <f>IF(ISBLANK(LitRev!K4),".",LitRev!K4)</f>
        <v>Base vs. 3$, 85 ma</v>
      </c>
      <c r="L4" s="25" t="str">
        <f>IF(ISBLANK(LitRev!L4),".",LitRev!L4)</f>
        <v>Base vs. 3$, 90 ma</v>
      </c>
      <c r="M4" s="25" t="str">
        <f>IF(ISBLANK(LitRev!M4),".",LitRev!M4)</f>
        <v>Base vs. 2.5$, 75 m.a.</v>
      </c>
      <c r="N4" s="25" t="str">
        <f>IF(ISBLANK(LitRev!N4),".",LitRev!N4)</f>
        <v>Base vs. 2.5$, 80 m.a.</v>
      </c>
      <c r="O4" s="25" t="str">
        <f>IF(ISBLANK(LitRev!O4),".",LitRev!O4)</f>
        <v>Base vs. 2.5$, 85 ma</v>
      </c>
      <c r="P4" s="25" t="str">
        <f>IF(ISBLANK(LitRev!P4),".",LitRev!P4)</f>
        <v>Base vs. 2.5$, 90 ma</v>
      </c>
      <c r="Q4" s="25" t="str">
        <f>IF(ISBLANK(LitRev!Q4),".",LitRev!Q4)</f>
        <v>Base vs. 3$, 75 m.a.</v>
      </c>
      <c r="R4" s="25" t="str">
        <f>IF(ISBLANK(LitRev!R4),".",LitRev!R4)</f>
        <v>Base vs. 3$, 80 m.a.</v>
      </c>
      <c r="S4" s="25" t="str">
        <f>IF(ISBLANK(LitRev!S4),".",LitRev!S4)</f>
        <v>Base vs. 3$, 85 ma</v>
      </c>
      <c r="T4" s="25" t="str">
        <f>IF(ISBLANK(LitRev!T4),".",LitRev!T4)</f>
        <v>Base vs. 3$, 90 ma</v>
      </c>
      <c r="U4" s="25" t="str">
        <f>IF(ISBLANK(LitRev!U4),".",LitRev!U4)</f>
        <v>Mandate, tax credit, tariffs</v>
      </c>
      <c r="V4" s="25" t="str">
        <f>IF(ISBLANK(LitRev!V4),".",LitRev!V4)</f>
        <v>Mandate, tax credit</v>
      </c>
      <c r="W4" s="25" t="str">
        <f>IF(ISBLANK(LitRev!W4),".",LitRev!W4)</f>
        <v>Mandate, tariff</v>
      </c>
      <c r="X4" s="25" t="str">
        <f>IF(ISBLANK(LitRev!X4),".",LitRev!X4)</f>
        <v>Mandate only</v>
      </c>
      <c r="Y4" s="25" t="str">
        <f>IF(ISBLANK(LitRev!Y4),".",LitRev!Y4)</f>
        <v>Mandate, tax credit=tariff</v>
      </c>
      <c r="Z4" s="25" t="str">
        <f>IF(ISBLANK(LitRev!Z4),".",LitRev!Z4)</f>
        <v>Mandate, tax credit, tariffs</v>
      </c>
      <c r="AA4" s="25" t="str">
        <f>IF(ISBLANK(LitRev!AA4),".",LitRev!AA4)</f>
        <v>Mandate, tax credit</v>
      </c>
      <c r="AB4" s="25" t="str">
        <f>IF(ISBLANK(LitRev!AB4),".",LitRev!AB4)</f>
        <v>Mandate, tariff</v>
      </c>
      <c r="AC4" s="25" t="str">
        <f>IF(ISBLANK(LitRev!AC4),".",LitRev!AC4)</f>
        <v>Mandate only</v>
      </c>
      <c r="AD4" s="25" t="str">
        <f>IF(ISBLANK(LitRev!AD4),".",LitRev!AD4)</f>
        <v>Mandate, tax credit=tariff</v>
      </c>
      <c r="AE4" s="25" t="str">
        <f>IF(ISBLANK(LitRev!AE4),".",LitRev!AE4)</f>
        <v>Mandate, tax credit, tariffs</v>
      </c>
      <c r="AF4" s="25" t="str">
        <f>IF(ISBLANK(LitRev!AF4),".",LitRev!AF4)</f>
        <v>Mandate, tax credit</v>
      </c>
      <c r="AG4" s="25" t="str">
        <f>IF(ISBLANK(LitRev!AG4),".",LitRev!AG4)</f>
        <v>Mandate, tariff</v>
      </c>
      <c r="AH4" s="25" t="str">
        <f>IF(ISBLANK(LitRev!AH4),".",LitRev!AH4)</f>
        <v>Mandate only</v>
      </c>
      <c r="AI4" s="25" t="str">
        <f>IF(ISBLANK(LitRev!AI4),".",LitRev!AI4)</f>
        <v>Mandate, tax credit=tariff</v>
      </c>
      <c r="AJ4" s="25" t="str">
        <f>IF(ISBLANK(LitRev!AJ4),".",LitRev!AJ4)</f>
        <v>2005/2006</v>
      </c>
      <c r="AK4" s="25" t="str">
        <f>IF(ISBLANK(LitRev!AK4),".",LitRev!AK4)</f>
        <v>2006/07</v>
      </c>
      <c r="AL4" s="25" t="str">
        <f>IF(ISBLANK(LitRev!AL4),".",LitRev!AL4)</f>
        <v>2007/08</v>
      </c>
      <c r="AM4" s="25" t="str">
        <f>IF(ISBLANK(LitRev!AM4),".",LitRev!AM4)</f>
        <v>2008/09</v>
      </c>
      <c r="AN4" s="25" t="str">
        <f>IF(ISBLANK(LitRev!AN4),".",LitRev!AN4)</f>
        <v>2009/10</v>
      </c>
      <c r="AO4" s="25" t="str">
        <f>IF(ISBLANK(LitRev!AO4),".",LitRev!AO4)</f>
        <v>full mandate, stochastic</v>
      </c>
      <c r="AP4" s="25" t="str">
        <f>IF(ISBLANK(LitRev!AP4),".",LitRev!AP4)</f>
        <v>flexible mandate, stochastic</v>
      </c>
      <c r="AQ4" s="25" t="str">
        <f>IF(ISBLANK(LitRev!AQ4),".",LitRev!AQ4)</f>
        <v>flexible mandate (reduce conventional ethanol mandate by 2.4 billion carryonver RINs)</v>
      </c>
      <c r="AR4" s="25" t="str">
        <f>IF(ISBLANK(LitRev!AR4),".",LitRev!AR4)</f>
        <v>Reduced mandate, 2013/14</v>
      </c>
      <c r="AS4" s="25" t="str">
        <f>IF(ISBLANK(LitRev!AS4),".",LitRev!AS4)</f>
        <v>Reduced mandate, 2014/15</v>
      </c>
      <c r="AT4" s="25" t="str">
        <f>IF(ISBLANK(LitRev!AT4),".",LitRev!AT4)</f>
        <v>Reduced mandate, 2015/16</v>
      </c>
      <c r="AU4" s="25" t="str">
        <f>IF(ISBLANK(LitRev!AU4),".",LitRev!AU4)</f>
        <v>Reduced mandate, 2016/17</v>
      </c>
      <c r="AV4" s="25" t="str">
        <f>IF(ISBLANK(LitRev!AV4),".",LitRev!AV4)</f>
        <v>Reduced mandate, 2017/18</v>
      </c>
      <c r="AW4" s="25" t="str">
        <f>IF(ISBLANK(LitRev!AW4),".",LitRev!AW4)</f>
        <v>Reduced mandate, 2018/19</v>
      </c>
      <c r="AX4" s="25" t="str">
        <f>IF(ISBLANK(LitRev!AX4),".",LitRev!AX4)</f>
        <v>Reduced mandate, 2019/20</v>
      </c>
      <c r="AY4" s="25">
        <f>IF(ISBLANK(LitRev!AY4),".",LitRev!AY4)</f>
        <v>2017</v>
      </c>
      <c r="AZ4" s="25">
        <f>IF(ISBLANK(LitRev!AZ4),".",LitRev!AZ4)</f>
        <v>2022</v>
      </c>
      <c r="BA4" s="25" t="str">
        <f>IF(ISBLANK(LitRev!BA4),".",LitRev!BA4)</f>
        <v>RFS + VEETC renewed</v>
      </c>
      <c r="BB4" s="25" t="str">
        <f>IF(ISBLANK(LitRev!BB4),".",LitRev!BB4)</f>
        <v>RFS+VEETC phased out</v>
      </c>
      <c r="BC4" s="25" t="str">
        <f>IF(ISBLANK(LitRev!BC4),".",LitRev!BC4)</f>
        <v>RFS only</v>
      </c>
      <c r="BD4" s="25" t="str">
        <f>IF(ISBLANK(LitRev!BD4),".",LitRev!BD4)</f>
        <v xml:space="preserve">VEETC </v>
      </c>
      <c r="BE4" s="25" t="str">
        <f>IF(ISBLANK(LitRev!BE4),".",LitRev!BE4)</f>
        <v>average 2005-2011</v>
      </c>
      <c r="BF4" s="25">
        <f>IF(ISBLANK(LitRev!BF4),".",LitRev!BF4)</f>
        <v>2012</v>
      </c>
      <c r="BG4" s="25" t="str">
        <f>IF(ISBLANK(LitRev!BG4),".",LitRev!BG4)</f>
        <v>RFS</v>
      </c>
      <c r="BH4" s="25" t="str">
        <f>IF(ISBLANK(LitRev!BH4),".",LitRev!BH4)</f>
        <v>Carbon tax</v>
      </c>
      <c r="BI4" s="25" t="str">
        <f>IF(ISBLANK(LitRev!BI4),".",LitRev!BI4)</f>
        <v>LCFS</v>
      </c>
      <c r="BJ4" s="25" t="str">
        <f>IF(ISBLANK(LitRev!BJ4),".",LitRev!BJ4)</f>
        <v>Mandate, 2022</v>
      </c>
      <c r="BK4" s="25" t="str">
        <f>IF(ISBLANK(LitRev!BK4),".",LitRev!BK4)</f>
        <v>Mandate with tax credit 2022</v>
      </c>
      <c r="BL4" s="25" t="str">
        <f>IF(ISBLANK(LitRev!BL4),".",LitRev!BL4)</f>
        <v>Scenario 1: RFS vs. BAU</v>
      </c>
      <c r="BM4" s="25" t="str">
        <f>IF(ISBLANK(LitRev!BM4),".",LitRev!BM4)</f>
        <v>Scenario 1: RFS,VEETC vs. BAU</v>
      </c>
      <c r="BN4" s="25" t="str">
        <f>IF(ISBLANK(LitRev!BN4),".",LitRev!BN4)</f>
        <v>Scenario 1: RFS, VEETC, tariff vs. BAU</v>
      </c>
      <c r="BO4" s="25" t="str">
        <f>IF(ISBLANK(LitRev!BO4),".",LitRev!BO4)</f>
        <v>Secnario 2: sugar cane ethanol increase, RFS vs. BAU</v>
      </c>
      <c r="BP4" s="25" t="str">
        <f>IF(ISBLANK(LitRev!BP4),".",LitRev!BP4)</f>
        <v>Scenario 2: RFS,VEETC vs. BAU</v>
      </c>
      <c r="BQ4" s="25" t="str">
        <f>IF(ISBLANK(LitRev!BQ4),".",LitRev!BQ4)</f>
        <v>Scenario 2: RFS, VEETC, tariff vs. BAU</v>
      </c>
      <c r="BR4" s="25" t="str">
        <f>IF(ISBLANK(LitRev!BR4),".",LitRev!BR4)</f>
        <v>Scenario 2: RFS, VEETC, tariff vs. VEETC only</v>
      </c>
      <c r="BS4" s="25" t="str">
        <f>IF(ISBLANK(LitRev!BS4),".",LitRev!BS4)</f>
        <v xml:space="preserve">use only 2014 scenario as other RFS changes are smaller </v>
      </c>
      <c r="BT4" s="25" t="str">
        <f>IF(ISBLANK(LitRev!BT4),".",LitRev!BT4)</f>
        <v>Laissez faire</v>
      </c>
      <c r="BU4" s="25" t="str">
        <f>IF(ISBLANK(LitRev!BU4),".",LitRev!BU4)</f>
        <v>Status quo</v>
      </c>
      <c r="BV4" s="25" t="str">
        <f>IF(ISBLANK(LitRev!BV4),".",LitRev!BV4)</f>
        <v>First best</v>
      </c>
      <c r="BW4" s="25" t="str">
        <f>IF(ISBLANK(LitRev!BW4),".",LitRev!BW4)</f>
        <v>Optimal tax and subsidy</v>
      </c>
      <c r="BX4" s="25" t="str">
        <f>IF(ISBLANK(LitRev!BX4),".",LitRev!BX4)</f>
        <v>Optimal subsidy</v>
      </c>
      <c r="BY4" s="25" t="str">
        <f>IF(ISBLANK(LitRev!BY4),".",LitRev!BY4)</f>
        <v>Optimal mandate</v>
      </c>
      <c r="BZ4" s="25">
        <f>IF(ISBLANK(LitRev!BZ4),".",LitRev!BZ4)</f>
        <v>0</v>
      </c>
      <c r="CA4" s="25">
        <f>IF(ISBLANK(LitRev!CA4),".",LitRev!CA4)</f>
        <v>0</v>
      </c>
      <c r="CB4" s="25" t="str">
        <f>IF(ISBLANK(LitRev!CB4),".",LitRev!CB4)</f>
        <v>DOE low</v>
      </c>
      <c r="CC4" s="25" t="str">
        <f>IF(ISBLANK(LitRev!CC4),".",LitRev!CC4)</f>
        <v>Future</v>
      </c>
      <c r="CD4" s="25" t="str">
        <f>IF(ISBLANK(LitRev!CD4),".",LitRev!CD4)</f>
        <v>DOE reference</v>
      </c>
      <c r="CE4" s="25" t="str">
        <f>IF(ISBLANK(LitRev!CE4),".",LitRev!CE4)</f>
        <v>DOE high, 148$/barrel</v>
      </c>
      <c r="CF4" s="25" t="str">
        <f>IF(ISBLANK(LitRev!CF4),".",LitRev!CF4)</f>
        <v>S1-LP: tax credit retained, low oil price</v>
      </c>
      <c r="CG4" s="25" t="str">
        <f>IF(ISBLANK(LitRev!CG4),".",LitRev!CG4)</f>
        <v>S2-LP</v>
      </c>
      <c r="CH4" s="25" t="str">
        <f>IF(ISBLANK(LitRev!CH4),".",LitRev!CH4)</f>
        <v>S3-LP</v>
      </c>
      <c r="CI4" s="25" t="str">
        <f>IF(ISBLANK(LitRev!CI4),".",LitRev!CI4)</f>
        <v>S1-HP</v>
      </c>
      <c r="CJ4" s="25" t="str">
        <f>IF(ISBLANK(LitRev!CJ4),".",LitRev!CJ4)</f>
        <v>S2-HP</v>
      </c>
      <c r="CK4" s="25" t="str">
        <f>IF(ISBLANK(LitRev!CK4),".",LitRev!CK4)</f>
        <v>S3-HP</v>
      </c>
      <c r="CL4" s="25" t="str">
        <f>IF(ISBLANK(LitRev!CL4),".",LitRev!CL4)</f>
        <v>yield elasticity = 0</v>
      </c>
      <c r="CM4" s="25" t="str">
        <f>IF(ISBLANK(LitRev!CM4),".",LitRev!CM4)</f>
        <v>yield elasticity = 0.2</v>
      </c>
      <c r="CN4" s="25" t="str">
        <f>IF(ISBLANK(LitRev!CN4),".",LitRev!CN4)</f>
        <v>yield elasticity = 2</v>
      </c>
      <c r="CO4" s="25">
        <f>IF(ISBLANK(LitRev!CO4),".",LitRev!CO4)</f>
        <v>0</v>
      </c>
      <c r="CP4" s="25">
        <f>IF(ISBLANK(LitRev!CP4),".",LitRev!CP4)</f>
        <v>0</v>
      </c>
      <c r="CQ4" s="25" t="str">
        <f>IF(ISBLANK(LitRev!CQ4),".",LitRev!CQ4)</f>
        <v>RFS vs. BAU</v>
      </c>
      <c r="CR4" s="25" t="str">
        <f>IF(ISBLANK(LitRev!CR4),".",LitRev!CR4)</f>
        <v>RFS+LCFS</v>
      </c>
      <c r="CS4" s="25" t="str">
        <f>IF(ISBLANK(LitRev!CS4),".",LitRev!CS4)</f>
        <v>RFS + LCFS + CO2 price</v>
      </c>
      <c r="CT4" s="25" t="str">
        <f>IF(ISBLANK(LitRev!CT4),".",LitRev!CT4)</f>
        <v>market scenario, low price, high substitution elasticity</v>
      </c>
      <c r="CU4" s="25" t="str">
        <f>IF(ISBLANK(LitRev!CU4),".",LitRev!CU4)</f>
        <v xml:space="preserve">market scenario, high price, high substitution </v>
      </c>
      <c r="CV4" s="25" t="str">
        <f>IF(ISBLANK(LitRev!CV4),".",LitRev!CV4)</f>
        <v>market scenario, low price, low substitution</v>
      </c>
      <c r="CW4" s="25" t="str">
        <f>IF(ISBLANK(LitRev!CW4),".",LitRev!CW4)</f>
        <v xml:space="preserve">market scenario, high price, low substitution </v>
      </c>
      <c r="CX4" s="25" t="str">
        <f>IF(ISBLANK(LitRev!CX4),".",LitRev!CX4)</f>
        <v>intervention, low price, high substitution elasticity</v>
      </c>
      <c r="CY4" s="25" t="str">
        <f>IF(ISBLANK(LitRev!CY4),".",LitRev!CY4)</f>
        <v xml:space="preserve">intervention, high price, high substitution </v>
      </c>
      <c r="CZ4" s="25" t="str">
        <f>IF(ISBLANK(LitRev!CZ4),".",LitRev!CZ4)</f>
        <v>intervention, low price, low substitution</v>
      </c>
      <c r="DA4" s="25" t="str">
        <f>IF(ISBLANK(LitRev!DA4),".",LitRev!DA4)</f>
        <v xml:space="preserve">intervention, high price, low substitution </v>
      </c>
      <c r="DB4" s="25" t="str">
        <f>IF(ISBLANK(LitRev!DB4),".",LitRev!DB4)</f>
        <v>RPS</v>
      </c>
      <c r="DC4" s="25" t="str">
        <f>IF(ISBLANK(LitRev!DC4),".",LitRev!DC4)</f>
        <v>RFS vs. BAU</v>
      </c>
      <c r="DD4" s="25" t="str">
        <f>IF(ISBLANK(LitRev!DD4),".",LitRev!DD4)</f>
        <v>RFS+RPS</v>
      </c>
      <c r="DE4" s="25" t="str">
        <f>IF(ISBLANK(LitRev!DE4),".",LitRev!DE4)</f>
        <v>Carbon tax</v>
      </c>
      <c r="DF4" s="25" t="str">
        <f>IF(ISBLANK(LitRev!DF4),".",LitRev!DF4)</f>
        <v>Option 1, waived all mandates</v>
      </c>
      <c r="DG4" s="25" t="str">
        <f>IF(ISBLANK(LitRev!DG4),".",LitRev!DG4)</f>
        <v xml:space="preserve">Option 2, waived cellulosic mandates only </v>
      </c>
      <c r="DH4" s="25" t="str">
        <f>IF(ISBLANK(LitRev!DH4),".",LitRev!DH4)</f>
        <v>Option 3, waived cellulosic and advanced</v>
      </c>
      <c r="DI4" s="25" t="str">
        <f>IF(ISBLANK(LitRev!DI4),".",LitRev!DI4)</f>
        <v xml:space="preserve">Option 3 </v>
      </c>
      <c r="DJ4" s="25" t="str">
        <f>IF(ISBLANK(LitRev!DJ4),".",LitRev!DJ4)</f>
        <v>2010,RFS 50%</v>
      </c>
      <c r="DK4" s="25" t="str">
        <f>IF(ISBLANK(LitRev!DK4),".",LitRev!DK4)</f>
        <v>2010, RFS75%</v>
      </c>
      <c r="DL4" s="25" t="str">
        <f>IF(ISBLANK(LitRev!DL4),".",LitRev!DL4)</f>
        <v>2010 RFS125%</v>
      </c>
      <c r="DM4" s="25" t="str">
        <f>IF(ISBLANK(LitRev!DM4),".",LitRev!DM4)</f>
        <v>2010. RFS 150%</v>
      </c>
      <c r="DN4" s="25" t="str">
        <f>IF(ISBLANK(LitRev!DN4),".",LitRev!DN4)</f>
        <v>2020. RFS 50%</v>
      </c>
      <c r="DO4" s="25" t="str">
        <f>IF(ISBLANK(LitRev!DO4),".",LitRev!DO4)</f>
        <v>2020 RFS 75%</v>
      </c>
      <c r="DP4" s="25" t="str">
        <f>IF(ISBLANK(LitRev!DP4),".",LitRev!DP4)</f>
        <v>2020 RFS 125%</v>
      </c>
      <c r="DQ4" s="25" t="str">
        <f>IF(ISBLANK(LitRev!DQ4),".",LitRev!DQ4)</f>
        <v>2020 RFS 150%</v>
      </c>
      <c r="DR4" s="25" t="str">
        <f>IF(ISBLANK(LitRev!DR4),".",LitRev!DR4)</f>
        <v>2020 High Corn scenario - Conventional ethanol displaces cellulosic</v>
      </c>
      <c r="DS4" s="25" t="str">
        <f>IF(ISBLANK(LitRev!DS4),".",LitRev!DS4)</f>
        <v>2030. RFS 50%</v>
      </c>
      <c r="DT4" s="25" t="str">
        <f>IF(ISBLANK(LitRev!DT4),".",LitRev!DT4)</f>
        <v>2030 RFS 75%</v>
      </c>
      <c r="DU4" s="25" t="str">
        <f>IF(ISBLANK(LitRev!DU4),".",LitRev!DU4)</f>
        <v>2030 RFS 125%</v>
      </c>
      <c r="DV4" s="25" t="str">
        <f>IF(ISBLANK(LitRev!DV4),".",LitRev!DV4)</f>
        <v>2030 RFS 150%</v>
      </c>
      <c r="DW4" s="25" t="str">
        <f>IF(ISBLANK(LitRev!DW4),".",LitRev!DW4)</f>
        <v>High Corn scenario - Conventional ethanol displaces cellulosic</v>
      </c>
      <c r="DX4" s="25" t="str">
        <f>IF(ISBLANK(LitRev!DX4),".",LitRev!DX4)</f>
        <v>All inclusive</v>
      </c>
      <c r="DY4" s="25" t="str">
        <f>IF(ISBLANK(LitRev!DY4),".",LitRev!DY4)</f>
        <v>Mandates-only</v>
      </c>
      <c r="DZ4" s="25" t="str">
        <f>IF(ISBLANK(LitRev!DZ4),".",LitRev!DZ4)</f>
        <v>Beta, RFS 80%</v>
      </c>
      <c r="EA4" s="25" t="str">
        <f>IF(ISBLANK(LitRev!EA4),".",LitRev!EA4)</f>
        <v>Beta, RFS 60%</v>
      </c>
      <c r="EB4" s="25" t="str">
        <f>IF(ISBLANK(LitRev!EB4),".",LitRev!EB4)</f>
        <v>Beta, RFS 40%</v>
      </c>
      <c r="EC4" s="25" t="str">
        <f>IF(ISBLANK(LitRev!EC4),".",LitRev!EC4)</f>
        <v>Beta, RFS 20%</v>
      </c>
      <c r="ED4" s="25" t="str">
        <f>IF(ISBLANK(LitRev!ED4),".",LitRev!ED4)</f>
        <v>Beta, RFS 0%</v>
      </c>
      <c r="EE4" s="25" t="str">
        <f>IF(ISBLANK(LitRev!EE4),".",LitRev!EE4)</f>
        <v>uniform, RFS 80%</v>
      </c>
      <c r="EF4" s="25" t="str">
        <f>IF(ISBLANK(LitRev!EF4),".",LitRev!EF4)</f>
        <v>uniform, RFS 60%</v>
      </c>
      <c r="EG4" s="25" t="str">
        <f>IF(ISBLANK(LitRev!EG4),".",LitRev!EG4)</f>
        <v>uniform, RFS 40%</v>
      </c>
      <c r="EH4" s="25" t="str">
        <f>IF(ISBLANK(LitRev!EH4),".",LitRev!EH4)</f>
        <v>uniform, RFS 20%</v>
      </c>
      <c r="EI4" s="25" t="str">
        <f>IF(ISBLANK(LitRev!EI4),".",LitRev!EI4)</f>
        <v>uniform, RFS 0%</v>
      </c>
      <c r="EJ4" s="25">
        <f>IF(ISBLANK(LitRev!EJ4),".",LitRev!EJ4)</f>
        <v>0</v>
      </c>
      <c r="EK4" s="25" t="str">
        <f>IF(ISBLANK(LitRev!EK4),".",LitRev!EK4)</f>
        <v>Expected suspension, RFS reduced 10%</v>
      </c>
      <c r="EL4" s="25" t="str">
        <f>IF(ISBLANK(LitRev!EL4),".",LitRev!EL4)</f>
        <v>Expected suspension, RFS reduced 20%</v>
      </c>
      <c r="EM4" s="25" t="str">
        <f>IF(ISBLANK(LitRev!EM4),".",LitRev!EM4)</f>
        <v>Expected suspension, RFS reduced 30%</v>
      </c>
      <c r="EN4" s="25" t="str">
        <f>IF(ISBLANK(LitRev!EN4),".",LitRev!EN4)</f>
        <v>Expected suspension, RFS reduced 40%</v>
      </c>
      <c r="EO4" s="25" t="str">
        <f>IF(ISBLANK(LitRev!EO4),".",LitRev!EO4)</f>
        <v>Expected suspension, RFS reduced 50%</v>
      </c>
      <c r="EP4" s="25" t="str">
        <f>IF(ISBLANK(LitRev!EP4),".",LitRev!EP4)</f>
        <v>Unexpected suspension, RFS reduced 10%</v>
      </c>
      <c r="EQ4" s="25" t="str">
        <f>IF(ISBLANK(LitRev!EQ4),".",LitRev!EQ4)</f>
        <v>Unexpected suspension, RFS reduced 20%</v>
      </c>
      <c r="ER4" s="25" t="str">
        <f>IF(ISBLANK(LitRev!ER4),".",LitRev!ER4)</f>
        <v>Unexpected suspension, RFS reduced 30%</v>
      </c>
      <c r="ES4" s="25" t="str">
        <f>IF(ISBLANK(LitRev!ES4),".",LitRev!ES4)</f>
        <v>Unexpected suspension, RFS reduced 40%</v>
      </c>
      <c r="ET4" s="25" t="str">
        <f>IF(ISBLANK(LitRev!ET4),".",LitRev!ET4)</f>
        <v>Unexpected suspension, RFS reduced 50%</v>
      </c>
      <c r="EU4" s="25" t="str">
        <f>IF(ISBLANK(LitRev!EU4),".",LitRev!EU4)</f>
        <v>Expected suspension, RFS reduced 10%</v>
      </c>
      <c r="EV4" s="25" t="str">
        <f>IF(ISBLANK(LitRev!EV4),".",LitRev!EV4)</f>
        <v>Expected suspension, RFS reduced 20%</v>
      </c>
      <c r="EW4" s="25" t="str">
        <f>IF(ISBLANK(LitRev!EW4),".",LitRev!EW4)</f>
        <v>Expected suspension, RFS reduced 30%</v>
      </c>
      <c r="EX4" s="25" t="str">
        <f>IF(ISBLANK(LitRev!EX4),".",LitRev!EX4)</f>
        <v>Expected suspension, RFS reduced 40%</v>
      </c>
      <c r="EY4" s="25" t="str">
        <f>IF(ISBLANK(LitRev!EY4),".",LitRev!EY4)</f>
        <v>Expected suspension, RFS reduced 50%</v>
      </c>
      <c r="EZ4" s="25" t="str">
        <f>IF(ISBLANK(LitRev!EZ4),".",LitRev!EZ4)</f>
        <v>Unexpected suspension, RFS reduced 10%</v>
      </c>
      <c r="FA4" s="25" t="str">
        <f>IF(ISBLANK(LitRev!FA4),".",LitRev!FA4)</f>
        <v>Unexpected suspension, RFS reduced 20%</v>
      </c>
      <c r="FB4" s="25" t="str">
        <f>IF(ISBLANK(LitRev!FB4),".",LitRev!FB4)</f>
        <v>Unexpected suspension, RFS reduced 30%</v>
      </c>
      <c r="FC4" s="25" t="str">
        <f>IF(ISBLANK(LitRev!FC4),".",LitRev!FC4)</f>
        <v>Unexpected suspension, RFS reduced 40%</v>
      </c>
      <c r="FD4" s="25" t="str">
        <f>IF(ISBLANK(LitRev!FD4),".",LitRev!FD4)</f>
        <v>Unexpected suspension, RFS reduced 50%</v>
      </c>
      <c r="FE4" s="25" t="str">
        <f>IF(ISBLANK(LitRev!FE4),".",LitRev!FE4)</f>
        <v>Expected suspension, RFS reduced 10%</v>
      </c>
      <c r="FF4" s="25" t="str">
        <f>IF(ISBLANK(LitRev!FF4),".",LitRev!FF4)</f>
        <v>Expected suspension, RFS reduced 20%</v>
      </c>
      <c r="FG4" s="25" t="str">
        <f>IF(ISBLANK(LitRev!FG4),".",LitRev!FG4)</f>
        <v>Expected suspension, RFS reduced 30%</v>
      </c>
      <c r="FH4" s="25" t="str">
        <f>IF(ISBLANK(LitRev!FH4),".",LitRev!FH4)</f>
        <v>Expected suspension, RFS reduced 40%</v>
      </c>
      <c r="FI4" s="25" t="str">
        <f>IF(ISBLANK(LitRev!FI4),".",LitRev!FI4)</f>
        <v>Expected suspension, RFS reduced 50%</v>
      </c>
      <c r="FJ4" s="25" t="str">
        <f>IF(ISBLANK(LitRev!FJ4),".",LitRev!FJ4)</f>
        <v>Unexpected suspension, RFS reduced 10%</v>
      </c>
      <c r="FK4" s="25" t="str">
        <f>IF(ISBLANK(LitRev!FK4),".",LitRev!FK4)</f>
        <v>Unexpected suspension, RFS reduced 20%</v>
      </c>
      <c r="FL4" s="25" t="str">
        <f>IF(ISBLANK(LitRev!FL4),".",LitRev!FL4)</f>
        <v>Unexpected suspension, RFS reduced 30%</v>
      </c>
      <c r="FM4" s="25" t="str">
        <f>IF(ISBLANK(LitRev!FM4),".",LitRev!FM4)</f>
        <v>Unexpected suspension, RFS reduced 40%</v>
      </c>
      <c r="FN4" s="25" t="str">
        <f>IF(ISBLANK(LitRev!FN4),".",LitRev!FN4)</f>
        <v>Unexpected suspension, RFS reduced 50%</v>
      </c>
      <c r="FO4" s="25" t="str">
        <f>IF(ISBLANK(LitRev!FO4),".",LitRev!FO4)</f>
        <v>Full effects only, do not show restricted experiments that show partial results</v>
      </c>
      <c r="FP4" s="25" t="str">
        <f>IF(ISBLANK(LitRev!FP4),".",LitRev!FP4)</f>
        <v>with byproducts because authors discount case without by-products</v>
      </c>
      <c r="FQ4" s="25" t="str">
        <f>IF(ISBLANK(LitRev!FQ4),".",LitRev!FQ4)</f>
        <v>Waiver with RIN rollover, 2013</v>
      </c>
      <c r="FR4" s="25" t="str">
        <f>IF(ISBLANK(LitRev!FR4),".",LitRev!FR4)</f>
        <v>Waiver with rollover, 2014</v>
      </c>
      <c r="FS4" s="25" t="str">
        <f>IF(ISBLANK(LitRev!FS4),".",LitRev!FS4)</f>
        <v>waiver without rollover, 2013</v>
      </c>
      <c r="FT4" s="25" t="str">
        <f>IF(ISBLANK(LitRev!FT4),".",LitRev!FT4)</f>
        <v>waiver without rollover, 2014</v>
      </c>
      <c r="FU4" s="25" t="str">
        <f>IF(ISBLANK(LitRev!FU4),".",LitRev!FU4)</f>
        <v>Strong drought</v>
      </c>
      <c r="FV4" s="25" t="str">
        <f>IF(ISBLANK(LitRev!FV4),".",LitRev!FV4)</f>
        <v>Median drought</v>
      </c>
      <c r="FW4" s="25" t="str">
        <f>IF(ISBLANK(LitRev!FW4),".",LitRev!FW4)</f>
        <v>Weak drought</v>
      </c>
      <c r="FX4" s="25" t="str">
        <f>IF(ISBLANK(LitRev!FX4),".",LitRev!FX4)</f>
        <v>RFS vs. BAU</v>
      </c>
      <c r="FY4" s="25" t="str">
        <f>IF(ISBLANK(LitRev!FY4),".",LitRev!FY4)</f>
        <v>EISA gap, 2014</v>
      </c>
      <c r="FZ4" s="25" t="str">
        <f>IF(ISBLANK(LitRev!FZ4),".",LitRev!FZ4)</f>
        <v>EISA gap, 2015</v>
      </c>
      <c r="GA4" s="25" t="str">
        <f>IF(ISBLANK(LitRev!GA4),".",LitRev!GA4)</f>
        <v>EISA gap, 2016</v>
      </c>
      <c r="GB4" s="25" t="str">
        <f>IF(ISBLANK(LitRev!GB4),".",LitRev!GB4)</f>
        <v>No broader waivers, 2014</v>
      </c>
      <c r="GC4" s="25" t="str">
        <f>IF(ISBLANK(LitRev!GC4),".",LitRev!GC4)</f>
        <v>No broader waivers, 2015</v>
      </c>
      <c r="GD4" s="25" t="str">
        <f>IF(ISBLANK(LitRev!GD4),".",LitRev!GD4)</f>
        <v>No broader waivers, 2016</v>
      </c>
      <c r="GE4" s="25" t="str">
        <f>IF(ISBLANK(LitRev!GE4),".",LitRev!GE4)</f>
        <v>10% blend; $0 subsidy</v>
      </c>
      <c r="GF4" s="25" t="str">
        <f>IF(ISBLANK(LitRev!GF4),".",LitRev!GF4)</f>
        <v>20% blend, $ subsidy</v>
      </c>
      <c r="GG4" s="25" t="str">
        <f>IF(ISBLANK(LitRev!GG4),".",LitRev!GG4)</f>
        <v>30% blend, $0 subsidy</v>
      </c>
      <c r="GH4" s="25" t="str">
        <f>IF(ISBLANK(LitRev!GH4),".",LitRev!GH4)</f>
        <v>Policy, Zero cult. land growth (global)</v>
      </c>
      <c r="GI4" s="25" t="str">
        <f>IF(ISBLANK(LitRev!GI4),".",LitRev!GI4)</f>
        <v>Policy, Low cult. land growth (global)</v>
      </c>
      <c r="GJ4" s="25" t="str">
        <f>IF(ISBLANK(LitRev!GJ4),".",LitRev!GJ4)</f>
        <v>Policy, Mid-level cult. land growth (global)</v>
      </c>
      <c r="GK4" s="25" t="str">
        <f>IF(ISBLANK(LitRev!GK4),".",LitRev!GK4)</f>
        <v>Policy, High cult. land growth (global)</v>
      </c>
      <c r="GL4" s="25" t="str">
        <f>IF(ISBLANK(LitRev!GL4),".",LitRev!GL4)</f>
        <v>Market, Zero cult. land growth (global)</v>
      </c>
      <c r="GM4" s="25" t="str">
        <f>IF(ISBLANK(LitRev!GM4),".",LitRev!GM4)</f>
        <v>Market, Low cult. land growth (global)</v>
      </c>
      <c r="GN4" s="25" t="str">
        <f>IF(ISBLANK(LitRev!GN4),".",LitRev!GN4)</f>
        <v>Market, Mid-level cult. land growth (global)</v>
      </c>
      <c r="GO4" s="25" t="str">
        <f>IF(ISBLANK(LitRev!GO4),".",LitRev!GO4)</f>
        <v>Market, High cult. land growth (global)</v>
      </c>
      <c r="GP4" s="25" t="str">
        <f>IF(ISBLANK(LitRev!GP4),".",LitRev!GP4)</f>
        <v>Mandate vs. No mandate, without yield improvement</v>
      </c>
      <c r="GQ4" s="25" t="str">
        <f>IF(ISBLANK(LitRev!GQ4),".",LitRev!GQ4)</f>
        <v>Mandate vs. No mandate, with yield improvement</v>
      </c>
      <c r="GR4" s="25" t="str">
        <f>IF(ISBLANK(LitRev!GR4),".",LitRev!GR4)</f>
        <v>FASOM model</v>
      </c>
      <c r="GS4" s="25" t="str">
        <f>IF(ISBLANK(LitRev!GS4),".",LitRev!GS4)</f>
        <v>FAPRI-CARD model</v>
      </c>
      <c r="GT4" s="25" t="str">
        <f>IF(ISBLANK(LitRev!GT4),".",LitRev!GT4)</f>
        <v>no subsidies  and mandate</v>
      </c>
      <c r="GU4" s="25" t="str">
        <f>IF(ISBLANK(LitRev!GU4),".",LitRev!GU4)</f>
        <v>$0.51 tax credit, Gasoline P = 2.00</v>
      </c>
      <c r="GV4" s="25" t="str">
        <f>IF(ISBLANK(LitRev!GV4),".",LitRev!GV4)</f>
        <v>$0.51 tax credit, Gasoline P = 2.50</v>
      </c>
      <c r="GW4" s="25" t="str">
        <f>IF(ISBLANK(LitRev!GW4),".",LitRev!GW4)</f>
        <v>Gasoline P = 1.50</v>
      </c>
      <c r="GX4" s="25" t="str">
        <f>IF(ISBLANK(LitRev!GX4),".",LitRev!GX4)</f>
        <v>RFS, $0.51 tax credit, Gasoline P = 2.00</v>
      </c>
      <c r="GY4" s="25" t="str">
        <f>IF(ISBLANK(LitRev!GY4),".",LitRev!GY4)</f>
        <v>RFS, $0.51 tax credit, Gasoline P = 2.50</v>
      </c>
      <c r="GZ4" s="25" t="str">
        <f>IF(ISBLANK(LitRev!GZ4),".",LitRev!GZ4)</f>
        <v>RFS, $0.51 tax credit, Gasoline P = 1.50</v>
      </c>
      <c r="HA4" s="25">
        <f>IF(ISBLANK(LitRev!HA4),".",LitRev!HA4)</f>
        <v>0</v>
      </c>
      <c r="HB4" s="25" t="str">
        <f>IF(ISBLANK(LitRev!HB4),".",LitRev!HB4)</f>
        <v>add 3 b.g., 2006</v>
      </c>
      <c r="HC4" s="25" t="str">
        <f>IF(ISBLANK(LitRev!HC4),".",LitRev!HC4)</f>
        <v>add 3 b.g., 2015</v>
      </c>
      <c r="HD4" s="25" t="str">
        <f>IF(ISBLANK(LitRev!HD4),".",LitRev!HD4)</f>
        <v>average between 1982-2006</v>
      </c>
      <c r="HE4" s="25" t="str">
        <f>IF(ISBLANK(LitRev!HE4),".",LitRev!HE4)</f>
        <v>Scenario 1: Removal of trade U.S. ethanol trade barriers</v>
      </c>
      <c r="HF4" s="25" t="str">
        <f>IF(ISBLANK(LitRev!HF4),".",LitRev!HF4)</f>
        <v>Scenario 2: Removal of trade barriers and tax credit</v>
      </c>
      <c r="HG4" s="25" t="str">
        <f>IF(ISBLANK(LitRev!HG4),".",LitRev!HG4)</f>
        <v>1.8% Corn Yield; 0.5% ethanol yield (Relative to Base with RFS) Table 5 change less Table 4 change</v>
      </c>
      <c r="HH4" s="25" t="str">
        <f>IF(ISBLANK(LitRev!HH4),".",LitRev!HH4)</f>
        <v>4% Corn Yield; 0.5% ethanol yield (Relative to Base with RFS) Table 5 change less Table 4 change</v>
      </c>
      <c r="HI4" s="25" t="str">
        <f>IF(ISBLANK(LitRev!HI4),".",LitRev!HI4)</f>
        <v>1.8% Corn Yield; 1% ethanol yield (Relative to Base with RFS) Table 5 change less Table 4 change</v>
      </c>
      <c r="HJ4" s="25" t="str">
        <f>IF(ISBLANK(LitRev!HJ4),".",LitRev!HJ4)</f>
        <v>4% Corn Yield; 1% ethanol yield (Relative to Base with RFS) Table 5 change less Table 4 change</v>
      </c>
      <c r="HK4" s="25" t="str">
        <f>IF(ISBLANK(LitRev!HK4),".",LitRev!HK4)</f>
        <v>EISA mandate</v>
      </c>
      <c r="HL4" s="25" t="str">
        <f>IF(ISBLANK(LitRev!HL4),".",LitRev!HL4)</f>
        <v>1988 drought with a mandate</v>
      </c>
      <c r="HM4" s="25" t="str">
        <f>IF(ISBLANK(LitRev!HM4),".",LitRev!HM4)</f>
        <v>2004 bumper crop with a mandate</v>
      </c>
      <c r="HN4" s="25" t="str">
        <f>IF(ISBLANK(LitRev!HN4),".",LitRev!HN4)</f>
        <v>removal of credit with a mandate</v>
      </c>
      <c r="HO4" s="25" t="str">
        <f>IF(ISBLANK(LitRev!HO4),".",LitRev!HO4)</f>
        <v>mandate, tax credit, tariff</v>
      </c>
      <c r="HP4" s="25" t="str">
        <f>IF(ISBLANK(LitRev!HP4),".",LitRev!HP4)</f>
        <v>mandate, tariff</v>
      </c>
      <c r="HQ4" s="25" t="str">
        <f>IF(ISBLANK(LitRev!HQ4),".",LitRev!HQ4)</f>
        <v>mandate, tax credit</v>
      </c>
      <c r="HR4" s="25" t="str">
        <f>IF(ISBLANK(LitRev!HR4),".",LitRev!HR4)</f>
        <v>mandate only</v>
      </c>
      <c r="HS4" s="25">
        <f>IF(ISBLANK(LitRev!HS4),".",LitRev!HS4)</f>
        <v>0</v>
      </c>
      <c r="HT4" s="25" t="str">
        <f>IF(ISBLANK(LitRev!HT4),".",LitRev!HT4)</f>
        <v>Mandate vs. No Mandate,  Calculations based on data from FAPRI-MU (2008a).</v>
      </c>
      <c r="HU4" s="25" t="str">
        <f>IF(ISBLANK(LitRev!HU4),".",LitRev!HU4)</f>
        <v>EISA, credit, tariffs expired</v>
      </c>
      <c r="HV4" s="25" t="str">
        <f>IF(ISBLANK(LitRev!HV4),".",LitRev!HV4)</f>
        <v>EISA, credit, tariffs extended indefinitely</v>
      </c>
      <c r="HW4" s="25">
        <f>IF(ISBLANK(LitRev!HW4),".",LitRev!HW4)</f>
        <v>0</v>
      </c>
      <c r="HX4" s="25">
        <f>IF(ISBLANK(LitRev!HX4),".",LitRev!HX4)</f>
        <v>0</v>
      </c>
      <c r="HY4" s="25" t="str">
        <f>IF(ISBLANK(LitRev!HY4),".",LitRev!HY4)</f>
        <v>Baseline to long-run equilibrium</v>
      </c>
      <c r="HZ4" s="25" t="str">
        <f>IF(ISBLANK(LitRev!HZ4),".",LitRev!HZ4)</f>
        <v>($70 oil price ) vs. ($50 oil price )</v>
      </c>
      <c r="IA4" s="25" t="str">
        <f>IF(ISBLANK(LitRev!IA4),".",LitRev!IA4)</f>
        <v>High Energy Price Scenario, with tax credit</v>
      </c>
      <c r="IB4" s="25" t="str">
        <f>IF(ISBLANK(LitRev!IB4),".",LitRev!IB4)</f>
        <v>High Energy Price with Removal of Biofuel Tax Credits Scenario</v>
      </c>
      <c r="IC4" s="25" t="str">
        <f>IF(ISBLANK(LitRev!IC4),".",LitRev!IC4)</f>
        <v>Removal of Biofuel Support Scenario</v>
      </c>
      <c r="ID4" s="25" t="str">
        <f>IF(ISBLANK(LitRev!ID4),".",LitRev!ID4)</f>
        <v>High Energy Price with No Bottlenecks Scenario</v>
      </c>
      <c r="IE4" s="25" t="str">
        <f>IF(ISBLANK(LitRev!IE4),".",LitRev!IE4)</f>
        <v>Tax extended vs. Tax expired</v>
      </c>
      <c r="IF4" s="25">
        <f>IF(ISBLANK(LitRev!IF4),".",LitRev!IF4)</f>
        <v>0</v>
      </c>
      <c r="IG4" s="25" t="str">
        <f>IF(ISBLANK(LitRev!IG4),".",LitRev!IG4)</f>
        <v>fixed subsidy, 40$ oil price, no demand shock</v>
      </c>
      <c r="IH4" s="25" t="str">
        <f>IF(ISBLANK(LitRev!IH4),".",LitRev!IH4)</f>
        <v>fixed subsidy, 60$ oil price, no demand shock</v>
      </c>
      <c r="II4" s="25" t="str">
        <f>IF(ISBLANK(LitRev!II4),".",LitRev!II4)</f>
        <v>fixed subsidy, 80$ oil price, no demand shock</v>
      </c>
      <c r="IJ4" s="25" t="str">
        <f>IF(ISBLANK(LitRev!IJ4),".",LitRev!IJ4)</f>
        <v>fixed subsidy, 100$ oil price, no demand shock</v>
      </c>
      <c r="IK4" s="25" t="str">
        <f>IF(ISBLANK(LitRev!IK4),".",LitRev!IK4)</f>
        <v>fixed subsidy, 120$ oil price, no demand shock</v>
      </c>
      <c r="IL4" s="25" t="str">
        <f>IF(ISBLANK(LitRev!IL4),".",LitRev!IL4)</f>
        <v>fixed subsidy, 40$ oil price, demand shock</v>
      </c>
      <c r="IM4" s="25" t="str">
        <f>IF(ISBLANK(LitRev!IM4),".",LitRev!IM4)</f>
        <v>fixed subsidy, 60$ oil price, demand shock</v>
      </c>
      <c r="IN4" s="25" t="str">
        <f>IF(ISBLANK(LitRev!IN4),".",LitRev!IN4)</f>
        <v>fixed subsidy, 80$ oil price, demand shock</v>
      </c>
      <c r="IO4" s="25" t="str">
        <f>IF(ISBLANK(LitRev!IO4),".",LitRev!IO4)</f>
        <v>fixed subsidy, 100$ oil price, demand shock</v>
      </c>
      <c r="IP4" s="25" t="str">
        <f>IF(ISBLANK(LitRev!IP4),".",LitRev!IP4)</f>
        <v>fixed subsidy, 120$ oil price, demand shock</v>
      </c>
      <c r="IQ4" s="25" t="str">
        <f>IF(ISBLANK(LitRev!IQ4),".",LitRev!IQ4)</f>
        <v>No subsidy, 60$ oil price, demand shock</v>
      </c>
      <c r="IR4" s="25" t="str">
        <f>IF(ISBLANK(LitRev!IR4),".",LitRev!IR4)</f>
        <v>No subsidy, 80$ oil price, demand shock</v>
      </c>
      <c r="IS4" s="25" t="str">
        <f>IF(ISBLANK(LitRev!IS4),".",LitRev!IS4)</f>
        <v>No subsidy, 100$ oil price, demand shock</v>
      </c>
      <c r="IT4" s="25" t="str">
        <f>IF(ISBLANK(LitRev!IT4),".",LitRev!IT4)</f>
        <v>No subsidy, 120$ oil price, demand shock</v>
      </c>
      <c r="IU4" s="25" t="str">
        <f>IF(ISBLANK(LitRev!IU4),".",LitRev!IU4)</f>
        <v>Variable subsidy, 40$ oil price, demand shock</v>
      </c>
      <c r="IV4" s="25" t="str">
        <f>IF(ISBLANK(LitRev!IV4),".",LitRev!IV4)</f>
        <v>Variable subsidy, 60$ oil price, demand shock</v>
      </c>
      <c r="IW4" s="25" t="str">
        <f>IF(ISBLANK(LitRev!IW4),".",LitRev!IW4)</f>
        <v>Variable subsidy, 80$ oil price, demand shock</v>
      </c>
      <c r="IX4" s="25" t="str">
        <f>IF(ISBLANK(LitRev!IX4),".",LitRev!IX4)</f>
        <v>Variable subsidy, 100$ oil price, demand shock</v>
      </c>
      <c r="IY4" s="25" t="str">
        <f>IF(ISBLANK(LitRev!IY4),".",LitRev!IY4)</f>
        <v>Variable subsidy, 120$ oil price, demand shock</v>
      </c>
      <c r="IZ4" s="25" t="str">
        <f>IF(ISBLANK(LitRev!IZ4),".",LitRev!IZ4)</f>
        <v>RFS, 100$ oil price, demand shock</v>
      </c>
      <c r="JA4" s="25" t="str">
        <f>IF(ISBLANK(LitRev!JA4),".",LitRev!JA4)</f>
        <v>RFS, 120$ oil price, demand shock</v>
      </c>
      <c r="JB4" s="25" t="str">
        <f>IF(ISBLANK(LitRev!JB4),".",LitRev!JB4)</f>
        <v>variable subsidy, 40$ oil price, no demand shock</v>
      </c>
      <c r="JC4" s="25" t="str">
        <f>IF(ISBLANK(LitRev!JC4),".",LitRev!JC4)</f>
        <v>variable subsidy, 60$ oil price, no demand shock</v>
      </c>
      <c r="JD4" s="25" t="str">
        <f>IF(ISBLANK(LitRev!JD4),".",LitRev!JD4)</f>
        <v>RFS, 40$ oil price, no demand shock</v>
      </c>
      <c r="JE4" s="25" t="str">
        <f>IF(ISBLANK(LitRev!JE4),".",LitRev!JE4)</f>
        <v>RFS, 60$ oil price, no demand shock</v>
      </c>
      <c r="JF4" s="25" t="str">
        <f>IF(ISBLANK(LitRev!JF4),".",LitRev!JF4)</f>
        <v>RFS, 80$ oil price, no demand shock</v>
      </c>
      <c r="JG4" s="25" t="str">
        <f>IF(ISBLANK(LitRev!JG4),".",LitRev!JG4)</f>
        <v>RFS, 100$ oil price, no demand shock</v>
      </c>
      <c r="JH4" s="25" t="str">
        <f>IF(ISBLANK(LitRev!JH4),".",LitRev!JH4)</f>
        <v>RFS, 120$ oil price, no demand shock</v>
      </c>
      <c r="JI4" s="25" t="str">
        <f>IF(ISBLANK(LitRev!JI4),".",LitRev!JI4)</f>
        <v>fixed subsidy, 40$ oil price, with demand shock</v>
      </c>
      <c r="JJ4" s="25" t="str">
        <f>IF(ISBLANK(LitRev!JJ4),".",LitRev!JJ4)</f>
        <v>fixed subsidy, 60$ oil price, with 10% demand shock</v>
      </c>
      <c r="JK4" s="25" t="str">
        <f>IF(ISBLANK(LitRev!JK4),".",LitRev!JK4)</f>
        <v>fixed subsidy, 80$ oil price, with 10% demand shock</v>
      </c>
      <c r="JL4" s="25" t="str">
        <f>IF(ISBLANK(LitRev!JL4),".",LitRev!JL4)</f>
        <v>fixed subsidy, 100$ oil price, with demand shock</v>
      </c>
      <c r="JM4" s="25" t="str">
        <f>IF(ISBLANK(LitRev!JM4),".",LitRev!JM4)</f>
        <v>fixed subsidy, 120$ oil price, with 10% demand shock</v>
      </c>
      <c r="JN4" s="25" t="str">
        <f>IF(ISBLANK(LitRev!JN4),".",LitRev!JN4)</f>
        <v>variable subsidy, 40$ oil price, with demand shock</v>
      </c>
      <c r="JO4" s="25" t="str">
        <f>IF(ISBLANK(LitRev!JO4),".",LitRev!JO4)</f>
        <v>variable subsidy, 60$ oil price, with 10% demand shock</v>
      </c>
      <c r="JP4" s="25" t="str">
        <f>IF(ISBLANK(LitRev!JP4),".",LitRev!JP4)</f>
        <v>RFS, 40$ oil price, with 10% demand shock</v>
      </c>
      <c r="JQ4" s="25" t="str">
        <f>IF(ISBLANK(LitRev!JQ4),".",LitRev!JQ4)</f>
        <v>RFS, 60$ oil price, with 10% demand shock</v>
      </c>
      <c r="JR4" s="25" t="str">
        <f>IF(ISBLANK(LitRev!JR4),".",LitRev!JR4)</f>
        <v>RFS, 80$ oil price, with 10% demand shock</v>
      </c>
      <c r="JS4" s="25" t="str">
        <f>IF(ISBLANK(LitRev!JS4),".",LitRev!JS4)</f>
        <v xml:space="preserve">fixed subsidy, 40$ oil price, no demand shock,corn yield increased 30% </v>
      </c>
      <c r="JT4" s="25" t="str">
        <f>IF(ISBLANK(LitRev!JT4),".",LitRev!JT4)</f>
        <v xml:space="preserve">fixed subsidy, 60$ oil price, no demand shock, corn yield increased 30% </v>
      </c>
      <c r="JU4" s="25" t="str">
        <f>IF(ISBLANK(LitRev!JU4),".",LitRev!JU4)</f>
        <v xml:space="preserve">fixed subsidy, 80$ oil price, no demand shock, corn yield increased 30% </v>
      </c>
      <c r="JV4" s="25" t="str">
        <f>IF(ISBLANK(LitRev!JV4),".",LitRev!JV4)</f>
        <v xml:space="preserve">fixed subsidy, 100$ oil price, no demand shock, corn yield increased 30% </v>
      </c>
      <c r="JW4" s="25" t="str">
        <f>IF(ISBLANK(LitRev!JW4),".",LitRev!JW4)</f>
        <v xml:space="preserve">fixed subsidy, 120$ oil price, no demand shock, corn yield increased 30% </v>
      </c>
      <c r="JX4" s="25" t="str">
        <f>IF(ISBLANK(LitRev!JX4),".",LitRev!JX4)</f>
        <v xml:space="preserve">variable subsidy, 40$ oil price, no demand shock, corn yield increased 30% </v>
      </c>
      <c r="JY4" s="25" t="str">
        <f>IF(ISBLANK(LitRev!JY4),".",LitRev!JY4)</f>
        <v xml:space="preserve">variable subsidy, 60$ oil price, no demand shock, corn yield increased 30% </v>
      </c>
      <c r="JZ4" s="25" t="str">
        <f>IF(ISBLANK(LitRev!JZ4),".",LitRev!JZ4)</f>
        <v xml:space="preserve">RFS, 40$ oil price, no demand shock, corn yield increased 30% </v>
      </c>
      <c r="KA4" s="25" t="str">
        <f>IF(ISBLANK(LitRev!KA4),".",LitRev!KA4)</f>
        <v xml:space="preserve">RFS, 60$ oil price, no demand shock, corn yield increased 30% </v>
      </c>
      <c r="KB4" s="25" t="str">
        <f>IF(ISBLANK(LitRev!KB4),".",LitRev!KB4)</f>
        <v xml:space="preserve">RFS, 80$ oil price, no demand shock, corn yield increased 30% </v>
      </c>
      <c r="KC4" s="25" t="str">
        <f>IF(ISBLANK(LitRev!KC4),".",LitRev!KC4)</f>
        <v xml:space="preserve">fixed subsidy, 40$ oil price, with demand shock, corn yield increased 30% </v>
      </c>
      <c r="KD4" s="25" t="str">
        <f>IF(ISBLANK(LitRev!KD4),".",LitRev!KD4)</f>
        <v xml:space="preserve">fixed subsidy, 60$ oil price, with 10% demand shock, corn yield increased 30% </v>
      </c>
      <c r="KE4" s="25" t="str">
        <f>IF(ISBLANK(LitRev!KE4),".",LitRev!KE4)</f>
        <v xml:space="preserve">fixed subsidy, 80$ oil price, with 10% demand shock, corn yield increased 30% </v>
      </c>
      <c r="KF4" s="25" t="str">
        <f>IF(ISBLANK(LitRev!KF4),".",LitRev!KF4)</f>
        <v xml:space="preserve">fixed subsidy, 100$ oil price, with demand shock, corn yield increased 30% </v>
      </c>
      <c r="KG4" s="25" t="str">
        <f>IF(ISBLANK(LitRev!KG4),".",LitRev!KG4)</f>
        <v xml:space="preserve">fixed subsidy, 120$ oil price, with 10% demand shock, corn yield increased 30% </v>
      </c>
      <c r="KH4" s="25" t="str">
        <f>IF(ISBLANK(LitRev!KH4),".",LitRev!KH4)</f>
        <v xml:space="preserve">variable subsidy, 40$ oil price, with demand shock, corn yield increased 30% </v>
      </c>
      <c r="KI4" s="25" t="str">
        <f>IF(ISBLANK(LitRev!KI4),".",LitRev!KI4)</f>
        <v xml:space="preserve">variable subsidy, 60$ oil price, with 10% demand shock, corn yield increased 30% </v>
      </c>
      <c r="KJ4" s="25" t="str">
        <f>IF(ISBLANK(LitRev!KJ4),".",LitRev!KJ4)</f>
        <v xml:space="preserve">RFS, 40$ oil price, with 10% demand shock, corn yield increased 30% </v>
      </c>
      <c r="KK4" s="25" t="str">
        <f>IF(ISBLANK(LitRev!KK4),".",LitRev!KK4)</f>
        <v xml:space="preserve">RFS, 60$ oil price, with 10% demand shock, corn yield increased 30% </v>
      </c>
      <c r="KL4" s="25" t="str">
        <f>IF(ISBLANK(LitRev!KL4),".",LitRev!KL4)</f>
        <v xml:space="preserve">fixed subsidy, 40$ oil price, with 10% demand shock, corn yield increased 30% , corn yield increased 30% </v>
      </c>
      <c r="KM4" s="25" t="str">
        <f>IF(ISBLANK(LitRev!KM4),".",LitRev!KM4)</f>
        <v xml:space="preserve">fixed subsidy, 60$ oil price, with 10% demand shock, corn yield increased 30%  </v>
      </c>
      <c r="KN4" s="25" t="str">
        <f>IF(ISBLANK(LitRev!KN4),".",LitRev!KN4)</f>
        <v xml:space="preserve">fixed subsidy, 80$ oil price, with 10% demand shock, corn yield increased 30%  </v>
      </c>
      <c r="KO4" s="25" t="str">
        <f>IF(ISBLANK(LitRev!KO4),".",LitRev!KO4)</f>
        <v xml:space="preserve">fixed subsidy, 100$ oil price, with 10% demand shock, corn yield increased 30%  </v>
      </c>
      <c r="KP4" s="25" t="str">
        <f>IF(ISBLANK(LitRev!KP4),".",LitRev!KP4)</f>
        <v xml:space="preserve">fixed subsidy, 120$ oil price, with 10% demand shock, corn yield increased 30%  </v>
      </c>
      <c r="KQ4" s="25" t="str">
        <f>IF(ISBLANK(LitRev!KQ4),".",LitRev!KQ4)</f>
        <v xml:space="preserve">no subsidy, 40$ oil price, with 10% demand shock, corn yield increased 30%  </v>
      </c>
      <c r="KR4" s="25" t="str">
        <f>IF(ISBLANK(LitRev!KR4),".",LitRev!KR4)</f>
        <v xml:space="preserve">no subsidy, 60$ oil price, with 10% demand shock, corn yield increased 30%  </v>
      </c>
      <c r="KS4" s="25" t="str">
        <f>IF(ISBLANK(LitRev!KS4),".",LitRev!KS4)</f>
        <v xml:space="preserve">no subsidy, 80$ oil price, with 10% demand shock, corn yield increased 30%  </v>
      </c>
      <c r="KT4" s="25" t="str">
        <f>IF(ISBLANK(LitRev!KT4),".",LitRev!KT4)</f>
        <v xml:space="preserve">no subsidy, 100$ oil price, with 10% demand shock, corn yield increased 30%  </v>
      </c>
      <c r="KU4" s="25" t="str">
        <f>IF(ISBLANK(LitRev!KU4),".",LitRev!KU4)</f>
        <v xml:space="preserve">no subsidy, 120$ oil price, with 10% demand shock, corn yield increased 30%  </v>
      </c>
      <c r="KV4" s="25" t="str">
        <f>IF(ISBLANK(LitRev!KV4),".",LitRev!KV4)</f>
        <v xml:space="preserve">variable subsidy, 40$ oil price, with 10% demand shock, corn yield increased 30%  </v>
      </c>
      <c r="KW4" s="25" t="str">
        <f>IF(ISBLANK(LitRev!KW4),".",LitRev!KW4)</f>
        <v xml:space="preserve">variable subsidy, 60$ oil price, with 10% demand shock, corn yield increased 30%  </v>
      </c>
      <c r="KX4" s="25" t="str">
        <f>IF(ISBLANK(LitRev!KX4),".",LitRev!KX4)</f>
        <v xml:space="preserve">variable subsidy, 80$ oil price, with 10% demand shock, corn yield increased 30%  </v>
      </c>
      <c r="KY4" s="25" t="str">
        <f>IF(ISBLANK(LitRev!KY4),".",LitRev!KY4)</f>
        <v xml:space="preserve">variable subsidy, 100$ oil price, with 10% demand shock, corn yield increased 30%  </v>
      </c>
      <c r="KZ4" s="25" t="str">
        <f>IF(ISBLANK(LitRev!KZ4),".",LitRev!KZ4)</f>
        <v xml:space="preserve">variable subsidy, 120$ oil price, with 10% demand shock, corn yield increased 30%  </v>
      </c>
      <c r="LA4" s="25" t="str">
        <f>IF(ISBLANK(LitRev!LA4),".",LitRev!LA4)</f>
        <v xml:space="preserve">RFS, 60$ oil price, with 10% demand shock, corn yield increased 30%  </v>
      </c>
      <c r="LB4" s="25" t="str">
        <f>IF(ISBLANK(LitRev!LB4),".",LitRev!LB4)</f>
        <v xml:space="preserve">RFS, 80$ oil price, with 10% demand shock, corn yield increased 30%  </v>
      </c>
      <c r="LC4" s="25" t="str">
        <f>IF(ISBLANK(LitRev!LC4),".",LitRev!LC4)</f>
        <v xml:space="preserve">RFS, 100$ oil price, with 10% demand shock, corn yield increased 30%  </v>
      </c>
      <c r="LD4" s="25" t="str">
        <f>IF(ISBLANK(LitRev!LD4),".",LitRev!LD4)</f>
        <v xml:space="preserve">RFS, 120$ oil price, with 10% demand shock, corn yield increased 30%  </v>
      </c>
      <c r="LE4" s="25" t="str">
        <f>IF(ISBLANK(LitRev!LE4),".",LitRev!LE4)</f>
        <v xml:space="preserve"> downside risk aversion, without biofuel policy (but WITH biofuel prod)</v>
      </c>
      <c r="LF4" s="25" t="str">
        <f>IF(ISBLANK(LitRev!LF4),".",LitRev!LF4)</f>
        <v>downside risk aversion, with biofuel policy AND biofuel prod</v>
      </c>
      <c r="LG4" s="25" t="str">
        <f>IF(ISBLANK(LitRev!LG4),".",LitRev!LG4)</f>
        <v>oil price increased by $10 + E85 Botteneck (not enough FFVs absorb expansion in ethanol supply)</v>
      </c>
      <c r="LH4" s="25" t="str">
        <f>IF(ISBLANK(LitRev!LH4),".",LitRev!LH4)</f>
        <v>Mandate + drought</v>
      </c>
      <c r="LI4" s="25">
        <f>IF(ISBLANK(LitRev!LI4),".",LitRev!LI4)</f>
        <v>2005</v>
      </c>
      <c r="LJ4" s="25">
        <f>IF(ISBLANK(LitRev!LJ4),".",LitRev!LJ4)</f>
        <v>2010</v>
      </c>
      <c r="LK4" s="25" t="str">
        <f>IF(ISBLANK(LitRev!LK4),".",LitRev!LK4)</f>
        <v>Total effect</v>
      </c>
      <c r="LL4" s="25" t="str">
        <f>IF(ISBLANK(LitRev!LL4),".",LitRev!LL4)</f>
        <v>SR, normal yield, 15 to 14</v>
      </c>
      <c r="LM4" s="25" t="str">
        <f>IF(ISBLANK(LitRev!LM4),".",LitRev!LM4)</f>
        <v>SR, drought, 15 to 14</v>
      </c>
      <c r="LN4" s="25" t="str">
        <f>IF(ISBLANK(LitRev!LN4),".",LitRev!LN4)</f>
        <v>SR, drought, 14 to 13</v>
      </c>
      <c r="LO4" s="25" t="str">
        <f>IF(ISBLANK(LitRev!LO4),".",LitRev!LO4)</f>
        <v>SR, drought, 13 to 12</v>
      </c>
      <c r="LP4" s="25" t="str">
        <f>IF(ISBLANK(LitRev!LP4),".",LitRev!LP4)</f>
        <v>SR, drought, 12 to 11</v>
      </c>
      <c r="LQ4" s="25" t="str">
        <f>IF(ISBLANK(LitRev!LQ4),".",LitRev!LQ4)</f>
        <v>SR, drought, 11 to 10</v>
      </c>
      <c r="LR4" s="25" t="str">
        <f>IF(ISBLANK(LitRev!LR4),".",LitRev!LR4)</f>
        <v>SR, drought, 10 to 9</v>
      </c>
      <c r="LS4" s="25" t="str">
        <f>IF(ISBLANK(LitRev!LS4),".",LitRev!LS4)</f>
        <v>SR, drought, 9 to 8</v>
      </c>
      <c r="LT4" s="25" t="str">
        <f>IF(ISBLANK(LitRev!LT4),".",LitRev!LT4)</f>
        <v>SR, drought, 8 to 7</v>
      </c>
      <c r="LU4" s="25" t="str">
        <f>IF(ISBLANK(LitRev!LU4),".",LitRev!LU4)</f>
        <v>Main result table with halved mandate</v>
      </c>
      <c r="LV4" s="25" t="str">
        <f>IF(ISBLANK(LitRev!LV4),".",LitRev!LV4)</f>
        <v>SR sensitivity, normal yield, 15 to 14</v>
      </c>
      <c r="LW4" s="25" t="str">
        <f>IF(ISBLANK(LitRev!LW4),".",LitRev!LW4)</f>
        <v>SR sensitivity, drought yield, 15 to 14</v>
      </c>
      <c r="LX4" s="25" t="str">
        <f>IF(ISBLANK(LitRev!LX4),".",LitRev!LX4)</f>
        <v>SR sensitivity, drought yield, 14 to 13</v>
      </c>
      <c r="LY4" s="25" t="str">
        <f>IF(ISBLANK(LitRev!LY4),".",LitRev!LY4)</f>
        <v>SR sensitivity, drought yield, 13 to 12</v>
      </c>
      <c r="LZ4" s="25" t="str">
        <f>IF(ISBLANK(LitRev!LZ4),".",LitRev!LZ4)</f>
        <v>SR sensitivity, drought yield, 12 to 11</v>
      </c>
      <c r="MA4" s="25" t="str">
        <f>IF(ISBLANK(LitRev!MA4),".",LitRev!MA4)</f>
        <v>SR sensitivity, drought yield, 11 to 10</v>
      </c>
      <c r="MB4" s="25" t="str">
        <f>IF(ISBLANK(LitRev!MB4),".",LitRev!MB4)</f>
        <v>SR sensitivity, drought yield, 10 to 9</v>
      </c>
      <c r="MC4" s="25" t="str">
        <f>IF(ISBLANK(LitRev!MC4),".",LitRev!MC4)</f>
        <v>SR sensitivity, drought yield, 9 to 8</v>
      </c>
      <c r="MD4" s="25" t="str">
        <f>IF(ISBLANK(LitRev!MD4),".",LitRev!MD4)</f>
        <v>SR sensitivity, drought yield, 8 to 7</v>
      </c>
      <c r="ME4" s="25" t="str">
        <f>IF(ISBLANK(LitRev!ME4),".",LitRev!ME4)</f>
        <v>.</v>
      </c>
      <c r="MF4" s="25" t="str">
        <f>IF(ISBLANK(LitRev!MF4),".",LitRev!MF4)</f>
        <v>2011 results of no corn ethanol required</v>
      </c>
      <c r="MG4" s="25" t="str">
        <f>IF(ISBLANK(LitRev!MG4),".",LitRev!MG4)</f>
        <v>2016 results of no corn ethanol required</v>
      </c>
      <c r="MH4" s="25" t="str">
        <f>IF(ISBLANK(LitRev!MH4),".",LitRev!MH4)</f>
        <v>Main result</v>
      </c>
      <c r="MI4" s="25" t="str">
        <f>IF(ISBLANK(LitRev!MI4),".",LitRev!MI4)</f>
        <v>2012, VEETC renewed</v>
      </c>
      <c r="MJ4" s="25" t="str">
        <f>IF(ISBLANK(LitRev!MJ4),".",LitRev!MJ4)</f>
        <v>2012, RFS, VEETC phased out</v>
      </c>
      <c r="MK4" s="25" t="str">
        <f>IF(ISBLANK(LitRev!MK4),".",LitRev!MK4)</f>
        <v>2015, VEETC renewed</v>
      </c>
      <c r="ML4" s="25" t="str">
        <f>IF(ISBLANK(LitRev!ML4),".",LitRev!ML4)</f>
        <v>2015, RFS, VEETC phased out</v>
      </c>
      <c r="MM4" s="25" t="str">
        <f>IF(ISBLANK(LitRev!MM4),".",LitRev!MM4)</f>
        <v>2016 results for reduced mandate, no new e85 stations</v>
      </c>
      <c r="MN4" s="25" t="str">
        <f>IF(ISBLANK(LitRev!MN4),".",LitRev!MN4)</f>
        <v>2017 results for reduced mandate, no new e85 stations</v>
      </c>
      <c r="MO4" s="25" t="str">
        <f>IF(ISBLANK(LitRev!MO4),".",LitRev!MO4)</f>
        <v>2018 results for reduced mandate, no new e85 stations</v>
      </c>
      <c r="MP4" s="25" t="str">
        <f>IF(ISBLANK(LitRev!MP4),".",LitRev!MP4)</f>
        <v>2019 results for reduced mandate, no new e85 stations</v>
      </c>
      <c r="MQ4" s="25" t="str">
        <f>IF(ISBLANK(LitRev!MQ4),".",LitRev!MQ4)</f>
        <v>2020 results for reduced mandate, no new e85 stations</v>
      </c>
      <c r="MR4" s="25" t="str">
        <f>IF(ISBLANK(LitRev!MR4),".",LitRev!MR4)</f>
        <v>2021 results for reduced mandate, no new e85 stations</v>
      </c>
      <c r="MS4" s="25"/>
      <c r="MT4" s="25"/>
      <c r="MU4" s="25"/>
      <c r="MV4" s="25"/>
      <c r="MW4" s="25"/>
      <c r="MX4" s="25"/>
      <c r="MY4" s="25"/>
      <c r="MZ4" s="25"/>
      <c r="NA4" s="25"/>
      <c r="NB4" s="25"/>
      <c r="NC4" s="25"/>
      <c r="ND4" s="25"/>
      <c r="NE4" s="25"/>
      <c r="NF4" s="25"/>
      <c r="NG4" s="25"/>
      <c r="NH4" s="25"/>
      <c r="NI4" s="25"/>
      <c r="NJ4" s="25"/>
      <c r="NK4" s="25"/>
      <c r="NL4" s="25"/>
      <c r="NM4" s="25"/>
      <c r="NN4" s="25"/>
      <c r="NO4" s="25"/>
      <c r="NP4" s="25"/>
      <c r="NQ4" s="25"/>
      <c r="NR4" s="25"/>
      <c r="NS4" s="25"/>
      <c r="NT4" s="25"/>
      <c r="NU4" s="25"/>
      <c r="NV4" s="25"/>
      <c r="NW4" s="25"/>
      <c r="NX4" s="25"/>
      <c r="NY4" s="25"/>
      <c r="NZ4" s="25"/>
      <c r="OA4" s="25"/>
      <c r="OB4" s="25"/>
      <c r="OC4" s="25"/>
      <c r="OD4" s="25"/>
      <c r="OE4" s="25"/>
      <c r="OF4" s="25"/>
      <c r="OG4" s="25"/>
      <c r="OH4" s="25"/>
      <c r="OI4" s="25"/>
      <c r="OJ4" s="25"/>
      <c r="OK4" s="25"/>
      <c r="OL4" s="25"/>
      <c r="OM4" s="25"/>
      <c r="ON4" s="25"/>
      <c r="OO4" s="25"/>
      <c r="OP4" s="25"/>
      <c r="OQ4" s="25"/>
      <c r="OR4" s="25"/>
      <c r="OS4" s="25"/>
      <c r="OT4" s="25"/>
      <c r="OU4" s="25"/>
      <c r="OV4" s="25"/>
      <c r="OW4" s="25"/>
      <c r="OX4" s="25"/>
      <c r="OY4" s="25"/>
      <c r="OZ4" s="25"/>
      <c r="PA4" s="25"/>
      <c r="PB4" s="25"/>
      <c r="PC4" s="25"/>
      <c r="PD4" s="25"/>
      <c r="PE4" s="25"/>
      <c r="PF4" s="25"/>
      <c r="PG4" s="25"/>
      <c r="PH4" s="25"/>
      <c r="PI4" s="25"/>
      <c r="PJ4" s="25"/>
      <c r="PK4" s="25"/>
      <c r="PL4" s="25"/>
      <c r="PM4" s="25"/>
      <c r="PN4" s="25"/>
      <c r="PO4" s="25"/>
      <c r="PP4" s="25"/>
      <c r="PQ4" s="25"/>
      <c r="PR4" s="25"/>
      <c r="PS4" s="25"/>
      <c r="PT4" s="25"/>
      <c r="PU4" s="25"/>
      <c r="PV4" s="25"/>
      <c r="PW4" s="25"/>
      <c r="PX4" s="25"/>
      <c r="PY4" s="25"/>
      <c r="PZ4" s="25"/>
      <c r="QA4" s="25"/>
      <c r="QB4" s="25"/>
      <c r="QC4" s="25"/>
      <c r="QD4" s="25"/>
      <c r="QE4" s="25"/>
      <c r="QF4" s="25"/>
      <c r="QG4" s="25"/>
      <c r="QH4" s="25"/>
      <c r="QI4" s="25"/>
      <c r="QJ4" s="25"/>
      <c r="QK4" s="25"/>
      <c r="QL4" s="25"/>
      <c r="QM4" s="25"/>
      <c r="QN4" s="25"/>
      <c r="QO4" s="25"/>
      <c r="QP4" s="25"/>
      <c r="QQ4" s="25"/>
      <c r="QR4" s="25"/>
      <c r="QS4" s="25"/>
      <c r="QT4" s="25"/>
      <c r="QU4" s="25"/>
      <c r="QV4" s="25"/>
      <c r="QW4" s="25"/>
      <c r="QX4" s="25"/>
      <c r="QY4" s="25"/>
      <c r="QZ4" s="25"/>
      <c r="RA4" s="25"/>
      <c r="RB4" s="25"/>
      <c r="RC4" s="25"/>
      <c r="RD4" s="25"/>
      <c r="RE4" s="25"/>
      <c r="RF4" s="25"/>
      <c r="RG4" s="25"/>
      <c r="RH4" s="25"/>
      <c r="RI4" s="25"/>
      <c r="RJ4" s="25"/>
      <c r="RK4" s="25"/>
      <c r="RL4" s="25"/>
      <c r="RM4" s="25"/>
      <c r="RN4" s="25"/>
      <c r="RO4" s="25"/>
    </row>
    <row r="5" spans="1:483" x14ac:dyDescent="0.25">
      <c r="A5" s="57"/>
      <c r="C5" s="25" t="str">
        <f>IF(ISBLANK(LitRev!C5),".",LitRev!C5)</f>
        <v>.</v>
      </c>
      <c r="D5" s="25" t="str">
        <f>IF(ISBLANK(LitRev!D5),".",LitRev!D5)</f>
        <v>.</v>
      </c>
      <c r="E5" s="25" t="str">
        <f>IF(ISBLANK(LitRev!E5),".",LitRev!E5)</f>
        <v>.</v>
      </c>
      <c r="F5" s="25" t="str">
        <f>IF(ISBLANK(LitRev!F5),".",LitRev!F5)</f>
        <v>.</v>
      </c>
      <c r="G5" s="25" t="str">
        <f>IF(ISBLANK(LitRev!G5),".",LitRev!G5)</f>
        <v>.</v>
      </c>
      <c r="H5" s="25" t="str">
        <f>IF(ISBLANK(LitRev!H5),".",LitRev!H5)</f>
        <v>.</v>
      </c>
      <c r="I5" s="25" t="str">
        <f>IF(ISBLANK(LitRev!I5),".",LitRev!I5)</f>
        <v>.</v>
      </c>
      <c r="J5" s="25" t="str">
        <f>IF(ISBLANK(LitRev!J5),".",LitRev!J5)</f>
        <v>.</v>
      </c>
      <c r="K5" s="25" t="str">
        <f>IF(ISBLANK(LitRev!K5),".",LitRev!K5)</f>
        <v>.</v>
      </c>
      <c r="L5" s="25" t="str">
        <f>IF(ISBLANK(LitRev!L5),".",LitRev!L5)</f>
        <v>.</v>
      </c>
      <c r="M5" s="25" t="str">
        <f>IF(ISBLANK(LitRev!M5),".",LitRev!M5)</f>
        <v>.</v>
      </c>
      <c r="N5" s="25" t="str">
        <f>IF(ISBLANK(LitRev!N5),".",LitRev!N5)</f>
        <v>.</v>
      </c>
      <c r="O5" s="25" t="str">
        <f>IF(ISBLANK(LitRev!O5),".",LitRev!O5)</f>
        <v>.</v>
      </c>
      <c r="P5" s="25" t="str">
        <f>IF(ISBLANK(LitRev!P5),".",LitRev!P5)</f>
        <v>.</v>
      </c>
      <c r="Q5" s="25" t="str">
        <f>IF(ISBLANK(LitRev!Q5),".",LitRev!Q5)</f>
        <v>.</v>
      </c>
      <c r="R5" s="25" t="str">
        <f>IF(ISBLANK(LitRev!R5),".",LitRev!R5)</f>
        <v>.</v>
      </c>
      <c r="S5" s="25" t="str">
        <f>IF(ISBLANK(LitRev!S5),".",LitRev!S5)</f>
        <v>.</v>
      </c>
      <c r="T5" s="25" t="str">
        <f>IF(ISBLANK(LitRev!T5),".",LitRev!T5)</f>
        <v>.</v>
      </c>
      <c r="U5" s="25" t="str">
        <f>IF(ISBLANK(LitRev!U5),".",LitRev!U5)</f>
        <v>.</v>
      </c>
      <c r="V5" s="25" t="str">
        <f>IF(ISBLANK(LitRev!V5),".",LitRev!V5)</f>
        <v>.</v>
      </c>
      <c r="W5" s="25" t="str">
        <f>IF(ISBLANK(LitRev!W5),".",LitRev!W5)</f>
        <v>.</v>
      </c>
      <c r="X5" s="25" t="str">
        <f>IF(ISBLANK(LitRev!X5),".",LitRev!X5)</f>
        <v>.</v>
      </c>
      <c r="Y5" s="25" t="str">
        <f>IF(ISBLANK(LitRev!Y5),".",LitRev!Y5)</f>
        <v>.</v>
      </c>
      <c r="Z5" s="25" t="str">
        <f>IF(ISBLANK(LitRev!Z5),".",LitRev!Z5)</f>
        <v>.</v>
      </c>
      <c r="AA5" s="25" t="str">
        <f>IF(ISBLANK(LitRev!AA5),".",LitRev!AA5)</f>
        <v>.</v>
      </c>
      <c r="AB5" s="25" t="str">
        <f>IF(ISBLANK(LitRev!AB5),".",LitRev!AB5)</f>
        <v>.</v>
      </c>
      <c r="AC5" s="25" t="str">
        <f>IF(ISBLANK(LitRev!AC5),".",LitRev!AC5)</f>
        <v>.</v>
      </c>
      <c r="AD5" s="25" t="str">
        <f>IF(ISBLANK(LitRev!AD5),".",LitRev!AD5)</f>
        <v>.</v>
      </c>
      <c r="AE5" s="25" t="str">
        <f>IF(ISBLANK(LitRev!AE5),".",LitRev!AE5)</f>
        <v>.</v>
      </c>
      <c r="AF5" s="25" t="str">
        <f>IF(ISBLANK(LitRev!AF5),".",LitRev!AF5)</f>
        <v>.</v>
      </c>
      <c r="AG5" s="25" t="str">
        <f>IF(ISBLANK(LitRev!AG5),".",LitRev!AG5)</f>
        <v>.</v>
      </c>
      <c r="AH5" s="25" t="str">
        <f>IF(ISBLANK(LitRev!AH5),".",LitRev!AH5)</f>
        <v>.</v>
      </c>
      <c r="AI5" s="25" t="str">
        <f>IF(ISBLANK(LitRev!AI5),".",LitRev!AI5)</f>
        <v>.</v>
      </c>
      <c r="AJ5" s="25" t="str">
        <f>IF(ISBLANK(LitRev!AJ5),".",LitRev!AJ5)</f>
        <v>.</v>
      </c>
      <c r="AK5" s="25" t="str">
        <f>IF(ISBLANK(LitRev!AK5),".",LitRev!AK5)</f>
        <v>.</v>
      </c>
      <c r="AL5" s="25" t="str">
        <f>IF(ISBLANK(LitRev!AL5),".",LitRev!AL5)</f>
        <v>.</v>
      </c>
      <c r="AM5" s="25" t="str">
        <f>IF(ISBLANK(LitRev!AM5),".",LitRev!AM5)</f>
        <v>.</v>
      </c>
      <c r="AN5" s="25" t="str">
        <f>IF(ISBLANK(LitRev!AN5),".",LitRev!AN5)</f>
        <v>.</v>
      </c>
      <c r="AO5" s="25" t="str">
        <f>IF(ISBLANK(LitRev!AO5),".",LitRev!AO5)</f>
        <v>.</v>
      </c>
      <c r="AP5" s="25" t="str">
        <f>IF(ISBLANK(LitRev!AP5),".",LitRev!AP5)</f>
        <v>.</v>
      </c>
      <c r="AQ5" s="25" t="str">
        <f>IF(ISBLANK(LitRev!AQ5),".",LitRev!AQ5)</f>
        <v>.</v>
      </c>
      <c r="AR5" s="25" t="str">
        <f>IF(ISBLANK(LitRev!AR5),".",LitRev!AR5)</f>
        <v>.</v>
      </c>
      <c r="AS5" s="25" t="str">
        <f>IF(ISBLANK(LitRev!AS5),".",LitRev!AS5)</f>
        <v>.</v>
      </c>
      <c r="AT5" s="25" t="str">
        <f>IF(ISBLANK(LitRev!AT5),".",LitRev!AT5)</f>
        <v>.</v>
      </c>
      <c r="AU5" s="25" t="str">
        <f>IF(ISBLANK(LitRev!AU5),".",LitRev!AU5)</f>
        <v>.</v>
      </c>
      <c r="AV5" s="25" t="str">
        <f>IF(ISBLANK(LitRev!AV5),".",LitRev!AV5)</f>
        <v>.</v>
      </c>
      <c r="AW5" s="25" t="str">
        <f>IF(ISBLANK(LitRev!AW5),".",LitRev!AW5)</f>
        <v>.</v>
      </c>
      <c r="AX5" s="25" t="str">
        <f>IF(ISBLANK(LitRev!AX5),".",LitRev!AX5)</f>
        <v>.</v>
      </c>
      <c r="AY5" s="25" t="str">
        <f>IF(ISBLANK(LitRev!AY5),".",LitRev!AY5)</f>
        <v>.</v>
      </c>
      <c r="AZ5" s="25" t="str">
        <f>IF(ISBLANK(LitRev!AZ5),".",LitRev!AZ5)</f>
        <v>.</v>
      </c>
      <c r="BA5" s="25" t="str">
        <f>IF(ISBLANK(LitRev!BA5),".",LitRev!BA5)</f>
        <v>.</v>
      </c>
      <c r="BB5" s="25" t="str">
        <f>IF(ISBLANK(LitRev!BB5),".",LitRev!BB5)</f>
        <v>.</v>
      </c>
      <c r="BC5" s="25" t="str">
        <f>IF(ISBLANK(LitRev!BC5),".",LitRev!BC5)</f>
        <v>.</v>
      </c>
      <c r="BD5" s="25" t="str">
        <f>IF(ISBLANK(LitRev!BD5),".",LitRev!BD5)</f>
        <v>.</v>
      </c>
      <c r="BE5" s="25" t="str">
        <f>IF(ISBLANK(LitRev!BE5),".",LitRev!BE5)</f>
        <v>.</v>
      </c>
      <c r="BF5" s="25" t="str">
        <f>IF(ISBLANK(LitRev!BF5),".",LitRev!BF5)</f>
        <v>.</v>
      </c>
      <c r="BG5" s="25" t="str">
        <f>IF(ISBLANK(LitRev!BG5),".",LitRev!BG5)</f>
        <v>.</v>
      </c>
      <c r="BH5" s="25" t="str">
        <f>IF(ISBLANK(LitRev!BH5),".",LitRev!BH5)</f>
        <v>.</v>
      </c>
      <c r="BI5" s="25" t="str">
        <f>IF(ISBLANK(LitRev!BI5),".",LitRev!BI5)</f>
        <v>.</v>
      </c>
      <c r="BJ5" s="25" t="str">
        <f>IF(ISBLANK(LitRev!BJ5),".",LitRev!BJ5)</f>
        <v>.</v>
      </c>
      <c r="BK5" s="25" t="str">
        <f>IF(ISBLANK(LitRev!BK5),".",LitRev!BK5)</f>
        <v>.</v>
      </c>
      <c r="BL5" s="25" t="str">
        <f>IF(ISBLANK(LitRev!BL5),".",LitRev!BL5)</f>
        <v>.</v>
      </c>
      <c r="BM5" s="25" t="str">
        <f>IF(ISBLANK(LitRev!BM5),".",LitRev!BM5)</f>
        <v>.</v>
      </c>
      <c r="BN5" s="25" t="str">
        <f>IF(ISBLANK(LitRev!BN5),".",LitRev!BN5)</f>
        <v>.</v>
      </c>
      <c r="BO5" s="25" t="str">
        <f>IF(ISBLANK(LitRev!BO5),".",LitRev!BO5)</f>
        <v>.</v>
      </c>
      <c r="BP5" s="25" t="str">
        <f>IF(ISBLANK(LitRev!BP5),".",LitRev!BP5)</f>
        <v>.</v>
      </c>
      <c r="BQ5" s="25" t="str">
        <f>IF(ISBLANK(LitRev!BQ5),".",LitRev!BQ5)</f>
        <v>.</v>
      </c>
      <c r="BR5" s="25" t="str">
        <f>IF(ISBLANK(LitRev!BR5),".",LitRev!BR5)</f>
        <v>.</v>
      </c>
      <c r="BS5" s="25" t="str">
        <f>IF(ISBLANK(LitRev!BS5),".",LitRev!BS5)</f>
        <v>.</v>
      </c>
      <c r="BT5" s="25" t="str">
        <f>IF(ISBLANK(LitRev!BT5),".",LitRev!BT5)</f>
        <v>.</v>
      </c>
      <c r="BU5" s="25" t="str">
        <f>IF(ISBLANK(LitRev!BU5),".",LitRev!BU5)</f>
        <v>.</v>
      </c>
      <c r="BV5" s="25" t="str">
        <f>IF(ISBLANK(LitRev!BV5),".",LitRev!BV5)</f>
        <v>.</v>
      </c>
      <c r="BW5" s="25" t="str">
        <f>IF(ISBLANK(LitRev!BW5),".",LitRev!BW5)</f>
        <v>.</v>
      </c>
      <c r="BX5" s="25" t="str">
        <f>IF(ISBLANK(LitRev!BX5),".",LitRev!BX5)</f>
        <v>.</v>
      </c>
      <c r="BY5" s="25" t="str">
        <f>IF(ISBLANK(LitRev!BY5),".",LitRev!BY5)</f>
        <v>.</v>
      </c>
      <c r="BZ5" s="25" t="str">
        <f>IF(ISBLANK(LitRev!BZ5),".",LitRev!BZ5)</f>
        <v>.</v>
      </c>
      <c r="CA5" s="25" t="str">
        <f>IF(ISBLANK(LitRev!CA5),".",LitRev!CA5)</f>
        <v>.</v>
      </c>
      <c r="CB5" s="25" t="str">
        <f>IF(ISBLANK(LitRev!CB5),".",LitRev!CB5)</f>
        <v>.</v>
      </c>
      <c r="CC5" s="25" t="str">
        <f>IF(ISBLANK(LitRev!CC5),".",LitRev!CC5)</f>
        <v>.</v>
      </c>
      <c r="CD5" s="25" t="str">
        <f>IF(ISBLANK(LitRev!CD5),".",LitRev!CD5)</f>
        <v>.</v>
      </c>
      <c r="CE5" s="25" t="str">
        <f>IF(ISBLANK(LitRev!CE5),".",LitRev!CE5)</f>
        <v>.</v>
      </c>
      <c r="CF5" s="25" t="str">
        <f>IF(ISBLANK(LitRev!CF5),".",LitRev!CF5)</f>
        <v>.</v>
      </c>
      <c r="CG5" s="25" t="str">
        <f>IF(ISBLANK(LitRev!CG5),".",LitRev!CG5)</f>
        <v>.</v>
      </c>
      <c r="CH5" s="25" t="str">
        <f>IF(ISBLANK(LitRev!CH5),".",LitRev!CH5)</f>
        <v>.</v>
      </c>
      <c r="CI5" s="25" t="str">
        <f>IF(ISBLANK(LitRev!CI5),".",LitRev!CI5)</f>
        <v>.</v>
      </c>
      <c r="CJ5" s="25" t="str">
        <f>IF(ISBLANK(LitRev!CJ5),".",LitRev!CJ5)</f>
        <v>.</v>
      </c>
      <c r="CK5" s="25" t="str">
        <f>IF(ISBLANK(LitRev!CK5),".",LitRev!CK5)</f>
        <v>.</v>
      </c>
      <c r="CL5" s="25" t="str">
        <f>IF(ISBLANK(LitRev!CL5),".",LitRev!CL5)</f>
        <v>.</v>
      </c>
      <c r="CM5" s="25" t="str">
        <f>IF(ISBLANK(LitRev!CM5),".",LitRev!CM5)</f>
        <v>.</v>
      </c>
      <c r="CN5" s="25" t="str">
        <f>IF(ISBLANK(LitRev!CN5),".",LitRev!CN5)</f>
        <v>.</v>
      </c>
      <c r="CO5" s="25" t="str">
        <f>IF(ISBLANK(LitRev!CO5),".",LitRev!CO5)</f>
        <v>.</v>
      </c>
      <c r="CP5" s="25" t="str">
        <f>IF(ISBLANK(LitRev!CP5),".",LitRev!CP5)</f>
        <v>.</v>
      </c>
      <c r="CQ5" s="25" t="str">
        <f>IF(ISBLANK(LitRev!CQ5),".",LitRev!CQ5)</f>
        <v>.</v>
      </c>
      <c r="CR5" s="25" t="str">
        <f>IF(ISBLANK(LitRev!CR5),".",LitRev!CR5)</f>
        <v>.</v>
      </c>
      <c r="CS5" s="25" t="str">
        <f>IF(ISBLANK(LitRev!CS5),".",LitRev!CS5)</f>
        <v>.</v>
      </c>
      <c r="CT5" s="25" t="str">
        <f>IF(ISBLANK(LitRev!CT5),".",LitRev!CT5)</f>
        <v>.</v>
      </c>
      <c r="CU5" s="25" t="str">
        <f>IF(ISBLANK(LitRev!CU5),".",LitRev!CU5)</f>
        <v>.</v>
      </c>
      <c r="CV5" s="25" t="str">
        <f>IF(ISBLANK(LitRev!CV5),".",LitRev!CV5)</f>
        <v>.</v>
      </c>
      <c r="CW5" s="25" t="str">
        <f>IF(ISBLANK(LitRev!CW5),".",LitRev!CW5)</f>
        <v>.</v>
      </c>
      <c r="CX5" s="25" t="str">
        <f>IF(ISBLANK(LitRev!CX5),".",LitRev!CX5)</f>
        <v>.</v>
      </c>
      <c r="CY5" s="25" t="str">
        <f>IF(ISBLANK(LitRev!CY5),".",LitRev!CY5)</f>
        <v>.</v>
      </c>
      <c r="CZ5" s="25" t="str">
        <f>IF(ISBLANK(LitRev!CZ5),".",LitRev!CZ5)</f>
        <v>.</v>
      </c>
      <c r="DA5" s="25" t="str">
        <f>IF(ISBLANK(LitRev!DA5),".",LitRev!DA5)</f>
        <v>.</v>
      </c>
      <c r="DB5" s="25" t="str">
        <f>IF(ISBLANK(LitRev!DB5),".",LitRev!DB5)</f>
        <v>.</v>
      </c>
      <c r="DC5" s="25" t="str">
        <f>IF(ISBLANK(LitRev!DC5),".",LitRev!DC5)</f>
        <v>.</v>
      </c>
      <c r="DD5" s="25" t="str">
        <f>IF(ISBLANK(LitRev!DD5),".",LitRev!DD5)</f>
        <v>.</v>
      </c>
      <c r="DE5" s="25" t="str">
        <f>IF(ISBLANK(LitRev!DE5),".",LitRev!DE5)</f>
        <v>.</v>
      </c>
      <c r="DF5" s="25" t="str">
        <f>IF(ISBLANK(LitRev!DF5),".",LitRev!DF5)</f>
        <v>.</v>
      </c>
      <c r="DG5" s="25" t="str">
        <f>IF(ISBLANK(LitRev!DG5),".",LitRev!DG5)</f>
        <v>.</v>
      </c>
      <c r="DH5" s="25" t="str">
        <f>IF(ISBLANK(LitRev!DH5),".",LitRev!DH5)</f>
        <v>.</v>
      </c>
      <c r="DI5" s="25" t="str">
        <f>IF(ISBLANK(LitRev!DI5),".",LitRev!DI5)</f>
        <v>.</v>
      </c>
      <c r="DJ5" s="25" t="str">
        <f>IF(ISBLANK(LitRev!DJ5),".",LitRev!DJ5)</f>
        <v>.</v>
      </c>
      <c r="DK5" s="25" t="str">
        <f>IF(ISBLANK(LitRev!DK5),".",LitRev!DK5)</f>
        <v>.</v>
      </c>
      <c r="DL5" s="25" t="str">
        <f>IF(ISBLANK(LitRev!DL5),".",LitRev!DL5)</f>
        <v>.</v>
      </c>
      <c r="DM5" s="25" t="str">
        <f>IF(ISBLANK(LitRev!DM5),".",LitRev!DM5)</f>
        <v>.</v>
      </c>
      <c r="DN5" s="25" t="str">
        <f>IF(ISBLANK(LitRev!DN5),".",LitRev!DN5)</f>
        <v>.</v>
      </c>
      <c r="DO5" s="25" t="str">
        <f>IF(ISBLANK(LitRev!DO5),".",LitRev!DO5)</f>
        <v>.</v>
      </c>
      <c r="DP5" s="25" t="str">
        <f>IF(ISBLANK(LitRev!DP5),".",LitRev!DP5)</f>
        <v>.</v>
      </c>
      <c r="DQ5" s="25" t="str">
        <f>IF(ISBLANK(LitRev!DQ5),".",LitRev!DQ5)</f>
        <v>.</v>
      </c>
      <c r="DR5" s="25" t="str">
        <f>IF(ISBLANK(LitRev!DR5),".",LitRev!DR5)</f>
        <v>.</v>
      </c>
      <c r="DS5" s="25" t="str">
        <f>IF(ISBLANK(LitRev!DS5),".",LitRev!DS5)</f>
        <v>.</v>
      </c>
      <c r="DT5" s="25" t="str">
        <f>IF(ISBLANK(LitRev!DT5),".",LitRev!DT5)</f>
        <v>.</v>
      </c>
      <c r="DU5" s="25" t="str">
        <f>IF(ISBLANK(LitRev!DU5),".",LitRev!DU5)</f>
        <v>.</v>
      </c>
      <c r="DV5" s="25" t="str">
        <f>IF(ISBLANK(LitRev!DV5),".",LitRev!DV5)</f>
        <v>.</v>
      </c>
      <c r="DW5" s="25" t="str">
        <f>IF(ISBLANK(LitRev!DW5),".",LitRev!DW5)</f>
        <v>.</v>
      </c>
      <c r="DX5" s="25" t="str">
        <f>IF(ISBLANK(LitRev!DX5),".",LitRev!DX5)</f>
        <v>.</v>
      </c>
      <c r="DY5" s="25" t="str">
        <f>IF(ISBLANK(LitRev!DY5),".",LitRev!DY5)</f>
        <v>.</v>
      </c>
      <c r="DZ5" s="25" t="str">
        <f>IF(ISBLANK(LitRev!DZ5),".",LitRev!DZ5)</f>
        <v>.</v>
      </c>
      <c r="EA5" s="25" t="str">
        <f>IF(ISBLANK(LitRev!EA5),".",LitRev!EA5)</f>
        <v>.</v>
      </c>
      <c r="EB5" s="25" t="str">
        <f>IF(ISBLANK(LitRev!EB5),".",LitRev!EB5)</f>
        <v>.</v>
      </c>
      <c r="EC5" s="25" t="str">
        <f>IF(ISBLANK(LitRev!EC5),".",LitRev!EC5)</f>
        <v>.</v>
      </c>
      <c r="ED5" s="25" t="str">
        <f>IF(ISBLANK(LitRev!ED5),".",LitRev!ED5)</f>
        <v>.</v>
      </c>
      <c r="EE5" s="25" t="str">
        <f>IF(ISBLANK(LitRev!EE5),".",LitRev!EE5)</f>
        <v>.</v>
      </c>
      <c r="EF5" s="25" t="str">
        <f>IF(ISBLANK(LitRev!EF5),".",LitRev!EF5)</f>
        <v>.</v>
      </c>
      <c r="EG5" s="25" t="str">
        <f>IF(ISBLANK(LitRev!EG5),".",LitRev!EG5)</f>
        <v>.</v>
      </c>
      <c r="EH5" s="25" t="str">
        <f>IF(ISBLANK(LitRev!EH5),".",LitRev!EH5)</f>
        <v>.</v>
      </c>
      <c r="EI5" s="25" t="str">
        <f>IF(ISBLANK(LitRev!EI5),".",LitRev!EI5)</f>
        <v>.</v>
      </c>
      <c r="EJ5" s="25" t="str">
        <f>IF(ISBLANK(LitRev!EJ5),".",LitRev!EJ5)</f>
        <v>.</v>
      </c>
      <c r="EK5" s="25" t="str">
        <f>IF(ISBLANK(LitRev!EK5),".",LitRev!EK5)</f>
        <v>.</v>
      </c>
      <c r="EL5" s="25" t="str">
        <f>IF(ISBLANK(LitRev!EL5),".",LitRev!EL5)</f>
        <v>.</v>
      </c>
      <c r="EM5" s="25" t="str">
        <f>IF(ISBLANK(LitRev!EM5),".",LitRev!EM5)</f>
        <v>.</v>
      </c>
      <c r="EN5" s="25" t="str">
        <f>IF(ISBLANK(LitRev!EN5),".",LitRev!EN5)</f>
        <v>.</v>
      </c>
      <c r="EO5" s="25" t="str">
        <f>IF(ISBLANK(LitRev!EO5),".",LitRev!EO5)</f>
        <v>.</v>
      </c>
      <c r="EP5" s="25" t="str">
        <f>IF(ISBLANK(LitRev!EP5),".",LitRev!EP5)</f>
        <v>.</v>
      </c>
      <c r="EQ5" s="25" t="str">
        <f>IF(ISBLANK(LitRev!EQ5),".",LitRev!EQ5)</f>
        <v>.</v>
      </c>
      <c r="ER5" s="25" t="str">
        <f>IF(ISBLANK(LitRev!ER5),".",LitRev!ER5)</f>
        <v>.</v>
      </c>
      <c r="ES5" s="25" t="str">
        <f>IF(ISBLANK(LitRev!ES5),".",LitRev!ES5)</f>
        <v>.</v>
      </c>
      <c r="ET5" s="25" t="str">
        <f>IF(ISBLANK(LitRev!ET5),".",LitRev!ET5)</f>
        <v>.</v>
      </c>
      <c r="EU5" s="25" t="str">
        <f>IF(ISBLANK(LitRev!EU5),".",LitRev!EU5)</f>
        <v>.</v>
      </c>
      <c r="EV5" s="25" t="str">
        <f>IF(ISBLANK(LitRev!EV5),".",LitRev!EV5)</f>
        <v>.</v>
      </c>
      <c r="EW5" s="25" t="str">
        <f>IF(ISBLANK(LitRev!EW5),".",LitRev!EW5)</f>
        <v>.</v>
      </c>
      <c r="EX5" s="25" t="str">
        <f>IF(ISBLANK(LitRev!EX5),".",LitRev!EX5)</f>
        <v>.</v>
      </c>
      <c r="EY5" s="25" t="str">
        <f>IF(ISBLANK(LitRev!EY5),".",LitRev!EY5)</f>
        <v>.</v>
      </c>
      <c r="EZ5" s="25" t="str">
        <f>IF(ISBLANK(LitRev!EZ5),".",LitRev!EZ5)</f>
        <v>.</v>
      </c>
      <c r="FA5" s="25" t="str">
        <f>IF(ISBLANK(LitRev!FA5),".",LitRev!FA5)</f>
        <v>.</v>
      </c>
      <c r="FB5" s="25" t="str">
        <f>IF(ISBLANK(LitRev!FB5),".",LitRev!FB5)</f>
        <v>.</v>
      </c>
      <c r="FC5" s="25" t="str">
        <f>IF(ISBLANK(LitRev!FC5),".",LitRev!FC5)</f>
        <v>.</v>
      </c>
      <c r="FD5" s="25" t="str">
        <f>IF(ISBLANK(LitRev!FD5),".",LitRev!FD5)</f>
        <v>.</v>
      </c>
      <c r="FE5" s="25" t="str">
        <f>IF(ISBLANK(LitRev!FE5),".",LitRev!FE5)</f>
        <v>.</v>
      </c>
      <c r="FF5" s="25" t="str">
        <f>IF(ISBLANK(LitRev!FF5),".",LitRev!FF5)</f>
        <v>.</v>
      </c>
      <c r="FG5" s="25" t="str">
        <f>IF(ISBLANK(LitRev!FG5),".",LitRev!FG5)</f>
        <v>.</v>
      </c>
      <c r="FH5" s="25" t="str">
        <f>IF(ISBLANK(LitRev!FH5),".",LitRev!FH5)</f>
        <v>.</v>
      </c>
      <c r="FI5" s="25" t="str">
        <f>IF(ISBLANK(LitRev!FI5),".",LitRev!FI5)</f>
        <v>.</v>
      </c>
      <c r="FJ5" s="25" t="str">
        <f>IF(ISBLANK(LitRev!FJ5),".",LitRev!FJ5)</f>
        <v>.</v>
      </c>
      <c r="FK5" s="25" t="str">
        <f>IF(ISBLANK(LitRev!FK5),".",LitRev!FK5)</f>
        <v>.</v>
      </c>
      <c r="FL5" s="25" t="str">
        <f>IF(ISBLANK(LitRev!FL5),".",LitRev!FL5)</f>
        <v>.</v>
      </c>
      <c r="FM5" s="25" t="str">
        <f>IF(ISBLANK(LitRev!FM5),".",LitRev!FM5)</f>
        <v>.</v>
      </c>
      <c r="FN5" s="25" t="str">
        <f>IF(ISBLANK(LitRev!FN5),".",LitRev!FN5)</f>
        <v>.</v>
      </c>
      <c r="FO5" s="25" t="str">
        <f>IF(ISBLANK(LitRev!FO5),".",LitRev!FO5)</f>
        <v>.</v>
      </c>
      <c r="FP5" s="25" t="str">
        <f>IF(ISBLANK(LitRev!FP5),".",LitRev!FP5)</f>
        <v>.</v>
      </c>
      <c r="FQ5" s="25" t="str">
        <f>IF(ISBLANK(LitRev!FQ5),".",LitRev!FQ5)</f>
        <v>.</v>
      </c>
      <c r="FR5" s="25" t="str">
        <f>IF(ISBLANK(LitRev!FR5),".",LitRev!FR5)</f>
        <v>.</v>
      </c>
      <c r="FS5" s="25" t="str">
        <f>IF(ISBLANK(LitRev!FS5),".",LitRev!FS5)</f>
        <v>.</v>
      </c>
      <c r="FT5" s="25" t="str">
        <f>IF(ISBLANK(LitRev!FT5),".",LitRev!FT5)</f>
        <v>.</v>
      </c>
      <c r="FU5" s="25" t="str">
        <f>IF(ISBLANK(LitRev!FU5),".",LitRev!FU5)</f>
        <v>.</v>
      </c>
      <c r="FV5" s="25" t="str">
        <f>IF(ISBLANK(LitRev!FV5),".",LitRev!FV5)</f>
        <v>.</v>
      </c>
      <c r="FW5" s="25" t="str">
        <f>IF(ISBLANK(LitRev!FW5),".",LitRev!FW5)</f>
        <v>.</v>
      </c>
      <c r="FX5" s="25" t="str">
        <f>IF(ISBLANK(LitRev!FX5),".",LitRev!FX5)</f>
        <v>.</v>
      </c>
      <c r="FY5" s="25" t="str">
        <f>IF(ISBLANK(LitRev!FY5),".",LitRev!FY5)</f>
        <v>.</v>
      </c>
      <c r="FZ5" s="25" t="str">
        <f>IF(ISBLANK(LitRev!FZ5),".",LitRev!FZ5)</f>
        <v>.</v>
      </c>
      <c r="GA5" s="25" t="str">
        <f>IF(ISBLANK(LitRev!GA5),".",LitRev!GA5)</f>
        <v>.</v>
      </c>
      <c r="GB5" s="25" t="str">
        <f>IF(ISBLANK(LitRev!GB5),".",LitRev!GB5)</f>
        <v>.</v>
      </c>
      <c r="GC5" s="25" t="str">
        <f>IF(ISBLANK(LitRev!GC5),".",LitRev!GC5)</f>
        <v>.</v>
      </c>
      <c r="GD5" s="25" t="str">
        <f>IF(ISBLANK(LitRev!GD5),".",LitRev!GD5)</f>
        <v>.</v>
      </c>
      <c r="GE5" s="25" t="str">
        <f>IF(ISBLANK(LitRev!GE5),".",LitRev!GE5)</f>
        <v>.</v>
      </c>
      <c r="GF5" s="25" t="str">
        <f>IF(ISBLANK(LitRev!GF5),".",LitRev!GF5)</f>
        <v>.</v>
      </c>
      <c r="GG5" s="25" t="str">
        <f>IF(ISBLANK(LitRev!GG5),".",LitRev!GG5)</f>
        <v>.</v>
      </c>
      <c r="GH5" s="25" t="str">
        <f>IF(ISBLANK(LitRev!GH5),".",LitRev!GH5)</f>
        <v>.</v>
      </c>
      <c r="GI5" s="25" t="str">
        <f>IF(ISBLANK(LitRev!GI5),".",LitRev!GI5)</f>
        <v>.</v>
      </c>
      <c r="GJ5" s="25" t="str">
        <f>IF(ISBLANK(LitRev!GJ5),".",LitRev!GJ5)</f>
        <v>.</v>
      </c>
      <c r="GK5" s="25" t="str">
        <f>IF(ISBLANK(LitRev!GK5),".",LitRev!GK5)</f>
        <v>.</v>
      </c>
      <c r="GL5" s="25" t="str">
        <f>IF(ISBLANK(LitRev!GL5),".",LitRev!GL5)</f>
        <v>.</v>
      </c>
      <c r="GM5" s="25" t="str">
        <f>IF(ISBLANK(LitRev!GM5),".",LitRev!GM5)</f>
        <v>.</v>
      </c>
      <c r="GN5" s="25" t="str">
        <f>IF(ISBLANK(LitRev!GN5),".",LitRev!GN5)</f>
        <v>.</v>
      </c>
      <c r="GO5" s="25" t="str">
        <f>IF(ISBLANK(LitRev!GO5),".",LitRev!GO5)</f>
        <v>.</v>
      </c>
      <c r="GP5" s="25" t="str">
        <f>IF(ISBLANK(LitRev!GP5),".",LitRev!GP5)</f>
        <v>.</v>
      </c>
      <c r="GQ5" s="25" t="str">
        <f>IF(ISBLANK(LitRev!GQ5),".",LitRev!GQ5)</f>
        <v>.</v>
      </c>
      <c r="GR5" s="25" t="str">
        <f>IF(ISBLANK(LitRev!GR5),".",LitRev!GR5)</f>
        <v>.</v>
      </c>
      <c r="GS5" s="25" t="str">
        <f>IF(ISBLANK(LitRev!GS5),".",LitRev!GS5)</f>
        <v>.</v>
      </c>
      <c r="GT5" s="25" t="str">
        <f>IF(ISBLANK(LitRev!GT5),".",LitRev!GT5)</f>
        <v>.</v>
      </c>
      <c r="GU5" s="25" t="str">
        <f>IF(ISBLANK(LitRev!GU5),".",LitRev!GU5)</f>
        <v>.</v>
      </c>
      <c r="GV5" s="25" t="str">
        <f>IF(ISBLANK(LitRev!GV5),".",LitRev!GV5)</f>
        <v>.</v>
      </c>
      <c r="GW5" s="25" t="str">
        <f>IF(ISBLANK(LitRev!GW5),".",LitRev!GW5)</f>
        <v>.</v>
      </c>
      <c r="GX5" s="25" t="str">
        <f>IF(ISBLANK(LitRev!GX5),".",LitRev!GX5)</f>
        <v>.</v>
      </c>
      <c r="GY5" s="25" t="str">
        <f>IF(ISBLANK(LitRev!GY5),".",LitRev!GY5)</f>
        <v>.</v>
      </c>
      <c r="GZ5" s="25" t="str">
        <f>IF(ISBLANK(LitRev!GZ5),".",LitRev!GZ5)</f>
        <v>.</v>
      </c>
      <c r="HA5" s="25" t="str">
        <f>IF(ISBLANK(LitRev!HA5),".",LitRev!HA5)</f>
        <v>.</v>
      </c>
      <c r="HB5" s="25" t="str">
        <f>IF(ISBLANK(LitRev!HB5),".",LitRev!HB5)</f>
        <v>.</v>
      </c>
      <c r="HC5" s="25" t="str">
        <f>IF(ISBLANK(LitRev!HC5),".",LitRev!HC5)</f>
        <v>.</v>
      </c>
      <c r="HD5" s="25" t="str">
        <f>IF(ISBLANK(LitRev!HD5),".",LitRev!HD5)</f>
        <v>.</v>
      </c>
      <c r="HE5" s="25" t="str">
        <f>IF(ISBLANK(LitRev!HE5),".",LitRev!HE5)</f>
        <v>.</v>
      </c>
      <c r="HF5" s="25" t="str">
        <f>IF(ISBLANK(LitRev!HF5),".",LitRev!HF5)</f>
        <v>.</v>
      </c>
      <c r="HG5" s="25" t="str">
        <f>IF(ISBLANK(LitRev!HG5),".",LitRev!HG5)</f>
        <v>.</v>
      </c>
      <c r="HH5" s="25" t="str">
        <f>IF(ISBLANK(LitRev!HH5),".",LitRev!HH5)</f>
        <v>.</v>
      </c>
      <c r="HI5" s="25" t="str">
        <f>IF(ISBLANK(LitRev!HI5),".",LitRev!HI5)</f>
        <v>.</v>
      </c>
      <c r="HJ5" s="25" t="str">
        <f>IF(ISBLANK(LitRev!HJ5),".",LitRev!HJ5)</f>
        <v>.</v>
      </c>
      <c r="HK5" s="25" t="str">
        <f>IF(ISBLANK(LitRev!HK5),".",LitRev!HK5)</f>
        <v>.</v>
      </c>
      <c r="HL5" s="25" t="str">
        <f>IF(ISBLANK(LitRev!HL5),".",LitRev!HL5)</f>
        <v>.</v>
      </c>
      <c r="HM5" s="25" t="str">
        <f>IF(ISBLANK(LitRev!HM5),".",LitRev!HM5)</f>
        <v>.</v>
      </c>
      <c r="HN5" s="25" t="str">
        <f>IF(ISBLANK(LitRev!HN5),".",LitRev!HN5)</f>
        <v>.</v>
      </c>
      <c r="HO5" s="25" t="str">
        <f>IF(ISBLANK(LitRev!HO5),".",LitRev!HO5)</f>
        <v>.</v>
      </c>
      <c r="HP5" s="25" t="str">
        <f>IF(ISBLANK(LitRev!HP5),".",LitRev!HP5)</f>
        <v>.</v>
      </c>
      <c r="HQ5" s="25" t="str">
        <f>IF(ISBLANK(LitRev!HQ5),".",LitRev!HQ5)</f>
        <v>.</v>
      </c>
      <c r="HR5" s="25" t="str">
        <f>IF(ISBLANK(LitRev!HR5),".",LitRev!HR5)</f>
        <v>.</v>
      </c>
      <c r="HS5" s="25" t="str">
        <f>IF(ISBLANK(LitRev!HS5),".",LitRev!HS5)</f>
        <v>.</v>
      </c>
      <c r="HT5" s="25" t="str">
        <f>IF(ISBLANK(LitRev!HT5),".",LitRev!HT5)</f>
        <v>.</v>
      </c>
      <c r="HU5" s="25" t="str">
        <f>IF(ISBLANK(LitRev!HU5),".",LitRev!HU5)</f>
        <v>.</v>
      </c>
      <c r="HV5" s="25" t="str">
        <f>IF(ISBLANK(LitRev!HV5),".",LitRev!HV5)</f>
        <v>.</v>
      </c>
      <c r="HW5" s="25" t="str">
        <f>IF(ISBLANK(LitRev!HW5),".",LitRev!HW5)</f>
        <v>.</v>
      </c>
      <c r="HX5" s="25" t="str">
        <f>IF(ISBLANK(LitRev!HX5),".",LitRev!HX5)</f>
        <v>.</v>
      </c>
      <c r="HY5" s="25" t="str">
        <f>IF(ISBLANK(LitRev!HY5),".",LitRev!HY5)</f>
        <v>.</v>
      </c>
      <c r="HZ5" s="25" t="str">
        <f>IF(ISBLANK(LitRev!HZ5),".",LitRev!HZ5)</f>
        <v>.</v>
      </c>
      <c r="IA5" s="25" t="str">
        <f>IF(ISBLANK(LitRev!IA5),".",LitRev!IA5)</f>
        <v>.</v>
      </c>
      <c r="IB5" s="25" t="str">
        <f>IF(ISBLANK(LitRev!IB5),".",LitRev!IB5)</f>
        <v>.</v>
      </c>
      <c r="IC5" s="25" t="str">
        <f>IF(ISBLANK(LitRev!IC5),".",LitRev!IC5)</f>
        <v>.</v>
      </c>
      <c r="ID5" s="25" t="str">
        <f>IF(ISBLANK(LitRev!ID5),".",LitRev!ID5)</f>
        <v>.</v>
      </c>
      <c r="IE5" s="25" t="str">
        <f>IF(ISBLANK(LitRev!IE5),".",LitRev!IE5)</f>
        <v>.</v>
      </c>
      <c r="IF5" s="25" t="str">
        <f>IF(ISBLANK(LitRev!IF5),".",LitRev!IF5)</f>
        <v>.</v>
      </c>
      <c r="IG5" s="25" t="str">
        <f>IF(ISBLANK(LitRev!IG5),".",LitRev!IG5)</f>
        <v>.</v>
      </c>
      <c r="IH5" s="25" t="str">
        <f>IF(ISBLANK(LitRev!IH5),".",LitRev!IH5)</f>
        <v>.</v>
      </c>
      <c r="II5" s="25" t="str">
        <f>IF(ISBLANK(LitRev!II5),".",LitRev!II5)</f>
        <v>.</v>
      </c>
      <c r="IJ5" s="25" t="str">
        <f>IF(ISBLANK(LitRev!IJ5),".",LitRev!IJ5)</f>
        <v>.</v>
      </c>
      <c r="IK5" s="25" t="str">
        <f>IF(ISBLANK(LitRev!IK5),".",LitRev!IK5)</f>
        <v>.</v>
      </c>
      <c r="IL5" s="25" t="str">
        <f>IF(ISBLANK(LitRev!IL5),".",LitRev!IL5)</f>
        <v>.</v>
      </c>
      <c r="IM5" s="25" t="str">
        <f>IF(ISBLANK(LitRev!IM5),".",LitRev!IM5)</f>
        <v>.</v>
      </c>
      <c r="IN5" s="25" t="str">
        <f>IF(ISBLANK(LitRev!IN5),".",LitRev!IN5)</f>
        <v>.</v>
      </c>
      <c r="IO5" s="25" t="str">
        <f>IF(ISBLANK(LitRev!IO5),".",LitRev!IO5)</f>
        <v>.</v>
      </c>
      <c r="IP5" s="25" t="str">
        <f>IF(ISBLANK(LitRev!IP5),".",LitRev!IP5)</f>
        <v>.</v>
      </c>
      <c r="IQ5" s="25" t="str">
        <f>IF(ISBLANK(LitRev!IQ5),".",LitRev!IQ5)</f>
        <v>.</v>
      </c>
      <c r="IR5" s="25" t="str">
        <f>IF(ISBLANK(LitRev!IR5),".",LitRev!IR5)</f>
        <v>.</v>
      </c>
      <c r="IS5" s="25" t="str">
        <f>IF(ISBLANK(LitRev!IS5),".",LitRev!IS5)</f>
        <v>.</v>
      </c>
      <c r="IT5" s="25" t="str">
        <f>IF(ISBLANK(LitRev!IT5),".",LitRev!IT5)</f>
        <v>.</v>
      </c>
      <c r="IU5" s="25" t="str">
        <f>IF(ISBLANK(LitRev!IU5),".",LitRev!IU5)</f>
        <v>.</v>
      </c>
      <c r="IV5" s="25" t="str">
        <f>IF(ISBLANK(LitRev!IV5),".",LitRev!IV5)</f>
        <v>.</v>
      </c>
      <c r="IW5" s="25" t="str">
        <f>IF(ISBLANK(LitRev!IW5),".",LitRev!IW5)</f>
        <v>.</v>
      </c>
      <c r="IX5" s="25" t="str">
        <f>IF(ISBLANK(LitRev!IX5),".",LitRev!IX5)</f>
        <v>.</v>
      </c>
      <c r="IY5" s="25" t="str">
        <f>IF(ISBLANK(LitRev!IY5),".",LitRev!IY5)</f>
        <v>.</v>
      </c>
      <c r="IZ5" s="25" t="str">
        <f>IF(ISBLANK(LitRev!IZ5),".",LitRev!IZ5)</f>
        <v>.</v>
      </c>
      <c r="JA5" s="25" t="str">
        <f>IF(ISBLANK(LitRev!JA5),".",LitRev!JA5)</f>
        <v>.</v>
      </c>
      <c r="JB5" s="25" t="str">
        <f>IF(ISBLANK(LitRev!JB5),".",LitRev!JB5)</f>
        <v>.</v>
      </c>
      <c r="JC5" s="25" t="str">
        <f>IF(ISBLANK(LitRev!JC5),".",LitRev!JC5)</f>
        <v>.</v>
      </c>
      <c r="JD5" s="25" t="str">
        <f>IF(ISBLANK(LitRev!JD5),".",LitRev!JD5)</f>
        <v>.</v>
      </c>
      <c r="JE5" s="25" t="str">
        <f>IF(ISBLANK(LitRev!JE5),".",LitRev!JE5)</f>
        <v>.</v>
      </c>
      <c r="JF5" s="25" t="str">
        <f>IF(ISBLANK(LitRev!JF5),".",LitRev!JF5)</f>
        <v>.</v>
      </c>
      <c r="JG5" s="25" t="str">
        <f>IF(ISBLANK(LitRev!JG5),".",LitRev!JG5)</f>
        <v>.</v>
      </c>
      <c r="JH5" s="25" t="str">
        <f>IF(ISBLANK(LitRev!JH5),".",LitRev!JH5)</f>
        <v>.</v>
      </c>
      <c r="JI5" s="25" t="str">
        <f>IF(ISBLANK(LitRev!JI5),".",LitRev!JI5)</f>
        <v>.</v>
      </c>
      <c r="JJ5" s="25" t="str">
        <f>IF(ISBLANK(LitRev!JJ5),".",LitRev!JJ5)</f>
        <v>.</v>
      </c>
      <c r="JK5" s="25" t="str">
        <f>IF(ISBLANK(LitRev!JK5),".",LitRev!JK5)</f>
        <v>.</v>
      </c>
      <c r="JL5" s="25" t="str">
        <f>IF(ISBLANK(LitRev!JL5),".",LitRev!JL5)</f>
        <v>.</v>
      </c>
      <c r="JM5" s="25" t="str">
        <f>IF(ISBLANK(LitRev!JM5),".",LitRev!JM5)</f>
        <v>.</v>
      </c>
      <c r="JN5" s="25" t="str">
        <f>IF(ISBLANK(LitRev!JN5),".",LitRev!JN5)</f>
        <v>.</v>
      </c>
      <c r="JO5" s="25" t="str">
        <f>IF(ISBLANK(LitRev!JO5),".",LitRev!JO5)</f>
        <v>.</v>
      </c>
      <c r="JP5" s="25" t="str">
        <f>IF(ISBLANK(LitRev!JP5),".",LitRev!JP5)</f>
        <v>.</v>
      </c>
      <c r="JQ5" s="25" t="str">
        <f>IF(ISBLANK(LitRev!JQ5),".",LitRev!JQ5)</f>
        <v>.</v>
      </c>
      <c r="JR5" s="25" t="str">
        <f>IF(ISBLANK(LitRev!JR5),".",LitRev!JR5)</f>
        <v>.</v>
      </c>
      <c r="JS5" s="25" t="str">
        <f>IF(ISBLANK(LitRev!JS5),".",LitRev!JS5)</f>
        <v>.</v>
      </c>
      <c r="JT5" s="25" t="str">
        <f>IF(ISBLANK(LitRev!JT5),".",LitRev!JT5)</f>
        <v>.</v>
      </c>
      <c r="JU5" s="25" t="str">
        <f>IF(ISBLANK(LitRev!JU5),".",LitRev!JU5)</f>
        <v>.</v>
      </c>
      <c r="JV5" s="25" t="str">
        <f>IF(ISBLANK(LitRev!JV5),".",LitRev!JV5)</f>
        <v>.</v>
      </c>
      <c r="JW5" s="25" t="str">
        <f>IF(ISBLANK(LitRev!JW5),".",LitRev!JW5)</f>
        <v>.</v>
      </c>
      <c r="JX5" s="25" t="str">
        <f>IF(ISBLANK(LitRev!JX5),".",LitRev!JX5)</f>
        <v>.</v>
      </c>
      <c r="JY5" s="25" t="str">
        <f>IF(ISBLANK(LitRev!JY5),".",LitRev!JY5)</f>
        <v>.</v>
      </c>
      <c r="JZ5" s="25" t="str">
        <f>IF(ISBLANK(LitRev!JZ5),".",LitRev!JZ5)</f>
        <v>.</v>
      </c>
      <c r="KA5" s="25" t="str">
        <f>IF(ISBLANK(LitRev!KA5),".",LitRev!KA5)</f>
        <v>.</v>
      </c>
      <c r="KB5" s="25" t="str">
        <f>IF(ISBLANK(LitRev!KB5),".",LitRev!KB5)</f>
        <v>.</v>
      </c>
      <c r="KC5" s="25" t="str">
        <f>IF(ISBLANK(LitRev!KC5),".",LitRev!KC5)</f>
        <v>.</v>
      </c>
      <c r="KD5" s="25" t="str">
        <f>IF(ISBLANK(LitRev!KD5),".",LitRev!KD5)</f>
        <v>.</v>
      </c>
      <c r="KE5" s="25" t="str">
        <f>IF(ISBLANK(LitRev!KE5),".",LitRev!KE5)</f>
        <v>.</v>
      </c>
      <c r="KF5" s="25" t="str">
        <f>IF(ISBLANK(LitRev!KF5),".",LitRev!KF5)</f>
        <v>.</v>
      </c>
      <c r="KG5" s="25" t="str">
        <f>IF(ISBLANK(LitRev!KG5),".",LitRev!KG5)</f>
        <v>.</v>
      </c>
      <c r="KH5" s="25" t="str">
        <f>IF(ISBLANK(LitRev!KH5),".",LitRev!KH5)</f>
        <v>.</v>
      </c>
      <c r="KI5" s="25" t="str">
        <f>IF(ISBLANK(LitRev!KI5),".",LitRev!KI5)</f>
        <v>.</v>
      </c>
      <c r="KJ5" s="25" t="str">
        <f>IF(ISBLANK(LitRev!KJ5),".",LitRev!KJ5)</f>
        <v>.</v>
      </c>
      <c r="KK5" s="25" t="str">
        <f>IF(ISBLANK(LitRev!KK5),".",LitRev!KK5)</f>
        <v>.</v>
      </c>
      <c r="KL5" s="25" t="str">
        <f>IF(ISBLANK(LitRev!KL5),".",LitRev!KL5)</f>
        <v>.</v>
      </c>
      <c r="KM5" s="25" t="str">
        <f>IF(ISBLANK(LitRev!KM5),".",LitRev!KM5)</f>
        <v>.</v>
      </c>
      <c r="KN5" s="25" t="str">
        <f>IF(ISBLANK(LitRev!KN5),".",LitRev!KN5)</f>
        <v>.</v>
      </c>
      <c r="KO5" s="25" t="str">
        <f>IF(ISBLANK(LitRev!KO5),".",LitRev!KO5)</f>
        <v>.</v>
      </c>
      <c r="KP5" s="25" t="str">
        <f>IF(ISBLANK(LitRev!KP5),".",LitRev!KP5)</f>
        <v>.</v>
      </c>
      <c r="KQ5" s="25" t="str">
        <f>IF(ISBLANK(LitRev!KQ5),".",LitRev!KQ5)</f>
        <v>.</v>
      </c>
      <c r="KR5" s="25" t="str">
        <f>IF(ISBLANK(LitRev!KR5),".",LitRev!KR5)</f>
        <v>.</v>
      </c>
      <c r="KS5" s="25" t="str">
        <f>IF(ISBLANK(LitRev!KS5),".",LitRev!KS5)</f>
        <v>.</v>
      </c>
      <c r="KT5" s="25" t="str">
        <f>IF(ISBLANK(LitRev!KT5),".",LitRev!KT5)</f>
        <v>.</v>
      </c>
      <c r="KU5" s="25" t="str">
        <f>IF(ISBLANK(LitRev!KU5),".",LitRev!KU5)</f>
        <v>.</v>
      </c>
      <c r="KV5" s="25" t="str">
        <f>IF(ISBLANK(LitRev!KV5),".",LitRev!KV5)</f>
        <v>.</v>
      </c>
      <c r="KW5" s="25" t="str">
        <f>IF(ISBLANK(LitRev!KW5),".",LitRev!KW5)</f>
        <v>.</v>
      </c>
      <c r="KX5" s="25" t="str">
        <f>IF(ISBLANK(LitRev!KX5),".",LitRev!KX5)</f>
        <v>.</v>
      </c>
      <c r="KY5" s="25" t="str">
        <f>IF(ISBLANK(LitRev!KY5),".",LitRev!KY5)</f>
        <v>.</v>
      </c>
      <c r="KZ5" s="25" t="str">
        <f>IF(ISBLANK(LitRev!KZ5),".",LitRev!KZ5)</f>
        <v>.</v>
      </c>
      <c r="LA5" s="25" t="str">
        <f>IF(ISBLANK(LitRev!LA5),".",LitRev!LA5)</f>
        <v>.</v>
      </c>
      <c r="LB5" s="25" t="str">
        <f>IF(ISBLANK(LitRev!LB5),".",LitRev!LB5)</f>
        <v>.</v>
      </c>
      <c r="LC5" s="25" t="str">
        <f>IF(ISBLANK(LitRev!LC5),".",LitRev!LC5)</f>
        <v>.</v>
      </c>
      <c r="LD5" s="25" t="str">
        <f>IF(ISBLANK(LitRev!LD5),".",LitRev!LD5)</f>
        <v>.</v>
      </c>
      <c r="LE5" s="25" t="str">
        <f>IF(ISBLANK(LitRev!LE5),".",LitRev!LE5)</f>
        <v>.</v>
      </c>
      <c r="LF5" s="25" t="str">
        <f>IF(ISBLANK(LitRev!LF5),".",LitRev!LF5)</f>
        <v>.</v>
      </c>
      <c r="LG5" s="25" t="str">
        <f>IF(ISBLANK(LitRev!LG5),".",LitRev!LG5)</f>
        <v>.</v>
      </c>
      <c r="LH5" s="25" t="str">
        <f>IF(ISBLANK(LitRev!LH5),".",LitRev!LH5)</f>
        <v>.</v>
      </c>
      <c r="LI5" s="25" t="str">
        <f>IF(ISBLANK(LitRev!LI5),".",LitRev!LI5)</f>
        <v>.</v>
      </c>
      <c r="LJ5" s="25" t="str">
        <f>IF(ISBLANK(LitRev!LJ5),".",LitRev!LJ5)</f>
        <v>.</v>
      </c>
      <c r="LK5" s="25" t="str">
        <f>IF(ISBLANK(LitRev!LK5),".",LitRev!LK5)</f>
        <v>.</v>
      </c>
      <c r="LL5" s="25" t="str">
        <f>IF(ISBLANK(LitRev!LL5),".",LitRev!LL5)</f>
        <v>.</v>
      </c>
      <c r="LM5" s="25" t="str">
        <f>IF(ISBLANK(LitRev!LM5),".",LitRev!LM5)</f>
        <v>.</v>
      </c>
      <c r="LN5" s="25" t="str">
        <f>IF(ISBLANK(LitRev!LN5),".",LitRev!LN5)</f>
        <v>.</v>
      </c>
      <c r="LO5" s="25" t="str">
        <f>IF(ISBLANK(LitRev!LO5),".",LitRev!LO5)</f>
        <v>.</v>
      </c>
      <c r="LP5" s="25" t="str">
        <f>IF(ISBLANK(LitRev!LP5),".",LitRev!LP5)</f>
        <v>.</v>
      </c>
      <c r="LQ5" s="25" t="str">
        <f>IF(ISBLANK(LitRev!LQ5),".",LitRev!LQ5)</f>
        <v>.</v>
      </c>
      <c r="LR5" s="25" t="str">
        <f>IF(ISBLANK(LitRev!LR5),".",LitRev!LR5)</f>
        <v>.</v>
      </c>
      <c r="LS5" s="25" t="str">
        <f>IF(ISBLANK(LitRev!LS5),".",LitRev!LS5)</f>
        <v>.</v>
      </c>
      <c r="LT5" s="25" t="str">
        <f>IF(ISBLANK(LitRev!LT5),".",LitRev!LT5)</f>
        <v>.</v>
      </c>
      <c r="LU5" s="25" t="str">
        <f>IF(ISBLANK(LitRev!LU5),".",LitRev!LU5)</f>
        <v>.</v>
      </c>
      <c r="LV5" s="25" t="str">
        <f>IF(ISBLANK(LitRev!LV5),".",LitRev!LV5)</f>
        <v>.</v>
      </c>
      <c r="LW5" s="25" t="str">
        <f>IF(ISBLANK(LitRev!LW5),".",LitRev!LW5)</f>
        <v>.</v>
      </c>
      <c r="LX5" s="25" t="str">
        <f>IF(ISBLANK(LitRev!LX5),".",LitRev!LX5)</f>
        <v>.</v>
      </c>
      <c r="LY5" s="25" t="str">
        <f>IF(ISBLANK(LitRev!LY5),".",LitRev!LY5)</f>
        <v>.</v>
      </c>
      <c r="LZ5" s="25" t="str">
        <f>IF(ISBLANK(LitRev!LZ5),".",LitRev!LZ5)</f>
        <v>.</v>
      </c>
      <c r="MA5" s="25" t="str">
        <f>IF(ISBLANK(LitRev!MA5),".",LitRev!MA5)</f>
        <v>.</v>
      </c>
      <c r="MB5" s="25" t="str">
        <f>IF(ISBLANK(LitRev!MB5),".",LitRev!MB5)</f>
        <v>.</v>
      </c>
      <c r="MC5" s="25" t="str">
        <f>IF(ISBLANK(LitRev!MC5),".",LitRev!MC5)</f>
        <v>.</v>
      </c>
      <c r="MD5" s="25" t="str">
        <f>IF(ISBLANK(LitRev!MD5),".",LitRev!MD5)</f>
        <v>.</v>
      </c>
      <c r="ME5" s="25" t="str">
        <f>IF(ISBLANK(LitRev!ME5),".",LitRev!ME5)</f>
        <v>.</v>
      </c>
      <c r="MF5" s="25" t="str">
        <f>IF(ISBLANK(LitRev!MF5),".",LitRev!MF5)</f>
        <v>.</v>
      </c>
      <c r="MG5" s="25" t="str">
        <f>IF(ISBLANK(LitRev!MG5),".",LitRev!MG5)</f>
        <v>.</v>
      </c>
      <c r="MH5" s="25" t="str">
        <f>IF(ISBLANK(LitRev!MH5),".",LitRev!MH5)</f>
        <v>.</v>
      </c>
      <c r="MI5" s="25" t="str">
        <f>IF(ISBLANK(LitRev!MI5),".",LitRev!MI5)</f>
        <v>.</v>
      </c>
      <c r="MJ5" s="25" t="str">
        <f>IF(ISBLANK(LitRev!MJ5),".",LitRev!MJ5)</f>
        <v>.</v>
      </c>
      <c r="MK5" s="25" t="str">
        <f>IF(ISBLANK(LitRev!MK5),".",LitRev!MK5)</f>
        <v>.</v>
      </c>
      <c r="ML5" s="25" t="str">
        <f>IF(ISBLANK(LitRev!ML5),".",LitRev!ML5)</f>
        <v>.</v>
      </c>
      <c r="MM5" s="25" t="str">
        <f>IF(ISBLANK(LitRev!MM5),".",LitRev!MM5)</f>
        <v>.</v>
      </c>
      <c r="MN5" s="25" t="str">
        <f>IF(ISBLANK(LitRev!MN5),".",LitRev!MN5)</f>
        <v>.</v>
      </c>
      <c r="MO5" s="25" t="str">
        <f>IF(ISBLANK(LitRev!MO5),".",LitRev!MO5)</f>
        <v>.</v>
      </c>
      <c r="MP5" s="25" t="str">
        <f>IF(ISBLANK(LitRev!MP5),".",LitRev!MP5)</f>
        <v>.</v>
      </c>
      <c r="MQ5" s="25" t="str">
        <f>IF(ISBLANK(LitRev!MQ5),".",LitRev!MQ5)</f>
        <v>.</v>
      </c>
      <c r="MR5" s="25" t="str">
        <f>IF(ISBLANK(LitRev!MR5),".",LitRev!MR5)</f>
        <v>.</v>
      </c>
      <c r="MS5" s="25"/>
      <c r="MT5" s="25"/>
      <c r="MU5" s="25"/>
      <c r="MV5" s="25"/>
      <c r="MW5" s="25"/>
      <c r="MX5" s="25"/>
      <c r="MY5" s="25"/>
      <c r="MZ5" s="25"/>
      <c r="NA5" s="25"/>
      <c r="NB5" s="25"/>
      <c r="NC5" s="25"/>
      <c r="ND5" s="25"/>
      <c r="NE5" s="25"/>
      <c r="NF5" s="25"/>
      <c r="NG5" s="25"/>
      <c r="NH5" s="25"/>
      <c r="NI5" s="25"/>
      <c r="NJ5" s="25"/>
      <c r="NK5" s="25"/>
      <c r="NL5" s="25"/>
      <c r="NM5" s="25"/>
      <c r="NN5" s="25"/>
      <c r="NO5" s="25"/>
      <c r="NP5" s="25"/>
      <c r="NQ5" s="25"/>
      <c r="NR5" s="25"/>
      <c r="NS5" s="25"/>
      <c r="NT5" s="25"/>
      <c r="NU5" s="25"/>
      <c r="NV5" s="25"/>
      <c r="NW5" s="25"/>
      <c r="NX5" s="25"/>
      <c r="NY5" s="25"/>
      <c r="NZ5" s="25"/>
      <c r="OA5" s="25"/>
      <c r="OB5" s="25"/>
      <c r="OC5" s="25"/>
      <c r="OD5" s="25"/>
      <c r="OE5" s="25"/>
      <c r="OF5" s="25"/>
      <c r="OG5" s="25"/>
      <c r="OH5" s="25"/>
      <c r="OI5" s="25"/>
      <c r="OJ5" s="25"/>
      <c r="OK5" s="25"/>
      <c r="OL5" s="25"/>
      <c r="OM5" s="25"/>
      <c r="ON5" s="25"/>
      <c r="OO5" s="25"/>
      <c r="OP5" s="25"/>
      <c r="OQ5" s="25"/>
      <c r="OR5" s="25"/>
      <c r="OS5" s="25"/>
      <c r="OT5" s="25"/>
      <c r="OU5" s="25"/>
      <c r="OV5" s="25"/>
      <c r="OW5" s="25"/>
      <c r="OX5" s="25"/>
      <c r="OY5" s="25"/>
      <c r="OZ5" s="25"/>
      <c r="PA5" s="25"/>
      <c r="PB5" s="25"/>
      <c r="PC5" s="25"/>
      <c r="PD5" s="25"/>
      <c r="PE5" s="25"/>
      <c r="PF5" s="25"/>
      <c r="PG5" s="25"/>
      <c r="PH5" s="25"/>
      <c r="PI5" s="25"/>
      <c r="PJ5" s="25"/>
      <c r="PK5" s="25"/>
      <c r="PL5" s="25"/>
      <c r="PM5" s="25"/>
      <c r="PN5" s="25"/>
      <c r="PO5" s="25"/>
      <c r="PP5" s="25"/>
      <c r="PQ5" s="25"/>
      <c r="PR5" s="25"/>
      <c r="PS5" s="25"/>
      <c r="PT5" s="25"/>
      <c r="PU5" s="25"/>
      <c r="PV5" s="25"/>
      <c r="PW5" s="25"/>
      <c r="PX5" s="25"/>
      <c r="PY5" s="25"/>
      <c r="PZ5" s="25"/>
      <c r="QA5" s="25"/>
      <c r="QB5" s="25"/>
      <c r="QC5" s="25"/>
      <c r="QD5" s="25"/>
      <c r="QE5" s="25"/>
      <c r="QF5" s="25"/>
      <c r="QG5" s="25"/>
      <c r="QH5" s="25"/>
      <c r="QI5" s="25"/>
      <c r="QJ5" s="25"/>
      <c r="QK5" s="25"/>
      <c r="QL5" s="25"/>
      <c r="QM5" s="25"/>
      <c r="QN5" s="25"/>
      <c r="QO5" s="25"/>
      <c r="QP5" s="25"/>
      <c r="QQ5" s="25"/>
      <c r="QR5" s="25"/>
      <c r="QS5" s="25"/>
      <c r="QT5" s="25"/>
      <c r="QU5" s="25"/>
      <c r="QV5" s="25"/>
      <c r="QW5" s="25"/>
      <c r="QX5" s="25"/>
      <c r="QY5" s="25"/>
      <c r="QZ5" s="25"/>
      <c r="RA5" s="25"/>
      <c r="RB5" s="25"/>
      <c r="RC5" s="25"/>
      <c r="RD5" s="25"/>
      <c r="RE5" s="25"/>
      <c r="RF5" s="25"/>
      <c r="RG5" s="25"/>
      <c r="RH5" s="25"/>
      <c r="RI5" s="25"/>
      <c r="RJ5" s="25"/>
      <c r="RK5" s="25"/>
      <c r="RL5" s="25"/>
      <c r="RM5" s="25"/>
      <c r="RN5" s="25"/>
      <c r="RO5" s="25"/>
    </row>
    <row r="6" spans="1:483" x14ac:dyDescent="0.25">
      <c r="A6" s="44" t="s">
        <v>2192</v>
      </c>
      <c r="C6" s="25" t="str">
        <f>IF(ISBLANK(LitRev!C6),".",LitRev!C6)</f>
        <v>+16+16: 16 bg conventional with 16 bg cellulosic</v>
      </c>
      <c r="D6" s="25" t="str">
        <f>IF(ISBLANK(LitRev!D6),".",LitRev!D6)</f>
        <v>+16 + 20: 16 bg conventional with 20 bg cellulosic</v>
      </c>
      <c r="E6" s="25" t="str">
        <f>IF(ISBLANK(LitRev!E6),".",LitRev!E6)</f>
        <v>Base case: Figure 4 demand curve with high value for octane and oxygen and blend wall (Blend wall case)+ Gas price 2$ + 75 m.a.</v>
      </c>
      <c r="F6" s="25" t="str">
        <f>IF(ISBLANK(LitRev!F6),".",LitRev!F6)</f>
        <v>Base = Blend wall case, 2$, 80 ma</v>
      </c>
      <c r="G6" s="25" t="str">
        <f>IF(ISBLANK(LitRev!G6),".",LitRev!G6)</f>
        <v>Base = Blend wall case, 2$, 85 ma</v>
      </c>
      <c r="H6" s="25" t="str">
        <f>IF(ISBLANK(LitRev!H6),".",LitRev!H6)</f>
        <v>Base = Blend wall case, 2$, 90 ma</v>
      </c>
      <c r="I6" s="25" t="str">
        <f>IF(ISBLANK(LitRev!I6),".",LitRev!I6)</f>
        <v>Base = Blend wall case, 2$, 75 ma</v>
      </c>
      <c r="J6" s="25" t="str">
        <f>IF(ISBLANK(LitRev!J6),".",LitRev!J6)</f>
        <v>Base = Blend wall case, 2$, 80 ma</v>
      </c>
      <c r="K6" s="25" t="str">
        <f>IF(ISBLANK(LitRev!K6),".",LitRev!K6)</f>
        <v>Base = Blend wall case, 2$, 85 ma</v>
      </c>
      <c r="L6" s="25" t="str">
        <f>IF(ISBLANK(LitRev!L6),".",LitRev!L6)</f>
        <v>Base = Blend wall case, 2$, 90 ma</v>
      </c>
      <c r="M6" s="25" t="str">
        <f>IF(ISBLANK(LitRev!M6),".",LitRev!M6)</f>
        <v>Base = Elastic demand curve, 2$, 75 ma</v>
      </c>
      <c r="N6" s="25" t="str">
        <f>IF(ISBLANK(LitRev!N6),".",LitRev!N6)</f>
        <v>Base = Elastic demand curve, 2$, 80 ma</v>
      </c>
      <c r="O6" s="25" t="str">
        <f>IF(ISBLANK(LitRev!O6),".",LitRev!O6)</f>
        <v>Base=Elastic demand curve, 2$, 85 ma</v>
      </c>
      <c r="P6" s="25" t="str">
        <f>IF(ISBLANK(LitRev!P6),".",LitRev!P6)</f>
        <v>Base=Elastic demand curve, 2$, 90 ma</v>
      </c>
      <c r="Q6" s="25" t="str">
        <f>IF(ISBLANK(LitRev!Q6),".",LitRev!Q6)</f>
        <v>Base = Elastic demand curve, 2$, 75 ma</v>
      </c>
      <c r="R6" s="25" t="str">
        <f>IF(ISBLANK(LitRev!R6),".",LitRev!R6)</f>
        <v>Base = Elastic demand curve, 2$, 80 ma</v>
      </c>
      <c r="S6" s="25" t="str">
        <f>IF(ISBLANK(LitRev!S6),".",LitRev!S6)</f>
        <v>Base=Elastic demand curve, 2$, 85 ma</v>
      </c>
      <c r="T6" s="25" t="str">
        <f>IF(ISBLANK(LitRev!T6),".",LitRev!T6)</f>
        <v>Base=Elastic demand curve, 2$, 90 ma</v>
      </c>
      <c r="U6" s="25" t="str">
        <f>IF(ISBLANK(LitRev!U6),".",LitRev!U6)</f>
        <v>2011, No Programs</v>
      </c>
      <c r="V6" s="25" t="str">
        <f>IF(ISBLANK(LitRev!V6),".",LitRev!V6)</f>
        <v>2011, No Programs</v>
      </c>
      <c r="W6" s="25" t="str">
        <f>IF(ISBLANK(LitRev!W6),".",LitRev!W6)</f>
        <v>2011, No Programs</v>
      </c>
      <c r="X6" s="25" t="str">
        <f>IF(ISBLANK(LitRev!X6),".",LitRev!X6)</f>
        <v>2011, No Programs</v>
      </c>
      <c r="Y6" s="25" t="str">
        <f>IF(ISBLANK(LitRev!Y6),".",LitRev!Y6)</f>
        <v>2011, No Programs</v>
      </c>
      <c r="Z6" s="25" t="str">
        <f>IF(ISBLANK(LitRev!Z6),".",LitRev!Z6)</f>
        <v>2014, No Programs</v>
      </c>
      <c r="AA6" s="25" t="str">
        <f>IF(ISBLANK(LitRev!AA6),".",LitRev!AA6)</f>
        <v>2014, No Programs</v>
      </c>
      <c r="AB6" s="25" t="str">
        <f>IF(ISBLANK(LitRev!AB6),".",LitRev!AB6)</f>
        <v>2014, No Programs</v>
      </c>
      <c r="AC6" s="25" t="str">
        <f>IF(ISBLANK(LitRev!AC6),".",LitRev!AC6)</f>
        <v>2014, No Programs</v>
      </c>
      <c r="AD6" s="25" t="str">
        <f>IF(ISBLANK(LitRev!AD6),".",LitRev!AD6)</f>
        <v>2014, No Programs</v>
      </c>
      <c r="AE6" s="25" t="str">
        <f>IF(ISBLANK(LitRev!AE6),".",LitRev!AE6)</f>
        <v>2014, smaller FFVs, No Programs</v>
      </c>
      <c r="AF6" s="25" t="str">
        <f>IF(ISBLANK(LitRev!AF6),".",LitRev!AF6)</f>
        <v>2014, smaller FFVs, No Programs</v>
      </c>
      <c r="AG6" s="25" t="str">
        <f>IF(ISBLANK(LitRev!AG6),".",LitRev!AG6)</f>
        <v>2014, smaller FFVs, No Programs</v>
      </c>
      <c r="AH6" s="25" t="str">
        <f>IF(ISBLANK(LitRev!AH6),".",LitRev!AH6)</f>
        <v>2014, smaller FFVs, No Programs</v>
      </c>
      <c r="AI6" s="25" t="str">
        <f>IF(ISBLANK(LitRev!AI6),".",LitRev!AI6)</f>
        <v>2014, smaller FFVs, No Programs</v>
      </c>
      <c r="AJ6" s="25" t="str">
        <f>IF(ISBLANK(LitRev!AJ6),".",LitRev!AJ6)</f>
        <v>2005,No Subsidies (mandate, tax credit)</v>
      </c>
      <c r="AK6" s="25" t="str">
        <f>IF(ISBLANK(LitRev!AK6),".",LitRev!AK6)</f>
        <v>2005,No Subsidies (mandate, tax credit)</v>
      </c>
      <c r="AL6" s="25" t="str">
        <f>IF(ISBLANK(LitRev!AL6),".",LitRev!AL6)</f>
        <v>2005,No Subsidies (mandate, tax credit)</v>
      </c>
      <c r="AM6" s="25" t="str">
        <f>IF(ISBLANK(LitRev!AM6),".",LitRev!AM6)</f>
        <v>2005,No Subsidies (mandate, tax credit)</v>
      </c>
      <c r="AN6" s="25" t="str">
        <f>IF(ISBLANK(LitRev!AN6),".",LitRev!AN6)</f>
        <v>2005,No Subsidies (mandate, tax credit)</v>
      </c>
      <c r="AO6" s="25" t="str">
        <f>IF(ISBLANK(LitRev!AO6),".",LitRev!AO6)</f>
        <v>No mandate</v>
      </c>
      <c r="AP6" s="25" t="str">
        <f>IF(ISBLANK(LitRev!AP6),".",LitRev!AP6)</f>
        <v>No mandate</v>
      </c>
      <c r="AQ6" s="25" t="str">
        <f>IF(ISBLANK(LitRev!AQ6),".",LitRev!AQ6)</f>
        <v>full mandate</v>
      </c>
      <c r="AR6" s="25" t="str">
        <f>IF(ISBLANK(LitRev!AR6),".",LitRev!AR6)</f>
        <v>Increased mandate, 2013/14</v>
      </c>
      <c r="AS6" s="25" t="str">
        <f>IF(ISBLANK(LitRev!AS6),".",LitRev!AS6)</f>
        <v>Increased mandate, 2014/15</v>
      </c>
      <c r="AT6" s="25" t="str">
        <f>IF(ISBLANK(LitRev!AT6),".",LitRev!AT6)</f>
        <v>Increased mandate, 2015/16</v>
      </c>
      <c r="AU6" s="25" t="str">
        <f>IF(ISBLANK(LitRev!AU6),".",LitRev!AU6)</f>
        <v>Increased mandate, 2016/17</v>
      </c>
      <c r="AV6" s="25" t="str">
        <f>IF(ISBLANK(LitRev!AV6),".",LitRev!AV6)</f>
        <v>Increased mandate, 2017/18</v>
      </c>
      <c r="AW6" s="25" t="str">
        <f>IF(ISBLANK(LitRev!AW6),".",LitRev!AW6)</f>
        <v>Increased mandate, 2018/19</v>
      </c>
      <c r="AX6" s="25" t="str">
        <f>IF(ISBLANK(LitRev!AX6),".",LitRev!AX6)</f>
        <v>Increased mandate, 2019/20</v>
      </c>
      <c r="AY6" s="25" t="str">
        <f>IF(ISBLANK(LitRev!AY6),".",LitRev!AY6)</f>
        <v>2017; control case vs ref. case (no EISA) pg 1-21</v>
      </c>
      <c r="AZ6" s="25">
        <f>IF(ISBLANK(LitRev!AZ6),".",LitRev!AZ6)</f>
        <v>2022</v>
      </c>
      <c r="BA6" s="25" t="str">
        <f>IF(ISBLANK(LitRev!BA6),".",LitRev!BA6)</f>
        <v>2015, VEETC baseline</v>
      </c>
      <c r="BB6" s="25" t="str">
        <f>IF(ISBLANK(LitRev!BB6),".",LitRev!BB6)</f>
        <v>2015, VEETC baseline</v>
      </c>
      <c r="BC6" s="25" t="str">
        <f>IF(ISBLANK(LitRev!BC6),".",LitRev!BC6)</f>
        <v xml:space="preserve">2015, No policy </v>
      </c>
      <c r="BD6" s="25" t="str">
        <f>IF(ISBLANK(LitRev!BD6),".",LitRev!BD6)</f>
        <v xml:space="preserve">2015, No policy </v>
      </c>
      <c r="BE6" s="25" t="str">
        <f>IF(ISBLANK(LitRev!BE6),".",LitRev!BE6)</f>
        <v>2005-2011</v>
      </c>
      <c r="BF6" s="25">
        <f>IF(ISBLANK(LitRev!BF6),".",LitRev!BF6)</f>
        <v>2012</v>
      </c>
      <c r="BG6" s="25" t="str">
        <f>IF(ISBLANK(LitRev!BG6),".",LitRev!BG6)</f>
        <v>BAU</v>
      </c>
      <c r="BH6" s="25" t="str">
        <f>IF(ISBLANK(LitRev!BH6),".",LitRev!BH6)</f>
        <v>BAU</v>
      </c>
      <c r="BI6" s="25" t="str">
        <f>IF(ISBLANK(LitRev!BI6),".",LitRev!BI6)</f>
        <v>BAU</v>
      </c>
      <c r="BJ6" s="25" t="str">
        <f>IF(ISBLANK(LitRev!BJ6),".",LitRev!BJ6)</f>
        <v>BAU 2022</v>
      </c>
      <c r="BK6" s="25" t="str">
        <f>IF(ISBLANK(LitRev!BK6),".",LitRev!BK6)</f>
        <v>BAU 2022</v>
      </c>
      <c r="BL6" s="25" t="str">
        <f>IF(ISBLANK(LitRev!BL6),".",LitRev!BL6)</f>
        <v>BAU</v>
      </c>
      <c r="BM6" s="25" t="str">
        <f>IF(ISBLANK(LitRev!BM6),".",LitRev!BM6)</f>
        <v>BAU</v>
      </c>
      <c r="BN6" s="25" t="str">
        <f>IF(ISBLANK(LitRev!BN6),".",LitRev!BN6)</f>
        <v>BAU</v>
      </c>
      <c r="BO6" s="25" t="str">
        <f>IF(ISBLANK(LitRev!BO6),".",LitRev!BO6)</f>
        <v>BAU</v>
      </c>
      <c r="BP6" s="25" t="str">
        <f>IF(ISBLANK(LitRev!BP6),".",LitRev!BP6)</f>
        <v>BAU</v>
      </c>
      <c r="BQ6" s="25" t="str">
        <f>IF(ISBLANK(LitRev!BQ6),".",LitRev!BQ6)</f>
        <v>BAU</v>
      </c>
      <c r="BR6" s="25" t="str">
        <f>IF(ISBLANK(LitRev!BR6),".",LitRev!BR6)</f>
        <v>BAU</v>
      </c>
      <c r="BS6" s="25" t="str">
        <f>IF(ISBLANK(LitRev!BS6),".",LitRev!BS6)</f>
        <v xml:space="preserve">use only 2014 scenario as other RFS changes are smaller </v>
      </c>
      <c r="BT6" s="25" t="str">
        <f>IF(ISBLANK(LitRev!BT6),".",LitRev!BT6)</f>
        <v>No ethanol policy (fuel tax 0.39$/g in place, table 3A)</v>
      </c>
      <c r="BU6" s="25" t="str">
        <f>IF(ISBLANK(LitRev!BU6),".",LitRev!BU6)</f>
        <v>No ethanol policy (fuel tax 0.39$/g in place, table 3A)</v>
      </c>
      <c r="BV6" s="25" t="str">
        <f>IF(ISBLANK(LitRev!BV6),".",LitRev!BV6)</f>
        <v>No ethanol policy (fuel tax 0.39$/g in place, table 3A)</v>
      </c>
      <c r="BW6" s="25" t="str">
        <f>IF(ISBLANK(LitRev!BW6),".",LitRev!BW6)</f>
        <v>No ethanol policy (fuel tax 0.39$/g in place, table 3A)</v>
      </c>
      <c r="BX6" s="25" t="str">
        <f>IF(ISBLANK(LitRev!BX6),".",LitRev!BX6)</f>
        <v>No ethanol policy (fuel tax 0.39$/g in place, table 3A)</v>
      </c>
      <c r="BY6" s="25" t="str">
        <f>IF(ISBLANK(LitRev!BY6),".",LitRev!BY6)</f>
        <v>No ethanol policy (fuel tax 0.39$/g in place, table 3A)</v>
      </c>
      <c r="BZ6" s="25">
        <f>IF(ISBLANK(LitRev!BZ6),".",LitRev!BZ6)</f>
        <v>0</v>
      </c>
      <c r="CA6" s="25">
        <f>IF(ISBLANK(LitRev!CA6),".",LitRev!CA6)</f>
        <v>0</v>
      </c>
      <c r="CB6" s="25" t="str">
        <f>IF(ISBLANK(LitRev!CB6),".",LitRev!CB6)</f>
        <v>Projection, 2011-2017</v>
      </c>
      <c r="CC6" s="25" t="str">
        <f>IF(ISBLANK(LitRev!CC6),".",LitRev!CC6)</f>
        <v>Projection, 2011-2017</v>
      </c>
      <c r="CD6" s="25" t="str">
        <f>IF(ISBLANK(LitRev!CD6),".",LitRev!CD6)</f>
        <v>Projection, 2011-2017</v>
      </c>
      <c r="CE6" s="25" t="str">
        <f>IF(ISBLANK(LitRev!CE6),".",LitRev!CE6)</f>
        <v>Projection, 2011-2017</v>
      </c>
      <c r="CF6" s="25" t="str">
        <f>IF(ISBLANK(LitRev!CF6),".",LitRev!CF6)</f>
        <v>Baseline</v>
      </c>
      <c r="CG6" s="25" t="str">
        <f>IF(ISBLANK(LitRev!CG6),".",LitRev!CG6)</f>
        <v>Baseline</v>
      </c>
      <c r="CH6" s="25" t="str">
        <f>IF(ISBLANK(LitRev!CH6),".",LitRev!CH6)</f>
        <v>Baseline</v>
      </c>
      <c r="CI6" s="25" t="str">
        <f>IF(ISBLANK(LitRev!CI6),".",LitRev!CI6)</f>
        <v>Baseline</v>
      </c>
      <c r="CJ6" s="25" t="str">
        <f>IF(ISBLANK(LitRev!CJ6),".",LitRev!CJ6)</f>
        <v>Baseline</v>
      </c>
      <c r="CK6" s="25" t="str">
        <f>IF(ISBLANK(LitRev!CK6),".",LitRev!CK6)</f>
        <v>Baseline</v>
      </c>
      <c r="CL6" s="25" t="str">
        <f>IF(ISBLANK(LitRev!CL6),".",LitRev!CL6)</f>
        <v>2001 GTAP-BIO database</v>
      </c>
      <c r="CM6" s="25" t="str">
        <f>IF(ISBLANK(LitRev!CM6),".",LitRev!CM6)</f>
        <v>2001 GTAP-BIO database</v>
      </c>
      <c r="CN6" s="25" t="str">
        <f>IF(ISBLANK(LitRev!CN6),".",LitRev!CN6)</f>
        <v>2001 GTAP-BIO database</v>
      </c>
      <c r="CO6" s="25">
        <f>IF(ISBLANK(LitRev!CO6),".",LitRev!CO6)</f>
        <v>0</v>
      </c>
      <c r="CP6" s="25">
        <f>IF(ISBLANK(LitRev!CP6),".",LitRev!CP6)</f>
        <v>0</v>
      </c>
      <c r="CQ6" s="25" t="str">
        <f>IF(ISBLANK(LitRev!CQ6),".",LitRev!CQ6)</f>
        <v>BAU</v>
      </c>
      <c r="CR6" s="25" t="str">
        <f>IF(ISBLANK(LitRev!CR6),".",LitRev!CR6)</f>
        <v>BAU</v>
      </c>
      <c r="CS6" s="25" t="str">
        <f>IF(ISBLANK(LitRev!CS6),".",LitRev!CS6)</f>
        <v>BAU</v>
      </c>
      <c r="CT6" s="25" t="str">
        <f>IF(ISBLANK(LitRev!CT6),".",LitRev!CT6)</f>
        <v>Reference scenario</v>
      </c>
      <c r="CU6" s="25" t="str">
        <f>IF(ISBLANK(LitRev!CU6),".",LitRev!CU6)</f>
        <v>Reference scenario</v>
      </c>
      <c r="CV6" s="25" t="str">
        <f>IF(ISBLANK(LitRev!CV6),".",LitRev!CV6)</f>
        <v>Reference scenario</v>
      </c>
      <c r="CW6" s="25" t="str">
        <f>IF(ISBLANK(LitRev!CW6),".",LitRev!CW6)</f>
        <v>Reference scenario</v>
      </c>
      <c r="CX6" s="25" t="str">
        <f>IF(ISBLANK(LitRev!CX6),".",LitRev!CX6)</f>
        <v>Reference scenario</v>
      </c>
      <c r="CY6" s="25" t="str">
        <f>IF(ISBLANK(LitRev!CY6),".",LitRev!CY6)</f>
        <v>Reference scenario</v>
      </c>
      <c r="CZ6" s="25" t="str">
        <f>IF(ISBLANK(LitRev!CZ6),".",LitRev!CZ6)</f>
        <v>Reference scenario</v>
      </c>
      <c r="DA6" s="25" t="str">
        <f>IF(ISBLANK(LitRev!DA6),".",LitRev!DA6)</f>
        <v>Reference scenario</v>
      </c>
      <c r="DB6" s="25" t="str">
        <f>IF(ISBLANK(LitRev!DB6),".",LitRev!DB6)</f>
        <v>BAU</v>
      </c>
      <c r="DC6" s="25" t="str">
        <f>IF(ISBLANK(LitRev!DC6),".",LitRev!DC6)</f>
        <v>BAU</v>
      </c>
      <c r="DD6" s="25" t="str">
        <f>IF(ISBLANK(LitRev!DD6),".",LitRev!DD6)</f>
        <v>BAU</v>
      </c>
      <c r="DE6" s="25" t="str">
        <f>IF(ISBLANK(LitRev!DE6),".",LitRev!DE6)</f>
        <v>BAU</v>
      </c>
      <c r="DF6" s="25" t="str">
        <f>IF(ISBLANK(LitRev!DF6),".",LitRev!DF6)</f>
        <v>All mandates enforced</v>
      </c>
      <c r="DG6" s="25" t="str">
        <f>IF(ISBLANK(LitRev!DG6),".",LitRev!DG6)</f>
        <v>All mandates enforced</v>
      </c>
      <c r="DH6" s="25" t="str">
        <f>IF(ISBLANK(LitRev!DH6),".",LitRev!DH6)</f>
        <v>All mandates enforced</v>
      </c>
      <c r="DI6" s="25" t="str">
        <f>IF(ISBLANK(LitRev!DI6),".",LitRev!DI6)</f>
        <v>Option 1</v>
      </c>
      <c r="DJ6" s="25" t="str">
        <f>IF(ISBLANK(LitRev!DJ6),".",LitRev!DJ6)</f>
        <v>RFS Baseline (RFS2 100%)</v>
      </c>
      <c r="DK6" s="25" t="str">
        <f>IF(ISBLANK(LitRev!DK6),".",LitRev!DK6)</f>
        <v>RFS Baseline (RFS2 100%)</v>
      </c>
      <c r="DL6" s="25" t="str">
        <f>IF(ISBLANK(LitRev!DL6),".",LitRev!DL6)</f>
        <v>RFS Baseline (RFS2 100%)</v>
      </c>
      <c r="DM6" s="25" t="str">
        <f>IF(ISBLANK(LitRev!DM6),".",LitRev!DM6)</f>
        <v>RFS Baseline (RFS2 100%)</v>
      </c>
      <c r="DN6" s="25" t="str">
        <f>IF(ISBLANK(LitRev!DN6),".",LitRev!DN6)</f>
        <v>RFS Baseline (RFS2 100%)</v>
      </c>
      <c r="DO6" s="25" t="str">
        <f>IF(ISBLANK(LitRev!DO6),".",LitRev!DO6)</f>
        <v>RFS Baseline (RFS2 100%)</v>
      </c>
      <c r="DP6" s="25" t="str">
        <f>IF(ISBLANK(LitRev!DP6),".",LitRev!DP6)</f>
        <v>RFS Baseline (RFS2 100%)</v>
      </c>
      <c r="DQ6" s="25" t="str">
        <f>IF(ISBLANK(LitRev!DQ6),".",LitRev!DQ6)</f>
        <v>RFS Baseline (RFS2 100%)</v>
      </c>
      <c r="DR6" s="25" t="str">
        <f>IF(ISBLANK(LitRev!DR6),".",LitRev!DR6)</f>
        <v>RFS Baseline (RFS2 100%)</v>
      </c>
      <c r="DS6" s="25" t="str">
        <f>IF(ISBLANK(LitRev!DS6),".",LitRev!DS6)</f>
        <v>RFS Baseline (RFS2 100%)</v>
      </c>
      <c r="DT6" s="25" t="str">
        <f>IF(ISBLANK(LitRev!DT6),".",LitRev!DT6)</f>
        <v>RFS Baseline (RFS2 100%)</v>
      </c>
      <c r="DU6" s="25" t="str">
        <f>IF(ISBLANK(LitRev!DU6),".",LitRev!DU6)</f>
        <v>RFS Baseline (RFS2 100%)</v>
      </c>
      <c r="DV6" s="25" t="str">
        <f>IF(ISBLANK(LitRev!DV6),".",LitRev!DV6)</f>
        <v>RFS Baseline (RFS2 100%)</v>
      </c>
      <c r="DW6" s="25" t="str">
        <f>IF(ISBLANK(LitRev!DW6),".",LitRev!DW6)</f>
        <v>RFS Baseline (RFS2 100%)</v>
      </c>
      <c r="DX6" s="25" t="str">
        <f>IF(ISBLANK(LitRev!DX6),".",LitRev!DX6)</f>
        <v>All inclusive</v>
      </c>
      <c r="DY6" s="25" t="str">
        <f>IF(ISBLANK(LitRev!DY6),".",LitRev!DY6)</f>
        <v>Mandates-only</v>
      </c>
      <c r="DZ6" s="25" t="str">
        <f>IF(ISBLANK(LitRev!DZ6),".",LitRev!DZ6)</f>
        <v>RFS 100%</v>
      </c>
      <c r="EA6" s="25" t="str">
        <f>IF(ISBLANK(LitRev!EA6),".",LitRev!EA6)</f>
        <v>RFS 100%</v>
      </c>
      <c r="EB6" s="25" t="str">
        <f>IF(ISBLANK(LitRev!EB6),".",LitRev!EB6)</f>
        <v>RFS 100%</v>
      </c>
      <c r="EC6" s="25" t="str">
        <f>IF(ISBLANK(LitRev!EC6),".",LitRev!EC6)</f>
        <v>RFS 100%</v>
      </c>
      <c r="ED6" s="25" t="str">
        <f>IF(ISBLANK(LitRev!ED6),".",LitRev!ED6)</f>
        <v>RFS 100%</v>
      </c>
      <c r="EE6" s="25" t="str">
        <f>IF(ISBLANK(LitRev!EE6),".",LitRev!EE6)</f>
        <v>RFS 100%</v>
      </c>
      <c r="EF6" s="25" t="str">
        <f>IF(ISBLANK(LitRev!EF6),".",LitRev!EF6)</f>
        <v>RFS 100%</v>
      </c>
      <c r="EG6" s="25" t="str">
        <f>IF(ISBLANK(LitRev!EG6),".",LitRev!EG6)</f>
        <v>RFS 100%</v>
      </c>
      <c r="EH6" s="25" t="str">
        <f>IF(ISBLANK(LitRev!EH6),".",LitRev!EH6)</f>
        <v>RFS 100%</v>
      </c>
      <c r="EI6" s="25" t="str">
        <f>IF(ISBLANK(LitRev!EI6),".",LitRev!EI6)</f>
        <v>RFS 100%</v>
      </c>
      <c r="EJ6" s="25">
        <f>IF(ISBLANK(LitRev!EJ6),".",LitRev!EJ6)</f>
        <v>0</v>
      </c>
      <c r="EK6" s="25" t="str">
        <f>IF(ISBLANK(LitRev!EK6),".",LitRev!EK6)</f>
        <v>No mandate waiver, 2010 yield</v>
      </c>
      <c r="EL6" s="25" t="str">
        <f>IF(ISBLANK(LitRev!EL6),".",LitRev!EL6)</f>
        <v>No mandate waiver, 2010 yield</v>
      </c>
      <c r="EM6" s="25" t="str">
        <f>IF(ISBLANK(LitRev!EM6),".",LitRev!EM6)</f>
        <v>No mandate waiver, 2010 yield</v>
      </c>
      <c r="EN6" s="25" t="str">
        <f>IF(ISBLANK(LitRev!EN6),".",LitRev!EN6)</f>
        <v>No mandate waiver, 2010 yield</v>
      </c>
      <c r="EO6" s="25" t="str">
        <f>IF(ISBLANK(LitRev!EO6),".",LitRev!EO6)</f>
        <v>No mandate waiver, 2010 yield</v>
      </c>
      <c r="EP6" s="25" t="str">
        <f>IF(ISBLANK(LitRev!EP6),".",LitRev!EP6)</f>
        <v>No mandate waiver, 2010 yield</v>
      </c>
      <c r="EQ6" s="25" t="str">
        <f>IF(ISBLANK(LitRev!EQ6),".",LitRev!EQ6)</f>
        <v>No mandate waiver, 2010 yield</v>
      </c>
      <c r="ER6" s="25" t="str">
        <f>IF(ISBLANK(LitRev!ER6),".",LitRev!ER6)</f>
        <v>No mandate waiver, 2010 yield</v>
      </c>
      <c r="ES6" s="25" t="str">
        <f>IF(ISBLANK(LitRev!ES6),".",LitRev!ES6)</f>
        <v>No mandate waiver, 2010 yield</v>
      </c>
      <c r="ET6" s="25" t="str">
        <f>IF(ISBLANK(LitRev!ET6),".",LitRev!ET6)</f>
        <v>No mandate waiver, 2010 yield</v>
      </c>
      <c r="EU6" s="25" t="str">
        <f>IF(ISBLANK(LitRev!EU6),".",LitRev!EU6)</f>
        <v>No mandate waiver, 2011 yield</v>
      </c>
      <c r="EV6" s="25" t="str">
        <f>IF(ISBLANK(LitRev!EV6),".",LitRev!EV6)</f>
        <v>No mandate waiver, 2011 yield</v>
      </c>
      <c r="EW6" s="25" t="str">
        <f>IF(ISBLANK(LitRev!EW6),".",LitRev!EW6)</f>
        <v>No mandate waiver, 2011 yield</v>
      </c>
      <c r="EX6" s="25" t="str">
        <f>IF(ISBLANK(LitRev!EX6),".",LitRev!EX6)</f>
        <v>No mandate waiver, 2011 yield</v>
      </c>
      <c r="EY6" s="25" t="str">
        <f>IF(ISBLANK(LitRev!EY6),".",LitRev!EY6)</f>
        <v>No mandate waiver, 2011 yield</v>
      </c>
      <c r="EZ6" s="25" t="str">
        <f>IF(ISBLANK(LitRev!EZ6),".",LitRev!EZ6)</f>
        <v>No mandate waiver, 2011 yield</v>
      </c>
      <c r="FA6" s="25" t="str">
        <f>IF(ISBLANK(LitRev!FA6),".",LitRev!FA6)</f>
        <v>No mandate waiver, 2011 yield</v>
      </c>
      <c r="FB6" s="25" t="str">
        <f>IF(ISBLANK(LitRev!FB6),".",LitRev!FB6)</f>
        <v>No mandate waiver, 2011 yield</v>
      </c>
      <c r="FC6" s="25" t="str">
        <f>IF(ISBLANK(LitRev!FC6),".",LitRev!FC6)</f>
        <v>No mandate waiver, 2011 yield</v>
      </c>
      <c r="FD6" s="25" t="str">
        <f>IF(ISBLANK(LitRev!FD6),".",LitRev!FD6)</f>
        <v>No mandate waiver, 2012 yield</v>
      </c>
      <c r="FE6" s="25" t="str">
        <f>IF(ISBLANK(LitRev!FE6),".",LitRev!FE6)</f>
        <v>No mandate waiver, 2012 yield</v>
      </c>
      <c r="FF6" s="25" t="str">
        <f>IF(ISBLANK(LitRev!FF6),".",LitRev!FF6)</f>
        <v>No mandate waiver, 2012 yield</v>
      </c>
      <c r="FG6" s="25" t="str">
        <f>IF(ISBLANK(LitRev!FG6),".",LitRev!FG6)</f>
        <v>No mandate waiver, 2012 yield</v>
      </c>
      <c r="FH6" s="25" t="str">
        <f>IF(ISBLANK(LitRev!FH6),".",LitRev!FH6)</f>
        <v>No mandate waiver, 2012 yield</v>
      </c>
      <c r="FI6" s="25" t="str">
        <f>IF(ISBLANK(LitRev!FI6),".",LitRev!FI6)</f>
        <v>No mandate waiver, 2012 yield</v>
      </c>
      <c r="FJ6" s="25" t="str">
        <f>IF(ISBLANK(LitRev!FJ6),".",LitRev!FJ6)</f>
        <v>No mandate waiver, 2012 yield</v>
      </c>
      <c r="FK6" s="25" t="str">
        <f>IF(ISBLANK(LitRev!FK6),".",LitRev!FK6)</f>
        <v>No mandate waiver, 2012 yield</v>
      </c>
      <c r="FL6" s="25" t="str">
        <f>IF(ISBLANK(LitRev!FL6),".",LitRev!FL6)</f>
        <v>No mandate waiver, 2012 yield</v>
      </c>
      <c r="FM6" s="25" t="str">
        <f>IF(ISBLANK(LitRev!FM6),".",LitRev!FM6)</f>
        <v>No mandate waiver, 2012 yield</v>
      </c>
      <c r="FN6" s="25" t="str">
        <f>IF(ISBLANK(LitRev!FN6),".",LitRev!FN6)</f>
        <v>No mandate waiver, 2012 yield</v>
      </c>
      <c r="FO6" s="25" t="str">
        <f>IF(ISBLANK(LitRev!FO6),".",LitRev!FO6)</f>
        <v>.</v>
      </c>
      <c r="FP6" s="25" t="str">
        <f>IF(ISBLANK(LitRev!FP6),".",LitRev!FP6)</f>
        <v>.</v>
      </c>
      <c r="FQ6" s="25" t="str">
        <f>IF(ISBLANK(LitRev!FQ6),".",LitRev!FQ6)</f>
        <v>Waiver with RIN rollover, 2013</v>
      </c>
      <c r="FR6" s="25" t="str">
        <f>IF(ISBLANK(LitRev!FR6),".",LitRev!FR6)</f>
        <v>Waiver with rollover, 2014</v>
      </c>
      <c r="FS6" s="25" t="str">
        <f>IF(ISBLANK(LitRev!FS6),".",LitRev!FS6)</f>
        <v>waiver without rollover, 2013</v>
      </c>
      <c r="FT6" s="25" t="str">
        <f>IF(ISBLANK(LitRev!FT6),".",LitRev!FT6)</f>
        <v>waiver without rollover, 2014</v>
      </c>
      <c r="FU6" s="25" t="str">
        <f>IF(ISBLANK(LitRev!FU6),".",LitRev!FU6)</f>
        <v>Strong drought</v>
      </c>
      <c r="FV6" s="25" t="str">
        <f>IF(ISBLANK(LitRev!FV6),".",LitRev!FV6)</f>
        <v>Median drought</v>
      </c>
      <c r="FW6" s="25" t="str">
        <f>IF(ISBLANK(LitRev!FW6),".",LitRev!FW6)</f>
        <v>Weak drought</v>
      </c>
      <c r="FX6" s="25" t="str">
        <f>IF(ISBLANK(LitRev!FX6),".",LitRev!FX6)</f>
        <v>BAU</v>
      </c>
      <c r="FY6" s="25" t="str">
        <f>IF(ISBLANK(LitRev!FY6),".",LitRev!FY6)</f>
        <v>BAU</v>
      </c>
      <c r="FZ6" s="25" t="str">
        <f>IF(ISBLANK(LitRev!FZ6),".",LitRev!FZ6)</f>
        <v>BAU</v>
      </c>
      <c r="GA6" s="25" t="str">
        <f>IF(ISBLANK(LitRev!GA6),".",LitRev!GA6)</f>
        <v>BAU</v>
      </c>
      <c r="GB6" s="25" t="str">
        <f>IF(ISBLANK(LitRev!GB6),".",LitRev!GB6)</f>
        <v>BAU</v>
      </c>
      <c r="GC6" s="25" t="str">
        <f>IF(ISBLANK(LitRev!GC6),".",LitRev!GC6)</f>
        <v>BAU</v>
      </c>
      <c r="GD6" s="25" t="str">
        <f>IF(ISBLANK(LitRev!GD6),".",LitRev!GD6)</f>
        <v>BAU</v>
      </c>
      <c r="GE6" s="25" t="str">
        <f>IF(ISBLANK(LitRev!GE6),".",LitRev!GE6)</f>
        <v>Baseline</v>
      </c>
      <c r="GF6" s="25" t="str">
        <f>IF(ISBLANK(LitRev!GF6),".",LitRev!GF6)</f>
        <v>Baseline</v>
      </c>
      <c r="GG6" s="25" t="str">
        <f>IF(ISBLANK(LitRev!GG6),".",LitRev!GG6)</f>
        <v>Baseline</v>
      </c>
      <c r="GH6" s="25" t="str">
        <f>IF(ISBLANK(LitRev!GH6),".",LitRev!GH6)</f>
        <v>Reference scenario</v>
      </c>
      <c r="GI6" s="25" t="str">
        <f>IF(ISBLANK(LitRev!GI6),".",LitRev!GI6)</f>
        <v>Reference scenario</v>
      </c>
      <c r="GJ6" s="25" t="str">
        <f>IF(ISBLANK(LitRev!GJ6),".",LitRev!GJ6)</f>
        <v>Reference scenario</v>
      </c>
      <c r="GK6" s="25" t="str">
        <f>IF(ISBLANK(LitRev!GK6),".",LitRev!GK6)</f>
        <v>Reference scenario</v>
      </c>
      <c r="GL6" s="25" t="str">
        <f>IF(ISBLANK(LitRev!GL6),".",LitRev!GL6)</f>
        <v>Reference scenario</v>
      </c>
      <c r="GM6" s="25" t="str">
        <f>IF(ISBLANK(LitRev!GM6),".",LitRev!GM6)</f>
        <v>Reference scenario</v>
      </c>
      <c r="GN6" s="25" t="str">
        <f>IF(ISBLANK(LitRev!GN6),".",LitRev!GN6)</f>
        <v>Reference scenario</v>
      </c>
      <c r="GO6" s="25" t="str">
        <f>IF(ISBLANK(LitRev!GO6),".",LitRev!GO6)</f>
        <v>Reference scenario</v>
      </c>
      <c r="GP6" s="25" t="str">
        <f>IF(ISBLANK(LitRev!GP6),".",LitRev!GP6)</f>
        <v>No mandate, without yield improvement</v>
      </c>
      <c r="GQ6" s="25" t="str">
        <f>IF(ISBLANK(LitRev!GQ6),".",LitRev!GQ6)</f>
        <v>No mandate, without yield improvement</v>
      </c>
      <c r="GR6" s="25" t="str">
        <f>IF(ISBLANK(LitRev!GR6),".",LitRev!GR6)</f>
        <v>Baseline</v>
      </c>
      <c r="GS6" s="25" t="str">
        <f>IF(ISBLANK(LitRev!GS6),".",LitRev!GS6)</f>
        <v>Baseline</v>
      </c>
      <c r="GT6" s="25" t="str">
        <f>IF(ISBLANK(LitRev!GT6),".",LitRev!GT6)</f>
        <v>no subsidies  and mandate</v>
      </c>
      <c r="GU6" s="25" t="str">
        <f>IF(ISBLANK(LitRev!GU6),".",LitRev!GU6)</f>
        <v>Baseline</v>
      </c>
      <c r="GV6" s="25" t="str">
        <f>IF(ISBLANK(LitRev!GV6),".",LitRev!GV6)</f>
        <v>Baseline</v>
      </c>
      <c r="GW6" s="25" t="str">
        <f>IF(ISBLANK(LitRev!GW6),".",LitRev!GW6)</f>
        <v>Baseline</v>
      </c>
      <c r="GX6" s="25" t="str">
        <f>IF(ISBLANK(LitRev!GX6),".",LitRev!GX6)</f>
        <v>Baseline</v>
      </c>
      <c r="GY6" s="25" t="str">
        <f>IF(ISBLANK(LitRev!GY6),".",LitRev!GY6)</f>
        <v>Baseline</v>
      </c>
      <c r="GZ6" s="25" t="str">
        <f>IF(ISBLANK(LitRev!GZ6),".",LitRev!GZ6)</f>
        <v>Baseline</v>
      </c>
      <c r="HA6" s="25">
        <f>IF(ISBLANK(LitRev!HA6),".",LitRev!HA6)</f>
        <v>0</v>
      </c>
      <c r="HB6" s="25" t="str">
        <f>IF(ISBLANK(LitRev!HB6),".",LitRev!HB6)</f>
        <v>Baseline, 2006</v>
      </c>
      <c r="HC6" s="25" t="str">
        <f>IF(ISBLANK(LitRev!HC6),".",LitRev!HC6)</f>
        <v>Baseline, 2015</v>
      </c>
      <c r="HD6" s="25" t="str">
        <f>IF(ISBLANK(LitRev!HD6),".",LitRev!HD6)</f>
        <v>Base</v>
      </c>
      <c r="HE6" s="25" t="str">
        <f>IF(ISBLANK(LitRev!HE6),".",LitRev!HE6)</f>
        <v>Baseline</v>
      </c>
      <c r="HF6" s="25" t="str">
        <f>IF(ISBLANK(LitRev!HF6),".",LitRev!HF6)</f>
        <v>Baseline</v>
      </c>
      <c r="HG6" s="25" t="str">
        <f>IF(ISBLANK(LitRev!HG6),".",LitRev!HG6)</f>
        <v>Baseline, with RFS</v>
      </c>
      <c r="HH6" s="25" t="str">
        <f>IF(ISBLANK(LitRev!HH6),".",LitRev!HH6)</f>
        <v>Baseline, with RFS</v>
      </c>
      <c r="HI6" s="25" t="str">
        <f>IF(ISBLANK(LitRev!HI6),".",LitRev!HI6)</f>
        <v>Baseline, with RFS</v>
      </c>
      <c r="HJ6" s="25" t="str">
        <f>IF(ISBLANK(LitRev!HJ6),".",LitRev!HJ6)</f>
        <v>Baseline, with RFS</v>
      </c>
      <c r="HK6" s="25" t="str">
        <f>IF(ISBLANK(LitRev!HK6),".",LitRev!HK6)</f>
        <v>Baseline</v>
      </c>
      <c r="HL6" s="25" t="str">
        <f>IF(ISBLANK(LitRev!HL6),".",LitRev!HL6)</f>
        <v>1988 drought</v>
      </c>
      <c r="HM6" s="25" t="str">
        <f>IF(ISBLANK(LitRev!HM6),".",LitRev!HM6)</f>
        <v>2004 bumper crop</v>
      </c>
      <c r="HN6" s="25" t="str">
        <f>IF(ISBLANK(LitRev!HN6),".",LitRev!HN6)</f>
        <v>removal of $0.51 tax credit</v>
      </c>
      <c r="HO6" s="25" t="str">
        <f>IF(ISBLANK(LitRev!HO6),".",LitRev!HO6)</f>
        <v>tax credit, tariff</v>
      </c>
      <c r="HP6" s="25" t="str">
        <f>IF(ISBLANK(LitRev!HP6),".",LitRev!HP6)</f>
        <v>Tariff only</v>
      </c>
      <c r="HQ6" s="25" t="str">
        <f>IF(ISBLANK(LitRev!HQ6),".",LitRev!HQ6)</f>
        <v>Tax credit only</v>
      </c>
      <c r="HR6" s="25" t="str">
        <f>IF(ISBLANK(LitRev!HR6),".",LitRev!HR6)</f>
        <v>No program</v>
      </c>
      <c r="HS6" s="25">
        <f>IF(ISBLANK(LitRev!HS6),".",LitRev!HS6)</f>
        <v>0</v>
      </c>
      <c r="HT6" s="25" t="str">
        <f>IF(ISBLANK(LitRev!HT6),".",LitRev!HT6)</f>
        <v>Mandate vs. No Mandate,  Calculations based on data from FAPRI-MU (2008a).</v>
      </c>
      <c r="HU6" s="25" t="str">
        <f>IF(ISBLANK(LitRev!HU6),".",LitRev!HU6)</f>
        <v>No EISA, credit tariffs expired</v>
      </c>
      <c r="HV6" s="25" t="str">
        <f>IF(ISBLANK(LitRev!HV6),".",LitRev!HV6)</f>
        <v xml:space="preserve">No EISA, credits and tariffs extended </v>
      </c>
      <c r="HW6" s="25">
        <f>IF(ISBLANK(LitRev!HW6),".",LitRev!HW6)</f>
        <v>0</v>
      </c>
      <c r="HX6" s="25">
        <f>IF(ISBLANK(LitRev!HX6),".",LitRev!HX6)</f>
        <v>0</v>
      </c>
      <c r="HY6" s="25" t="str">
        <f>IF(ISBLANK(LitRev!HY6),".",LitRev!HY6)</f>
        <v>Baseline</v>
      </c>
      <c r="HZ6" s="25" t="str">
        <f>IF(ISBLANK(LitRev!HZ6),".",LitRev!HZ6)</f>
        <v>($70 oil price ) vs. ($50 oil price )</v>
      </c>
      <c r="IA6" s="25" t="str">
        <f>IF(ISBLANK(LitRev!IA6),".",LitRev!IA6)</f>
        <v>Baseline</v>
      </c>
      <c r="IB6" s="25" t="str">
        <f>IF(ISBLANK(LitRev!IB6),".",LitRev!IB6)</f>
        <v>Baseline</v>
      </c>
      <c r="IC6" s="25" t="str">
        <f>IF(ISBLANK(LitRev!IC6),".",LitRev!IC6)</f>
        <v>Baseline</v>
      </c>
      <c r="ID6" s="25" t="str">
        <f>IF(ISBLANK(LitRev!ID6),".",LitRev!ID6)</f>
        <v>Baseline</v>
      </c>
      <c r="IE6" s="25" t="str">
        <f>IF(ISBLANK(LitRev!IE6),".",LitRev!IE6)</f>
        <v>Tax extended vs. Tax expired</v>
      </c>
      <c r="IF6" s="25">
        <f>IF(ISBLANK(LitRev!IF6),".",LitRev!IF6)</f>
        <v>0</v>
      </c>
      <c r="IG6" s="25" t="str">
        <f>IF(ISBLANK(LitRev!IG6),".",LitRev!IG6)</f>
        <v>No subsidy</v>
      </c>
      <c r="IH6" s="25" t="str">
        <f>IF(ISBLANK(LitRev!IH6),".",LitRev!IH6)</f>
        <v>No subsidy</v>
      </c>
      <c r="II6" s="25" t="str">
        <f>IF(ISBLANK(LitRev!II6),".",LitRev!II6)</f>
        <v>No subsidy</v>
      </c>
      <c r="IJ6" s="25" t="str">
        <f>IF(ISBLANK(LitRev!IJ6),".",LitRev!IJ6)</f>
        <v>No subsidy</v>
      </c>
      <c r="IK6" s="25" t="str">
        <f>IF(ISBLANK(LitRev!IK6),".",LitRev!IK6)</f>
        <v>No subsidy</v>
      </c>
      <c r="IL6" s="25" t="str">
        <f>IF(ISBLANK(LitRev!IL6),".",LitRev!IL6)</f>
        <v>No demand shock</v>
      </c>
      <c r="IM6" s="25" t="str">
        <f>IF(ISBLANK(LitRev!IM6),".",LitRev!IM6)</f>
        <v>No demand shock</v>
      </c>
      <c r="IN6" s="25" t="str">
        <f>IF(ISBLANK(LitRev!IN6),".",LitRev!IN6)</f>
        <v>No demand shock</v>
      </c>
      <c r="IO6" s="25" t="str">
        <f>IF(ISBLANK(LitRev!IO6),".",LitRev!IO6)</f>
        <v>No demand shock</v>
      </c>
      <c r="IP6" s="25" t="str">
        <f>IF(ISBLANK(LitRev!IP6),".",LitRev!IP6)</f>
        <v>No demand shock</v>
      </c>
      <c r="IQ6" s="25" t="str">
        <f>IF(ISBLANK(LitRev!IQ6),".",LitRev!IQ6)</f>
        <v>No demand shock</v>
      </c>
      <c r="IR6" s="25" t="str">
        <f>IF(ISBLANK(LitRev!IR6),".",LitRev!IR6)</f>
        <v>No demand shock</v>
      </c>
      <c r="IS6" s="25" t="str">
        <f>IF(ISBLANK(LitRev!IS6),".",LitRev!IS6)</f>
        <v>No demand shock</v>
      </c>
      <c r="IT6" s="25" t="str">
        <f>IF(ISBLANK(LitRev!IT6),".",LitRev!IT6)</f>
        <v>No demand shock</v>
      </c>
      <c r="IU6" s="25" t="str">
        <f>IF(ISBLANK(LitRev!IU6),".",LitRev!IU6)</f>
        <v>No demand shock</v>
      </c>
      <c r="IV6" s="25" t="str">
        <f>IF(ISBLANK(LitRev!IV6),".",LitRev!IV6)</f>
        <v>No demand shock</v>
      </c>
      <c r="IW6" s="25" t="str">
        <f>IF(ISBLANK(LitRev!IW6),".",LitRev!IW6)</f>
        <v>No demand shock</v>
      </c>
      <c r="IX6" s="25" t="str">
        <f>IF(ISBLANK(LitRev!IX6),".",LitRev!IX6)</f>
        <v>No demand shock</v>
      </c>
      <c r="IY6" s="25" t="str">
        <f>IF(ISBLANK(LitRev!IY6),".",LitRev!IY6)</f>
        <v>No demand shock</v>
      </c>
      <c r="IZ6" s="25" t="str">
        <f>IF(ISBLANK(LitRev!IZ6),".",LitRev!IZ6)</f>
        <v>No demand shock</v>
      </c>
      <c r="JA6" s="25" t="str">
        <f>IF(ISBLANK(LitRev!JA6),".",LitRev!JA6)</f>
        <v>No demand shock</v>
      </c>
      <c r="JB6" s="25" t="str">
        <f>IF(ISBLANK(LitRev!JB6),".",LitRev!JB6)</f>
        <v>No subsidy</v>
      </c>
      <c r="JC6" s="25" t="str">
        <f>IF(ISBLANK(LitRev!JC6),".",LitRev!JC6)</f>
        <v>No subsidy</v>
      </c>
      <c r="JD6" s="25" t="str">
        <f>IF(ISBLANK(LitRev!JD6),".",LitRev!JD6)</f>
        <v>No subsidy</v>
      </c>
      <c r="JE6" s="25" t="str">
        <f>IF(ISBLANK(LitRev!JE6),".",LitRev!JE6)</f>
        <v>No subsidy</v>
      </c>
      <c r="JF6" s="25" t="str">
        <f>IF(ISBLANK(LitRev!JF6),".",LitRev!JF6)</f>
        <v>No subsidy</v>
      </c>
      <c r="JG6" s="25" t="str">
        <f>IF(ISBLANK(LitRev!JG6),".",LitRev!JG6)</f>
        <v>No subsidy</v>
      </c>
      <c r="JH6" s="25" t="str">
        <f>IF(ISBLANK(LitRev!JH6),".",LitRev!JH6)</f>
        <v>No subsidy</v>
      </c>
      <c r="JI6" s="25" t="str">
        <f>IF(ISBLANK(LitRev!JI6),".",LitRev!JI6)</f>
        <v>No subsidy</v>
      </c>
      <c r="JJ6" s="25" t="str">
        <f>IF(ISBLANK(LitRev!JJ6),".",LitRev!JJ6)</f>
        <v>No subsidy</v>
      </c>
      <c r="JK6" s="25" t="str">
        <f>IF(ISBLANK(LitRev!JK6),".",LitRev!JK6)</f>
        <v>No subsidy</v>
      </c>
      <c r="JL6" s="25" t="str">
        <f>IF(ISBLANK(LitRev!JL6),".",LitRev!JL6)</f>
        <v>No subsidy</v>
      </c>
      <c r="JM6" s="25" t="str">
        <f>IF(ISBLANK(LitRev!JM6),".",LitRev!JM6)</f>
        <v>No subsidy</v>
      </c>
      <c r="JN6" s="25" t="str">
        <f>IF(ISBLANK(LitRev!JN6),".",LitRev!JN6)</f>
        <v>No subsidy</v>
      </c>
      <c r="JO6" s="25" t="str">
        <f>IF(ISBLANK(LitRev!JO6),".",LitRev!JO6)</f>
        <v>No subsidy</v>
      </c>
      <c r="JP6" s="25" t="str">
        <f>IF(ISBLANK(LitRev!JP6),".",LitRev!JP6)</f>
        <v>No subsidy</v>
      </c>
      <c r="JQ6" s="25" t="str">
        <f>IF(ISBLANK(LitRev!JQ6),".",LitRev!JQ6)</f>
        <v>No subsidy</v>
      </c>
      <c r="JR6" s="25" t="str">
        <f>IF(ISBLANK(LitRev!JR6),".",LitRev!JR6)</f>
        <v>No subsidy</v>
      </c>
      <c r="JS6" s="25" t="str">
        <f>IF(ISBLANK(LitRev!JS6),".",LitRev!JS6)</f>
        <v>No subsidy, corn yield increased 30%</v>
      </c>
      <c r="JT6" s="25" t="str">
        <f>IF(ISBLANK(LitRev!JT6),".",LitRev!JT6)</f>
        <v>No subsidy, corn yield increased 30%</v>
      </c>
      <c r="JU6" s="25" t="str">
        <f>IF(ISBLANK(LitRev!JU6),".",LitRev!JU6)</f>
        <v>No subsidy, corn yield increased 30%</v>
      </c>
      <c r="JV6" s="25" t="str">
        <f>IF(ISBLANK(LitRev!JV6),".",LitRev!JV6)</f>
        <v>No subsidy, corn yield increased 30%</v>
      </c>
      <c r="JW6" s="25" t="str">
        <f>IF(ISBLANK(LitRev!JW6),".",LitRev!JW6)</f>
        <v>No subsidy, corn yield increased 30%</v>
      </c>
      <c r="JX6" s="25" t="str">
        <f>IF(ISBLANK(LitRev!JX6),".",LitRev!JX6)</f>
        <v>No subsidy, corn yield increased 30%</v>
      </c>
      <c r="JY6" s="25" t="str">
        <f>IF(ISBLANK(LitRev!JY6),".",LitRev!JY6)</f>
        <v>No subsidy, corn yield increased 30%</v>
      </c>
      <c r="JZ6" s="25" t="str">
        <f>IF(ISBLANK(LitRev!JZ6),".",LitRev!JZ6)</f>
        <v>No subsidy, corn yield increased 30%</v>
      </c>
      <c r="KA6" s="25" t="str">
        <f>IF(ISBLANK(LitRev!KA6),".",LitRev!KA6)</f>
        <v>No subsidy, corn yield increased 30%</v>
      </c>
      <c r="KB6" s="25" t="str">
        <f>IF(ISBLANK(LitRev!KB6),".",LitRev!KB6)</f>
        <v>No subsidy, corn yield increased 30%</v>
      </c>
      <c r="KC6" s="25" t="str">
        <f>IF(ISBLANK(LitRev!KC6),".",LitRev!KC6)</f>
        <v>No subsidy, corn yield increased 30%</v>
      </c>
      <c r="KD6" s="25" t="str">
        <f>IF(ISBLANK(LitRev!KD6),".",LitRev!KD6)</f>
        <v>No subsidy, corn yield increased 30%</v>
      </c>
      <c r="KE6" s="25" t="str">
        <f>IF(ISBLANK(LitRev!KE6),".",LitRev!KE6)</f>
        <v>No subsidy, corn yield increased 30%</v>
      </c>
      <c r="KF6" s="25" t="str">
        <f>IF(ISBLANK(LitRev!KF6),".",LitRev!KF6)</f>
        <v>No subsidy, corn yield increased 30%</v>
      </c>
      <c r="KG6" s="25" t="str">
        <f>IF(ISBLANK(LitRev!KG6),".",LitRev!KG6)</f>
        <v>No subsidy, corn yield increased 30%</v>
      </c>
      <c r="KH6" s="25" t="str">
        <f>IF(ISBLANK(LitRev!KH6),".",LitRev!KH6)</f>
        <v>No subsidy, corn yield increased 30%</v>
      </c>
      <c r="KI6" s="25" t="str">
        <f>IF(ISBLANK(LitRev!KI6),".",LitRev!KI6)</f>
        <v>No subsidy, corn yield increased 30%</v>
      </c>
      <c r="KJ6" s="25" t="str">
        <f>IF(ISBLANK(LitRev!KJ6),".",LitRev!KJ6)</f>
        <v>No subsidy, corn yield increased 30%</v>
      </c>
      <c r="KK6" s="25" t="str">
        <f>IF(ISBLANK(LitRev!KK6),".",LitRev!KK6)</f>
        <v>No subsidy, corn yield increased 30%</v>
      </c>
      <c r="KL6" s="25" t="str">
        <f>IF(ISBLANK(LitRev!KL6),".",LitRev!KL6)</f>
        <v>fixed subsidy, 40$ oil price, corn yield increased 30%</v>
      </c>
      <c r="KM6" s="25" t="str">
        <f>IF(ISBLANK(LitRev!KM6),".",LitRev!KM6)</f>
        <v>fixed subsidy, $60 oil price, corn yield increased 30%</v>
      </c>
      <c r="KN6" s="25" t="str">
        <f>IF(ISBLANK(LitRev!KN6),".",LitRev!KN6)</f>
        <v>fixed subsidy, $80 oil price, corn yield increased 30%</v>
      </c>
      <c r="KO6" s="25" t="str">
        <f>IF(ISBLANK(LitRev!KO6),".",LitRev!KO6)</f>
        <v>fixed subsidy, $100 oil price, corn yield increased 30%</v>
      </c>
      <c r="KP6" s="25" t="str">
        <f>IF(ISBLANK(LitRev!KP6),".",LitRev!KP6)</f>
        <v>fixed subsidy, $120 oil price, corn yield increased 30%</v>
      </c>
      <c r="KQ6" s="25" t="str">
        <f>IF(ISBLANK(LitRev!KQ6),".",LitRev!KQ6)</f>
        <v>no subsidy, $40 oil price, corn yield increased 30%</v>
      </c>
      <c r="KR6" s="25" t="str">
        <f>IF(ISBLANK(LitRev!KR6),".",LitRev!KR6)</f>
        <v>no subsidy, $60 oil price, corn yield increased 30%</v>
      </c>
      <c r="KS6" s="25" t="str">
        <f>IF(ISBLANK(LitRev!KS6),".",LitRev!KS6)</f>
        <v>no subsidy, $80 oil price, corn yield increased 30%</v>
      </c>
      <c r="KT6" s="25" t="str">
        <f>IF(ISBLANK(LitRev!KT6),".",LitRev!KT6)</f>
        <v>no subsidy, $100 oil price, corn yield increased 30%</v>
      </c>
      <c r="KU6" s="25" t="str">
        <f>IF(ISBLANK(LitRev!KU6),".",LitRev!KU6)</f>
        <v>no subsidy, $120 oil price, corn yield increased 30%</v>
      </c>
      <c r="KV6" s="25" t="str">
        <f>IF(ISBLANK(LitRev!KV6),".",LitRev!KV6)</f>
        <v>variable subsidy, $40 oil price, corn yield increased 30%</v>
      </c>
      <c r="KW6" s="25" t="str">
        <f>IF(ISBLANK(LitRev!KW6),".",LitRev!KW6)</f>
        <v>variable subsidy, $60 oil price, corn yield increased 30%</v>
      </c>
      <c r="KX6" s="25" t="str">
        <f>IF(ISBLANK(LitRev!KX6),".",LitRev!KX6)</f>
        <v>variable subsidy, $80 oil price, corn yield increased 30%</v>
      </c>
      <c r="KY6" s="25" t="str">
        <f>IF(ISBLANK(LitRev!KY6),".",LitRev!KY6)</f>
        <v>variable subsidy, $80 oil price, corn yield increased 30%</v>
      </c>
      <c r="KZ6" s="25" t="str">
        <f>IF(ISBLANK(LitRev!KZ6),".",LitRev!KZ6)</f>
        <v>variable subsidy, $80 oil price, corn yield increased 30%</v>
      </c>
      <c r="LA6" s="25" t="str">
        <f>IF(ISBLANK(LitRev!LA6),".",LitRev!LA6)</f>
        <v>RFS, $60 oil price, corn yield increased 30%</v>
      </c>
      <c r="LB6" s="25" t="str">
        <f>IF(ISBLANK(LitRev!LB6),".",LitRev!LB6)</f>
        <v>RFS, $80 oil price, corn yield increased 30%</v>
      </c>
      <c r="LC6" s="25" t="str">
        <f>IF(ISBLANK(LitRev!LC6),".",LitRev!LC6)</f>
        <v>RFS, $80 oil price, corn yield increased 30%</v>
      </c>
      <c r="LD6" s="25" t="str">
        <f>IF(ISBLANK(LitRev!LD6),".",LitRev!LD6)</f>
        <v>RFS, $80 oil price, corn yield increased 30%</v>
      </c>
      <c r="LE6" s="25" t="str">
        <f>IF(ISBLANK(LitRev!LE6),".",LitRev!LE6)</f>
        <v>With Downside Risk Aversion, without biofuel production</v>
      </c>
      <c r="LF6" s="25" t="str">
        <f>IF(ISBLANK(LitRev!LF6),".",LitRev!LF6)</f>
        <v>With Downside Risk Aversion, without biofuel production</v>
      </c>
      <c r="LG6" s="25" t="str">
        <f>IF(ISBLANK(LitRev!LG6),".",LitRev!LG6)</f>
        <v>Baseline 2016</v>
      </c>
      <c r="LH6" s="25" t="str">
        <f>IF(ISBLANK(LitRev!LH6),".",LitRev!LH6)</f>
        <v>Baseline 2012</v>
      </c>
      <c r="LI6" s="25" t="str">
        <f>IF(ISBLANK(LitRev!LI6),".",LitRev!LI6)</f>
        <v>Baseline CASE 1</v>
      </c>
      <c r="LJ6" s="25" t="str">
        <f>IF(ISBLANK(LitRev!LJ6),".",LitRev!LJ6)</f>
        <v>Baseline CASE 1</v>
      </c>
      <c r="LK6" s="25" t="str">
        <f>IF(ISBLANK(LitRev!LK6),".",LitRev!LK6)</f>
        <v>.</v>
      </c>
      <c r="LL6" s="25" t="str">
        <f>IF(ISBLANK(LitRev!LL6),".",LitRev!LL6)</f>
        <v>.</v>
      </c>
      <c r="LM6" s="25" t="str">
        <f>IF(ISBLANK(LitRev!LM6),".",LitRev!LM6)</f>
        <v>.</v>
      </c>
      <c r="LN6" s="25" t="str">
        <f>IF(ISBLANK(LitRev!LN6),".",LitRev!LN6)</f>
        <v>.</v>
      </c>
      <c r="LO6" s="25" t="str">
        <f>IF(ISBLANK(LitRev!LO6),".",LitRev!LO6)</f>
        <v>.</v>
      </c>
      <c r="LP6" s="25" t="str">
        <f>IF(ISBLANK(LitRev!LP6),".",LitRev!LP6)</f>
        <v>.</v>
      </c>
      <c r="LQ6" s="25" t="str">
        <f>IF(ISBLANK(LitRev!LQ6),".",LitRev!LQ6)</f>
        <v>.</v>
      </c>
      <c r="LR6" s="25" t="str">
        <f>IF(ISBLANK(LitRev!LR6),".",LitRev!LR6)</f>
        <v>.</v>
      </c>
      <c r="LS6" s="25" t="str">
        <f>IF(ISBLANK(LitRev!LS6),".",LitRev!LS6)</f>
        <v>.</v>
      </c>
      <c r="LT6" s="25" t="str">
        <f>IF(ISBLANK(LitRev!LT6),".",LitRev!LT6)</f>
        <v>.</v>
      </c>
      <c r="LU6" s="25" t="str">
        <f>IF(ISBLANK(LitRev!LU6),".",LitRev!LU6)</f>
        <v>.</v>
      </c>
      <c r="LV6" s="25" t="str">
        <f>IF(ISBLANK(LitRev!LV6),".",LitRev!LV6)</f>
        <v>.</v>
      </c>
      <c r="LW6" s="25" t="str">
        <f>IF(ISBLANK(LitRev!LW6),".",LitRev!LW6)</f>
        <v>.</v>
      </c>
      <c r="LX6" s="25" t="str">
        <f>IF(ISBLANK(LitRev!LX6),".",LitRev!LX6)</f>
        <v>.</v>
      </c>
      <c r="LY6" s="25" t="str">
        <f>IF(ISBLANK(LitRev!LY6),".",LitRev!LY6)</f>
        <v>.</v>
      </c>
      <c r="LZ6" s="25" t="str">
        <f>IF(ISBLANK(LitRev!LZ6),".",LitRev!LZ6)</f>
        <v>.</v>
      </c>
      <c r="MA6" s="25" t="str">
        <f>IF(ISBLANK(LitRev!MA6),".",LitRev!MA6)</f>
        <v>.</v>
      </c>
      <c r="MB6" s="25" t="str">
        <f>IF(ISBLANK(LitRev!MB6),".",LitRev!MB6)</f>
        <v>.</v>
      </c>
      <c r="MC6" s="25" t="str">
        <f>IF(ISBLANK(LitRev!MC6),".",LitRev!MC6)</f>
        <v>.</v>
      </c>
      <c r="MD6" s="25" t="str">
        <f>IF(ISBLANK(LitRev!MD6),".",LitRev!MD6)</f>
        <v>.</v>
      </c>
      <c r="ME6" s="25" t="str">
        <f>IF(ISBLANK(LitRev!ME6),".",LitRev!ME6)</f>
        <v>.</v>
      </c>
      <c r="MF6" s="25" t="str">
        <f>IF(ISBLANK(LitRev!MF6),".",LitRev!MF6)</f>
        <v>.</v>
      </c>
      <c r="MG6" s="25" t="str">
        <f>IF(ISBLANK(LitRev!MG6),".",LitRev!MG6)</f>
        <v>.</v>
      </c>
      <c r="MH6" s="25" t="str">
        <f>IF(ISBLANK(LitRev!MH6),".",LitRev!MH6)</f>
        <v>.</v>
      </c>
      <c r="MI6" s="25" t="str">
        <f>IF(ISBLANK(LitRev!MI6),".",LitRev!MI6)</f>
        <v>.</v>
      </c>
      <c r="MJ6" s="25" t="str">
        <f>IF(ISBLANK(LitRev!MJ6),".",LitRev!MJ6)</f>
        <v>.</v>
      </c>
      <c r="MK6" s="25" t="str">
        <f>IF(ISBLANK(LitRev!MK6),".",LitRev!MK6)</f>
        <v>.</v>
      </c>
      <c r="ML6" s="25" t="str">
        <f>IF(ISBLANK(LitRev!ML6),".",LitRev!ML6)</f>
        <v>.</v>
      </c>
      <c r="MM6" s="25" t="str">
        <f>IF(ISBLANK(LitRev!MM6),".",LitRev!MM6)</f>
        <v>.</v>
      </c>
      <c r="MN6" s="25" t="str">
        <f>IF(ISBLANK(LitRev!MN6),".",LitRev!MN6)</f>
        <v>.</v>
      </c>
      <c r="MO6" s="25" t="str">
        <f>IF(ISBLANK(LitRev!MO6),".",LitRev!MO6)</f>
        <v>.</v>
      </c>
      <c r="MP6" s="25" t="str">
        <f>IF(ISBLANK(LitRev!MP6),".",LitRev!MP6)</f>
        <v>.</v>
      </c>
      <c r="MQ6" s="25" t="str">
        <f>IF(ISBLANK(LitRev!MQ6),".",LitRev!MQ6)</f>
        <v>.</v>
      </c>
      <c r="MR6" s="25" t="str">
        <f>IF(ISBLANK(LitRev!MR6),".",LitRev!MR6)</f>
        <v>.</v>
      </c>
      <c r="MS6" s="25"/>
      <c r="MT6" s="25"/>
      <c r="MU6" s="25"/>
      <c r="MV6" s="25"/>
      <c r="MW6" s="25"/>
      <c r="MX6" s="25"/>
      <c r="MY6" s="25"/>
      <c r="MZ6" s="25"/>
      <c r="NA6" s="25"/>
      <c r="NB6" s="25"/>
      <c r="NC6" s="25"/>
      <c r="ND6" s="25"/>
      <c r="NE6" s="25"/>
      <c r="NF6" s="25"/>
      <c r="NG6" s="25"/>
      <c r="NH6" s="25"/>
      <c r="NI6" s="25"/>
      <c r="NJ6" s="25"/>
      <c r="NK6" s="25"/>
      <c r="NL6" s="25"/>
      <c r="NM6" s="25"/>
      <c r="NN6" s="25"/>
      <c r="NO6" s="25"/>
      <c r="NP6" s="25"/>
      <c r="NQ6" s="25"/>
      <c r="NR6" s="25"/>
      <c r="NS6" s="25"/>
      <c r="NT6" s="25"/>
      <c r="NU6" s="25"/>
      <c r="NV6" s="25"/>
      <c r="NW6" s="25"/>
      <c r="NX6" s="25"/>
      <c r="NY6" s="25"/>
      <c r="NZ6" s="25"/>
      <c r="OA6" s="25"/>
      <c r="OB6" s="25"/>
      <c r="OC6" s="25"/>
      <c r="OD6" s="25"/>
      <c r="OE6" s="25"/>
      <c r="OF6" s="25"/>
      <c r="OG6" s="25"/>
      <c r="OH6" s="25"/>
      <c r="OI6" s="25"/>
      <c r="OJ6" s="25"/>
      <c r="OK6" s="25"/>
      <c r="OL6" s="25"/>
      <c r="OM6" s="25"/>
      <c r="ON6" s="25"/>
      <c r="OO6" s="25"/>
      <c r="OP6" s="25"/>
      <c r="OQ6" s="25"/>
      <c r="OR6" s="25"/>
      <c r="OS6" s="25"/>
      <c r="OT6" s="25"/>
      <c r="OU6" s="25"/>
      <c r="OV6" s="25"/>
      <c r="OW6" s="25"/>
      <c r="OX6" s="25"/>
      <c r="OY6" s="25"/>
      <c r="OZ6" s="25"/>
      <c r="PA6" s="25"/>
      <c r="PB6" s="25"/>
      <c r="PC6" s="25"/>
      <c r="PD6" s="25"/>
      <c r="PE6" s="25"/>
      <c r="PF6" s="25"/>
      <c r="PG6" s="25"/>
      <c r="PH6" s="25"/>
      <c r="PI6" s="25"/>
      <c r="PJ6" s="25"/>
      <c r="PK6" s="25"/>
      <c r="PL6" s="25"/>
      <c r="PM6" s="25"/>
      <c r="PN6" s="25"/>
      <c r="PO6" s="25"/>
      <c r="PP6" s="25"/>
      <c r="PQ6" s="25"/>
      <c r="PR6" s="25"/>
      <c r="PS6" s="25"/>
      <c r="PT6" s="25"/>
      <c r="PU6" s="25"/>
      <c r="PV6" s="25"/>
      <c r="PW6" s="25"/>
      <c r="PX6" s="25"/>
      <c r="PY6" s="25"/>
      <c r="PZ6" s="25"/>
      <c r="QA6" s="25"/>
      <c r="QB6" s="25"/>
      <c r="QC6" s="25"/>
      <c r="QD6" s="25"/>
      <c r="QE6" s="25"/>
      <c r="QF6" s="25"/>
      <c r="QG6" s="25"/>
      <c r="QH6" s="25"/>
      <c r="QI6" s="25"/>
      <c r="QJ6" s="25"/>
      <c r="QK6" s="25"/>
      <c r="QL6" s="25"/>
      <c r="QM6" s="25"/>
      <c r="QN6" s="25"/>
      <c r="QO6" s="25"/>
      <c r="QP6" s="25"/>
      <c r="QQ6" s="25"/>
      <c r="QR6" s="25"/>
      <c r="QS6" s="25"/>
      <c r="QT6" s="25"/>
      <c r="QU6" s="25"/>
      <c r="QV6" s="25"/>
      <c r="QW6" s="25"/>
      <c r="QX6" s="25"/>
      <c r="QY6" s="25"/>
      <c r="QZ6" s="25"/>
      <c r="RA6" s="25"/>
      <c r="RB6" s="25"/>
      <c r="RC6" s="25"/>
      <c r="RD6" s="25"/>
      <c r="RE6" s="25"/>
      <c r="RF6" s="25"/>
      <c r="RG6" s="25"/>
      <c r="RH6" s="25"/>
      <c r="RI6" s="25"/>
      <c r="RJ6" s="25"/>
      <c r="RK6" s="25"/>
      <c r="RL6" s="25"/>
      <c r="RM6" s="25"/>
      <c r="RN6" s="25"/>
      <c r="RO6" s="25"/>
    </row>
    <row r="7" spans="1:483" x14ac:dyDescent="0.25">
      <c r="A7" s="35" t="s">
        <v>283</v>
      </c>
      <c r="C7" s="25" t="str">
        <f>IF(ISBLANK(LitRev!C7),".",LitRev!C7)</f>
        <v>.</v>
      </c>
      <c r="D7" s="25" t="str">
        <f>IF(ISBLANK(LitRev!D7),".",LitRev!D7)</f>
        <v>.</v>
      </c>
      <c r="E7" s="25" t="str">
        <f>IF(ISBLANK(LitRev!E7),".",LitRev!E7)</f>
        <v>.</v>
      </c>
      <c r="F7" s="25" t="str">
        <f>IF(ISBLANK(LitRev!F7),".",LitRev!F7)</f>
        <v>.</v>
      </c>
      <c r="G7" s="25" t="str">
        <f>IF(ISBLANK(LitRev!G7),".",LitRev!G7)</f>
        <v>.</v>
      </c>
      <c r="H7" s="25" t="str">
        <f>IF(ISBLANK(LitRev!H7),".",LitRev!H7)</f>
        <v>.</v>
      </c>
      <c r="I7" s="25" t="str">
        <f>IF(ISBLANK(LitRev!I7),".",LitRev!I7)</f>
        <v>.</v>
      </c>
      <c r="J7" s="25" t="str">
        <f>IF(ISBLANK(LitRev!J7),".",LitRev!J7)</f>
        <v>.</v>
      </c>
      <c r="K7" s="25" t="str">
        <f>IF(ISBLANK(LitRev!K7),".",LitRev!K7)</f>
        <v>.</v>
      </c>
      <c r="L7" s="25" t="str">
        <f>IF(ISBLANK(LitRev!L7),".",LitRev!L7)</f>
        <v>.</v>
      </c>
      <c r="M7" s="25" t="str">
        <f>IF(ISBLANK(LitRev!M7),".",LitRev!M7)</f>
        <v>.</v>
      </c>
      <c r="N7" s="25" t="str">
        <f>IF(ISBLANK(LitRev!N7),".",LitRev!N7)</f>
        <v>.</v>
      </c>
      <c r="O7" s="25" t="str">
        <f>IF(ISBLANK(LitRev!O7),".",LitRev!O7)</f>
        <v>.</v>
      </c>
      <c r="P7" s="25" t="str">
        <f>IF(ISBLANK(LitRev!P7),".",LitRev!P7)</f>
        <v>.</v>
      </c>
      <c r="Q7" s="25" t="str">
        <f>IF(ISBLANK(LitRev!Q7),".",LitRev!Q7)</f>
        <v>.</v>
      </c>
      <c r="R7" s="25" t="str">
        <f>IF(ISBLANK(LitRev!R7),".",LitRev!R7)</f>
        <v>.</v>
      </c>
      <c r="S7" s="25" t="str">
        <f>IF(ISBLANK(LitRev!S7),".",LitRev!S7)</f>
        <v>.</v>
      </c>
      <c r="T7" s="25" t="str">
        <f>IF(ISBLANK(LitRev!T7),".",LitRev!T7)</f>
        <v>.</v>
      </c>
      <c r="U7" s="25" t="str">
        <f>IF(ISBLANK(LitRev!U7),".",LitRev!U7)</f>
        <v>.</v>
      </c>
      <c r="V7" s="25" t="str">
        <f>IF(ISBLANK(LitRev!V7),".",LitRev!V7)</f>
        <v>.</v>
      </c>
      <c r="W7" s="25" t="str">
        <f>IF(ISBLANK(LitRev!W7),".",LitRev!W7)</f>
        <v>.</v>
      </c>
      <c r="X7" s="25" t="str">
        <f>IF(ISBLANK(LitRev!X7),".",LitRev!X7)</f>
        <v>.</v>
      </c>
      <c r="Y7" s="25" t="str">
        <f>IF(ISBLANK(LitRev!Y7),".",LitRev!Y7)</f>
        <v>.</v>
      </c>
      <c r="Z7" s="25" t="str">
        <f>IF(ISBLANK(LitRev!Z7),".",LitRev!Z7)</f>
        <v>.</v>
      </c>
      <c r="AA7" s="25" t="str">
        <f>IF(ISBLANK(LitRev!AA7),".",LitRev!AA7)</f>
        <v>.</v>
      </c>
      <c r="AB7" s="25" t="str">
        <f>IF(ISBLANK(LitRev!AB7),".",LitRev!AB7)</f>
        <v>.</v>
      </c>
      <c r="AC7" s="25" t="str">
        <f>IF(ISBLANK(LitRev!AC7),".",LitRev!AC7)</f>
        <v>.</v>
      </c>
      <c r="AD7" s="25" t="str">
        <f>IF(ISBLANK(LitRev!AD7),".",LitRev!AD7)</f>
        <v>.</v>
      </c>
      <c r="AE7" s="25" t="str">
        <f>IF(ISBLANK(LitRev!AE7),".",LitRev!AE7)</f>
        <v>.</v>
      </c>
      <c r="AF7" s="25" t="str">
        <f>IF(ISBLANK(LitRev!AF7),".",LitRev!AF7)</f>
        <v>.</v>
      </c>
      <c r="AG7" s="25" t="str">
        <f>IF(ISBLANK(LitRev!AG7),".",LitRev!AG7)</f>
        <v>.</v>
      </c>
      <c r="AH7" s="25" t="str">
        <f>IF(ISBLANK(LitRev!AH7),".",LitRev!AH7)</f>
        <v>.</v>
      </c>
      <c r="AI7" s="25" t="str">
        <f>IF(ISBLANK(LitRev!AI7),".",LitRev!AI7)</f>
        <v>.</v>
      </c>
      <c r="AJ7" s="25" t="str">
        <f>IF(ISBLANK(LitRev!AJ7),".",LitRev!AJ7)</f>
        <v>.</v>
      </c>
      <c r="AK7" s="25" t="str">
        <f>IF(ISBLANK(LitRev!AK7),".",LitRev!AK7)</f>
        <v>.</v>
      </c>
      <c r="AL7" s="25" t="str">
        <f>IF(ISBLANK(LitRev!AL7),".",LitRev!AL7)</f>
        <v>.</v>
      </c>
      <c r="AM7" s="25" t="str">
        <f>IF(ISBLANK(LitRev!AM7),".",LitRev!AM7)</f>
        <v>.</v>
      </c>
      <c r="AN7" s="25" t="str">
        <f>IF(ISBLANK(LitRev!AN7),".",LitRev!AN7)</f>
        <v>.</v>
      </c>
      <c r="AO7" s="25" t="str">
        <f>IF(ISBLANK(LitRev!AO7),".",LitRev!AO7)</f>
        <v>.</v>
      </c>
      <c r="AP7" s="25" t="str">
        <f>IF(ISBLANK(LitRev!AP7),".",LitRev!AP7)</f>
        <v>.</v>
      </c>
      <c r="AQ7" s="25" t="str">
        <f>IF(ISBLANK(LitRev!AQ7),".",LitRev!AQ7)</f>
        <v>.</v>
      </c>
      <c r="AR7" s="25" t="str">
        <f>IF(ISBLANK(LitRev!AR7),".",LitRev!AR7)</f>
        <v>.</v>
      </c>
      <c r="AS7" s="25" t="str">
        <f>IF(ISBLANK(LitRev!AS7),".",LitRev!AS7)</f>
        <v>.</v>
      </c>
      <c r="AT7" s="25" t="str">
        <f>IF(ISBLANK(LitRev!AT7),".",LitRev!AT7)</f>
        <v>.</v>
      </c>
      <c r="AU7" s="25" t="str">
        <f>IF(ISBLANK(LitRev!AU7),".",LitRev!AU7)</f>
        <v>.</v>
      </c>
      <c r="AV7" s="25" t="str">
        <f>IF(ISBLANK(LitRev!AV7),".",LitRev!AV7)</f>
        <v>.</v>
      </c>
      <c r="AW7" s="25" t="str">
        <f>IF(ISBLANK(LitRev!AW7),".",LitRev!AW7)</f>
        <v>.</v>
      </c>
      <c r="AX7" s="25" t="str">
        <f>IF(ISBLANK(LitRev!AX7),".",LitRev!AX7)</f>
        <v>.</v>
      </c>
      <c r="AY7" s="25" t="str">
        <f>IF(ISBLANK(LitRev!AY7),".",LitRev!AY7)</f>
        <v>.</v>
      </c>
      <c r="AZ7" s="25" t="str">
        <f>IF(ISBLANK(LitRev!AZ7),".",LitRev!AZ7)</f>
        <v>.</v>
      </c>
      <c r="BA7" s="25" t="str">
        <f>IF(ISBLANK(LitRev!BA7),".",LitRev!BA7)</f>
        <v>.</v>
      </c>
      <c r="BB7" s="25" t="str">
        <f>IF(ISBLANK(LitRev!BB7),".",LitRev!BB7)</f>
        <v>.</v>
      </c>
      <c r="BC7" s="25" t="str">
        <f>IF(ISBLANK(LitRev!BC7),".",LitRev!BC7)</f>
        <v>.</v>
      </c>
      <c r="BD7" s="25" t="str">
        <f>IF(ISBLANK(LitRev!BD7),".",LitRev!BD7)</f>
        <v>.</v>
      </c>
      <c r="BE7" s="25" t="str">
        <f>IF(ISBLANK(LitRev!BE7),".",LitRev!BE7)</f>
        <v>.</v>
      </c>
      <c r="BF7" s="25" t="str">
        <f>IF(ISBLANK(LitRev!BF7),".",LitRev!BF7)</f>
        <v>.</v>
      </c>
      <c r="BG7" s="25" t="str">
        <f>IF(ISBLANK(LitRev!BG7),".",LitRev!BG7)</f>
        <v>.</v>
      </c>
      <c r="BH7" s="25" t="str">
        <f>IF(ISBLANK(LitRev!BH7),".",LitRev!BH7)</f>
        <v>.</v>
      </c>
      <c r="BI7" s="25" t="str">
        <f>IF(ISBLANK(LitRev!BI7),".",LitRev!BI7)</f>
        <v>.</v>
      </c>
      <c r="BJ7" s="25" t="str">
        <f>IF(ISBLANK(LitRev!BJ7),".",LitRev!BJ7)</f>
        <v>.</v>
      </c>
      <c r="BK7" s="25" t="str">
        <f>IF(ISBLANK(LitRev!BK7),".",LitRev!BK7)</f>
        <v>.</v>
      </c>
      <c r="BL7" s="25" t="str">
        <f>IF(ISBLANK(LitRev!BL7),".",LitRev!BL7)</f>
        <v>.</v>
      </c>
      <c r="BM7" s="25" t="str">
        <f>IF(ISBLANK(LitRev!BM7),".",LitRev!BM7)</f>
        <v>.</v>
      </c>
      <c r="BN7" s="25" t="str">
        <f>IF(ISBLANK(LitRev!BN7),".",LitRev!BN7)</f>
        <v>.</v>
      </c>
      <c r="BO7" s="25" t="str">
        <f>IF(ISBLANK(LitRev!BO7),".",LitRev!BO7)</f>
        <v>.</v>
      </c>
      <c r="BP7" s="25" t="str">
        <f>IF(ISBLANK(LitRev!BP7),".",LitRev!BP7)</f>
        <v>.</v>
      </c>
      <c r="BQ7" s="25" t="str">
        <f>IF(ISBLANK(LitRev!BQ7),".",LitRev!BQ7)</f>
        <v>.</v>
      </c>
      <c r="BR7" s="25" t="str">
        <f>IF(ISBLANK(LitRev!BR7),".",LitRev!BR7)</f>
        <v>.</v>
      </c>
      <c r="BS7" s="25" t="str">
        <f>IF(ISBLANK(LitRev!BS7),".",LitRev!BS7)</f>
        <v>.</v>
      </c>
      <c r="BT7" s="25" t="str">
        <f>IF(ISBLANK(LitRev!BT7),".",LitRev!BT7)</f>
        <v>.</v>
      </c>
      <c r="BU7" s="25" t="str">
        <f>IF(ISBLANK(LitRev!BU7),".",LitRev!BU7)</f>
        <v>.</v>
      </c>
      <c r="BV7" s="25" t="str">
        <f>IF(ISBLANK(LitRev!BV7),".",LitRev!BV7)</f>
        <v>.</v>
      </c>
      <c r="BW7" s="25" t="str">
        <f>IF(ISBLANK(LitRev!BW7),".",LitRev!BW7)</f>
        <v>.</v>
      </c>
      <c r="BX7" s="25" t="str">
        <f>IF(ISBLANK(LitRev!BX7),".",LitRev!BX7)</f>
        <v>.</v>
      </c>
      <c r="BY7" s="25" t="str">
        <f>IF(ISBLANK(LitRev!BY7),".",LitRev!BY7)</f>
        <v>.</v>
      </c>
      <c r="BZ7" s="25" t="str">
        <f>IF(ISBLANK(LitRev!BZ7),".",LitRev!BZ7)</f>
        <v>.</v>
      </c>
      <c r="CA7" s="25" t="str">
        <f>IF(ISBLANK(LitRev!CA7),".",LitRev!CA7)</f>
        <v>.</v>
      </c>
      <c r="CB7" s="25" t="str">
        <f>IF(ISBLANK(LitRev!CB7),".",LitRev!CB7)</f>
        <v>.</v>
      </c>
      <c r="CC7" s="25" t="str">
        <f>IF(ISBLANK(LitRev!CC7),".",LitRev!CC7)</f>
        <v>.</v>
      </c>
      <c r="CD7" s="25" t="str">
        <f>IF(ISBLANK(LitRev!CD7),".",LitRev!CD7)</f>
        <v>.</v>
      </c>
      <c r="CE7" s="25" t="str">
        <f>IF(ISBLANK(LitRev!CE7),".",LitRev!CE7)</f>
        <v>.</v>
      </c>
      <c r="CF7" s="25" t="str">
        <f>IF(ISBLANK(LitRev!CF7),".",LitRev!CF7)</f>
        <v>.</v>
      </c>
      <c r="CG7" s="25" t="str">
        <f>IF(ISBLANK(LitRev!CG7),".",LitRev!CG7)</f>
        <v>.</v>
      </c>
      <c r="CH7" s="25" t="str">
        <f>IF(ISBLANK(LitRev!CH7),".",LitRev!CH7)</f>
        <v>.</v>
      </c>
      <c r="CI7" s="25" t="str">
        <f>IF(ISBLANK(LitRev!CI7),".",LitRev!CI7)</f>
        <v>.</v>
      </c>
      <c r="CJ7" s="25" t="str">
        <f>IF(ISBLANK(LitRev!CJ7),".",LitRev!CJ7)</f>
        <v>.</v>
      </c>
      <c r="CK7" s="25" t="str">
        <f>IF(ISBLANK(LitRev!CK7),".",LitRev!CK7)</f>
        <v>.</v>
      </c>
      <c r="CL7" s="25" t="str">
        <f>IF(ISBLANK(LitRev!CL7),".",LitRev!CL7)</f>
        <v>.</v>
      </c>
      <c r="CM7" s="25" t="str">
        <f>IF(ISBLANK(LitRev!CM7),".",LitRev!CM7)</f>
        <v>.</v>
      </c>
      <c r="CN7" s="25" t="str">
        <f>IF(ISBLANK(LitRev!CN7),".",LitRev!CN7)</f>
        <v>.</v>
      </c>
      <c r="CO7" s="25" t="str">
        <f>IF(ISBLANK(LitRev!CO7),".",LitRev!CO7)</f>
        <v>.</v>
      </c>
      <c r="CP7" s="25" t="str">
        <f>IF(ISBLANK(LitRev!CP7),".",LitRev!CP7)</f>
        <v>.</v>
      </c>
      <c r="CQ7" s="25" t="str">
        <f>IF(ISBLANK(LitRev!CQ7),".",LitRev!CQ7)</f>
        <v>.</v>
      </c>
      <c r="CR7" s="25" t="str">
        <f>IF(ISBLANK(LitRev!CR7),".",LitRev!CR7)</f>
        <v>.</v>
      </c>
      <c r="CS7" s="25" t="str">
        <f>IF(ISBLANK(LitRev!CS7),".",LitRev!CS7)</f>
        <v>.</v>
      </c>
      <c r="CT7" s="25" t="str">
        <f>IF(ISBLANK(LitRev!CT7),".",LitRev!CT7)</f>
        <v>.</v>
      </c>
      <c r="CU7" s="25" t="str">
        <f>IF(ISBLANK(LitRev!CU7),".",LitRev!CU7)</f>
        <v>.</v>
      </c>
      <c r="CV7" s="25" t="str">
        <f>IF(ISBLANK(LitRev!CV7),".",LitRev!CV7)</f>
        <v>.</v>
      </c>
      <c r="CW7" s="25" t="str">
        <f>IF(ISBLANK(LitRev!CW7),".",LitRev!CW7)</f>
        <v>.</v>
      </c>
      <c r="CX7" s="25" t="str">
        <f>IF(ISBLANK(LitRev!CX7),".",LitRev!CX7)</f>
        <v>.</v>
      </c>
      <c r="CY7" s="25" t="str">
        <f>IF(ISBLANK(LitRev!CY7),".",LitRev!CY7)</f>
        <v>.</v>
      </c>
      <c r="CZ7" s="25" t="str">
        <f>IF(ISBLANK(LitRev!CZ7),".",LitRev!CZ7)</f>
        <v>.</v>
      </c>
      <c r="DA7" s="25" t="str">
        <f>IF(ISBLANK(LitRev!DA7),".",LitRev!DA7)</f>
        <v>.</v>
      </c>
      <c r="DB7" s="25" t="str">
        <f>IF(ISBLANK(LitRev!DB7),".",LitRev!DB7)</f>
        <v>.</v>
      </c>
      <c r="DC7" s="25" t="str">
        <f>IF(ISBLANK(LitRev!DC7),".",LitRev!DC7)</f>
        <v>.</v>
      </c>
      <c r="DD7" s="25" t="str">
        <f>IF(ISBLANK(LitRev!DD7),".",LitRev!DD7)</f>
        <v>.</v>
      </c>
      <c r="DE7" s="25" t="str">
        <f>IF(ISBLANK(LitRev!DE7),".",LitRev!DE7)</f>
        <v>.</v>
      </c>
      <c r="DF7" s="25" t="str">
        <f>IF(ISBLANK(LitRev!DF7),".",LitRev!DF7)</f>
        <v>.</v>
      </c>
      <c r="DG7" s="25" t="str">
        <f>IF(ISBLANK(LitRev!DG7),".",LitRev!DG7)</f>
        <v>.</v>
      </c>
      <c r="DH7" s="25" t="str">
        <f>IF(ISBLANK(LitRev!DH7),".",LitRev!DH7)</f>
        <v>.</v>
      </c>
      <c r="DI7" s="25" t="str">
        <f>IF(ISBLANK(LitRev!DI7),".",LitRev!DI7)</f>
        <v>.</v>
      </c>
      <c r="DJ7" s="25" t="str">
        <f>IF(ISBLANK(LitRev!DJ7),".",LitRev!DJ7)</f>
        <v>.</v>
      </c>
      <c r="DK7" s="25" t="str">
        <f>IF(ISBLANK(LitRev!DK7),".",LitRev!DK7)</f>
        <v>.</v>
      </c>
      <c r="DL7" s="25" t="str">
        <f>IF(ISBLANK(LitRev!DL7),".",LitRev!DL7)</f>
        <v>.</v>
      </c>
      <c r="DM7" s="25" t="str">
        <f>IF(ISBLANK(LitRev!DM7),".",LitRev!DM7)</f>
        <v>.</v>
      </c>
      <c r="DN7" s="25" t="str">
        <f>IF(ISBLANK(LitRev!DN7),".",LitRev!DN7)</f>
        <v>.</v>
      </c>
      <c r="DO7" s="25" t="str">
        <f>IF(ISBLANK(LitRev!DO7),".",LitRev!DO7)</f>
        <v>.</v>
      </c>
      <c r="DP7" s="25" t="str">
        <f>IF(ISBLANK(LitRev!DP7),".",LitRev!DP7)</f>
        <v>.</v>
      </c>
      <c r="DQ7" s="25" t="str">
        <f>IF(ISBLANK(LitRev!DQ7),".",LitRev!DQ7)</f>
        <v>.</v>
      </c>
      <c r="DR7" s="25" t="str">
        <f>IF(ISBLANK(LitRev!DR7),".",LitRev!DR7)</f>
        <v>.</v>
      </c>
      <c r="DS7" s="25" t="str">
        <f>IF(ISBLANK(LitRev!DS7),".",LitRev!DS7)</f>
        <v>.</v>
      </c>
      <c r="DT7" s="25" t="str">
        <f>IF(ISBLANK(LitRev!DT7),".",LitRev!DT7)</f>
        <v>.</v>
      </c>
      <c r="DU7" s="25" t="str">
        <f>IF(ISBLANK(LitRev!DU7),".",LitRev!DU7)</f>
        <v>.</v>
      </c>
      <c r="DV7" s="25" t="str">
        <f>IF(ISBLANK(LitRev!DV7),".",LitRev!DV7)</f>
        <v>.</v>
      </c>
      <c r="DW7" s="25" t="str">
        <f>IF(ISBLANK(LitRev!DW7),".",LitRev!DW7)</f>
        <v>.</v>
      </c>
      <c r="DX7" s="25" t="str">
        <f>IF(ISBLANK(LitRev!DX7),".",LitRev!DX7)</f>
        <v>.</v>
      </c>
      <c r="DY7" s="25" t="str">
        <f>IF(ISBLANK(LitRev!DY7),".",LitRev!DY7)</f>
        <v>.</v>
      </c>
      <c r="DZ7" s="25" t="str">
        <f>IF(ISBLANK(LitRev!DZ7),".",LitRev!DZ7)</f>
        <v>.</v>
      </c>
      <c r="EA7" s="25" t="str">
        <f>IF(ISBLANK(LitRev!EA7),".",LitRev!EA7)</f>
        <v>.</v>
      </c>
      <c r="EB7" s="25" t="str">
        <f>IF(ISBLANK(LitRev!EB7),".",LitRev!EB7)</f>
        <v>.</v>
      </c>
      <c r="EC7" s="25" t="str">
        <f>IF(ISBLANK(LitRev!EC7),".",LitRev!EC7)</f>
        <v>.</v>
      </c>
      <c r="ED7" s="25" t="str">
        <f>IF(ISBLANK(LitRev!ED7),".",LitRev!ED7)</f>
        <v>.</v>
      </c>
      <c r="EE7" s="25" t="str">
        <f>IF(ISBLANK(LitRev!EE7),".",LitRev!EE7)</f>
        <v>.</v>
      </c>
      <c r="EF7" s="25" t="str">
        <f>IF(ISBLANK(LitRev!EF7),".",LitRev!EF7)</f>
        <v>.</v>
      </c>
      <c r="EG7" s="25" t="str">
        <f>IF(ISBLANK(LitRev!EG7),".",LitRev!EG7)</f>
        <v>.</v>
      </c>
      <c r="EH7" s="25" t="str">
        <f>IF(ISBLANK(LitRev!EH7),".",LitRev!EH7)</f>
        <v>.</v>
      </c>
      <c r="EI7" s="25" t="str">
        <f>IF(ISBLANK(LitRev!EI7),".",LitRev!EI7)</f>
        <v>.</v>
      </c>
      <c r="EJ7" s="25" t="str">
        <f>IF(ISBLANK(LitRev!EJ7),".",LitRev!EJ7)</f>
        <v>.</v>
      </c>
      <c r="EK7" s="25" t="str">
        <f>IF(ISBLANK(LitRev!EK7),".",LitRev!EK7)</f>
        <v>.</v>
      </c>
      <c r="EL7" s="25" t="str">
        <f>IF(ISBLANK(LitRev!EL7),".",LitRev!EL7)</f>
        <v>.</v>
      </c>
      <c r="EM7" s="25" t="str">
        <f>IF(ISBLANK(LitRev!EM7),".",LitRev!EM7)</f>
        <v>.</v>
      </c>
      <c r="EN7" s="25" t="str">
        <f>IF(ISBLANK(LitRev!EN7),".",LitRev!EN7)</f>
        <v>.</v>
      </c>
      <c r="EO7" s="25" t="str">
        <f>IF(ISBLANK(LitRev!EO7),".",LitRev!EO7)</f>
        <v>.</v>
      </c>
      <c r="EP7" s="25" t="str">
        <f>IF(ISBLANK(LitRev!EP7),".",LitRev!EP7)</f>
        <v>.</v>
      </c>
      <c r="EQ7" s="25" t="str">
        <f>IF(ISBLANK(LitRev!EQ7),".",LitRev!EQ7)</f>
        <v>.</v>
      </c>
      <c r="ER7" s="25" t="str">
        <f>IF(ISBLANK(LitRev!ER7),".",LitRev!ER7)</f>
        <v>.</v>
      </c>
      <c r="ES7" s="25" t="str">
        <f>IF(ISBLANK(LitRev!ES7),".",LitRev!ES7)</f>
        <v>.</v>
      </c>
      <c r="ET7" s="25" t="str">
        <f>IF(ISBLANK(LitRev!ET7),".",LitRev!ET7)</f>
        <v>.</v>
      </c>
      <c r="EU7" s="25" t="str">
        <f>IF(ISBLANK(LitRev!EU7),".",LitRev!EU7)</f>
        <v>.</v>
      </c>
      <c r="EV7" s="25" t="str">
        <f>IF(ISBLANK(LitRev!EV7),".",LitRev!EV7)</f>
        <v>.</v>
      </c>
      <c r="EW7" s="25" t="str">
        <f>IF(ISBLANK(LitRev!EW7),".",LitRev!EW7)</f>
        <v>.</v>
      </c>
      <c r="EX7" s="25" t="str">
        <f>IF(ISBLANK(LitRev!EX7),".",LitRev!EX7)</f>
        <v>.</v>
      </c>
      <c r="EY7" s="25" t="str">
        <f>IF(ISBLANK(LitRev!EY7),".",LitRev!EY7)</f>
        <v>.</v>
      </c>
      <c r="EZ7" s="25" t="str">
        <f>IF(ISBLANK(LitRev!EZ7),".",LitRev!EZ7)</f>
        <v>.</v>
      </c>
      <c r="FA7" s="25" t="str">
        <f>IF(ISBLANK(LitRev!FA7),".",LitRev!FA7)</f>
        <v>.</v>
      </c>
      <c r="FB7" s="25" t="str">
        <f>IF(ISBLANK(LitRev!FB7),".",LitRev!FB7)</f>
        <v>.</v>
      </c>
      <c r="FC7" s="25" t="str">
        <f>IF(ISBLANK(LitRev!FC7),".",LitRev!FC7)</f>
        <v>.</v>
      </c>
      <c r="FD7" s="25" t="str">
        <f>IF(ISBLANK(LitRev!FD7),".",LitRev!FD7)</f>
        <v>.</v>
      </c>
      <c r="FE7" s="25" t="str">
        <f>IF(ISBLANK(LitRev!FE7),".",LitRev!FE7)</f>
        <v>.</v>
      </c>
      <c r="FF7" s="25" t="str">
        <f>IF(ISBLANK(LitRev!FF7),".",LitRev!FF7)</f>
        <v>.</v>
      </c>
      <c r="FG7" s="25" t="str">
        <f>IF(ISBLANK(LitRev!FG7),".",LitRev!FG7)</f>
        <v>.</v>
      </c>
      <c r="FH7" s="25" t="str">
        <f>IF(ISBLANK(LitRev!FH7),".",LitRev!FH7)</f>
        <v>.</v>
      </c>
      <c r="FI7" s="25" t="str">
        <f>IF(ISBLANK(LitRev!FI7),".",LitRev!FI7)</f>
        <v>.</v>
      </c>
      <c r="FJ7" s="25" t="str">
        <f>IF(ISBLANK(LitRev!FJ7),".",LitRev!FJ7)</f>
        <v>.</v>
      </c>
      <c r="FK7" s="25" t="str">
        <f>IF(ISBLANK(LitRev!FK7),".",LitRev!FK7)</f>
        <v>.</v>
      </c>
      <c r="FL7" s="25" t="str">
        <f>IF(ISBLANK(LitRev!FL7),".",LitRev!FL7)</f>
        <v>.</v>
      </c>
      <c r="FM7" s="25" t="str">
        <f>IF(ISBLANK(LitRev!FM7),".",LitRev!FM7)</f>
        <v>.</v>
      </c>
      <c r="FN7" s="25" t="str">
        <f>IF(ISBLANK(LitRev!FN7),".",LitRev!FN7)</f>
        <v>.</v>
      </c>
      <c r="FO7" s="25" t="str">
        <f>IF(ISBLANK(LitRev!FO7),".",LitRev!FO7)</f>
        <v>.</v>
      </c>
      <c r="FP7" s="25" t="str">
        <f>IF(ISBLANK(LitRev!FP7),".",LitRev!FP7)</f>
        <v>.</v>
      </c>
      <c r="FQ7" s="25" t="str">
        <f>IF(ISBLANK(LitRev!FQ7),".",LitRev!FQ7)</f>
        <v>.</v>
      </c>
      <c r="FR7" s="25" t="str">
        <f>IF(ISBLANK(LitRev!FR7),".",LitRev!FR7)</f>
        <v>.</v>
      </c>
      <c r="FS7" s="25" t="str">
        <f>IF(ISBLANK(LitRev!FS7),".",LitRev!FS7)</f>
        <v>.</v>
      </c>
      <c r="FT7" s="25" t="str">
        <f>IF(ISBLANK(LitRev!FT7),".",LitRev!FT7)</f>
        <v>.</v>
      </c>
      <c r="FU7" s="25" t="str">
        <f>IF(ISBLANK(LitRev!FU7),".",LitRev!FU7)</f>
        <v>.</v>
      </c>
      <c r="FV7" s="25" t="str">
        <f>IF(ISBLANK(LitRev!FV7),".",LitRev!FV7)</f>
        <v>.</v>
      </c>
      <c r="FW7" s="25" t="str">
        <f>IF(ISBLANK(LitRev!FW7),".",LitRev!FW7)</f>
        <v>.</v>
      </c>
      <c r="FX7" s="25" t="str">
        <f>IF(ISBLANK(LitRev!FX7),".",LitRev!FX7)</f>
        <v>.</v>
      </c>
      <c r="FY7" s="25" t="str">
        <f>IF(ISBLANK(LitRev!FY7),".",LitRev!FY7)</f>
        <v>.</v>
      </c>
      <c r="FZ7" s="25" t="str">
        <f>IF(ISBLANK(LitRev!FZ7),".",LitRev!FZ7)</f>
        <v>.</v>
      </c>
      <c r="GA7" s="25" t="str">
        <f>IF(ISBLANK(LitRev!GA7),".",LitRev!GA7)</f>
        <v>.</v>
      </c>
      <c r="GB7" s="25" t="str">
        <f>IF(ISBLANK(LitRev!GB7),".",LitRev!GB7)</f>
        <v>.</v>
      </c>
      <c r="GC7" s="25" t="str">
        <f>IF(ISBLANK(LitRev!GC7),".",LitRev!GC7)</f>
        <v>.</v>
      </c>
      <c r="GD7" s="25" t="str">
        <f>IF(ISBLANK(LitRev!GD7),".",LitRev!GD7)</f>
        <v>.</v>
      </c>
      <c r="GE7" s="25" t="str">
        <f>IF(ISBLANK(LitRev!GE7),".",LitRev!GE7)</f>
        <v>.</v>
      </c>
      <c r="GF7" s="25" t="str">
        <f>IF(ISBLANK(LitRev!GF7),".",LitRev!GF7)</f>
        <v>.</v>
      </c>
      <c r="GG7" s="25" t="str">
        <f>IF(ISBLANK(LitRev!GG7),".",LitRev!GG7)</f>
        <v>.</v>
      </c>
      <c r="GH7" s="25" t="str">
        <f>IF(ISBLANK(LitRev!GH7),".",LitRev!GH7)</f>
        <v>.</v>
      </c>
      <c r="GI7" s="25" t="str">
        <f>IF(ISBLANK(LitRev!GI7),".",LitRev!GI7)</f>
        <v>.</v>
      </c>
      <c r="GJ7" s="25" t="str">
        <f>IF(ISBLANK(LitRev!GJ7),".",LitRev!GJ7)</f>
        <v>.</v>
      </c>
      <c r="GK7" s="25" t="str">
        <f>IF(ISBLANK(LitRev!GK7),".",LitRev!GK7)</f>
        <v>.</v>
      </c>
      <c r="GL7" s="25" t="str">
        <f>IF(ISBLANK(LitRev!GL7),".",LitRev!GL7)</f>
        <v>.</v>
      </c>
      <c r="GM7" s="25" t="str">
        <f>IF(ISBLANK(LitRev!GM7),".",LitRev!GM7)</f>
        <v>.</v>
      </c>
      <c r="GN7" s="25" t="str">
        <f>IF(ISBLANK(LitRev!GN7),".",LitRev!GN7)</f>
        <v>.</v>
      </c>
      <c r="GO7" s="25" t="str">
        <f>IF(ISBLANK(LitRev!GO7),".",LitRev!GO7)</f>
        <v>.</v>
      </c>
      <c r="GP7" s="25" t="str">
        <f>IF(ISBLANK(LitRev!GP7),".",LitRev!GP7)</f>
        <v>.</v>
      </c>
      <c r="GQ7" s="25" t="str">
        <f>IF(ISBLANK(LitRev!GQ7),".",LitRev!GQ7)</f>
        <v>.</v>
      </c>
      <c r="GR7" s="25" t="str">
        <f>IF(ISBLANK(LitRev!GR7),".",LitRev!GR7)</f>
        <v>.</v>
      </c>
      <c r="GS7" s="25" t="str">
        <f>IF(ISBLANK(LitRev!GS7),".",LitRev!GS7)</f>
        <v>.</v>
      </c>
      <c r="GT7" s="25" t="str">
        <f>IF(ISBLANK(LitRev!GT7),".",LitRev!GT7)</f>
        <v>.</v>
      </c>
      <c r="GU7" s="25" t="str">
        <f>IF(ISBLANK(LitRev!GU7),".",LitRev!GU7)</f>
        <v>.</v>
      </c>
      <c r="GV7" s="25" t="str">
        <f>IF(ISBLANK(LitRev!GV7),".",LitRev!GV7)</f>
        <v>.</v>
      </c>
      <c r="GW7" s="25" t="str">
        <f>IF(ISBLANK(LitRev!GW7),".",LitRev!GW7)</f>
        <v>.</v>
      </c>
      <c r="GX7" s="25" t="str">
        <f>IF(ISBLANK(LitRev!GX7),".",LitRev!GX7)</f>
        <v>.</v>
      </c>
      <c r="GY7" s="25" t="str">
        <f>IF(ISBLANK(LitRev!GY7),".",LitRev!GY7)</f>
        <v>.</v>
      </c>
      <c r="GZ7" s="25" t="str">
        <f>IF(ISBLANK(LitRev!GZ7),".",LitRev!GZ7)</f>
        <v>.</v>
      </c>
      <c r="HA7" s="25" t="str">
        <f>IF(ISBLANK(LitRev!HA7),".",LitRev!HA7)</f>
        <v>.</v>
      </c>
      <c r="HB7" s="25" t="str">
        <f>IF(ISBLANK(LitRev!HB7),".",LitRev!HB7)</f>
        <v>.</v>
      </c>
      <c r="HC7" s="25" t="str">
        <f>IF(ISBLANK(LitRev!HC7),".",LitRev!HC7)</f>
        <v>.</v>
      </c>
      <c r="HD7" s="25" t="str">
        <f>IF(ISBLANK(LitRev!HD7),".",LitRev!HD7)</f>
        <v>.</v>
      </c>
      <c r="HE7" s="25" t="str">
        <f>IF(ISBLANK(LitRev!HE7),".",LitRev!HE7)</f>
        <v>.</v>
      </c>
      <c r="HF7" s="25" t="str">
        <f>IF(ISBLANK(LitRev!HF7),".",LitRev!HF7)</f>
        <v>.</v>
      </c>
      <c r="HG7" s="25" t="str">
        <f>IF(ISBLANK(LitRev!HG7),".",LitRev!HG7)</f>
        <v>.</v>
      </c>
      <c r="HH7" s="25" t="str">
        <f>IF(ISBLANK(LitRev!HH7),".",LitRev!HH7)</f>
        <v>.</v>
      </c>
      <c r="HI7" s="25" t="str">
        <f>IF(ISBLANK(LitRev!HI7),".",LitRev!HI7)</f>
        <v>.</v>
      </c>
      <c r="HJ7" s="25" t="str">
        <f>IF(ISBLANK(LitRev!HJ7),".",LitRev!HJ7)</f>
        <v>.</v>
      </c>
      <c r="HK7" s="25" t="str">
        <f>IF(ISBLANK(LitRev!HK7),".",LitRev!HK7)</f>
        <v>.</v>
      </c>
      <c r="HL7" s="25" t="str">
        <f>IF(ISBLANK(LitRev!HL7),".",LitRev!HL7)</f>
        <v>.</v>
      </c>
      <c r="HM7" s="25" t="str">
        <f>IF(ISBLANK(LitRev!HM7),".",LitRev!HM7)</f>
        <v>.</v>
      </c>
      <c r="HN7" s="25" t="str">
        <f>IF(ISBLANK(LitRev!HN7),".",LitRev!HN7)</f>
        <v>.</v>
      </c>
      <c r="HO7" s="25" t="str">
        <f>IF(ISBLANK(LitRev!HO7),".",LitRev!HO7)</f>
        <v>.</v>
      </c>
      <c r="HP7" s="25" t="str">
        <f>IF(ISBLANK(LitRev!HP7),".",LitRev!HP7)</f>
        <v>.</v>
      </c>
      <c r="HQ7" s="25" t="str">
        <f>IF(ISBLANK(LitRev!HQ7),".",LitRev!HQ7)</f>
        <v>.</v>
      </c>
      <c r="HR7" s="25" t="str">
        <f>IF(ISBLANK(LitRev!HR7),".",LitRev!HR7)</f>
        <v>.</v>
      </c>
      <c r="HS7" s="25" t="str">
        <f>IF(ISBLANK(LitRev!HS7),".",LitRev!HS7)</f>
        <v>.</v>
      </c>
      <c r="HT7" s="25" t="str">
        <f>IF(ISBLANK(LitRev!HT7),".",LitRev!HT7)</f>
        <v>.</v>
      </c>
      <c r="HU7" s="25" t="str">
        <f>IF(ISBLANK(LitRev!HU7),".",LitRev!HU7)</f>
        <v>.</v>
      </c>
      <c r="HV7" s="25" t="str">
        <f>IF(ISBLANK(LitRev!HV7),".",LitRev!HV7)</f>
        <v>.</v>
      </c>
      <c r="HW7" s="25" t="str">
        <f>IF(ISBLANK(LitRev!HW7),".",LitRev!HW7)</f>
        <v>.</v>
      </c>
      <c r="HX7" s="25" t="str">
        <f>IF(ISBLANK(LitRev!HX7),".",LitRev!HX7)</f>
        <v>.</v>
      </c>
      <c r="HY7" s="25" t="str">
        <f>IF(ISBLANK(LitRev!HY7),".",LitRev!HY7)</f>
        <v>.</v>
      </c>
      <c r="HZ7" s="25" t="str">
        <f>IF(ISBLANK(LitRev!HZ7),".",LitRev!HZ7)</f>
        <v>.</v>
      </c>
      <c r="IA7" s="25" t="str">
        <f>IF(ISBLANK(LitRev!IA7),".",LitRev!IA7)</f>
        <v>.</v>
      </c>
      <c r="IB7" s="25" t="str">
        <f>IF(ISBLANK(LitRev!IB7),".",LitRev!IB7)</f>
        <v>.</v>
      </c>
      <c r="IC7" s="25" t="str">
        <f>IF(ISBLANK(LitRev!IC7),".",LitRev!IC7)</f>
        <v>.</v>
      </c>
      <c r="ID7" s="25" t="str">
        <f>IF(ISBLANK(LitRev!ID7),".",LitRev!ID7)</f>
        <v>.</v>
      </c>
      <c r="IE7" s="25" t="str">
        <f>IF(ISBLANK(LitRev!IE7),".",LitRev!IE7)</f>
        <v>.</v>
      </c>
      <c r="IF7" s="25" t="str">
        <f>IF(ISBLANK(LitRev!IF7),".",LitRev!IF7)</f>
        <v>.</v>
      </c>
      <c r="IG7" s="25" t="str">
        <f>IF(ISBLANK(LitRev!IG7),".",LitRev!IG7)</f>
        <v>.</v>
      </c>
      <c r="IH7" s="25" t="str">
        <f>IF(ISBLANK(LitRev!IH7),".",LitRev!IH7)</f>
        <v>.</v>
      </c>
      <c r="II7" s="25" t="str">
        <f>IF(ISBLANK(LitRev!II7),".",LitRev!II7)</f>
        <v>.</v>
      </c>
      <c r="IJ7" s="25" t="str">
        <f>IF(ISBLANK(LitRev!IJ7),".",LitRev!IJ7)</f>
        <v>.</v>
      </c>
      <c r="IK7" s="25" t="str">
        <f>IF(ISBLANK(LitRev!IK7),".",LitRev!IK7)</f>
        <v>.</v>
      </c>
      <c r="IL7" s="25" t="str">
        <f>IF(ISBLANK(LitRev!IL7),".",LitRev!IL7)</f>
        <v>.</v>
      </c>
      <c r="IM7" s="25" t="str">
        <f>IF(ISBLANK(LitRev!IM7),".",LitRev!IM7)</f>
        <v>.</v>
      </c>
      <c r="IN7" s="25" t="str">
        <f>IF(ISBLANK(LitRev!IN7),".",LitRev!IN7)</f>
        <v>.</v>
      </c>
      <c r="IO7" s="25" t="str">
        <f>IF(ISBLANK(LitRev!IO7),".",LitRev!IO7)</f>
        <v>.</v>
      </c>
      <c r="IP7" s="25" t="str">
        <f>IF(ISBLANK(LitRev!IP7),".",LitRev!IP7)</f>
        <v>.</v>
      </c>
      <c r="IQ7" s="25" t="str">
        <f>IF(ISBLANK(LitRev!IQ7),".",LitRev!IQ7)</f>
        <v>.</v>
      </c>
      <c r="IR7" s="25" t="str">
        <f>IF(ISBLANK(LitRev!IR7),".",LitRev!IR7)</f>
        <v>.</v>
      </c>
      <c r="IS7" s="25" t="str">
        <f>IF(ISBLANK(LitRev!IS7),".",LitRev!IS7)</f>
        <v>.</v>
      </c>
      <c r="IT7" s="25" t="str">
        <f>IF(ISBLANK(LitRev!IT7),".",LitRev!IT7)</f>
        <v>.</v>
      </c>
      <c r="IU7" s="25" t="str">
        <f>IF(ISBLANK(LitRev!IU7),".",LitRev!IU7)</f>
        <v>.</v>
      </c>
      <c r="IV7" s="25" t="str">
        <f>IF(ISBLANK(LitRev!IV7),".",LitRev!IV7)</f>
        <v>.</v>
      </c>
      <c r="IW7" s="25" t="str">
        <f>IF(ISBLANK(LitRev!IW7),".",LitRev!IW7)</f>
        <v>.</v>
      </c>
      <c r="IX7" s="25" t="str">
        <f>IF(ISBLANK(LitRev!IX7),".",LitRev!IX7)</f>
        <v>.</v>
      </c>
      <c r="IY7" s="25" t="str">
        <f>IF(ISBLANK(LitRev!IY7),".",LitRev!IY7)</f>
        <v>.</v>
      </c>
      <c r="IZ7" s="25" t="str">
        <f>IF(ISBLANK(LitRev!IZ7),".",LitRev!IZ7)</f>
        <v>.</v>
      </c>
      <c r="JA7" s="25" t="str">
        <f>IF(ISBLANK(LitRev!JA7),".",LitRev!JA7)</f>
        <v>.</v>
      </c>
      <c r="JB7" s="25" t="str">
        <f>IF(ISBLANK(LitRev!JB7),".",LitRev!JB7)</f>
        <v>.</v>
      </c>
      <c r="JC7" s="25" t="str">
        <f>IF(ISBLANK(LitRev!JC7),".",LitRev!JC7)</f>
        <v>.</v>
      </c>
      <c r="JD7" s="25" t="str">
        <f>IF(ISBLANK(LitRev!JD7),".",LitRev!JD7)</f>
        <v>.</v>
      </c>
      <c r="JE7" s="25" t="str">
        <f>IF(ISBLANK(LitRev!JE7),".",LitRev!JE7)</f>
        <v>.</v>
      </c>
      <c r="JF7" s="25" t="str">
        <f>IF(ISBLANK(LitRev!JF7),".",LitRev!JF7)</f>
        <v>.</v>
      </c>
      <c r="JG7" s="25" t="str">
        <f>IF(ISBLANK(LitRev!JG7),".",LitRev!JG7)</f>
        <v>.</v>
      </c>
      <c r="JH7" s="25" t="str">
        <f>IF(ISBLANK(LitRev!JH7),".",LitRev!JH7)</f>
        <v>.</v>
      </c>
      <c r="JI7" s="25" t="str">
        <f>IF(ISBLANK(LitRev!JI7),".",LitRev!JI7)</f>
        <v>.</v>
      </c>
      <c r="JJ7" s="25" t="str">
        <f>IF(ISBLANK(LitRev!JJ7),".",LitRev!JJ7)</f>
        <v>.</v>
      </c>
      <c r="JK7" s="25" t="str">
        <f>IF(ISBLANK(LitRev!JK7),".",LitRev!JK7)</f>
        <v>.</v>
      </c>
      <c r="JL7" s="25" t="str">
        <f>IF(ISBLANK(LitRev!JL7),".",LitRev!JL7)</f>
        <v>.</v>
      </c>
      <c r="JM7" s="25" t="str">
        <f>IF(ISBLANK(LitRev!JM7),".",LitRev!JM7)</f>
        <v>.</v>
      </c>
      <c r="JN7" s="25" t="str">
        <f>IF(ISBLANK(LitRev!JN7),".",LitRev!JN7)</f>
        <v>.</v>
      </c>
      <c r="JO7" s="25" t="str">
        <f>IF(ISBLANK(LitRev!JO7),".",LitRev!JO7)</f>
        <v>.</v>
      </c>
      <c r="JP7" s="25" t="str">
        <f>IF(ISBLANK(LitRev!JP7),".",LitRev!JP7)</f>
        <v>.</v>
      </c>
      <c r="JQ7" s="25" t="str">
        <f>IF(ISBLANK(LitRev!JQ7),".",LitRev!JQ7)</f>
        <v>.</v>
      </c>
      <c r="JR7" s="25" t="str">
        <f>IF(ISBLANK(LitRev!JR7),".",LitRev!JR7)</f>
        <v>.</v>
      </c>
      <c r="JS7" s="25" t="str">
        <f>IF(ISBLANK(LitRev!JS7),".",LitRev!JS7)</f>
        <v>.</v>
      </c>
      <c r="JT7" s="25" t="str">
        <f>IF(ISBLANK(LitRev!JT7),".",LitRev!JT7)</f>
        <v>.</v>
      </c>
      <c r="JU7" s="25" t="str">
        <f>IF(ISBLANK(LitRev!JU7),".",LitRev!JU7)</f>
        <v>.</v>
      </c>
      <c r="JV7" s="25" t="str">
        <f>IF(ISBLANK(LitRev!JV7),".",LitRev!JV7)</f>
        <v>.</v>
      </c>
      <c r="JW7" s="25" t="str">
        <f>IF(ISBLANK(LitRev!JW7),".",LitRev!JW7)</f>
        <v>.</v>
      </c>
      <c r="JX7" s="25" t="str">
        <f>IF(ISBLANK(LitRev!JX7),".",LitRev!JX7)</f>
        <v>.</v>
      </c>
      <c r="JY7" s="25" t="str">
        <f>IF(ISBLANK(LitRev!JY7),".",LitRev!JY7)</f>
        <v>.</v>
      </c>
      <c r="JZ7" s="25" t="str">
        <f>IF(ISBLANK(LitRev!JZ7),".",LitRev!JZ7)</f>
        <v>.</v>
      </c>
      <c r="KA7" s="25" t="str">
        <f>IF(ISBLANK(LitRev!KA7),".",LitRev!KA7)</f>
        <v>.</v>
      </c>
      <c r="KB7" s="25" t="str">
        <f>IF(ISBLANK(LitRev!KB7),".",LitRev!KB7)</f>
        <v>.</v>
      </c>
      <c r="KC7" s="25" t="str">
        <f>IF(ISBLANK(LitRev!KC7),".",LitRev!KC7)</f>
        <v>.</v>
      </c>
      <c r="KD7" s="25" t="str">
        <f>IF(ISBLANK(LitRev!KD7),".",LitRev!KD7)</f>
        <v>.</v>
      </c>
      <c r="KE7" s="25" t="str">
        <f>IF(ISBLANK(LitRev!KE7),".",LitRev!KE7)</f>
        <v>.</v>
      </c>
      <c r="KF7" s="25" t="str">
        <f>IF(ISBLANK(LitRev!KF7),".",LitRev!KF7)</f>
        <v>.</v>
      </c>
      <c r="KG7" s="25" t="str">
        <f>IF(ISBLANK(LitRev!KG7),".",LitRev!KG7)</f>
        <v>.</v>
      </c>
      <c r="KH7" s="25" t="str">
        <f>IF(ISBLANK(LitRev!KH7),".",LitRev!KH7)</f>
        <v>.</v>
      </c>
      <c r="KI7" s="25" t="str">
        <f>IF(ISBLANK(LitRev!KI7),".",LitRev!KI7)</f>
        <v>.</v>
      </c>
      <c r="KJ7" s="25" t="str">
        <f>IF(ISBLANK(LitRev!KJ7),".",LitRev!KJ7)</f>
        <v>.</v>
      </c>
      <c r="KK7" s="25" t="str">
        <f>IF(ISBLANK(LitRev!KK7),".",LitRev!KK7)</f>
        <v>.</v>
      </c>
      <c r="KL7" s="25" t="str">
        <f>IF(ISBLANK(LitRev!KL7),".",LitRev!KL7)</f>
        <v>.</v>
      </c>
      <c r="KM7" s="25" t="str">
        <f>IF(ISBLANK(LitRev!KM7),".",LitRev!KM7)</f>
        <v>.</v>
      </c>
      <c r="KN7" s="25" t="str">
        <f>IF(ISBLANK(LitRev!KN7),".",LitRev!KN7)</f>
        <v>.</v>
      </c>
      <c r="KO7" s="25" t="str">
        <f>IF(ISBLANK(LitRev!KO7),".",LitRev!KO7)</f>
        <v>.</v>
      </c>
      <c r="KP7" s="25" t="str">
        <f>IF(ISBLANK(LitRev!KP7),".",LitRev!KP7)</f>
        <v>.</v>
      </c>
      <c r="KQ7" s="25" t="str">
        <f>IF(ISBLANK(LitRev!KQ7),".",LitRev!KQ7)</f>
        <v>.</v>
      </c>
      <c r="KR7" s="25" t="str">
        <f>IF(ISBLANK(LitRev!KR7),".",LitRev!KR7)</f>
        <v>.</v>
      </c>
      <c r="KS7" s="25" t="str">
        <f>IF(ISBLANK(LitRev!KS7),".",LitRev!KS7)</f>
        <v>.</v>
      </c>
      <c r="KT7" s="25" t="str">
        <f>IF(ISBLANK(LitRev!KT7),".",LitRev!KT7)</f>
        <v>.</v>
      </c>
      <c r="KU7" s="25" t="str">
        <f>IF(ISBLANK(LitRev!KU7),".",LitRev!KU7)</f>
        <v>.</v>
      </c>
      <c r="KV7" s="25" t="str">
        <f>IF(ISBLANK(LitRev!KV7),".",LitRev!KV7)</f>
        <v>.</v>
      </c>
      <c r="KW7" s="25" t="str">
        <f>IF(ISBLANK(LitRev!KW7),".",LitRev!KW7)</f>
        <v>.</v>
      </c>
      <c r="KX7" s="25" t="str">
        <f>IF(ISBLANK(LitRev!KX7),".",LitRev!KX7)</f>
        <v>.</v>
      </c>
      <c r="KY7" s="25" t="str">
        <f>IF(ISBLANK(LitRev!KY7),".",LitRev!KY7)</f>
        <v>.</v>
      </c>
      <c r="KZ7" s="25" t="str">
        <f>IF(ISBLANK(LitRev!KZ7),".",LitRev!KZ7)</f>
        <v>.</v>
      </c>
      <c r="LA7" s="25" t="str">
        <f>IF(ISBLANK(LitRev!LA7),".",LitRev!LA7)</f>
        <v>.</v>
      </c>
      <c r="LB7" s="25" t="str">
        <f>IF(ISBLANK(LitRev!LB7),".",LitRev!LB7)</f>
        <v>.</v>
      </c>
      <c r="LC7" s="25" t="str">
        <f>IF(ISBLANK(LitRev!LC7),".",LitRev!LC7)</f>
        <v>.</v>
      </c>
      <c r="LD7" s="25" t="str">
        <f>IF(ISBLANK(LitRev!LD7),".",LitRev!LD7)</f>
        <v>.</v>
      </c>
      <c r="LE7" s="25" t="str">
        <f>IF(ISBLANK(LitRev!LE7),".",LitRev!LE7)</f>
        <v>.</v>
      </c>
      <c r="LF7" s="25" t="str">
        <f>IF(ISBLANK(LitRev!LF7),".",LitRev!LF7)</f>
        <v>.</v>
      </c>
      <c r="LG7" s="25" t="str">
        <f>IF(ISBLANK(LitRev!LG7),".",LitRev!LG7)</f>
        <v>.</v>
      </c>
      <c r="LH7" s="25" t="str">
        <f>IF(ISBLANK(LitRev!LH7),".",LitRev!LH7)</f>
        <v>.</v>
      </c>
      <c r="LI7" s="25" t="str">
        <f>IF(ISBLANK(LitRev!LI7),".",LitRev!LI7)</f>
        <v>.</v>
      </c>
      <c r="LJ7" s="25" t="str">
        <f>IF(ISBLANK(LitRev!LJ7),".",LitRev!LJ7)</f>
        <v>.</v>
      </c>
      <c r="LK7" s="25" t="str">
        <f>IF(ISBLANK(LitRev!LK7),".",LitRev!LK7)</f>
        <v>.</v>
      </c>
      <c r="LL7" s="25" t="str">
        <f>IF(ISBLANK(LitRev!LL7),".",LitRev!LL7)</f>
        <v>.</v>
      </c>
      <c r="LM7" s="25" t="str">
        <f>IF(ISBLANK(LitRev!LM7),".",LitRev!LM7)</f>
        <v>.</v>
      </c>
      <c r="LN7" s="25" t="str">
        <f>IF(ISBLANK(LitRev!LN7),".",LitRev!LN7)</f>
        <v>.</v>
      </c>
      <c r="LO7" s="25" t="str">
        <f>IF(ISBLANK(LitRev!LO7),".",LitRev!LO7)</f>
        <v>.</v>
      </c>
      <c r="LP7" s="25" t="str">
        <f>IF(ISBLANK(LitRev!LP7),".",LitRev!LP7)</f>
        <v>.</v>
      </c>
      <c r="LQ7" s="25" t="str">
        <f>IF(ISBLANK(LitRev!LQ7),".",LitRev!LQ7)</f>
        <v>.</v>
      </c>
      <c r="LR7" s="25" t="str">
        <f>IF(ISBLANK(LitRev!LR7),".",LitRev!LR7)</f>
        <v>.</v>
      </c>
      <c r="LS7" s="25" t="str">
        <f>IF(ISBLANK(LitRev!LS7),".",LitRev!LS7)</f>
        <v>.</v>
      </c>
      <c r="LT7" s="25" t="str">
        <f>IF(ISBLANK(LitRev!LT7),".",LitRev!LT7)</f>
        <v>.</v>
      </c>
      <c r="LU7" s="25" t="str">
        <f>IF(ISBLANK(LitRev!LU7),".",LitRev!LU7)</f>
        <v>.</v>
      </c>
      <c r="LV7" s="25" t="str">
        <f>IF(ISBLANK(LitRev!LV7),".",LitRev!LV7)</f>
        <v>.</v>
      </c>
      <c r="LW7" s="25" t="str">
        <f>IF(ISBLANK(LitRev!LW7),".",LitRev!LW7)</f>
        <v>.</v>
      </c>
      <c r="LX7" s="25" t="str">
        <f>IF(ISBLANK(LitRev!LX7),".",LitRev!LX7)</f>
        <v>.</v>
      </c>
      <c r="LY7" s="25" t="str">
        <f>IF(ISBLANK(LitRev!LY7),".",LitRev!LY7)</f>
        <v>.</v>
      </c>
      <c r="LZ7" s="25" t="str">
        <f>IF(ISBLANK(LitRev!LZ7),".",LitRev!LZ7)</f>
        <v>.</v>
      </c>
      <c r="MA7" s="25" t="str">
        <f>IF(ISBLANK(LitRev!MA7),".",LitRev!MA7)</f>
        <v>.</v>
      </c>
      <c r="MB7" s="25" t="str">
        <f>IF(ISBLANK(LitRev!MB7),".",LitRev!MB7)</f>
        <v>.</v>
      </c>
      <c r="MC7" s="25" t="str">
        <f>IF(ISBLANK(LitRev!MC7),".",LitRev!MC7)</f>
        <v>.</v>
      </c>
      <c r="MD7" s="25" t="str">
        <f>IF(ISBLANK(LitRev!MD7),".",LitRev!MD7)</f>
        <v>.</v>
      </c>
      <c r="ME7" s="25" t="str">
        <f>IF(ISBLANK(LitRev!ME7),".",LitRev!ME7)</f>
        <v>.</v>
      </c>
      <c r="MF7" s="25" t="str">
        <f>IF(ISBLANK(LitRev!MF7),".",LitRev!MF7)</f>
        <v>.</v>
      </c>
      <c r="MG7" s="25" t="str">
        <f>IF(ISBLANK(LitRev!MG7),".",LitRev!MG7)</f>
        <v>.</v>
      </c>
      <c r="MH7" s="25" t="str">
        <f>IF(ISBLANK(LitRev!MH7),".",LitRev!MH7)</f>
        <v>.</v>
      </c>
      <c r="MI7" s="25" t="str">
        <f>IF(ISBLANK(LitRev!MI7),".",LitRev!MI7)</f>
        <v>.</v>
      </c>
      <c r="MJ7" s="25" t="str">
        <f>IF(ISBLANK(LitRev!MJ7),".",LitRev!MJ7)</f>
        <v>.</v>
      </c>
      <c r="MK7" s="25" t="str">
        <f>IF(ISBLANK(LitRev!MK7),".",LitRev!MK7)</f>
        <v>.</v>
      </c>
      <c r="ML7" s="25" t="str">
        <f>IF(ISBLANK(LitRev!ML7),".",LitRev!ML7)</f>
        <v>.</v>
      </c>
      <c r="MM7" s="25" t="str">
        <f>IF(ISBLANK(LitRev!MM7),".",LitRev!MM7)</f>
        <v>.</v>
      </c>
      <c r="MN7" s="25" t="str">
        <f>IF(ISBLANK(LitRev!MN7),".",LitRev!MN7)</f>
        <v>.</v>
      </c>
      <c r="MO7" s="25" t="str">
        <f>IF(ISBLANK(LitRev!MO7),".",LitRev!MO7)</f>
        <v>.</v>
      </c>
      <c r="MP7" s="25" t="str">
        <f>IF(ISBLANK(LitRev!MP7),".",LitRev!MP7)</f>
        <v>.</v>
      </c>
      <c r="MQ7" s="25" t="str">
        <f>IF(ISBLANK(LitRev!MQ7),".",LitRev!MQ7)</f>
        <v>.</v>
      </c>
      <c r="MR7" s="25" t="str">
        <f>IF(ISBLANK(LitRev!MR7),".",LitRev!MR7)</f>
        <v>.</v>
      </c>
      <c r="MS7" s="25"/>
      <c r="MT7" s="25"/>
      <c r="MU7" s="25"/>
      <c r="MV7" s="25"/>
      <c r="MW7" s="25"/>
      <c r="MX7" s="25"/>
      <c r="MY7" s="25"/>
      <c r="MZ7" s="25"/>
      <c r="NA7" s="25"/>
      <c r="NB7" s="25"/>
      <c r="NC7" s="25"/>
      <c r="ND7" s="25"/>
      <c r="NE7" s="25"/>
      <c r="NF7" s="25"/>
      <c r="NG7" s="25"/>
      <c r="NH7" s="25"/>
      <c r="NI7" s="25"/>
      <c r="NJ7" s="25"/>
      <c r="NK7" s="25"/>
      <c r="NL7" s="25"/>
      <c r="NM7" s="25"/>
      <c r="NN7" s="25"/>
      <c r="NO7" s="25"/>
      <c r="NP7" s="25"/>
      <c r="NQ7" s="25"/>
      <c r="NR7" s="25"/>
      <c r="NS7" s="25"/>
      <c r="NT7" s="25"/>
      <c r="NU7" s="25"/>
      <c r="NV7" s="25"/>
      <c r="NW7" s="25"/>
      <c r="NX7" s="25"/>
      <c r="NY7" s="25"/>
      <c r="NZ7" s="25"/>
      <c r="OA7" s="25"/>
      <c r="OB7" s="25"/>
      <c r="OC7" s="25"/>
      <c r="OD7" s="25"/>
      <c r="OE7" s="25"/>
      <c r="OF7" s="25"/>
      <c r="OG7" s="25"/>
      <c r="OH7" s="25"/>
      <c r="OI7" s="25"/>
      <c r="OJ7" s="25"/>
      <c r="OK7" s="25"/>
      <c r="OL7" s="25"/>
      <c r="OM7" s="25"/>
      <c r="ON7" s="25"/>
      <c r="OO7" s="25"/>
      <c r="OP7" s="25"/>
      <c r="OQ7" s="25"/>
      <c r="OR7" s="25"/>
      <c r="OS7" s="25"/>
      <c r="OT7" s="25"/>
      <c r="OU7" s="25"/>
      <c r="OV7" s="25"/>
      <c r="OW7" s="25"/>
      <c r="OX7" s="25"/>
      <c r="OY7" s="25"/>
      <c r="OZ7" s="25"/>
      <c r="PA7" s="25"/>
      <c r="PB7" s="25"/>
      <c r="PC7" s="25"/>
      <c r="PD7" s="25"/>
      <c r="PE7" s="25"/>
      <c r="PF7" s="25"/>
      <c r="PG7" s="25"/>
      <c r="PH7" s="25"/>
      <c r="PI7" s="25"/>
      <c r="PJ7" s="25"/>
      <c r="PK7" s="25"/>
      <c r="PL7" s="25"/>
      <c r="PM7" s="25"/>
      <c r="PN7" s="25"/>
      <c r="PO7" s="25"/>
      <c r="PP7" s="25"/>
      <c r="PQ7" s="25"/>
      <c r="PR7" s="25"/>
      <c r="PS7" s="25"/>
      <c r="PT7" s="25"/>
      <c r="PU7" s="25"/>
      <c r="PV7" s="25"/>
      <c r="PW7" s="25"/>
      <c r="PX7" s="25"/>
      <c r="PY7" s="25"/>
      <c r="PZ7" s="25"/>
      <c r="QA7" s="25"/>
      <c r="QB7" s="25"/>
      <c r="QC7" s="25"/>
      <c r="QD7" s="25"/>
      <c r="QE7" s="25"/>
      <c r="QF7" s="25"/>
      <c r="QG7" s="25"/>
      <c r="QH7" s="25"/>
      <c r="QI7" s="25"/>
      <c r="QJ7" s="25"/>
      <c r="QK7" s="25"/>
      <c r="QL7" s="25"/>
      <c r="QM7" s="25"/>
      <c r="QN7" s="25"/>
      <c r="QO7" s="25"/>
      <c r="QP7" s="25"/>
      <c r="QQ7" s="25"/>
      <c r="QR7" s="25"/>
      <c r="QS7" s="25"/>
      <c r="QT7" s="25"/>
      <c r="QU7" s="25"/>
      <c r="QV7" s="25"/>
      <c r="QW7" s="25"/>
      <c r="QX7" s="25"/>
      <c r="QY7" s="25"/>
      <c r="QZ7" s="25"/>
      <c r="RA7" s="25"/>
      <c r="RB7" s="25"/>
      <c r="RC7" s="25"/>
      <c r="RD7" s="25"/>
      <c r="RE7" s="25"/>
      <c r="RF7" s="25"/>
      <c r="RG7" s="25"/>
      <c r="RH7" s="25"/>
      <c r="RI7" s="25"/>
      <c r="RJ7" s="25"/>
      <c r="RK7" s="25"/>
      <c r="RL7" s="25"/>
      <c r="RM7" s="25"/>
      <c r="RN7" s="25"/>
      <c r="RO7" s="25"/>
    </row>
    <row r="8" spans="1:483" x14ac:dyDescent="0.25">
      <c r="A8" s="55" t="s">
        <v>1161</v>
      </c>
      <c r="C8" s="25" t="str">
        <f>IF(ISBLANK(LitRev!C8),".",LitRev!C8)</f>
        <v>HH</v>
      </c>
      <c r="D8" s="25" t="str">
        <f>IF(ISBLANK(LitRev!D8),".",LitRev!D8)</f>
        <v>HH</v>
      </c>
      <c r="E8" s="25" t="str">
        <f>IF(ISBLANK(LitRev!E8),".",LitRev!E8)</f>
        <v>HH</v>
      </c>
      <c r="F8" s="25" t="str">
        <f>IF(ISBLANK(LitRev!F8),".",LitRev!F8)</f>
        <v>HH</v>
      </c>
      <c r="G8" s="25" t="str">
        <f>IF(ISBLANK(LitRev!G8),".",LitRev!G8)</f>
        <v>HH</v>
      </c>
      <c r="H8" s="25" t="str">
        <f>IF(ISBLANK(LitRev!H8),".",LitRev!H8)</f>
        <v>HH</v>
      </c>
      <c r="I8" s="25" t="str">
        <f>IF(ISBLANK(LitRev!I8),".",LitRev!I8)</f>
        <v>HH</v>
      </c>
      <c r="J8" s="25" t="str">
        <f>IF(ISBLANK(LitRev!J8),".",LitRev!J8)</f>
        <v>HH</v>
      </c>
      <c r="K8" s="25" t="str">
        <f>IF(ISBLANK(LitRev!K8),".",LitRev!K8)</f>
        <v>HH</v>
      </c>
      <c r="L8" s="25" t="str">
        <f>IF(ISBLANK(LitRev!L8),".",LitRev!L8)</f>
        <v>HH</v>
      </c>
      <c r="M8" s="25" t="str">
        <f>IF(ISBLANK(LitRev!M8),".",LitRev!M8)</f>
        <v>HH</v>
      </c>
      <c r="N8" s="25" t="str">
        <f>IF(ISBLANK(LitRev!N8),".",LitRev!N8)</f>
        <v>HH</v>
      </c>
      <c r="O8" s="25" t="str">
        <f>IF(ISBLANK(LitRev!O8),".",LitRev!O8)</f>
        <v>HH</v>
      </c>
      <c r="P8" s="25" t="str">
        <f>IF(ISBLANK(LitRev!P8),".",LitRev!P8)</f>
        <v>HH</v>
      </c>
      <c r="Q8" s="25" t="str">
        <f>IF(ISBLANK(LitRev!Q8),".",LitRev!Q8)</f>
        <v>HH</v>
      </c>
      <c r="R8" s="25" t="str">
        <f>IF(ISBLANK(LitRev!R8),".",LitRev!R8)</f>
        <v>HH</v>
      </c>
      <c r="S8" s="25" t="str">
        <f>IF(ISBLANK(LitRev!S8),".",LitRev!S8)</f>
        <v>HH</v>
      </c>
      <c r="T8" s="25" t="str">
        <f>IF(ISBLANK(LitRev!T8),".",LitRev!T8)</f>
        <v>HH</v>
      </c>
      <c r="U8" s="25" t="str">
        <f>IF(ISBLANK(LitRev!U8),".",LitRev!U8)</f>
        <v>HH</v>
      </c>
      <c r="V8" s="25" t="str">
        <f>IF(ISBLANK(LitRev!V8),".",LitRev!V8)</f>
        <v>HH</v>
      </c>
      <c r="W8" s="25" t="str">
        <f>IF(ISBLANK(LitRev!W8),".",LitRev!W8)</f>
        <v>HH</v>
      </c>
      <c r="X8" s="25" t="str">
        <f>IF(ISBLANK(LitRev!X8),".",LitRev!X8)</f>
        <v>HH</v>
      </c>
      <c r="Y8" s="25" t="str">
        <f>IF(ISBLANK(LitRev!Y8),".",LitRev!Y8)</f>
        <v>HH</v>
      </c>
      <c r="Z8" s="25" t="str">
        <f>IF(ISBLANK(LitRev!Z8),".",LitRev!Z8)</f>
        <v>HH</v>
      </c>
      <c r="AA8" s="25" t="str">
        <f>IF(ISBLANK(LitRev!AA8),".",LitRev!AA8)</f>
        <v>HH</v>
      </c>
      <c r="AB8" s="25" t="str">
        <f>IF(ISBLANK(LitRev!AB8),".",LitRev!AB8)</f>
        <v>HH</v>
      </c>
      <c r="AC8" s="25" t="str">
        <f>IF(ISBLANK(LitRev!AC8),".",LitRev!AC8)</f>
        <v>HH</v>
      </c>
      <c r="AD8" s="25" t="str">
        <f>IF(ISBLANK(LitRev!AD8),".",LitRev!AD8)</f>
        <v>HH</v>
      </c>
      <c r="AE8" s="25" t="str">
        <f>IF(ISBLANK(LitRev!AE8),".",LitRev!AE8)</f>
        <v>HH</v>
      </c>
      <c r="AF8" s="25" t="str">
        <f>IF(ISBLANK(LitRev!AF8),".",LitRev!AF8)</f>
        <v>HH</v>
      </c>
      <c r="AG8" s="25" t="str">
        <f>IF(ISBLANK(LitRev!AG8),".",LitRev!AG8)</f>
        <v>HH</v>
      </c>
      <c r="AH8" s="25" t="str">
        <f>IF(ISBLANK(LitRev!AH8),".",LitRev!AH8)</f>
        <v>HH</v>
      </c>
      <c r="AI8" s="25" t="str">
        <f>IF(ISBLANK(LitRev!AI8),".",LitRev!AI8)</f>
        <v>HH</v>
      </c>
      <c r="AJ8" s="25" t="str">
        <f>IF(ISBLANK(LitRev!AJ8),".",LitRev!AJ8)</f>
        <v>HH</v>
      </c>
      <c r="AK8" s="25" t="str">
        <f>IF(ISBLANK(LitRev!AK8),".",LitRev!AK8)</f>
        <v>HH</v>
      </c>
      <c r="AL8" s="25" t="str">
        <f>IF(ISBLANK(LitRev!AL8),".",LitRev!AL8)</f>
        <v>HH</v>
      </c>
      <c r="AM8" s="25" t="str">
        <f>IF(ISBLANK(LitRev!AM8),".",LitRev!AM8)</f>
        <v>HH</v>
      </c>
      <c r="AN8" s="25" t="str">
        <f>IF(ISBLANK(LitRev!AN8),".",LitRev!AN8)</f>
        <v>HH</v>
      </c>
      <c r="AO8" s="25" t="str">
        <f>IF(ISBLANK(LitRev!AO8),".",LitRev!AO8)</f>
        <v>HH</v>
      </c>
      <c r="AP8" s="25" t="str">
        <f>IF(ISBLANK(LitRev!AP8),".",LitRev!AP8)</f>
        <v>HH</v>
      </c>
      <c r="AQ8" s="25" t="str">
        <f>IF(ISBLANK(LitRev!AQ8),".",LitRev!AQ8)</f>
        <v>HH</v>
      </c>
      <c r="AR8" s="25" t="str">
        <f>IF(ISBLANK(LitRev!AR8),".",LitRev!AR8)</f>
        <v>HH</v>
      </c>
      <c r="AS8" s="25" t="str">
        <f>IF(ISBLANK(LitRev!AS8),".",LitRev!AS8)</f>
        <v>HH</v>
      </c>
      <c r="AT8" s="25" t="str">
        <f>IF(ISBLANK(LitRev!AT8),".",LitRev!AT8)</f>
        <v>HH</v>
      </c>
      <c r="AU8" s="25" t="str">
        <f>IF(ISBLANK(LitRev!AU8),".",LitRev!AU8)</f>
        <v>HH</v>
      </c>
      <c r="AV8" s="25" t="str">
        <f>IF(ISBLANK(LitRev!AV8),".",LitRev!AV8)</f>
        <v>HH</v>
      </c>
      <c r="AW8" s="25" t="str">
        <f>IF(ISBLANK(LitRev!AW8),".",LitRev!AW8)</f>
        <v>HH</v>
      </c>
      <c r="AX8" s="25" t="str">
        <f>IF(ISBLANK(LitRev!AX8),".",LitRev!AX8)</f>
        <v>HH</v>
      </c>
      <c r="AY8" s="25" t="str">
        <f>IF(ISBLANK(LitRev!AY8),".",LitRev!AY8)</f>
        <v>HH</v>
      </c>
      <c r="AZ8" s="25" t="str">
        <f>IF(ISBLANK(LitRev!AZ8),".",LitRev!AZ8)</f>
        <v>HH</v>
      </c>
      <c r="BA8" s="25" t="str">
        <f>IF(ISBLANK(LitRev!BA8),".",LitRev!BA8)</f>
        <v>.</v>
      </c>
      <c r="BB8" s="25" t="str">
        <f>IF(ISBLANK(LitRev!BB8),".",LitRev!BB8)</f>
        <v>.</v>
      </c>
      <c r="BC8" s="25" t="str">
        <f>IF(ISBLANK(LitRev!BC8),".",LitRev!BC8)</f>
        <v>.</v>
      </c>
      <c r="BD8" s="25" t="str">
        <f>IF(ISBLANK(LitRev!BD8),".",LitRev!BD8)</f>
        <v>.</v>
      </c>
      <c r="BE8" s="25" t="str">
        <f>IF(ISBLANK(LitRev!BE8),".",LitRev!BE8)</f>
        <v>HH</v>
      </c>
      <c r="BF8" s="25" t="str">
        <f>IF(ISBLANK(LitRev!BF8),".",LitRev!BF8)</f>
        <v>HH</v>
      </c>
      <c r="BG8" s="25" t="str">
        <f>IF(ISBLANK(LitRev!BG8),".",LitRev!BG8)</f>
        <v>HH</v>
      </c>
      <c r="BH8" s="25" t="str">
        <f>IF(ISBLANK(LitRev!BH8),".",LitRev!BH8)</f>
        <v>HH</v>
      </c>
      <c r="BI8" s="25" t="str">
        <f>IF(ISBLANK(LitRev!BI8),".",LitRev!BI8)</f>
        <v>HH</v>
      </c>
      <c r="BJ8" s="25" t="str">
        <f>IF(ISBLANK(LitRev!BJ8),".",LitRev!BJ8)</f>
        <v>hh</v>
      </c>
      <c r="BK8" s="25" t="str">
        <f>IF(ISBLANK(LitRev!BK8),".",LitRev!BK8)</f>
        <v>hh</v>
      </c>
      <c r="BL8" s="25" t="str">
        <f>IF(ISBLANK(LitRev!BL8),".",LitRev!BL8)</f>
        <v>hh</v>
      </c>
      <c r="BM8" s="25" t="str">
        <f>IF(ISBLANK(LitRev!BM8),".",LitRev!BM8)</f>
        <v>hh</v>
      </c>
      <c r="BN8" s="25" t="str">
        <f>IF(ISBLANK(LitRev!BN8),".",LitRev!BN8)</f>
        <v>hh</v>
      </c>
      <c r="BO8" s="25" t="str">
        <f>IF(ISBLANK(LitRev!BO8),".",LitRev!BO8)</f>
        <v>hh</v>
      </c>
      <c r="BP8" s="25" t="str">
        <f>IF(ISBLANK(LitRev!BP8),".",LitRev!BP8)</f>
        <v>hh</v>
      </c>
      <c r="BQ8" s="25" t="str">
        <f>IF(ISBLANK(LitRev!BQ8),".",LitRev!BQ8)</f>
        <v>hh</v>
      </c>
      <c r="BR8" s="25" t="str">
        <f>IF(ISBLANK(LitRev!BR8),".",LitRev!BR8)</f>
        <v>hh</v>
      </c>
      <c r="BS8" s="25" t="str">
        <f>IF(ISBLANK(LitRev!BS8),".",LitRev!BS8)</f>
        <v>.</v>
      </c>
      <c r="BT8" s="25" t="str">
        <f>IF(ISBLANK(LitRev!BT8),".",LitRev!BT8)</f>
        <v>2. No ethanol policy: current fuel tax but</v>
      </c>
      <c r="BU8" s="25" t="str">
        <f>IF(ISBLANK(LitRev!BU8),".",LitRev!BU8)</f>
        <v>.</v>
      </c>
      <c r="BV8" s="25" t="str">
        <f>IF(ISBLANK(LitRev!BV8),".",LitRev!BV8)</f>
        <v>.</v>
      </c>
      <c r="BW8" s="25" t="str">
        <f>IF(ISBLANK(LitRev!BW8),".",LitRev!BW8)</f>
        <v>.</v>
      </c>
      <c r="BX8" s="25" t="str">
        <f>IF(ISBLANK(LitRev!BX8),".",LitRev!BX8)</f>
        <v>.</v>
      </c>
      <c r="BY8" s="25" t="str">
        <f>IF(ISBLANK(LitRev!BY8),".",LitRev!BY8)</f>
        <v>.</v>
      </c>
      <c r="BZ8" s="25" t="str">
        <f>IF(ISBLANK(LitRev!BZ8),".",LitRev!BZ8)</f>
        <v>.</v>
      </c>
      <c r="CA8" s="25" t="str">
        <f>IF(ISBLANK(LitRev!CA8),".",LitRev!CA8)</f>
        <v>.</v>
      </c>
      <c r="CB8" s="25" t="str">
        <f>IF(ISBLANK(LitRev!CB8),".",LitRev!CB8)</f>
        <v>.</v>
      </c>
      <c r="CC8" s="25" t="str">
        <f>IF(ISBLANK(LitRev!CC8),".",LitRev!CC8)</f>
        <v>.</v>
      </c>
      <c r="CD8" s="25" t="str">
        <f>IF(ISBLANK(LitRev!CD8),".",LitRev!CD8)</f>
        <v>.</v>
      </c>
      <c r="CE8" s="25" t="str">
        <f>IF(ISBLANK(LitRev!CE8),".",LitRev!CE8)</f>
        <v>.</v>
      </c>
      <c r="CF8" s="25" t="str">
        <f>IF(ISBLANK(LitRev!CF8),".",LitRev!CF8)</f>
        <v>hh</v>
      </c>
      <c r="CG8" s="25" t="str">
        <f>IF(ISBLANK(LitRev!CG8),".",LitRev!CG8)</f>
        <v>hh</v>
      </c>
      <c r="CH8" s="25" t="str">
        <f>IF(ISBLANK(LitRev!CH8),".",LitRev!CH8)</f>
        <v>hh</v>
      </c>
      <c r="CI8" s="25" t="str">
        <f>IF(ISBLANK(LitRev!CI8),".",LitRev!CI8)</f>
        <v>hh</v>
      </c>
      <c r="CJ8" s="25" t="str">
        <f>IF(ISBLANK(LitRev!CJ8),".",LitRev!CJ8)</f>
        <v>hh</v>
      </c>
      <c r="CK8" s="25" t="str">
        <f>IF(ISBLANK(LitRev!CK8),".",LitRev!CK8)</f>
        <v>hh</v>
      </c>
      <c r="CL8" s="25" t="str">
        <f>IF(ISBLANK(LitRev!CL8),".",LitRev!CL8)</f>
        <v>hh</v>
      </c>
      <c r="CM8" s="25" t="str">
        <f>IF(ISBLANK(LitRev!CM8),".",LitRev!CM8)</f>
        <v>hh</v>
      </c>
      <c r="CN8" s="25" t="str">
        <f>IF(ISBLANK(LitRev!CN8),".",LitRev!CN8)</f>
        <v>hh</v>
      </c>
      <c r="CO8" s="25" t="str">
        <f>IF(ISBLANK(LitRev!CO8),".",LitRev!CO8)</f>
        <v>hh</v>
      </c>
      <c r="CP8" s="25" t="str">
        <f>IF(ISBLANK(LitRev!CP8),".",LitRev!CP8)</f>
        <v>hh</v>
      </c>
      <c r="CQ8" s="25" t="str">
        <f>IF(ISBLANK(LitRev!CQ8),".",LitRev!CQ8)</f>
        <v>hh</v>
      </c>
      <c r="CR8" s="25" t="str">
        <f>IF(ISBLANK(LitRev!CR8),".",LitRev!CR8)</f>
        <v>.</v>
      </c>
      <c r="CS8" s="25" t="str">
        <f>IF(ISBLANK(LitRev!CS8),".",LitRev!CS8)</f>
        <v>.</v>
      </c>
      <c r="CT8" s="25" t="str">
        <f>IF(ISBLANK(LitRev!CT8),".",LitRev!CT8)</f>
        <v>hh</v>
      </c>
      <c r="CU8" s="25" t="str">
        <f>IF(ISBLANK(LitRev!CU8),".",LitRev!CU8)</f>
        <v>hh</v>
      </c>
      <c r="CV8" s="25" t="str">
        <f>IF(ISBLANK(LitRev!CV8),".",LitRev!CV8)</f>
        <v>hh</v>
      </c>
      <c r="CW8" s="25" t="str">
        <f>IF(ISBLANK(LitRev!CW8),".",LitRev!CW8)</f>
        <v>hh</v>
      </c>
      <c r="CX8" s="25" t="str">
        <f>IF(ISBLANK(LitRev!CX8),".",LitRev!CX8)</f>
        <v>hh</v>
      </c>
      <c r="CY8" s="25" t="str">
        <f>IF(ISBLANK(LitRev!CY8),".",LitRev!CY8)</f>
        <v>hh</v>
      </c>
      <c r="CZ8" s="25" t="str">
        <f>IF(ISBLANK(LitRev!CZ8),".",LitRev!CZ8)</f>
        <v>hh</v>
      </c>
      <c r="DA8" s="25" t="str">
        <f>IF(ISBLANK(LitRev!DA8),".",LitRev!DA8)</f>
        <v>hh</v>
      </c>
      <c r="DB8" s="25" t="str">
        <f>IF(ISBLANK(LitRev!DB8),".",LitRev!DB8)</f>
        <v>hh</v>
      </c>
      <c r="DC8" s="25" t="str">
        <f>IF(ISBLANK(LitRev!DC8),".",LitRev!DC8)</f>
        <v>hh</v>
      </c>
      <c r="DD8" s="25" t="str">
        <f>IF(ISBLANK(LitRev!DD8),".",LitRev!DD8)</f>
        <v>hh</v>
      </c>
      <c r="DE8" s="25" t="str">
        <f>IF(ISBLANK(LitRev!DE8),".",LitRev!DE8)</f>
        <v>hh</v>
      </c>
      <c r="DF8" s="25" t="str">
        <f>IF(ISBLANK(LitRev!DF8),".",LitRev!DF8)</f>
        <v>hh</v>
      </c>
      <c r="DG8" s="25" t="str">
        <f>IF(ISBLANK(LitRev!DG8),".",LitRev!DG8)</f>
        <v>hh</v>
      </c>
      <c r="DH8" s="25" t="str">
        <f>IF(ISBLANK(LitRev!DH8),".",LitRev!DH8)</f>
        <v>hh</v>
      </c>
      <c r="DI8" s="25" t="str">
        <f>IF(ISBLANK(LitRev!DI8),".",LitRev!DI8)</f>
        <v>hh</v>
      </c>
      <c r="DJ8" s="25" t="str">
        <f>IF(ISBLANK(LitRev!DJ8),".",LitRev!DJ8)</f>
        <v>hh</v>
      </c>
      <c r="DK8" s="25" t="str">
        <f>IF(ISBLANK(LitRev!DK8),".",LitRev!DK8)</f>
        <v>hh</v>
      </c>
      <c r="DL8" s="25" t="str">
        <f>IF(ISBLANK(LitRev!DL8),".",LitRev!DL8)</f>
        <v>hh</v>
      </c>
      <c r="DM8" s="25" t="str">
        <f>IF(ISBLANK(LitRev!DM8),".",LitRev!DM8)</f>
        <v>hh</v>
      </c>
      <c r="DN8" s="25" t="str">
        <f>IF(ISBLANK(LitRev!DN8),".",LitRev!DN8)</f>
        <v>hh</v>
      </c>
      <c r="DO8" s="25" t="str">
        <f>IF(ISBLANK(LitRev!DO8),".",LitRev!DO8)</f>
        <v>hh</v>
      </c>
      <c r="DP8" s="25" t="str">
        <f>IF(ISBLANK(LitRev!DP8),".",LitRev!DP8)</f>
        <v>hh</v>
      </c>
      <c r="DQ8" s="25" t="str">
        <f>IF(ISBLANK(LitRev!DQ8),".",LitRev!DQ8)</f>
        <v>hh</v>
      </c>
      <c r="DR8" s="25" t="str">
        <f>IF(ISBLANK(LitRev!DR8),".",LitRev!DR8)</f>
        <v>hh</v>
      </c>
      <c r="DS8" s="25" t="str">
        <f>IF(ISBLANK(LitRev!DS8),".",LitRev!DS8)</f>
        <v>hh</v>
      </c>
      <c r="DT8" s="25" t="str">
        <f>IF(ISBLANK(LitRev!DT8),".",LitRev!DT8)</f>
        <v>hh</v>
      </c>
      <c r="DU8" s="25" t="str">
        <f>IF(ISBLANK(LitRev!DU8),".",LitRev!DU8)</f>
        <v>hh</v>
      </c>
      <c r="DV8" s="25" t="str">
        <f>IF(ISBLANK(LitRev!DV8),".",LitRev!DV8)</f>
        <v>hh</v>
      </c>
      <c r="DW8" s="25" t="str">
        <f>IF(ISBLANK(LitRev!DW8),".",LitRev!DW8)</f>
        <v>hh</v>
      </c>
      <c r="DX8" s="25" t="str">
        <f>IF(ISBLANK(LitRev!DX8),".",LitRev!DX8)</f>
        <v>hh</v>
      </c>
      <c r="DY8" s="25" t="str">
        <f>IF(ISBLANK(LitRev!DY8),".",LitRev!DY8)</f>
        <v>hh</v>
      </c>
      <c r="DZ8" s="25" t="str">
        <f>IF(ISBLANK(LitRev!DZ8),".",LitRev!DZ8)</f>
        <v>hh</v>
      </c>
      <c r="EA8" s="25" t="str">
        <f>IF(ISBLANK(LitRev!EA8),".",LitRev!EA8)</f>
        <v>hh</v>
      </c>
      <c r="EB8" s="25" t="str">
        <f>IF(ISBLANK(LitRev!EB8),".",LitRev!EB8)</f>
        <v>hh</v>
      </c>
      <c r="EC8" s="25" t="str">
        <f>IF(ISBLANK(LitRev!EC8),".",LitRev!EC8)</f>
        <v>hh</v>
      </c>
      <c r="ED8" s="25" t="str">
        <f>IF(ISBLANK(LitRev!ED8),".",LitRev!ED8)</f>
        <v>hh</v>
      </c>
      <c r="EE8" s="25" t="str">
        <f>IF(ISBLANK(LitRev!EE8),".",LitRev!EE8)</f>
        <v>hh</v>
      </c>
      <c r="EF8" s="25" t="str">
        <f>IF(ISBLANK(LitRev!EF8),".",LitRev!EF8)</f>
        <v>hh</v>
      </c>
      <c r="EG8" s="25" t="str">
        <f>IF(ISBLANK(LitRev!EG8),".",LitRev!EG8)</f>
        <v>hh</v>
      </c>
      <c r="EH8" s="25" t="str">
        <f>IF(ISBLANK(LitRev!EH8),".",LitRev!EH8)</f>
        <v>hh</v>
      </c>
      <c r="EI8" s="25" t="str">
        <f>IF(ISBLANK(LitRev!EI8),".",LitRev!EI8)</f>
        <v>hh</v>
      </c>
      <c r="EJ8" s="25" t="str">
        <f>IF(ISBLANK(LitRev!EJ8),".",LitRev!EJ8)</f>
        <v>hh</v>
      </c>
      <c r="EK8" s="25" t="str">
        <f>IF(ISBLANK(LitRev!EK8),".",LitRev!EK8)</f>
        <v>hh</v>
      </c>
      <c r="EL8" s="25" t="str">
        <f>IF(ISBLANK(LitRev!EL8),".",LitRev!EL8)</f>
        <v>hh</v>
      </c>
      <c r="EM8" s="25" t="str">
        <f>IF(ISBLANK(LitRev!EM8),".",LitRev!EM8)</f>
        <v>hh</v>
      </c>
      <c r="EN8" s="25" t="str">
        <f>IF(ISBLANK(LitRev!EN8),".",LitRev!EN8)</f>
        <v>hh</v>
      </c>
      <c r="EO8" s="25" t="str">
        <f>IF(ISBLANK(LitRev!EO8),".",LitRev!EO8)</f>
        <v>hh</v>
      </c>
      <c r="EP8" s="25" t="str">
        <f>IF(ISBLANK(LitRev!EP8),".",LitRev!EP8)</f>
        <v>hh</v>
      </c>
      <c r="EQ8" s="25" t="str">
        <f>IF(ISBLANK(LitRev!EQ8),".",LitRev!EQ8)</f>
        <v>hh</v>
      </c>
      <c r="ER8" s="25" t="str">
        <f>IF(ISBLANK(LitRev!ER8),".",LitRev!ER8)</f>
        <v>hh</v>
      </c>
      <c r="ES8" s="25" t="str">
        <f>IF(ISBLANK(LitRev!ES8),".",LitRev!ES8)</f>
        <v>hh</v>
      </c>
      <c r="ET8" s="25" t="str">
        <f>IF(ISBLANK(LitRev!ET8),".",LitRev!ET8)</f>
        <v>hh</v>
      </c>
      <c r="EU8" s="25" t="str">
        <f>IF(ISBLANK(LitRev!EU8),".",LitRev!EU8)</f>
        <v>hh</v>
      </c>
      <c r="EV8" s="25" t="str">
        <f>IF(ISBLANK(LitRev!EV8),".",LitRev!EV8)</f>
        <v>hh</v>
      </c>
      <c r="EW8" s="25" t="str">
        <f>IF(ISBLANK(LitRev!EW8),".",LitRev!EW8)</f>
        <v>hh</v>
      </c>
      <c r="EX8" s="25" t="str">
        <f>IF(ISBLANK(LitRev!EX8),".",LitRev!EX8)</f>
        <v>hh</v>
      </c>
      <c r="EY8" s="25" t="str">
        <f>IF(ISBLANK(LitRev!EY8),".",LitRev!EY8)</f>
        <v>hh</v>
      </c>
      <c r="EZ8" s="25" t="str">
        <f>IF(ISBLANK(LitRev!EZ8),".",LitRev!EZ8)</f>
        <v>hh</v>
      </c>
      <c r="FA8" s="25" t="str">
        <f>IF(ISBLANK(LitRev!FA8),".",LitRev!FA8)</f>
        <v>hh</v>
      </c>
      <c r="FB8" s="25" t="str">
        <f>IF(ISBLANK(LitRev!FB8),".",LitRev!FB8)</f>
        <v>hh</v>
      </c>
      <c r="FC8" s="25" t="str">
        <f>IF(ISBLANK(LitRev!FC8),".",LitRev!FC8)</f>
        <v>hh</v>
      </c>
      <c r="FD8" s="25" t="str">
        <f>IF(ISBLANK(LitRev!FD8),".",LitRev!FD8)</f>
        <v>hh</v>
      </c>
      <c r="FE8" s="25" t="str">
        <f>IF(ISBLANK(LitRev!FE8),".",LitRev!FE8)</f>
        <v>hh</v>
      </c>
      <c r="FF8" s="25" t="str">
        <f>IF(ISBLANK(LitRev!FF8),".",LitRev!FF8)</f>
        <v>hh</v>
      </c>
      <c r="FG8" s="25" t="str">
        <f>IF(ISBLANK(LitRev!FG8),".",LitRev!FG8)</f>
        <v>hh</v>
      </c>
      <c r="FH8" s="25" t="str">
        <f>IF(ISBLANK(LitRev!FH8),".",LitRev!FH8)</f>
        <v>hh</v>
      </c>
      <c r="FI8" s="25" t="str">
        <f>IF(ISBLANK(LitRev!FI8),".",LitRev!FI8)</f>
        <v>hh</v>
      </c>
      <c r="FJ8" s="25" t="str">
        <f>IF(ISBLANK(LitRev!FJ8),".",LitRev!FJ8)</f>
        <v>hh</v>
      </c>
      <c r="FK8" s="25" t="str">
        <f>IF(ISBLANK(LitRev!FK8),".",LitRev!FK8)</f>
        <v>hh</v>
      </c>
      <c r="FL8" s="25" t="str">
        <f>IF(ISBLANK(LitRev!FL8),".",LitRev!FL8)</f>
        <v>hh</v>
      </c>
      <c r="FM8" s="25" t="str">
        <f>IF(ISBLANK(LitRev!FM8),".",LitRev!FM8)</f>
        <v>hh</v>
      </c>
      <c r="FN8" s="25" t="str">
        <f>IF(ISBLANK(LitRev!FN8),".",LitRev!FN8)</f>
        <v>hh</v>
      </c>
      <c r="FO8" s="25" t="str">
        <f>IF(ISBLANK(LitRev!FO8),".",LitRev!FO8)</f>
        <v>hh</v>
      </c>
      <c r="FP8" s="25" t="str">
        <f>IF(ISBLANK(LitRev!FP8),".",LitRev!FP8)</f>
        <v>hh</v>
      </c>
      <c r="FQ8" s="25" t="str">
        <f>IF(ISBLANK(LitRev!FQ8),".",LitRev!FQ8)</f>
        <v>hh</v>
      </c>
      <c r="FR8" s="25" t="str">
        <f>IF(ISBLANK(LitRev!FR8),".",LitRev!FR8)</f>
        <v>hh</v>
      </c>
      <c r="FS8" s="25" t="str">
        <f>IF(ISBLANK(LitRev!FS8),".",LitRev!FS8)</f>
        <v>hh</v>
      </c>
      <c r="FT8" s="25" t="str">
        <f>IF(ISBLANK(LitRev!FT8),".",LitRev!FT8)</f>
        <v>hh</v>
      </c>
      <c r="FU8" s="25" t="str">
        <f>IF(ISBLANK(LitRev!FU8),".",LitRev!FU8)</f>
        <v>hh</v>
      </c>
      <c r="FV8" s="25" t="str">
        <f>IF(ISBLANK(LitRev!FV8),".",LitRev!FV8)</f>
        <v>hh</v>
      </c>
      <c r="FW8" s="25" t="str">
        <f>IF(ISBLANK(LitRev!FW8),".",LitRev!FW8)</f>
        <v>hh</v>
      </c>
      <c r="FX8" s="25" t="str">
        <f>IF(ISBLANK(LitRev!FX8),".",LitRev!FX8)</f>
        <v>hh</v>
      </c>
      <c r="FY8" s="25" t="str">
        <f>IF(ISBLANK(LitRev!FY8),".",LitRev!FY8)</f>
        <v>hh</v>
      </c>
      <c r="FZ8" s="25" t="str">
        <f>IF(ISBLANK(LitRev!FZ8),".",LitRev!FZ8)</f>
        <v>hh</v>
      </c>
      <c r="GA8" s="25" t="str">
        <f>IF(ISBLANK(LitRev!GA8),".",LitRev!GA8)</f>
        <v>hh</v>
      </c>
      <c r="GB8" s="25" t="str">
        <f>IF(ISBLANK(LitRev!GB8),".",LitRev!GB8)</f>
        <v>hh</v>
      </c>
      <c r="GC8" s="25" t="str">
        <f>IF(ISBLANK(LitRev!GC8),".",LitRev!GC8)</f>
        <v>hh</v>
      </c>
      <c r="GD8" s="25" t="str">
        <f>IF(ISBLANK(LitRev!GD8),".",LitRev!GD8)</f>
        <v>hh</v>
      </c>
      <c r="GE8" s="25" t="str">
        <f>IF(ISBLANK(LitRev!GE8),".",LitRev!GE8)</f>
        <v>hh</v>
      </c>
      <c r="GF8" s="25" t="str">
        <f>IF(ISBLANK(LitRev!GF8),".",LitRev!GF8)</f>
        <v>hh</v>
      </c>
      <c r="GG8" s="25" t="str">
        <f>IF(ISBLANK(LitRev!GG8),".",LitRev!GG8)</f>
        <v>hh</v>
      </c>
      <c r="GH8" s="25" t="str">
        <f>IF(ISBLANK(LitRev!GH8),".",LitRev!GH8)</f>
        <v>hh</v>
      </c>
      <c r="GI8" s="25" t="str">
        <f>IF(ISBLANK(LitRev!GI8),".",LitRev!GI8)</f>
        <v>hh</v>
      </c>
      <c r="GJ8" s="25" t="str">
        <f>IF(ISBLANK(LitRev!GJ8),".",LitRev!GJ8)</f>
        <v>hh</v>
      </c>
      <c r="GK8" s="25" t="str">
        <f>IF(ISBLANK(LitRev!GK8),".",LitRev!GK8)</f>
        <v>hh</v>
      </c>
      <c r="GL8" s="25" t="str">
        <f>IF(ISBLANK(LitRev!GL8),".",LitRev!GL8)</f>
        <v>hh</v>
      </c>
      <c r="GM8" s="25" t="str">
        <f>IF(ISBLANK(LitRev!GM8),".",LitRev!GM8)</f>
        <v>hh</v>
      </c>
      <c r="GN8" s="25" t="str">
        <f>IF(ISBLANK(LitRev!GN8),".",LitRev!GN8)</f>
        <v>hh</v>
      </c>
      <c r="GO8" s="25" t="str">
        <f>IF(ISBLANK(LitRev!GO8),".",LitRev!GO8)</f>
        <v>hh</v>
      </c>
      <c r="GP8" s="25" t="str">
        <f>IF(ISBLANK(LitRev!GP8),".",LitRev!GP8)</f>
        <v>HH</v>
      </c>
      <c r="GQ8" s="25" t="str">
        <f>IF(ISBLANK(LitRev!GQ8),".",LitRev!GQ8)</f>
        <v>HH</v>
      </c>
      <c r="GR8" s="25" t="str">
        <f>IF(ISBLANK(LitRev!GR8),".",LitRev!GR8)</f>
        <v>HH</v>
      </c>
      <c r="GS8" s="25" t="str">
        <f>IF(ISBLANK(LitRev!GS8),".",LitRev!GS8)</f>
        <v>HH</v>
      </c>
      <c r="GT8" s="25" t="str">
        <f>IF(ISBLANK(LitRev!GT8),".",LitRev!GT8)</f>
        <v>.</v>
      </c>
      <c r="GU8" s="25" t="str">
        <f>IF(ISBLANK(LitRev!GU8),".",LitRev!GU8)</f>
        <v>WT</v>
      </c>
      <c r="GV8" s="25" t="str">
        <f>IF(ISBLANK(LitRev!GV8),".",LitRev!GV8)</f>
        <v>WT</v>
      </c>
      <c r="GW8" s="25" t="str">
        <f>IF(ISBLANK(LitRev!GW8),".",LitRev!GW8)</f>
        <v>WT</v>
      </c>
      <c r="GX8" s="25" t="str">
        <f>IF(ISBLANK(LitRev!GX8),".",LitRev!GX8)</f>
        <v>WT</v>
      </c>
      <c r="GY8" s="25" t="str">
        <f>IF(ISBLANK(LitRev!GY8),".",LitRev!GY8)</f>
        <v>WT</v>
      </c>
      <c r="GZ8" s="25" t="str">
        <f>IF(ISBLANK(LitRev!GZ8),".",LitRev!GZ8)</f>
        <v>WT</v>
      </c>
      <c r="HA8" s="25" t="str">
        <f>IF(ISBLANK(LitRev!HA8),".",LitRev!HA8)</f>
        <v>WT</v>
      </c>
      <c r="HB8" s="25" t="str">
        <f>IF(ISBLANK(LitRev!HB8),".",LitRev!HB8)</f>
        <v>WT</v>
      </c>
      <c r="HC8" s="25" t="str">
        <f>IF(ISBLANK(LitRev!HC8),".",LitRev!HC8)</f>
        <v>WT</v>
      </c>
      <c r="HD8" s="25" t="str">
        <f>IF(ISBLANK(LitRev!HD8),".",LitRev!HD8)</f>
        <v>WT</v>
      </c>
      <c r="HE8" s="25" t="str">
        <f>IF(ISBLANK(LitRev!HE8),".",LitRev!HE8)</f>
        <v>JW</v>
      </c>
      <c r="HF8" s="25" t="str">
        <f>IF(ISBLANK(LitRev!HF8),".",LitRev!HF8)</f>
        <v>JW</v>
      </c>
      <c r="HG8" s="25" t="str">
        <f>IF(ISBLANK(LitRev!HG8),".",LitRev!HG8)</f>
        <v>JW</v>
      </c>
      <c r="HH8" s="25" t="str">
        <f>IF(ISBLANK(LitRev!HH8),".",LitRev!HH8)</f>
        <v>JW</v>
      </c>
      <c r="HI8" s="25" t="str">
        <f>IF(ISBLANK(LitRev!HI8),".",LitRev!HI8)</f>
        <v>JW</v>
      </c>
      <c r="HJ8" s="25" t="str">
        <f>IF(ISBLANK(LitRev!HJ8),".",LitRev!HJ8)</f>
        <v>JW</v>
      </c>
      <c r="HK8" s="25" t="str">
        <f>IF(ISBLANK(LitRev!HK8),".",LitRev!HK8)</f>
        <v>HH</v>
      </c>
      <c r="HL8" s="25" t="str">
        <f>IF(ISBLANK(LitRev!HL8),".",LitRev!HL8)</f>
        <v>HH</v>
      </c>
      <c r="HM8" s="25" t="str">
        <f>IF(ISBLANK(LitRev!HM8),".",LitRev!HM8)</f>
        <v>HH</v>
      </c>
      <c r="HN8" s="25" t="str">
        <f>IF(ISBLANK(LitRev!HN8),".",LitRev!HN8)</f>
        <v>HH</v>
      </c>
      <c r="HO8" s="25" t="str">
        <f>IF(ISBLANK(LitRev!HO8),".",LitRev!HO8)</f>
        <v>HH</v>
      </c>
      <c r="HP8" s="25" t="str">
        <f>IF(ISBLANK(LitRev!HP8),".",LitRev!HP8)</f>
        <v>HH</v>
      </c>
      <c r="HQ8" s="25" t="str">
        <f>IF(ISBLANK(LitRev!HQ8),".",LitRev!HQ8)</f>
        <v>HH</v>
      </c>
      <c r="HR8" s="25" t="str">
        <f>IF(ISBLANK(LitRev!HR8),".",LitRev!HR8)</f>
        <v>HH</v>
      </c>
      <c r="HS8" s="25" t="str">
        <f>IF(ISBLANK(LitRev!HS8),".",LitRev!HS8)</f>
        <v>HH</v>
      </c>
      <c r="HT8" s="25" t="str">
        <f>IF(ISBLANK(LitRev!HT8),".",LitRev!HT8)</f>
        <v>HH</v>
      </c>
      <c r="HU8" s="25" t="str">
        <f>IF(ISBLANK(LitRev!HU8),".",LitRev!HU8)</f>
        <v>.</v>
      </c>
      <c r="HV8" s="25" t="str">
        <f>IF(ISBLANK(LitRev!HV8),".",LitRev!HV8)</f>
        <v>.</v>
      </c>
      <c r="HW8" s="25" t="str">
        <f>IF(ISBLANK(LitRev!HW8),".",LitRev!HW8)</f>
        <v>HH</v>
      </c>
      <c r="HX8" s="25" t="str">
        <f>IF(ISBLANK(LitRev!HX8),".",LitRev!HX8)</f>
        <v>HH</v>
      </c>
      <c r="HY8" s="25" t="str">
        <f>IF(ISBLANK(LitRev!HY8),".",LitRev!HY8)</f>
        <v>HH</v>
      </c>
      <c r="HZ8" s="25" t="str">
        <f>IF(ISBLANK(LitRev!HZ8),".",LitRev!HZ8)</f>
        <v>HH</v>
      </c>
      <c r="IA8" s="25" t="str">
        <f>IF(ISBLANK(LitRev!IA8),".",LitRev!IA8)</f>
        <v>HH</v>
      </c>
      <c r="IB8" s="25" t="str">
        <f>IF(ISBLANK(LitRev!IB8),".",LitRev!IB8)</f>
        <v>HH</v>
      </c>
      <c r="IC8" s="25" t="str">
        <f>IF(ISBLANK(LitRev!IC8),".",LitRev!IC8)</f>
        <v>HH</v>
      </c>
      <c r="ID8" s="25" t="str">
        <f>IF(ISBLANK(LitRev!ID8),".",LitRev!ID8)</f>
        <v>HH</v>
      </c>
      <c r="IE8" s="25" t="str">
        <f>IF(ISBLANK(LitRev!IE8),".",LitRev!IE8)</f>
        <v>HH</v>
      </c>
      <c r="IF8" s="25" t="str">
        <f>IF(ISBLANK(LitRev!IF8),".",LitRev!IF8)</f>
        <v>HH</v>
      </c>
      <c r="IG8" s="25" t="str">
        <f>IF(ISBLANK(LitRev!IG8),".",LitRev!IG8)</f>
        <v>HH</v>
      </c>
      <c r="IH8" s="25" t="str">
        <f>IF(ISBLANK(LitRev!IH8),".",LitRev!IH8)</f>
        <v>HH</v>
      </c>
      <c r="II8" s="25" t="str">
        <f>IF(ISBLANK(LitRev!II8),".",LitRev!II8)</f>
        <v>HH</v>
      </c>
      <c r="IJ8" s="25" t="str">
        <f>IF(ISBLANK(LitRev!IJ8),".",LitRev!IJ8)</f>
        <v>HH</v>
      </c>
      <c r="IK8" s="25" t="str">
        <f>IF(ISBLANK(LitRev!IK8),".",LitRev!IK8)</f>
        <v>HH</v>
      </c>
      <c r="IL8" s="25" t="str">
        <f>IF(ISBLANK(LitRev!IL8),".",LitRev!IL8)</f>
        <v>HH</v>
      </c>
      <c r="IM8" s="25" t="str">
        <f>IF(ISBLANK(LitRev!IM8),".",LitRev!IM8)</f>
        <v>HH</v>
      </c>
      <c r="IN8" s="25" t="str">
        <f>IF(ISBLANK(LitRev!IN8),".",LitRev!IN8)</f>
        <v>HH</v>
      </c>
      <c r="IO8" s="25" t="str">
        <f>IF(ISBLANK(LitRev!IO8),".",LitRev!IO8)</f>
        <v>HH</v>
      </c>
      <c r="IP8" s="25" t="str">
        <f>IF(ISBLANK(LitRev!IP8),".",LitRev!IP8)</f>
        <v>HH</v>
      </c>
      <c r="IQ8" s="25" t="str">
        <f>IF(ISBLANK(LitRev!IQ8),".",LitRev!IQ8)</f>
        <v>HH</v>
      </c>
      <c r="IR8" s="25" t="str">
        <f>IF(ISBLANK(LitRev!IR8),".",LitRev!IR8)</f>
        <v>HH</v>
      </c>
      <c r="IS8" s="25" t="str">
        <f>IF(ISBLANK(LitRev!IS8),".",LitRev!IS8)</f>
        <v>HH</v>
      </c>
      <c r="IT8" s="25" t="str">
        <f>IF(ISBLANK(LitRev!IT8),".",LitRev!IT8)</f>
        <v>HH</v>
      </c>
      <c r="IU8" s="25" t="str">
        <f>IF(ISBLANK(LitRev!IU8),".",LitRev!IU8)</f>
        <v>HH</v>
      </c>
      <c r="IV8" s="25" t="str">
        <f>IF(ISBLANK(LitRev!IV8),".",LitRev!IV8)</f>
        <v>HH</v>
      </c>
      <c r="IW8" s="25" t="str">
        <f>IF(ISBLANK(LitRev!IW8),".",LitRev!IW8)</f>
        <v>.</v>
      </c>
      <c r="IX8" s="25" t="str">
        <f>IF(ISBLANK(LitRev!IX8),".",LitRev!IX8)</f>
        <v>.</v>
      </c>
      <c r="IY8" s="25" t="str">
        <f>IF(ISBLANK(LitRev!IY8),".",LitRev!IY8)</f>
        <v>.</v>
      </c>
      <c r="IZ8" s="25" t="str">
        <f>IF(ISBLANK(LitRev!IZ8),".",LitRev!IZ8)</f>
        <v>HH</v>
      </c>
      <c r="JA8" s="25" t="str">
        <f>IF(ISBLANK(LitRev!JA8),".",LitRev!JA8)</f>
        <v>HH</v>
      </c>
      <c r="JB8" s="25" t="str">
        <f>IF(ISBLANK(LitRev!JB8),".",LitRev!JB8)</f>
        <v>HH</v>
      </c>
      <c r="JC8" s="25" t="str">
        <f>IF(ISBLANK(LitRev!JC8),".",LitRev!JC8)</f>
        <v>HH</v>
      </c>
      <c r="JD8" s="25" t="str">
        <f>IF(ISBLANK(LitRev!JD8),".",LitRev!JD8)</f>
        <v>HH</v>
      </c>
      <c r="JE8" s="25" t="str">
        <f>IF(ISBLANK(LitRev!JE8),".",LitRev!JE8)</f>
        <v>HH</v>
      </c>
      <c r="JF8" s="25" t="str">
        <f>IF(ISBLANK(LitRev!JF8),".",LitRev!JF8)</f>
        <v>HH</v>
      </c>
      <c r="JG8" s="25" t="str">
        <f>IF(ISBLANK(LitRev!JG8),".",LitRev!JG8)</f>
        <v>HH</v>
      </c>
      <c r="JH8" s="25" t="str">
        <f>IF(ISBLANK(LitRev!JH8),".",LitRev!JH8)</f>
        <v>HH</v>
      </c>
      <c r="JI8" s="25" t="str">
        <f>IF(ISBLANK(LitRev!JI8),".",LitRev!JI8)</f>
        <v>HH</v>
      </c>
      <c r="JJ8" s="25" t="str">
        <f>IF(ISBLANK(LitRev!JJ8),".",LitRev!JJ8)</f>
        <v>HH</v>
      </c>
      <c r="JK8" s="25" t="str">
        <f>IF(ISBLANK(LitRev!JK8),".",LitRev!JK8)</f>
        <v>HH</v>
      </c>
      <c r="JL8" s="25" t="str">
        <f>IF(ISBLANK(LitRev!JL8),".",LitRev!JL8)</f>
        <v>HH</v>
      </c>
      <c r="JM8" s="25" t="str">
        <f>IF(ISBLANK(LitRev!JM8),".",LitRev!JM8)</f>
        <v>HH</v>
      </c>
      <c r="JN8" s="25" t="str">
        <f>IF(ISBLANK(LitRev!JN8),".",LitRev!JN8)</f>
        <v>HH</v>
      </c>
      <c r="JO8" s="25" t="str">
        <f>IF(ISBLANK(LitRev!JO8),".",LitRev!JO8)</f>
        <v>HH</v>
      </c>
      <c r="JP8" s="25" t="str">
        <f>IF(ISBLANK(LitRev!JP8),".",LitRev!JP8)</f>
        <v>HH</v>
      </c>
      <c r="JQ8" s="25" t="str">
        <f>IF(ISBLANK(LitRev!JQ8),".",LitRev!JQ8)</f>
        <v>HH</v>
      </c>
      <c r="JR8" s="25" t="str">
        <f>IF(ISBLANK(LitRev!JR8),".",LitRev!JR8)</f>
        <v>HH</v>
      </c>
      <c r="JS8" s="25" t="str">
        <f>IF(ISBLANK(LitRev!JS8),".",LitRev!JS8)</f>
        <v>HH</v>
      </c>
      <c r="JT8" s="25" t="str">
        <f>IF(ISBLANK(LitRev!JT8),".",LitRev!JT8)</f>
        <v>HH</v>
      </c>
      <c r="JU8" s="25" t="str">
        <f>IF(ISBLANK(LitRev!JU8),".",LitRev!JU8)</f>
        <v>HH</v>
      </c>
      <c r="JV8" s="25" t="str">
        <f>IF(ISBLANK(LitRev!JV8),".",LitRev!JV8)</f>
        <v>HH</v>
      </c>
      <c r="JW8" s="25" t="str">
        <f>IF(ISBLANK(LitRev!JW8),".",LitRev!JW8)</f>
        <v>HH</v>
      </c>
      <c r="JX8" s="25" t="str">
        <f>IF(ISBLANK(LitRev!JX8),".",LitRev!JX8)</f>
        <v>HH</v>
      </c>
      <c r="JY8" s="25" t="str">
        <f>IF(ISBLANK(LitRev!JY8),".",LitRev!JY8)</f>
        <v>HH</v>
      </c>
      <c r="JZ8" s="25" t="str">
        <f>IF(ISBLANK(LitRev!JZ8),".",LitRev!JZ8)</f>
        <v>HH</v>
      </c>
      <c r="KA8" s="25" t="str">
        <f>IF(ISBLANK(LitRev!KA8),".",LitRev!KA8)</f>
        <v>HH</v>
      </c>
      <c r="KB8" s="25" t="str">
        <f>IF(ISBLANK(LitRev!KB8),".",LitRev!KB8)</f>
        <v>HH</v>
      </c>
      <c r="KC8" s="25" t="str">
        <f>IF(ISBLANK(LitRev!KC8),".",LitRev!KC8)</f>
        <v>HH</v>
      </c>
      <c r="KD8" s="25" t="str">
        <f>IF(ISBLANK(LitRev!KD8),".",LitRev!KD8)</f>
        <v>HH</v>
      </c>
      <c r="KE8" s="25" t="str">
        <f>IF(ISBLANK(LitRev!KE8),".",LitRev!KE8)</f>
        <v>HH</v>
      </c>
      <c r="KF8" s="25" t="str">
        <f>IF(ISBLANK(LitRev!KF8),".",LitRev!KF8)</f>
        <v>HH</v>
      </c>
      <c r="KG8" s="25" t="str">
        <f>IF(ISBLANK(LitRev!KG8),".",LitRev!KG8)</f>
        <v>HH</v>
      </c>
      <c r="KH8" s="25" t="str">
        <f>IF(ISBLANK(LitRev!KH8),".",LitRev!KH8)</f>
        <v>HH</v>
      </c>
      <c r="KI8" s="25" t="str">
        <f>IF(ISBLANK(LitRev!KI8),".",LitRev!KI8)</f>
        <v>HH</v>
      </c>
      <c r="KJ8" s="25" t="str">
        <f>IF(ISBLANK(LitRev!KJ8),".",LitRev!KJ8)</f>
        <v>HH</v>
      </c>
      <c r="KK8" s="25" t="str">
        <f>IF(ISBLANK(LitRev!KK8),".",LitRev!KK8)</f>
        <v>HH</v>
      </c>
      <c r="KL8" s="25" t="str">
        <f>IF(ISBLANK(LitRev!KL8),".",LitRev!KL8)</f>
        <v>HH</v>
      </c>
      <c r="KM8" s="25" t="str">
        <f>IF(ISBLANK(LitRev!KM8),".",LitRev!KM8)</f>
        <v>HH</v>
      </c>
      <c r="KN8" s="25" t="str">
        <f>IF(ISBLANK(LitRev!KN8),".",LitRev!KN8)</f>
        <v>HH</v>
      </c>
      <c r="KO8" s="25" t="str">
        <f>IF(ISBLANK(LitRev!KO8),".",LitRev!KO8)</f>
        <v>HH</v>
      </c>
      <c r="KP8" s="25" t="str">
        <f>IF(ISBLANK(LitRev!KP8),".",LitRev!KP8)</f>
        <v>HH</v>
      </c>
      <c r="KQ8" s="25" t="str">
        <f>IF(ISBLANK(LitRev!KQ8),".",LitRev!KQ8)</f>
        <v>HH</v>
      </c>
      <c r="KR8" s="25" t="str">
        <f>IF(ISBLANK(LitRev!KR8),".",LitRev!KR8)</f>
        <v>HH</v>
      </c>
      <c r="KS8" s="25" t="str">
        <f>IF(ISBLANK(LitRev!KS8),".",LitRev!KS8)</f>
        <v>HH</v>
      </c>
      <c r="KT8" s="25" t="str">
        <f>IF(ISBLANK(LitRev!KT8),".",LitRev!KT8)</f>
        <v>HH</v>
      </c>
      <c r="KU8" s="25" t="str">
        <f>IF(ISBLANK(LitRev!KU8),".",LitRev!KU8)</f>
        <v>HH</v>
      </c>
      <c r="KV8" s="25" t="str">
        <f>IF(ISBLANK(LitRev!KV8),".",LitRev!KV8)</f>
        <v>HH</v>
      </c>
      <c r="KW8" s="25" t="str">
        <f>IF(ISBLANK(LitRev!KW8),".",LitRev!KW8)</f>
        <v>HH</v>
      </c>
      <c r="KX8" s="25" t="str">
        <f>IF(ISBLANK(LitRev!KX8),".",LitRev!KX8)</f>
        <v>HH</v>
      </c>
      <c r="KY8" s="25" t="str">
        <f>IF(ISBLANK(LitRev!KY8),".",LitRev!KY8)</f>
        <v>.</v>
      </c>
      <c r="KZ8" s="25" t="str">
        <f>IF(ISBLANK(LitRev!KZ8),".",LitRev!KZ8)</f>
        <v>.</v>
      </c>
      <c r="LA8" s="25" t="str">
        <f>IF(ISBLANK(LitRev!LA8),".",LitRev!LA8)</f>
        <v>HH</v>
      </c>
      <c r="LB8" s="25" t="str">
        <f>IF(ISBLANK(LitRev!LB8),".",LitRev!LB8)</f>
        <v>HH</v>
      </c>
      <c r="LC8" s="25" t="str">
        <f>IF(ISBLANK(LitRev!LC8),".",LitRev!LC8)</f>
        <v>.</v>
      </c>
      <c r="LD8" s="25" t="str">
        <f>IF(ISBLANK(LitRev!LD8),".",LitRev!LD8)</f>
        <v>.</v>
      </c>
      <c r="LE8" s="25" t="str">
        <f>IF(ISBLANK(LitRev!LE8),".",LitRev!LE8)</f>
        <v>.</v>
      </c>
      <c r="LF8" s="25" t="str">
        <f>IF(ISBLANK(LitRev!LF8),".",LitRev!LF8)</f>
        <v>.</v>
      </c>
      <c r="LG8" s="25" t="str">
        <f>IF(ISBLANK(LitRev!LG8),".",LitRev!LG8)</f>
        <v>HH</v>
      </c>
      <c r="LH8" s="25" t="str">
        <f>IF(ISBLANK(LitRev!LH8),".",LitRev!LH8)</f>
        <v>HH</v>
      </c>
      <c r="LI8" s="25" t="str">
        <f>IF(ISBLANK(LitRev!LI8),".",LitRev!LI8)</f>
        <v>.</v>
      </c>
      <c r="LJ8" s="25" t="str">
        <f>IF(ISBLANK(LitRev!LJ8),".",LitRev!LJ8)</f>
        <v>.</v>
      </c>
      <c r="LK8" s="25" t="str">
        <f>IF(ISBLANK(LitRev!LK8),".",LitRev!LK8)</f>
        <v>WT</v>
      </c>
      <c r="LL8" s="25" t="str">
        <f>IF(ISBLANK(LitRev!LL8),".",LitRev!LL8)</f>
        <v>WT</v>
      </c>
      <c r="LM8" s="25" t="str">
        <f>IF(ISBLANK(LitRev!LM8),".",LitRev!LM8)</f>
        <v>WT</v>
      </c>
      <c r="LN8" s="25" t="str">
        <f>IF(ISBLANK(LitRev!LN8),".",LitRev!LN8)</f>
        <v>WT</v>
      </c>
      <c r="LO8" s="25" t="str">
        <f>IF(ISBLANK(LitRev!LO8),".",LitRev!LO8)</f>
        <v>WT</v>
      </c>
      <c r="LP8" s="25" t="str">
        <f>IF(ISBLANK(LitRev!LP8),".",LitRev!LP8)</f>
        <v>WT</v>
      </c>
      <c r="LQ8" s="25" t="str">
        <f>IF(ISBLANK(LitRev!LQ8),".",LitRev!LQ8)</f>
        <v>WT</v>
      </c>
      <c r="LR8" s="25" t="str">
        <f>IF(ISBLANK(LitRev!LR8),".",LitRev!LR8)</f>
        <v>WT</v>
      </c>
      <c r="LS8" s="25" t="str">
        <f>IF(ISBLANK(LitRev!LS8),".",LitRev!LS8)</f>
        <v>WT</v>
      </c>
      <c r="LT8" s="25" t="str">
        <f>IF(ISBLANK(LitRev!LT8),".",LitRev!LT8)</f>
        <v>WT</v>
      </c>
      <c r="LU8" s="25" t="str">
        <f>IF(ISBLANK(LitRev!LU8),".",LitRev!LU8)</f>
        <v>WT</v>
      </c>
      <c r="LV8" s="25" t="str">
        <f>IF(ISBLANK(LitRev!LV8),".",LitRev!LV8)</f>
        <v>WT</v>
      </c>
      <c r="LW8" s="25" t="str">
        <f>IF(ISBLANK(LitRev!LW8),".",LitRev!LW8)</f>
        <v>WT</v>
      </c>
      <c r="LX8" s="25" t="str">
        <f>IF(ISBLANK(LitRev!LX8),".",LitRev!LX8)</f>
        <v>WT</v>
      </c>
      <c r="LY8" s="25" t="str">
        <f>IF(ISBLANK(LitRev!LY8),".",LitRev!LY8)</f>
        <v>WT</v>
      </c>
      <c r="LZ8" s="25" t="str">
        <f>IF(ISBLANK(LitRev!LZ8),".",LitRev!LZ8)</f>
        <v>WT</v>
      </c>
      <c r="MA8" s="25" t="str">
        <f>IF(ISBLANK(LitRev!MA8),".",LitRev!MA8)</f>
        <v>WT</v>
      </c>
      <c r="MB8" s="25" t="str">
        <f>IF(ISBLANK(LitRev!MB8),".",LitRev!MB8)</f>
        <v>WT</v>
      </c>
      <c r="MC8" s="25" t="str">
        <f>IF(ISBLANK(LitRev!MC8),".",LitRev!MC8)</f>
        <v>WT</v>
      </c>
      <c r="MD8" s="25" t="str">
        <f>IF(ISBLANK(LitRev!MD8),".",LitRev!MD8)</f>
        <v>WT</v>
      </c>
      <c r="ME8" s="25" t="str">
        <f>IF(ISBLANK(LitRev!ME8),".",LitRev!ME8)</f>
        <v>WT</v>
      </c>
      <c r="MF8" s="25" t="str">
        <f>IF(ISBLANK(LitRev!MF8),".",LitRev!MF8)</f>
        <v>WT</v>
      </c>
      <c r="MG8" s="25" t="str">
        <f>IF(ISBLANK(LitRev!MG8),".",LitRev!MG8)</f>
        <v>WT</v>
      </c>
      <c r="MH8" s="25" t="str">
        <f>IF(ISBLANK(LitRev!MH8),".",LitRev!MH8)</f>
        <v>WT</v>
      </c>
      <c r="MI8" s="25" t="str">
        <f>IF(ISBLANK(LitRev!MI8),".",LitRev!MI8)</f>
        <v>JW</v>
      </c>
      <c r="MJ8" s="25" t="str">
        <f>IF(ISBLANK(LitRev!MJ8),".",LitRev!MJ8)</f>
        <v>JW</v>
      </c>
      <c r="MK8" s="25" t="str">
        <f>IF(ISBLANK(LitRev!MK8),".",LitRev!MK8)</f>
        <v>JW</v>
      </c>
      <c r="ML8" s="25" t="str">
        <f>IF(ISBLANK(LitRev!ML8),".",LitRev!ML8)</f>
        <v>JW</v>
      </c>
      <c r="MM8" s="25" t="str">
        <f>IF(ISBLANK(LitRev!MM8),".",LitRev!MM8)</f>
        <v>JW</v>
      </c>
      <c r="MN8" s="25" t="str">
        <f>IF(ISBLANK(LitRev!MN8),".",LitRev!MN8)</f>
        <v>JW</v>
      </c>
      <c r="MO8" s="25" t="str">
        <f>IF(ISBLANK(LitRev!MO8),".",LitRev!MO8)</f>
        <v>JW</v>
      </c>
      <c r="MP8" s="25" t="str">
        <f>IF(ISBLANK(LitRev!MP8),".",LitRev!MP8)</f>
        <v>JW</v>
      </c>
      <c r="MQ8" s="25" t="str">
        <f>IF(ISBLANK(LitRev!MQ8),".",LitRev!MQ8)</f>
        <v>JW</v>
      </c>
      <c r="MR8" s="25" t="str">
        <f>IF(ISBLANK(LitRev!MR8),".",LitRev!MR8)</f>
        <v>JW</v>
      </c>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5"/>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5"/>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5"/>
      <c r="RK8" s="25"/>
      <c r="RL8" s="25"/>
      <c r="RM8" s="25"/>
      <c r="RN8" s="25"/>
      <c r="RO8" s="25"/>
    </row>
    <row r="9" spans="1:483" x14ac:dyDescent="0.25">
      <c r="A9" s="56" t="s">
        <v>1202</v>
      </c>
      <c r="C9" s="25" t="str">
        <f>IF(ISBLANK(LitRev!C9),".",LitRev!C9)</f>
        <v>.</v>
      </c>
      <c r="D9" s="25" t="str">
        <f>IF(ISBLANK(LitRev!D9),".",LitRev!D9)</f>
        <v>.</v>
      </c>
      <c r="E9" s="25" t="str">
        <f>IF(ISBLANK(LitRev!E9),".",LitRev!E9)</f>
        <v>.</v>
      </c>
      <c r="F9" s="25" t="str">
        <f>IF(ISBLANK(LitRev!F9),".",LitRev!F9)</f>
        <v>.</v>
      </c>
      <c r="G9" s="25" t="str">
        <f>IF(ISBLANK(LitRev!G9),".",LitRev!G9)</f>
        <v>.</v>
      </c>
      <c r="H9" s="25" t="str">
        <f>IF(ISBLANK(LitRev!H9),".",LitRev!H9)</f>
        <v>.</v>
      </c>
      <c r="I9" s="25" t="str">
        <f>IF(ISBLANK(LitRev!I9),".",LitRev!I9)</f>
        <v>.</v>
      </c>
      <c r="J9" s="25" t="str">
        <f>IF(ISBLANK(LitRev!J9),".",LitRev!J9)</f>
        <v>.</v>
      </c>
      <c r="K9" s="25" t="str">
        <f>IF(ISBLANK(LitRev!K9),".",LitRev!K9)</f>
        <v>.</v>
      </c>
      <c r="L9" s="25" t="str">
        <f>IF(ISBLANK(LitRev!L9),".",LitRev!L9)</f>
        <v>.</v>
      </c>
      <c r="M9" s="25" t="str">
        <f>IF(ISBLANK(LitRev!M9),".",LitRev!M9)</f>
        <v>.</v>
      </c>
      <c r="N9" s="25" t="str">
        <f>IF(ISBLANK(LitRev!N9),".",LitRev!N9)</f>
        <v>.</v>
      </c>
      <c r="O9" s="25" t="str">
        <f>IF(ISBLANK(LitRev!O9),".",LitRev!O9)</f>
        <v>.</v>
      </c>
      <c r="P9" s="25" t="str">
        <f>IF(ISBLANK(LitRev!P9),".",LitRev!P9)</f>
        <v>.</v>
      </c>
      <c r="Q9" s="25" t="str">
        <f>IF(ISBLANK(LitRev!Q9),".",LitRev!Q9)</f>
        <v>.</v>
      </c>
      <c r="R9" s="25" t="str">
        <f>IF(ISBLANK(LitRev!R9),".",LitRev!R9)</f>
        <v>.</v>
      </c>
      <c r="S9" s="25" t="str">
        <f>IF(ISBLANK(LitRev!S9),".",LitRev!S9)</f>
        <v>.</v>
      </c>
      <c r="T9" s="25" t="str">
        <f>IF(ISBLANK(LitRev!T9),".",LitRev!T9)</f>
        <v>.</v>
      </c>
      <c r="U9" s="25" t="str">
        <f>IF(ISBLANK(LitRev!U9),".",LitRev!U9)</f>
        <v>.</v>
      </c>
      <c r="V9" s="25" t="str">
        <f>IF(ISBLANK(LitRev!V9),".",LitRev!V9)</f>
        <v>.</v>
      </c>
      <c r="W9" s="25" t="str">
        <f>IF(ISBLANK(LitRev!W9),".",LitRev!W9)</f>
        <v>.</v>
      </c>
      <c r="X9" s="25" t="str">
        <f>IF(ISBLANK(LitRev!X9),".",LitRev!X9)</f>
        <v>.</v>
      </c>
      <c r="Y9" s="25" t="str">
        <f>IF(ISBLANK(LitRev!Y9),".",LitRev!Y9)</f>
        <v>.</v>
      </c>
      <c r="Z9" s="25" t="str">
        <f>IF(ISBLANK(LitRev!Z9),".",LitRev!Z9)</f>
        <v>.</v>
      </c>
      <c r="AA9" s="25" t="str">
        <f>IF(ISBLANK(LitRev!AA9),".",LitRev!AA9)</f>
        <v>.</v>
      </c>
      <c r="AB9" s="25" t="str">
        <f>IF(ISBLANK(LitRev!AB9),".",LitRev!AB9)</f>
        <v>.</v>
      </c>
      <c r="AC9" s="25" t="str">
        <f>IF(ISBLANK(LitRev!AC9),".",LitRev!AC9)</f>
        <v>.</v>
      </c>
      <c r="AD9" s="25" t="str">
        <f>IF(ISBLANK(LitRev!AD9),".",LitRev!AD9)</f>
        <v>.</v>
      </c>
      <c r="AE9" s="25" t="str">
        <f>IF(ISBLANK(LitRev!AE9),".",LitRev!AE9)</f>
        <v>.</v>
      </c>
      <c r="AF9" s="25" t="str">
        <f>IF(ISBLANK(LitRev!AF9),".",LitRev!AF9)</f>
        <v>.</v>
      </c>
      <c r="AG9" s="25" t="str">
        <f>IF(ISBLANK(LitRev!AG9),".",LitRev!AG9)</f>
        <v>.</v>
      </c>
      <c r="AH9" s="25" t="str">
        <f>IF(ISBLANK(LitRev!AH9),".",LitRev!AH9)</f>
        <v>.</v>
      </c>
      <c r="AI9" s="25" t="str">
        <f>IF(ISBLANK(LitRev!AI9),".",LitRev!AI9)</f>
        <v>.</v>
      </c>
      <c r="AJ9" s="25" t="str">
        <f>IF(ISBLANK(LitRev!AJ9),".",LitRev!AJ9)</f>
        <v>.</v>
      </c>
      <c r="AK9" s="25" t="str">
        <f>IF(ISBLANK(LitRev!AK9),".",LitRev!AK9)</f>
        <v>.</v>
      </c>
      <c r="AL9" s="25" t="str">
        <f>IF(ISBLANK(LitRev!AL9),".",LitRev!AL9)</f>
        <v>.</v>
      </c>
      <c r="AM9" s="25" t="str">
        <f>IF(ISBLANK(LitRev!AM9),".",LitRev!AM9)</f>
        <v>.</v>
      </c>
      <c r="AN9" s="25" t="str">
        <f>IF(ISBLANK(LitRev!AN9),".",LitRev!AN9)</f>
        <v>.</v>
      </c>
      <c r="AO9" s="25" t="str">
        <f>IF(ISBLANK(LitRev!AO9),".",LitRev!AO9)</f>
        <v>.</v>
      </c>
      <c r="AP9" s="25" t="str">
        <f>IF(ISBLANK(LitRev!AP9),".",LitRev!AP9)</f>
        <v>.</v>
      </c>
      <c r="AQ9" s="25" t="str">
        <f>IF(ISBLANK(LitRev!AQ9),".",LitRev!AQ9)</f>
        <v>.</v>
      </c>
      <c r="AR9" s="25" t="str">
        <f>IF(ISBLANK(LitRev!AR9),".",LitRev!AR9)</f>
        <v>.</v>
      </c>
      <c r="AS9" s="25" t="str">
        <f>IF(ISBLANK(LitRev!AS9),".",LitRev!AS9)</f>
        <v>.</v>
      </c>
      <c r="AT9" s="25" t="str">
        <f>IF(ISBLANK(LitRev!AT9),".",LitRev!AT9)</f>
        <v>.</v>
      </c>
      <c r="AU9" s="25" t="str">
        <f>IF(ISBLANK(LitRev!AU9),".",LitRev!AU9)</f>
        <v>.</v>
      </c>
      <c r="AV9" s="25" t="str">
        <f>IF(ISBLANK(LitRev!AV9),".",LitRev!AV9)</f>
        <v>.</v>
      </c>
      <c r="AW9" s="25" t="str">
        <f>IF(ISBLANK(LitRev!AW9),".",LitRev!AW9)</f>
        <v>.</v>
      </c>
      <c r="AX9" s="25" t="str">
        <f>IF(ISBLANK(LitRev!AX9),".",LitRev!AX9)</f>
        <v>.</v>
      </c>
      <c r="AY9" s="25" t="str">
        <f>IF(ISBLANK(LitRev!AY9),".",LitRev!AY9)</f>
        <v>.</v>
      </c>
      <c r="AZ9" s="25" t="str">
        <f>IF(ISBLANK(LitRev!AZ9),".",LitRev!AZ9)</f>
        <v>.</v>
      </c>
      <c r="BA9" s="25" t="str">
        <f>IF(ISBLANK(LitRev!BA9),".",LitRev!BA9)</f>
        <v>.</v>
      </c>
      <c r="BB9" s="25" t="str">
        <f>IF(ISBLANK(LitRev!BB9),".",LitRev!BB9)</f>
        <v>.</v>
      </c>
      <c r="BC9" s="25" t="str">
        <f>IF(ISBLANK(LitRev!BC9),".",LitRev!BC9)</f>
        <v>.</v>
      </c>
      <c r="BD9" s="25" t="str">
        <f>IF(ISBLANK(LitRev!BD9),".",LitRev!BD9)</f>
        <v>.</v>
      </c>
      <c r="BE9" s="25" t="str">
        <f>IF(ISBLANK(LitRev!BE9),".",LitRev!BE9)</f>
        <v>.</v>
      </c>
      <c r="BF9" s="25" t="str">
        <f>IF(ISBLANK(LitRev!BF9),".",LitRev!BF9)</f>
        <v>.</v>
      </c>
      <c r="BG9" s="25" t="str">
        <f>IF(ISBLANK(LitRev!BG9),".",LitRev!BG9)</f>
        <v>.</v>
      </c>
      <c r="BH9" s="25" t="str">
        <f>IF(ISBLANK(LitRev!BH9),".",LitRev!BH9)</f>
        <v>.</v>
      </c>
      <c r="BI9" s="25" t="str">
        <f>IF(ISBLANK(LitRev!BI9),".",LitRev!BI9)</f>
        <v>.</v>
      </c>
      <c r="BJ9" s="25" t="str">
        <f>IF(ISBLANK(LitRev!BJ9),".",LitRev!BJ9)</f>
        <v>JW</v>
      </c>
      <c r="BK9" s="25" t="str">
        <f>IF(ISBLANK(LitRev!BK9),".",LitRev!BK9)</f>
        <v>JW</v>
      </c>
      <c r="BL9" s="25" t="str">
        <f>IF(ISBLANK(LitRev!BL9),".",LitRev!BL9)</f>
        <v>.</v>
      </c>
      <c r="BM9" s="25" t="str">
        <f>IF(ISBLANK(LitRev!BM9),".",LitRev!BM9)</f>
        <v>.</v>
      </c>
      <c r="BN9" s="25" t="str">
        <f>IF(ISBLANK(LitRev!BN9),".",LitRev!BN9)</f>
        <v>.</v>
      </c>
      <c r="BO9" s="25" t="str">
        <f>IF(ISBLANK(LitRev!BO9),".",LitRev!BO9)</f>
        <v>.</v>
      </c>
      <c r="BP9" s="25" t="str">
        <f>IF(ISBLANK(LitRev!BP9),".",LitRev!BP9)</f>
        <v>.</v>
      </c>
      <c r="BQ9" s="25" t="str">
        <f>IF(ISBLANK(LitRev!BQ9),".",LitRev!BQ9)</f>
        <v>.</v>
      </c>
      <c r="BR9" s="25" t="str">
        <f>IF(ISBLANK(LitRev!BR9),".",LitRev!BR9)</f>
        <v>.</v>
      </c>
      <c r="BS9" s="25" t="str">
        <f>IF(ISBLANK(LitRev!BS9),".",LitRev!BS9)</f>
        <v>.</v>
      </c>
      <c r="BT9" s="25" t="str">
        <f>IF(ISBLANK(LitRev!BT9),".",LitRev!BT9)</f>
        <v>without ethanol subsidy or mandates</v>
      </c>
      <c r="BU9" s="25" t="str">
        <f>IF(ISBLANK(LitRev!BU9),".",LitRev!BU9)</f>
        <v>.</v>
      </c>
      <c r="BV9" s="25" t="str">
        <f>IF(ISBLANK(LitRev!BV9),".",LitRev!BV9)</f>
        <v>.</v>
      </c>
      <c r="BW9" s="25" t="str">
        <f>IF(ISBLANK(LitRev!BW9),".",LitRev!BW9)</f>
        <v>.</v>
      </c>
      <c r="BX9" s="25" t="str">
        <f>IF(ISBLANK(LitRev!BX9),".",LitRev!BX9)</f>
        <v>.</v>
      </c>
      <c r="BY9" s="25" t="str">
        <f>IF(ISBLANK(LitRev!BY9),".",LitRev!BY9)</f>
        <v>.</v>
      </c>
      <c r="BZ9" s="25" t="str">
        <f>IF(ISBLANK(LitRev!BZ9),".",LitRev!BZ9)</f>
        <v>.</v>
      </c>
      <c r="CA9" s="25" t="str">
        <f>IF(ISBLANK(LitRev!CA9),".",LitRev!CA9)</f>
        <v>.</v>
      </c>
      <c r="CB9" s="25" t="str">
        <f>IF(ISBLANK(LitRev!CB9),".",LitRev!CB9)</f>
        <v>.</v>
      </c>
      <c r="CC9" s="25" t="str">
        <f>IF(ISBLANK(LitRev!CC9),".",LitRev!CC9)</f>
        <v>.</v>
      </c>
      <c r="CD9" s="25" t="str">
        <f>IF(ISBLANK(LitRev!CD9),".",LitRev!CD9)</f>
        <v>.</v>
      </c>
      <c r="CE9" s="25" t="str">
        <f>IF(ISBLANK(LitRev!CE9),".",LitRev!CE9)</f>
        <v>.</v>
      </c>
      <c r="CF9" s="25" t="str">
        <f>IF(ISBLANK(LitRev!CF9),".",LitRev!CF9)</f>
        <v>.</v>
      </c>
      <c r="CG9" s="25" t="str">
        <f>IF(ISBLANK(LitRev!CG9),".",LitRev!CG9)</f>
        <v>.</v>
      </c>
      <c r="CH9" s="25" t="str">
        <f>IF(ISBLANK(LitRev!CH9),".",LitRev!CH9)</f>
        <v>.</v>
      </c>
      <c r="CI9" s="25" t="str">
        <f>IF(ISBLANK(LitRev!CI9),".",LitRev!CI9)</f>
        <v>.</v>
      </c>
      <c r="CJ9" s="25" t="str">
        <f>IF(ISBLANK(LitRev!CJ9),".",LitRev!CJ9)</f>
        <v>.</v>
      </c>
      <c r="CK9" s="25" t="str">
        <f>IF(ISBLANK(LitRev!CK9),".",LitRev!CK9)</f>
        <v>.</v>
      </c>
      <c r="CL9" s="25" t="str">
        <f>IF(ISBLANK(LitRev!CL9),".",LitRev!CL9)</f>
        <v>.</v>
      </c>
      <c r="CM9" s="25" t="str">
        <f>IF(ISBLANK(LitRev!CM9),".",LitRev!CM9)</f>
        <v>.</v>
      </c>
      <c r="CN9" s="25" t="str">
        <f>IF(ISBLANK(LitRev!CN9),".",LitRev!CN9)</f>
        <v>.</v>
      </c>
      <c r="CO9" s="25" t="str">
        <f>IF(ISBLANK(LitRev!CO9),".",LitRev!CO9)</f>
        <v>.</v>
      </c>
      <c r="CP9" s="25" t="str">
        <f>IF(ISBLANK(LitRev!CP9),".",LitRev!CP9)</f>
        <v>JW</v>
      </c>
      <c r="CQ9" s="25" t="str">
        <f>IF(ISBLANK(LitRev!CQ9),".",LitRev!CQ9)</f>
        <v>.</v>
      </c>
      <c r="CR9" s="25" t="str">
        <f>IF(ISBLANK(LitRev!CR9),".",LitRev!CR9)</f>
        <v>.</v>
      </c>
      <c r="CS9" s="25" t="str">
        <f>IF(ISBLANK(LitRev!CS9),".",LitRev!CS9)</f>
        <v>.</v>
      </c>
      <c r="CT9" s="25" t="str">
        <f>IF(ISBLANK(LitRev!CT9),".",LitRev!CT9)</f>
        <v>.</v>
      </c>
      <c r="CU9" s="25" t="str">
        <f>IF(ISBLANK(LitRev!CU9),".",LitRev!CU9)</f>
        <v>.</v>
      </c>
      <c r="CV9" s="25" t="str">
        <f>IF(ISBLANK(LitRev!CV9),".",LitRev!CV9)</f>
        <v>.</v>
      </c>
      <c r="CW9" s="25" t="str">
        <f>IF(ISBLANK(LitRev!CW9),".",LitRev!CW9)</f>
        <v>.</v>
      </c>
      <c r="CX9" s="25" t="str">
        <f>IF(ISBLANK(LitRev!CX9),".",LitRev!CX9)</f>
        <v>.</v>
      </c>
      <c r="CY9" s="25" t="str">
        <f>IF(ISBLANK(LitRev!CY9),".",LitRev!CY9)</f>
        <v>.</v>
      </c>
      <c r="CZ9" s="25" t="str">
        <f>IF(ISBLANK(LitRev!CZ9),".",LitRev!CZ9)</f>
        <v>.</v>
      </c>
      <c r="DA9" s="25" t="str">
        <f>IF(ISBLANK(LitRev!DA9),".",LitRev!DA9)</f>
        <v>.</v>
      </c>
      <c r="DB9" s="25" t="str">
        <f>IF(ISBLANK(LitRev!DB9),".",LitRev!DB9)</f>
        <v>.</v>
      </c>
      <c r="DC9" s="25" t="str">
        <f>IF(ISBLANK(LitRev!DC9),".",LitRev!DC9)</f>
        <v>.</v>
      </c>
      <c r="DD9" s="25" t="str">
        <f>IF(ISBLANK(LitRev!DD9),".",LitRev!DD9)</f>
        <v>.</v>
      </c>
      <c r="DE9" s="25" t="str">
        <f>IF(ISBLANK(LitRev!DE9),".",LitRev!DE9)</f>
        <v>.</v>
      </c>
      <c r="DF9" s="25" t="str">
        <f>IF(ISBLANK(LitRev!DF9),".",LitRev!DF9)</f>
        <v>JW</v>
      </c>
      <c r="DG9" s="25" t="str">
        <f>IF(ISBLANK(LitRev!DG9),".",LitRev!DG9)</f>
        <v>JW</v>
      </c>
      <c r="DH9" s="25" t="str">
        <f>IF(ISBLANK(LitRev!DH9),".",LitRev!DH9)</f>
        <v>JW</v>
      </c>
      <c r="DI9" s="25" t="str">
        <f>IF(ISBLANK(LitRev!DI9),".",LitRev!DI9)</f>
        <v>JW</v>
      </c>
      <c r="DJ9" s="25" t="str">
        <f>IF(ISBLANK(LitRev!DJ9),".",LitRev!DJ9)</f>
        <v>JW</v>
      </c>
      <c r="DK9" s="25" t="str">
        <f>IF(ISBLANK(LitRev!DK9),".",LitRev!DK9)</f>
        <v>JW</v>
      </c>
      <c r="DL9" s="25" t="str">
        <f>IF(ISBLANK(LitRev!DL9),".",LitRev!DL9)</f>
        <v>JW</v>
      </c>
      <c r="DM9" s="25" t="str">
        <f>IF(ISBLANK(LitRev!DM9),".",LitRev!DM9)</f>
        <v>JW</v>
      </c>
      <c r="DN9" s="25" t="str">
        <f>IF(ISBLANK(LitRev!DN9),".",LitRev!DN9)</f>
        <v>JW</v>
      </c>
      <c r="DO9" s="25" t="str">
        <f>IF(ISBLANK(LitRev!DO9),".",LitRev!DO9)</f>
        <v>JW</v>
      </c>
      <c r="DP9" s="25" t="str">
        <f>IF(ISBLANK(LitRev!DP9),".",LitRev!DP9)</f>
        <v>JW</v>
      </c>
      <c r="DQ9" s="25" t="str">
        <f>IF(ISBLANK(LitRev!DQ9),".",LitRev!DQ9)</f>
        <v>JW</v>
      </c>
      <c r="DR9" s="25" t="str">
        <f>IF(ISBLANK(LitRev!DR9),".",LitRev!DR9)</f>
        <v>JW</v>
      </c>
      <c r="DS9" s="25" t="str">
        <f>IF(ISBLANK(LitRev!DS9),".",LitRev!DS9)</f>
        <v>JW</v>
      </c>
      <c r="DT9" s="25" t="str">
        <f>IF(ISBLANK(LitRev!DT9),".",LitRev!DT9)</f>
        <v>JW</v>
      </c>
      <c r="DU9" s="25" t="str">
        <f>IF(ISBLANK(LitRev!DU9),".",LitRev!DU9)</f>
        <v>JW</v>
      </c>
      <c r="DV9" s="25" t="str">
        <f>IF(ISBLANK(LitRev!DV9),".",LitRev!DV9)</f>
        <v>JW</v>
      </c>
      <c r="DW9" s="25" t="str">
        <f>IF(ISBLANK(LitRev!DW9),".",LitRev!DW9)</f>
        <v>JW</v>
      </c>
      <c r="DX9" s="25" t="str">
        <f>IF(ISBLANK(LitRev!DX9),".",LitRev!DX9)</f>
        <v>.</v>
      </c>
      <c r="DY9" s="25" t="str">
        <f>IF(ISBLANK(LitRev!DY9),".",LitRev!DY9)</f>
        <v>.</v>
      </c>
      <c r="DZ9" s="25" t="str">
        <f>IF(ISBLANK(LitRev!DZ9),".",LitRev!DZ9)</f>
        <v>.</v>
      </c>
      <c r="EA9" s="25" t="str">
        <f>IF(ISBLANK(LitRev!EA9),".",LitRev!EA9)</f>
        <v>.</v>
      </c>
      <c r="EB9" s="25" t="str">
        <f>IF(ISBLANK(LitRev!EB9),".",LitRev!EB9)</f>
        <v>.</v>
      </c>
      <c r="EC9" s="25" t="str">
        <f>IF(ISBLANK(LitRev!EC9),".",LitRev!EC9)</f>
        <v>.</v>
      </c>
      <c r="ED9" s="25" t="str">
        <f>IF(ISBLANK(LitRev!ED9),".",LitRev!ED9)</f>
        <v>.</v>
      </c>
      <c r="EE9" s="25" t="str">
        <f>IF(ISBLANK(LitRev!EE9),".",LitRev!EE9)</f>
        <v>.</v>
      </c>
      <c r="EF9" s="25" t="str">
        <f>IF(ISBLANK(LitRev!EF9),".",LitRev!EF9)</f>
        <v>.</v>
      </c>
      <c r="EG9" s="25" t="str">
        <f>IF(ISBLANK(LitRev!EG9),".",LitRev!EG9)</f>
        <v>.</v>
      </c>
      <c r="EH9" s="25" t="str">
        <f>IF(ISBLANK(LitRev!EH9),".",LitRev!EH9)</f>
        <v>.</v>
      </c>
      <c r="EI9" s="25" t="str">
        <f>IF(ISBLANK(LitRev!EI9),".",LitRev!EI9)</f>
        <v>.</v>
      </c>
      <c r="EJ9" s="25" t="str">
        <f>IF(ISBLANK(LitRev!EJ9),".",LitRev!EJ9)</f>
        <v>.</v>
      </c>
      <c r="EK9" s="25" t="str">
        <f>IF(ISBLANK(LitRev!EK9),".",LitRev!EK9)</f>
        <v>.</v>
      </c>
      <c r="EL9" s="25" t="str">
        <f>IF(ISBLANK(LitRev!EL9),".",LitRev!EL9)</f>
        <v>.</v>
      </c>
      <c r="EM9" s="25" t="str">
        <f>IF(ISBLANK(LitRev!EM9),".",LitRev!EM9)</f>
        <v>.</v>
      </c>
      <c r="EN9" s="25" t="str">
        <f>IF(ISBLANK(LitRev!EN9),".",LitRev!EN9)</f>
        <v>.</v>
      </c>
      <c r="EO9" s="25" t="str">
        <f>IF(ISBLANK(LitRev!EO9),".",LitRev!EO9)</f>
        <v>.</v>
      </c>
      <c r="EP9" s="25" t="str">
        <f>IF(ISBLANK(LitRev!EP9),".",LitRev!EP9)</f>
        <v>.</v>
      </c>
      <c r="EQ9" s="25" t="str">
        <f>IF(ISBLANK(LitRev!EQ9),".",LitRev!EQ9)</f>
        <v>.</v>
      </c>
      <c r="ER9" s="25" t="str">
        <f>IF(ISBLANK(LitRev!ER9),".",LitRev!ER9)</f>
        <v>.</v>
      </c>
      <c r="ES9" s="25" t="str">
        <f>IF(ISBLANK(LitRev!ES9),".",LitRev!ES9)</f>
        <v>.</v>
      </c>
      <c r="ET9" s="25" t="str">
        <f>IF(ISBLANK(LitRev!ET9),".",LitRev!ET9)</f>
        <v>.</v>
      </c>
      <c r="EU9" s="25" t="str">
        <f>IF(ISBLANK(LitRev!EU9),".",LitRev!EU9)</f>
        <v>.</v>
      </c>
      <c r="EV9" s="25" t="str">
        <f>IF(ISBLANK(LitRev!EV9),".",LitRev!EV9)</f>
        <v>.</v>
      </c>
      <c r="EW9" s="25" t="str">
        <f>IF(ISBLANK(LitRev!EW9),".",LitRev!EW9)</f>
        <v>.</v>
      </c>
      <c r="EX9" s="25" t="str">
        <f>IF(ISBLANK(LitRev!EX9),".",LitRev!EX9)</f>
        <v>.</v>
      </c>
      <c r="EY9" s="25" t="str">
        <f>IF(ISBLANK(LitRev!EY9),".",LitRev!EY9)</f>
        <v>.</v>
      </c>
      <c r="EZ9" s="25" t="str">
        <f>IF(ISBLANK(LitRev!EZ9),".",LitRev!EZ9)</f>
        <v>.</v>
      </c>
      <c r="FA9" s="25" t="str">
        <f>IF(ISBLANK(LitRev!FA9),".",LitRev!FA9)</f>
        <v>.</v>
      </c>
      <c r="FB9" s="25" t="str">
        <f>IF(ISBLANK(LitRev!FB9),".",LitRev!FB9)</f>
        <v>.</v>
      </c>
      <c r="FC9" s="25" t="str">
        <f>IF(ISBLANK(LitRev!FC9),".",LitRev!FC9)</f>
        <v>.</v>
      </c>
      <c r="FD9" s="25" t="str">
        <f>IF(ISBLANK(LitRev!FD9),".",LitRev!FD9)</f>
        <v>.</v>
      </c>
      <c r="FE9" s="25" t="str">
        <f>IF(ISBLANK(LitRev!FE9),".",LitRev!FE9)</f>
        <v>.</v>
      </c>
      <c r="FF9" s="25" t="str">
        <f>IF(ISBLANK(LitRev!FF9),".",LitRev!FF9)</f>
        <v>.</v>
      </c>
      <c r="FG9" s="25" t="str">
        <f>IF(ISBLANK(LitRev!FG9),".",LitRev!FG9)</f>
        <v>.</v>
      </c>
      <c r="FH9" s="25" t="str">
        <f>IF(ISBLANK(LitRev!FH9),".",LitRev!FH9)</f>
        <v>.</v>
      </c>
      <c r="FI9" s="25" t="str">
        <f>IF(ISBLANK(LitRev!FI9),".",LitRev!FI9)</f>
        <v>.</v>
      </c>
      <c r="FJ9" s="25" t="str">
        <f>IF(ISBLANK(LitRev!FJ9),".",LitRev!FJ9)</f>
        <v>.</v>
      </c>
      <c r="FK9" s="25" t="str">
        <f>IF(ISBLANK(LitRev!FK9),".",LitRev!FK9)</f>
        <v>.</v>
      </c>
      <c r="FL9" s="25" t="str">
        <f>IF(ISBLANK(LitRev!FL9),".",LitRev!FL9)</f>
        <v>.</v>
      </c>
      <c r="FM9" s="25" t="str">
        <f>IF(ISBLANK(LitRev!FM9),".",LitRev!FM9)</f>
        <v>.</v>
      </c>
      <c r="FN9" s="25" t="str">
        <f>IF(ISBLANK(LitRev!FN9),".",LitRev!FN9)</f>
        <v>.</v>
      </c>
      <c r="FO9" s="25" t="str">
        <f>IF(ISBLANK(LitRev!FO9),".",LitRev!FO9)</f>
        <v>.</v>
      </c>
      <c r="FP9" s="25" t="str">
        <f>IF(ISBLANK(LitRev!FP9),".",LitRev!FP9)</f>
        <v>.</v>
      </c>
      <c r="FQ9" s="25" t="str">
        <f>IF(ISBLANK(LitRev!FQ9),".",LitRev!FQ9)</f>
        <v>.</v>
      </c>
      <c r="FR9" s="25" t="str">
        <f>IF(ISBLANK(LitRev!FR9),".",LitRev!FR9)</f>
        <v>.</v>
      </c>
      <c r="FS9" s="25" t="str">
        <f>IF(ISBLANK(LitRev!FS9),".",LitRev!FS9)</f>
        <v>.</v>
      </c>
      <c r="FT9" s="25" t="str">
        <f>IF(ISBLANK(LitRev!FT9),".",LitRev!FT9)</f>
        <v>.</v>
      </c>
      <c r="FU9" s="25" t="str">
        <f>IF(ISBLANK(LitRev!FU9),".",LitRev!FU9)</f>
        <v>.</v>
      </c>
      <c r="FV9" s="25" t="str">
        <f>IF(ISBLANK(LitRev!FV9),".",LitRev!FV9)</f>
        <v>.</v>
      </c>
      <c r="FW9" s="25" t="str">
        <f>IF(ISBLANK(LitRev!FW9),".",LitRev!FW9)</f>
        <v>.</v>
      </c>
      <c r="FX9" s="25" t="str">
        <f>IF(ISBLANK(LitRev!FX9),".",LitRev!FX9)</f>
        <v>.</v>
      </c>
      <c r="FY9" s="25" t="str">
        <f>IF(ISBLANK(LitRev!FY9),".",LitRev!FY9)</f>
        <v>.</v>
      </c>
      <c r="FZ9" s="25" t="str">
        <f>IF(ISBLANK(LitRev!FZ9),".",LitRev!FZ9)</f>
        <v>.</v>
      </c>
      <c r="GA9" s="25" t="str">
        <f>IF(ISBLANK(LitRev!GA9),".",LitRev!GA9)</f>
        <v>.</v>
      </c>
      <c r="GB9" s="25" t="str">
        <f>IF(ISBLANK(LitRev!GB9),".",LitRev!GB9)</f>
        <v>.</v>
      </c>
      <c r="GC9" s="25" t="str">
        <f>IF(ISBLANK(LitRev!GC9),".",LitRev!GC9)</f>
        <v>.</v>
      </c>
      <c r="GD9" s="25" t="str">
        <f>IF(ISBLANK(LitRev!GD9),".",LitRev!GD9)</f>
        <v>.</v>
      </c>
      <c r="GE9" s="25" t="str">
        <f>IF(ISBLANK(LitRev!GE9),".",LitRev!GE9)</f>
        <v>.</v>
      </c>
      <c r="GF9" s="25" t="str">
        <f>IF(ISBLANK(LitRev!GF9),".",LitRev!GF9)</f>
        <v>.</v>
      </c>
      <c r="GG9" s="25" t="str">
        <f>IF(ISBLANK(LitRev!GG9),".",LitRev!GG9)</f>
        <v>.</v>
      </c>
      <c r="GH9" s="25" t="str">
        <f>IF(ISBLANK(LitRev!GH9),".",LitRev!GH9)</f>
        <v>.</v>
      </c>
      <c r="GI9" s="25" t="str">
        <f>IF(ISBLANK(LitRev!GI9),".",LitRev!GI9)</f>
        <v>.</v>
      </c>
      <c r="GJ9" s="25" t="str">
        <f>IF(ISBLANK(LitRev!GJ9),".",LitRev!GJ9)</f>
        <v>.</v>
      </c>
      <c r="GK9" s="25" t="str">
        <f>IF(ISBLANK(LitRev!GK9),".",LitRev!GK9)</f>
        <v>.</v>
      </c>
      <c r="GL9" s="25" t="str">
        <f>IF(ISBLANK(LitRev!GL9),".",LitRev!GL9)</f>
        <v>.</v>
      </c>
      <c r="GM9" s="25" t="str">
        <f>IF(ISBLANK(LitRev!GM9),".",LitRev!GM9)</f>
        <v>.</v>
      </c>
      <c r="GN9" s="25" t="str">
        <f>IF(ISBLANK(LitRev!GN9),".",LitRev!GN9)</f>
        <v>.</v>
      </c>
      <c r="GO9" s="25" t="str">
        <f>IF(ISBLANK(LitRev!GO9),".",LitRev!GO9)</f>
        <v>.</v>
      </c>
      <c r="GP9" s="25" t="str">
        <f>IF(ISBLANK(LitRev!GP9),".",LitRev!GP9)</f>
        <v>.</v>
      </c>
      <c r="GQ9" s="25" t="str">
        <f>IF(ISBLANK(LitRev!GQ9),".",LitRev!GQ9)</f>
        <v>.</v>
      </c>
      <c r="GR9" s="25" t="str">
        <f>IF(ISBLANK(LitRev!GR9),".",LitRev!GR9)</f>
        <v>.</v>
      </c>
      <c r="GS9" s="25" t="str">
        <f>IF(ISBLANK(LitRev!GS9),".",LitRev!GS9)</f>
        <v>.</v>
      </c>
      <c r="GT9" s="25" t="str">
        <f>IF(ISBLANK(LitRev!GT9),".",LitRev!GT9)</f>
        <v>.</v>
      </c>
      <c r="GU9" s="25" t="str">
        <f>IF(ISBLANK(LitRev!GU9),".",LitRev!GU9)</f>
        <v>.</v>
      </c>
      <c r="GV9" s="25" t="str">
        <f>IF(ISBLANK(LitRev!GV9),".",LitRev!GV9)</f>
        <v>.</v>
      </c>
      <c r="GW9" s="25" t="str">
        <f>IF(ISBLANK(LitRev!GW9),".",LitRev!GW9)</f>
        <v>.</v>
      </c>
      <c r="GX9" s="25" t="str">
        <f>IF(ISBLANK(LitRev!GX9),".",LitRev!GX9)</f>
        <v>.</v>
      </c>
      <c r="GY9" s="25" t="str">
        <f>IF(ISBLANK(LitRev!GY9),".",LitRev!GY9)</f>
        <v>.</v>
      </c>
      <c r="GZ9" s="25" t="str">
        <f>IF(ISBLANK(LitRev!GZ9),".",LitRev!GZ9)</f>
        <v>.</v>
      </c>
      <c r="HA9" s="25" t="str">
        <f>IF(ISBLANK(LitRev!HA9),".",LitRev!HA9)</f>
        <v>.</v>
      </c>
      <c r="HB9" s="25" t="str">
        <f>IF(ISBLANK(LitRev!HB9),".",LitRev!HB9)</f>
        <v>.</v>
      </c>
      <c r="HC9" s="25" t="str">
        <f>IF(ISBLANK(LitRev!HC9),".",LitRev!HC9)</f>
        <v>.</v>
      </c>
      <c r="HD9" s="25" t="str">
        <f>IF(ISBLANK(LitRev!HD9),".",LitRev!HD9)</f>
        <v>.</v>
      </c>
      <c r="HE9" s="25" t="str">
        <f>IF(ISBLANK(LitRev!HE9),".",LitRev!HE9)</f>
        <v>.</v>
      </c>
      <c r="HF9" s="25" t="str">
        <f>IF(ISBLANK(LitRev!HF9),".",LitRev!HF9)</f>
        <v>.</v>
      </c>
      <c r="HG9" s="25" t="str">
        <f>IF(ISBLANK(LitRev!HG9),".",LitRev!HG9)</f>
        <v>.</v>
      </c>
      <c r="HH9" s="25" t="str">
        <f>IF(ISBLANK(LitRev!HH9),".",LitRev!HH9)</f>
        <v>.</v>
      </c>
      <c r="HI9" s="25" t="str">
        <f>IF(ISBLANK(LitRev!HI9),".",LitRev!HI9)</f>
        <v>.</v>
      </c>
      <c r="HJ9" s="25" t="str">
        <f>IF(ISBLANK(LitRev!HJ9),".",LitRev!HJ9)</f>
        <v>.</v>
      </c>
      <c r="HK9" s="25" t="str">
        <f>IF(ISBLANK(LitRev!HK9),".",LitRev!HK9)</f>
        <v>.</v>
      </c>
      <c r="HL9" s="25" t="str">
        <f>IF(ISBLANK(LitRev!HL9),".",LitRev!HL9)</f>
        <v>.</v>
      </c>
      <c r="HM9" s="25" t="str">
        <f>IF(ISBLANK(LitRev!HM9),".",LitRev!HM9)</f>
        <v>.</v>
      </c>
      <c r="HN9" s="25" t="str">
        <f>IF(ISBLANK(LitRev!HN9),".",LitRev!HN9)</f>
        <v>.</v>
      </c>
      <c r="HO9" s="25" t="str">
        <f>IF(ISBLANK(LitRev!HO9),".",LitRev!HO9)</f>
        <v>.</v>
      </c>
      <c r="HP9" s="25" t="str">
        <f>IF(ISBLANK(LitRev!HP9),".",LitRev!HP9)</f>
        <v>.</v>
      </c>
      <c r="HQ9" s="25" t="str">
        <f>IF(ISBLANK(LitRev!HQ9),".",LitRev!HQ9)</f>
        <v>.</v>
      </c>
      <c r="HR9" s="25" t="str">
        <f>IF(ISBLANK(LitRev!HR9),".",LitRev!HR9)</f>
        <v>.</v>
      </c>
      <c r="HS9" s="25" t="str">
        <f>IF(ISBLANK(LitRev!HS9),".",LitRev!HS9)</f>
        <v>.</v>
      </c>
      <c r="HT9" s="25" t="str">
        <f>IF(ISBLANK(LitRev!HT9),".",LitRev!HT9)</f>
        <v>.</v>
      </c>
      <c r="HU9" s="25" t="str">
        <f>IF(ISBLANK(LitRev!HU9),".",LitRev!HU9)</f>
        <v>.</v>
      </c>
      <c r="HV9" s="25" t="str">
        <f>IF(ISBLANK(LitRev!HV9),".",LitRev!HV9)</f>
        <v>.</v>
      </c>
      <c r="HW9" s="25" t="str">
        <f>IF(ISBLANK(LitRev!HW9),".",LitRev!HW9)</f>
        <v>.</v>
      </c>
      <c r="HX9" s="25" t="str">
        <f>IF(ISBLANK(LitRev!HX9),".",LitRev!HX9)</f>
        <v>.</v>
      </c>
      <c r="HY9" s="25" t="str">
        <f>IF(ISBLANK(LitRev!HY9),".",LitRev!HY9)</f>
        <v>.</v>
      </c>
      <c r="HZ9" s="25" t="str">
        <f>IF(ISBLANK(LitRev!HZ9),".",LitRev!HZ9)</f>
        <v>.</v>
      </c>
      <c r="IA9" s="25" t="str">
        <f>IF(ISBLANK(LitRev!IA9),".",LitRev!IA9)</f>
        <v>.</v>
      </c>
      <c r="IB9" s="25" t="str">
        <f>IF(ISBLANK(LitRev!IB9),".",LitRev!IB9)</f>
        <v>.</v>
      </c>
      <c r="IC9" s="25" t="str">
        <f>IF(ISBLANK(LitRev!IC9),".",LitRev!IC9)</f>
        <v>.</v>
      </c>
      <c r="ID9" s="25" t="str">
        <f>IF(ISBLANK(LitRev!ID9),".",LitRev!ID9)</f>
        <v>.</v>
      </c>
      <c r="IE9" s="25" t="str">
        <f>IF(ISBLANK(LitRev!IE9),".",LitRev!IE9)</f>
        <v>.</v>
      </c>
      <c r="IF9" s="25" t="str">
        <f>IF(ISBLANK(LitRev!IF9),".",LitRev!IF9)</f>
        <v>.</v>
      </c>
      <c r="IG9" s="25" t="str">
        <f>IF(ISBLANK(LitRev!IG9),".",LitRev!IG9)</f>
        <v>.</v>
      </c>
      <c r="IH9" s="25" t="str">
        <f>IF(ISBLANK(LitRev!IH9),".",LitRev!IH9)</f>
        <v>.</v>
      </c>
      <c r="II9" s="25" t="str">
        <f>IF(ISBLANK(LitRev!II9),".",LitRev!II9)</f>
        <v>.</v>
      </c>
      <c r="IJ9" s="25" t="str">
        <f>IF(ISBLANK(LitRev!IJ9),".",LitRev!IJ9)</f>
        <v>.</v>
      </c>
      <c r="IK9" s="25" t="str">
        <f>IF(ISBLANK(LitRev!IK9),".",LitRev!IK9)</f>
        <v>.</v>
      </c>
      <c r="IL9" s="25" t="str">
        <f>IF(ISBLANK(LitRev!IL9),".",LitRev!IL9)</f>
        <v>.</v>
      </c>
      <c r="IM9" s="25" t="str">
        <f>IF(ISBLANK(LitRev!IM9),".",LitRev!IM9)</f>
        <v>.</v>
      </c>
      <c r="IN9" s="25" t="str">
        <f>IF(ISBLANK(LitRev!IN9),".",LitRev!IN9)</f>
        <v>.</v>
      </c>
      <c r="IO9" s="25" t="str">
        <f>IF(ISBLANK(LitRev!IO9),".",LitRev!IO9)</f>
        <v>.</v>
      </c>
      <c r="IP9" s="25" t="str">
        <f>IF(ISBLANK(LitRev!IP9),".",LitRev!IP9)</f>
        <v>.</v>
      </c>
      <c r="IQ9" s="25" t="str">
        <f>IF(ISBLANK(LitRev!IQ9),".",LitRev!IQ9)</f>
        <v>.</v>
      </c>
      <c r="IR9" s="25" t="str">
        <f>IF(ISBLANK(LitRev!IR9),".",LitRev!IR9)</f>
        <v>.</v>
      </c>
      <c r="IS9" s="25" t="str">
        <f>IF(ISBLANK(LitRev!IS9),".",LitRev!IS9)</f>
        <v>.</v>
      </c>
      <c r="IT9" s="25" t="str">
        <f>IF(ISBLANK(LitRev!IT9),".",LitRev!IT9)</f>
        <v>.</v>
      </c>
      <c r="IU9" s="25" t="str">
        <f>IF(ISBLANK(LitRev!IU9),".",LitRev!IU9)</f>
        <v>.</v>
      </c>
      <c r="IV9" s="25" t="str">
        <f>IF(ISBLANK(LitRev!IV9),".",LitRev!IV9)</f>
        <v>.</v>
      </c>
      <c r="IW9" s="25" t="str">
        <f>IF(ISBLANK(LitRev!IW9),".",LitRev!IW9)</f>
        <v>.</v>
      </c>
      <c r="IX9" s="25" t="str">
        <f>IF(ISBLANK(LitRev!IX9),".",LitRev!IX9)</f>
        <v>.</v>
      </c>
      <c r="IY9" s="25" t="str">
        <f>IF(ISBLANK(LitRev!IY9),".",LitRev!IY9)</f>
        <v>.</v>
      </c>
      <c r="IZ9" s="25" t="str">
        <f>IF(ISBLANK(LitRev!IZ9),".",LitRev!IZ9)</f>
        <v>.</v>
      </c>
      <c r="JA9" s="25" t="str">
        <f>IF(ISBLANK(LitRev!JA9),".",LitRev!JA9)</f>
        <v>.</v>
      </c>
      <c r="JB9" s="25" t="str">
        <f>IF(ISBLANK(LitRev!JB9),".",LitRev!JB9)</f>
        <v>.</v>
      </c>
      <c r="JC9" s="25" t="str">
        <f>IF(ISBLANK(LitRev!JC9),".",LitRev!JC9)</f>
        <v>.</v>
      </c>
      <c r="JD9" s="25" t="str">
        <f>IF(ISBLANK(LitRev!JD9),".",LitRev!JD9)</f>
        <v>.</v>
      </c>
      <c r="JE9" s="25" t="str">
        <f>IF(ISBLANK(LitRev!JE9),".",LitRev!JE9)</f>
        <v>.</v>
      </c>
      <c r="JF9" s="25" t="str">
        <f>IF(ISBLANK(LitRev!JF9),".",LitRev!JF9)</f>
        <v>.</v>
      </c>
      <c r="JG9" s="25" t="str">
        <f>IF(ISBLANK(LitRev!JG9),".",LitRev!JG9)</f>
        <v>.</v>
      </c>
      <c r="JH9" s="25" t="str">
        <f>IF(ISBLANK(LitRev!JH9),".",LitRev!JH9)</f>
        <v>.</v>
      </c>
      <c r="JI9" s="25" t="str">
        <f>IF(ISBLANK(LitRev!JI9),".",LitRev!JI9)</f>
        <v>.</v>
      </c>
      <c r="JJ9" s="25" t="str">
        <f>IF(ISBLANK(LitRev!JJ9),".",LitRev!JJ9)</f>
        <v>.</v>
      </c>
      <c r="JK9" s="25" t="str">
        <f>IF(ISBLANK(LitRev!JK9),".",LitRev!JK9)</f>
        <v>.</v>
      </c>
      <c r="JL9" s="25" t="str">
        <f>IF(ISBLANK(LitRev!JL9),".",LitRev!JL9)</f>
        <v>.</v>
      </c>
      <c r="JM9" s="25" t="str">
        <f>IF(ISBLANK(LitRev!JM9),".",LitRev!JM9)</f>
        <v>.</v>
      </c>
      <c r="JN9" s="25" t="str">
        <f>IF(ISBLANK(LitRev!JN9),".",LitRev!JN9)</f>
        <v>.</v>
      </c>
      <c r="JO9" s="25" t="str">
        <f>IF(ISBLANK(LitRev!JO9),".",LitRev!JO9)</f>
        <v>.</v>
      </c>
      <c r="JP9" s="25" t="str">
        <f>IF(ISBLANK(LitRev!JP9),".",LitRev!JP9)</f>
        <v>.</v>
      </c>
      <c r="JQ9" s="25" t="str">
        <f>IF(ISBLANK(LitRev!JQ9),".",LitRev!JQ9)</f>
        <v>.</v>
      </c>
      <c r="JR9" s="25" t="str">
        <f>IF(ISBLANK(LitRev!JR9),".",LitRev!JR9)</f>
        <v>.</v>
      </c>
      <c r="JS9" s="25" t="str">
        <f>IF(ISBLANK(LitRev!JS9),".",LitRev!JS9)</f>
        <v>.</v>
      </c>
      <c r="JT9" s="25" t="str">
        <f>IF(ISBLANK(LitRev!JT9),".",LitRev!JT9)</f>
        <v>.</v>
      </c>
      <c r="JU9" s="25" t="str">
        <f>IF(ISBLANK(LitRev!JU9),".",LitRev!JU9)</f>
        <v>.</v>
      </c>
      <c r="JV9" s="25" t="str">
        <f>IF(ISBLANK(LitRev!JV9),".",LitRev!JV9)</f>
        <v>.</v>
      </c>
      <c r="JW9" s="25" t="str">
        <f>IF(ISBLANK(LitRev!JW9),".",LitRev!JW9)</f>
        <v>.</v>
      </c>
      <c r="JX9" s="25" t="str">
        <f>IF(ISBLANK(LitRev!JX9),".",LitRev!JX9)</f>
        <v>.</v>
      </c>
      <c r="JY9" s="25" t="str">
        <f>IF(ISBLANK(LitRev!JY9),".",LitRev!JY9)</f>
        <v>.</v>
      </c>
      <c r="JZ9" s="25" t="str">
        <f>IF(ISBLANK(LitRev!JZ9),".",LitRev!JZ9)</f>
        <v>.</v>
      </c>
      <c r="KA9" s="25" t="str">
        <f>IF(ISBLANK(LitRev!KA9),".",LitRev!KA9)</f>
        <v>.</v>
      </c>
      <c r="KB9" s="25" t="str">
        <f>IF(ISBLANK(LitRev!KB9),".",LitRev!KB9)</f>
        <v>.</v>
      </c>
      <c r="KC9" s="25" t="str">
        <f>IF(ISBLANK(LitRev!KC9),".",LitRev!KC9)</f>
        <v>.</v>
      </c>
      <c r="KD9" s="25" t="str">
        <f>IF(ISBLANK(LitRev!KD9),".",LitRev!KD9)</f>
        <v>.</v>
      </c>
      <c r="KE9" s="25" t="str">
        <f>IF(ISBLANK(LitRev!KE9),".",LitRev!KE9)</f>
        <v>.</v>
      </c>
      <c r="KF9" s="25" t="str">
        <f>IF(ISBLANK(LitRev!KF9),".",LitRev!KF9)</f>
        <v>.</v>
      </c>
      <c r="KG9" s="25" t="str">
        <f>IF(ISBLANK(LitRev!KG9),".",LitRev!KG9)</f>
        <v>.</v>
      </c>
      <c r="KH9" s="25" t="str">
        <f>IF(ISBLANK(LitRev!KH9),".",LitRev!KH9)</f>
        <v>.</v>
      </c>
      <c r="KI9" s="25" t="str">
        <f>IF(ISBLANK(LitRev!KI9),".",LitRev!KI9)</f>
        <v>.</v>
      </c>
      <c r="KJ9" s="25" t="str">
        <f>IF(ISBLANK(LitRev!KJ9),".",LitRev!KJ9)</f>
        <v>.</v>
      </c>
      <c r="KK9" s="25" t="str">
        <f>IF(ISBLANK(LitRev!KK9),".",LitRev!KK9)</f>
        <v>.</v>
      </c>
      <c r="KL9" s="25" t="str">
        <f>IF(ISBLANK(LitRev!KL9),".",LitRev!KL9)</f>
        <v>.</v>
      </c>
      <c r="KM9" s="25" t="str">
        <f>IF(ISBLANK(LitRev!KM9),".",LitRev!KM9)</f>
        <v>.</v>
      </c>
      <c r="KN9" s="25" t="str">
        <f>IF(ISBLANK(LitRev!KN9),".",LitRev!KN9)</f>
        <v>.</v>
      </c>
      <c r="KO9" s="25" t="str">
        <f>IF(ISBLANK(LitRev!KO9),".",LitRev!KO9)</f>
        <v>.</v>
      </c>
      <c r="KP9" s="25" t="str">
        <f>IF(ISBLANK(LitRev!KP9),".",LitRev!KP9)</f>
        <v>.</v>
      </c>
      <c r="KQ9" s="25" t="str">
        <f>IF(ISBLANK(LitRev!KQ9),".",LitRev!KQ9)</f>
        <v>.</v>
      </c>
      <c r="KR9" s="25" t="str">
        <f>IF(ISBLANK(LitRev!KR9),".",LitRev!KR9)</f>
        <v>.</v>
      </c>
      <c r="KS9" s="25" t="str">
        <f>IF(ISBLANK(LitRev!KS9),".",LitRev!KS9)</f>
        <v>.</v>
      </c>
      <c r="KT9" s="25" t="str">
        <f>IF(ISBLANK(LitRev!KT9),".",LitRev!KT9)</f>
        <v>.</v>
      </c>
      <c r="KU9" s="25" t="str">
        <f>IF(ISBLANK(LitRev!KU9),".",LitRev!KU9)</f>
        <v>.</v>
      </c>
      <c r="KV9" s="25" t="str">
        <f>IF(ISBLANK(LitRev!KV9),".",LitRev!KV9)</f>
        <v>.</v>
      </c>
      <c r="KW9" s="25" t="str">
        <f>IF(ISBLANK(LitRev!KW9),".",LitRev!KW9)</f>
        <v>.</v>
      </c>
      <c r="KX9" s="25" t="str">
        <f>IF(ISBLANK(LitRev!KX9),".",LitRev!KX9)</f>
        <v>.</v>
      </c>
      <c r="KY9" s="25" t="str">
        <f>IF(ISBLANK(LitRev!KY9),".",LitRev!KY9)</f>
        <v>.</v>
      </c>
      <c r="KZ9" s="25" t="str">
        <f>IF(ISBLANK(LitRev!KZ9),".",LitRev!KZ9)</f>
        <v>.</v>
      </c>
      <c r="LA9" s="25" t="str">
        <f>IF(ISBLANK(LitRev!LA9),".",LitRev!LA9)</f>
        <v>.</v>
      </c>
      <c r="LB9" s="25" t="str">
        <f>IF(ISBLANK(LitRev!LB9),".",LitRev!LB9)</f>
        <v>.</v>
      </c>
      <c r="LC9" s="25" t="str">
        <f>IF(ISBLANK(LitRev!LC9),".",LitRev!LC9)</f>
        <v>.</v>
      </c>
      <c r="LD9" s="25" t="str">
        <f>IF(ISBLANK(LitRev!LD9),".",LitRev!LD9)</f>
        <v>.</v>
      </c>
      <c r="LE9" s="25" t="str">
        <f>IF(ISBLANK(LitRev!LE9),".",LitRev!LE9)</f>
        <v>.</v>
      </c>
      <c r="LF9" s="25" t="str">
        <f>IF(ISBLANK(LitRev!LF9),".",LitRev!LF9)</f>
        <v>.</v>
      </c>
      <c r="LG9" s="25" t="str">
        <f>IF(ISBLANK(LitRev!LG9),".",LitRev!LG9)</f>
        <v>.</v>
      </c>
      <c r="LH9" s="25" t="str">
        <f>IF(ISBLANK(LitRev!LH9),".",LitRev!LH9)</f>
        <v>.</v>
      </c>
      <c r="LI9" s="25" t="str">
        <f>IF(ISBLANK(LitRev!LI9),".",LitRev!LI9)</f>
        <v>.</v>
      </c>
      <c r="LJ9" s="25" t="str">
        <f>IF(ISBLANK(LitRev!LJ9),".",LitRev!LJ9)</f>
        <v>.</v>
      </c>
      <c r="LK9" s="25" t="str">
        <f>IF(ISBLANK(LitRev!LK9),".",LitRev!LK9)</f>
        <v>JW</v>
      </c>
      <c r="LL9" s="25" t="str">
        <f>IF(ISBLANK(LitRev!LL9),".",LitRev!LL9)</f>
        <v>JW</v>
      </c>
      <c r="LM9" s="25" t="str">
        <f>IF(ISBLANK(LitRev!LM9),".",LitRev!LM9)</f>
        <v>JW</v>
      </c>
      <c r="LN9" s="25" t="str">
        <f>IF(ISBLANK(LitRev!LN9),".",LitRev!LN9)</f>
        <v>JW</v>
      </c>
      <c r="LO9" s="25" t="str">
        <f>IF(ISBLANK(LitRev!LO9),".",LitRev!LO9)</f>
        <v>JW</v>
      </c>
      <c r="LP9" s="25" t="str">
        <f>IF(ISBLANK(LitRev!LP9),".",LitRev!LP9)</f>
        <v>JW</v>
      </c>
      <c r="LQ9" s="25" t="str">
        <f>IF(ISBLANK(LitRev!LQ9),".",LitRev!LQ9)</f>
        <v>JW</v>
      </c>
      <c r="LR9" s="25" t="str">
        <f>IF(ISBLANK(LitRev!LR9),".",LitRev!LR9)</f>
        <v>JW</v>
      </c>
      <c r="LS9" s="25" t="str">
        <f>IF(ISBLANK(LitRev!LS9),".",LitRev!LS9)</f>
        <v>JW</v>
      </c>
      <c r="LT9" s="25" t="str">
        <f>IF(ISBLANK(LitRev!LT9),".",LitRev!LT9)</f>
        <v>JW</v>
      </c>
      <c r="LU9" s="25" t="str">
        <f>IF(ISBLANK(LitRev!LU9),".",LitRev!LU9)</f>
        <v>JW</v>
      </c>
      <c r="LV9" s="25" t="str">
        <f>IF(ISBLANK(LitRev!LV9),".",LitRev!LV9)</f>
        <v>JW</v>
      </c>
      <c r="LW9" s="25" t="str">
        <f>IF(ISBLANK(LitRev!LW9),".",LitRev!LW9)</f>
        <v>JW</v>
      </c>
      <c r="LX9" s="25" t="str">
        <f>IF(ISBLANK(LitRev!LX9),".",LitRev!LX9)</f>
        <v>JW</v>
      </c>
      <c r="LY9" s="25" t="str">
        <f>IF(ISBLANK(LitRev!LY9),".",LitRev!LY9)</f>
        <v>JW</v>
      </c>
      <c r="LZ9" s="25" t="str">
        <f>IF(ISBLANK(LitRev!LZ9),".",LitRev!LZ9)</f>
        <v>JW</v>
      </c>
      <c r="MA9" s="25" t="str">
        <f>IF(ISBLANK(LitRev!MA9),".",LitRev!MA9)</f>
        <v>JW</v>
      </c>
      <c r="MB9" s="25" t="str">
        <f>IF(ISBLANK(LitRev!MB9),".",LitRev!MB9)</f>
        <v>JW</v>
      </c>
      <c r="MC9" s="25" t="str">
        <f>IF(ISBLANK(LitRev!MC9),".",LitRev!MC9)</f>
        <v>JW</v>
      </c>
      <c r="MD9" s="25" t="str">
        <f>IF(ISBLANK(LitRev!MD9),".",LitRev!MD9)</f>
        <v>JW</v>
      </c>
      <c r="ME9" s="25" t="str">
        <f>IF(ISBLANK(LitRev!ME9),".",LitRev!ME9)</f>
        <v>JW</v>
      </c>
      <c r="MF9" s="25" t="str">
        <f>IF(ISBLANK(LitRev!MF9),".",LitRev!MF9)</f>
        <v>JW</v>
      </c>
      <c r="MG9" s="25" t="str">
        <f>IF(ISBLANK(LitRev!MG9),".",LitRev!MG9)</f>
        <v>JW</v>
      </c>
      <c r="MH9" s="25" t="str">
        <f>IF(ISBLANK(LitRev!MH9),".",LitRev!MH9)</f>
        <v>JW</v>
      </c>
      <c r="MI9" s="25" t="str">
        <f>IF(ISBLANK(LitRev!MI9),".",LitRev!MI9)</f>
        <v>WT</v>
      </c>
      <c r="MJ9" s="25" t="str">
        <f>IF(ISBLANK(LitRev!MJ9),".",LitRev!MJ9)</f>
        <v>WT</v>
      </c>
      <c r="MK9" s="25" t="str">
        <f>IF(ISBLANK(LitRev!MK9),".",LitRev!MK9)</f>
        <v>WT</v>
      </c>
      <c r="ML9" s="25" t="str">
        <f>IF(ISBLANK(LitRev!ML9),".",LitRev!ML9)</f>
        <v>WT</v>
      </c>
      <c r="MM9" s="25" t="str">
        <f>IF(ISBLANK(LitRev!MM9),".",LitRev!MM9)</f>
        <v>WT</v>
      </c>
      <c r="MN9" s="25" t="str">
        <f>IF(ISBLANK(LitRev!MN9),".",LitRev!MN9)</f>
        <v>WT</v>
      </c>
      <c r="MO9" s="25" t="str">
        <f>IF(ISBLANK(LitRev!MO9),".",LitRev!MO9)</f>
        <v>WT</v>
      </c>
      <c r="MP9" s="25" t="str">
        <f>IF(ISBLANK(LitRev!MP9),".",LitRev!MP9)</f>
        <v>WT</v>
      </c>
      <c r="MQ9" s="25" t="str">
        <f>IF(ISBLANK(LitRev!MQ9),".",LitRev!MQ9)</f>
        <v>WT</v>
      </c>
      <c r="MR9" s="25" t="str">
        <f>IF(ISBLANK(LitRev!MR9),".",LitRev!MR9)</f>
        <v>WT</v>
      </c>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5"/>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5"/>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5"/>
      <c r="RK9" s="25"/>
      <c r="RL9" s="25"/>
      <c r="RM9" s="25"/>
      <c r="RN9" s="25"/>
      <c r="RO9" s="25"/>
    </row>
    <row r="10" spans="1:483" x14ac:dyDescent="0.25">
      <c r="C10" s="25" t="str">
        <f>IF(ISBLANK(LitRev!C10),".",LitRev!C10)</f>
        <v>.</v>
      </c>
      <c r="D10" s="25" t="str">
        <f>IF(ISBLANK(LitRev!D10),".",LitRev!D10)</f>
        <v>.</v>
      </c>
      <c r="E10" s="25" t="str">
        <f>IF(ISBLANK(LitRev!E10),".",LitRev!E10)</f>
        <v>.</v>
      </c>
      <c r="F10" s="25" t="str">
        <f>IF(ISBLANK(LitRev!F10),".",LitRev!F10)</f>
        <v>.</v>
      </c>
      <c r="G10" s="25" t="str">
        <f>IF(ISBLANK(LitRev!G10),".",LitRev!G10)</f>
        <v>.</v>
      </c>
      <c r="H10" s="25" t="str">
        <f>IF(ISBLANK(LitRev!H10),".",LitRev!H10)</f>
        <v>.</v>
      </c>
      <c r="I10" s="25" t="str">
        <f>IF(ISBLANK(LitRev!I10),".",LitRev!I10)</f>
        <v>.</v>
      </c>
      <c r="J10" s="25" t="str">
        <f>IF(ISBLANK(LitRev!J10),".",LitRev!J10)</f>
        <v>.</v>
      </c>
      <c r="K10" s="25" t="str">
        <f>IF(ISBLANK(LitRev!K10),".",LitRev!K10)</f>
        <v>.</v>
      </c>
      <c r="L10" s="25" t="str">
        <f>IF(ISBLANK(LitRev!L10),".",LitRev!L10)</f>
        <v>.</v>
      </c>
      <c r="M10" s="25" t="str">
        <f>IF(ISBLANK(LitRev!M10),".",LitRev!M10)</f>
        <v>.</v>
      </c>
      <c r="N10" s="25" t="str">
        <f>IF(ISBLANK(LitRev!N10),".",LitRev!N10)</f>
        <v>.</v>
      </c>
      <c r="O10" s="25" t="str">
        <f>IF(ISBLANK(LitRev!O10),".",LitRev!O10)</f>
        <v>.</v>
      </c>
      <c r="P10" s="25" t="str">
        <f>IF(ISBLANK(LitRev!P10),".",LitRev!P10)</f>
        <v>.</v>
      </c>
      <c r="Q10" s="25" t="str">
        <f>IF(ISBLANK(LitRev!Q10),".",LitRev!Q10)</f>
        <v>.</v>
      </c>
      <c r="R10" s="25" t="str">
        <f>IF(ISBLANK(LitRev!R10),".",LitRev!R10)</f>
        <v>.</v>
      </c>
      <c r="S10" s="25" t="str">
        <f>IF(ISBLANK(LitRev!S10),".",LitRev!S10)</f>
        <v>.</v>
      </c>
      <c r="T10" s="25" t="str">
        <f>IF(ISBLANK(LitRev!T10),".",LitRev!T10)</f>
        <v>.</v>
      </c>
      <c r="U10" s="25" t="str">
        <f>IF(ISBLANK(LitRev!U10),".",LitRev!U10)</f>
        <v>.</v>
      </c>
      <c r="V10" s="25" t="str">
        <f>IF(ISBLANK(LitRev!V10),".",LitRev!V10)</f>
        <v>.</v>
      </c>
      <c r="W10" s="25" t="str">
        <f>IF(ISBLANK(LitRev!W10),".",LitRev!W10)</f>
        <v>.</v>
      </c>
      <c r="X10" s="25" t="str">
        <f>IF(ISBLANK(LitRev!X10),".",LitRev!X10)</f>
        <v>.</v>
      </c>
      <c r="Y10" s="25" t="str">
        <f>IF(ISBLANK(LitRev!Y10),".",LitRev!Y10)</f>
        <v>.</v>
      </c>
      <c r="Z10" s="25" t="str">
        <f>IF(ISBLANK(LitRev!Z10),".",LitRev!Z10)</f>
        <v>.</v>
      </c>
      <c r="AA10" s="25" t="str">
        <f>IF(ISBLANK(LitRev!AA10),".",LitRev!AA10)</f>
        <v>.</v>
      </c>
      <c r="AB10" s="25" t="str">
        <f>IF(ISBLANK(LitRev!AB10),".",LitRev!AB10)</f>
        <v>.</v>
      </c>
      <c r="AC10" s="25" t="str">
        <f>IF(ISBLANK(LitRev!AC10),".",LitRev!AC10)</f>
        <v>.</v>
      </c>
      <c r="AD10" s="25" t="str">
        <f>IF(ISBLANK(LitRev!AD10),".",LitRev!AD10)</f>
        <v>.</v>
      </c>
      <c r="AE10" s="25" t="str">
        <f>IF(ISBLANK(LitRev!AE10),".",LitRev!AE10)</f>
        <v>.</v>
      </c>
      <c r="AF10" s="25" t="str">
        <f>IF(ISBLANK(LitRev!AF10),".",LitRev!AF10)</f>
        <v>.</v>
      </c>
      <c r="AG10" s="25" t="str">
        <f>IF(ISBLANK(LitRev!AG10),".",LitRev!AG10)</f>
        <v>.</v>
      </c>
      <c r="AH10" s="25" t="str">
        <f>IF(ISBLANK(LitRev!AH10),".",LitRev!AH10)</f>
        <v>.</v>
      </c>
      <c r="AI10" s="25" t="str">
        <f>IF(ISBLANK(LitRev!AI10),".",LitRev!AI10)</f>
        <v>.</v>
      </c>
      <c r="AJ10" s="25" t="str">
        <f>IF(ISBLANK(LitRev!AJ10),".",LitRev!AJ10)</f>
        <v>.</v>
      </c>
      <c r="AK10" s="25" t="str">
        <f>IF(ISBLANK(LitRev!AK10),".",LitRev!AK10)</f>
        <v>.</v>
      </c>
      <c r="AL10" s="25" t="str">
        <f>IF(ISBLANK(LitRev!AL10),".",LitRev!AL10)</f>
        <v>.</v>
      </c>
      <c r="AM10" s="25" t="str">
        <f>IF(ISBLANK(LitRev!AM10),".",LitRev!AM10)</f>
        <v>.</v>
      </c>
      <c r="AN10" s="25" t="str">
        <f>IF(ISBLANK(LitRev!AN10),".",LitRev!AN10)</f>
        <v>.</v>
      </c>
      <c r="AO10" s="25" t="str">
        <f>IF(ISBLANK(LitRev!AO10),".",LitRev!AO10)</f>
        <v>.</v>
      </c>
      <c r="AP10" s="25" t="str">
        <f>IF(ISBLANK(LitRev!AP10),".",LitRev!AP10)</f>
        <v>.</v>
      </c>
      <c r="AQ10" s="25" t="str">
        <f>IF(ISBLANK(LitRev!AQ10),".",LitRev!AQ10)</f>
        <v>.</v>
      </c>
      <c r="AR10" s="25" t="str">
        <f>IF(ISBLANK(LitRev!AR10),".",LitRev!AR10)</f>
        <v>.</v>
      </c>
      <c r="AS10" s="25" t="str">
        <f>IF(ISBLANK(LitRev!AS10),".",LitRev!AS10)</f>
        <v>.</v>
      </c>
      <c r="AT10" s="25" t="str">
        <f>IF(ISBLANK(LitRev!AT10),".",LitRev!AT10)</f>
        <v>.</v>
      </c>
      <c r="AU10" s="25" t="str">
        <f>IF(ISBLANK(LitRev!AU10),".",LitRev!AU10)</f>
        <v>.</v>
      </c>
      <c r="AV10" s="25" t="str">
        <f>IF(ISBLANK(LitRev!AV10),".",LitRev!AV10)</f>
        <v>.</v>
      </c>
      <c r="AW10" s="25" t="str">
        <f>IF(ISBLANK(LitRev!AW10),".",LitRev!AW10)</f>
        <v>.</v>
      </c>
      <c r="AX10" s="25" t="str">
        <f>IF(ISBLANK(LitRev!AX10),".",LitRev!AX10)</f>
        <v>.</v>
      </c>
      <c r="AY10" s="25" t="str">
        <f>IF(ISBLANK(LitRev!AY10),".",LitRev!AY10)</f>
        <v>.</v>
      </c>
      <c r="AZ10" s="25" t="str">
        <f>IF(ISBLANK(LitRev!AZ10),".",LitRev!AZ10)</f>
        <v>.</v>
      </c>
      <c r="BA10" s="25" t="str">
        <f>IF(ISBLANK(LitRev!BA10),".",LitRev!BA10)</f>
        <v>.</v>
      </c>
      <c r="BB10" s="25" t="str">
        <f>IF(ISBLANK(LitRev!BB10),".",LitRev!BB10)</f>
        <v>.</v>
      </c>
      <c r="BC10" s="25" t="str">
        <f>IF(ISBLANK(LitRev!BC10),".",LitRev!BC10)</f>
        <v>.</v>
      </c>
      <c r="BD10" s="25" t="str">
        <f>IF(ISBLANK(LitRev!BD10),".",LitRev!BD10)</f>
        <v>.</v>
      </c>
      <c r="BE10" s="25" t="str">
        <f>IF(ISBLANK(LitRev!BE10),".",LitRev!BE10)</f>
        <v>.</v>
      </c>
      <c r="BF10" s="25" t="str">
        <f>IF(ISBLANK(LitRev!BF10),".",LitRev!BF10)</f>
        <v>.</v>
      </c>
      <c r="BG10" s="25" t="str">
        <f>IF(ISBLANK(LitRev!BG10),".",LitRev!BG10)</f>
        <v>.</v>
      </c>
      <c r="BH10" s="25" t="str">
        <f>IF(ISBLANK(LitRev!BH10),".",LitRev!BH10)</f>
        <v>.</v>
      </c>
      <c r="BI10" s="25" t="str">
        <f>IF(ISBLANK(LitRev!BI10),".",LitRev!BI10)</f>
        <v>.</v>
      </c>
      <c r="BJ10" s="25" t="str">
        <f>IF(ISBLANK(LitRev!BJ10),".",LitRev!BJ10)</f>
        <v>.</v>
      </c>
      <c r="BK10" s="25" t="str">
        <f>IF(ISBLANK(LitRev!BK10),".",LitRev!BK10)</f>
        <v>.</v>
      </c>
      <c r="BL10" s="25" t="str">
        <f>IF(ISBLANK(LitRev!BL10),".",LitRev!BL10)</f>
        <v>.</v>
      </c>
      <c r="BM10" s="25" t="str">
        <f>IF(ISBLANK(LitRev!BM10),".",LitRev!BM10)</f>
        <v>.</v>
      </c>
      <c r="BN10" s="25" t="str">
        <f>IF(ISBLANK(LitRev!BN10),".",LitRev!BN10)</f>
        <v>.</v>
      </c>
      <c r="BO10" s="25" t="str">
        <f>IF(ISBLANK(LitRev!BO10),".",LitRev!BO10)</f>
        <v>.</v>
      </c>
      <c r="BP10" s="25" t="str">
        <f>IF(ISBLANK(LitRev!BP10),".",LitRev!BP10)</f>
        <v>.</v>
      </c>
      <c r="BQ10" s="25" t="str">
        <f>IF(ISBLANK(LitRev!BQ10),".",LitRev!BQ10)</f>
        <v>.</v>
      </c>
      <c r="BR10" s="25" t="str">
        <f>IF(ISBLANK(LitRev!BR10),".",LitRev!BR10)</f>
        <v>.</v>
      </c>
      <c r="BS10" s="25" t="str">
        <f>IF(ISBLANK(LitRev!BS10),".",LitRev!BS10)</f>
        <v>.</v>
      </c>
      <c r="BT10" s="25" t="str">
        <f>IF(ISBLANK(LitRev!BT10),".",LitRev!BT10)</f>
        <v>.</v>
      </c>
      <c r="BU10" s="25" t="str">
        <f>IF(ISBLANK(LitRev!BU10),".",LitRev!BU10)</f>
        <v>.</v>
      </c>
      <c r="BV10" s="25" t="str">
        <f>IF(ISBLANK(LitRev!BV10),".",LitRev!BV10)</f>
        <v>.</v>
      </c>
      <c r="BW10" s="25" t="str">
        <f>IF(ISBLANK(LitRev!BW10),".",LitRev!BW10)</f>
        <v>.</v>
      </c>
      <c r="BX10" s="25" t="str">
        <f>IF(ISBLANK(LitRev!BX10),".",LitRev!BX10)</f>
        <v>.</v>
      </c>
      <c r="BY10" s="25" t="str">
        <f>IF(ISBLANK(LitRev!BY10),".",LitRev!BY10)</f>
        <v>.</v>
      </c>
      <c r="BZ10" s="25" t="str">
        <f>IF(ISBLANK(LitRev!BZ10),".",LitRev!BZ10)</f>
        <v>.</v>
      </c>
      <c r="CA10" s="25" t="str">
        <f>IF(ISBLANK(LitRev!CA10),".",LitRev!CA10)</f>
        <v>.</v>
      </c>
      <c r="CB10" s="25" t="str">
        <f>IF(ISBLANK(LitRev!CB10),".",LitRev!CB10)</f>
        <v>.</v>
      </c>
      <c r="CC10" s="25" t="str">
        <f>IF(ISBLANK(LitRev!CC10),".",LitRev!CC10)</f>
        <v>.</v>
      </c>
      <c r="CD10" s="25" t="str">
        <f>IF(ISBLANK(LitRev!CD10),".",LitRev!CD10)</f>
        <v>.</v>
      </c>
      <c r="CE10" s="25" t="str">
        <f>IF(ISBLANK(LitRev!CE10),".",LitRev!CE10)</f>
        <v>.</v>
      </c>
      <c r="CF10" s="25" t="str">
        <f>IF(ISBLANK(LitRev!CF10),".",LitRev!CF10)</f>
        <v>.</v>
      </c>
      <c r="CG10" s="25" t="str">
        <f>IF(ISBLANK(LitRev!CG10),".",LitRev!CG10)</f>
        <v>.</v>
      </c>
      <c r="CH10" s="25" t="str">
        <f>IF(ISBLANK(LitRev!CH10),".",LitRev!CH10)</f>
        <v>.</v>
      </c>
      <c r="CI10" s="25" t="str">
        <f>IF(ISBLANK(LitRev!CI10),".",LitRev!CI10)</f>
        <v>.</v>
      </c>
      <c r="CJ10" s="25" t="str">
        <f>IF(ISBLANK(LitRev!CJ10),".",LitRev!CJ10)</f>
        <v>.</v>
      </c>
      <c r="CK10" s="25" t="str">
        <f>IF(ISBLANK(LitRev!CK10),".",LitRev!CK10)</f>
        <v>.</v>
      </c>
      <c r="CL10" s="25" t="str">
        <f>IF(ISBLANK(LitRev!CL10),".",LitRev!CL10)</f>
        <v>.</v>
      </c>
      <c r="CM10" s="25" t="str">
        <f>IF(ISBLANK(LitRev!CM10),".",LitRev!CM10)</f>
        <v>.</v>
      </c>
      <c r="CN10" s="25" t="str">
        <f>IF(ISBLANK(LitRev!CN10),".",LitRev!CN10)</f>
        <v>.</v>
      </c>
      <c r="CO10" s="25" t="str">
        <f>IF(ISBLANK(LitRev!CO10),".",LitRev!CO10)</f>
        <v>.</v>
      </c>
      <c r="CP10" s="25" t="str">
        <f>IF(ISBLANK(LitRev!CP10),".",LitRev!CP10)</f>
        <v>.</v>
      </c>
      <c r="CQ10" s="25" t="str">
        <f>IF(ISBLANK(LitRev!CQ10),".",LitRev!CQ10)</f>
        <v>.</v>
      </c>
      <c r="CR10" s="25" t="str">
        <f>IF(ISBLANK(LitRev!CR10),".",LitRev!CR10)</f>
        <v>.</v>
      </c>
      <c r="CS10" s="25" t="str">
        <f>IF(ISBLANK(LitRev!CS10),".",LitRev!CS10)</f>
        <v>.</v>
      </c>
      <c r="CT10" s="25" t="str">
        <f>IF(ISBLANK(LitRev!CT10),".",LitRev!CT10)</f>
        <v>.</v>
      </c>
      <c r="CU10" s="25" t="str">
        <f>IF(ISBLANK(LitRev!CU10),".",LitRev!CU10)</f>
        <v>.</v>
      </c>
      <c r="CV10" s="25" t="str">
        <f>IF(ISBLANK(LitRev!CV10),".",LitRev!CV10)</f>
        <v>.</v>
      </c>
      <c r="CW10" s="25" t="str">
        <f>IF(ISBLANK(LitRev!CW10),".",LitRev!CW10)</f>
        <v>.</v>
      </c>
      <c r="CX10" s="25" t="str">
        <f>IF(ISBLANK(LitRev!CX10),".",LitRev!CX10)</f>
        <v>.</v>
      </c>
      <c r="CY10" s="25" t="str">
        <f>IF(ISBLANK(LitRev!CY10),".",LitRev!CY10)</f>
        <v>.</v>
      </c>
      <c r="CZ10" s="25" t="str">
        <f>IF(ISBLANK(LitRev!CZ10),".",LitRev!CZ10)</f>
        <v>.</v>
      </c>
      <c r="DA10" s="25" t="str">
        <f>IF(ISBLANK(LitRev!DA10),".",LitRev!DA10)</f>
        <v>.</v>
      </c>
      <c r="DB10" s="25" t="str">
        <f>IF(ISBLANK(LitRev!DB10),".",LitRev!DB10)</f>
        <v>.</v>
      </c>
      <c r="DC10" s="25" t="str">
        <f>IF(ISBLANK(LitRev!DC10),".",LitRev!DC10)</f>
        <v>.</v>
      </c>
      <c r="DD10" s="25" t="str">
        <f>IF(ISBLANK(LitRev!DD10),".",LitRev!DD10)</f>
        <v>.</v>
      </c>
      <c r="DE10" s="25" t="str">
        <f>IF(ISBLANK(LitRev!DE10),".",LitRev!DE10)</f>
        <v>.</v>
      </c>
      <c r="DF10" s="25" t="str">
        <f>IF(ISBLANK(LitRev!DF10),".",LitRev!DF10)</f>
        <v>.</v>
      </c>
      <c r="DG10" s="25" t="str">
        <f>IF(ISBLANK(LitRev!DG10),".",LitRev!DG10)</f>
        <v>.</v>
      </c>
      <c r="DH10" s="25" t="str">
        <f>IF(ISBLANK(LitRev!DH10),".",LitRev!DH10)</f>
        <v>.</v>
      </c>
      <c r="DI10" s="25" t="str">
        <f>IF(ISBLANK(LitRev!DI10),".",LitRev!DI10)</f>
        <v>.</v>
      </c>
      <c r="DJ10" s="25" t="str">
        <f>IF(ISBLANK(LitRev!DJ10),".",LitRev!DJ10)</f>
        <v>.</v>
      </c>
      <c r="DK10" s="25" t="str">
        <f>IF(ISBLANK(LitRev!DK10),".",LitRev!DK10)</f>
        <v>.</v>
      </c>
      <c r="DL10" s="25" t="str">
        <f>IF(ISBLANK(LitRev!DL10),".",LitRev!DL10)</f>
        <v>.</v>
      </c>
      <c r="DM10" s="25" t="str">
        <f>IF(ISBLANK(LitRev!DM10),".",LitRev!DM10)</f>
        <v>.</v>
      </c>
      <c r="DN10" s="25" t="str">
        <f>IF(ISBLANK(LitRev!DN10),".",LitRev!DN10)</f>
        <v>.</v>
      </c>
      <c r="DO10" s="25" t="str">
        <f>IF(ISBLANK(LitRev!DO10),".",LitRev!DO10)</f>
        <v>.</v>
      </c>
      <c r="DP10" s="25" t="str">
        <f>IF(ISBLANK(LitRev!DP10),".",LitRev!DP10)</f>
        <v>.</v>
      </c>
      <c r="DQ10" s="25" t="str">
        <f>IF(ISBLANK(LitRev!DQ10),".",LitRev!DQ10)</f>
        <v>.</v>
      </c>
      <c r="DR10" s="25" t="str">
        <f>IF(ISBLANK(LitRev!DR10),".",LitRev!DR10)</f>
        <v>.</v>
      </c>
      <c r="DS10" s="25" t="str">
        <f>IF(ISBLANK(LitRev!DS10),".",LitRev!DS10)</f>
        <v>.</v>
      </c>
      <c r="DT10" s="25" t="str">
        <f>IF(ISBLANK(LitRev!DT10),".",LitRev!DT10)</f>
        <v>.</v>
      </c>
      <c r="DU10" s="25" t="str">
        <f>IF(ISBLANK(LitRev!DU10),".",LitRev!DU10)</f>
        <v>.</v>
      </c>
      <c r="DV10" s="25" t="str">
        <f>IF(ISBLANK(LitRev!DV10),".",LitRev!DV10)</f>
        <v>.</v>
      </c>
      <c r="DW10" s="25" t="str">
        <f>IF(ISBLANK(LitRev!DW10),".",LitRev!DW10)</f>
        <v>.</v>
      </c>
      <c r="DX10" s="25" t="str">
        <f>IF(ISBLANK(LitRev!DX10),".",LitRev!DX10)</f>
        <v>.</v>
      </c>
      <c r="DY10" s="25" t="str">
        <f>IF(ISBLANK(LitRev!DY10),".",LitRev!DY10)</f>
        <v>.</v>
      </c>
      <c r="DZ10" s="25" t="str">
        <f>IF(ISBLANK(LitRev!DZ10),".",LitRev!DZ10)</f>
        <v>.</v>
      </c>
      <c r="EA10" s="25" t="str">
        <f>IF(ISBLANK(LitRev!EA10),".",LitRev!EA10)</f>
        <v>.</v>
      </c>
      <c r="EB10" s="25" t="str">
        <f>IF(ISBLANK(LitRev!EB10),".",LitRev!EB10)</f>
        <v>.</v>
      </c>
      <c r="EC10" s="25" t="str">
        <f>IF(ISBLANK(LitRev!EC10),".",LitRev!EC10)</f>
        <v>.</v>
      </c>
      <c r="ED10" s="25" t="str">
        <f>IF(ISBLANK(LitRev!ED10),".",LitRev!ED10)</f>
        <v>.</v>
      </c>
      <c r="EE10" s="25" t="str">
        <f>IF(ISBLANK(LitRev!EE10),".",LitRev!EE10)</f>
        <v>.</v>
      </c>
      <c r="EF10" s="25" t="str">
        <f>IF(ISBLANK(LitRev!EF10),".",LitRev!EF10)</f>
        <v>.</v>
      </c>
      <c r="EG10" s="25" t="str">
        <f>IF(ISBLANK(LitRev!EG10),".",LitRev!EG10)</f>
        <v>.</v>
      </c>
      <c r="EH10" s="25" t="str">
        <f>IF(ISBLANK(LitRev!EH10),".",LitRev!EH10)</f>
        <v>.</v>
      </c>
      <c r="EI10" s="25" t="str">
        <f>IF(ISBLANK(LitRev!EI10),".",LitRev!EI10)</f>
        <v>.</v>
      </c>
      <c r="EJ10" s="25" t="str">
        <f>IF(ISBLANK(LitRev!EJ10),".",LitRev!EJ10)</f>
        <v>.</v>
      </c>
      <c r="EK10" s="25" t="str">
        <f>IF(ISBLANK(LitRev!EK10),".",LitRev!EK10)</f>
        <v>.</v>
      </c>
      <c r="EL10" s="25" t="str">
        <f>IF(ISBLANK(LitRev!EL10),".",LitRev!EL10)</f>
        <v>.</v>
      </c>
      <c r="EM10" s="25" t="str">
        <f>IF(ISBLANK(LitRev!EM10),".",LitRev!EM10)</f>
        <v>.</v>
      </c>
      <c r="EN10" s="25" t="str">
        <f>IF(ISBLANK(LitRev!EN10),".",LitRev!EN10)</f>
        <v>.</v>
      </c>
      <c r="EO10" s="25" t="str">
        <f>IF(ISBLANK(LitRev!EO10),".",LitRev!EO10)</f>
        <v>.</v>
      </c>
      <c r="EP10" s="25" t="str">
        <f>IF(ISBLANK(LitRev!EP10),".",LitRev!EP10)</f>
        <v>.</v>
      </c>
      <c r="EQ10" s="25" t="str">
        <f>IF(ISBLANK(LitRev!EQ10),".",LitRev!EQ10)</f>
        <v>.</v>
      </c>
      <c r="ER10" s="25" t="str">
        <f>IF(ISBLANK(LitRev!ER10),".",LitRev!ER10)</f>
        <v>.</v>
      </c>
      <c r="ES10" s="25" t="str">
        <f>IF(ISBLANK(LitRev!ES10),".",LitRev!ES10)</f>
        <v>.</v>
      </c>
      <c r="ET10" s="25" t="str">
        <f>IF(ISBLANK(LitRev!ET10),".",LitRev!ET10)</f>
        <v>.</v>
      </c>
      <c r="EU10" s="25" t="str">
        <f>IF(ISBLANK(LitRev!EU10),".",LitRev!EU10)</f>
        <v>.</v>
      </c>
      <c r="EV10" s="25" t="str">
        <f>IF(ISBLANK(LitRev!EV10),".",LitRev!EV10)</f>
        <v>.</v>
      </c>
      <c r="EW10" s="25" t="str">
        <f>IF(ISBLANK(LitRev!EW10),".",LitRev!EW10)</f>
        <v>.</v>
      </c>
      <c r="EX10" s="25" t="str">
        <f>IF(ISBLANK(LitRev!EX10),".",LitRev!EX10)</f>
        <v>.</v>
      </c>
      <c r="EY10" s="25" t="str">
        <f>IF(ISBLANK(LitRev!EY10),".",LitRev!EY10)</f>
        <v>.</v>
      </c>
      <c r="EZ10" s="25" t="str">
        <f>IF(ISBLANK(LitRev!EZ10),".",LitRev!EZ10)</f>
        <v>.</v>
      </c>
      <c r="FA10" s="25" t="str">
        <f>IF(ISBLANK(LitRev!FA10),".",LitRev!FA10)</f>
        <v>.</v>
      </c>
      <c r="FB10" s="25" t="str">
        <f>IF(ISBLANK(LitRev!FB10),".",LitRev!FB10)</f>
        <v>.</v>
      </c>
      <c r="FC10" s="25" t="str">
        <f>IF(ISBLANK(LitRev!FC10),".",LitRev!FC10)</f>
        <v>.</v>
      </c>
      <c r="FD10" s="25" t="str">
        <f>IF(ISBLANK(LitRev!FD10),".",LitRev!FD10)</f>
        <v>.</v>
      </c>
      <c r="FE10" s="25" t="str">
        <f>IF(ISBLANK(LitRev!FE10),".",LitRev!FE10)</f>
        <v>.</v>
      </c>
      <c r="FF10" s="25" t="str">
        <f>IF(ISBLANK(LitRev!FF10),".",LitRev!FF10)</f>
        <v>.</v>
      </c>
      <c r="FG10" s="25" t="str">
        <f>IF(ISBLANK(LitRev!FG10),".",LitRev!FG10)</f>
        <v>.</v>
      </c>
      <c r="FH10" s="25" t="str">
        <f>IF(ISBLANK(LitRev!FH10),".",LitRev!FH10)</f>
        <v>.</v>
      </c>
      <c r="FI10" s="25" t="str">
        <f>IF(ISBLANK(LitRev!FI10),".",LitRev!FI10)</f>
        <v>.</v>
      </c>
      <c r="FJ10" s="25" t="str">
        <f>IF(ISBLANK(LitRev!FJ10),".",LitRev!FJ10)</f>
        <v>.</v>
      </c>
      <c r="FK10" s="25" t="str">
        <f>IF(ISBLANK(LitRev!FK10),".",LitRev!FK10)</f>
        <v>.</v>
      </c>
      <c r="FL10" s="25" t="str">
        <f>IF(ISBLANK(LitRev!FL10),".",LitRev!FL10)</f>
        <v>.</v>
      </c>
      <c r="FM10" s="25" t="str">
        <f>IF(ISBLANK(LitRev!FM10),".",LitRev!FM10)</f>
        <v>.</v>
      </c>
      <c r="FN10" s="25" t="str">
        <f>IF(ISBLANK(LitRev!FN10),".",LitRev!FN10)</f>
        <v>.</v>
      </c>
      <c r="FO10" s="25" t="str">
        <f>IF(ISBLANK(LitRev!FO10),".",LitRev!FO10)</f>
        <v>.</v>
      </c>
      <c r="FP10" s="25" t="str">
        <f>IF(ISBLANK(LitRev!FP10),".",LitRev!FP10)</f>
        <v>.</v>
      </c>
      <c r="FQ10" s="25" t="str">
        <f>IF(ISBLANK(LitRev!FQ10),".",LitRev!FQ10)</f>
        <v>.</v>
      </c>
      <c r="FR10" s="25" t="str">
        <f>IF(ISBLANK(LitRev!FR10),".",LitRev!FR10)</f>
        <v>.</v>
      </c>
      <c r="FS10" s="25" t="str">
        <f>IF(ISBLANK(LitRev!FS10),".",LitRev!FS10)</f>
        <v>.</v>
      </c>
      <c r="FT10" s="25" t="str">
        <f>IF(ISBLANK(LitRev!FT10),".",LitRev!FT10)</f>
        <v>.</v>
      </c>
      <c r="FU10" s="25" t="str">
        <f>IF(ISBLANK(LitRev!FU10),".",LitRev!FU10)</f>
        <v>.</v>
      </c>
      <c r="FV10" s="25" t="str">
        <f>IF(ISBLANK(LitRev!FV10),".",LitRev!FV10)</f>
        <v>.</v>
      </c>
      <c r="FW10" s="25" t="str">
        <f>IF(ISBLANK(LitRev!FW10),".",LitRev!FW10)</f>
        <v>.</v>
      </c>
      <c r="FX10" s="25" t="str">
        <f>IF(ISBLANK(LitRev!FX10),".",LitRev!FX10)</f>
        <v>.</v>
      </c>
      <c r="FY10" s="25" t="str">
        <f>IF(ISBLANK(LitRev!FY10),".",LitRev!FY10)</f>
        <v>.</v>
      </c>
      <c r="FZ10" s="25" t="str">
        <f>IF(ISBLANK(LitRev!FZ10),".",LitRev!FZ10)</f>
        <v>.</v>
      </c>
      <c r="GA10" s="25" t="str">
        <f>IF(ISBLANK(LitRev!GA10),".",LitRev!GA10)</f>
        <v>.</v>
      </c>
      <c r="GB10" s="25" t="str">
        <f>IF(ISBLANK(LitRev!GB10),".",LitRev!GB10)</f>
        <v>.</v>
      </c>
      <c r="GC10" s="25" t="str">
        <f>IF(ISBLANK(LitRev!GC10),".",LitRev!GC10)</f>
        <v>.</v>
      </c>
      <c r="GD10" s="25" t="str">
        <f>IF(ISBLANK(LitRev!GD10),".",LitRev!GD10)</f>
        <v>.</v>
      </c>
      <c r="GE10" s="25" t="str">
        <f>IF(ISBLANK(LitRev!GE10),".",LitRev!GE10)</f>
        <v>.</v>
      </c>
      <c r="GF10" s="25" t="str">
        <f>IF(ISBLANK(LitRev!GF10),".",LitRev!GF10)</f>
        <v>.</v>
      </c>
      <c r="GG10" s="25" t="str">
        <f>IF(ISBLANK(LitRev!GG10),".",LitRev!GG10)</f>
        <v>.</v>
      </c>
      <c r="GH10" s="25" t="str">
        <f>IF(ISBLANK(LitRev!GH10),".",LitRev!GH10)</f>
        <v>.</v>
      </c>
      <c r="GI10" s="25" t="str">
        <f>IF(ISBLANK(LitRev!GI10),".",LitRev!GI10)</f>
        <v>.</v>
      </c>
      <c r="GJ10" s="25" t="str">
        <f>IF(ISBLANK(LitRev!GJ10),".",LitRev!GJ10)</f>
        <v>.</v>
      </c>
      <c r="GK10" s="25" t="str">
        <f>IF(ISBLANK(LitRev!GK10),".",LitRev!GK10)</f>
        <v>.</v>
      </c>
      <c r="GL10" s="25" t="str">
        <f>IF(ISBLANK(LitRev!GL10),".",LitRev!GL10)</f>
        <v>.</v>
      </c>
      <c r="GM10" s="25" t="str">
        <f>IF(ISBLANK(LitRev!GM10),".",LitRev!GM10)</f>
        <v>.</v>
      </c>
      <c r="GN10" s="25" t="str">
        <f>IF(ISBLANK(LitRev!GN10),".",LitRev!GN10)</f>
        <v>.</v>
      </c>
      <c r="GO10" s="25" t="str">
        <f>IF(ISBLANK(LitRev!GO10),".",LitRev!GO10)</f>
        <v>.</v>
      </c>
      <c r="GP10" s="25" t="str">
        <f>IF(ISBLANK(LitRev!GP10),".",LitRev!GP10)</f>
        <v>.</v>
      </c>
      <c r="GQ10" s="25" t="str">
        <f>IF(ISBLANK(LitRev!GQ10),".",LitRev!GQ10)</f>
        <v>.</v>
      </c>
      <c r="GR10" s="25" t="str">
        <f>IF(ISBLANK(LitRev!GR10),".",LitRev!GR10)</f>
        <v>.</v>
      </c>
      <c r="GS10" s="25" t="str">
        <f>IF(ISBLANK(LitRev!GS10),".",LitRev!GS10)</f>
        <v>.</v>
      </c>
      <c r="GT10" s="25" t="str">
        <f>IF(ISBLANK(LitRev!GT10),".",LitRev!GT10)</f>
        <v>.</v>
      </c>
      <c r="GU10" s="25" t="str">
        <f>IF(ISBLANK(LitRev!GU10),".",LitRev!GU10)</f>
        <v>.</v>
      </c>
      <c r="GV10" s="25" t="str">
        <f>IF(ISBLANK(LitRev!GV10),".",LitRev!GV10)</f>
        <v>.</v>
      </c>
      <c r="GW10" s="25" t="str">
        <f>IF(ISBLANK(LitRev!GW10),".",LitRev!GW10)</f>
        <v>.</v>
      </c>
      <c r="GX10" s="25" t="str">
        <f>IF(ISBLANK(LitRev!GX10),".",LitRev!GX10)</f>
        <v>.</v>
      </c>
      <c r="GY10" s="25" t="str">
        <f>IF(ISBLANK(LitRev!GY10),".",LitRev!GY10)</f>
        <v>.</v>
      </c>
      <c r="GZ10" s="25" t="str">
        <f>IF(ISBLANK(LitRev!GZ10),".",LitRev!GZ10)</f>
        <v>.</v>
      </c>
      <c r="HA10" s="25" t="str">
        <f>IF(ISBLANK(LitRev!HA10),".",LitRev!HA10)</f>
        <v>.</v>
      </c>
      <c r="HB10" s="25" t="str">
        <f>IF(ISBLANK(LitRev!HB10),".",LitRev!HB10)</f>
        <v>.</v>
      </c>
      <c r="HC10" s="25" t="str">
        <f>IF(ISBLANK(LitRev!HC10),".",LitRev!HC10)</f>
        <v>.</v>
      </c>
      <c r="HD10" s="25" t="str">
        <f>IF(ISBLANK(LitRev!HD10),".",LitRev!HD10)</f>
        <v>.</v>
      </c>
      <c r="HE10" s="25" t="str">
        <f>IF(ISBLANK(LitRev!HE10),".",LitRev!HE10)</f>
        <v>.</v>
      </c>
      <c r="HF10" s="25" t="str">
        <f>IF(ISBLANK(LitRev!HF10),".",LitRev!HF10)</f>
        <v>.</v>
      </c>
      <c r="HG10" s="25" t="str">
        <f>IF(ISBLANK(LitRev!HG10),".",LitRev!HG10)</f>
        <v>.</v>
      </c>
      <c r="HH10" s="25" t="str">
        <f>IF(ISBLANK(LitRev!HH10),".",LitRev!HH10)</f>
        <v>.</v>
      </c>
      <c r="HI10" s="25" t="str">
        <f>IF(ISBLANK(LitRev!HI10),".",LitRev!HI10)</f>
        <v>.</v>
      </c>
      <c r="HJ10" s="25" t="str">
        <f>IF(ISBLANK(LitRev!HJ10),".",LitRev!HJ10)</f>
        <v>.</v>
      </c>
      <c r="HK10" s="25" t="str">
        <f>IF(ISBLANK(LitRev!HK10),".",LitRev!HK10)</f>
        <v>.</v>
      </c>
      <c r="HL10" s="25" t="str">
        <f>IF(ISBLANK(LitRev!HL10),".",LitRev!HL10)</f>
        <v>.</v>
      </c>
      <c r="HM10" s="25" t="str">
        <f>IF(ISBLANK(LitRev!HM10),".",LitRev!HM10)</f>
        <v>.</v>
      </c>
      <c r="HN10" s="25" t="str">
        <f>IF(ISBLANK(LitRev!HN10),".",LitRev!HN10)</f>
        <v>.</v>
      </c>
      <c r="HO10" s="25" t="str">
        <f>IF(ISBLANK(LitRev!HO10),".",LitRev!HO10)</f>
        <v>.</v>
      </c>
      <c r="HP10" s="25" t="str">
        <f>IF(ISBLANK(LitRev!HP10),".",LitRev!HP10)</f>
        <v>.</v>
      </c>
      <c r="HQ10" s="25" t="str">
        <f>IF(ISBLANK(LitRev!HQ10),".",LitRev!HQ10)</f>
        <v>.</v>
      </c>
      <c r="HR10" s="25" t="str">
        <f>IF(ISBLANK(LitRev!HR10),".",LitRev!HR10)</f>
        <v>.</v>
      </c>
      <c r="HS10" s="25" t="str">
        <f>IF(ISBLANK(LitRev!HS10),".",LitRev!HS10)</f>
        <v>.</v>
      </c>
      <c r="HT10" s="25" t="str">
        <f>IF(ISBLANK(LitRev!HT10),".",LitRev!HT10)</f>
        <v>.</v>
      </c>
      <c r="HU10" s="25" t="str">
        <f>IF(ISBLANK(LitRev!HU10),".",LitRev!HU10)</f>
        <v>.</v>
      </c>
      <c r="HV10" s="25" t="str">
        <f>IF(ISBLANK(LitRev!HV10),".",LitRev!HV10)</f>
        <v>.</v>
      </c>
      <c r="HW10" s="25" t="str">
        <f>IF(ISBLANK(LitRev!HW10),".",LitRev!HW10)</f>
        <v>.</v>
      </c>
      <c r="HX10" s="25" t="str">
        <f>IF(ISBLANK(LitRev!HX10),".",LitRev!HX10)</f>
        <v>.</v>
      </c>
      <c r="HY10" s="25" t="str">
        <f>IF(ISBLANK(LitRev!HY10),".",LitRev!HY10)</f>
        <v>.</v>
      </c>
      <c r="HZ10" s="25" t="str">
        <f>IF(ISBLANK(LitRev!HZ10),".",LitRev!HZ10)</f>
        <v>.</v>
      </c>
      <c r="IA10" s="25" t="str">
        <f>IF(ISBLANK(LitRev!IA10),".",LitRev!IA10)</f>
        <v>.</v>
      </c>
      <c r="IB10" s="25" t="str">
        <f>IF(ISBLANK(LitRev!IB10),".",LitRev!IB10)</f>
        <v>.</v>
      </c>
      <c r="IC10" s="25" t="str">
        <f>IF(ISBLANK(LitRev!IC10),".",LitRev!IC10)</f>
        <v>.</v>
      </c>
      <c r="ID10" s="25" t="str">
        <f>IF(ISBLANK(LitRev!ID10),".",LitRev!ID10)</f>
        <v>.</v>
      </c>
      <c r="IE10" s="25" t="str">
        <f>IF(ISBLANK(LitRev!IE10),".",LitRev!IE10)</f>
        <v>.</v>
      </c>
      <c r="IF10" s="25" t="str">
        <f>IF(ISBLANK(LitRev!IF10),".",LitRev!IF10)</f>
        <v>.</v>
      </c>
      <c r="IG10" s="25" t="str">
        <f>IF(ISBLANK(LitRev!IG10),".",LitRev!IG10)</f>
        <v>.</v>
      </c>
      <c r="IH10" s="25" t="str">
        <f>IF(ISBLANK(LitRev!IH10),".",LitRev!IH10)</f>
        <v>.</v>
      </c>
      <c r="II10" s="25" t="str">
        <f>IF(ISBLANK(LitRev!II10),".",LitRev!II10)</f>
        <v>.</v>
      </c>
      <c r="IJ10" s="25" t="str">
        <f>IF(ISBLANK(LitRev!IJ10),".",LitRev!IJ10)</f>
        <v>.</v>
      </c>
      <c r="IK10" s="25" t="str">
        <f>IF(ISBLANK(LitRev!IK10),".",LitRev!IK10)</f>
        <v>.</v>
      </c>
      <c r="IL10" s="25" t="str">
        <f>IF(ISBLANK(LitRev!IL10),".",LitRev!IL10)</f>
        <v>.</v>
      </c>
      <c r="IM10" s="25" t="str">
        <f>IF(ISBLANK(LitRev!IM10),".",LitRev!IM10)</f>
        <v>.</v>
      </c>
      <c r="IN10" s="25" t="str">
        <f>IF(ISBLANK(LitRev!IN10),".",LitRev!IN10)</f>
        <v>.</v>
      </c>
      <c r="IO10" s="25" t="str">
        <f>IF(ISBLANK(LitRev!IO10),".",LitRev!IO10)</f>
        <v>.</v>
      </c>
      <c r="IP10" s="25" t="str">
        <f>IF(ISBLANK(LitRev!IP10),".",LitRev!IP10)</f>
        <v>.</v>
      </c>
      <c r="IQ10" s="25" t="str">
        <f>IF(ISBLANK(LitRev!IQ10),".",LitRev!IQ10)</f>
        <v>.</v>
      </c>
      <c r="IR10" s="25" t="str">
        <f>IF(ISBLANK(LitRev!IR10),".",LitRev!IR10)</f>
        <v>.</v>
      </c>
      <c r="IS10" s="25" t="str">
        <f>IF(ISBLANK(LitRev!IS10),".",LitRev!IS10)</f>
        <v>.</v>
      </c>
      <c r="IT10" s="25" t="str">
        <f>IF(ISBLANK(LitRev!IT10),".",LitRev!IT10)</f>
        <v>.</v>
      </c>
      <c r="IU10" s="25" t="str">
        <f>IF(ISBLANK(LitRev!IU10),".",LitRev!IU10)</f>
        <v>.</v>
      </c>
      <c r="IV10" s="25" t="str">
        <f>IF(ISBLANK(LitRev!IV10),".",LitRev!IV10)</f>
        <v>.</v>
      </c>
      <c r="IW10" s="25" t="str">
        <f>IF(ISBLANK(LitRev!IW10),".",LitRev!IW10)</f>
        <v>.</v>
      </c>
      <c r="IX10" s="25" t="str">
        <f>IF(ISBLANK(LitRev!IX10),".",LitRev!IX10)</f>
        <v>.</v>
      </c>
      <c r="IY10" s="25" t="str">
        <f>IF(ISBLANK(LitRev!IY10),".",LitRev!IY10)</f>
        <v>.</v>
      </c>
      <c r="IZ10" s="25" t="str">
        <f>IF(ISBLANK(LitRev!IZ10),".",LitRev!IZ10)</f>
        <v>.</v>
      </c>
      <c r="JA10" s="25" t="str">
        <f>IF(ISBLANK(LitRev!JA10),".",LitRev!JA10)</f>
        <v>.</v>
      </c>
      <c r="JB10" s="25" t="str">
        <f>IF(ISBLANK(LitRev!JB10),".",LitRev!JB10)</f>
        <v>.</v>
      </c>
      <c r="JC10" s="25" t="str">
        <f>IF(ISBLANK(LitRev!JC10),".",LitRev!JC10)</f>
        <v>.</v>
      </c>
      <c r="JD10" s="25" t="str">
        <f>IF(ISBLANK(LitRev!JD10),".",LitRev!JD10)</f>
        <v>.</v>
      </c>
      <c r="JE10" s="25" t="str">
        <f>IF(ISBLANK(LitRev!JE10),".",LitRev!JE10)</f>
        <v>.</v>
      </c>
      <c r="JF10" s="25" t="str">
        <f>IF(ISBLANK(LitRev!JF10),".",LitRev!JF10)</f>
        <v>.</v>
      </c>
      <c r="JG10" s="25" t="str">
        <f>IF(ISBLANK(LitRev!JG10),".",LitRev!JG10)</f>
        <v>.</v>
      </c>
      <c r="JH10" s="25" t="str">
        <f>IF(ISBLANK(LitRev!JH10),".",LitRev!JH10)</f>
        <v>.</v>
      </c>
      <c r="JI10" s="25" t="str">
        <f>IF(ISBLANK(LitRev!JI10),".",LitRev!JI10)</f>
        <v>.</v>
      </c>
      <c r="JJ10" s="25" t="str">
        <f>IF(ISBLANK(LitRev!JJ10),".",LitRev!JJ10)</f>
        <v>.</v>
      </c>
      <c r="JK10" s="25" t="str">
        <f>IF(ISBLANK(LitRev!JK10),".",LitRev!JK10)</f>
        <v>.</v>
      </c>
      <c r="JL10" s="25" t="str">
        <f>IF(ISBLANK(LitRev!JL10),".",LitRev!JL10)</f>
        <v>.</v>
      </c>
      <c r="JM10" s="25" t="str">
        <f>IF(ISBLANK(LitRev!JM10),".",LitRev!JM10)</f>
        <v>.</v>
      </c>
      <c r="JN10" s="25" t="str">
        <f>IF(ISBLANK(LitRev!JN10),".",LitRev!JN10)</f>
        <v>.</v>
      </c>
      <c r="JO10" s="25" t="str">
        <f>IF(ISBLANK(LitRev!JO10),".",LitRev!JO10)</f>
        <v>.</v>
      </c>
      <c r="JP10" s="25" t="str">
        <f>IF(ISBLANK(LitRev!JP10),".",LitRev!JP10)</f>
        <v>.</v>
      </c>
      <c r="JQ10" s="25" t="str">
        <f>IF(ISBLANK(LitRev!JQ10),".",LitRev!JQ10)</f>
        <v>.</v>
      </c>
      <c r="JR10" s="25" t="str">
        <f>IF(ISBLANK(LitRev!JR10),".",LitRev!JR10)</f>
        <v>.</v>
      </c>
      <c r="JS10" s="25" t="str">
        <f>IF(ISBLANK(LitRev!JS10),".",LitRev!JS10)</f>
        <v>.</v>
      </c>
      <c r="JT10" s="25" t="str">
        <f>IF(ISBLANK(LitRev!JT10),".",LitRev!JT10)</f>
        <v>.</v>
      </c>
      <c r="JU10" s="25" t="str">
        <f>IF(ISBLANK(LitRev!JU10),".",LitRev!JU10)</f>
        <v>.</v>
      </c>
      <c r="JV10" s="25" t="str">
        <f>IF(ISBLANK(LitRev!JV10),".",LitRev!JV10)</f>
        <v>.</v>
      </c>
      <c r="JW10" s="25" t="str">
        <f>IF(ISBLANK(LitRev!JW10),".",LitRev!JW10)</f>
        <v>.</v>
      </c>
      <c r="JX10" s="25" t="str">
        <f>IF(ISBLANK(LitRev!JX10),".",LitRev!JX10)</f>
        <v>.</v>
      </c>
      <c r="JY10" s="25" t="str">
        <f>IF(ISBLANK(LitRev!JY10),".",LitRev!JY10)</f>
        <v>.</v>
      </c>
      <c r="JZ10" s="25" t="str">
        <f>IF(ISBLANK(LitRev!JZ10),".",LitRev!JZ10)</f>
        <v>.</v>
      </c>
      <c r="KA10" s="25" t="str">
        <f>IF(ISBLANK(LitRev!KA10),".",LitRev!KA10)</f>
        <v>.</v>
      </c>
      <c r="KB10" s="25" t="str">
        <f>IF(ISBLANK(LitRev!KB10),".",LitRev!KB10)</f>
        <v>.</v>
      </c>
      <c r="KC10" s="25" t="str">
        <f>IF(ISBLANK(LitRev!KC10),".",LitRev!KC10)</f>
        <v>.</v>
      </c>
      <c r="KD10" s="25" t="str">
        <f>IF(ISBLANK(LitRev!KD10),".",LitRev!KD10)</f>
        <v>.</v>
      </c>
      <c r="KE10" s="25" t="str">
        <f>IF(ISBLANK(LitRev!KE10),".",LitRev!KE10)</f>
        <v>.</v>
      </c>
      <c r="KF10" s="25" t="str">
        <f>IF(ISBLANK(LitRev!KF10),".",LitRev!KF10)</f>
        <v>.</v>
      </c>
      <c r="KG10" s="25" t="str">
        <f>IF(ISBLANK(LitRev!KG10),".",LitRev!KG10)</f>
        <v>.</v>
      </c>
      <c r="KH10" s="25" t="str">
        <f>IF(ISBLANK(LitRev!KH10),".",LitRev!KH10)</f>
        <v>.</v>
      </c>
      <c r="KI10" s="25" t="str">
        <f>IF(ISBLANK(LitRev!KI10),".",LitRev!KI10)</f>
        <v>.</v>
      </c>
      <c r="KJ10" s="25" t="str">
        <f>IF(ISBLANK(LitRev!KJ10),".",LitRev!KJ10)</f>
        <v>.</v>
      </c>
      <c r="KK10" s="25" t="str">
        <f>IF(ISBLANK(LitRev!KK10),".",LitRev!KK10)</f>
        <v>.</v>
      </c>
      <c r="KL10" s="25" t="str">
        <f>IF(ISBLANK(LitRev!KL10),".",LitRev!KL10)</f>
        <v>.</v>
      </c>
      <c r="KM10" s="25" t="str">
        <f>IF(ISBLANK(LitRev!KM10),".",LitRev!KM10)</f>
        <v>.</v>
      </c>
      <c r="KN10" s="25" t="str">
        <f>IF(ISBLANK(LitRev!KN10),".",LitRev!KN10)</f>
        <v>.</v>
      </c>
      <c r="KO10" s="25" t="str">
        <f>IF(ISBLANK(LitRev!KO10),".",LitRev!KO10)</f>
        <v>.</v>
      </c>
      <c r="KP10" s="25" t="str">
        <f>IF(ISBLANK(LitRev!KP10),".",LitRev!KP10)</f>
        <v>.</v>
      </c>
      <c r="KQ10" s="25" t="str">
        <f>IF(ISBLANK(LitRev!KQ10),".",LitRev!KQ10)</f>
        <v>.</v>
      </c>
      <c r="KR10" s="25" t="str">
        <f>IF(ISBLANK(LitRev!KR10),".",LitRev!KR10)</f>
        <v>.</v>
      </c>
      <c r="KS10" s="25" t="str">
        <f>IF(ISBLANK(LitRev!KS10),".",LitRev!KS10)</f>
        <v>.</v>
      </c>
      <c r="KT10" s="25" t="str">
        <f>IF(ISBLANK(LitRev!KT10),".",LitRev!KT10)</f>
        <v>.</v>
      </c>
      <c r="KU10" s="25" t="str">
        <f>IF(ISBLANK(LitRev!KU10),".",LitRev!KU10)</f>
        <v>.</v>
      </c>
      <c r="KV10" s="25" t="str">
        <f>IF(ISBLANK(LitRev!KV10),".",LitRev!KV10)</f>
        <v>.</v>
      </c>
      <c r="KW10" s="25" t="str">
        <f>IF(ISBLANK(LitRev!KW10),".",LitRev!KW10)</f>
        <v>.</v>
      </c>
      <c r="KX10" s="25" t="str">
        <f>IF(ISBLANK(LitRev!KX10),".",LitRev!KX10)</f>
        <v>.</v>
      </c>
      <c r="KY10" s="25" t="str">
        <f>IF(ISBLANK(LitRev!KY10),".",LitRev!KY10)</f>
        <v>.</v>
      </c>
      <c r="KZ10" s="25" t="str">
        <f>IF(ISBLANK(LitRev!KZ10),".",LitRev!KZ10)</f>
        <v>.</v>
      </c>
      <c r="LA10" s="25" t="str">
        <f>IF(ISBLANK(LitRev!LA10),".",LitRev!LA10)</f>
        <v>.</v>
      </c>
      <c r="LB10" s="25" t="str">
        <f>IF(ISBLANK(LitRev!LB10),".",LitRev!LB10)</f>
        <v>.</v>
      </c>
      <c r="LC10" s="25" t="str">
        <f>IF(ISBLANK(LitRev!LC10),".",LitRev!LC10)</f>
        <v>.</v>
      </c>
      <c r="LD10" s="25" t="str">
        <f>IF(ISBLANK(LitRev!LD10),".",LitRev!LD10)</f>
        <v>.</v>
      </c>
      <c r="LE10" s="25" t="str">
        <f>IF(ISBLANK(LitRev!LE10),".",LitRev!LE10)</f>
        <v>.</v>
      </c>
      <c r="LF10" s="25" t="str">
        <f>IF(ISBLANK(LitRev!LF10),".",LitRev!LF10)</f>
        <v>.</v>
      </c>
      <c r="LG10" s="25" t="str">
        <f>IF(ISBLANK(LitRev!LG10),".",LitRev!LG10)</f>
        <v>.</v>
      </c>
      <c r="LH10" s="25" t="str">
        <f>IF(ISBLANK(LitRev!LH10),".",LitRev!LH10)</f>
        <v>.</v>
      </c>
      <c r="LI10" s="25" t="str">
        <f>IF(ISBLANK(LitRev!LI10),".",LitRev!LI10)</f>
        <v>.</v>
      </c>
      <c r="LJ10" s="25" t="str">
        <f>IF(ISBLANK(LitRev!LJ10),".",LitRev!LJ10)</f>
        <v>.</v>
      </c>
      <c r="LK10" s="25" t="str">
        <f>IF(ISBLANK(LitRev!LK10),".",LitRev!LK10)</f>
        <v>.</v>
      </c>
      <c r="LL10" s="25" t="str">
        <f>IF(ISBLANK(LitRev!LL10),".",LitRev!LL10)</f>
        <v>.</v>
      </c>
      <c r="LM10" s="25" t="str">
        <f>IF(ISBLANK(LitRev!LM10),".",LitRev!LM10)</f>
        <v>.</v>
      </c>
      <c r="LN10" s="25" t="str">
        <f>IF(ISBLANK(LitRev!LN10),".",LitRev!LN10)</f>
        <v>.</v>
      </c>
      <c r="LO10" s="25" t="str">
        <f>IF(ISBLANK(LitRev!LO10),".",LitRev!LO10)</f>
        <v>.</v>
      </c>
      <c r="LP10" s="25" t="str">
        <f>IF(ISBLANK(LitRev!LP10),".",LitRev!LP10)</f>
        <v>.</v>
      </c>
      <c r="LQ10" s="25" t="str">
        <f>IF(ISBLANK(LitRev!LQ10),".",LitRev!LQ10)</f>
        <v>.</v>
      </c>
      <c r="LR10" s="25" t="str">
        <f>IF(ISBLANK(LitRev!LR10),".",LitRev!LR10)</f>
        <v>.</v>
      </c>
      <c r="LS10" s="25" t="str">
        <f>IF(ISBLANK(LitRev!LS10),".",LitRev!LS10)</f>
        <v>.</v>
      </c>
      <c r="LT10" s="25" t="str">
        <f>IF(ISBLANK(LitRev!LT10),".",LitRev!LT10)</f>
        <v>.</v>
      </c>
      <c r="LU10" s="25" t="str">
        <f>IF(ISBLANK(LitRev!LU10),".",LitRev!LU10)</f>
        <v>.</v>
      </c>
      <c r="LV10" s="25" t="str">
        <f>IF(ISBLANK(LitRev!LV10),".",LitRev!LV10)</f>
        <v>.</v>
      </c>
      <c r="LW10" s="25" t="str">
        <f>IF(ISBLANK(LitRev!LW10),".",LitRev!LW10)</f>
        <v>.</v>
      </c>
      <c r="LX10" s="25" t="str">
        <f>IF(ISBLANK(LitRev!LX10),".",LitRev!LX10)</f>
        <v>.</v>
      </c>
      <c r="LY10" s="25" t="str">
        <f>IF(ISBLANK(LitRev!LY10),".",LitRev!LY10)</f>
        <v>.</v>
      </c>
      <c r="LZ10" s="25" t="str">
        <f>IF(ISBLANK(LitRev!LZ10),".",LitRev!LZ10)</f>
        <v>.</v>
      </c>
      <c r="MA10" s="25" t="str">
        <f>IF(ISBLANK(LitRev!MA10),".",LitRev!MA10)</f>
        <v>.</v>
      </c>
      <c r="MB10" s="25" t="str">
        <f>IF(ISBLANK(LitRev!MB10),".",LitRev!MB10)</f>
        <v>.</v>
      </c>
      <c r="MC10" s="25" t="str">
        <f>IF(ISBLANK(LitRev!MC10),".",LitRev!MC10)</f>
        <v>.</v>
      </c>
      <c r="MD10" s="25" t="str">
        <f>IF(ISBLANK(LitRev!MD10),".",LitRev!MD10)</f>
        <v>.</v>
      </c>
      <c r="ME10" s="25" t="str">
        <f>IF(ISBLANK(LitRev!ME10),".",LitRev!ME10)</f>
        <v>.</v>
      </c>
      <c r="MF10" s="25" t="str">
        <f>IF(ISBLANK(LitRev!MF10),".",LitRev!MF10)</f>
        <v>.</v>
      </c>
      <c r="MG10" s="25" t="str">
        <f>IF(ISBLANK(LitRev!MG10),".",LitRev!MG10)</f>
        <v>.</v>
      </c>
      <c r="MH10" s="25" t="str">
        <f>IF(ISBLANK(LitRev!MH10),".",LitRev!MH10)</f>
        <v>.</v>
      </c>
      <c r="MI10" s="25" t="str">
        <f>IF(ISBLANK(LitRev!MI10),".",LitRev!MI10)</f>
        <v>.</v>
      </c>
      <c r="MJ10" s="25" t="str">
        <f>IF(ISBLANK(LitRev!MJ10),".",LitRev!MJ10)</f>
        <v>.</v>
      </c>
      <c r="MK10" s="25" t="str">
        <f>IF(ISBLANK(LitRev!MK10),".",LitRev!MK10)</f>
        <v>.</v>
      </c>
      <c r="ML10" s="25" t="str">
        <f>IF(ISBLANK(LitRev!ML10),".",LitRev!ML10)</f>
        <v>.</v>
      </c>
      <c r="MM10" s="25" t="str">
        <f>IF(ISBLANK(LitRev!MM10),".",LitRev!MM10)</f>
        <v>.</v>
      </c>
      <c r="MN10" s="25" t="str">
        <f>IF(ISBLANK(LitRev!MN10),".",LitRev!MN10)</f>
        <v>.</v>
      </c>
      <c r="MO10" s="25" t="str">
        <f>IF(ISBLANK(LitRev!MO10),".",LitRev!MO10)</f>
        <v>.</v>
      </c>
      <c r="MP10" s="25" t="str">
        <f>IF(ISBLANK(LitRev!MP10),".",LitRev!MP10)</f>
        <v>.</v>
      </c>
      <c r="MQ10" s="25" t="str">
        <f>IF(ISBLANK(LitRev!MQ10),".",LitRev!MQ10)</f>
        <v>.</v>
      </c>
      <c r="MR10" s="25" t="str">
        <f>IF(ISBLANK(LitRev!MR10),".",LitRev!MR10)</f>
        <v>.</v>
      </c>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5"/>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5"/>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5"/>
      <c r="RK10" s="25"/>
      <c r="RL10" s="25"/>
      <c r="RM10" s="25"/>
      <c r="RN10" s="25"/>
      <c r="RO10" s="25"/>
    </row>
    <row r="11" spans="1:483" x14ac:dyDescent="0.25">
      <c r="A11" s="34" t="s">
        <v>1914</v>
      </c>
      <c r="C11" s="25" t="str">
        <f>IF(ISBLANK(LitRev!C11),".",LitRev!C11)</f>
        <v>List1</v>
      </c>
      <c r="D11" s="25" t="str">
        <f>IF(ISBLANK(LitRev!D11),".",LitRev!D11)</f>
        <v>List1</v>
      </c>
      <c r="E11" s="25" t="str">
        <f>IF(ISBLANK(LitRev!E11),".",LitRev!E11)</f>
        <v>List1</v>
      </c>
      <c r="F11" s="25" t="str">
        <f>IF(ISBLANK(LitRev!F11),".",LitRev!F11)</f>
        <v>List1</v>
      </c>
      <c r="G11" s="25" t="str">
        <f>IF(ISBLANK(LitRev!G11),".",LitRev!G11)</f>
        <v>List1</v>
      </c>
      <c r="H11" s="25" t="str">
        <f>IF(ISBLANK(LitRev!H11),".",LitRev!H11)</f>
        <v>List1</v>
      </c>
      <c r="I11" s="25" t="str">
        <f>IF(ISBLANK(LitRev!I11),".",LitRev!I11)</f>
        <v>List1</v>
      </c>
      <c r="J11" s="25" t="str">
        <f>IF(ISBLANK(LitRev!J11),".",LitRev!J11)</f>
        <v>List1</v>
      </c>
      <c r="K11" s="25" t="str">
        <f>IF(ISBLANK(LitRev!K11),".",LitRev!K11)</f>
        <v>List1</v>
      </c>
      <c r="L11" s="25" t="str">
        <f>IF(ISBLANK(LitRev!L11),".",LitRev!L11)</f>
        <v>List1</v>
      </c>
      <c r="M11" s="25" t="str">
        <f>IF(ISBLANK(LitRev!M11),".",LitRev!M11)</f>
        <v>List1</v>
      </c>
      <c r="N11" s="25" t="str">
        <f>IF(ISBLANK(LitRev!N11),".",LitRev!N11)</f>
        <v>List1</v>
      </c>
      <c r="O11" s="25" t="str">
        <f>IF(ISBLANK(LitRev!O11),".",LitRev!O11)</f>
        <v>List1</v>
      </c>
      <c r="P11" s="25" t="str">
        <f>IF(ISBLANK(LitRev!P11),".",LitRev!P11)</f>
        <v>List1</v>
      </c>
      <c r="Q11" s="25" t="str">
        <f>IF(ISBLANK(LitRev!Q11),".",LitRev!Q11)</f>
        <v>List1</v>
      </c>
      <c r="R11" s="25" t="str">
        <f>IF(ISBLANK(LitRev!R11),".",LitRev!R11)</f>
        <v>List1</v>
      </c>
      <c r="S11" s="25" t="str">
        <f>IF(ISBLANK(LitRev!S11),".",LitRev!S11)</f>
        <v>List1</v>
      </c>
      <c r="T11" s="25" t="str">
        <f>IF(ISBLANK(LitRev!T11),".",LitRev!T11)</f>
        <v>List1</v>
      </c>
      <c r="U11" s="25" t="str">
        <f>IF(ISBLANK(LitRev!U11),".",LitRev!U11)</f>
        <v>List1</v>
      </c>
      <c r="V11" s="25" t="str">
        <f>IF(ISBLANK(LitRev!V11),".",LitRev!V11)</f>
        <v>List2</v>
      </c>
      <c r="W11" s="25" t="str">
        <f>IF(ISBLANK(LitRev!W11),".",LitRev!W11)</f>
        <v>List3</v>
      </c>
      <c r="X11" s="25" t="str">
        <f>IF(ISBLANK(LitRev!X11),".",LitRev!X11)</f>
        <v>List3</v>
      </c>
      <c r="Y11" s="25" t="str">
        <f>IF(ISBLANK(LitRev!Y11),".",LitRev!Y11)</f>
        <v>List3</v>
      </c>
      <c r="Z11" s="25" t="str">
        <f>IF(ISBLANK(LitRev!Z11),".",LitRev!Z11)</f>
        <v>List1</v>
      </c>
      <c r="AA11" s="25" t="str">
        <f>IF(ISBLANK(LitRev!AA11),".",LitRev!AA11)</f>
        <v>List2</v>
      </c>
      <c r="AB11" s="25" t="str">
        <f>IF(ISBLANK(LitRev!AB11),".",LitRev!AB11)</f>
        <v>List3</v>
      </c>
      <c r="AC11" s="25" t="str">
        <f>IF(ISBLANK(LitRev!AC11),".",LitRev!AC11)</f>
        <v>List3</v>
      </c>
      <c r="AD11" s="25" t="str">
        <f>IF(ISBLANK(LitRev!AD11),".",LitRev!AD11)</f>
        <v>List3</v>
      </c>
      <c r="AE11" s="25" t="str">
        <f>IF(ISBLANK(LitRev!AE11),".",LitRev!AE11)</f>
        <v>List1</v>
      </c>
      <c r="AF11" s="25" t="str">
        <f>IF(ISBLANK(LitRev!AF11),".",LitRev!AF11)</f>
        <v>List2</v>
      </c>
      <c r="AG11" s="25" t="str">
        <f>IF(ISBLANK(LitRev!AG11),".",LitRev!AG11)</f>
        <v>List3</v>
      </c>
      <c r="AH11" s="25" t="str">
        <f>IF(ISBLANK(LitRev!AH11),".",LitRev!AH11)</f>
        <v>List3</v>
      </c>
      <c r="AI11" s="25" t="str">
        <f>IF(ISBLANK(LitRev!AI11),".",LitRev!AI11)</f>
        <v>List3</v>
      </c>
      <c r="AJ11" s="25" t="str">
        <f>IF(ISBLANK(LitRev!AJ11),".",LitRev!AJ11)</f>
        <v>List1</v>
      </c>
      <c r="AK11" s="25" t="str">
        <f>IF(ISBLANK(LitRev!AK11),".",LitRev!AK11)</f>
        <v>List1</v>
      </c>
      <c r="AL11" s="25" t="str">
        <f>IF(ISBLANK(LitRev!AL11),".",LitRev!AL11)</f>
        <v>List1</v>
      </c>
      <c r="AM11" s="25" t="str">
        <f>IF(ISBLANK(LitRev!AM11),".",LitRev!AM11)</f>
        <v>List1</v>
      </c>
      <c r="AN11" s="25" t="str">
        <f>IF(ISBLANK(LitRev!AN11),".",LitRev!AN11)</f>
        <v>List1</v>
      </c>
      <c r="AO11" s="25" t="str">
        <f>IF(ISBLANK(LitRev!AO11),".",LitRev!AO11)</f>
        <v>List1</v>
      </c>
      <c r="AP11" s="25" t="str">
        <f>IF(ISBLANK(LitRev!AP11),".",LitRev!AP11)</f>
        <v>List1</v>
      </c>
      <c r="AQ11" s="25" t="str">
        <f>IF(ISBLANK(LitRev!AQ11),".",LitRev!AQ11)</f>
        <v>List1</v>
      </c>
      <c r="AR11" s="25" t="str">
        <f>IF(ISBLANK(LitRev!AR11),".",LitRev!AR11)</f>
        <v>List1</v>
      </c>
      <c r="AS11" s="25" t="str">
        <f>IF(ISBLANK(LitRev!AS11),".",LitRev!AS11)</f>
        <v>List1</v>
      </c>
      <c r="AT11" s="25" t="str">
        <f>IF(ISBLANK(LitRev!AT11),".",LitRev!AT11)</f>
        <v>List1</v>
      </c>
      <c r="AU11" s="25" t="str">
        <f>IF(ISBLANK(LitRev!AU11),".",LitRev!AU11)</f>
        <v>List1</v>
      </c>
      <c r="AV11" s="25" t="str">
        <f>IF(ISBLANK(LitRev!AV11),".",LitRev!AV11)</f>
        <v>List1</v>
      </c>
      <c r="AW11" s="25" t="str">
        <f>IF(ISBLANK(LitRev!AW11),".",LitRev!AW11)</f>
        <v>List1</v>
      </c>
      <c r="AX11" s="25" t="str">
        <f>IF(ISBLANK(LitRev!AX11),".",LitRev!AX11)</f>
        <v>List1</v>
      </c>
      <c r="AY11" s="25" t="str">
        <f>IF(ISBLANK(LitRev!AY11),".",LitRev!AY11)</f>
        <v>List1</v>
      </c>
      <c r="AZ11" s="25" t="str">
        <f>IF(ISBLANK(LitRev!AZ11),".",LitRev!AZ11)</f>
        <v>List1</v>
      </c>
      <c r="BA11" s="25" t="str">
        <f>IF(ISBLANK(LitRev!BA11),".",LitRev!BA11)</f>
        <v>.</v>
      </c>
      <c r="BB11" s="25" t="str">
        <f>IF(ISBLANK(LitRev!BB11),".",LitRev!BB11)</f>
        <v>.</v>
      </c>
      <c r="BC11" s="25" t="str">
        <f>IF(ISBLANK(LitRev!BC11),".",LitRev!BC11)</f>
        <v>.</v>
      </c>
      <c r="BD11" s="25" t="str">
        <f>IF(ISBLANK(LitRev!BD11),".",LitRev!BD11)</f>
        <v>.</v>
      </c>
      <c r="BE11" s="25" t="str">
        <f>IF(ISBLANK(LitRev!BE11),".",LitRev!BE11)</f>
        <v>List1</v>
      </c>
      <c r="BF11" s="25" t="str">
        <f>IF(ISBLANK(LitRev!BF11),".",LitRev!BF11)</f>
        <v>List1</v>
      </c>
      <c r="BG11" s="25" t="str">
        <f>IF(ISBLANK(LitRev!BG11),".",LitRev!BG11)</f>
        <v>List1</v>
      </c>
      <c r="BH11" s="25" t="str">
        <f>IF(ISBLANK(LitRev!BH11),".",LitRev!BH11)</f>
        <v>List1</v>
      </c>
      <c r="BI11" s="25" t="str">
        <f>IF(ISBLANK(LitRev!BI11),".",LitRev!BI11)</f>
        <v>List1</v>
      </c>
      <c r="BJ11" s="25" t="str">
        <f>IF(ISBLANK(LitRev!BJ11),".",LitRev!BJ11)</f>
        <v>List1</v>
      </c>
      <c r="BK11" s="25" t="str">
        <f>IF(ISBLANK(LitRev!BK11),".",LitRev!BK11)</f>
        <v>List1</v>
      </c>
      <c r="BL11" s="25" t="str">
        <f>IF(ISBLANK(LitRev!BL11),".",LitRev!BL11)</f>
        <v>List1</v>
      </c>
      <c r="BM11" s="25" t="str">
        <f>IF(ISBLANK(LitRev!BM11),".",LitRev!BM11)</f>
        <v>List1</v>
      </c>
      <c r="BN11" s="25" t="str">
        <f>IF(ISBLANK(LitRev!BN11),".",LitRev!BN11)</f>
        <v>List1</v>
      </c>
      <c r="BO11" s="25" t="str">
        <f>IF(ISBLANK(LitRev!BO11),".",LitRev!BO11)</f>
        <v>List1</v>
      </c>
      <c r="BP11" s="25" t="str">
        <f>IF(ISBLANK(LitRev!BP11),".",LitRev!BP11)</f>
        <v>List1</v>
      </c>
      <c r="BQ11" s="25" t="str">
        <f>IF(ISBLANK(LitRev!BQ11),".",LitRev!BQ11)</f>
        <v>List1</v>
      </c>
      <c r="BR11" s="25" t="str">
        <f>IF(ISBLANK(LitRev!BR11),".",LitRev!BR11)</f>
        <v>List1</v>
      </c>
      <c r="BS11" s="25" t="str">
        <f>IF(ISBLANK(LitRev!BS11),".",LitRev!BS11)</f>
        <v>List1</v>
      </c>
      <c r="BT11" s="25" t="str">
        <f>IF(ISBLANK(LitRev!BT11),".",LitRev!BT11)</f>
        <v>List1</v>
      </c>
      <c r="BU11" s="25" t="str">
        <f>IF(ISBLANK(LitRev!BU11),".",LitRev!BU11)</f>
        <v>.</v>
      </c>
      <c r="BV11" s="25" t="str">
        <f>IF(ISBLANK(LitRev!BV11),".",LitRev!BV11)</f>
        <v>.</v>
      </c>
      <c r="BW11" s="25" t="str">
        <f>IF(ISBLANK(LitRev!BW11),".",LitRev!BW11)</f>
        <v>.</v>
      </c>
      <c r="BX11" s="25" t="str">
        <f>IF(ISBLANK(LitRev!BX11),".",LitRev!BX11)</f>
        <v>.</v>
      </c>
      <c r="BY11" s="25" t="str">
        <f>IF(ISBLANK(LitRev!BY11),".",LitRev!BY11)</f>
        <v>.</v>
      </c>
      <c r="BZ11" s="25" t="str">
        <f>IF(ISBLANK(LitRev!BZ11),".",LitRev!BZ11)</f>
        <v>List1</v>
      </c>
      <c r="CA11" s="25" t="str">
        <f>IF(ISBLANK(LitRev!CA11),".",LitRev!CA11)</f>
        <v>List1</v>
      </c>
      <c r="CB11" s="25" t="str">
        <f>IF(ISBLANK(LitRev!CB11),".",LitRev!CB11)</f>
        <v>List1</v>
      </c>
      <c r="CC11" s="25" t="str">
        <f>IF(ISBLANK(LitRev!CC11),".",LitRev!CC11)</f>
        <v>List1</v>
      </c>
      <c r="CD11" s="25" t="str">
        <f>IF(ISBLANK(LitRev!CD11),".",LitRev!CD11)</f>
        <v>List1</v>
      </c>
      <c r="CE11" s="25" t="str">
        <f>IF(ISBLANK(LitRev!CE11),".",LitRev!CE11)</f>
        <v>List1</v>
      </c>
      <c r="CF11" s="25" t="str">
        <f>IF(ISBLANK(LitRev!CF11),".",LitRev!CF11)</f>
        <v>List1</v>
      </c>
      <c r="CG11" s="25" t="str">
        <f>IF(ISBLANK(LitRev!CG11),".",LitRev!CG11)</f>
        <v>List1</v>
      </c>
      <c r="CH11" s="25" t="str">
        <f>IF(ISBLANK(LitRev!CH11),".",LitRev!CH11)</f>
        <v>List1</v>
      </c>
      <c r="CI11" s="25" t="str">
        <f>IF(ISBLANK(LitRev!CI11),".",LitRev!CI11)</f>
        <v>List1</v>
      </c>
      <c r="CJ11" s="25" t="str">
        <f>IF(ISBLANK(LitRev!CJ11),".",LitRev!CJ11)</f>
        <v>List1</v>
      </c>
      <c r="CK11" s="25" t="str">
        <f>IF(ISBLANK(LitRev!CK11),".",LitRev!CK11)</f>
        <v>List1</v>
      </c>
      <c r="CL11" s="25" t="str">
        <f>IF(ISBLANK(LitRev!CL11),".",LitRev!CL11)</f>
        <v>List1</v>
      </c>
      <c r="CM11" s="25" t="str">
        <f>IF(ISBLANK(LitRev!CM11),".",LitRev!CM11)</f>
        <v>List1</v>
      </c>
      <c r="CN11" s="25" t="str">
        <f>IF(ISBLANK(LitRev!CN11),".",LitRev!CN11)</f>
        <v>List1</v>
      </c>
      <c r="CO11" s="25" t="str">
        <f>IF(ISBLANK(LitRev!CO11),".",LitRev!CO11)</f>
        <v>List1</v>
      </c>
      <c r="CP11" s="25" t="str">
        <f>IF(ISBLANK(LitRev!CP11),".",LitRev!CP11)</f>
        <v>List1</v>
      </c>
      <c r="CQ11" s="25" t="str">
        <f>IF(ISBLANK(LitRev!CQ11),".",LitRev!CQ11)</f>
        <v>List1</v>
      </c>
      <c r="CR11" s="25" t="str">
        <f>IF(ISBLANK(LitRev!CR11),".",LitRev!CR11)</f>
        <v>.</v>
      </c>
      <c r="CS11" s="25" t="str">
        <f>IF(ISBLANK(LitRev!CS11),".",LitRev!CS11)</f>
        <v>.</v>
      </c>
      <c r="CT11" s="25" t="str">
        <f>IF(ISBLANK(LitRev!CT11),".",LitRev!CT11)</f>
        <v>List1</v>
      </c>
      <c r="CU11" s="25" t="str">
        <f>IF(ISBLANK(LitRev!CU11),".",LitRev!CU11)</f>
        <v>List1</v>
      </c>
      <c r="CV11" s="25" t="str">
        <f>IF(ISBLANK(LitRev!CV11),".",LitRev!CV11)</f>
        <v>List1</v>
      </c>
      <c r="CW11" s="25" t="str">
        <f>IF(ISBLANK(LitRev!CW11),".",LitRev!CW11)</f>
        <v>List1</v>
      </c>
      <c r="CX11" s="25" t="str">
        <f>IF(ISBLANK(LitRev!CX11),".",LitRev!CX11)</f>
        <v>List1</v>
      </c>
      <c r="CY11" s="25" t="str">
        <f>IF(ISBLANK(LitRev!CY11),".",LitRev!CY11)</f>
        <v>List1</v>
      </c>
      <c r="CZ11" s="25" t="str">
        <f>IF(ISBLANK(LitRev!CZ11),".",LitRev!CZ11)</f>
        <v>List1</v>
      </c>
      <c r="DA11" s="25" t="str">
        <f>IF(ISBLANK(LitRev!DA11),".",LitRev!DA11)</f>
        <v>List1</v>
      </c>
      <c r="DB11" s="25" t="str">
        <f>IF(ISBLANK(LitRev!DB11),".",LitRev!DB11)</f>
        <v>List1</v>
      </c>
      <c r="DC11" s="25" t="str">
        <f>IF(ISBLANK(LitRev!DC11),".",LitRev!DC11)</f>
        <v>List1</v>
      </c>
      <c r="DD11" s="25" t="str">
        <f>IF(ISBLANK(LitRev!DD11),".",LitRev!DD11)</f>
        <v>List1</v>
      </c>
      <c r="DE11" s="25" t="str">
        <f>IF(ISBLANK(LitRev!DE11),".",LitRev!DE11)</f>
        <v>List1</v>
      </c>
      <c r="DF11" s="25" t="str">
        <f>IF(ISBLANK(LitRev!DF11),".",LitRev!DF11)</f>
        <v>List1</v>
      </c>
      <c r="DG11" s="25" t="str">
        <f>IF(ISBLANK(LitRev!DG11),".",LitRev!DG11)</f>
        <v>List1</v>
      </c>
      <c r="DH11" s="25" t="str">
        <f>IF(ISBLANK(LitRev!DH11),".",LitRev!DH11)</f>
        <v>List1</v>
      </c>
      <c r="DI11" s="25" t="str">
        <f>IF(ISBLANK(LitRev!DI11),".",LitRev!DI11)</f>
        <v>List1</v>
      </c>
      <c r="DJ11" s="25" t="str">
        <f>IF(ISBLANK(LitRev!DJ11),".",LitRev!DJ11)</f>
        <v>List1</v>
      </c>
      <c r="DK11" s="25" t="str">
        <f>IF(ISBLANK(LitRev!DK11),".",LitRev!DK11)</f>
        <v>List1</v>
      </c>
      <c r="DL11" s="25" t="str">
        <f>IF(ISBLANK(LitRev!DL11),".",LitRev!DL11)</f>
        <v>List1</v>
      </c>
      <c r="DM11" s="25" t="str">
        <f>IF(ISBLANK(LitRev!DM11),".",LitRev!DM11)</f>
        <v>List1</v>
      </c>
      <c r="DN11" s="25" t="str">
        <f>IF(ISBLANK(LitRev!DN11),".",LitRev!DN11)</f>
        <v>List1</v>
      </c>
      <c r="DO11" s="25" t="str">
        <f>IF(ISBLANK(LitRev!DO11),".",LitRev!DO11)</f>
        <v>List1</v>
      </c>
      <c r="DP11" s="25" t="str">
        <f>IF(ISBLANK(LitRev!DP11),".",LitRev!DP11)</f>
        <v>List1</v>
      </c>
      <c r="DQ11" s="25" t="str">
        <f>IF(ISBLANK(LitRev!DQ11),".",LitRev!DQ11)</f>
        <v>List1</v>
      </c>
      <c r="DR11" s="25" t="str">
        <f>IF(ISBLANK(LitRev!DR11),".",LitRev!DR11)</f>
        <v>List1</v>
      </c>
      <c r="DS11" s="25" t="str">
        <f>IF(ISBLANK(LitRev!DS11),".",LitRev!DS11)</f>
        <v>List1</v>
      </c>
      <c r="DT11" s="25" t="str">
        <f>IF(ISBLANK(LitRev!DT11),".",LitRev!DT11)</f>
        <v>List1</v>
      </c>
      <c r="DU11" s="25" t="str">
        <f>IF(ISBLANK(LitRev!DU11),".",LitRev!DU11)</f>
        <v>List1</v>
      </c>
      <c r="DV11" s="25" t="str">
        <f>IF(ISBLANK(LitRev!DV11),".",LitRev!DV11)</f>
        <v>List1</v>
      </c>
      <c r="DW11" s="25" t="str">
        <f>IF(ISBLANK(LitRev!DW11),".",LitRev!DW11)</f>
        <v>List1</v>
      </c>
      <c r="DX11" s="25" t="str">
        <f>IF(ISBLANK(LitRev!DX11),".",LitRev!DX11)</f>
        <v>List1</v>
      </c>
      <c r="DY11" s="25" t="str">
        <f>IF(ISBLANK(LitRev!DY11),".",LitRev!DY11)</f>
        <v>List1</v>
      </c>
      <c r="DZ11" s="25" t="str">
        <f>IF(ISBLANK(LitRev!DZ11),".",LitRev!DZ11)</f>
        <v>List1</v>
      </c>
      <c r="EA11" s="25" t="str">
        <f>IF(ISBLANK(LitRev!EA11),".",LitRev!EA11)</f>
        <v>List1</v>
      </c>
      <c r="EB11" s="25" t="str">
        <f>IF(ISBLANK(LitRev!EB11),".",LitRev!EB11)</f>
        <v>List1</v>
      </c>
      <c r="EC11" s="25" t="str">
        <f>IF(ISBLANK(LitRev!EC11),".",LitRev!EC11)</f>
        <v>List1</v>
      </c>
      <c r="ED11" s="25" t="str">
        <f>IF(ISBLANK(LitRev!ED11),".",LitRev!ED11)</f>
        <v>List1</v>
      </c>
      <c r="EE11" s="25" t="str">
        <f>IF(ISBLANK(LitRev!EE11),".",LitRev!EE11)</f>
        <v>List1</v>
      </c>
      <c r="EF11" s="25" t="str">
        <f>IF(ISBLANK(LitRev!EF11),".",LitRev!EF11)</f>
        <v>List1</v>
      </c>
      <c r="EG11" s="25" t="str">
        <f>IF(ISBLANK(LitRev!EG11),".",LitRev!EG11)</f>
        <v>List1</v>
      </c>
      <c r="EH11" s="25" t="str">
        <f>IF(ISBLANK(LitRev!EH11),".",LitRev!EH11)</f>
        <v>List1</v>
      </c>
      <c r="EI11" s="25" t="str">
        <f>IF(ISBLANK(LitRev!EI11),".",LitRev!EI11)</f>
        <v>List1</v>
      </c>
      <c r="EJ11" s="25" t="str">
        <f>IF(ISBLANK(LitRev!EJ11),".",LitRev!EJ11)</f>
        <v>List1</v>
      </c>
      <c r="EK11" s="25" t="str">
        <f>IF(ISBLANK(LitRev!EK11),".",LitRev!EK11)</f>
        <v>List1</v>
      </c>
      <c r="EL11" s="25" t="str">
        <f>IF(ISBLANK(LitRev!EL11),".",LitRev!EL11)</f>
        <v>List1</v>
      </c>
      <c r="EM11" s="25" t="str">
        <f>IF(ISBLANK(LitRev!EM11),".",LitRev!EM11)</f>
        <v>List1</v>
      </c>
      <c r="EN11" s="25" t="str">
        <f>IF(ISBLANK(LitRev!EN11),".",LitRev!EN11)</f>
        <v>List1</v>
      </c>
      <c r="EO11" s="25" t="str">
        <f>IF(ISBLANK(LitRev!EO11),".",LitRev!EO11)</f>
        <v>List1</v>
      </c>
      <c r="EP11" s="25" t="str">
        <f>IF(ISBLANK(LitRev!EP11),".",LitRev!EP11)</f>
        <v>List1</v>
      </c>
      <c r="EQ11" s="25" t="str">
        <f>IF(ISBLANK(LitRev!EQ11),".",LitRev!EQ11)</f>
        <v>List1</v>
      </c>
      <c r="ER11" s="25" t="str">
        <f>IF(ISBLANK(LitRev!ER11),".",LitRev!ER11)</f>
        <v>List1</v>
      </c>
      <c r="ES11" s="25" t="str">
        <f>IF(ISBLANK(LitRev!ES11),".",LitRev!ES11)</f>
        <v>List1</v>
      </c>
      <c r="ET11" s="25" t="str">
        <f>IF(ISBLANK(LitRev!ET11),".",LitRev!ET11)</f>
        <v>List1</v>
      </c>
      <c r="EU11" s="25" t="str">
        <f>IF(ISBLANK(LitRev!EU11),".",LitRev!EU11)</f>
        <v>List1</v>
      </c>
      <c r="EV11" s="25" t="str">
        <f>IF(ISBLANK(LitRev!EV11),".",LitRev!EV11)</f>
        <v>List1</v>
      </c>
      <c r="EW11" s="25" t="str">
        <f>IF(ISBLANK(LitRev!EW11),".",LitRev!EW11)</f>
        <v>List1</v>
      </c>
      <c r="EX11" s="25" t="str">
        <f>IF(ISBLANK(LitRev!EX11),".",LitRev!EX11)</f>
        <v>List1</v>
      </c>
      <c r="EY11" s="25" t="str">
        <f>IF(ISBLANK(LitRev!EY11),".",LitRev!EY11)</f>
        <v>List1</v>
      </c>
      <c r="EZ11" s="25" t="str">
        <f>IF(ISBLANK(LitRev!EZ11),".",LitRev!EZ11)</f>
        <v>List1</v>
      </c>
      <c r="FA11" s="25" t="str">
        <f>IF(ISBLANK(LitRev!FA11),".",LitRev!FA11)</f>
        <v>List1</v>
      </c>
      <c r="FB11" s="25" t="str">
        <f>IF(ISBLANK(LitRev!FB11),".",LitRev!FB11)</f>
        <v>List1</v>
      </c>
      <c r="FC11" s="25" t="str">
        <f>IF(ISBLANK(LitRev!FC11),".",LitRev!FC11)</f>
        <v>List1</v>
      </c>
      <c r="FD11" s="25" t="str">
        <f>IF(ISBLANK(LitRev!FD11),".",LitRev!FD11)</f>
        <v>List1</v>
      </c>
      <c r="FE11" s="25" t="str">
        <f>IF(ISBLANK(LitRev!FE11),".",LitRev!FE11)</f>
        <v>List1</v>
      </c>
      <c r="FF11" s="25" t="str">
        <f>IF(ISBLANK(LitRev!FF11),".",LitRev!FF11)</f>
        <v>List1</v>
      </c>
      <c r="FG11" s="25" t="str">
        <f>IF(ISBLANK(LitRev!FG11),".",LitRev!FG11)</f>
        <v>List1</v>
      </c>
      <c r="FH11" s="25" t="str">
        <f>IF(ISBLANK(LitRev!FH11),".",LitRev!FH11)</f>
        <v>List1</v>
      </c>
      <c r="FI11" s="25" t="str">
        <f>IF(ISBLANK(LitRev!FI11),".",LitRev!FI11)</f>
        <v>List1</v>
      </c>
      <c r="FJ11" s="25" t="str">
        <f>IF(ISBLANK(LitRev!FJ11),".",LitRev!FJ11)</f>
        <v>List1</v>
      </c>
      <c r="FK11" s="25" t="str">
        <f>IF(ISBLANK(LitRev!FK11),".",LitRev!FK11)</f>
        <v>List1</v>
      </c>
      <c r="FL11" s="25" t="str">
        <f>IF(ISBLANK(LitRev!FL11),".",LitRev!FL11)</f>
        <v>List1</v>
      </c>
      <c r="FM11" s="25" t="str">
        <f>IF(ISBLANK(LitRev!FM11),".",LitRev!FM11)</f>
        <v>List1</v>
      </c>
      <c r="FN11" s="25" t="str">
        <f>IF(ISBLANK(LitRev!FN11),".",LitRev!FN11)</f>
        <v>List1</v>
      </c>
      <c r="FO11" s="25" t="str">
        <f>IF(ISBLANK(LitRev!FO11),".",LitRev!FO11)</f>
        <v>List1</v>
      </c>
      <c r="FP11" s="25" t="str">
        <f>IF(ISBLANK(LitRev!FP11),".",LitRev!FP11)</f>
        <v>List1</v>
      </c>
      <c r="FQ11" s="25" t="str">
        <f>IF(ISBLANK(LitRev!FQ11),".",LitRev!FQ11)</f>
        <v>List1</v>
      </c>
      <c r="FR11" s="25" t="str">
        <f>IF(ISBLANK(LitRev!FR11),".",LitRev!FR11)</f>
        <v>List1</v>
      </c>
      <c r="FS11" s="25" t="str">
        <f>IF(ISBLANK(LitRev!FS11),".",LitRev!FS11)</f>
        <v>List1</v>
      </c>
      <c r="FT11" s="25" t="str">
        <f>IF(ISBLANK(LitRev!FT11),".",LitRev!FT11)</f>
        <v>List1</v>
      </c>
      <c r="FU11" s="25" t="str">
        <f>IF(ISBLANK(LitRev!FU11),".",LitRev!FU11)</f>
        <v>List1</v>
      </c>
      <c r="FV11" s="25" t="str">
        <f>IF(ISBLANK(LitRev!FV11),".",LitRev!FV11)</f>
        <v>List1</v>
      </c>
      <c r="FW11" s="25" t="str">
        <f>IF(ISBLANK(LitRev!FW11),".",LitRev!FW11)</f>
        <v>List1</v>
      </c>
      <c r="FX11" s="25" t="str">
        <f>IF(ISBLANK(LitRev!FX11),".",LitRev!FX11)</f>
        <v>List1</v>
      </c>
      <c r="FY11" s="25" t="str">
        <f>IF(ISBLANK(LitRev!FY11),".",LitRev!FY11)</f>
        <v>List1</v>
      </c>
      <c r="FZ11" s="25" t="str">
        <f>IF(ISBLANK(LitRev!FZ11),".",LitRev!FZ11)</f>
        <v>List1</v>
      </c>
      <c r="GA11" s="25" t="str">
        <f>IF(ISBLANK(LitRev!GA11),".",LitRev!GA11)</f>
        <v>List1</v>
      </c>
      <c r="GB11" s="25" t="str">
        <f>IF(ISBLANK(LitRev!GB11),".",LitRev!GB11)</f>
        <v>List1</v>
      </c>
      <c r="GC11" s="25" t="str">
        <f>IF(ISBLANK(LitRev!GC11),".",LitRev!GC11)</f>
        <v>List1</v>
      </c>
      <c r="GD11" s="25" t="str">
        <f>IF(ISBLANK(LitRev!GD11),".",LitRev!GD11)</f>
        <v>List1</v>
      </c>
      <c r="GE11" s="25" t="str">
        <f>IF(ISBLANK(LitRev!GE11),".",LitRev!GE11)</f>
        <v>List1</v>
      </c>
      <c r="GF11" s="25" t="str">
        <f>IF(ISBLANK(LitRev!GF11),".",LitRev!GF11)</f>
        <v>List1</v>
      </c>
      <c r="GG11" s="25" t="str">
        <f>IF(ISBLANK(LitRev!GG11),".",LitRev!GG11)</f>
        <v>List1</v>
      </c>
      <c r="GH11" s="25" t="str">
        <f>IF(ISBLANK(LitRev!GH11),".",LitRev!GH11)</f>
        <v>List1</v>
      </c>
      <c r="GI11" s="25" t="str">
        <f>IF(ISBLANK(LitRev!GI11),".",LitRev!GI11)</f>
        <v>List1</v>
      </c>
      <c r="GJ11" s="25" t="str">
        <f>IF(ISBLANK(LitRev!GJ11),".",LitRev!GJ11)</f>
        <v>List1</v>
      </c>
      <c r="GK11" s="25" t="str">
        <f>IF(ISBLANK(LitRev!GK11),".",LitRev!GK11)</f>
        <v>List1</v>
      </c>
      <c r="GL11" s="25" t="str">
        <f>IF(ISBLANK(LitRev!GL11),".",LitRev!GL11)</f>
        <v>List1</v>
      </c>
      <c r="GM11" s="25" t="str">
        <f>IF(ISBLANK(LitRev!GM11),".",LitRev!GM11)</f>
        <v>List1</v>
      </c>
      <c r="GN11" s="25" t="str">
        <f>IF(ISBLANK(LitRev!GN11),".",LitRev!GN11)</f>
        <v>List1</v>
      </c>
      <c r="GO11" s="25" t="str">
        <f>IF(ISBLANK(LitRev!GO11),".",LitRev!GO11)</f>
        <v>List1</v>
      </c>
      <c r="GP11" s="25" t="str">
        <f>IF(ISBLANK(LitRev!GP11),".",LitRev!GP11)</f>
        <v>List1</v>
      </c>
      <c r="GQ11" s="25" t="str">
        <f>IF(ISBLANK(LitRev!GQ11),".",LitRev!GQ11)</f>
        <v>List1</v>
      </c>
      <c r="GR11" s="25" t="str">
        <f>IF(ISBLANK(LitRev!GR11),".",LitRev!GR11)</f>
        <v>List1</v>
      </c>
      <c r="GS11" s="25" t="str">
        <f>IF(ISBLANK(LitRev!GS11),".",LitRev!GS11)</f>
        <v>List1</v>
      </c>
      <c r="GT11" s="25" t="str">
        <f>IF(ISBLANK(LitRev!GT11),".",LitRev!GT11)</f>
        <v>List1</v>
      </c>
      <c r="GU11" s="25" t="str">
        <f>IF(ISBLANK(LitRev!GU11),".",LitRev!GU11)</f>
        <v>List2</v>
      </c>
      <c r="GV11" s="25" t="str">
        <f>IF(ISBLANK(LitRev!GV11),".",LitRev!GV11)</f>
        <v>List2</v>
      </c>
      <c r="GW11" s="25" t="str">
        <f>IF(ISBLANK(LitRev!GW11),".",LitRev!GW11)</f>
        <v>List2</v>
      </c>
      <c r="GX11" s="25" t="str">
        <f>IF(ISBLANK(LitRev!GX11),".",LitRev!GX11)</f>
        <v>List2</v>
      </c>
      <c r="GY11" s="25" t="str">
        <f>IF(ISBLANK(LitRev!GY11),".",LitRev!GY11)</f>
        <v>List2</v>
      </c>
      <c r="GZ11" s="25" t="str">
        <f>IF(ISBLANK(LitRev!GZ11),".",LitRev!GZ11)</f>
        <v>List2</v>
      </c>
      <c r="HA11" s="25" t="str">
        <f>IF(ISBLANK(LitRev!HA11),".",LitRev!HA11)</f>
        <v>List2</v>
      </c>
      <c r="HB11" s="25" t="str">
        <f>IF(ISBLANK(LitRev!HB11),".",LitRev!HB11)</f>
        <v>List2</v>
      </c>
      <c r="HC11" s="25" t="str">
        <f>IF(ISBLANK(LitRev!HC11),".",LitRev!HC11)</f>
        <v>List2</v>
      </c>
      <c r="HD11" s="25" t="str">
        <f>IF(ISBLANK(LitRev!HD11),".",LitRev!HD11)</f>
        <v>List2</v>
      </c>
      <c r="HE11" s="25" t="str">
        <f>IF(ISBLANK(LitRev!HE11),".",LitRev!HE11)</f>
        <v>List2</v>
      </c>
      <c r="HF11" s="25" t="str">
        <f>IF(ISBLANK(LitRev!HF11),".",LitRev!HF11)</f>
        <v>List2</v>
      </c>
      <c r="HG11" s="25" t="str">
        <f>IF(ISBLANK(LitRev!HG11),".",LitRev!HG11)</f>
        <v>List2</v>
      </c>
      <c r="HH11" s="25" t="str">
        <f>IF(ISBLANK(LitRev!HH11),".",LitRev!HH11)</f>
        <v>List2</v>
      </c>
      <c r="HI11" s="25" t="str">
        <f>IF(ISBLANK(LitRev!HI11),".",LitRev!HI11)</f>
        <v>List2</v>
      </c>
      <c r="HJ11" s="25" t="str">
        <f>IF(ISBLANK(LitRev!HJ11),".",LitRev!HJ11)</f>
        <v>List2</v>
      </c>
      <c r="HK11" s="25" t="str">
        <f>IF(ISBLANK(LitRev!HK11),".",LitRev!HK11)</f>
        <v>List2</v>
      </c>
      <c r="HL11" s="25" t="str">
        <f>IF(ISBLANK(LitRev!HL11),".",LitRev!HL11)</f>
        <v>List2</v>
      </c>
      <c r="HM11" s="25" t="str">
        <f>IF(ISBLANK(LitRev!HM11),".",LitRev!HM11)</f>
        <v>List2</v>
      </c>
      <c r="HN11" s="25" t="str">
        <f>IF(ISBLANK(LitRev!HN11),".",LitRev!HN11)</f>
        <v>List2</v>
      </c>
      <c r="HO11" s="25" t="str">
        <f>IF(ISBLANK(LitRev!HO11),".",LitRev!HO11)</f>
        <v>List2</v>
      </c>
      <c r="HP11" s="25" t="str">
        <f>IF(ISBLANK(LitRev!HP11),".",LitRev!HP11)</f>
        <v>List2</v>
      </c>
      <c r="HQ11" s="25" t="str">
        <f>IF(ISBLANK(LitRev!HQ11),".",LitRev!HQ11)</f>
        <v>List2</v>
      </c>
      <c r="HR11" s="25" t="str">
        <f>IF(ISBLANK(LitRev!HR11),".",LitRev!HR11)</f>
        <v>List2</v>
      </c>
      <c r="HS11" s="25" t="str">
        <f>IF(ISBLANK(LitRev!HS11),".",LitRev!HS11)</f>
        <v>List2</v>
      </c>
      <c r="HT11" s="25" t="str">
        <f>IF(ISBLANK(LitRev!HT11),".",LitRev!HT11)</f>
        <v>List2</v>
      </c>
      <c r="HU11" s="25" t="str">
        <f>IF(ISBLANK(LitRev!HU11),".",LitRev!HU11)</f>
        <v>List2</v>
      </c>
      <c r="HV11" s="25" t="str">
        <f>IF(ISBLANK(LitRev!HV11),".",LitRev!HV11)</f>
        <v>List2</v>
      </c>
      <c r="HW11" s="25" t="str">
        <f>IF(ISBLANK(LitRev!HW11),".",LitRev!HW11)</f>
        <v>List3</v>
      </c>
      <c r="HX11" s="25" t="str">
        <f>IF(ISBLANK(LitRev!HX11),".",LitRev!HX11)</f>
        <v>List3</v>
      </c>
      <c r="HY11" s="25" t="str">
        <f>IF(ISBLANK(LitRev!HY11),".",LitRev!HY11)</f>
        <v>List3</v>
      </c>
      <c r="HZ11" s="25" t="str">
        <f>IF(ISBLANK(LitRev!HZ11),".",LitRev!HZ11)</f>
        <v>List3</v>
      </c>
      <c r="IA11" s="25" t="str">
        <f>IF(ISBLANK(LitRev!IA11),".",LitRev!IA11)</f>
        <v>List3</v>
      </c>
      <c r="IB11" s="25" t="str">
        <f>IF(ISBLANK(LitRev!IB11),".",LitRev!IB11)</f>
        <v>List3</v>
      </c>
      <c r="IC11" s="25" t="str">
        <f>IF(ISBLANK(LitRev!IC11),".",LitRev!IC11)</f>
        <v>List3</v>
      </c>
      <c r="ID11" s="25" t="str">
        <f>IF(ISBLANK(LitRev!ID11),".",LitRev!ID11)</f>
        <v>List3</v>
      </c>
      <c r="IE11" s="25" t="str">
        <f>IF(ISBLANK(LitRev!IE11),".",LitRev!IE11)</f>
        <v>List3</v>
      </c>
      <c r="IF11" s="25" t="str">
        <f>IF(ISBLANK(LitRev!IF11),".",LitRev!IF11)</f>
        <v>List3</v>
      </c>
      <c r="IG11" s="25" t="str">
        <f>IF(ISBLANK(LitRev!IG11),".",LitRev!IG11)</f>
        <v>List3</v>
      </c>
      <c r="IH11" s="25" t="str">
        <f>IF(ISBLANK(LitRev!IH11),".",LitRev!IH11)</f>
        <v>List3</v>
      </c>
      <c r="II11" s="25" t="str">
        <f>IF(ISBLANK(LitRev!II11),".",LitRev!II11)</f>
        <v>List3</v>
      </c>
      <c r="IJ11" s="25" t="str">
        <f>IF(ISBLANK(LitRev!IJ11),".",LitRev!IJ11)</f>
        <v>List3</v>
      </c>
      <c r="IK11" s="25" t="str">
        <f>IF(ISBLANK(LitRev!IK11),".",LitRev!IK11)</f>
        <v>List3</v>
      </c>
      <c r="IL11" s="25" t="str">
        <f>IF(ISBLANK(LitRev!IL11),".",LitRev!IL11)</f>
        <v>List3</v>
      </c>
      <c r="IM11" s="25" t="str">
        <f>IF(ISBLANK(LitRev!IM11),".",LitRev!IM11)</f>
        <v>List3</v>
      </c>
      <c r="IN11" s="25" t="str">
        <f>IF(ISBLANK(LitRev!IN11),".",LitRev!IN11)</f>
        <v>List3</v>
      </c>
      <c r="IO11" s="25" t="str">
        <f>IF(ISBLANK(LitRev!IO11),".",LitRev!IO11)</f>
        <v>List3</v>
      </c>
      <c r="IP11" s="25" t="str">
        <f>IF(ISBLANK(LitRev!IP11),".",LitRev!IP11)</f>
        <v>List3</v>
      </c>
      <c r="IQ11" s="25" t="str">
        <f>IF(ISBLANK(LitRev!IQ11),".",LitRev!IQ11)</f>
        <v>List3</v>
      </c>
      <c r="IR11" s="25" t="str">
        <f>IF(ISBLANK(LitRev!IR11),".",LitRev!IR11)</f>
        <v>List3</v>
      </c>
      <c r="IS11" s="25" t="str">
        <f>IF(ISBLANK(LitRev!IS11),".",LitRev!IS11)</f>
        <v>List3</v>
      </c>
      <c r="IT11" s="25" t="str">
        <f>IF(ISBLANK(LitRev!IT11),".",LitRev!IT11)</f>
        <v>List3</v>
      </c>
      <c r="IU11" s="25" t="str">
        <f>IF(ISBLANK(LitRev!IU11),".",LitRev!IU11)</f>
        <v>List3</v>
      </c>
      <c r="IV11" s="25" t="str">
        <f>IF(ISBLANK(LitRev!IV11),".",LitRev!IV11)</f>
        <v>List3</v>
      </c>
      <c r="IW11" s="25" t="str">
        <f>IF(ISBLANK(LitRev!IW11),".",LitRev!IW11)</f>
        <v>.</v>
      </c>
      <c r="IX11" s="25" t="str">
        <f>IF(ISBLANK(LitRev!IX11),".",LitRev!IX11)</f>
        <v>.</v>
      </c>
      <c r="IY11" s="25" t="str">
        <f>IF(ISBLANK(LitRev!IY11),".",LitRev!IY11)</f>
        <v>.</v>
      </c>
      <c r="IZ11" s="25" t="str">
        <f>IF(ISBLANK(LitRev!IZ11),".",LitRev!IZ11)</f>
        <v>List3</v>
      </c>
      <c r="JA11" s="25" t="str">
        <f>IF(ISBLANK(LitRev!JA11),".",LitRev!JA11)</f>
        <v>List3</v>
      </c>
      <c r="JB11" s="25" t="str">
        <f>IF(ISBLANK(LitRev!JB11),".",LitRev!JB11)</f>
        <v>List3</v>
      </c>
      <c r="JC11" s="25" t="str">
        <f>IF(ISBLANK(LitRev!JC11),".",LitRev!JC11)</f>
        <v>List3</v>
      </c>
      <c r="JD11" s="25" t="str">
        <f>IF(ISBLANK(LitRev!JD11),".",LitRev!JD11)</f>
        <v>List3</v>
      </c>
      <c r="JE11" s="25" t="str">
        <f>IF(ISBLANK(LitRev!JE11),".",LitRev!JE11)</f>
        <v>List3</v>
      </c>
      <c r="JF11" s="25" t="str">
        <f>IF(ISBLANK(LitRev!JF11),".",LitRev!JF11)</f>
        <v>List3</v>
      </c>
      <c r="JG11" s="25" t="str">
        <f>IF(ISBLANK(LitRev!JG11),".",LitRev!JG11)</f>
        <v>List3</v>
      </c>
      <c r="JH11" s="25" t="str">
        <f>IF(ISBLANK(LitRev!JH11),".",LitRev!JH11)</f>
        <v>List3</v>
      </c>
      <c r="JI11" s="25" t="str">
        <f>IF(ISBLANK(LitRev!JI11),".",LitRev!JI11)</f>
        <v>List3</v>
      </c>
      <c r="JJ11" s="25" t="str">
        <f>IF(ISBLANK(LitRev!JJ11),".",LitRev!JJ11)</f>
        <v>List3</v>
      </c>
      <c r="JK11" s="25" t="str">
        <f>IF(ISBLANK(LitRev!JK11),".",LitRev!JK11)</f>
        <v>List3</v>
      </c>
      <c r="JL11" s="25" t="str">
        <f>IF(ISBLANK(LitRev!JL11),".",LitRev!JL11)</f>
        <v>List3</v>
      </c>
      <c r="JM11" s="25" t="str">
        <f>IF(ISBLANK(LitRev!JM11),".",LitRev!JM11)</f>
        <v>List3</v>
      </c>
      <c r="JN11" s="25" t="str">
        <f>IF(ISBLANK(LitRev!JN11),".",LitRev!JN11)</f>
        <v>List3</v>
      </c>
      <c r="JO11" s="25" t="str">
        <f>IF(ISBLANK(LitRev!JO11),".",LitRev!JO11)</f>
        <v>List3</v>
      </c>
      <c r="JP11" s="25" t="str">
        <f>IF(ISBLANK(LitRev!JP11),".",LitRev!JP11)</f>
        <v>List3</v>
      </c>
      <c r="JQ11" s="25" t="str">
        <f>IF(ISBLANK(LitRev!JQ11),".",LitRev!JQ11)</f>
        <v>List3</v>
      </c>
      <c r="JR11" s="25" t="str">
        <f>IF(ISBLANK(LitRev!JR11),".",LitRev!JR11)</f>
        <v>List3</v>
      </c>
      <c r="JS11" s="25" t="str">
        <f>IF(ISBLANK(LitRev!JS11),".",LitRev!JS11)</f>
        <v>List3</v>
      </c>
      <c r="JT11" s="25" t="str">
        <f>IF(ISBLANK(LitRev!JT11),".",LitRev!JT11)</f>
        <v>List3</v>
      </c>
      <c r="JU11" s="25" t="str">
        <f>IF(ISBLANK(LitRev!JU11),".",LitRev!JU11)</f>
        <v>List3</v>
      </c>
      <c r="JV11" s="25" t="str">
        <f>IF(ISBLANK(LitRev!JV11),".",LitRev!JV11)</f>
        <v>List3</v>
      </c>
      <c r="JW11" s="25" t="str">
        <f>IF(ISBLANK(LitRev!JW11),".",LitRev!JW11)</f>
        <v>List3</v>
      </c>
      <c r="JX11" s="25" t="str">
        <f>IF(ISBLANK(LitRev!JX11),".",LitRev!JX11)</f>
        <v>List3</v>
      </c>
      <c r="JY11" s="25" t="str">
        <f>IF(ISBLANK(LitRev!JY11),".",LitRev!JY11)</f>
        <v>List3</v>
      </c>
      <c r="JZ11" s="25" t="str">
        <f>IF(ISBLANK(LitRev!JZ11),".",LitRev!JZ11)</f>
        <v>List3</v>
      </c>
      <c r="KA11" s="25" t="str">
        <f>IF(ISBLANK(LitRev!KA11),".",LitRev!KA11)</f>
        <v>List3</v>
      </c>
      <c r="KB11" s="25" t="str">
        <f>IF(ISBLANK(LitRev!KB11),".",LitRev!KB11)</f>
        <v>List3</v>
      </c>
      <c r="KC11" s="25" t="str">
        <f>IF(ISBLANK(LitRev!KC11),".",LitRev!KC11)</f>
        <v>List3</v>
      </c>
      <c r="KD11" s="25" t="str">
        <f>IF(ISBLANK(LitRev!KD11),".",LitRev!KD11)</f>
        <v>List3</v>
      </c>
      <c r="KE11" s="25" t="str">
        <f>IF(ISBLANK(LitRev!KE11),".",LitRev!KE11)</f>
        <v>List3</v>
      </c>
      <c r="KF11" s="25" t="str">
        <f>IF(ISBLANK(LitRev!KF11),".",LitRev!KF11)</f>
        <v>List3</v>
      </c>
      <c r="KG11" s="25" t="str">
        <f>IF(ISBLANK(LitRev!KG11),".",LitRev!KG11)</f>
        <v>List3</v>
      </c>
      <c r="KH11" s="25" t="str">
        <f>IF(ISBLANK(LitRev!KH11),".",LitRev!KH11)</f>
        <v>List3</v>
      </c>
      <c r="KI11" s="25" t="str">
        <f>IF(ISBLANK(LitRev!KI11),".",LitRev!KI11)</f>
        <v>List3</v>
      </c>
      <c r="KJ11" s="25" t="str">
        <f>IF(ISBLANK(LitRev!KJ11),".",LitRev!KJ11)</f>
        <v>List3</v>
      </c>
      <c r="KK11" s="25" t="str">
        <f>IF(ISBLANK(LitRev!KK11),".",LitRev!KK11)</f>
        <v>List3</v>
      </c>
      <c r="KL11" s="25" t="str">
        <f>IF(ISBLANK(LitRev!KL11),".",LitRev!KL11)</f>
        <v>List3</v>
      </c>
      <c r="KM11" s="25" t="str">
        <f>IF(ISBLANK(LitRev!KM11),".",LitRev!KM11)</f>
        <v>List3</v>
      </c>
      <c r="KN11" s="25" t="str">
        <f>IF(ISBLANK(LitRev!KN11),".",LitRev!KN11)</f>
        <v>List3</v>
      </c>
      <c r="KO11" s="25" t="str">
        <f>IF(ISBLANK(LitRev!KO11),".",LitRev!KO11)</f>
        <v>List3</v>
      </c>
      <c r="KP11" s="25" t="str">
        <f>IF(ISBLANK(LitRev!KP11),".",LitRev!KP11)</f>
        <v>List3</v>
      </c>
      <c r="KQ11" s="25" t="str">
        <f>IF(ISBLANK(LitRev!KQ11),".",LitRev!KQ11)</f>
        <v>List3</v>
      </c>
      <c r="KR11" s="25" t="str">
        <f>IF(ISBLANK(LitRev!KR11),".",LitRev!KR11)</f>
        <v>List3</v>
      </c>
      <c r="KS11" s="25" t="str">
        <f>IF(ISBLANK(LitRev!KS11),".",LitRev!KS11)</f>
        <v>List3</v>
      </c>
      <c r="KT11" s="25" t="str">
        <f>IF(ISBLANK(LitRev!KT11),".",LitRev!KT11)</f>
        <v>List3</v>
      </c>
      <c r="KU11" s="25" t="str">
        <f>IF(ISBLANK(LitRev!KU11),".",LitRev!KU11)</f>
        <v>List3</v>
      </c>
      <c r="KV11" s="25" t="str">
        <f>IF(ISBLANK(LitRev!KV11),".",LitRev!KV11)</f>
        <v>List3</v>
      </c>
      <c r="KW11" s="25" t="str">
        <f>IF(ISBLANK(LitRev!KW11),".",LitRev!KW11)</f>
        <v>List3</v>
      </c>
      <c r="KX11" s="25" t="str">
        <f>IF(ISBLANK(LitRev!KX11),".",LitRev!KX11)</f>
        <v>List3</v>
      </c>
      <c r="KY11" s="25" t="str">
        <f>IF(ISBLANK(LitRev!KY11),".",LitRev!KY11)</f>
        <v>.</v>
      </c>
      <c r="KZ11" s="25" t="str">
        <f>IF(ISBLANK(LitRev!KZ11),".",LitRev!KZ11)</f>
        <v>.</v>
      </c>
      <c r="LA11" s="25" t="str">
        <f>IF(ISBLANK(LitRev!LA11),".",LitRev!LA11)</f>
        <v>List3</v>
      </c>
      <c r="LB11" s="25" t="str">
        <f>IF(ISBLANK(LitRev!LB11),".",LitRev!LB11)</f>
        <v>List3</v>
      </c>
      <c r="LC11" s="25" t="str">
        <f>IF(ISBLANK(LitRev!LC11),".",LitRev!LC11)</f>
        <v>.</v>
      </c>
      <c r="LD11" s="25" t="str">
        <f>IF(ISBLANK(LitRev!LD11),".",LitRev!LD11)</f>
        <v>.</v>
      </c>
      <c r="LE11" s="25" t="str">
        <f>IF(ISBLANK(LitRev!LE11),".",LitRev!LE11)</f>
        <v>List1</v>
      </c>
      <c r="LF11" s="25" t="str">
        <f>IF(ISBLANK(LitRev!LF11),".",LitRev!LF11)</f>
        <v>.</v>
      </c>
      <c r="LG11" s="25" t="str">
        <f>IF(ISBLANK(LitRev!LG11),".",LitRev!LG11)</f>
        <v>List2</v>
      </c>
      <c r="LH11" s="25" t="str">
        <f>IF(ISBLANK(LitRev!LH11),".",LitRev!LH11)</f>
        <v>List2</v>
      </c>
      <c r="LI11" s="25" t="str">
        <f>IF(ISBLANK(LitRev!LI11),".",LitRev!LI11)</f>
        <v>.</v>
      </c>
      <c r="LJ11" s="25" t="str">
        <f>IF(ISBLANK(LitRev!LJ11),".",LitRev!LJ11)</f>
        <v>.</v>
      </c>
      <c r="LK11" s="25" t="str">
        <f>IF(ISBLANK(LitRev!LK11),".",LitRev!LK11)</f>
        <v>Added in January 2023</v>
      </c>
      <c r="LL11" s="25" t="str">
        <f>IF(ISBLANK(LitRev!LL11),".",LitRev!LL11)</f>
        <v>Added in January 2024</v>
      </c>
      <c r="LM11" s="25" t="str">
        <f>IF(ISBLANK(LitRev!LM11),".",LitRev!LM11)</f>
        <v>Added in January 2025</v>
      </c>
      <c r="LN11" s="25" t="str">
        <f>IF(ISBLANK(LitRev!LN11),".",LitRev!LN11)</f>
        <v>Added in January 2026</v>
      </c>
      <c r="LO11" s="25" t="str">
        <f>IF(ISBLANK(LitRev!LO11),".",LitRev!LO11)</f>
        <v>Added in January 2027</v>
      </c>
      <c r="LP11" s="25" t="str">
        <f>IF(ISBLANK(LitRev!LP11),".",LitRev!LP11)</f>
        <v>Added in January 2028</v>
      </c>
      <c r="LQ11" s="25" t="str">
        <f>IF(ISBLANK(LitRev!LQ11),".",LitRev!LQ11)</f>
        <v>Added in January 2029</v>
      </c>
      <c r="LR11" s="25" t="str">
        <f>IF(ISBLANK(LitRev!LR11),".",LitRev!LR11)</f>
        <v>Added in January 2030</v>
      </c>
      <c r="LS11" s="25" t="str">
        <f>IF(ISBLANK(LitRev!LS11),".",LitRev!LS11)</f>
        <v>Added in January 2031</v>
      </c>
      <c r="LT11" s="25" t="str">
        <f>IF(ISBLANK(LitRev!LT11),".",LitRev!LT11)</f>
        <v>Added in January 2032</v>
      </c>
      <c r="LU11" s="25" t="str">
        <f>IF(ISBLANK(LitRev!LU11),".",LitRev!LU11)</f>
        <v>Added in January 2033</v>
      </c>
      <c r="LV11" s="25" t="str">
        <f>IF(ISBLANK(LitRev!LV11),".",LitRev!LV11)</f>
        <v>Added in January 2034</v>
      </c>
      <c r="LW11" s="25" t="str">
        <f>IF(ISBLANK(LitRev!LW11),".",LitRev!LW11)</f>
        <v>Added in January 2035</v>
      </c>
      <c r="LX11" s="25" t="str">
        <f>IF(ISBLANK(LitRev!LX11),".",LitRev!LX11)</f>
        <v>Added in January 2036</v>
      </c>
      <c r="LY11" s="25" t="str">
        <f>IF(ISBLANK(LitRev!LY11),".",LitRev!LY11)</f>
        <v>Added in January 2037</v>
      </c>
      <c r="LZ11" s="25" t="str">
        <f>IF(ISBLANK(LitRev!LZ11),".",LitRev!LZ11)</f>
        <v>Added in January 2038</v>
      </c>
      <c r="MA11" s="25" t="str">
        <f>IF(ISBLANK(LitRev!MA11),".",LitRev!MA11)</f>
        <v>Added in January 2039</v>
      </c>
      <c r="MB11" s="25" t="str">
        <f>IF(ISBLANK(LitRev!MB11),".",LitRev!MB11)</f>
        <v>Added in January 2040</v>
      </c>
      <c r="MC11" s="25" t="str">
        <f>IF(ISBLANK(LitRev!MC11),".",LitRev!MC11)</f>
        <v>Added in January 2041</v>
      </c>
      <c r="MD11" s="25" t="str">
        <f>IF(ISBLANK(LitRev!MD11),".",LitRev!MD11)</f>
        <v>Added in January 2042</v>
      </c>
      <c r="ME11" s="25" t="str">
        <f>IF(ISBLANK(LitRev!ME11),".",LitRev!ME11)</f>
        <v>Added in January 2043</v>
      </c>
      <c r="MF11" s="25" t="str">
        <f>IF(ISBLANK(LitRev!MF11),".",LitRev!MF11)</f>
        <v>Added in January 2044</v>
      </c>
      <c r="MG11" s="25" t="str">
        <f>IF(ISBLANK(LitRev!MG11),".",LitRev!MG11)</f>
        <v>Added in January 2045</v>
      </c>
      <c r="MH11" s="25" t="str">
        <f>IF(ISBLANK(LitRev!MH11),".",LitRev!MH11)</f>
        <v>Added in January 2046</v>
      </c>
      <c r="MI11" s="25" t="str">
        <f>IF(ISBLANK(LitRev!MI11),".",LitRev!MI11)</f>
        <v>Added in January 2047</v>
      </c>
      <c r="MJ11" s="25" t="str">
        <f>IF(ISBLANK(LitRev!MJ11),".",LitRev!MJ11)</f>
        <v>Added in January 2048</v>
      </c>
      <c r="MK11" s="25" t="str">
        <f>IF(ISBLANK(LitRev!MK11),".",LitRev!MK11)</f>
        <v>Added in January 2049</v>
      </c>
      <c r="ML11" s="25" t="str">
        <f>IF(ISBLANK(LitRev!ML11),".",LitRev!ML11)</f>
        <v>Added in January 2050</v>
      </c>
      <c r="MM11" s="25" t="str">
        <f>IF(ISBLANK(LitRev!MM11),".",LitRev!MM11)</f>
        <v>Added in January 2051</v>
      </c>
      <c r="MN11" s="25" t="str">
        <f>IF(ISBLANK(LitRev!MN11),".",LitRev!MN11)</f>
        <v>Added in January 2052</v>
      </c>
      <c r="MO11" s="25" t="str">
        <f>IF(ISBLANK(LitRev!MO11),".",LitRev!MO11)</f>
        <v>Added in January 2053</v>
      </c>
      <c r="MP11" s="25" t="str">
        <f>IF(ISBLANK(LitRev!MP11),".",LitRev!MP11)</f>
        <v>Added in January 2054</v>
      </c>
      <c r="MQ11" s="25" t="str">
        <f>IF(ISBLANK(LitRev!MQ11),".",LitRev!MQ11)</f>
        <v>Added in January 2055</v>
      </c>
      <c r="MR11" s="25" t="str">
        <f>IF(ISBLANK(LitRev!MR11),".",LitRev!MR11)</f>
        <v>Added in January 2056</v>
      </c>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5"/>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5"/>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5"/>
      <c r="RK11" s="25"/>
      <c r="RL11" s="25"/>
      <c r="RM11" s="25"/>
      <c r="RN11" s="25"/>
      <c r="RO11" s="25"/>
    </row>
    <row r="12" spans="1:483" x14ac:dyDescent="0.25">
      <c r="C12" s="25" t="str">
        <f>IF(ISBLANK(LitRev!C12),".",LitRev!C12)</f>
        <v>.</v>
      </c>
      <c r="D12" s="25" t="str">
        <f>IF(ISBLANK(LitRev!D12),".",LitRev!D12)</f>
        <v>.</v>
      </c>
      <c r="E12" s="25" t="str">
        <f>IF(ISBLANK(LitRev!E12),".",LitRev!E12)</f>
        <v>.</v>
      </c>
      <c r="F12" s="25" t="str">
        <f>IF(ISBLANK(LitRev!F12),".",LitRev!F12)</f>
        <v>.</v>
      </c>
      <c r="G12" s="25" t="str">
        <f>IF(ISBLANK(LitRev!G12),".",LitRev!G12)</f>
        <v>.</v>
      </c>
      <c r="H12" s="25" t="str">
        <f>IF(ISBLANK(LitRev!H12),".",LitRev!H12)</f>
        <v>.</v>
      </c>
      <c r="I12" s="25" t="str">
        <f>IF(ISBLANK(LitRev!I12),".",LitRev!I12)</f>
        <v>.</v>
      </c>
      <c r="J12" s="25" t="str">
        <f>IF(ISBLANK(LitRev!J12),".",LitRev!J12)</f>
        <v>.</v>
      </c>
      <c r="K12" s="25" t="str">
        <f>IF(ISBLANK(LitRev!K12),".",LitRev!K12)</f>
        <v>.</v>
      </c>
      <c r="L12" s="25" t="str">
        <f>IF(ISBLANK(LitRev!L12),".",LitRev!L12)</f>
        <v>.</v>
      </c>
      <c r="M12" s="25" t="str">
        <f>IF(ISBLANK(LitRev!M12),".",LitRev!M12)</f>
        <v>.</v>
      </c>
      <c r="N12" s="25" t="str">
        <f>IF(ISBLANK(LitRev!N12),".",LitRev!N12)</f>
        <v>.</v>
      </c>
      <c r="O12" s="25" t="str">
        <f>IF(ISBLANK(LitRev!O12),".",LitRev!O12)</f>
        <v>.</v>
      </c>
      <c r="P12" s="25" t="str">
        <f>IF(ISBLANK(LitRev!P12),".",LitRev!P12)</f>
        <v>.</v>
      </c>
      <c r="Q12" s="25" t="str">
        <f>IF(ISBLANK(LitRev!Q12),".",LitRev!Q12)</f>
        <v>.</v>
      </c>
      <c r="R12" s="25" t="str">
        <f>IF(ISBLANK(LitRev!R12),".",LitRev!R12)</f>
        <v>.</v>
      </c>
      <c r="S12" s="25" t="str">
        <f>IF(ISBLANK(LitRev!S12),".",LitRev!S12)</f>
        <v>.</v>
      </c>
      <c r="T12" s="25" t="str">
        <f>IF(ISBLANK(LitRev!T12),".",LitRev!T12)</f>
        <v>.</v>
      </c>
      <c r="U12" s="25" t="str">
        <f>IF(ISBLANK(LitRev!U12),".",LitRev!U12)</f>
        <v>.</v>
      </c>
      <c r="V12" s="25" t="str">
        <f>IF(ISBLANK(LitRev!V12),".",LitRev!V12)</f>
        <v>.</v>
      </c>
      <c r="W12" s="25" t="str">
        <f>IF(ISBLANK(LitRev!W12),".",LitRev!W12)</f>
        <v>.</v>
      </c>
      <c r="X12" s="25" t="str">
        <f>IF(ISBLANK(LitRev!X12),".",LitRev!X12)</f>
        <v>.</v>
      </c>
      <c r="Y12" s="25" t="str">
        <f>IF(ISBLANK(LitRev!Y12),".",LitRev!Y12)</f>
        <v>.</v>
      </c>
      <c r="Z12" s="25" t="str">
        <f>IF(ISBLANK(LitRev!Z12),".",LitRev!Z12)</f>
        <v>.</v>
      </c>
      <c r="AA12" s="25" t="str">
        <f>IF(ISBLANK(LitRev!AA12),".",LitRev!AA12)</f>
        <v>.</v>
      </c>
      <c r="AB12" s="25" t="str">
        <f>IF(ISBLANK(LitRev!AB12),".",LitRev!AB12)</f>
        <v>.</v>
      </c>
      <c r="AC12" s="25" t="str">
        <f>IF(ISBLANK(LitRev!AC12),".",LitRev!AC12)</f>
        <v>.</v>
      </c>
      <c r="AD12" s="25" t="str">
        <f>IF(ISBLANK(LitRev!AD12),".",LitRev!AD12)</f>
        <v>.</v>
      </c>
      <c r="AE12" s="25" t="str">
        <f>IF(ISBLANK(LitRev!AE12),".",LitRev!AE12)</f>
        <v>.</v>
      </c>
      <c r="AF12" s="25" t="str">
        <f>IF(ISBLANK(LitRev!AF12),".",LitRev!AF12)</f>
        <v>.</v>
      </c>
      <c r="AG12" s="25" t="str">
        <f>IF(ISBLANK(LitRev!AG12),".",LitRev!AG12)</f>
        <v>.</v>
      </c>
      <c r="AH12" s="25" t="str">
        <f>IF(ISBLANK(LitRev!AH12),".",LitRev!AH12)</f>
        <v>.</v>
      </c>
      <c r="AI12" s="25" t="str">
        <f>IF(ISBLANK(LitRev!AI12),".",LitRev!AI12)</f>
        <v>.</v>
      </c>
      <c r="AJ12" s="25" t="str">
        <f>IF(ISBLANK(LitRev!AJ12),".",LitRev!AJ12)</f>
        <v>.</v>
      </c>
      <c r="AK12" s="25" t="str">
        <f>IF(ISBLANK(LitRev!AK12),".",LitRev!AK12)</f>
        <v>.</v>
      </c>
      <c r="AL12" s="25" t="str">
        <f>IF(ISBLANK(LitRev!AL12),".",LitRev!AL12)</f>
        <v>.</v>
      </c>
      <c r="AM12" s="25" t="str">
        <f>IF(ISBLANK(LitRev!AM12),".",LitRev!AM12)</f>
        <v>.</v>
      </c>
      <c r="AN12" s="25" t="str">
        <f>IF(ISBLANK(LitRev!AN12),".",LitRev!AN12)</f>
        <v>.</v>
      </c>
      <c r="AO12" s="25" t="str">
        <f>IF(ISBLANK(LitRev!AO12),".",LitRev!AO12)</f>
        <v>.</v>
      </c>
      <c r="AP12" s="25" t="str">
        <f>IF(ISBLANK(LitRev!AP12),".",LitRev!AP12)</f>
        <v>.</v>
      </c>
      <c r="AQ12" s="25" t="str">
        <f>IF(ISBLANK(LitRev!AQ12),".",LitRev!AQ12)</f>
        <v>.</v>
      </c>
      <c r="AR12" s="25" t="str">
        <f>IF(ISBLANK(LitRev!AR12),".",LitRev!AR12)</f>
        <v>.</v>
      </c>
      <c r="AS12" s="25" t="str">
        <f>IF(ISBLANK(LitRev!AS12),".",LitRev!AS12)</f>
        <v>.</v>
      </c>
      <c r="AT12" s="25" t="str">
        <f>IF(ISBLANK(LitRev!AT12),".",LitRev!AT12)</f>
        <v>.</v>
      </c>
      <c r="AU12" s="25" t="str">
        <f>IF(ISBLANK(LitRev!AU12),".",LitRev!AU12)</f>
        <v>.</v>
      </c>
      <c r="AV12" s="25" t="str">
        <f>IF(ISBLANK(LitRev!AV12),".",LitRev!AV12)</f>
        <v>.</v>
      </c>
      <c r="AW12" s="25" t="str">
        <f>IF(ISBLANK(LitRev!AW12),".",LitRev!AW12)</f>
        <v>.</v>
      </c>
      <c r="AX12" s="25" t="str">
        <f>IF(ISBLANK(LitRev!AX12),".",LitRev!AX12)</f>
        <v>.</v>
      </c>
      <c r="AY12" s="25" t="str">
        <f>IF(ISBLANK(LitRev!AY12),".",LitRev!AY12)</f>
        <v>.</v>
      </c>
      <c r="AZ12" s="25" t="str">
        <f>IF(ISBLANK(LitRev!AZ12),".",LitRev!AZ12)</f>
        <v>.</v>
      </c>
      <c r="BA12" s="25" t="str">
        <f>IF(ISBLANK(LitRev!BA12),".",LitRev!BA12)</f>
        <v>.</v>
      </c>
      <c r="BB12" s="25" t="str">
        <f>IF(ISBLANK(LitRev!BB12),".",LitRev!BB12)</f>
        <v>.</v>
      </c>
      <c r="BC12" s="25" t="str">
        <f>IF(ISBLANK(LitRev!BC12),".",LitRev!BC12)</f>
        <v>.</v>
      </c>
      <c r="BD12" s="25" t="str">
        <f>IF(ISBLANK(LitRev!BD12),".",LitRev!BD12)</f>
        <v>.</v>
      </c>
      <c r="BE12" s="25" t="str">
        <f>IF(ISBLANK(LitRev!BE12),".",LitRev!BE12)</f>
        <v>.</v>
      </c>
      <c r="BF12" s="25" t="str">
        <f>IF(ISBLANK(LitRev!BF12),".",LitRev!BF12)</f>
        <v>.</v>
      </c>
      <c r="BG12" s="25" t="str">
        <f>IF(ISBLANK(LitRev!BG12),".",LitRev!BG12)</f>
        <v>.</v>
      </c>
      <c r="BH12" s="25" t="str">
        <f>IF(ISBLANK(LitRev!BH12),".",LitRev!BH12)</f>
        <v>.</v>
      </c>
      <c r="BI12" s="25" t="str">
        <f>IF(ISBLANK(LitRev!BI12),".",LitRev!BI12)</f>
        <v>.</v>
      </c>
      <c r="BJ12" s="25" t="str">
        <f>IF(ISBLANK(LitRev!BJ12),".",LitRev!BJ12)</f>
        <v>.</v>
      </c>
      <c r="BK12" s="25" t="str">
        <f>IF(ISBLANK(LitRev!BK12),".",LitRev!BK12)</f>
        <v>.</v>
      </c>
      <c r="BL12" s="25" t="str">
        <f>IF(ISBLANK(LitRev!BL12),".",LitRev!BL12)</f>
        <v>.</v>
      </c>
      <c r="BM12" s="25" t="str">
        <f>IF(ISBLANK(LitRev!BM12),".",LitRev!BM12)</f>
        <v>.</v>
      </c>
      <c r="BN12" s="25" t="str">
        <f>IF(ISBLANK(LitRev!BN12),".",LitRev!BN12)</f>
        <v>.</v>
      </c>
      <c r="BO12" s="25" t="str">
        <f>IF(ISBLANK(LitRev!BO12),".",LitRev!BO12)</f>
        <v>.</v>
      </c>
      <c r="BP12" s="25" t="str">
        <f>IF(ISBLANK(LitRev!BP12),".",LitRev!BP12)</f>
        <v>.</v>
      </c>
      <c r="BQ12" s="25" t="str">
        <f>IF(ISBLANK(LitRev!BQ12),".",LitRev!BQ12)</f>
        <v>.</v>
      </c>
      <c r="BR12" s="25" t="str">
        <f>IF(ISBLANK(LitRev!BR12),".",LitRev!BR12)</f>
        <v>.</v>
      </c>
      <c r="BS12" s="25" t="str">
        <f>IF(ISBLANK(LitRev!BS12),".",LitRev!BS12)</f>
        <v>.</v>
      </c>
      <c r="BT12" s="25" t="str">
        <f>IF(ISBLANK(LitRev!BT12),".",LitRev!BT12)</f>
        <v>.</v>
      </c>
      <c r="BU12" s="25" t="str">
        <f>IF(ISBLANK(LitRev!BU12),".",LitRev!BU12)</f>
        <v>.</v>
      </c>
      <c r="BV12" s="25" t="str">
        <f>IF(ISBLANK(LitRev!BV12),".",LitRev!BV12)</f>
        <v>.</v>
      </c>
      <c r="BW12" s="25" t="str">
        <f>IF(ISBLANK(LitRev!BW12),".",LitRev!BW12)</f>
        <v>.</v>
      </c>
      <c r="BX12" s="25" t="str">
        <f>IF(ISBLANK(LitRev!BX12),".",LitRev!BX12)</f>
        <v>.</v>
      </c>
      <c r="BY12" s="25" t="str">
        <f>IF(ISBLANK(LitRev!BY12),".",LitRev!BY12)</f>
        <v>.</v>
      </c>
      <c r="BZ12" s="25" t="str">
        <f>IF(ISBLANK(LitRev!BZ12),".",LitRev!BZ12)</f>
        <v>.</v>
      </c>
      <c r="CA12" s="25" t="str">
        <f>IF(ISBLANK(LitRev!CA12),".",LitRev!CA12)</f>
        <v>.</v>
      </c>
      <c r="CB12" s="25" t="str">
        <f>IF(ISBLANK(LitRev!CB12),".",LitRev!CB12)</f>
        <v>.</v>
      </c>
      <c r="CC12" s="25" t="str">
        <f>IF(ISBLANK(LitRev!CC12),".",LitRev!CC12)</f>
        <v>.</v>
      </c>
      <c r="CD12" s="25" t="str">
        <f>IF(ISBLANK(LitRev!CD12),".",LitRev!CD12)</f>
        <v>.</v>
      </c>
      <c r="CE12" s="25" t="str">
        <f>IF(ISBLANK(LitRev!CE12),".",LitRev!CE12)</f>
        <v>.</v>
      </c>
      <c r="CF12" s="25" t="str">
        <f>IF(ISBLANK(LitRev!CF12),".",LitRev!CF12)</f>
        <v>.</v>
      </c>
      <c r="CG12" s="25" t="str">
        <f>IF(ISBLANK(LitRev!CG12),".",LitRev!CG12)</f>
        <v>.</v>
      </c>
      <c r="CH12" s="25" t="str">
        <f>IF(ISBLANK(LitRev!CH12),".",LitRev!CH12)</f>
        <v>.</v>
      </c>
      <c r="CI12" s="25" t="str">
        <f>IF(ISBLANK(LitRev!CI12),".",LitRev!CI12)</f>
        <v>.</v>
      </c>
      <c r="CJ12" s="25" t="str">
        <f>IF(ISBLANK(LitRev!CJ12),".",LitRev!CJ12)</f>
        <v>.</v>
      </c>
      <c r="CK12" s="25" t="str">
        <f>IF(ISBLANK(LitRev!CK12),".",LitRev!CK12)</f>
        <v>.</v>
      </c>
      <c r="CL12" s="25" t="str">
        <f>IF(ISBLANK(LitRev!CL12),".",LitRev!CL12)</f>
        <v>.</v>
      </c>
      <c r="CM12" s="25" t="str">
        <f>IF(ISBLANK(LitRev!CM12),".",LitRev!CM12)</f>
        <v>.</v>
      </c>
      <c r="CN12" s="25" t="str">
        <f>IF(ISBLANK(LitRev!CN12),".",LitRev!CN12)</f>
        <v>.</v>
      </c>
      <c r="CO12" s="25" t="str">
        <f>IF(ISBLANK(LitRev!CO12),".",LitRev!CO12)</f>
        <v>.</v>
      </c>
      <c r="CP12" s="25" t="str">
        <f>IF(ISBLANK(LitRev!CP12),".",LitRev!CP12)</f>
        <v>.</v>
      </c>
      <c r="CQ12" s="25" t="str">
        <f>IF(ISBLANK(LitRev!CQ12),".",LitRev!CQ12)</f>
        <v>.</v>
      </c>
      <c r="CR12" s="25" t="str">
        <f>IF(ISBLANK(LitRev!CR12),".",LitRev!CR12)</f>
        <v>.</v>
      </c>
      <c r="CS12" s="25" t="str">
        <f>IF(ISBLANK(LitRev!CS12),".",LitRev!CS12)</f>
        <v>.</v>
      </c>
      <c r="CT12" s="25" t="str">
        <f>IF(ISBLANK(LitRev!CT12),".",LitRev!CT12)</f>
        <v>.</v>
      </c>
      <c r="CU12" s="25" t="str">
        <f>IF(ISBLANK(LitRev!CU12),".",LitRev!CU12)</f>
        <v>.</v>
      </c>
      <c r="CV12" s="25" t="str">
        <f>IF(ISBLANK(LitRev!CV12),".",LitRev!CV12)</f>
        <v>.</v>
      </c>
      <c r="CW12" s="25" t="str">
        <f>IF(ISBLANK(LitRev!CW12),".",LitRev!CW12)</f>
        <v>.</v>
      </c>
      <c r="CX12" s="25" t="str">
        <f>IF(ISBLANK(LitRev!CX12),".",LitRev!CX12)</f>
        <v>.</v>
      </c>
      <c r="CY12" s="25" t="str">
        <f>IF(ISBLANK(LitRev!CY12),".",LitRev!CY12)</f>
        <v>.</v>
      </c>
      <c r="CZ12" s="25" t="str">
        <f>IF(ISBLANK(LitRev!CZ12),".",LitRev!CZ12)</f>
        <v>.</v>
      </c>
      <c r="DA12" s="25" t="str">
        <f>IF(ISBLANK(LitRev!DA12),".",LitRev!DA12)</f>
        <v>.</v>
      </c>
      <c r="DB12" s="25" t="str">
        <f>IF(ISBLANK(LitRev!DB12),".",LitRev!DB12)</f>
        <v>.</v>
      </c>
      <c r="DC12" s="25" t="str">
        <f>IF(ISBLANK(LitRev!DC12),".",LitRev!DC12)</f>
        <v>.</v>
      </c>
      <c r="DD12" s="25" t="str">
        <f>IF(ISBLANK(LitRev!DD12),".",LitRev!DD12)</f>
        <v>.</v>
      </c>
      <c r="DE12" s="25" t="str">
        <f>IF(ISBLANK(LitRev!DE12),".",LitRev!DE12)</f>
        <v>.</v>
      </c>
      <c r="DF12" s="25" t="str">
        <f>IF(ISBLANK(LitRev!DF12),".",LitRev!DF12)</f>
        <v>.</v>
      </c>
      <c r="DG12" s="25" t="str">
        <f>IF(ISBLANK(LitRev!DG12),".",LitRev!DG12)</f>
        <v>.</v>
      </c>
      <c r="DH12" s="25" t="str">
        <f>IF(ISBLANK(LitRev!DH12),".",LitRev!DH12)</f>
        <v>.</v>
      </c>
      <c r="DI12" s="25" t="str">
        <f>IF(ISBLANK(LitRev!DI12),".",LitRev!DI12)</f>
        <v>.</v>
      </c>
      <c r="DJ12" s="25" t="str">
        <f>IF(ISBLANK(LitRev!DJ12),".",LitRev!DJ12)</f>
        <v>.</v>
      </c>
      <c r="DK12" s="25" t="str">
        <f>IF(ISBLANK(LitRev!DK12),".",LitRev!DK12)</f>
        <v>.</v>
      </c>
      <c r="DL12" s="25" t="str">
        <f>IF(ISBLANK(LitRev!DL12),".",LitRev!DL12)</f>
        <v>.</v>
      </c>
      <c r="DM12" s="25" t="str">
        <f>IF(ISBLANK(LitRev!DM12),".",LitRev!DM12)</f>
        <v>.</v>
      </c>
      <c r="DN12" s="25" t="str">
        <f>IF(ISBLANK(LitRev!DN12),".",LitRev!DN12)</f>
        <v>.</v>
      </c>
      <c r="DO12" s="25" t="str">
        <f>IF(ISBLANK(LitRev!DO12),".",LitRev!DO12)</f>
        <v>.</v>
      </c>
      <c r="DP12" s="25" t="str">
        <f>IF(ISBLANK(LitRev!DP12),".",LitRev!DP12)</f>
        <v>.</v>
      </c>
      <c r="DQ12" s="25" t="str">
        <f>IF(ISBLANK(LitRev!DQ12),".",LitRev!DQ12)</f>
        <v>.</v>
      </c>
      <c r="DR12" s="25" t="str">
        <f>IF(ISBLANK(LitRev!DR12),".",LitRev!DR12)</f>
        <v>.</v>
      </c>
      <c r="DS12" s="25" t="str">
        <f>IF(ISBLANK(LitRev!DS12),".",LitRev!DS12)</f>
        <v>.</v>
      </c>
      <c r="DT12" s="25" t="str">
        <f>IF(ISBLANK(LitRev!DT12),".",LitRev!DT12)</f>
        <v>.</v>
      </c>
      <c r="DU12" s="25" t="str">
        <f>IF(ISBLANK(LitRev!DU12),".",LitRev!DU12)</f>
        <v>.</v>
      </c>
      <c r="DV12" s="25" t="str">
        <f>IF(ISBLANK(LitRev!DV12),".",LitRev!DV12)</f>
        <v>.</v>
      </c>
      <c r="DW12" s="25" t="str">
        <f>IF(ISBLANK(LitRev!DW12),".",LitRev!DW12)</f>
        <v>.</v>
      </c>
      <c r="DX12" s="25" t="str">
        <f>IF(ISBLANK(LitRev!DX12),".",LitRev!DX12)</f>
        <v>.</v>
      </c>
      <c r="DY12" s="25" t="str">
        <f>IF(ISBLANK(LitRev!DY12),".",LitRev!DY12)</f>
        <v>.</v>
      </c>
      <c r="DZ12" s="25" t="str">
        <f>IF(ISBLANK(LitRev!DZ12),".",LitRev!DZ12)</f>
        <v>.</v>
      </c>
      <c r="EA12" s="25" t="str">
        <f>IF(ISBLANK(LitRev!EA12),".",LitRev!EA12)</f>
        <v>.</v>
      </c>
      <c r="EB12" s="25" t="str">
        <f>IF(ISBLANK(LitRev!EB12),".",LitRev!EB12)</f>
        <v>.</v>
      </c>
      <c r="EC12" s="25" t="str">
        <f>IF(ISBLANK(LitRev!EC12),".",LitRev!EC12)</f>
        <v>.</v>
      </c>
      <c r="ED12" s="25" t="str">
        <f>IF(ISBLANK(LitRev!ED12),".",LitRev!ED12)</f>
        <v>.</v>
      </c>
      <c r="EE12" s="25" t="str">
        <f>IF(ISBLANK(LitRev!EE12),".",LitRev!EE12)</f>
        <v>.</v>
      </c>
      <c r="EF12" s="25" t="str">
        <f>IF(ISBLANK(LitRev!EF12),".",LitRev!EF12)</f>
        <v>.</v>
      </c>
      <c r="EG12" s="25" t="str">
        <f>IF(ISBLANK(LitRev!EG12),".",LitRev!EG12)</f>
        <v>.</v>
      </c>
      <c r="EH12" s="25" t="str">
        <f>IF(ISBLANK(LitRev!EH12),".",LitRev!EH12)</f>
        <v>.</v>
      </c>
      <c r="EI12" s="25" t="str">
        <f>IF(ISBLANK(LitRev!EI12),".",LitRev!EI12)</f>
        <v>.</v>
      </c>
      <c r="EJ12" s="25" t="str">
        <f>IF(ISBLANK(LitRev!EJ12),".",LitRev!EJ12)</f>
        <v>.</v>
      </c>
      <c r="EK12" s="25" t="str">
        <f>IF(ISBLANK(LitRev!EK12),".",LitRev!EK12)</f>
        <v>.</v>
      </c>
      <c r="EL12" s="25" t="str">
        <f>IF(ISBLANK(LitRev!EL12),".",LitRev!EL12)</f>
        <v>.</v>
      </c>
      <c r="EM12" s="25" t="str">
        <f>IF(ISBLANK(LitRev!EM12),".",LitRev!EM12)</f>
        <v>.</v>
      </c>
      <c r="EN12" s="25" t="str">
        <f>IF(ISBLANK(LitRev!EN12),".",LitRev!EN12)</f>
        <v>.</v>
      </c>
      <c r="EO12" s="25" t="str">
        <f>IF(ISBLANK(LitRev!EO12),".",LitRev!EO12)</f>
        <v>.</v>
      </c>
      <c r="EP12" s="25" t="str">
        <f>IF(ISBLANK(LitRev!EP12),".",LitRev!EP12)</f>
        <v>.</v>
      </c>
      <c r="EQ12" s="25" t="str">
        <f>IF(ISBLANK(LitRev!EQ12),".",LitRev!EQ12)</f>
        <v>.</v>
      </c>
      <c r="ER12" s="25" t="str">
        <f>IF(ISBLANK(LitRev!ER12),".",LitRev!ER12)</f>
        <v>.</v>
      </c>
      <c r="ES12" s="25" t="str">
        <f>IF(ISBLANK(LitRev!ES12),".",LitRev!ES12)</f>
        <v>.</v>
      </c>
      <c r="ET12" s="25" t="str">
        <f>IF(ISBLANK(LitRev!ET12),".",LitRev!ET12)</f>
        <v>.</v>
      </c>
      <c r="EU12" s="25" t="str">
        <f>IF(ISBLANK(LitRev!EU12),".",LitRev!EU12)</f>
        <v>.</v>
      </c>
      <c r="EV12" s="25" t="str">
        <f>IF(ISBLANK(LitRev!EV12),".",LitRev!EV12)</f>
        <v>.</v>
      </c>
      <c r="EW12" s="25" t="str">
        <f>IF(ISBLANK(LitRev!EW12),".",LitRev!EW12)</f>
        <v>.</v>
      </c>
      <c r="EX12" s="25" t="str">
        <f>IF(ISBLANK(LitRev!EX12),".",LitRev!EX12)</f>
        <v>.</v>
      </c>
      <c r="EY12" s="25" t="str">
        <f>IF(ISBLANK(LitRev!EY12),".",LitRev!EY12)</f>
        <v>.</v>
      </c>
      <c r="EZ12" s="25" t="str">
        <f>IF(ISBLANK(LitRev!EZ12),".",LitRev!EZ12)</f>
        <v>.</v>
      </c>
      <c r="FA12" s="25" t="str">
        <f>IF(ISBLANK(LitRev!FA12),".",LitRev!FA12)</f>
        <v>.</v>
      </c>
      <c r="FB12" s="25" t="str">
        <f>IF(ISBLANK(LitRev!FB12),".",LitRev!FB12)</f>
        <v>.</v>
      </c>
      <c r="FC12" s="25" t="str">
        <f>IF(ISBLANK(LitRev!FC12),".",LitRev!FC12)</f>
        <v>.</v>
      </c>
      <c r="FD12" s="25" t="str">
        <f>IF(ISBLANK(LitRev!FD12),".",LitRev!FD12)</f>
        <v>.</v>
      </c>
      <c r="FE12" s="25" t="str">
        <f>IF(ISBLANK(LitRev!FE12),".",LitRev!FE12)</f>
        <v>.</v>
      </c>
      <c r="FF12" s="25" t="str">
        <f>IF(ISBLANK(LitRev!FF12),".",LitRev!FF12)</f>
        <v>.</v>
      </c>
      <c r="FG12" s="25" t="str">
        <f>IF(ISBLANK(LitRev!FG12),".",LitRev!FG12)</f>
        <v>.</v>
      </c>
      <c r="FH12" s="25" t="str">
        <f>IF(ISBLANK(LitRev!FH12),".",LitRev!FH12)</f>
        <v>.</v>
      </c>
      <c r="FI12" s="25" t="str">
        <f>IF(ISBLANK(LitRev!FI12),".",LitRev!FI12)</f>
        <v>.</v>
      </c>
      <c r="FJ12" s="25" t="str">
        <f>IF(ISBLANK(LitRev!FJ12),".",LitRev!FJ12)</f>
        <v>.</v>
      </c>
      <c r="FK12" s="25" t="str">
        <f>IF(ISBLANK(LitRev!FK12),".",LitRev!FK12)</f>
        <v>.</v>
      </c>
      <c r="FL12" s="25" t="str">
        <f>IF(ISBLANK(LitRev!FL12),".",LitRev!FL12)</f>
        <v>.</v>
      </c>
      <c r="FM12" s="25" t="str">
        <f>IF(ISBLANK(LitRev!FM12),".",LitRev!FM12)</f>
        <v>.</v>
      </c>
      <c r="FN12" s="25" t="str">
        <f>IF(ISBLANK(LitRev!FN12),".",LitRev!FN12)</f>
        <v>.</v>
      </c>
      <c r="FO12" s="25" t="str">
        <f>IF(ISBLANK(LitRev!FO12),".",LitRev!FO12)</f>
        <v>.</v>
      </c>
      <c r="FP12" s="25" t="str">
        <f>IF(ISBLANK(LitRev!FP12),".",LitRev!FP12)</f>
        <v>.</v>
      </c>
      <c r="FQ12" s="25" t="str">
        <f>IF(ISBLANK(LitRev!FQ12),".",LitRev!FQ12)</f>
        <v>.</v>
      </c>
      <c r="FR12" s="25" t="str">
        <f>IF(ISBLANK(LitRev!FR12),".",LitRev!FR12)</f>
        <v>.</v>
      </c>
      <c r="FS12" s="25" t="str">
        <f>IF(ISBLANK(LitRev!FS12),".",LitRev!FS12)</f>
        <v>.</v>
      </c>
      <c r="FT12" s="25" t="str">
        <f>IF(ISBLANK(LitRev!FT12),".",LitRev!FT12)</f>
        <v>.</v>
      </c>
      <c r="FU12" s="25" t="str">
        <f>IF(ISBLANK(LitRev!FU12),".",LitRev!FU12)</f>
        <v>.</v>
      </c>
      <c r="FV12" s="25" t="str">
        <f>IF(ISBLANK(LitRev!FV12),".",LitRev!FV12)</f>
        <v>.</v>
      </c>
      <c r="FW12" s="25" t="str">
        <f>IF(ISBLANK(LitRev!FW12),".",LitRev!FW12)</f>
        <v>.</v>
      </c>
      <c r="FX12" s="25" t="str">
        <f>IF(ISBLANK(LitRev!FX12),".",LitRev!FX12)</f>
        <v>.</v>
      </c>
      <c r="FY12" s="25" t="str">
        <f>IF(ISBLANK(LitRev!FY12),".",LitRev!FY12)</f>
        <v>.</v>
      </c>
      <c r="FZ12" s="25" t="str">
        <f>IF(ISBLANK(LitRev!FZ12),".",LitRev!FZ12)</f>
        <v>.</v>
      </c>
      <c r="GA12" s="25" t="str">
        <f>IF(ISBLANK(LitRev!GA12),".",LitRev!GA12)</f>
        <v>.</v>
      </c>
      <c r="GB12" s="25" t="str">
        <f>IF(ISBLANK(LitRev!GB12),".",LitRev!GB12)</f>
        <v>.</v>
      </c>
      <c r="GC12" s="25" t="str">
        <f>IF(ISBLANK(LitRev!GC12),".",LitRev!GC12)</f>
        <v>.</v>
      </c>
      <c r="GD12" s="25" t="str">
        <f>IF(ISBLANK(LitRev!GD12),".",LitRev!GD12)</f>
        <v>.</v>
      </c>
      <c r="GE12" s="25" t="str">
        <f>IF(ISBLANK(LitRev!GE12),".",LitRev!GE12)</f>
        <v>.</v>
      </c>
      <c r="GF12" s="25" t="str">
        <f>IF(ISBLANK(LitRev!GF12),".",LitRev!GF12)</f>
        <v>.</v>
      </c>
      <c r="GG12" s="25" t="str">
        <f>IF(ISBLANK(LitRev!GG12),".",LitRev!GG12)</f>
        <v>.</v>
      </c>
      <c r="GH12" s="25" t="str">
        <f>IF(ISBLANK(LitRev!GH12),".",LitRev!GH12)</f>
        <v>.</v>
      </c>
      <c r="GI12" s="25" t="str">
        <f>IF(ISBLANK(LitRev!GI12),".",LitRev!GI12)</f>
        <v>.</v>
      </c>
      <c r="GJ12" s="25" t="str">
        <f>IF(ISBLANK(LitRev!GJ12),".",LitRev!GJ12)</f>
        <v>.</v>
      </c>
      <c r="GK12" s="25" t="str">
        <f>IF(ISBLANK(LitRev!GK12),".",LitRev!GK12)</f>
        <v>.</v>
      </c>
      <c r="GL12" s="25" t="str">
        <f>IF(ISBLANK(LitRev!GL12),".",LitRev!GL12)</f>
        <v>.</v>
      </c>
      <c r="GM12" s="25" t="str">
        <f>IF(ISBLANK(LitRev!GM12),".",LitRev!GM12)</f>
        <v>.</v>
      </c>
      <c r="GN12" s="25" t="str">
        <f>IF(ISBLANK(LitRev!GN12),".",LitRev!GN12)</f>
        <v>.</v>
      </c>
      <c r="GO12" s="25" t="str">
        <f>IF(ISBLANK(LitRev!GO12),".",LitRev!GO12)</f>
        <v>.</v>
      </c>
      <c r="GP12" s="25" t="str">
        <f>IF(ISBLANK(LitRev!GP12),".",LitRev!GP12)</f>
        <v>.</v>
      </c>
      <c r="GQ12" s="25" t="str">
        <f>IF(ISBLANK(LitRev!GQ12),".",LitRev!GQ12)</f>
        <v>.</v>
      </c>
      <c r="GR12" s="25" t="str">
        <f>IF(ISBLANK(LitRev!GR12),".",LitRev!GR12)</f>
        <v>.</v>
      </c>
      <c r="GS12" s="25" t="str">
        <f>IF(ISBLANK(LitRev!GS12),".",LitRev!GS12)</f>
        <v>.</v>
      </c>
      <c r="GT12" s="25" t="str">
        <f>IF(ISBLANK(LitRev!GT12),".",LitRev!GT12)</f>
        <v>.</v>
      </c>
      <c r="GU12" s="25" t="str">
        <f>IF(ISBLANK(LitRev!GU12),".",LitRev!GU12)</f>
        <v>.</v>
      </c>
      <c r="GV12" s="25" t="str">
        <f>IF(ISBLANK(LitRev!GV12),".",LitRev!GV12)</f>
        <v>.</v>
      </c>
      <c r="GW12" s="25" t="str">
        <f>IF(ISBLANK(LitRev!GW12),".",LitRev!GW12)</f>
        <v>.</v>
      </c>
      <c r="GX12" s="25" t="str">
        <f>IF(ISBLANK(LitRev!GX12),".",LitRev!GX12)</f>
        <v>.</v>
      </c>
      <c r="GY12" s="25" t="str">
        <f>IF(ISBLANK(LitRev!GY12),".",LitRev!GY12)</f>
        <v>.</v>
      </c>
      <c r="GZ12" s="25" t="str">
        <f>IF(ISBLANK(LitRev!GZ12),".",LitRev!GZ12)</f>
        <v>.</v>
      </c>
      <c r="HA12" s="25" t="str">
        <f>IF(ISBLANK(LitRev!HA12),".",LitRev!HA12)</f>
        <v>.</v>
      </c>
      <c r="HB12" s="25" t="str">
        <f>IF(ISBLANK(LitRev!HB12),".",LitRev!HB12)</f>
        <v>.</v>
      </c>
      <c r="HC12" s="25" t="str">
        <f>IF(ISBLANK(LitRev!HC12),".",LitRev!HC12)</f>
        <v>.</v>
      </c>
      <c r="HD12" s="25" t="str">
        <f>IF(ISBLANK(LitRev!HD12),".",LitRev!HD12)</f>
        <v>.</v>
      </c>
      <c r="HE12" s="25" t="str">
        <f>IF(ISBLANK(LitRev!HE12),".",LitRev!HE12)</f>
        <v>.</v>
      </c>
      <c r="HF12" s="25" t="str">
        <f>IF(ISBLANK(LitRev!HF12),".",LitRev!HF12)</f>
        <v>.</v>
      </c>
      <c r="HG12" s="25" t="str">
        <f>IF(ISBLANK(LitRev!HG12),".",LitRev!HG12)</f>
        <v>.</v>
      </c>
      <c r="HH12" s="25" t="str">
        <f>IF(ISBLANK(LitRev!HH12),".",LitRev!HH12)</f>
        <v>.</v>
      </c>
      <c r="HI12" s="25" t="str">
        <f>IF(ISBLANK(LitRev!HI12),".",LitRev!HI12)</f>
        <v>.</v>
      </c>
      <c r="HJ12" s="25" t="str">
        <f>IF(ISBLANK(LitRev!HJ12),".",LitRev!HJ12)</f>
        <v>.</v>
      </c>
      <c r="HK12" s="25" t="str">
        <f>IF(ISBLANK(LitRev!HK12),".",LitRev!HK12)</f>
        <v>.</v>
      </c>
      <c r="HL12" s="25" t="str">
        <f>IF(ISBLANK(LitRev!HL12),".",LitRev!HL12)</f>
        <v>.</v>
      </c>
      <c r="HM12" s="25" t="str">
        <f>IF(ISBLANK(LitRev!HM12),".",LitRev!HM12)</f>
        <v>.</v>
      </c>
      <c r="HN12" s="25" t="str">
        <f>IF(ISBLANK(LitRev!HN12),".",LitRev!HN12)</f>
        <v>.</v>
      </c>
      <c r="HO12" s="25" t="str">
        <f>IF(ISBLANK(LitRev!HO12),".",LitRev!HO12)</f>
        <v>.</v>
      </c>
      <c r="HP12" s="25" t="str">
        <f>IF(ISBLANK(LitRev!HP12),".",LitRev!HP12)</f>
        <v>.</v>
      </c>
      <c r="HQ12" s="25" t="str">
        <f>IF(ISBLANK(LitRev!HQ12),".",LitRev!HQ12)</f>
        <v>.</v>
      </c>
      <c r="HR12" s="25" t="str">
        <f>IF(ISBLANK(LitRev!HR12),".",LitRev!HR12)</f>
        <v>.</v>
      </c>
      <c r="HS12" s="25" t="str">
        <f>IF(ISBLANK(LitRev!HS12),".",LitRev!HS12)</f>
        <v>.</v>
      </c>
      <c r="HT12" s="25" t="str">
        <f>IF(ISBLANK(LitRev!HT12),".",LitRev!HT12)</f>
        <v>.</v>
      </c>
      <c r="HU12" s="25" t="str">
        <f>IF(ISBLANK(LitRev!HU12),".",LitRev!HU12)</f>
        <v>.</v>
      </c>
      <c r="HV12" s="25" t="str">
        <f>IF(ISBLANK(LitRev!HV12),".",LitRev!HV12)</f>
        <v>.</v>
      </c>
      <c r="HW12" s="25" t="str">
        <f>IF(ISBLANK(LitRev!HW12),".",LitRev!HW12)</f>
        <v>.</v>
      </c>
      <c r="HX12" s="25" t="str">
        <f>IF(ISBLANK(LitRev!HX12),".",LitRev!HX12)</f>
        <v>.</v>
      </c>
      <c r="HY12" s="25" t="str">
        <f>IF(ISBLANK(LitRev!HY12),".",LitRev!HY12)</f>
        <v>.</v>
      </c>
      <c r="HZ12" s="25" t="str">
        <f>IF(ISBLANK(LitRev!HZ12),".",LitRev!HZ12)</f>
        <v>.</v>
      </c>
      <c r="IA12" s="25" t="str">
        <f>IF(ISBLANK(LitRev!IA12),".",LitRev!IA12)</f>
        <v>.</v>
      </c>
      <c r="IB12" s="25" t="str">
        <f>IF(ISBLANK(LitRev!IB12),".",LitRev!IB12)</f>
        <v>.</v>
      </c>
      <c r="IC12" s="25" t="str">
        <f>IF(ISBLANK(LitRev!IC12),".",LitRev!IC12)</f>
        <v>.</v>
      </c>
      <c r="ID12" s="25" t="str">
        <f>IF(ISBLANK(LitRev!ID12),".",LitRev!ID12)</f>
        <v>.</v>
      </c>
      <c r="IE12" s="25" t="str">
        <f>IF(ISBLANK(LitRev!IE12),".",LitRev!IE12)</f>
        <v>.</v>
      </c>
      <c r="IF12" s="25" t="str">
        <f>IF(ISBLANK(LitRev!IF12),".",LitRev!IF12)</f>
        <v>.</v>
      </c>
      <c r="IG12" s="25" t="str">
        <f>IF(ISBLANK(LitRev!IG12),".",LitRev!IG12)</f>
        <v>.</v>
      </c>
      <c r="IH12" s="25" t="str">
        <f>IF(ISBLANK(LitRev!IH12),".",LitRev!IH12)</f>
        <v>.</v>
      </c>
      <c r="II12" s="25" t="str">
        <f>IF(ISBLANK(LitRev!II12),".",LitRev!II12)</f>
        <v>.</v>
      </c>
      <c r="IJ12" s="25" t="str">
        <f>IF(ISBLANK(LitRev!IJ12),".",LitRev!IJ12)</f>
        <v>.</v>
      </c>
      <c r="IK12" s="25" t="str">
        <f>IF(ISBLANK(LitRev!IK12),".",LitRev!IK12)</f>
        <v>.</v>
      </c>
      <c r="IL12" s="25" t="str">
        <f>IF(ISBLANK(LitRev!IL12),".",LitRev!IL12)</f>
        <v>.</v>
      </c>
      <c r="IM12" s="25" t="str">
        <f>IF(ISBLANK(LitRev!IM12),".",LitRev!IM12)</f>
        <v>.</v>
      </c>
      <c r="IN12" s="25" t="str">
        <f>IF(ISBLANK(LitRev!IN12),".",LitRev!IN12)</f>
        <v>.</v>
      </c>
      <c r="IO12" s="25" t="str">
        <f>IF(ISBLANK(LitRev!IO12),".",LitRev!IO12)</f>
        <v>.</v>
      </c>
      <c r="IP12" s="25" t="str">
        <f>IF(ISBLANK(LitRev!IP12),".",LitRev!IP12)</f>
        <v>.</v>
      </c>
      <c r="IQ12" s="25" t="str">
        <f>IF(ISBLANK(LitRev!IQ12),".",LitRev!IQ12)</f>
        <v>.</v>
      </c>
      <c r="IR12" s="25" t="str">
        <f>IF(ISBLANK(LitRev!IR12),".",LitRev!IR12)</f>
        <v>.</v>
      </c>
      <c r="IS12" s="25" t="str">
        <f>IF(ISBLANK(LitRev!IS12),".",LitRev!IS12)</f>
        <v>.</v>
      </c>
      <c r="IT12" s="25" t="str">
        <f>IF(ISBLANK(LitRev!IT12),".",LitRev!IT12)</f>
        <v>.</v>
      </c>
      <c r="IU12" s="25" t="str">
        <f>IF(ISBLANK(LitRev!IU12),".",LitRev!IU12)</f>
        <v>.</v>
      </c>
      <c r="IV12" s="25" t="str">
        <f>IF(ISBLANK(LitRev!IV12),".",LitRev!IV12)</f>
        <v>.</v>
      </c>
      <c r="IW12" s="25" t="str">
        <f>IF(ISBLANK(LitRev!IW12),".",LitRev!IW12)</f>
        <v>.</v>
      </c>
      <c r="IX12" s="25" t="str">
        <f>IF(ISBLANK(LitRev!IX12),".",LitRev!IX12)</f>
        <v>.</v>
      </c>
      <c r="IY12" s="25" t="str">
        <f>IF(ISBLANK(LitRev!IY12),".",LitRev!IY12)</f>
        <v>.</v>
      </c>
      <c r="IZ12" s="25" t="str">
        <f>IF(ISBLANK(LitRev!IZ12),".",LitRev!IZ12)</f>
        <v>.</v>
      </c>
      <c r="JA12" s="25" t="str">
        <f>IF(ISBLANK(LitRev!JA12),".",LitRev!JA12)</f>
        <v>.</v>
      </c>
      <c r="JB12" s="25" t="str">
        <f>IF(ISBLANK(LitRev!JB12),".",LitRev!JB12)</f>
        <v>.</v>
      </c>
      <c r="JC12" s="25" t="str">
        <f>IF(ISBLANK(LitRev!JC12),".",LitRev!JC12)</f>
        <v>.</v>
      </c>
      <c r="JD12" s="25" t="str">
        <f>IF(ISBLANK(LitRev!JD12),".",LitRev!JD12)</f>
        <v>.</v>
      </c>
      <c r="JE12" s="25" t="str">
        <f>IF(ISBLANK(LitRev!JE12),".",LitRev!JE12)</f>
        <v>.</v>
      </c>
      <c r="JF12" s="25" t="str">
        <f>IF(ISBLANK(LitRev!JF12),".",LitRev!JF12)</f>
        <v>.</v>
      </c>
      <c r="JG12" s="25" t="str">
        <f>IF(ISBLANK(LitRev!JG12),".",LitRev!JG12)</f>
        <v>.</v>
      </c>
      <c r="JH12" s="25" t="str">
        <f>IF(ISBLANK(LitRev!JH12),".",LitRev!JH12)</f>
        <v>.</v>
      </c>
      <c r="JI12" s="25" t="str">
        <f>IF(ISBLANK(LitRev!JI12),".",LitRev!JI12)</f>
        <v>.</v>
      </c>
      <c r="JJ12" s="25" t="str">
        <f>IF(ISBLANK(LitRev!JJ12),".",LitRev!JJ12)</f>
        <v>.</v>
      </c>
      <c r="JK12" s="25" t="str">
        <f>IF(ISBLANK(LitRev!JK12),".",LitRev!JK12)</f>
        <v>.</v>
      </c>
      <c r="JL12" s="25" t="str">
        <f>IF(ISBLANK(LitRev!JL12),".",LitRev!JL12)</f>
        <v>.</v>
      </c>
      <c r="JM12" s="25" t="str">
        <f>IF(ISBLANK(LitRev!JM12),".",LitRev!JM12)</f>
        <v>.</v>
      </c>
      <c r="JN12" s="25" t="str">
        <f>IF(ISBLANK(LitRev!JN12),".",LitRev!JN12)</f>
        <v>.</v>
      </c>
      <c r="JO12" s="25" t="str">
        <f>IF(ISBLANK(LitRev!JO12),".",LitRev!JO12)</f>
        <v>.</v>
      </c>
      <c r="JP12" s="25" t="str">
        <f>IF(ISBLANK(LitRev!JP12),".",LitRev!JP12)</f>
        <v>.</v>
      </c>
      <c r="JQ12" s="25" t="str">
        <f>IF(ISBLANK(LitRev!JQ12),".",LitRev!JQ12)</f>
        <v>.</v>
      </c>
      <c r="JR12" s="25" t="str">
        <f>IF(ISBLANK(LitRev!JR12),".",LitRev!JR12)</f>
        <v>.</v>
      </c>
      <c r="JS12" s="25" t="str">
        <f>IF(ISBLANK(LitRev!JS12),".",LitRev!JS12)</f>
        <v>.</v>
      </c>
      <c r="JT12" s="25" t="str">
        <f>IF(ISBLANK(LitRev!JT12),".",LitRev!JT12)</f>
        <v>.</v>
      </c>
      <c r="JU12" s="25" t="str">
        <f>IF(ISBLANK(LitRev!JU12),".",LitRev!JU12)</f>
        <v>.</v>
      </c>
      <c r="JV12" s="25" t="str">
        <f>IF(ISBLANK(LitRev!JV12),".",LitRev!JV12)</f>
        <v>.</v>
      </c>
      <c r="JW12" s="25" t="str">
        <f>IF(ISBLANK(LitRev!JW12),".",LitRev!JW12)</f>
        <v>.</v>
      </c>
      <c r="JX12" s="25" t="str">
        <f>IF(ISBLANK(LitRev!JX12),".",LitRev!JX12)</f>
        <v>.</v>
      </c>
      <c r="JY12" s="25" t="str">
        <f>IF(ISBLANK(LitRev!JY12),".",LitRev!JY12)</f>
        <v>.</v>
      </c>
      <c r="JZ12" s="25" t="str">
        <f>IF(ISBLANK(LitRev!JZ12),".",LitRev!JZ12)</f>
        <v>.</v>
      </c>
      <c r="KA12" s="25" t="str">
        <f>IF(ISBLANK(LitRev!KA12),".",LitRev!KA12)</f>
        <v>.</v>
      </c>
      <c r="KB12" s="25" t="str">
        <f>IF(ISBLANK(LitRev!KB12),".",LitRev!KB12)</f>
        <v>.</v>
      </c>
      <c r="KC12" s="25" t="str">
        <f>IF(ISBLANK(LitRev!KC12),".",LitRev!KC12)</f>
        <v>.</v>
      </c>
      <c r="KD12" s="25" t="str">
        <f>IF(ISBLANK(LitRev!KD12),".",LitRev!KD12)</f>
        <v>.</v>
      </c>
      <c r="KE12" s="25" t="str">
        <f>IF(ISBLANK(LitRev!KE12),".",LitRev!KE12)</f>
        <v>.</v>
      </c>
      <c r="KF12" s="25" t="str">
        <f>IF(ISBLANK(LitRev!KF12),".",LitRev!KF12)</f>
        <v>.</v>
      </c>
      <c r="KG12" s="25" t="str">
        <f>IF(ISBLANK(LitRev!KG12),".",LitRev!KG12)</f>
        <v>.</v>
      </c>
      <c r="KH12" s="25" t="str">
        <f>IF(ISBLANK(LitRev!KH12),".",LitRev!KH12)</f>
        <v>.</v>
      </c>
      <c r="KI12" s="25" t="str">
        <f>IF(ISBLANK(LitRev!KI12),".",LitRev!KI12)</f>
        <v>.</v>
      </c>
      <c r="KJ12" s="25" t="str">
        <f>IF(ISBLANK(LitRev!KJ12),".",LitRev!KJ12)</f>
        <v>.</v>
      </c>
      <c r="KK12" s="25" t="str">
        <f>IF(ISBLANK(LitRev!KK12),".",LitRev!KK12)</f>
        <v>.</v>
      </c>
      <c r="KL12" s="25" t="str">
        <f>IF(ISBLANK(LitRev!KL12),".",LitRev!KL12)</f>
        <v>.</v>
      </c>
      <c r="KM12" s="25" t="str">
        <f>IF(ISBLANK(LitRev!KM12),".",LitRev!KM12)</f>
        <v>.</v>
      </c>
      <c r="KN12" s="25" t="str">
        <f>IF(ISBLANK(LitRev!KN12),".",LitRev!KN12)</f>
        <v>.</v>
      </c>
      <c r="KO12" s="25" t="str">
        <f>IF(ISBLANK(LitRev!KO12),".",LitRev!KO12)</f>
        <v>.</v>
      </c>
      <c r="KP12" s="25" t="str">
        <f>IF(ISBLANK(LitRev!KP12),".",LitRev!KP12)</f>
        <v>.</v>
      </c>
      <c r="KQ12" s="25" t="str">
        <f>IF(ISBLANK(LitRev!KQ12),".",LitRev!KQ12)</f>
        <v>.</v>
      </c>
      <c r="KR12" s="25" t="str">
        <f>IF(ISBLANK(LitRev!KR12),".",LitRev!KR12)</f>
        <v>.</v>
      </c>
      <c r="KS12" s="25" t="str">
        <f>IF(ISBLANK(LitRev!KS12),".",LitRev!KS12)</f>
        <v>.</v>
      </c>
      <c r="KT12" s="25" t="str">
        <f>IF(ISBLANK(LitRev!KT12),".",LitRev!KT12)</f>
        <v>.</v>
      </c>
      <c r="KU12" s="25" t="str">
        <f>IF(ISBLANK(LitRev!KU12),".",LitRev!KU12)</f>
        <v>.</v>
      </c>
      <c r="KV12" s="25" t="str">
        <f>IF(ISBLANK(LitRev!KV12),".",LitRev!KV12)</f>
        <v>.</v>
      </c>
      <c r="KW12" s="25" t="str">
        <f>IF(ISBLANK(LitRev!KW12),".",LitRev!KW12)</f>
        <v>.</v>
      </c>
      <c r="KX12" s="25" t="str">
        <f>IF(ISBLANK(LitRev!KX12),".",LitRev!KX12)</f>
        <v>.</v>
      </c>
      <c r="KY12" s="25" t="str">
        <f>IF(ISBLANK(LitRev!KY12),".",LitRev!KY12)</f>
        <v>.</v>
      </c>
      <c r="KZ12" s="25" t="str">
        <f>IF(ISBLANK(LitRev!KZ12),".",LitRev!KZ12)</f>
        <v>.</v>
      </c>
      <c r="LA12" s="25" t="str">
        <f>IF(ISBLANK(LitRev!LA12),".",LitRev!LA12)</f>
        <v>.</v>
      </c>
      <c r="LB12" s="25" t="str">
        <f>IF(ISBLANK(LitRev!LB12),".",LitRev!LB12)</f>
        <v>.</v>
      </c>
      <c r="LC12" s="25" t="str">
        <f>IF(ISBLANK(LitRev!LC12),".",LitRev!LC12)</f>
        <v>.</v>
      </c>
      <c r="LD12" s="25" t="str">
        <f>IF(ISBLANK(LitRev!LD12),".",LitRev!LD12)</f>
        <v>.</v>
      </c>
      <c r="LE12" s="25" t="str">
        <f>IF(ISBLANK(LitRev!LE12),".",LitRev!LE12)</f>
        <v>.</v>
      </c>
      <c r="LF12" s="25" t="str">
        <f>IF(ISBLANK(LitRev!LF12),".",LitRev!LF12)</f>
        <v>.</v>
      </c>
      <c r="LG12" s="25" t="str">
        <f>IF(ISBLANK(LitRev!LG12),".",LitRev!LG12)</f>
        <v>.</v>
      </c>
      <c r="LH12" s="25" t="str">
        <f>IF(ISBLANK(LitRev!LH12),".",LitRev!LH12)</f>
        <v>.</v>
      </c>
      <c r="LI12" s="25" t="str">
        <f>IF(ISBLANK(LitRev!LI12),".",LitRev!LI12)</f>
        <v>.</v>
      </c>
      <c r="LJ12" s="25" t="str">
        <f>IF(ISBLANK(LitRev!LJ12),".",LitRev!LJ12)</f>
        <v>.</v>
      </c>
      <c r="LK12" s="25" t="str">
        <f>IF(ISBLANK(LitRev!LK12),".",LitRev!LK12)</f>
        <v>.</v>
      </c>
      <c r="LL12" s="25" t="str">
        <f>IF(ISBLANK(LitRev!LL12),".",LitRev!LL12)</f>
        <v>.</v>
      </c>
      <c r="LM12" s="25" t="str">
        <f>IF(ISBLANK(LitRev!LM12),".",LitRev!LM12)</f>
        <v>.</v>
      </c>
      <c r="LN12" s="25" t="str">
        <f>IF(ISBLANK(LitRev!LN12),".",LitRev!LN12)</f>
        <v>.</v>
      </c>
      <c r="LO12" s="25" t="str">
        <f>IF(ISBLANK(LitRev!LO12),".",LitRev!LO12)</f>
        <v>.</v>
      </c>
      <c r="LP12" s="25" t="str">
        <f>IF(ISBLANK(LitRev!LP12),".",LitRev!LP12)</f>
        <v>.</v>
      </c>
      <c r="LQ12" s="25" t="str">
        <f>IF(ISBLANK(LitRev!LQ12),".",LitRev!LQ12)</f>
        <v>.</v>
      </c>
      <c r="LR12" s="25" t="str">
        <f>IF(ISBLANK(LitRev!LR12),".",LitRev!LR12)</f>
        <v>.</v>
      </c>
      <c r="LS12" s="25" t="str">
        <f>IF(ISBLANK(LitRev!LS12),".",LitRev!LS12)</f>
        <v>.</v>
      </c>
      <c r="LT12" s="25" t="str">
        <f>IF(ISBLANK(LitRev!LT12),".",LitRev!LT12)</f>
        <v>.</v>
      </c>
      <c r="LU12" s="25" t="str">
        <f>IF(ISBLANK(LitRev!LU12),".",LitRev!LU12)</f>
        <v>.</v>
      </c>
      <c r="LV12" s="25" t="str">
        <f>IF(ISBLANK(LitRev!LV12),".",LitRev!LV12)</f>
        <v>.</v>
      </c>
      <c r="LW12" s="25" t="str">
        <f>IF(ISBLANK(LitRev!LW12),".",LitRev!LW12)</f>
        <v>.</v>
      </c>
      <c r="LX12" s="25" t="str">
        <f>IF(ISBLANK(LitRev!LX12),".",LitRev!LX12)</f>
        <v>.</v>
      </c>
      <c r="LY12" s="25" t="str">
        <f>IF(ISBLANK(LitRev!LY12),".",LitRev!LY12)</f>
        <v>.</v>
      </c>
      <c r="LZ12" s="25" t="str">
        <f>IF(ISBLANK(LitRev!LZ12),".",LitRev!LZ12)</f>
        <v>.</v>
      </c>
      <c r="MA12" s="25" t="str">
        <f>IF(ISBLANK(LitRev!MA12),".",LitRev!MA12)</f>
        <v>.</v>
      </c>
      <c r="MB12" s="25" t="str">
        <f>IF(ISBLANK(LitRev!MB12),".",LitRev!MB12)</f>
        <v>.</v>
      </c>
      <c r="MC12" s="25" t="str">
        <f>IF(ISBLANK(LitRev!MC12),".",LitRev!MC12)</f>
        <v>.</v>
      </c>
      <c r="MD12" s="25" t="str">
        <f>IF(ISBLANK(LitRev!MD12),".",LitRev!MD12)</f>
        <v>.</v>
      </c>
      <c r="ME12" s="25" t="str">
        <f>IF(ISBLANK(LitRev!ME12),".",LitRev!ME12)</f>
        <v>.</v>
      </c>
      <c r="MF12" s="25" t="str">
        <f>IF(ISBLANK(LitRev!MF12),".",LitRev!MF12)</f>
        <v>.</v>
      </c>
      <c r="MG12" s="25" t="str">
        <f>IF(ISBLANK(LitRev!MG12),".",LitRev!MG12)</f>
        <v>.</v>
      </c>
      <c r="MH12" s="25" t="str">
        <f>IF(ISBLANK(LitRev!MH12),".",LitRev!MH12)</f>
        <v>.</v>
      </c>
      <c r="MI12" s="25" t="str">
        <f>IF(ISBLANK(LitRev!MI12),".",LitRev!MI12)</f>
        <v>.</v>
      </c>
      <c r="MJ12" s="25" t="str">
        <f>IF(ISBLANK(LitRev!MJ12),".",LitRev!MJ12)</f>
        <v>.</v>
      </c>
      <c r="MK12" s="25" t="str">
        <f>IF(ISBLANK(LitRev!MK12),".",LitRev!MK12)</f>
        <v>.</v>
      </c>
      <c r="ML12" s="25" t="str">
        <f>IF(ISBLANK(LitRev!ML12),".",LitRev!ML12)</f>
        <v>.</v>
      </c>
      <c r="MM12" s="25" t="str">
        <f>IF(ISBLANK(LitRev!MM12),".",LitRev!MM12)</f>
        <v>.</v>
      </c>
      <c r="MN12" s="25" t="str">
        <f>IF(ISBLANK(LitRev!MN12),".",LitRev!MN12)</f>
        <v>.</v>
      </c>
      <c r="MO12" s="25" t="str">
        <f>IF(ISBLANK(LitRev!MO12),".",LitRev!MO12)</f>
        <v>.</v>
      </c>
      <c r="MP12" s="25" t="str">
        <f>IF(ISBLANK(LitRev!MP12),".",LitRev!MP12)</f>
        <v>.</v>
      </c>
      <c r="MQ12" s="25" t="str">
        <f>IF(ISBLANK(LitRev!MQ12),".",LitRev!MQ12)</f>
        <v>.</v>
      </c>
      <c r="MR12" s="25" t="str">
        <f>IF(ISBLANK(LitRev!MR12),".",LitRev!MR12)</f>
        <v>.</v>
      </c>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5"/>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5"/>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5"/>
      <c r="RK12" s="25"/>
      <c r="RL12" s="25"/>
      <c r="RM12" s="25"/>
      <c r="RN12" s="25"/>
      <c r="RO12" s="25"/>
    </row>
    <row r="13" spans="1:483" x14ac:dyDescent="0.25">
      <c r="C13" s="25" t="str">
        <f>IF(ISBLANK(LitRev!C13),".",LitRev!C13)</f>
        <v>.</v>
      </c>
      <c r="D13" s="25" t="str">
        <f>IF(ISBLANK(LitRev!D13),".",LitRev!D13)</f>
        <v>.</v>
      </c>
      <c r="E13" s="25" t="str">
        <f>IF(ISBLANK(LitRev!E13),".",LitRev!E13)</f>
        <v>.</v>
      </c>
      <c r="F13" s="25" t="str">
        <f>IF(ISBLANK(LitRev!F13),".",LitRev!F13)</f>
        <v>.</v>
      </c>
      <c r="G13" s="25" t="str">
        <f>IF(ISBLANK(LitRev!G13),".",LitRev!G13)</f>
        <v>.</v>
      </c>
      <c r="H13" s="25" t="str">
        <f>IF(ISBLANK(LitRev!H13),".",LitRev!H13)</f>
        <v>.</v>
      </c>
      <c r="I13" s="25" t="str">
        <f>IF(ISBLANK(LitRev!I13),".",LitRev!I13)</f>
        <v>.</v>
      </c>
      <c r="J13" s="25" t="str">
        <f>IF(ISBLANK(LitRev!J13),".",LitRev!J13)</f>
        <v>.</v>
      </c>
      <c r="K13" s="25" t="str">
        <f>IF(ISBLANK(LitRev!K13),".",LitRev!K13)</f>
        <v>.</v>
      </c>
      <c r="L13" s="25" t="str">
        <f>IF(ISBLANK(LitRev!L13),".",LitRev!L13)</f>
        <v>.</v>
      </c>
      <c r="M13" s="25" t="str">
        <f>IF(ISBLANK(LitRev!M13),".",LitRev!M13)</f>
        <v>.</v>
      </c>
      <c r="N13" s="25" t="str">
        <f>IF(ISBLANK(LitRev!N13),".",LitRev!N13)</f>
        <v>.</v>
      </c>
      <c r="O13" s="25" t="str">
        <f>IF(ISBLANK(LitRev!O13),".",LitRev!O13)</f>
        <v>.</v>
      </c>
      <c r="P13" s="25" t="str">
        <f>IF(ISBLANK(LitRev!P13),".",LitRev!P13)</f>
        <v>.</v>
      </c>
      <c r="Q13" s="25" t="str">
        <f>IF(ISBLANK(LitRev!Q13),".",LitRev!Q13)</f>
        <v>.</v>
      </c>
      <c r="R13" s="25" t="str">
        <f>IF(ISBLANK(LitRev!R13),".",LitRev!R13)</f>
        <v>.</v>
      </c>
      <c r="S13" s="25" t="str">
        <f>IF(ISBLANK(LitRev!S13),".",LitRev!S13)</f>
        <v>.</v>
      </c>
      <c r="T13" s="25" t="str">
        <f>IF(ISBLANK(LitRev!T13),".",LitRev!T13)</f>
        <v>.</v>
      </c>
      <c r="U13" s="25" t="str">
        <f>IF(ISBLANK(LitRev!U13),".",LitRev!U13)</f>
        <v>.</v>
      </c>
      <c r="V13" s="25" t="str">
        <f>IF(ISBLANK(LitRev!V13),".",LitRev!V13)</f>
        <v>.</v>
      </c>
      <c r="W13" s="25" t="str">
        <f>IF(ISBLANK(LitRev!W13),".",LitRev!W13)</f>
        <v>.</v>
      </c>
      <c r="X13" s="25" t="str">
        <f>IF(ISBLANK(LitRev!X13),".",LitRev!X13)</f>
        <v>.</v>
      </c>
      <c r="Y13" s="25" t="str">
        <f>IF(ISBLANK(LitRev!Y13),".",LitRev!Y13)</f>
        <v>.</v>
      </c>
      <c r="Z13" s="25" t="str">
        <f>IF(ISBLANK(LitRev!Z13),".",LitRev!Z13)</f>
        <v>.</v>
      </c>
      <c r="AA13" s="25" t="str">
        <f>IF(ISBLANK(LitRev!AA13),".",LitRev!AA13)</f>
        <v>.</v>
      </c>
      <c r="AB13" s="25" t="str">
        <f>IF(ISBLANK(LitRev!AB13),".",LitRev!AB13)</f>
        <v>.</v>
      </c>
      <c r="AC13" s="25" t="str">
        <f>IF(ISBLANK(LitRev!AC13),".",LitRev!AC13)</f>
        <v>.</v>
      </c>
      <c r="AD13" s="25" t="str">
        <f>IF(ISBLANK(LitRev!AD13),".",LitRev!AD13)</f>
        <v>.</v>
      </c>
      <c r="AE13" s="25" t="str">
        <f>IF(ISBLANK(LitRev!AE13),".",LitRev!AE13)</f>
        <v>.</v>
      </c>
      <c r="AF13" s="25" t="str">
        <f>IF(ISBLANK(LitRev!AF13),".",LitRev!AF13)</f>
        <v>.</v>
      </c>
      <c r="AG13" s="25" t="str">
        <f>IF(ISBLANK(LitRev!AG13),".",LitRev!AG13)</f>
        <v>.</v>
      </c>
      <c r="AH13" s="25" t="str">
        <f>IF(ISBLANK(LitRev!AH13),".",LitRev!AH13)</f>
        <v>.</v>
      </c>
      <c r="AI13" s="25" t="str">
        <f>IF(ISBLANK(LitRev!AI13),".",LitRev!AI13)</f>
        <v>.</v>
      </c>
      <c r="AJ13" s="25" t="str">
        <f>IF(ISBLANK(LitRev!AJ13),".",LitRev!AJ13)</f>
        <v>.</v>
      </c>
      <c r="AK13" s="25" t="str">
        <f>IF(ISBLANK(LitRev!AK13),".",LitRev!AK13)</f>
        <v>.</v>
      </c>
      <c r="AL13" s="25" t="str">
        <f>IF(ISBLANK(LitRev!AL13),".",LitRev!AL13)</f>
        <v>.</v>
      </c>
      <c r="AM13" s="25" t="str">
        <f>IF(ISBLANK(LitRev!AM13),".",LitRev!AM13)</f>
        <v>.</v>
      </c>
      <c r="AN13" s="25" t="str">
        <f>IF(ISBLANK(LitRev!AN13),".",LitRev!AN13)</f>
        <v>.</v>
      </c>
      <c r="AO13" s="25" t="str">
        <f>IF(ISBLANK(LitRev!AO13),".",LitRev!AO13)</f>
        <v>.</v>
      </c>
      <c r="AP13" s="25" t="str">
        <f>IF(ISBLANK(LitRev!AP13),".",LitRev!AP13)</f>
        <v>.</v>
      </c>
      <c r="AQ13" s="25" t="str">
        <f>IF(ISBLANK(LitRev!AQ13),".",LitRev!AQ13)</f>
        <v>.</v>
      </c>
      <c r="AR13" s="25" t="str">
        <f>IF(ISBLANK(LitRev!AR13),".",LitRev!AR13)</f>
        <v>.</v>
      </c>
      <c r="AS13" s="25" t="str">
        <f>IF(ISBLANK(LitRev!AS13),".",LitRev!AS13)</f>
        <v>.</v>
      </c>
      <c r="AT13" s="25" t="str">
        <f>IF(ISBLANK(LitRev!AT13),".",LitRev!AT13)</f>
        <v>.</v>
      </c>
      <c r="AU13" s="25" t="str">
        <f>IF(ISBLANK(LitRev!AU13),".",LitRev!AU13)</f>
        <v>.</v>
      </c>
      <c r="AV13" s="25" t="str">
        <f>IF(ISBLANK(LitRev!AV13),".",LitRev!AV13)</f>
        <v>.</v>
      </c>
      <c r="AW13" s="25" t="str">
        <f>IF(ISBLANK(LitRev!AW13),".",LitRev!AW13)</f>
        <v>.</v>
      </c>
      <c r="AX13" s="25" t="str">
        <f>IF(ISBLANK(LitRev!AX13),".",LitRev!AX13)</f>
        <v>.</v>
      </c>
      <c r="AY13" s="25" t="str">
        <f>IF(ISBLANK(LitRev!AY13),".",LitRev!AY13)</f>
        <v>.</v>
      </c>
      <c r="AZ13" s="25" t="str">
        <f>IF(ISBLANK(LitRev!AZ13),".",LitRev!AZ13)</f>
        <v>.</v>
      </c>
      <c r="BA13" s="25" t="str">
        <f>IF(ISBLANK(LitRev!BA13),".",LitRev!BA13)</f>
        <v>.</v>
      </c>
      <c r="BB13" s="25" t="str">
        <f>IF(ISBLANK(LitRev!BB13),".",LitRev!BB13)</f>
        <v>.</v>
      </c>
      <c r="BC13" s="25" t="str">
        <f>IF(ISBLANK(LitRev!BC13),".",LitRev!BC13)</f>
        <v>.</v>
      </c>
      <c r="BD13" s="25" t="str">
        <f>IF(ISBLANK(LitRev!BD13),".",LitRev!BD13)</f>
        <v>.</v>
      </c>
      <c r="BE13" s="25" t="str">
        <f>IF(ISBLANK(LitRev!BE13),".",LitRev!BE13)</f>
        <v>.</v>
      </c>
      <c r="BF13" s="25" t="str">
        <f>IF(ISBLANK(LitRev!BF13),".",LitRev!BF13)</f>
        <v>.</v>
      </c>
      <c r="BG13" s="25" t="str">
        <f>IF(ISBLANK(LitRev!BG13),".",LitRev!BG13)</f>
        <v>.</v>
      </c>
      <c r="BH13" s="25" t="str">
        <f>IF(ISBLANK(LitRev!BH13),".",LitRev!BH13)</f>
        <v>.</v>
      </c>
      <c r="BI13" s="25" t="str">
        <f>IF(ISBLANK(LitRev!BI13),".",LitRev!BI13)</f>
        <v>.</v>
      </c>
      <c r="BJ13" s="25" t="str">
        <f>IF(ISBLANK(LitRev!BJ13),".",LitRev!BJ13)</f>
        <v>.</v>
      </c>
      <c r="BK13" s="25" t="str">
        <f>IF(ISBLANK(LitRev!BK13),".",LitRev!BK13)</f>
        <v>.</v>
      </c>
      <c r="BL13" s="25" t="str">
        <f>IF(ISBLANK(LitRev!BL13),".",LitRev!BL13)</f>
        <v>.</v>
      </c>
      <c r="BM13" s="25" t="str">
        <f>IF(ISBLANK(LitRev!BM13),".",LitRev!BM13)</f>
        <v>.</v>
      </c>
      <c r="BN13" s="25" t="str">
        <f>IF(ISBLANK(LitRev!BN13),".",LitRev!BN13)</f>
        <v>.</v>
      </c>
      <c r="BO13" s="25" t="str">
        <f>IF(ISBLANK(LitRev!BO13),".",LitRev!BO13)</f>
        <v>.</v>
      </c>
      <c r="BP13" s="25" t="str">
        <f>IF(ISBLANK(LitRev!BP13),".",LitRev!BP13)</f>
        <v>.</v>
      </c>
      <c r="BQ13" s="25" t="str">
        <f>IF(ISBLANK(LitRev!BQ13),".",LitRev!BQ13)</f>
        <v>.</v>
      </c>
      <c r="BR13" s="25" t="str">
        <f>IF(ISBLANK(LitRev!BR13),".",LitRev!BR13)</f>
        <v>.</v>
      </c>
      <c r="BS13" s="25" t="str">
        <f>IF(ISBLANK(LitRev!BS13),".",LitRev!BS13)</f>
        <v>.</v>
      </c>
      <c r="BT13" s="25" t="str">
        <f>IF(ISBLANK(LitRev!BT13),".",LitRev!BT13)</f>
        <v>.</v>
      </c>
      <c r="BU13" s="25" t="str">
        <f>IF(ISBLANK(LitRev!BU13),".",LitRev!BU13)</f>
        <v>.</v>
      </c>
      <c r="BV13" s="25" t="str">
        <f>IF(ISBLANK(LitRev!BV13),".",LitRev!BV13)</f>
        <v>.</v>
      </c>
      <c r="BW13" s="25" t="str">
        <f>IF(ISBLANK(LitRev!BW13),".",LitRev!BW13)</f>
        <v>.</v>
      </c>
      <c r="BX13" s="25" t="str">
        <f>IF(ISBLANK(LitRev!BX13),".",LitRev!BX13)</f>
        <v>.</v>
      </c>
      <c r="BY13" s="25" t="str">
        <f>IF(ISBLANK(LitRev!BY13),".",LitRev!BY13)</f>
        <v>.</v>
      </c>
      <c r="BZ13" s="25" t="str">
        <f>IF(ISBLANK(LitRev!BZ13),".",LitRev!BZ13)</f>
        <v>.</v>
      </c>
      <c r="CA13" s="25" t="str">
        <f>IF(ISBLANK(LitRev!CA13),".",LitRev!CA13)</f>
        <v>.</v>
      </c>
      <c r="CB13" s="25" t="str">
        <f>IF(ISBLANK(LitRev!CB13),".",LitRev!CB13)</f>
        <v>.</v>
      </c>
      <c r="CC13" s="25" t="str">
        <f>IF(ISBLANK(LitRev!CC13),".",LitRev!CC13)</f>
        <v>.</v>
      </c>
      <c r="CD13" s="25" t="str">
        <f>IF(ISBLANK(LitRev!CD13),".",LitRev!CD13)</f>
        <v>.</v>
      </c>
      <c r="CE13" s="25" t="str">
        <f>IF(ISBLANK(LitRev!CE13),".",LitRev!CE13)</f>
        <v>.</v>
      </c>
      <c r="CF13" s="25" t="str">
        <f>IF(ISBLANK(LitRev!CF13),".",LitRev!CF13)</f>
        <v>.</v>
      </c>
      <c r="CG13" s="25" t="str">
        <f>IF(ISBLANK(LitRev!CG13),".",LitRev!CG13)</f>
        <v>.</v>
      </c>
      <c r="CH13" s="25" t="str">
        <f>IF(ISBLANK(LitRev!CH13),".",LitRev!CH13)</f>
        <v>.</v>
      </c>
      <c r="CI13" s="25" t="str">
        <f>IF(ISBLANK(LitRev!CI13),".",LitRev!CI13)</f>
        <v>.</v>
      </c>
      <c r="CJ13" s="25" t="str">
        <f>IF(ISBLANK(LitRev!CJ13),".",LitRev!CJ13)</f>
        <v>.</v>
      </c>
      <c r="CK13" s="25" t="str">
        <f>IF(ISBLANK(LitRev!CK13),".",LitRev!CK13)</f>
        <v>.</v>
      </c>
      <c r="CL13" s="25" t="str">
        <f>IF(ISBLANK(LitRev!CL13),".",LitRev!CL13)</f>
        <v>.</v>
      </c>
      <c r="CM13" s="25" t="str">
        <f>IF(ISBLANK(LitRev!CM13),".",LitRev!CM13)</f>
        <v>.</v>
      </c>
      <c r="CN13" s="25" t="str">
        <f>IF(ISBLANK(LitRev!CN13),".",LitRev!CN13)</f>
        <v>.</v>
      </c>
      <c r="CO13" s="25" t="str">
        <f>IF(ISBLANK(LitRev!CO13),".",LitRev!CO13)</f>
        <v>.</v>
      </c>
      <c r="CP13" s="25" t="str">
        <f>IF(ISBLANK(LitRev!CP13),".",LitRev!CP13)</f>
        <v>.</v>
      </c>
      <c r="CQ13" s="25" t="str">
        <f>IF(ISBLANK(LitRev!CQ13),".",LitRev!CQ13)</f>
        <v>.</v>
      </c>
      <c r="CR13" s="25" t="str">
        <f>IF(ISBLANK(LitRev!CR13),".",LitRev!CR13)</f>
        <v>.</v>
      </c>
      <c r="CS13" s="25" t="str">
        <f>IF(ISBLANK(LitRev!CS13),".",LitRev!CS13)</f>
        <v>.</v>
      </c>
      <c r="CT13" s="25" t="str">
        <f>IF(ISBLANK(LitRev!CT13),".",LitRev!CT13)</f>
        <v>.</v>
      </c>
      <c r="CU13" s="25" t="str">
        <f>IF(ISBLANK(LitRev!CU13),".",LitRev!CU13)</f>
        <v>.</v>
      </c>
      <c r="CV13" s="25" t="str">
        <f>IF(ISBLANK(LitRev!CV13),".",LitRev!CV13)</f>
        <v>.</v>
      </c>
      <c r="CW13" s="25" t="str">
        <f>IF(ISBLANK(LitRev!CW13),".",LitRev!CW13)</f>
        <v>.</v>
      </c>
      <c r="CX13" s="25" t="str">
        <f>IF(ISBLANK(LitRev!CX13),".",LitRev!CX13)</f>
        <v>.</v>
      </c>
      <c r="CY13" s="25" t="str">
        <f>IF(ISBLANK(LitRev!CY13),".",LitRev!CY13)</f>
        <v>.</v>
      </c>
      <c r="CZ13" s="25" t="str">
        <f>IF(ISBLANK(LitRev!CZ13),".",LitRev!CZ13)</f>
        <v>.</v>
      </c>
      <c r="DA13" s="25" t="str">
        <f>IF(ISBLANK(LitRev!DA13),".",LitRev!DA13)</f>
        <v>.</v>
      </c>
      <c r="DB13" s="25" t="str">
        <f>IF(ISBLANK(LitRev!DB13),".",LitRev!DB13)</f>
        <v>.</v>
      </c>
      <c r="DC13" s="25" t="str">
        <f>IF(ISBLANK(LitRev!DC13),".",LitRev!DC13)</f>
        <v>.</v>
      </c>
      <c r="DD13" s="25" t="str">
        <f>IF(ISBLANK(LitRev!DD13),".",LitRev!DD13)</f>
        <v>.</v>
      </c>
      <c r="DE13" s="25" t="str">
        <f>IF(ISBLANK(LitRev!DE13),".",LitRev!DE13)</f>
        <v>.</v>
      </c>
      <c r="DF13" s="25" t="str">
        <f>IF(ISBLANK(LitRev!DF13),".",LitRev!DF13)</f>
        <v>.</v>
      </c>
      <c r="DG13" s="25" t="str">
        <f>IF(ISBLANK(LitRev!DG13),".",LitRev!DG13)</f>
        <v>.</v>
      </c>
      <c r="DH13" s="25" t="str">
        <f>IF(ISBLANK(LitRev!DH13),".",LitRev!DH13)</f>
        <v>.</v>
      </c>
      <c r="DI13" s="25" t="str">
        <f>IF(ISBLANK(LitRev!DI13),".",LitRev!DI13)</f>
        <v>.</v>
      </c>
      <c r="DJ13" s="25" t="str">
        <f>IF(ISBLANK(LitRev!DJ13),".",LitRev!DJ13)</f>
        <v>.</v>
      </c>
      <c r="DK13" s="25" t="str">
        <f>IF(ISBLANK(LitRev!DK13),".",LitRev!DK13)</f>
        <v>.</v>
      </c>
      <c r="DL13" s="25" t="str">
        <f>IF(ISBLANK(LitRev!DL13),".",LitRev!DL13)</f>
        <v>.</v>
      </c>
      <c r="DM13" s="25" t="str">
        <f>IF(ISBLANK(LitRev!DM13),".",LitRev!DM13)</f>
        <v>.</v>
      </c>
      <c r="DN13" s="25" t="str">
        <f>IF(ISBLANK(LitRev!DN13),".",LitRev!DN13)</f>
        <v>.</v>
      </c>
      <c r="DO13" s="25" t="str">
        <f>IF(ISBLANK(LitRev!DO13),".",LitRev!DO13)</f>
        <v>.</v>
      </c>
      <c r="DP13" s="25" t="str">
        <f>IF(ISBLANK(LitRev!DP13),".",LitRev!DP13)</f>
        <v>.</v>
      </c>
      <c r="DQ13" s="25" t="str">
        <f>IF(ISBLANK(LitRev!DQ13),".",LitRev!DQ13)</f>
        <v>.</v>
      </c>
      <c r="DR13" s="25" t="str">
        <f>IF(ISBLANK(LitRev!DR13),".",LitRev!DR13)</f>
        <v>.</v>
      </c>
      <c r="DS13" s="25" t="str">
        <f>IF(ISBLANK(LitRev!DS13),".",LitRev!DS13)</f>
        <v>.</v>
      </c>
      <c r="DT13" s="25" t="str">
        <f>IF(ISBLANK(LitRev!DT13),".",LitRev!DT13)</f>
        <v>.</v>
      </c>
      <c r="DU13" s="25" t="str">
        <f>IF(ISBLANK(LitRev!DU13),".",LitRev!DU13)</f>
        <v>.</v>
      </c>
      <c r="DV13" s="25" t="str">
        <f>IF(ISBLANK(LitRev!DV13),".",LitRev!DV13)</f>
        <v>.</v>
      </c>
      <c r="DW13" s="25" t="str">
        <f>IF(ISBLANK(LitRev!DW13),".",LitRev!DW13)</f>
        <v>.</v>
      </c>
      <c r="DX13" s="25" t="str">
        <f>IF(ISBLANK(LitRev!DX13),".",LitRev!DX13)</f>
        <v>.</v>
      </c>
      <c r="DY13" s="25" t="str">
        <f>IF(ISBLANK(LitRev!DY13),".",LitRev!DY13)</f>
        <v>.</v>
      </c>
      <c r="DZ13" s="25" t="str">
        <f>IF(ISBLANK(LitRev!DZ13),".",LitRev!DZ13)</f>
        <v>.</v>
      </c>
      <c r="EA13" s="25" t="str">
        <f>IF(ISBLANK(LitRev!EA13),".",LitRev!EA13)</f>
        <v>.</v>
      </c>
      <c r="EB13" s="25" t="str">
        <f>IF(ISBLANK(LitRev!EB13),".",LitRev!EB13)</f>
        <v>.</v>
      </c>
      <c r="EC13" s="25" t="str">
        <f>IF(ISBLANK(LitRev!EC13),".",LitRev!EC13)</f>
        <v>.</v>
      </c>
      <c r="ED13" s="25" t="str">
        <f>IF(ISBLANK(LitRev!ED13),".",LitRev!ED13)</f>
        <v>.</v>
      </c>
      <c r="EE13" s="25" t="str">
        <f>IF(ISBLANK(LitRev!EE13),".",LitRev!EE13)</f>
        <v>.</v>
      </c>
      <c r="EF13" s="25" t="str">
        <f>IF(ISBLANK(LitRev!EF13),".",LitRev!EF13)</f>
        <v>.</v>
      </c>
      <c r="EG13" s="25" t="str">
        <f>IF(ISBLANK(LitRev!EG13),".",LitRev!EG13)</f>
        <v>.</v>
      </c>
      <c r="EH13" s="25" t="str">
        <f>IF(ISBLANK(LitRev!EH13),".",LitRev!EH13)</f>
        <v>.</v>
      </c>
      <c r="EI13" s="25" t="str">
        <f>IF(ISBLANK(LitRev!EI13),".",LitRev!EI13)</f>
        <v>.</v>
      </c>
      <c r="EJ13" s="25" t="str">
        <f>IF(ISBLANK(LitRev!EJ13),".",LitRev!EJ13)</f>
        <v>.</v>
      </c>
      <c r="EK13" s="25" t="str">
        <f>IF(ISBLANK(LitRev!EK13),".",LitRev!EK13)</f>
        <v>.</v>
      </c>
      <c r="EL13" s="25" t="str">
        <f>IF(ISBLANK(LitRev!EL13),".",LitRev!EL13)</f>
        <v>.</v>
      </c>
      <c r="EM13" s="25" t="str">
        <f>IF(ISBLANK(LitRev!EM13),".",LitRev!EM13)</f>
        <v>.</v>
      </c>
      <c r="EN13" s="25" t="str">
        <f>IF(ISBLANK(LitRev!EN13),".",LitRev!EN13)</f>
        <v>.</v>
      </c>
      <c r="EO13" s="25" t="str">
        <f>IF(ISBLANK(LitRev!EO13),".",LitRev!EO13)</f>
        <v>.</v>
      </c>
      <c r="EP13" s="25" t="str">
        <f>IF(ISBLANK(LitRev!EP13),".",LitRev!EP13)</f>
        <v>.</v>
      </c>
      <c r="EQ13" s="25" t="str">
        <f>IF(ISBLANK(LitRev!EQ13),".",LitRev!EQ13)</f>
        <v>.</v>
      </c>
      <c r="ER13" s="25" t="str">
        <f>IF(ISBLANK(LitRev!ER13),".",LitRev!ER13)</f>
        <v>.</v>
      </c>
      <c r="ES13" s="25" t="str">
        <f>IF(ISBLANK(LitRev!ES13),".",LitRev!ES13)</f>
        <v>.</v>
      </c>
      <c r="ET13" s="25" t="str">
        <f>IF(ISBLANK(LitRev!ET13),".",LitRev!ET13)</f>
        <v>.</v>
      </c>
      <c r="EU13" s="25" t="str">
        <f>IF(ISBLANK(LitRev!EU13),".",LitRev!EU13)</f>
        <v>.</v>
      </c>
      <c r="EV13" s="25" t="str">
        <f>IF(ISBLANK(LitRev!EV13),".",LitRev!EV13)</f>
        <v>.</v>
      </c>
      <c r="EW13" s="25" t="str">
        <f>IF(ISBLANK(LitRev!EW13),".",LitRev!EW13)</f>
        <v>.</v>
      </c>
      <c r="EX13" s="25" t="str">
        <f>IF(ISBLANK(LitRev!EX13),".",LitRev!EX13)</f>
        <v>.</v>
      </c>
      <c r="EY13" s="25" t="str">
        <f>IF(ISBLANK(LitRev!EY13),".",LitRev!EY13)</f>
        <v>.</v>
      </c>
      <c r="EZ13" s="25" t="str">
        <f>IF(ISBLANK(LitRev!EZ13),".",LitRev!EZ13)</f>
        <v>.</v>
      </c>
      <c r="FA13" s="25" t="str">
        <f>IF(ISBLANK(LitRev!FA13),".",LitRev!FA13)</f>
        <v>.</v>
      </c>
      <c r="FB13" s="25" t="str">
        <f>IF(ISBLANK(LitRev!FB13),".",LitRev!FB13)</f>
        <v>.</v>
      </c>
      <c r="FC13" s="25" t="str">
        <f>IF(ISBLANK(LitRev!FC13),".",LitRev!FC13)</f>
        <v>.</v>
      </c>
      <c r="FD13" s="25" t="str">
        <f>IF(ISBLANK(LitRev!FD13),".",LitRev!FD13)</f>
        <v>.</v>
      </c>
      <c r="FE13" s="25" t="str">
        <f>IF(ISBLANK(LitRev!FE13),".",LitRev!FE13)</f>
        <v>.</v>
      </c>
      <c r="FF13" s="25" t="str">
        <f>IF(ISBLANK(LitRev!FF13),".",LitRev!FF13)</f>
        <v>.</v>
      </c>
      <c r="FG13" s="25" t="str">
        <f>IF(ISBLANK(LitRev!FG13),".",LitRev!FG13)</f>
        <v>.</v>
      </c>
      <c r="FH13" s="25" t="str">
        <f>IF(ISBLANK(LitRev!FH13),".",LitRev!FH13)</f>
        <v>.</v>
      </c>
      <c r="FI13" s="25" t="str">
        <f>IF(ISBLANK(LitRev!FI13),".",LitRev!FI13)</f>
        <v>.</v>
      </c>
      <c r="FJ13" s="25" t="str">
        <f>IF(ISBLANK(LitRev!FJ13),".",LitRev!FJ13)</f>
        <v>.</v>
      </c>
      <c r="FK13" s="25" t="str">
        <f>IF(ISBLANK(LitRev!FK13),".",LitRev!FK13)</f>
        <v>.</v>
      </c>
      <c r="FL13" s="25" t="str">
        <f>IF(ISBLANK(LitRev!FL13),".",LitRev!FL13)</f>
        <v>.</v>
      </c>
      <c r="FM13" s="25" t="str">
        <f>IF(ISBLANK(LitRev!FM13),".",LitRev!FM13)</f>
        <v>.</v>
      </c>
      <c r="FN13" s="25" t="str">
        <f>IF(ISBLANK(LitRev!FN13),".",LitRev!FN13)</f>
        <v>.</v>
      </c>
      <c r="FO13" s="25" t="str">
        <f>IF(ISBLANK(LitRev!FO13),".",LitRev!FO13)</f>
        <v>.</v>
      </c>
      <c r="FP13" s="25" t="str">
        <f>IF(ISBLANK(LitRev!FP13),".",LitRev!FP13)</f>
        <v>.</v>
      </c>
      <c r="FQ13" s="25" t="str">
        <f>IF(ISBLANK(LitRev!FQ13),".",LitRev!FQ13)</f>
        <v>.</v>
      </c>
      <c r="FR13" s="25" t="str">
        <f>IF(ISBLANK(LitRev!FR13),".",LitRev!FR13)</f>
        <v>.</v>
      </c>
      <c r="FS13" s="25" t="str">
        <f>IF(ISBLANK(LitRev!FS13),".",LitRev!FS13)</f>
        <v>.</v>
      </c>
      <c r="FT13" s="25" t="str">
        <f>IF(ISBLANK(LitRev!FT13),".",LitRev!FT13)</f>
        <v>.</v>
      </c>
      <c r="FU13" s="25" t="str">
        <f>IF(ISBLANK(LitRev!FU13),".",LitRev!FU13)</f>
        <v>.</v>
      </c>
      <c r="FV13" s="25" t="str">
        <f>IF(ISBLANK(LitRev!FV13),".",LitRev!FV13)</f>
        <v>.</v>
      </c>
      <c r="FW13" s="25" t="str">
        <f>IF(ISBLANK(LitRev!FW13),".",LitRev!FW13)</f>
        <v>.</v>
      </c>
      <c r="FX13" s="25" t="str">
        <f>IF(ISBLANK(LitRev!FX13),".",LitRev!FX13)</f>
        <v>.</v>
      </c>
      <c r="FY13" s="25" t="str">
        <f>IF(ISBLANK(LitRev!FY13),".",LitRev!FY13)</f>
        <v>.</v>
      </c>
      <c r="FZ13" s="25" t="str">
        <f>IF(ISBLANK(LitRev!FZ13),".",LitRev!FZ13)</f>
        <v>.</v>
      </c>
      <c r="GA13" s="25" t="str">
        <f>IF(ISBLANK(LitRev!GA13),".",LitRev!GA13)</f>
        <v>.</v>
      </c>
      <c r="GB13" s="25" t="str">
        <f>IF(ISBLANK(LitRev!GB13),".",LitRev!GB13)</f>
        <v>.</v>
      </c>
      <c r="GC13" s="25" t="str">
        <f>IF(ISBLANK(LitRev!GC13),".",LitRev!GC13)</f>
        <v>.</v>
      </c>
      <c r="GD13" s="25" t="str">
        <f>IF(ISBLANK(LitRev!GD13),".",LitRev!GD13)</f>
        <v>.</v>
      </c>
      <c r="GE13" s="25" t="str">
        <f>IF(ISBLANK(LitRev!GE13),".",LitRev!GE13)</f>
        <v>.</v>
      </c>
      <c r="GF13" s="25" t="str">
        <f>IF(ISBLANK(LitRev!GF13),".",LitRev!GF13)</f>
        <v>.</v>
      </c>
      <c r="GG13" s="25" t="str">
        <f>IF(ISBLANK(LitRev!GG13),".",LitRev!GG13)</f>
        <v>.</v>
      </c>
      <c r="GH13" s="25" t="str">
        <f>IF(ISBLANK(LitRev!GH13),".",LitRev!GH13)</f>
        <v>.</v>
      </c>
      <c r="GI13" s="25" t="str">
        <f>IF(ISBLANK(LitRev!GI13),".",LitRev!GI13)</f>
        <v>.</v>
      </c>
      <c r="GJ13" s="25" t="str">
        <f>IF(ISBLANK(LitRev!GJ13),".",LitRev!GJ13)</f>
        <v>.</v>
      </c>
      <c r="GK13" s="25" t="str">
        <f>IF(ISBLANK(LitRev!GK13),".",LitRev!GK13)</f>
        <v>.</v>
      </c>
      <c r="GL13" s="25" t="str">
        <f>IF(ISBLANK(LitRev!GL13),".",LitRev!GL13)</f>
        <v>.</v>
      </c>
      <c r="GM13" s="25" t="str">
        <f>IF(ISBLANK(LitRev!GM13),".",LitRev!GM13)</f>
        <v>.</v>
      </c>
      <c r="GN13" s="25" t="str">
        <f>IF(ISBLANK(LitRev!GN13),".",LitRev!GN13)</f>
        <v>.</v>
      </c>
      <c r="GO13" s="25" t="str">
        <f>IF(ISBLANK(LitRev!GO13),".",LitRev!GO13)</f>
        <v>.</v>
      </c>
      <c r="GP13" s="25" t="str">
        <f>IF(ISBLANK(LitRev!GP13),".",LitRev!GP13)</f>
        <v>.</v>
      </c>
      <c r="GQ13" s="25" t="str">
        <f>IF(ISBLANK(LitRev!GQ13),".",LitRev!GQ13)</f>
        <v>.</v>
      </c>
      <c r="GR13" s="25" t="str">
        <f>IF(ISBLANK(LitRev!GR13),".",LitRev!GR13)</f>
        <v>.</v>
      </c>
      <c r="GS13" s="25" t="str">
        <f>IF(ISBLANK(LitRev!GS13),".",LitRev!GS13)</f>
        <v>.</v>
      </c>
      <c r="GT13" s="25" t="str">
        <f>IF(ISBLANK(LitRev!GT13),".",LitRev!GT13)</f>
        <v>.</v>
      </c>
      <c r="GU13" s="25" t="str">
        <f>IF(ISBLANK(LitRev!GU13),".",LitRev!GU13)</f>
        <v>.</v>
      </c>
      <c r="GV13" s="25" t="str">
        <f>IF(ISBLANK(LitRev!GV13),".",LitRev!GV13)</f>
        <v>.</v>
      </c>
      <c r="GW13" s="25" t="str">
        <f>IF(ISBLANK(LitRev!GW13),".",LitRev!GW13)</f>
        <v>.</v>
      </c>
      <c r="GX13" s="25" t="str">
        <f>IF(ISBLANK(LitRev!GX13),".",LitRev!GX13)</f>
        <v>.</v>
      </c>
      <c r="GY13" s="25" t="str">
        <f>IF(ISBLANK(LitRev!GY13),".",LitRev!GY13)</f>
        <v>.</v>
      </c>
      <c r="GZ13" s="25" t="str">
        <f>IF(ISBLANK(LitRev!GZ13),".",LitRev!GZ13)</f>
        <v>.</v>
      </c>
      <c r="HA13" s="25" t="str">
        <f>IF(ISBLANK(LitRev!HA13),".",LitRev!HA13)</f>
        <v>.</v>
      </c>
      <c r="HB13" s="25" t="str">
        <f>IF(ISBLANK(LitRev!HB13),".",LitRev!HB13)</f>
        <v>.</v>
      </c>
      <c r="HC13" s="25" t="str">
        <f>IF(ISBLANK(LitRev!HC13),".",LitRev!HC13)</f>
        <v>.</v>
      </c>
      <c r="HD13" s="25" t="str">
        <f>IF(ISBLANK(LitRev!HD13),".",LitRev!HD13)</f>
        <v>.</v>
      </c>
      <c r="HE13" s="25" t="str">
        <f>IF(ISBLANK(LitRev!HE13),".",LitRev!HE13)</f>
        <v>.</v>
      </c>
      <c r="HF13" s="25" t="str">
        <f>IF(ISBLANK(LitRev!HF13),".",LitRev!HF13)</f>
        <v>.</v>
      </c>
      <c r="HG13" s="25" t="str">
        <f>IF(ISBLANK(LitRev!HG13),".",LitRev!HG13)</f>
        <v>.</v>
      </c>
      <c r="HH13" s="25" t="str">
        <f>IF(ISBLANK(LitRev!HH13),".",LitRev!HH13)</f>
        <v>.</v>
      </c>
      <c r="HI13" s="25" t="str">
        <f>IF(ISBLANK(LitRev!HI13),".",LitRev!HI13)</f>
        <v>.</v>
      </c>
      <c r="HJ13" s="25" t="str">
        <f>IF(ISBLANK(LitRev!HJ13),".",LitRev!HJ13)</f>
        <v>.</v>
      </c>
      <c r="HK13" s="25" t="str">
        <f>IF(ISBLANK(LitRev!HK13),".",LitRev!HK13)</f>
        <v>.</v>
      </c>
      <c r="HL13" s="25" t="str">
        <f>IF(ISBLANK(LitRev!HL13),".",LitRev!HL13)</f>
        <v>.</v>
      </c>
      <c r="HM13" s="25" t="str">
        <f>IF(ISBLANK(LitRev!HM13),".",LitRev!HM13)</f>
        <v>.</v>
      </c>
      <c r="HN13" s="25" t="str">
        <f>IF(ISBLANK(LitRev!HN13),".",LitRev!HN13)</f>
        <v>.</v>
      </c>
      <c r="HO13" s="25" t="str">
        <f>IF(ISBLANK(LitRev!HO13),".",LitRev!HO13)</f>
        <v>.</v>
      </c>
      <c r="HP13" s="25" t="str">
        <f>IF(ISBLANK(LitRev!HP13),".",LitRev!HP13)</f>
        <v>.</v>
      </c>
      <c r="HQ13" s="25" t="str">
        <f>IF(ISBLANK(LitRev!HQ13),".",LitRev!HQ13)</f>
        <v>.</v>
      </c>
      <c r="HR13" s="25" t="str">
        <f>IF(ISBLANK(LitRev!HR13),".",LitRev!HR13)</f>
        <v>.</v>
      </c>
      <c r="HS13" s="25" t="str">
        <f>IF(ISBLANK(LitRev!HS13),".",LitRev!HS13)</f>
        <v>.</v>
      </c>
      <c r="HT13" s="25" t="str">
        <f>IF(ISBLANK(LitRev!HT13),".",LitRev!HT13)</f>
        <v>.</v>
      </c>
      <c r="HU13" s="25" t="str">
        <f>IF(ISBLANK(LitRev!HU13),".",LitRev!HU13)</f>
        <v>.</v>
      </c>
      <c r="HV13" s="25" t="str">
        <f>IF(ISBLANK(LitRev!HV13),".",LitRev!HV13)</f>
        <v>.</v>
      </c>
      <c r="HW13" s="25" t="str">
        <f>IF(ISBLANK(LitRev!HW13),".",LitRev!HW13)</f>
        <v>.</v>
      </c>
      <c r="HX13" s="25" t="str">
        <f>IF(ISBLANK(LitRev!HX13),".",LitRev!HX13)</f>
        <v>.</v>
      </c>
      <c r="HY13" s="25" t="str">
        <f>IF(ISBLANK(LitRev!HY13),".",LitRev!HY13)</f>
        <v>.</v>
      </c>
      <c r="HZ13" s="25" t="str">
        <f>IF(ISBLANK(LitRev!HZ13),".",LitRev!HZ13)</f>
        <v>.</v>
      </c>
      <c r="IA13" s="25" t="str">
        <f>IF(ISBLANK(LitRev!IA13),".",LitRev!IA13)</f>
        <v>.</v>
      </c>
      <c r="IB13" s="25" t="str">
        <f>IF(ISBLANK(LitRev!IB13),".",LitRev!IB13)</f>
        <v>.</v>
      </c>
      <c r="IC13" s="25" t="str">
        <f>IF(ISBLANK(LitRev!IC13),".",LitRev!IC13)</f>
        <v>.</v>
      </c>
      <c r="ID13" s="25" t="str">
        <f>IF(ISBLANK(LitRev!ID13),".",LitRev!ID13)</f>
        <v>.</v>
      </c>
      <c r="IE13" s="25" t="str">
        <f>IF(ISBLANK(LitRev!IE13),".",LitRev!IE13)</f>
        <v>.</v>
      </c>
      <c r="IF13" s="25" t="str">
        <f>IF(ISBLANK(LitRev!IF13),".",LitRev!IF13)</f>
        <v>.</v>
      </c>
      <c r="IG13" s="25" t="str">
        <f>IF(ISBLANK(LitRev!IG13),".",LitRev!IG13)</f>
        <v>.</v>
      </c>
      <c r="IH13" s="25" t="str">
        <f>IF(ISBLANK(LitRev!IH13),".",LitRev!IH13)</f>
        <v>.</v>
      </c>
      <c r="II13" s="25" t="str">
        <f>IF(ISBLANK(LitRev!II13),".",LitRev!II13)</f>
        <v>.</v>
      </c>
      <c r="IJ13" s="25" t="str">
        <f>IF(ISBLANK(LitRev!IJ13),".",LitRev!IJ13)</f>
        <v>.</v>
      </c>
      <c r="IK13" s="25" t="str">
        <f>IF(ISBLANK(LitRev!IK13),".",LitRev!IK13)</f>
        <v>.</v>
      </c>
      <c r="IL13" s="25" t="str">
        <f>IF(ISBLANK(LitRev!IL13),".",LitRev!IL13)</f>
        <v>.</v>
      </c>
      <c r="IM13" s="25" t="str">
        <f>IF(ISBLANK(LitRev!IM13),".",LitRev!IM13)</f>
        <v>.</v>
      </c>
      <c r="IN13" s="25" t="str">
        <f>IF(ISBLANK(LitRev!IN13),".",LitRev!IN13)</f>
        <v>.</v>
      </c>
      <c r="IO13" s="25" t="str">
        <f>IF(ISBLANK(LitRev!IO13),".",LitRev!IO13)</f>
        <v>.</v>
      </c>
      <c r="IP13" s="25" t="str">
        <f>IF(ISBLANK(LitRev!IP13),".",LitRev!IP13)</f>
        <v>.</v>
      </c>
      <c r="IQ13" s="25" t="str">
        <f>IF(ISBLANK(LitRev!IQ13),".",LitRev!IQ13)</f>
        <v>.</v>
      </c>
      <c r="IR13" s="25" t="str">
        <f>IF(ISBLANK(LitRev!IR13),".",LitRev!IR13)</f>
        <v>.</v>
      </c>
      <c r="IS13" s="25" t="str">
        <f>IF(ISBLANK(LitRev!IS13),".",LitRev!IS13)</f>
        <v>.</v>
      </c>
      <c r="IT13" s="25" t="str">
        <f>IF(ISBLANK(LitRev!IT13),".",LitRev!IT13)</f>
        <v>.</v>
      </c>
      <c r="IU13" s="25" t="str">
        <f>IF(ISBLANK(LitRev!IU13),".",LitRev!IU13)</f>
        <v>.</v>
      </c>
      <c r="IV13" s="25" t="str">
        <f>IF(ISBLANK(LitRev!IV13),".",LitRev!IV13)</f>
        <v>.</v>
      </c>
      <c r="IW13" s="25" t="str">
        <f>IF(ISBLANK(LitRev!IW13),".",LitRev!IW13)</f>
        <v>.</v>
      </c>
      <c r="IX13" s="25" t="str">
        <f>IF(ISBLANK(LitRev!IX13),".",LitRev!IX13)</f>
        <v>.</v>
      </c>
      <c r="IY13" s="25" t="str">
        <f>IF(ISBLANK(LitRev!IY13),".",LitRev!IY13)</f>
        <v>.</v>
      </c>
      <c r="IZ13" s="25" t="str">
        <f>IF(ISBLANK(LitRev!IZ13),".",LitRev!IZ13)</f>
        <v>.</v>
      </c>
      <c r="JA13" s="25" t="str">
        <f>IF(ISBLANK(LitRev!JA13),".",LitRev!JA13)</f>
        <v>.</v>
      </c>
      <c r="JB13" s="25" t="str">
        <f>IF(ISBLANK(LitRev!JB13),".",LitRev!JB13)</f>
        <v>.</v>
      </c>
      <c r="JC13" s="25" t="str">
        <f>IF(ISBLANK(LitRev!JC13),".",LitRev!JC13)</f>
        <v>.</v>
      </c>
      <c r="JD13" s="25" t="str">
        <f>IF(ISBLANK(LitRev!JD13),".",LitRev!JD13)</f>
        <v>.</v>
      </c>
      <c r="JE13" s="25" t="str">
        <f>IF(ISBLANK(LitRev!JE13),".",LitRev!JE13)</f>
        <v>.</v>
      </c>
      <c r="JF13" s="25" t="str">
        <f>IF(ISBLANK(LitRev!JF13),".",LitRev!JF13)</f>
        <v>.</v>
      </c>
      <c r="JG13" s="25" t="str">
        <f>IF(ISBLANK(LitRev!JG13),".",LitRev!JG13)</f>
        <v>.</v>
      </c>
      <c r="JH13" s="25" t="str">
        <f>IF(ISBLANK(LitRev!JH13),".",LitRev!JH13)</f>
        <v>.</v>
      </c>
      <c r="JI13" s="25" t="str">
        <f>IF(ISBLANK(LitRev!JI13),".",LitRev!JI13)</f>
        <v>.</v>
      </c>
      <c r="JJ13" s="25" t="str">
        <f>IF(ISBLANK(LitRev!JJ13),".",LitRev!JJ13)</f>
        <v>.</v>
      </c>
      <c r="JK13" s="25" t="str">
        <f>IF(ISBLANK(LitRev!JK13),".",LitRev!JK13)</f>
        <v>.</v>
      </c>
      <c r="JL13" s="25" t="str">
        <f>IF(ISBLANK(LitRev!JL13),".",LitRev!JL13)</f>
        <v>.</v>
      </c>
      <c r="JM13" s="25" t="str">
        <f>IF(ISBLANK(LitRev!JM13),".",LitRev!JM13)</f>
        <v>.</v>
      </c>
      <c r="JN13" s="25" t="str">
        <f>IF(ISBLANK(LitRev!JN13),".",LitRev!JN13)</f>
        <v>.</v>
      </c>
      <c r="JO13" s="25" t="str">
        <f>IF(ISBLANK(LitRev!JO13),".",LitRev!JO13)</f>
        <v>.</v>
      </c>
      <c r="JP13" s="25" t="str">
        <f>IF(ISBLANK(LitRev!JP13),".",LitRev!JP13)</f>
        <v>.</v>
      </c>
      <c r="JQ13" s="25" t="str">
        <f>IF(ISBLANK(LitRev!JQ13),".",LitRev!JQ13)</f>
        <v>.</v>
      </c>
      <c r="JR13" s="25" t="str">
        <f>IF(ISBLANK(LitRev!JR13),".",LitRev!JR13)</f>
        <v>.</v>
      </c>
      <c r="JS13" s="25" t="str">
        <f>IF(ISBLANK(LitRev!JS13),".",LitRev!JS13)</f>
        <v>.</v>
      </c>
      <c r="JT13" s="25" t="str">
        <f>IF(ISBLANK(LitRev!JT13),".",LitRev!JT13)</f>
        <v>.</v>
      </c>
      <c r="JU13" s="25" t="str">
        <f>IF(ISBLANK(LitRev!JU13),".",LitRev!JU13)</f>
        <v>.</v>
      </c>
      <c r="JV13" s="25" t="str">
        <f>IF(ISBLANK(LitRev!JV13),".",LitRev!JV13)</f>
        <v>.</v>
      </c>
      <c r="JW13" s="25" t="str">
        <f>IF(ISBLANK(LitRev!JW13),".",LitRev!JW13)</f>
        <v>.</v>
      </c>
      <c r="JX13" s="25" t="str">
        <f>IF(ISBLANK(LitRev!JX13),".",LitRev!JX13)</f>
        <v>.</v>
      </c>
      <c r="JY13" s="25" t="str">
        <f>IF(ISBLANK(LitRev!JY13),".",LitRev!JY13)</f>
        <v>.</v>
      </c>
      <c r="JZ13" s="25" t="str">
        <f>IF(ISBLANK(LitRev!JZ13),".",LitRev!JZ13)</f>
        <v>.</v>
      </c>
      <c r="KA13" s="25" t="str">
        <f>IF(ISBLANK(LitRev!KA13),".",LitRev!KA13)</f>
        <v>.</v>
      </c>
      <c r="KB13" s="25" t="str">
        <f>IF(ISBLANK(LitRev!KB13),".",LitRev!KB13)</f>
        <v>.</v>
      </c>
      <c r="KC13" s="25" t="str">
        <f>IF(ISBLANK(LitRev!KC13),".",LitRev!KC13)</f>
        <v>.</v>
      </c>
      <c r="KD13" s="25" t="str">
        <f>IF(ISBLANK(LitRev!KD13),".",LitRev!KD13)</f>
        <v>.</v>
      </c>
      <c r="KE13" s="25" t="str">
        <f>IF(ISBLANK(LitRev!KE13),".",LitRev!KE13)</f>
        <v>.</v>
      </c>
      <c r="KF13" s="25" t="str">
        <f>IF(ISBLANK(LitRev!KF13),".",LitRev!KF13)</f>
        <v>.</v>
      </c>
      <c r="KG13" s="25" t="str">
        <f>IF(ISBLANK(LitRev!KG13),".",LitRev!KG13)</f>
        <v>.</v>
      </c>
      <c r="KH13" s="25" t="str">
        <f>IF(ISBLANK(LitRev!KH13),".",LitRev!KH13)</f>
        <v>.</v>
      </c>
      <c r="KI13" s="25" t="str">
        <f>IF(ISBLANK(LitRev!KI13),".",LitRev!KI13)</f>
        <v>.</v>
      </c>
      <c r="KJ13" s="25" t="str">
        <f>IF(ISBLANK(LitRev!KJ13),".",LitRev!KJ13)</f>
        <v>.</v>
      </c>
      <c r="KK13" s="25" t="str">
        <f>IF(ISBLANK(LitRev!KK13),".",LitRev!KK13)</f>
        <v>.</v>
      </c>
      <c r="KL13" s="25" t="str">
        <f>IF(ISBLANK(LitRev!KL13),".",LitRev!KL13)</f>
        <v>.</v>
      </c>
      <c r="KM13" s="25" t="str">
        <f>IF(ISBLANK(LitRev!KM13),".",LitRev!KM13)</f>
        <v>.</v>
      </c>
      <c r="KN13" s="25" t="str">
        <f>IF(ISBLANK(LitRev!KN13),".",LitRev!KN13)</f>
        <v>.</v>
      </c>
      <c r="KO13" s="25" t="str">
        <f>IF(ISBLANK(LitRev!KO13),".",LitRev!KO13)</f>
        <v>.</v>
      </c>
      <c r="KP13" s="25" t="str">
        <f>IF(ISBLANK(LitRev!KP13),".",LitRev!KP13)</f>
        <v>.</v>
      </c>
      <c r="KQ13" s="25" t="str">
        <f>IF(ISBLANK(LitRev!KQ13),".",LitRev!KQ13)</f>
        <v>.</v>
      </c>
      <c r="KR13" s="25" t="str">
        <f>IF(ISBLANK(LitRev!KR13),".",LitRev!KR13)</f>
        <v>.</v>
      </c>
      <c r="KS13" s="25" t="str">
        <f>IF(ISBLANK(LitRev!KS13),".",LitRev!KS13)</f>
        <v>.</v>
      </c>
      <c r="KT13" s="25" t="str">
        <f>IF(ISBLANK(LitRev!KT13),".",LitRev!KT13)</f>
        <v>.</v>
      </c>
      <c r="KU13" s="25" t="str">
        <f>IF(ISBLANK(LitRev!KU13),".",LitRev!KU13)</f>
        <v>.</v>
      </c>
      <c r="KV13" s="25" t="str">
        <f>IF(ISBLANK(LitRev!KV13),".",LitRev!KV13)</f>
        <v>.</v>
      </c>
      <c r="KW13" s="25" t="str">
        <f>IF(ISBLANK(LitRev!KW13),".",LitRev!KW13)</f>
        <v>.</v>
      </c>
      <c r="KX13" s="25" t="str">
        <f>IF(ISBLANK(LitRev!KX13),".",LitRev!KX13)</f>
        <v>.</v>
      </c>
      <c r="KY13" s="25" t="str">
        <f>IF(ISBLANK(LitRev!KY13),".",LitRev!KY13)</f>
        <v>.</v>
      </c>
      <c r="KZ13" s="25" t="str">
        <f>IF(ISBLANK(LitRev!KZ13),".",LitRev!KZ13)</f>
        <v>.</v>
      </c>
      <c r="LA13" s="25" t="str">
        <f>IF(ISBLANK(LitRev!LA13),".",LitRev!LA13)</f>
        <v>.</v>
      </c>
      <c r="LB13" s="25" t="str">
        <f>IF(ISBLANK(LitRev!LB13),".",LitRev!LB13)</f>
        <v>.</v>
      </c>
      <c r="LC13" s="25" t="str">
        <f>IF(ISBLANK(LitRev!LC13),".",LitRev!LC13)</f>
        <v>.</v>
      </c>
      <c r="LD13" s="25" t="str">
        <f>IF(ISBLANK(LitRev!LD13),".",LitRev!LD13)</f>
        <v>.</v>
      </c>
      <c r="LE13" s="25" t="str">
        <f>IF(ISBLANK(LitRev!LE13),".",LitRev!LE13)</f>
        <v>.</v>
      </c>
      <c r="LF13" s="25" t="str">
        <f>IF(ISBLANK(LitRev!LF13),".",LitRev!LF13)</f>
        <v>.</v>
      </c>
      <c r="LG13" s="25" t="str">
        <f>IF(ISBLANK(LitRev!LG13),".",LitRev!LG13)</f>
        <v>.</v>
      </c>
      <c r="LH13" s="25" t="str">
        <f>IF(ISBLANK(LitRev!LH13),".",LitRev!LH13)</f>
        <v>.</v>
      </c>
      <c r="LI13" s="25" t="str">
        <f>IF(ISBLANK(LitRev!LI13),".",LitRev!LI13)</f>
        <v>.</v>
      </c>
      <c r="LJ13" s="25" t="str">
        <f>IF(ISBLANK(LitRev!LJ13),".",LitRev!LJ13)</f>
        <v>.</v>
      </c>
      <c r="LK13" s="25" t="str">
        <f>IF(ISBLANK(LitRev!LK13),".",LitRev!LK13)</f>
        <v>.</v>
      </c>
      <c r="LL13" s="25" t="str">
        <f>IF(ISBLANK(LitRev!LL13),".",LitRev!LL13)</f>
        <v>.</v>
      </c>
      <c r="LM13" s="25" t="str">
        <f>IF(ISBLANK(LitRev!LM13),".",LitRev!LM13)</f>
        <v>.</v>
      </c>
      <c r="LN13" s="25" t="str">
        <f>IF(ISBLANK(LitRev!LN13),".",LitRev!LN13)</f>
        <v>.</v>
      </c>
      <c r="LO13" s="25" t="str">
        <f>IF(ISBLANK(LitRev!LO13),".",LitRev!LO13)</f>
        <v>.</v>
      </c>
      <c r="LP13" s="25" t="str">
        <f>IF(ISBLANK(LitRev!LP13),".",LitRev!LP13)</f>
        <v>.</v>
      </c>
      <c r="LQ13" s="25" t="str">
        <f>IF(ISBLANK(LitRev!LQ13),".",LitRev!LQ13)</f>
        <v>.</v>
      </c>
      <c r="LR13" s="25" t="str">
        <f>IF(ISBLANK(LitRev!LR13),".",LitRev!LR13)</f>
        <v>.</v>
      </c>
      <c r="LS13" s="25" t="str">
        <f>IF(ISBLANK(LitRev!LS13),".",LitRev!LS13)</f>
        <v>.</v>
      </c>
      <c r="LT13" s="25" t="str">
        <f>IF(ISBLANK(LitRev!LT13),".",LitRev!LT13)</f>
        <v>.</v>
      </c>
      <c r="LU13" s="25" t="str">
        <f>IF(ISBLANK(LitRev!LU13),".",LitRev!LU13)</f>
        <v>.</v>
      </c>
      <c r="LV13" s="25" t="str">
        <f>IF(ISBLANK(LitRev!LV13),".",LitRev!LV13)</f>
        <v>.</v>
      </c>
      <c r="LW13" s="25" t="str">
        <f>IF(ISBLANK(LitRev!LW13),".",LitRev!LW13)</f>
        <v>.</v>
      </c>
      <c r="LX13" s="25" t="str">
        <f>IF(ISBLANK(LitRev!LX13),".",LitRev!LX13)</f>
        <v>.</v>
      </c>
      <c r="LY13" s="25" t="str">
        <f>IF(ISBLANK(LitRev!LY13),".",LitRev!LY13)</f>
        <v>.</v>
      </c>
      <c r="LZ13" s="25" t="str">
        <f>IF(ISBLANK(LitRev!LZ13),".",LitRev!LZ13)</f>
        <v>.</v>
      </c>
      <c r="MA13" s="25" t="str">
        <f>IF(ISBLANK(LitRev!MA13),".",LitRev!MA13)</f>
        <v>.</v>
      </c>
      <c r="MB13" s="25" t="str">
        <f>IF(ISBLANK(LitRev!MB13),".",LitRev!MB13)</f>
        <v>.</v>
      </c>
      <c r="MC13" s="25" t="str">
        <f>IF(ISBLANK(LitRev!MC13),".",LitRev!MC13)</f>
        <v>.</v>
      </c>
      <c r="MD13" s="25" t="str">
        <f>IF(ISBLANK(LitRev!MD13),".",LitRev!MD13)</f>
        <v>.</v>
      </c>
      <c r="ME13" s="25" t="str">
        <f>IF(ISBLANK(LitRev!ME13),".",LitRev!ME13)</f>
        <v>.</v>
      </c>
      <c r="MF13" s="25" t="str">
        <f>IF(ISBLANK(LitRev!MF13),".",LitRev!MF13)</f>
        <v>.</v>
      </c>
      <c r="MG13" s="25" t="str">
        <f>IF(ISBLANK(LitRev!MG13),".",LitRev!MG13)</f>
        <v>.</v>
      </c>
      <c r="MH13" s="25" t="str">
        <f>IF(ISBLANK(LitRev!MH13),".",LitRev!MH13)</f>
        <v>.</v>
      </c>
      <c r="MI13" s="25" t="str">
        <f>IF(ISBLANK(LitRev!MI13),".",LitRev!MI13)</f>
        <v>.</v>
      </c>
      <c r="MJ13" s="25" t="str">
        <f>IF(ISBLANK(LitRev!MJ13),".",LitRev!MJ13)</f>
        <v>.</v>
      </c>
      <c r="MK13" s="25" t="str">
        <f>IF(ISBLANK(LitRev!MK13),".",LitRev!MK13)</f>
        <v>.</v>
      </c>
      <c r="ML13" s="25" t="str">
        <f>IF(ISBLANK(LitRev!ML13),".",LitRev!ML13)</f>
        <v>.</v>
      </c>
      <c r="MM13" s="25" t="str">
        <f>IF(ISBLANK(LitRev!MM13),".",LitRev!MM13)</f>
        <v>.</v>
      </c>
      <c r="MN13" s="25" t="str">
        <f>IF(ISBLANK(LitRev!MN13),".",LitRev!MN13)</f>
        <v>.</v>
      </c>
      <c r="MO13" s="25" t="str">
        <f>IF(ISBLANK(LitRev!MO13),".",LitRev!MO13)</f>
        <v>.</v>
      </c>
      <c r="MP13" s="25" t="str">
        <f>IF(ISBLANK(LitRev!MP13),".",LitRev!MP13)</f>
        <v>.</v>
      </c>
      <c r="MQ13" s="25" t="str">
        <f>IF(ISBLANK(LitRev!MQ13),".",LitRev!MQ13)</f>
        <v>.</v>
      </c>
      <c r="MR13" s="25" t="str">
        <f>IF(ISBLANK(LitRev!MR13),".",LitRev!MR13)</f>
        <v>.</v>
      </c>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5"/>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5"/>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5"/>
      <c r="RK13" s="25"/>
      <c r="RL13" s="25"/>
      <c r="RM13" s="25"/>
      <c r="RN13" s="25"/>
      <c r="RO13" s="25"/>
    </row>
    <row r="14" spans="1:483" x14ac:dyDescent="0.25">
      <c r="C14" s="25" t="str">
        <f>IF(ISBLANK(LitRev!C14),".",LitRev!C14)</f>
        <v>.</v>
      </c>
      <c r="D14" s="25" t="str">
        <f>IF(ISBLANK(LitRev!D14),".",LitRev!D14)</f>
        <v>.</v>
      </c>
      <c r="E14" s="25" t="str">
        <f>IF(ISBLANK(LitRev!E14),".",LitRev!E14)</f>
        <v>.</v>
      </c>
      <c r="F14" s="25" t="str">
        <f>IF(ISBLANK(LitRev!F14),".",LitRev!F14)</f>
        <v>.</v>
      </c>
      <c r="G14" s="25" t="str">
        <f>IF(ISBLANK(LitRev!G14),".",LitRev!G14)</f>
        <v>.</v>
      </c>
      <c r="H14" s="25" t="str">
        <f>IF(ISBLANK(LitRev!H14),".",LitRev!H14)</f>
        <v>.</v>
      </c>
      <c r="I14" s="25" t="str">
        <f>IF(ISBLANK(LitRev!I14),".",LitRev!I14)</f>
        <v>.</v>
      </c>
      <c r="J14" s="25" t="str">
        <f>IF(ISBLANK(LitRev!J14),".",LitRev!J14)</f>
        <v>.</v>
      </c>
      <c r="K14" s="25" t="str">
        <f>IF(ISBLANK(LitRev!K14),".",LitRev!K14)</f>
        <v>.</v>
      </c>
      <c r="L14" s="25" t="str">
        <f>IF(ISBLANK(LitRev!L14),".",LitRev!L14)</f>
        <v>.</v>
      </c>
      <c r="M14" s="25" t="str">
        <f>IF(ISBLANK(LitRev!M14),".",LitRev!M14)</f>
        <v>.</v>
      </c>
      <c r="N14" s="25" t="str">
        <f>IF(ISBLANK(LitRev!N14),".",LitRev!N14)</f>
        <v>.</v>
      </c>
      <c r="O14" s="25" t="str">
        <f>IF(ISBLANK(LitRev!O14),".",LitRev!O14)</f>
        <v>.</v>
      </c>
      <c r="P14" s="25" t="str">
        <f>IF(ISBLANK(LitRev!P14),".",LitRev!P14)</f>
        <v>.</v>
      </c>
      <c r="Q14" s="25" t="str">
        <f>IF(ISBLANK(LitRev!Q14),".",LitRev!Q14)</f>
        <v>.</v>
      </c>
      <c r="R14" s="25" t="str">
        <f>IF(ISBLANK(LitRev!R14),".",LitRev!R14)</f>
        <v>.</v>
      </c>
      <c r="S14" s="25" t="str">
        <f>IF(ISBLANK(LitRev!S14),".",LitRev!S14)</f>
        <v>.</v>
      </c>
      <c r="T14" s="25" t="str">
        <f>IF(ISBLANK(LitRev!T14),".",LitRev!T14)</f>
        <v>.</v>
      </c>
      <c r="U14" s="25" t="str">
        <f>IF(ISBLANK(LitRev!U14),".",LitRev!U14)</f>
        <v>.</v>
      </c>
      <c r="V14" s="25" t="str">
        <f>IF(ISBLANK(LitRev!V14),".",LitRev!V14)</f>
        <v>.</v>
      </c>
      <c r="W14" s="25" t="str">
        <f>IF(ISBLANK(LitRev!W14),".",LitRev!W14)</f>
        <v>.</v>
      </c>
      <c r="X14" s="25" t="str">
        <f>IF(ISBLANK(LitRev!X14),".",LitRev!X14)</f>
        <v>.</v>
      </c>
      <c r="Y14" s="25" t="str">
        <f>IF(ISBLANK(LitRev!Y14),".",LitRev!Y14)</f>
        <v>.</v>
      </c>
      <c r="Z14" s="25" t="str">
        <f>IF(ISBLANK(LitRev!Z14),".",LitRev!Z14)</f>
        <v>.</v>
      </c>
      <c r="AA14" s="25" t="str">
        <f>IF(ISBLANK(LitRev!AA14),".",LitRev!AA14)</f>
        <v>.</v>
      </c>
      <c r="AB14" s="25" t="str">
        <f>IF(ISBLANK(LitRev!AB14),".",LitRev!AB14)</f>
        <v>.</v>
      </c>
      <c r="AC14" s="25" t="str">
        <f>IF(ISBLANK(LitRev!AC14),".",LitRev!AC14)</f>
        <v>.</v>
      </c>
      <c r="AD14" s="25" t="str">
        <f>IF(ISBLANK(LitRev!AD14),".",LitRev!AD14)</f>
        <v>.</v>
      </c>
      <c r="AE14" s="25" t="str">
        <f>IF(ISBLANK(LitRev!AE14),".",LitRev!AE14)</f>
        <v>.</v>
      </c>
      <c r="AF14" s="25" t="str">
        <f>IF(ISBLANK(LitRev!AF14),".",LitRev!AF14)</f>
        <v>.</v>
      </c>
      <c r="AG14" s="25" t="str">
        <f>IF(ISBLANK(LitRev!AG14),".",LitRev!AG14)</f>
        <v>.</v>
      </c>
      <c r="AH14" s="25" t="str">
        <f>IF(ISBLANK(LitRev!AH14),".",LitRev!AH14)</f>
        <v>.</v>
      </c>
      <c r="AI14" s="25" t="str">
        <f>IF(ISBLANK(LitRev!AI14),".",LitRev!AI14)</f>
        <v>.</v>
      </c>
      <c r="AJ14" s="25" t="str">
        <f>IF(ISBLANK(LitRev!AJ14),".",LitRev!AJ14)</f>
        <v>.</v>
      </c>
      <c r="AK14" s="25" t="str">
        <f>IF(ISBLANK(LitRev!AK14),".",LitRev!AK14)</f>
        <v>.</v>
      </c>
      <c r="AL14" s="25" t="str">
        <f>IF(ISBLANK(LitRev!AL14),".",LitRev!AL14)</f>
        <v>.</v>
      </c>
      <c r="AM14" s="25" t="str">
        <f>IF(ISBLANK(LitRev!AM14),".",LitRev!AM14)</f>
        <v>.</v>
      </c>
      <c r="AN14" s="25" t="str">
        <f>IF(ISBLANK(LitRev!AN14),".",LitRev!AN14)</f>
        <v>.</v>
      </c>
      <c r="AO14" s="25" t="str">
        <f>IF(ISBLANK(LitRev!AO14),".",LitRev!AO14)</f>
        <v>.</v>
      </c>
      <c r="AP14" s="25" t="str">
        <f>IF(ISBLANK(LitRev!AP14),".",LitRev!AP14)</f>
        <v>.</v>
      </c>
      <c r="AQ14" s="25" t="str">
        <f>IF(ISBLANK(LitRev!AQ14),".",LitRev!AQ14)</f>
        <v>.</v>
      </c>
      <c r="AR14" s="25" t="str">
        <f>IF(ISBLANK(LitRev!AR14),".",LitRev!AR14)</f>
        <v>.</v>
      </c>
      <c r="AS14" s="25" t="str">
        <f>IF(ISBLANK(LitRev!AS14),".",LitRev!AS14)</f>
        <v>.</v>
      </c>
      <c r="AT14" s="25" t="str">
        <f>IF(ISBLANK(LitRev!AT14),".",LitRev!AT14)</f>
        <v>.</v>
      </c>
      <c r="AU14" s="25" t="str">
        <f>IF(ISBLANK(LitRev!AU14),".",LitRev!AU14)</f>
        <v>.</v>
      </c>
      <c r="AV14" s="25" t="str">
        <f>IF(ISBLANK(LitRev!AV14),".",LitRev!AV14)</f>
        <v>.</v>
      </c>
      <c r="AW14" s="25" t="str">
        <f>IF(ISBLANK(LitRev!AW14),".",LitRev!AW14)</f>
        <v>.</v>
      </c>
      <c r="AX14" s="25" t="str">
        <f>IF(ISBLANK(LitRev!AX14),".",LitRev!AX14)</f>
        <v>.</v>
      </c>
      <c r="AY14" s="25" t="str">
        <f>IF(ISBLANK(LitRev!AY14),".",LitRev!AY14)</f>
        <v>.</v>
      </c>
      <c r="AZ14" s="25" t="str">
        <f>IF(ISBLANK(LitRev!AZ14),".",LitRev!AZ14)</f>
        <v>.</v>
      </c>
      <c r="BA14" s="25" t="str">
        <f>IF(ISBLANK(LitRev!BA14),".",LitRev!BA14)</f>
        <v>.</v>
      </c>
      <c r="BB14" s="25" t="str">
        <f>IF(ISBLANK(LitRev!BB14),".",LitRev!BB14)</f>
        <v>.</v>
      </c>
      <c r="BC14" s="25" t="str">
        <f>IF(ISBLANK(LitRev!BC14),".",LitRev!BC14)</f>
        <v>.</v>
      </c>
      <c r="BD14" s="25" t="str">
        <f>IF(ISBLANK(LitRev!BD14),".",LitRev!BD14)</f>
        <v>.</v>
      </c>
      <c r="BE14" s="25" t="str">
        <f>IF(ISBLANK(LitRev!BE14),".",LitRev!BE14)</f>
        <v>.</v>
      </c>
      <c r="BF14" s="25" t="str">
        <f>IF(ISBLANK(LitRev!BF14),".",LitRev!BF14)</f>
        <v>.</v>
      </c>
      <c r="BG14" s="25" t="str">
        <f>IF(ISBLANK(LitRev!BG14),".",LitRev!BG14)</f>
        <v>.</v>
      </c>
      <c r="BH14" s="25" t="str">
        <f>IF(ISBLANK(LitRev!BH14),".",LitRev!BH14)</f>
        <v>.</v>
      </c>
      <c r="BI14" s="25" t="str">
        <f>IF(ISBLANK(LitRev!BI14),".",LitRev!BI14)</f>
        <v>.</v>
      </c>
      <c r="BJ14" s="25" t="str">
        <f>IF(ISBLANK(LitRev!BJ14),".",LitRev!BJ14)</f>
        <v>.</v>
      </c>
      <c r="BK14" s="25" t="str">
        <f>IF(ISBLANK(LitRev!BK14),".",LitRev!BK14)</f>
        <v>.</v>
      </c>
      <c r="BL14" s="25" t="str">
        <f>IF(ISBLANK(LitRev!BL14),".",LitRev!BL14)</f>
        <v>.</v>
      </c>
      <c r="BM14" s="25" t="str">
        <f>IF(ISBLANK(LitRev!BM14),".",LitRev!BM14)</f>
        <v>.</v>
      </c>
      <c r="BN14" s="25" t="str">
        <f>IF(ISBLANK(LitRev!BN14),".",LitRev!BN14)</f>
        <v>.</v>
      </c>
      <c r="BO14" s="25" t="str">
        <f>IF(ISBLANK(LitRev!BO14),".",LitRev!BO14)</f>
        <v>.</v>
      </c>
      <c r="BP14" s="25" t="str">
        <f>IF(ISBLANK(LitRev!BP14),".",LitRev!BP14)</f>
        <v>.</v>
      </c>
      <c r="BQ14" s="25" t="str">
        <f>IF(ISBLANK(LitRev!BQ14),".",LitRev!BQ14)</f>
        <v>.</v>
      </c>
      <c r="BR14" s="25" t="str">
        <f>IF(ISBLANK(LitRev!BR14),".",LitRev!BR14)</f>
        <v>.</v>
      </c>
      <c r="BS14" s="25" t="str">
        <f>IF(ISBLANK(LitRev!BS14),".",LitRev!BS14)</f>
        <v>.</v>
      </c>
      <c r="BT14" s="25" t="str">
        <f>IF(ISBLANK(LitRev!BT14),".",LitRev!BT14)</f>
        <v>.</v>
      </c>
      <c r="BU14" s="25" t="str">
        <f>IF(ISBLANK(LitRev!BU14),".",LitRev!BU14)</f>
        <v>.</v>
      </c>
      <c r="BV14" s="25" t="str">
        <f>IF(ISBLANK(LitRev!BV14),".",LitRev!BV14)</f>
        <v>.</v>
      </c>
      <c r="BW14" s="25" t="str">
        <f>IF(ISBLANK(LitRev!BW14),".",LitRev!BW14)</f>
        <v>.</v>
      </c>
      <c r="BX14" s="25" t="str">
        <f>IF(ISBLANK(LitRev!BX14),".",LitRev!BX14)</f>
        <v>.</v>
      </c>
      <c r="BY14" s="25" t="str">
        <f>IF(ISBLANK(LitRev!BY14),".",LitRev!BY14)</f>
        <v>.</v>
      </c>
      <c r="BZ14" s="25" t="str">
        <f>IF(ISBLANK(LitRev!BZ14),".",LitRev!BZ14)</f>
        <v>.</v>
      </c>
      <c r="CA14" s="25" t="str">
        <f>IF(ISBLANK(LitRev!CA14),".",LitRev!CA14)</f>
        <v>.</v>
      </c>
      <c r="CB14" s="25" t="str">
        <f>IF(ISBLANK(LitRev!CB14),".",LitRev!CB14)</f>
        <v>.</v>
      </c>
      <c r="CC14" s="25" t="str">
        <f>IF(ISBLANK(LitRev!CC14),".",LitRev!CC14)</f>
        <v>.</v>
      </c>
      <c r="CD14" s="25" t="str">
        <f>IF(ISBLANK(LitRev!CD14),".",LitRev!CD14)</f>
        <v>.</v>
      </c>
      <c r="CE14" s="25" t="str">
        <f>IF(ISBLANK(LitRev!CE14),".",LitRev!CE14)</f>
        <v>.</v>
      </c>
      <c r="CF14" s="25" t="str">
        <f>IF(ISBLANK(LitRev!CF14),".",LitRev!CF14)</f>
        <v>.</v>
      </c>
      <c r="CG14" s="25" t="str">
        <f>IF(ISBLANK(LitRev!CG14),".",LitRev!CG14)</f>
        <v>.</v>
      </c>
      <c r="CH14" s="25" t="str">
        <f>IF(ISBLANK(LitRev!CH14),".",LitRev!CH14)</f>
        <v>.</v>
      </c>
      <c r="CI14" s="25" t="str">
        <f>IF(ISBLANK(LitRev!CI14),".",LitRev!CI14)</f>
        <v>.</v>
      </c>
      <c r="CJ14" s="25" t="str">
        <f>IF(ISBLANK(LitRev!CJ14),".",LitRev!CJ14)</f>
        <v>.</v>
      </c>
      <c r="CK14" s="25" t="str">
        <f>IF(ISBLANK(LitRev!CK14),".",LitRev!CK14)</f>
        <v>.</v>
      </c>
      <c r="CL14" s="25" t="str">
        <f>IF(ISBLANK(LitRev!CL14),".",LitRev!CL14)</f>
        <v>.</v>
      </c>
      <c r="CM14" s="25" t="str">
        <f>IF(ISBLANK(LitRev!CM14),".",LitRev!CM14)</f>
        <v>.</v>
      </c>
      <c r="CN14" s="25" t="str">
        <f>IF(ISBLANK(LitRev!CN14),".",LitRev!CN14)</f>
        <v>.</v>
      </c>
      <c r="CO14" s="25" t="str">
        <f>IF(ISBLANK(LitRev!CO14),".",LitRev!CO14)</f>
        <v>.</v>
      </c>
      <c r="CP14" s="25" t="str">
        <f>IF(ISBLANK(LitRev!CP14),".",LitRev!CP14)</f>
        <v>.</v>
      </c>
      <c r="CQ14" s="25" t="str">
        <f>IF(ISBLANK(LitRev!CQ14),".",LitRev!CQ14)</f>
        <v>.</v>
      </c>
      <c r="CR14" s="25" t="str">
        <f>IF(ISBLANK(LitRev!CR14),".",LitRev!CR14)</f>
        <v>.</v>
      </c>
      <c r="CS14" s="25" t="str">
        <f>IF(ISBLANK(LitRev!CS14),".",LitRev!CS14)</f>
        <v>.</v>
      </c>
      <c r="CT14" s="25" t="str">
        <f>IF(ISBLANK(LitRev!CT14),".",LitRev!CT14)</f>
        <v>.</v>
      </c>
      <c r="CU14" s="25" t="str">
        <f>IF(ISBLANK(LitRev!CU14),".",LitRev!CU14)</f>
        <v>.</v>
      </c>
      <c r="CV14" s="25" t="str">
        <f>IF(ISBLANK(LitRev!CV14),".",LitRev!CV14)</f>
        <v>.</v>
      </c>
      <c r="CW14" s="25" t="str">
        <f>IF(ISBLANK(LitRev!CW14),".",LitRev!CW14)</f>
        <v>.</v>
      </c>
      <c r="CX14" s="25" t="str">
        <f>IF(ISBLANK(LitRev!CX14),".",LitRev!CX14)</f>
        <v>.</v>
      </c>
      <c r="CY14" s="25" t="str">
        <f>IF(ISBLANK(LitRev!CY14),".",LitRev!CY14)</f>
        <v>.</v>
      </c>
      <c r="CZ14" s="25" t="str">
        <f>IF(ISBLANK(LitRev!CZ14),".",LitRev!CZ14)</f>
        <v>.</v>
      </c>
      <c r="DA14" s="25" t="str">
        <f>IF(ISBLANK(LitRev!DA14),".",LitRev!DA14)</f>
        <v>.</v>
      </c>
      <c r="DB14" s="25" t="str">
        <f>IF(ISBLANK(LitRev!DB14),".",LitRev!DB14)</f>
        <v>.</v>
      </c>
      <c r="DC14" s="25" t="str">
        <f>IF(ISBLANK(LitRev!DC14),".",LitRev!DC14)</f>
        <v>.</v>
      </c>
      <c r="DD14" s="25" t="str">
        <f>IF(ISBLANK(LitRev!DD14),".",LitRev!DD14)</f>
        <v>.</v>
      </c>
      <c r="DE14" s="25" t="str">
        <f>IF(ISBLANK(LitRev!DE14),".",LitRev!DE14)</f>
        <v>.</v>
      </c>
      <c r="DF14" s="25" t="str">
        <f>IF(ISBLANK(LitRev!DF14),".",LitRev!DF14)</f>
        <v>.</v>
      </c>
      <c r="DG14" s="25" t="str">
        <f>IF(ISBLANK(LitRev!DG14),".",LitRev!DG14)</f>
        <v>.</v>
      </c>
      <c r="DH14" s="25" t="str">
        <f>IF(ISBLANK(LitRev!DH14),".",LitRev!DH14)</f>
        <v>.</v>
      </c>
      <c r="DI14" s="25" t="str">
        <f>IF(ISBLANK(LitRev!DI14),".",LitRev!DI14)</f>
        <v>.</v>
      </c>
      <c r="DJ14" s="25" t="str">
        <f>IF(ISBLANK(LitRev!DJ14),".",LitRev!DJ14)</f>
        <v>.</v>
      </c>
      <c r="DK14" s="25" t="str">
        <f>IF(ISBLANK(LitRev!DK14),".",LitRev!DK14)</f>
        <v>.</v>
      </c>
      <c r="DL14" s="25" t="str">
        <f>IF(ISBLANK(LitRev!DL14),".",LitRev!DL14)</f>
        <v>.</v>
      </c>
      <c r="DM14" s="25" t="str">
        <f>IF(ISBLANK(LitRev!DM14),".",LitRev!DM14)</f>
        <v>.</v>
      </c>
      <c r="DN14" s="25" t="str">
        <f>IF(ISBLANK(LitRev!DN14),".",LitRev!DN14)</f>
        <v>.</v>
      </c>
      <c r="DO14" s="25" t="str">
        <f>IF(ISBLANK(LitRev!DO14),".",LitRev!DO14)</f>
        <v>.</v>
      </c>
      <c r="DP14" s="25" t="str">
        <f>IF(ISBLANK(LitRev!DP14),".",LitRev!DP14)</f>
        <v>.</v>
      </c>
      <c r="DQ14" s="25" t="str">
        <f>IF(ISBLANK(LitRev!DQ14),".",LitRev!DQ14)</f>
        <v>.</v>
      </c>
      <c r="DR14" s="25" t="str">
        <f>IF(ISBLANK(LitRev!DR14),".",LitRev!DR14)</f>
        <v>.</v>
      </c>
      <c r="DS14" s="25" t="str">
        <f>IF(ISBLANK(LitRev!DS14),".",LitRev!DS14)</f>
        <v>.</v>
      </c>
      <c r="DT14" s="25" t="str">
        <f>IF(ISBLANK(LitRev!DT14),".",LitRev!DT14)</f>
        <v>.</v>
      </c>
      <c r="DU14" s="25" t="str">
        <f>IF(ISBLANK(LitRev!DU14),".",LitRev!DU14)</f>
        <v>.</v>
      </c>
      <c r="DV14" s="25" t="str">
        <f>IF(ISBLANK(LitRev!DV14),".",LitRev!DV14)</f>
        <v>.</v>
      </c>
      <c r="DW14" s="25" t="str">
        <f>IF(ISBLANK(LitRev!DW14),".",LitRev!DW14)</f>
        <v>.</v>
      </c>
      <c r="DX14" s="25" t="str">
        <f>IF(ISBLANK(LitRev!DX14),".",LitRev!DX14)</f>
        <v>.</v>
      </c>
      <c r="DY14" s="25" t="str">
        <f>IF(ISBLANK(LitRev!DY14),".",LitRev!DY14)</f>
        <v>.</v>
      </c>
      <c r="DZ14" s="25" t="str">
        <f>IF(ISBLANK(LitRev!DZ14),".",LitRev!DZ14)</f>
        <v>.</v>
      </c>
      <c r="EA14" s="25" t="str">
        <f>IF(ISBLANK(LitRev!EA14),".",LitRev!EA14)</f>
        <v>.</v>
      </c>
      <c r="EB14" s="25" t="str">
        <f>IF(ISBLANK(LitRev!EB14),".",LitRev!EB14)</f>
        <v>.</v>
      </c>
      <c r="EC14" s="25" t="str">
        <f>IF(ISBLANK(LitRev!EC14),".",LitRev!EC14)</f>
        <v>.</v>
      </c>
      <c r="ED14" s="25" t="str">
        <f>IF(ISBLANK(LitRev!ED14),".",LitRev!ED14)</f>
        <v>.</v>
      </c>
      <c r="EE14" s="25" t="str">
        <f>IF(ISBLANK(LitRev!EE14),".",LitRev!EE14)</f>
        <v>.</v>
      </c>
      <c r="EF14" s="25" t="str">
        <f>IF(ISBLANK(LitRev!EF14),".",LitRev!EF14)</f>
        <v>.</v>
      </c>
      <c r="EG14" s="25" t="str">
        <f>IF(ISBLANK(LitRev!EG14),".",LitRev!EG14)</f>
        <v>.</v>
      </c>
      <c r="EH14" s="25" t="str">
        <f>IF(ISBLANK(LitRev!EH14),".",LitRev!EH14)</f>
        <v>.</v>
      </c>
      <c r="EI14" s="25" t="str">
        <f>IF(ISBLANK(LitRev!EI14),".",LitRev!EI14)</f>
        <v>.</v>
      </c>
      <c r="EJ14" s="25" t="str">
        <f>IF(ISBLANK(LitRev!EJ14),".",LitRev!EJ14)</f>
        <v>.</v>
      </c>
      <c r="EK14" s="25" t="str">
        <f>IF(ISBLANK(LitRev!EK14),".",LitRev!EK14)</f>
        <v>.</v>
      </c>
      <c r="EL14" s="25" t="str">
        <f>IF(ISBLANK(LitRev!EL14),".",LitRev!EL14)</f>
        <v>.</v>
      </c>
      <c r="EM14" s="25" t="str">
        <f>IF(ISBLANK(LitRev!EM14),".",LitRev!EM14)</f>
        <v>.</v>
      </c>
      <c r="EN14" s="25" t="str">
        <f>IF(ISBLANK(LitRev!EN14),".",LitRev!EN14)</f>
        <v>.</v>
      </c>
      <c r="EO14" s="25" t="str">
        <f>IF(ISBLANK(LitRev!EO14),".",LitRev!EO14)</f>
        <v>.</v>
      </c>
      <c r="EP14" s="25" t="str">
        <f>IF(ISBLANK(LitRev!EP14),".",LitRev!EP14)</f>
        <v>.</v>
      </c>
      <c r="EQ14" s="25" t="str">
        <f>IF(ISBLANK(LitRev!EQ14),".",LitRev!EQ14)</f>
        <v>.</v>
      </c>
      <c r="ER14" s="25" t="str">
        <f>IF(ISBLANK(LitRev!ER14),".",LitRev!ER14)</f>
        <v>.</v>
      </c>
      <c r="ES14" s="25" t="str">
        <f>IF(ISBLANK(LitRev!ES14),".",LitRev!ES14)</f>
        <v>.</v>
      </c>
      <c r="ET14" s="25" t="str">
        <f>IF(ISBLANK(LitRev!ET14),".",LitRev!ET14)</f>
        <v>.</v>
      </c>
      <c r="EU14" s="25" t="str">
        <f>IF(ISBLANK(LitRev!EU14),".",LitRev!EU14)</f>
        <v>.</v>
      </c>
      <c r="EV14" s="25" t="str">
        <f>IF(ISBLANK(LitRev!EV14),".",LitRev!EV14)</f>
        <v>.</v>
      </c>
      <c r="EW14" s="25" t="str">
        <f>IF(ISBLANK(LitRev!EW14),".",LitRev!EW14)</f>
        <v>.</v>
      </c>
      <c r="EX14" s="25" t="str">
        <f>IF(ISBLANK(LitRev!EX14),".",LitRev!EX14)</f>
        <v>.</v>
      </c>
      <c r="EY14" s="25" t="str">
        <f>IF(ISBLANK(LitRev!EY14),".",LitRev!EY14)</f>
        <v>.</v>
      </c>
      <c r="EZ14" s="25" t="str">
        <f>IF(ISBLANK(LitRev!EZ14),".",LitRev!EZ14)</f>
        <v>.</v>
      </c>
      <c r="FA14" s="25" t="str">
        <f>IF(ISBLANK(LitRev!FA14),".",LitRev!FA14)</f>
        <v>.</v>
      </c>
      <c r="FB14" s="25" t="str">
        <f>IF(ISBLANK(LitRev!FB14),".",LitRev!FB14)</f>
        <v>.</v>
      </c>
      <c r="FC14" s="25" t="str">
        <f>IF(ISBLANK(LitRev!FC14),".",LitRev!FC14)</f>
        <v>.</v>
      </c>
      <c r="FD14" s="25" t="str">
        <f>IF(ISBLANK(LitRev!FD14),".",LitRev!FD14)</f>
        <v>.</v>
      </c>
      <c r="FE14" s="25" t="str">
        <f>IF(ISBLANK(LitRev!FE14),".",LitRev!FE14)</f>
        <v>.</v>
      </c>
      <c r="FF14" s="25" t="str">
        <f>IF(ISBLANK(LitRev!FF14),".",LitRev!FF14)</f>
        <v>.</v>
      </c>
      <c r="FG14" s="25" t="str">
        <f>IF(ISBLANK(LitRev!FG14),".",LitRev!FG14)</f>
        <v>.</v>
      </c>
      <c r="FH14" s="25" t="str">
        <f>IF(ISBLANK(LitRev!FH14),".",LitRev!FH14)</f>
        <v>.</v>
      </c>
      <c r="FI14" s="25" t="str">
        <f>IF(ISBLANK(LitRev!FI14),".",LitRev!FI14)</f>
        <v>.</v>
      </c>
      <c r="FJ14" s="25" t="str">
        <f>IF(ISBLANK(LitRev!FJ14),".",LitRev!FJ14)</f>
        <v>.</v>
      </c>
      <c r="FK14" s="25" t="str">
        <f>IF(ISBLANK(LitRev!FK14),".",LitRev!FK14)</f>
        <v>.</v>
      </c>
      <c r="FL14" s="25" t="str">
        <f>IF(ISBLANK(LitRev!FL14),".",LitRev!FL14)</f>
        <v>.</v>
      </c>
      <c r="FM14" s="25" t="str">
        <f>IF(ISBLANK(LitRev!FM14),".",LitRev!FM14)</f>
        <v>.</v>
      </c>
      <c r="FN14" s="25" t="str">
        <f>IF(ISBLANK(LitRev!FN14),".",LitRev!FN14)</f>
        <v>.</v>
      </c>
      <c r="FO14" s="25" t="str">
        <f>IF(ISBLANK(LitRev!FO14),".",LitRev!FO14)</f>
        <v>.</v>
      </c>
      <c r="FP14" s="25" t="str">
        <f>IF(ISBLANK(LitRev!FP14),".",LitRev!FP14)</f>
        <v>.</v>
      </c>
      <c r="FQ14" s="25" t="str">
        <f>IF(ISBLANK(LitRev!FQ14),".",LitRev!FQ14)</f>
        <v>.</v>
      </c>
      <c r="FR14" s="25" t="str">
        <f>IF(ISBLANK(LitRev!FR14),".",LitRev!FR14)</f>
        <v>.</v>
      </c>
      <c r="FS14" s="25" t="str">
        <f>IF(ISBLANK(LitRev!FS14),".",LitRev!FS14)</f>
        <v>.</v>
      </c>
      <c r="FT14" s="25" t="str">
        <f>IF(ISBLANK(LitRev!FT14),".",LitRev!FT14)</f>
        <v>.</v>
      </c>
      <c r="FU14" s="25" t="str">
        <f>IF(ISBLANK(LitRev!FU14),".",LitRev!FU14)</f>
        <v>.</v>
      </c>
      <c r="FV14" s="25" t="str">
        <f>IF(ISBLANK(LitRev!FV14),".",LitRev!FV14)</f>
        <v>.</v>
      </c>
      <c r="FW14" s="25" t="str">
        <f>IF(ISBLANK(LitRev!FW14),".",LitRev!FW14)</f>
        <v>.</v>
      </c>
      <c r="FX14" s="25" t="str">
        <f>IF(ISBLANK(LitRev!FX14),".",LitRev!FX14)</f>
        <v>.</v>
      </c>
      <c r="FY14" s="25" t="str">
        <f>IF(ISBLANK(LitRev!FY14),".",LitRev!FY14)</f>
        <v>.</v>
      </c>
      <c r="FZ14" s="25" t="str">
        <f>IF(ISBLANK(LitRev!FZ14),".",LitRev!FZ14)</f>
        <v>.</v>
      </c>
      <c r="GA14" s="25" t="str">
        <f>IF(ISBLANK(LitRev!GA14),".",LitRev!GA14)</f>
        <v>.</v>
      </c>
      <c r="GB14" s="25" t="str">
        <f>IF(ISBLANK(LitRev!GB14),".",LitRev!GB14)</f>
        <v>.</v>
      </c>
      <c r="GC14" s="25" t="str">
        <f>IF(ISBLANK(LitRev!GC14),".",LitRev!GC14)</f>
        <v>.</v>
      </c>
      <c r="GD14" s="25" t="str">
        <f>IF(ISBLANK(LitRev!GD14),".",LitRev!GD14)</f>
        <v>.</v>
      </c>
      <c r="GE14" s="25" t="str">
        <f>IF(ISBLANK(LitRev!GE14),".",LitRev!GE14)</f>
        <v>.</v>
      </c>
      <c r="GF14" s="25" t="str">
        <f>IF(ISBLANK(LitRev!GF14),".",LitRev!GF14)</f>
        <v>.</v>
      </c>
      <c r="GG14" s="25" t="str">
        <f>IF(ISBLANK(LitRev!GG14),".",LitRev!GG14)</f>
        <v>.</v>
      </c>
      <c r="GH14" s="25" t="str">
        <f>IF(ISBLANK(LitRev!GH14),".",LitRev!GH14)</f>
        <v>.</v>
      </c>
      <c r="GI14" s="25" t="str">
        <f>IF(ISBLANK(LitRev!GI14),".",LitRev!GI14)</f>
        <v>.</v>
      </c>
      <c r="GJ14" s="25" t="str">
        <f>IF(ISBLANK(LitRev!GJ14),".",LitRev!GJ14)</f>
        <v>.</v>
      </c>
      <c r="GK14" s="25" t="str">
        <f>IF(ISBLANK(LitRev!GK14),".",LitRev!GK14)</f>
        <v>.</v>
      </c>
      <c r="GL14" s="25" t="str">
        <f>IF(ISBLANK(LitRev!GL14),".",LitRev!GL14)</f>
        <v>.</v>
      </c>
      <c r="GM14" s="25" t="str">
        <f>IF(ISBLANK(LitRev!GM14),".",LitRev!GM14)</f>
        <v>.</v>
      </c>
      <c r="GN14" s="25" t="str">
        <f>IF(ISBLANK(LitRev!GN14),".",LitRev!GN14)</f>
        <v>.</v>
      </c>
      <c r="GO14" s="25" t="str">
        <f>IF(ISBLANK(LitRev!GO14),".",LitRev!GO14)</f>
        <v>.</v>
      </c>
      <c r="GP14" s="25" t="str">
        <f>IF(ISBLANK(LitRev!GP14),".",LitRev!GP14)</f>
        <v>.</v>
      </c>
      <c r="GQ14" s="25" t="str">
        <f>IF(ISBLANK(LitRev!GQ14),".",LitRev!GQ14)</f>
        <v>.</v>
      </c>
      <c r="GR14" s="25" t="str">
        <f>IF(ISBLANK(LitRev!GR14),".",LitRev!GR14)</f>
        <v>.</v>
      </c>
      <c r="GS14" s="25" t="str">
        <f>IF(ISBLANK(LitRev!GS14),".",LitRev!GS14)</f>
        <v>.</v>
      </c>
      <c r="GT14" s="25" t="str">
        <f>IF(ISBLANK(LitRev!GT14),".",LitRev!GT14)</f>
        <v>.</v>
      </c>
      <c r="GU14" s="25" t="str">
        <f>IF(ISBLANK(LitRev!GU14),".",LitRev!GU14)</f>
        <v>.</v>
      </c>
      <c r="GV14" s="25" t="str">
        <f>IF(ISBLANK(LitRev!GV14),".",LitRev!GV14)</f>
        <v>.</v>
      </c>
      <c r="GW14" s="25" t="str">
        <f>IF(ISBLANK(LitRev!GW14),".",LitRev!GW14)</f>
        <v>.</v>
      </c>
      <c r="GX14" s="25" t="str">
        <f>IF(ISBLANK(LitRev!GX14),".",LitRev!GX14)</f>
        <v>.</v>
      </c>
      <c r="GY14" s="25" t="str">
        <f>IF(ISBLANK(LitRev!GY14),".",LitRev!GY14)</f>
        <v>.</v>
      </c>
      <c r="GZ14" s="25" t="str">
        <f>IF(ISBLANK(LitRev!GZ14),".",LitRev!GZ14)</f>
        <v>.</v>
      </c>
      <c r="HA14" s="25" t="str">
        <f>IF(ISBLANK(LitRev!HA14),".",LitRev!HA14)</f>
        <v>.</v>
      </c>
      <c r="HB14" s="25" t="str">
        <f>IF(ISBLANK(LitRev!HB14),".",LitRev!HB14)</f>
        <v>.</v>
      </c>
      <c r="HC14" s="25" t="str">
        <f>IF(ISBLANK(LitRev!HC14),".",LitRev!HC14)</f>
        <v>.</v>
      </c>
      <c r="HD14" s="25" t="str">
        <f>IF(ISBLANK(LitRev!HD14),".",LitRev!HD14)</f>
        <v>.</v>
      </c>
      <c r="HE14" s="25" t="str">
        <f>IF(ISBLANK(LitRev!HE14),".",LitRev!HE14)</f>
        <v>.</v>
      </c>
      <c r="HF14" s="25" t="str">
        <f>IF(ISBLANK(LitRev!HF14),".",LitRev!HF14)</f>
        <v>.</v>
      </c>
      <c r="HG14" s="25" t="str">
        <f>IF(ISBLANK(LitRev!HG14),".",LitRev!HG14)</f>
        <v>.</v>
      </c>
      <c r="HH14" s="25" t="str">
        <f>IF(ISBLANK(LitRev!HH14),".",LitRev!HH14)</f>
        <v>.</v>
      </c>
      <c r="HI14" s="25" t="str">
        <f>IF(ISBLANK(LitRev!HI14),".",LitRev!HI14)</f>
        <v>.</v>
      </c>
      <c r="HJ14" s="25" t="str">
        <f>IF(ISBLANK(LitRev!HJ14),".",LitRev!HJ14)</f>
        <v>.</v>
      </c>
      <c r="HK14" s="25" t="str">
        <f>IF(ISBLANK(LitRev!HK14),".",LitRev!HK14)</f>
        <v>.</v>
      </c>
      <c r="HL14" s="25" t="str">
        <f>IF(ISBLANK(LitRev!HL14),".",LitRev!HL14)</f>
        <v>.</v>
      </c>
      <c r="HM14" s="25" t="str">
        <f>IF(ISBLANK(LitRev!HM14),".",LitRev!HM14)</f>
        <v>.</v>
      </c>
      <c r="HN14" s="25" t="str">
        <f>IF(ISBLANK(LitRev!HN14),".",LitRev!HN14)</f>
        <v>.</v>
      </c>
      <c r="HO14" s="25" t="str">
        <f>IF(ISBLANK(LitRev!HO14),".",LitRev!HO14)</f>
        <v>.</v>
      </c>
      <c r="HP14" s="25" t="str">
        <f>IF(ISBLANK(LitRev!HP14),".",LitRev!HP14)</f>
        <v>.</v>
      </c>
      <c r="HQ14" s="25" t="str">
        <f>IF(ISBLANK(LitRev!HQ14),".",LitRev!HQ14)</f>
        <v>.</v>
      </c>
      <c r="HR14" s="25" t="str">
        <f>IF(ISBLANK(LitRev!HR14),".",LitRev!HR14)</f>
        <v>.</v>
      </c>
      <c r="HS14" s="25" t="str">
        <f>IF(ISBLANK(LitRev!HS14),".",LitRev!HS14)</f>
        <v>.</v>
      </c>
      <c r="HT14" s="25" t="str">
        <f>IF(ISBLANK(LitRev!HT14),".",LitRev!HT14)</f>
        <v>.</v>
      </c>
      <c r="HU14" s="25" t="str">
        <f>IF(ISBLANK(LitRev!HU14),".",LitRev!HU14)</f>
        <v>.</v>
      </c>
      <c r="HV14" s="25" t="str">
        <f>IF(ISBLANK(LitRev!HV14),".",LitRev!HV14)</f>
        <v>.</v>
      </c>
      <c r="HW14" s="25" t="str">
        <f>IF(ISBLANK(LitRev!HW14),".",LitRev!HW14)</f>
        <v>.</v>
      </c>
      <c r="HX14" s="25" t="str">
        <f>IF(ISBLANK(LitRev!HX14),".",LitRev!HX14)</f>
        <v>.</v>
      </c>
      <c r="HY14" s="25" t="str">
        <f>IF(ISBLANK(LitRev!HY14),".",LitRev!HY14)</f>
        <v>.</v>
      </c>
      <c r="HZ14" s="25" t="str">
        <f>IF(ISBLANK(LitRev!HZ14),".",LitRev!HZ14)</f>
        <v>.</v>
      </c>
      <c r="IA14" s="25" t="str">
        <f>IF(ISBLANK(LitRev!IA14),".",LitRev!IA14)</f>
        <v>.</v>
      </c>
      <c r="IB14" s="25" t="str">
        <f>IF(ISBLANK(LitRev!IB14),".",LitRev!IB14)</f>
        <v>.</v>
      </c>
      <c r="IC14" s="25" t="str">
        <f>IF(ISBLANK(LitRev!IC14),".",LitRev!IC14)</f>
        <v>.</v>
      </c>
      <c r="ID14" s="25" t="str">
        <f>IF(ISBLANK(LitRev!ID14),".",LitRev!ID14)</f>
        <v>.</v>
      </c>
      <c r="IE14" s="25" t="str">
        <f>IF(ISBLANK(LitRev!IE14),".",LitRev!IE14)</f>
        <v>.</v>
      </c>
      <c r="IF14" s="25" t="str">
        <f>IF(ISBLANK(LitRev!IF14),".",LitRev!IF14)</f>
        <v>.</v>
      </c>
      <c r="IG14" s="25" t="str">
        <f>IF(ISBLANK(LitRev!IG14),".",LitRev!IG14)</f>
        <v>.</v>
      </c>
      <c r="IH14" s="25" t="str">
        <f>IF(ISBLANK(LitRev!IH14),".",LitRev!IH14)</f>
        <v>.</v>
      </c>
      <c r="II14" s="25" t="str">
        <f>IF(ISBLANK(LitRev!II14),".",LitRev!II14)</f>
        <v>.</v>
      </c>
      <c r="IJ14" s="25" t="str">
        <f>IF(ISBLANK(LitRev!IJ14),".",LitRev!IJ14)</f>
        <v>.</v>
      </c>
      <c r="IK14" s="25" t="str">
        <f>IF(ISBLANK(LitRev!IK14),".",LitRev!IK14)</f>
        <v>.</v>
      </c>
      <c r="IL14" s="25" t="str">
        <f>IF(ISBLANK(LitRev!IL14),".",LitRev!IL14)</f>
        <v>.</v>
      </c>
      <c r="IM14" s="25" t="str">
        <f>IF(ISBLANK(LitRev!IM14),".",LitRev!IM14)</f>
        <v>.</v>
      </c>
      <c r="IN14" s="25" t="str">
        <f>IF(ISBLANK(LitRev!IN14),".",LitRev!IN14)</f>
        <v>.</v>
      </c>
      <c r="IO14" s="25" t="str">
        <f>IF(ISBLANK(LitRev!IO14),".",LitRev!IO14)</f>
        <v>.</v>
      </c>
      <c r="IP14" s="25" t="str">
        <f>IF(ISBLANK(LitRev!IP14),".",LitRev!IP14)</f>
        <v>.</v>
      </c>
      <c r="IQ14" s="25" t="str">
        <f>IF(ISBLANK(LitRev!IQ14),".",LitRev!IQ14)</f>
        <v>.</v>
      </c>
      <c r="IR14" s="25" t="str">
        <f>IF(ISBLANK(LitRev!IR14),".",LitRev!IR14)</f>
        <v>.</v>
      </c>
      <c r="IS14" s="25" t="str">
        <f>IF(ISBLANK(LitRev!IS14),".",LitRev!IS14)</f>
        <v>.</v>
      </c>
      <c r="IT14" s="25" t="str">
        <f>IF(ISBLANK(LitRev!IT14),".",LitRev!IT14)</f>
        <v>.</v>
      </c>
      <c r="IU14" s="25" t="str">
        <f>IF(ISBLANK(LitRev!IU14),".",LitRev!IU14)</f>
        <v>.</v>
      </c>
      <c r="IV14" s="25" t="str">
        <f>IF(ISBLANK(LitRev!IV14),".",LitRev!IV14)</f>
        <v>.</v>
      </c>
      <c r="IW14" s="25" t="str">
        <f>IF(ISBLANK(LitRev!IW14),".",LitRev!IW14)</f>
        <v>.</v>
      </c>
      <c r="IX14" s="25" t="str">
        <f>IF(ISBLANK(LitRev!IX14),".",LitRev!IX14)</f>
        <v>.</v>
      </c>
      <c r="IY14" s="25" t="str">
        <f>IF(ISBLANK(LitRev!IY14),".",LitRev!IY14)</f>
        <v>.</v>
      </c>
      <c r="IZ14" s="25" t="str">
        <f>IF(ISBLANK(LitRev!IZ14),".",LitRev!IZ14)</f>
        <v>.</v>
      </c>
      <c r="JA14" s="25" t="str">
        <f>IF(ISBLANK(LitRev!JA14),".",LitRev!JA14)</f>
        <v>.</v>
      </c>
      <c r="JB14" s="25" t="str">
        <f>IF(ISBLANK(LitRev!JB14),".",LitRev!JB14)</f>
        <v>.</v>
      </c>
      <c r="JC14" s="25" t="str">
        <f>IF(ISBLANK(LitRev!JC14),".",LitRev!JC14)</f>
        <v>.</v>
      </c>
      <c r="JD14" s="25" t="str">
        <f>IF(ISBLANK(LitRev!JD14),".",LitRev!JD14)</f>
        <v>.</v>
      </c>
      <c r="JE14" s="25" t="str">
        <f>IF(ISBLANK(LitRev!JE14),".",LitRev!JE14)</f>
        <v>.</v>
      </c>
      <c r="JF14" s="25" t="str">
        <f>IF(ISBLANK(LitRev!JF14),".",LitRev!JF14)</f>
        <v>.</v>
      </c>
      <c r="JG14" s="25" t="str">
        <f>IF(ISBLANK(LitRev!JG14),".",LitRev!JG14)</f>
        <v>.</v>
      </c>
      <c r="JH14" s="25" t="str">
        <f>IF(ISBLANK(LitRev!JH14),".",LitRev!JH14)</f>
        <v>.</v>
      </c>
      <c r="JI14" s="25" t="str">
        <f>IF(ISBLANK(LitRev!JI14),".",LitRev!JI14)</f>
        <v>.</v>
      </c>
      <c r="JJ14" s="25" t="str">
        <f>IF(ISBLANK(LitRev!JJ14),".",LitRev!JJ14)</f>
        <v>.</v>
      </c>
      <c r="JK14" s="25" t="str">
        <f>IF(ISBLANK(LitRev!JK14),".",LitRev!JK14)</f>
        <v>.</v>
      </c>
      <c r="JL14" s="25" t="str">
        <f>IF(ISBLANK(LitRev!JL14),".",LitRev!JL14)</f>
        <v>.</v>
      </c>
      <c r="JM14" s="25" t="str">
        <f>IF(ISBLANK(LitRev!JM14),".",LitRev!JM14)</f>
        <v>.</v>
      </c>
      <c r="JN14" s="25" t="str">
        <f>IF(ISBLANK(LitRev!JN14),".",LitRev!JN14)</f>
        <v>.</v>
      </c>
      <c r="JO14" s="25" t="str">
        <f>IF(ISBLANK(LitRev!JO14),".",LitRev!JO14)</f>
        <v>.</v>
      </c>
      <c r="JP14" s="25" t="str">
        <f>IF(ISBLANK(LitRev!JP14),".",LitRev!JP14)</f>
        <v>.</v>
      </c>
      <c r="JQ14" s="25" t="str">
        <f>IF(ISBLANK(LitRev!JQ14),".",LitRev!JQ14)</f>
        <v>.</v>
      </c>
      <c r="JR14" s="25" t="str">
        <f>IF(ISBLANK(LitRev!JR14),".",LitRev!JR14)</f>
        <v>.</v>
      </c>
      <c r="JS14" s="25" t="str">
        <f>IF(ISBLANK(LitRev!JS14),".",LitRev!JS14)</f>
        <v>.</v>
      </c>
      <c r="JT14" s="25" t="str">
        <f>IF(ISBLANK(LitRev!JT14),".",LitRev!JT14)</f>
        <v>.</v>
      </c>
      <c r="JU14" s="25" t="str">
        <f>IF(ISBLANK(LitRev!JU14),".",LitRev!JU14)</f>
        <v>.</v>
      </c>
      <c r="JV14" s="25" t="str">
        <f>IF(ISBLANK(LitRev!JV14),".",LitRev!JV14)</f>
        <v>.</v>
      </c>
      <c r="JW14" s="25" t="str">
        <f>IF(ISBLANK(LitRev!JW14),".",LitRev!JW14)</f>
        <v>.</v>
      </c>
      <c r="JX14" s="25" t="str">
        <f>IF(ISBLANK(LitRev!JX14),".",LitRev!JX14)</f>
        <v>.</v>
      </c>
      <c r="JY14" s="25" t="str">
        <f>IF(ISBLANK(LitRev!JY14),".",LitRev!JY14)</f>
        <v>.</v>
      </c>
      <c r="JZ14" s="25" t="str">
        <f>IF(ISBLANK(LitRev!JZ14),".",LitRev!JZ14)</f>
        <v>.</v>
      </c>
      <c r="KA14" s="25" t="str">
        <f>IF(ISBLANK(LitRev!KA14),".",LitRev!KA14)</f>
        <v>.</v>
      </c>
      <c r="KB14" s="25" t="str">
        <f>IF(ISBLANK(LitRev!KB14),".",LitRev!KB14)</f>
        <v>.</v>
      </c>
      <c r="KC14" s="25" t="str">
        <f>IF(ISBLANK(LitRev!KC14),".",LitRev!KC14)</f>
        <v>.</v>
      </c>
      <c r="KD14" s="25" t="str">
        <f>IF(ISBLANK(LitRev!KD14),".",LitRev!KD14)</f>
        <v>.</v>
      </c>
      <c r="KE14" s="25" t="str">
        <f>IF(ISBLANK(LitRev!KE14),".",LitRev!KE14)</f>
        <v>.</v>
      </c>
      <c r="KF14" s="25" t="str">
        <f>IF(ISBLANK(LitRev!KF14),".",LitRev!KF14)</f>
        <v>.</v>
      </c>
      <c r="KG14" s="25" t="str">
        <f>IF(ISBLANK(LitRev!KG14),".",LitRev!KG14)</f>
        <v>.</v>
      </c>
      <c r="KH14" s="25" t="str">
        <f>IF(ISBLANK(LitRev!KH14),".",LitRev!KH14)</f>
        <v>.</v>
      </c>
      <c r="KI14" s="25" t="str">
        <f>IF(ISBLANK(LitRev!KI14),".",LitRev!KI14)</f>
        <v>.</v>
      </c>
      <c r="KJ14" s="25" t="str">
        <f>IF(ISBLANK(LitRev!KJ14),".",LitRev!KJ14)</f>
        <v>.</v>
      </c>
      <c r="KK14" s="25" t="str">
        <f>IF(ISBLANK(LitRev!KK14),".",LitRev!KK14)</f>
        <v>.</v>
      </c>
      <c r="KL14" s="25" t="str">
        <f>IF(ISBLANK(LitRev!KL14),".",LitRev!KL14)</f>
        <v>.</v>
      </c>
      <c r="KM14" s="25" t="str">
        <f>IF(ISBLANK(LitRev!KM14),".",LitRev!KM14)</f>
        <v>.</v>
      </c>
      <c r="KN14" s="25" t="str">
        <f>IF(ISBLANK(LitRev!KN14),".",LitRev!KN14)</f>
        <v>.</v>
      </c>
      <c r="KO14" s="25" t="str">
        <f>IF(ISBLANK(LitRev!KO14),".",LitRev!KO14)</f>
        <v>.</v>
      </c>
      <c r="KP14" s="25" t="str">
        <f>IF(ISBLANK(LitRev!KP14),".",LitRev!KP14)</f>
        <v>.</v>
      </c>
      <c r="KQ14" s="25" t="str">
        <f>IF(ISBLANK(LitRev!KQ14),".",LitRev!KQ14)</f>
        <v>.</v>
      </c>
      <c r="KR14" s="25" t="str">
        <f>IF(ISBLANK(LitRev!KR14),".",LitRev!KR14)</f>
        <v>.</v>
      </c>
      <c r="KS14" s="25" t="str">
        <f>IF(ISBLANK(LitRev!KS14),".",LitRev!KS14)</f>
        <v>.</v>
      </c>
      <c r="KT14" s="25" t="str">
        <f>IF(ISBLANK(LitRev!KT14),".",LitRev!KT14)</f>
        <v>.</v>
      </c>
      <c r="KU14" s="25" t="str">
        <f>IF(ISBLANK(LitRev!KU14),".",LitRev!KU14)</f>
        <v>.</v>
      </c>
      <c r="KV14" s="25" t="str">
        <f>IF(ISBLANK(LitRev!KV14),".",LitRev!KV14)</f>
        <v>.</v>
      </c>
      <c r="KW14" s="25" t="str">
        <f>IF(ISBLANK(LitRev!KW14),".",LitRev!KW14)</f>
        <v>.</v>
      </c>
      <c r="KX14" s="25" t="str">
        <f>IF(ISBLANK(LitRev!KX14),".",LitRev!KX14)</f>
        <v>.</v>
      </c>
      <c r="KY14" s="25" t="str">
        <f>IF(ISBLANK(LitRev!KY14),".",LitRev!KY14)</f>
        <v>.</v>
      </c>
      <c r="KZ14" s="25" t="str">
        <f>IF(ISBLANK(LitRev!KZ14),".",LitRev!KZ14)</f>
        <v>.</v>
      </c>
      <c r="LA14" s="25" t="str">
        <f>IF(ISBLANK(LitRev!LA14),".",LitRev!LA14)</f>
        <v>.</v>
      </c>
      <c r="LB14" s="25" t="str">
        <f>IF(ISBLANK(LitRev!LB14),".",LitRev!LB14)</f>
        <v>.</v>
      </c>
      <c r="LC14" s="25" t="str">
        <f>IF(ISBLANK(LitRev!LC14),".",LitRev!LC14)</f>
        <v>.</v>
      </c>
      <c r="LD14" s="25" t="str">
        <f>IF(ISBLANK(LitRev!LD14),".",LitRev!LD14)</f>
        <v>.</v>
      </c>
      <c r="LE14" s="25" t="str">
        <f>IF(ISBLANK(LitRev!LE14),".",LitRev!LE14)</f>
        <v>.</v>
      </c>
      <c r="LF14" s="25" t="str">
        <f>IF(ISBLANK(LitRev!LF14),".",LitRev!LF14)</f>
        <v>.</v>
      </c>
      <c r="LG14" s="25" t="str">
        <f>IF(ISBLANK(LitRev!LG14),".",LitRev!LG14)</f>
        <v>.</v>
      </c>
      <c r="LH14" s="25" t="str">
        <f>IF(ISBLANK(LitRev!LH14),".",LitRev!LH14)</f>
        <v>.</v>
      </c>
      <c r="LI14" s="25" t="str">
        <f>IF(ISBLANK(LitRev!LI14),".",LitRev!LI14)</f>
        <v>.</v>
      </c>
      <c r="LJ14" s="25" t="str">
        <f>IF(ISBLANK(LitRev!LJ14),".",LitRev!LJ14)</f>
        <v>.</v>
      </c>
      <c r="LK14" s="25" t="str">
        <f>IF(ISBLANK(LitRev!LK14),".",LitRev!LK14)</f>
        <v>.</v>
      </c>
      <c r="LL14" s="25" t="str">
        <f>IF(ISBLANK(LitRev!LL14),".",LitRev!LL14)</f>
        <v>.</v>
      </c>
      <c r="LM14" s="25" t="str">
        <f>IF(ISBLANK(LitRev!LM14),".",LitRev!LM14)</f>
        <v>.</v>
      </c>
      <c r="LN14" s="25" t="str">
        <f>IF(ISBLANK(LitRev!LN14),".",LitRev!LN14)</f>
        <v>.</v>
      </c>
      <c r="LO14" s="25" t="str">
        <f>IF(ISBLANK(LitRev!LO14),".",LitRev!LO14)</f>
        <v>.</v>
      </c>
      <c r="LP14" s="25" t="str">
        <f>IF(ISBLANK(LitRev!LP14),".",LitRev!LP14)</f>
        <v>.</v>
      </c>
      <c r="LQ14" s="25" t="str">
        <f>IF(ISBLANK(LitRev!LQ14),".",LitRev!LQ14)</f>
        <v>.</v>
      </c>
      <c r="LR14" s="25" t="str">
        <f>IF(ISBLANK(LitRev!LR14),".",LitRev!LR14)</f>
        <v>.</v>
      </c>
      <c r="LS14" s="25" t="str">
        <f>IF(ISBLANK(LitRev!LS14),".",LitRev!LS14)</f>
        <v>.</v>
      </c>
      <c r="LT14" s="25" t="str">
        <f>IF(ISBLANK(LitRev!LT14),".",LitRev!LT14)</f>
        <v>.</v>
      </c>
      <c r="LU14" s="25" t="str">
        <f>IF(ISBLANK(LitRev!LU14),".",LitRev!LU14)</f>
        <v>.</v>
      </c>
      <c r="LV14" s="25" t="str">
        <f>IF(ISBLANK(LitRev!LV14),".",LitRev!LV14)</f>
        <v>.</v>
      </c>
      <c r="LW14" s="25" t="str">
        <f>IF(ISBLANK(LitRev!LW14),".",LitRev!LW14)</f>
        <v>.</v>
      </c>
      <c r="LX14" s="25" t="str">
        <f>IF(ISBLANK(LitRev!LX14),".",LitRev!LX14)</f>
        <v>.</v>
      </c>
      <c r="LY14" s="25" t="str">
        <f>IF(ISBLANK(LitRev!LY14),".",LitRev!LY14)</f>
        <v>.</v>
      </c>
      <c r="LZ14" s="25" t="str">
        <f>IF(ISBLANK(LitRev!LZ14),".",LitRev!LZ14)</f>
        <v>.</v>
      </c>
      <c r="MA14" s="25" t="str">
        <f>IF(ISBLANK(LitRev!MA14),".",LitRev!MA14)</f>
        <v>.</v>
      </c>
      <c r="MB14" s="25" t="str">
        <f>IF(ISBLANK(LitRev!MB14),".",LitRev!MB14)</f>
        <v>.</v>
      </c>
      <c r="MC14" s="25" t="str">
        <f>IF(ISBLANK(LitRev!MC14),".",LitRev!MC14)</f>
        <v>.</v>
      </c>
      <c r="MD14" s="25" t="str">
        <f>IF(ISBLANK(LitRev!MD14),".",LitRev!MD14)</f>
        <v>.</v>
      </c>
      <c r="ME14" s="25" t="str">
        <f>IF(ISBLANK(LitRev!ME14),".",LitRev!ME14)</f>
        <v>.</v>
      </c>
      <c r="MF14" s="25" t="str">
        <f>IF(ISBLANK(LitRev!MF14),".",LitRev!MF14)</f>
        <v>.</v>
      </c>
      <c r="MG14" s="25" t="str">
        <f>IF(ISBLANK(LitRev!MG14),".",LitRev!MG14)</f>
        <v>.</v>
      </c>
      <c r="MH14" s="25" t="str">
        <f>IF(ISBLANK(LitRev!MH14),".",LitRev!MH14)</f>
        <v>.</v>
      </c>
      <c r="MI14" s="25" t="str">
        <f>IF(ISBLANK(LitRev!MI14),".",LitRev!MI14)</f>
        <v>.</v>
      </c>
      <c r="MJ14" s="25" t="str">
        <f>IF(ISBLANK(LitRev!MJ14),".",LitRev!MJ14)</f>
        <v>.</v>
      </c>
      <c r="MK14" s="25" t="str">
        <f>IF(ISBLANK(LitRev!MK14),".",LitRev!MK14)</f>
        <v>.</v>
      </c>
      <c r="ML14" s="25" t="str">
        <f>IF(ISBLANK(LitRev!ML14),".",LitRev!ML14)</f>
        <v>.</v>
      </c>
      <c r="MM14" s="25" t="str">
        <f>IF(ISBLANK(LitRev!MM14),".",LitRev!MM14)</f>
        <v>.</v>
      </c>
      <c r="MN14" s="25" t="str">
        <f>IF(ISBLANK(LitRev!MN14),".",LitRev!MN14)</f>
        <v>.</v>
      </c>
      <c r="MO14" s="25" t="str">
        <f>IF(ISBLANK(LitRev!MO14),".",LitRev!MO14)</f>
        <v>.</v>
      </c>
      <c r="MP14" s="25" t="str">
        <f>IF(ISBLANK(LitRev!MP14),".",LitRev!MP14)</f>
        <v>.</v>
      </c>
      <c r="MQ14" s="25" t="str">
        <f>IF(ISBLANK(LitRev!MQ14),".",LitRev!MQ14)</f>
        <v>.</v>
      </c>
      <c r="MR14" s="25" t="str">
        <f>IF(ISBLANK(LitRev!MR14),".",LitRev!MR14)</f>
        <v>.</v>
      </c>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5"/>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5"/>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5"/>
      <c r="RK14" s="25"/>
      <c r="RL14" s="25"/>
      <c r="RM14" s="25"/>
      <c r="RN14" s="25"/>
      <c r="RO14" s="25"/>
    </row>
    <row r="15" spans="1:483" x14ac:dyDescent="0.25">
      <c r="A15" s="33"/>
      <c r="C15" s="25" t="str">
        <f>IF(ISBLANK(LitRev!C15),".",LitRev!C15)</f>
        <v>.</v>
      </c>
      <c r="D15" s="25" t="str">
        <f>IF(ISBLANK(LitRev!D15),".",LitRev!D15)</f>
        <v>.</v>
      </c>
      <c r="E15" s="25" t="str">
        <f>IF(ISBLANK(LitRev!E15),".",LitRev!E15)</f>
        <v>.</v>
      </c>
      <c r="F15" s="25" t="str">
        <f>IF(ISBLANK(LitRev!F15),".",LitRev!F15)</f>
        <v>.</v>
      </c>
      <c r="G15" s="25" t="str">
        <f>IF(ISBLANK(LitRev!G15),".",LitRev!G15)</f>
        <v>.</v>
      </c>
      <c r="H15" s="25" t="str">
        <f>IF(ISBLANK(LitRev!H15),".",LitRev!H15)</f>
        <v>.</v>
      </c>
      <c r="I15" s="25" t="str">
        <f>IF(ISBLANK(LitRev!I15),".",LitRev!I15)</f>
        <v>.</v>
      </c>
      <c r="J15" s="25" t="str">
        <f>IF(ISBLANK(LitRev!J15),".",LitRev!J15)</f>
        <v>.</v>
      </c>
      <c r="K15" s="25" t="str">
        <f>IF(ISBLANK(LitRev!K15),".",LitRev!K15)</f>
        <v>.</v>
      </c>
      <c r="L15" s="25" t="str">
        <f>IF(ISBLANK(LitRev!L15),".",LitRev!L15)</f>
        <v>.</v>
      </c>
      <c r="M15" s="25" t="str">
        <f>IF(ISBLANK(LitRev!M15),".",LitRev!M15)</f>
        <v>.</v>
      </c>
      <c r="N15" s="25" t="str">
        <f>IF(ISBLANK(LitRev!N15),".",LitRev!N15)</f>
        <v>.</v>
      </c>
      <c r="O15" s="25" t="str">
        <f>IF(ISBLANK(LitRev!O15),".",LitRev!O15)</f>
        <v>.</v>
      </c>
      <c r="P15" s="25" t="str">
        <f>IF(ISBLANK(LitRev!P15),".",LitRev!P15)</f>
        <v>.</v>
      </c>
      <c r="Q15" s="25" t="str">
        <f>IF(ISBLANK(LitRev!Q15),".",LitRev!Q15)</f>
        <v>.</v>
      </c>
      <c r="R15" s="25" t="str">
        <f>IF(ISBLANK(LitRev!R15),".",LitRev!R15)</f>
        <v>.</v>
      </c>
      <c r="S15" s="25" t="str">
        <f>IF(ISBLANK(LitRev!S15),".",LitRev!S15)</f>
        <v>.</v>
      </c>
      <c r="T15" s="25" t="str">
        <f>IF(ISBLANK(LitRev!T15),".",LitRev!T15)</f>
        <v>.</v>
      </c>
      <c r="U15" s="25" t="str">
        <f>IF(ISBLANK(LitRev!U15),".",LitRev!U15)</f>
        <v>.</v>
      </c>
      <c r="V15" s="25" t="str">
        <f>IF(ISBLANK(LitRev!V15),".",LitRev!V15)</f>
        <v>.</v>
      </c>
      <c r="W15" s="25" t="str">
        <f>IF(ISBLANK(LitRev!W15),".",LitRev!W15)</f>
        <v>.</v>
      </c>
      <c r="X15" s="25" t="str">
        <f>IF(ISBLANK(LitRev!X15),".",LitRev!X15)</f>
        <v>.</v>
      </c>
      <c r="Y15" s="25" t="str">
        <f>IF(ISBLANK(LitRev!Y15),".",LitRev!Y15)</f>
        <v>.</v>
      </c>
      <c r="Z15" s="25" t="str">
        <f>IF(ISBLANK(LitRev!Z15),".",LitRev!Z15)</f>
        <v>.</v>
      </c>
      <c r="AA15" s="25" t="str">
        <f>IF(ISBLANK(LitRev!AA15),".",LitRev!AA15)</f>
        <v>.</v>
      </c>
      <c r="AB15" s="25" t="str">
        <f>IF(ISBLANK(LitRev!AB15),".",LitRev!AB15)</f>
        <v>.</v>
      </c>
      <c r="AC15" s="25" t="str">
        <f>IF(ISBLANK(LitRev!AC15),".",LitRev!AC15)</f>
        <v>.</v>
      </c>
      <c r="AD15" s="25" t="str">
        <f>IF(ISBLANK(LitRev!AD15),".",LitRev!AD15)</f>
        <v>.</v>
      </c>
      <c r="AE15" s="25" t="str">
        <f>IF(ISBLANK(LitRev!AE15),".",LitRev!AE15)</f>
        <v>.</v>
      </c>
      <c r="AF15" s="25" t="str">
        <f>IF(ISBLANK(LitRev!AF15),".",LitRev!AF15)</f>
        <v>.</v>
      </c>
      <c r="AG15" s="25" t="str">
        <f>IF(ISBLANK(LitRev!AG15),".",LitRev!AG15)</f>
        <v>.</v>
      </c>
      <c r="AH15" s="25" t="str">
        <f>IF(ISBLANK(LitRev!AH15),".",LitRev!AH15)</f>
        <v>.</v>
      </c>
      <c r="AI15" s="25" t="str">
        <f>IF(ISBLANK(LitRev!AI15),".",LitRev!AI15)</f>
        <v>.</v>
      </c>
      <c r="AJ15" s="25" t="str">
        <f>IF(ISBLANK(LitRev!AJ15),".",LitRev!AJ15)</f>
        <v>.</v>
      </c>
      <c r="AK15" s="25" t="str">
        <f>IF(ISBLANK(LitRev!AK15),".",LitRev!AK15)</f>
        <v>.</v>
      </c>
      <c r="AL15" s="25" t="str">
        <f>IF(ISBLANK(LitRev!AL15),".",LitRev!AL15)</f>
        <v>.</v>
      </c>
      <c r="AM15" s="25" t="str">
        <f>IF(ISBLANK(LitRev!AM15),".",LitRev!AM15)</f>
        <v>.</v>
      </c>
      <c r="AN15" s="25" t="str">
        <f>IF(ISBLANK(LitRev!AN15),".",LitRev!AN15)</f>
        <v>.</v>
      </c>
      <c r="AO15" s="25" t="str">
        <f>IF(ISBLANK(LitRev!AO15),".",LitRev!AO15)</f>
        <v>.</v>
      </c>
      <c r="AP15" s="25" t="str">
        <f>IF(ISBLANK(LitRev!AP15),".",LitRev!AP15)</f>
        <v>.</v>
      </c>
      <c r="AQ15" s="25" t="str">
        <f>IF(ISBLANK(LitRev!AQ15),".",LitRev!AQ15)</f>
        <v>.</v>
      </c>
      <c r="AR15" s="25" t="str">
        <f>IF(ISBLANK(LitRev!AR15),".",LitRev!AR15)</f>
        <v>.</v>
      </c>
      <c r="AS15" s="25" t="str">
        <f>IF(ISBLANK(LitRev!AS15),".",LitRev!AS15)</f>
        <v>.</v>
      </c>
      <c r="AT15" s="25" t="str">
        <f>IF(ISBLANK(LitRev!AT15),".",LitRev!AT15)</f>
        <v>.</v>
      </c>
      <c r="AU15" s="25" t="str">
        <f>IF(ISBLANK(LitRev!AU15),".",LitRev!AU15)</f>
        <v>.</v>
      </c>
      <c r="AV15" s="25" t="str">
        <f>IF(ISBLANK(LitRev!AV15),".",LitRev!AV15)</f>
        <v>.</v>
      </c>
      <c r="AW15" s="25" t="str">
        <f>IF(ISBLANK(LitRev!AW15),".",LitRev!AW15)</f>
        <v>.</v>
      </c>
      <c r="AX15" s="25" t="str">
        <f>IF(ISBLANK(LitRev!AX15),".",LitRev!AX15)</f>
        <v>.</v>
      </c>
      <c r="AY15" s="25" t="str">
        <f>IF(ISBLANK(LitRev!AY15),".",LitRev!AY15)</f>
        <v>.</v>
      </c>
      <c r="AZ15" s="25" t="str">
        <f>IF(ISBLANK(LitRev!AZ15),".",LitRev!AZ15)</f>
        <v>.</v>
      </c>
      <c r="BA15" s="25" t="str">
        <f>IF(ISBLANK(LitRev!BA15),".",LitRev!BA15)</f>
        <v>.</v>
      </c>
      <c r="BB15" s="25" t="str">
        <f>IF(ISBLANK(LitRev!BB15),".",LitRev!BB15)</f>
        <v>.</v>
      </c>
      <c r="BC15" s="25" t="str">
        <f>IF(ISBLANK(LitRev!BC15),".",LitRev!BC15)</f>
        <v>.</v>
      </c>
      <c r="BD15" s="25" t="str">
        <f>IF(ISBLANK(LitRev!BD15),".",LitRev!BD15)</f>
        <v>.</v>
      </c>
      <c r="BE15" s="25" t="str">
        <f>IF(ISBLANK(LitRev!BE15),".",LitRev!BE15)</f>
        <v>.</v>
      </c>
      <c r="BF15" s="25" t="str">
        <f>IF(ISBLANK(LitRev!BF15),".",LitRev!BF15)</f>
        <v>.</v>
      </c>
      <c r="BG15" s="25" t="str">
        <f>IF(ISBLANK(LitRev!BG15),".",LitRev!BG15)</f>
        <v>.</v>
      </c>
      <c r="BH15" s="25" t="str">
        <f>IF(ISBLANK(LitRev!BH15),".",LitRev!BH15)</f>
        <v>.</v>
      </c>
      <c r="BI15" s="25" t="str">
        <f>IF(ISBLANK(LitRev!BI15),".",LitRev!BI15)</f>
        <v>.</v>
      </c>
      <c r="BJ15" s="25" t="str">
        <f>IF(ISBLANK(LitRev!BJ15),".",LitRev!BJ15)</f>
        <v>.</v>
      </c>
      <c r="BK15" s="25" t="str">
        <f>IF(ISBLANK(LitRev!BK15),".",LitRev!BK15)</f>
        <v>.</v>
      </c>
      <c r="BL15" s="25" t="str">
        <f>IF(ISBLANK(LitRev!BL15),".",LitRev!BL15)</f>
        <v>.</v>
      </c>
      <c r="BM15" s="25" t="str">
        <f>IF(ISBLANK(LitRev!BM15),".",LitRev!BM15)</f>
        <v>.</v>
      </c>
      <c r="BN15" s="25" t="str">
        <f>IF(ISBLANK(LitRev!BN15),".",LitRev!BN15)</f>
        <v>.</v>
      </c>
      <c r="BO15" s="25" t="str">
        <f>IF(ISBLANK(LitRev!BO15),".",LitRev!BO15)</f>
        <v>.</v>
      </c>
      <c r="BP15" s="25" t="str">
        <f>IF(ISBLANK(LitRev!BP15),".",LitRev!BP15)</f>
        <v>.</v>
      </c>
      <c r="BQ15" s="25" t="str">
        <f>IF(ISBLANK(LitRev!BQ15),".",LitRev!BQ15)</f>
        <v>.</v>
      </c>
      <c r="BR15" s="25" t="str">
        <f>IF(ISBLANK(LitRev!BR15),".",LitRev!BR15)</f>
        <v>.</v>
      </c>
      <c r="BS15" s="25" t="str">
        <f>IF(ISBLANK(LitRev!BS15),".",LitRev!BS15)</f>
        <v>.</v>
      </c>
      <c r="BT15" s="25" t="str">
        <f>IF(ISBLANK(LitRev!BT15),".",LitRev!BT15)</f>
        <v>.</v>
      </c>
      <c r="BU15" s="25" t="str">
        <f>IF(ISBLANK(LitRev!BU15),".",LitRev!BU15)</f>
        <v>.</v>
      </c>
      <c r="BV15" s="25" t="str">
        <f>IF(ISBLANK(LitRev!BV15),".",LitRev!BV15)</f>
        <v>.</v>
      </c>
      <c r="BW15" s="25" t="str">
        <f>IF(ISBLANK(LitRev!BW15),".",LitRev!BW15)</f>
        <v>.</v>
      </c>
      <c r="BX15" s="25" t="str">
        <f>IF(ISBLANK(LitRev!BX15),".",LitRev!BX15)</f>
        <v>.</v>
      </c>
      <c r="BY15" s="25" t="str">
        <f>IF(ISBLANK(LitRev!BY15),".",LitRev!BY15)</f>
        <v>.</v>
      </c>
      <c r="BZ15" s="25" t="str">
        <f>IF(ISBLANK(LitRev!BZ15),".",LitRev!BZ15)</f>
        <v>.</v>
      </c>
      <c r="CA15" s="25" t="str">
        <f>IF(ISBLANK(LitRev!CA15),".",LitRev!CA15)</f>
        <v>.</v>
      </c>
      <c r="CB15" s="25" t="str">
        <f>IF(ISBLANK(LitRev!CB15),".",LitRev!CB15)</f>
        <v>.</v>
      </c>
      <c r="CC15" s="25" t="str">
        <f>IF(ISBLANK(LitRev!CC15),".",LitRev!CC15)</f>
        <v>.</v>
      </c>
      <c r="CD15" s="25" t="str">
        <f>IF(ISBLANK(LitRev!CD15),".",LitRev!CD15)</f>
        <v>.</v>
      </c>
      <c r="CE15" s="25" t="str">
        <f>IF(ISBLANK(LitRev!CE15),".",LitRev!CE15)</f>
        <v>.</v>
      </c>
      <c r="CF15" s="25" t="str">
        <f>IF(ISBLANK(LitRev!CF15),".",LitRev!CF15)</f>
        <v>.</v>
      </c>
      <c r="CG15" s="25" t="str">
        <f>IF(ISBLANK(LitRev!CG15),".",LitRev!CG15)</f>
        <v>.</v>
      </c>
      <c r="CH15" s="25" t="str">
        <f>IF(ISBLANK(LitRev!CH15),".",LitRev!CH15)</f>
        <v>.</v>
      </c>
      <c r="CI15" s="25" t="str">
        <f>IF(ISBLANK(LitRev!CI15),".",LitRev!CI15)</f>
        <v>.</v>
      </c>
      <c r="CJ15" s="25" t="str">
        <f>IF(ISBLANK(LitRev!CJ15),".",LitRev!CJ15)</f>
        <v>.</v>
      </c>
      <c r="CK15" s="25" t="str">
        <f>IF(ISBLANK(LitRev!CK15),".",LitRev!CK15)</f>
        <v>.</v>
      </c>
      <c r="CL15" s="25" t="str">
        <f>IF(ISBLANK(LitRev!CL15),".",LitRev!CL15)</f>
        <v>.</v>
      </c>
      <c r="CM15" s="25" t="str">
        <f>IF(ISBLANK(LitRev!CM15),".",LitRev!CM15)</f>
        <v>.</v>
      </c>
      <c r="CN15" s="25" t="str">
        <f>IF(ISBLANK(LitRev!CN15),".",LitRev!CN15)</f>
        <v>.</v>
      </c>
      <c r="CO15" s="25" t="str">
        <f>IF(ISBLANK(LitRev!CO15),".",LitRev!CO15)</f>
        <v>.</v>
      </c>
      <c r="CP15" s="25" t="str">
        <f>IF(ISBLANK(LitRev!CP15),".",LitRev!CP15)</f>
        <v>.</v>
      </c>
      <c r="CQ15" s="25" t="str">
        <f>IF(ISBLANK(LitRev!CQ15),".",LitRev!CQ15)</f>
        <v>.</v>
      </c>
      <c r="CR15" s="25" t="str">
        <f>IF(ISBLANK(LitRev!CR15),".",LitRev!CR15)</f>
        <v>.</v>
      </c>
      <c r="CS15" s="25" t="str">
        <f>IF(ISBLANK(LitRev!CS15),".",LitRev!CS15)</f>
        <v>.</v>
      </c>
      <c r="CT15" s="25" t="str">
        <f>IF(ISBLANK(LitRev!CT15),".",LitRev!CT15)</f>
        <v>.</v>
      </c>
      <c r="CU15" s="25" t="str">
        <f>IF(ISBLANK(LitRev!CU15),".",LitRev!CU15)</f>
        <v>.</v>
      </c>
      <c r="CV15" s="25" t="str">
        <f>IF(ISBLANK(LitRev!CV15),".",LitRev!CV15)</f>
        <v>.</v>
      </c>
      <c r="CW15" s="25" t="str">
        <f>IF(ISBLANK(LitRev!CW15),".",LitRev!CW15)</f>
        <v>.</v>
      </c>
      <c r="CX15" s="25" t="str">
        <f>IF(ISBLANK(LitRev!CX15),".",LitRev!CX15)</f>
        <v>.</v>
      </c>
      <c r="CY15" s="25" t="str">
        <f>IF(ISBLANK(LitRev!CY15),".",LitRev!CY15)</f>
        <v>.</v>
      </c>
      <c r="CZ15" s="25" t="str">
        <f>IF(ISBLANK(LitRev!CZ15),".",LitRev!CZ15)</f>
        <v>.</v>
      </c>
      <c r="DA15" s="25" t="str">
        <f>IF(ISBLANK(LitRev!DA15),".",LitRev!DA15)</f>
        <v>.</v>
      </c>
      <c r="DB15" s="25" t="str">
        <f>IF(ISBLANK(LitRev!DB15),".",LitRev!DB15)</f>
        <v>.</v>
      </c>
      <c r="DC15" s="25" t="str">
        <f>IF(ISBLANK(LitRev!DC15),".",LitRev!DC15)</f>
        <v>.</v>
      </c>
      <c r="DD15" s="25" t="str">
        <f>IF(ISBLANK(LitRev!DD15),".",LitRev!DD15)</f>
        <v>.</v>
      </c>
      <c r="DE15" s="25" t="str">
        <f>IF(ISBLANK(LitRev!DE15),".",LitRev!DE15)</f>
        <v>.</v>
      </c>
      <c r="DF15" s="25" t="str">
        <f>IF(ISBLANK(LitRev!DF15),".",LitRev!DF15)</f>
        <v>.</v>
      </c>
      <c r="DG15" s="25" t="str">
        <f>IF(ISBLANK(LitRev!DG15),".",LitRev!DG15)</f>
        <v>.</v>
      </c>
      <c r="DH15" s="25" t="str">
        <f>IF(ISBLANK(LitRev!DH15),".",LitRev!DH15)</f>
        <v>.</v>
      </c>
      <c r="DI15" s="25" t="str">
        <f>IF(ISBLANK(LitRev!DI15),".",LitRev!DI15)</f>
        <v>.</v>
      </c>
      <c r="DJ15" s="25" t="str">
        <f>IF(ISBLANK(LitRev!DJ15),".",LitRev!DJ15)</f>
        <v>.</v>
      </c>
      <c r="DK15" s="25" t="str">
        <f>IF(ISBLANK(LitRev!DK15),".",LitRev!DK15)</f>
        <v>.</v>
      </c>
      <c r="DL15" s="25" t="str">
        <f>IF(ISBLANK(LitRev!DL15),".",LitRev!DL15)</f>
        <v>.</v>
      </c>
      <c r="DM15" s="25" t="str">
        <f>IF(ISBLANK(LitRev!DM15),".",LitRev!DM15)</f>
        <v>.</v>
      </c>
      <c r="DN15" s="25" t="str">
        <f>IF(ISBLANK(LitRev!DN15),".",LitRev!DN15)</f>
        <v>.</v>
      </c>
      <c r="DO15" s="25" t="str">
        <f>IF(ISBLANK(LitRev!DO15),".",LitRev!DO15)</f>
        <v>.</v>
      </c>
      <c r="DP15" s="25" t="str">
        <f>IF(ISBLANK(LitRev!DP15),".",LitRev!DP15)</f>
        <v>.</v>
      </c>
      <c r="DQ15" s="25" t="str">
        <f>IF(ISBLANK(LitRev!DQ15),".",LitRev!DQ15)</f>
        <v>.</v>
      </c>
      <c r="DR15" s="25" t="str">
        <f>IF(ISBLANK(LitRev!DR15),".",LitRev!DR15)</f>
        <v>.</v>
      </c>
      <c r="DS15" s="25" t="str">
        <f>IF(ISBLANK(LitRev!DS15),".",LitRev!DS15)</f>
        <v>.</v>
      </c>
      <c r="DT15" s="25" t="str">
        <f>IF(ISBLANK(LitRev!DT15),".",LitRev!DT15)</f>
        <v>.</v>
      </c>
      <c r="DU15" s="25" t="str">
        <f>IF(ISBLANK(LitRev!DU15),".",LitRev!DU15)</f>
        <v>.</v>
      </c>
      <c r="DV15" s="25" t="str">
        <f>IF(ISBLANK(LitRev!DV15),".",LitRev!DV15)</f>
        <v>.</v>
      </c>
      <c r="DW15" s="25" t="str">
        <f>IF(ISBLANK(LitRev!DW15),".",LitRev!DW15)</f>
        <v>.</v>
      </c>
      <c r="DX15" s="25" t="str">
        <f>IF(ISBLANK(LitRev!DX15),".",LitRev!DX15)</f>
        <v>.</v>
      </c>
      <c r="DY15" s="25" t="str">
        <f>IF(ISBLANK(LitRev!DY15),".",LitRev!DY15)</f>
        <v>.</v>
      </c>
      <c r="DZ15" s="25" t="str">
        <f>IF(ISBLANK(LitRev!DZ15),".",LitRev!DZ15)</f>
        <v>.</v>
      </c>
      <c r="EA15" s="25" t="str">
        <f>IF(ISBLANK(LitRev!EA15),".",LitRev!EA15)</f>
        <v>.</v>
      </c>
      <c r="EB15" s="25" t="str">
        <f>IF(ISBLANK(LitRev!EB15),".",LitRev!EB15)</f>
        <v>.</v>
      </c>
      <c r="EC15" s="25" t="str">
        <f>IF(ISBLANK(LitRev!EC15),".",LitRev!EC15)</f>
        <v>.</v>
      </c>
      <c r="ED15" s="25" t="str">
        <f>IF(ISBLANK(LitRev!ED15),".",LitRev!ED15)</f>
        <v>.</v>
      </c>
      <c r="EE15" s="25" t="str">
        <f>IF(ISBLANK(LitRev!EE15),".",LitRev!EE15)</f>
        <v>.</v>
      </c>
      <c r="EF15" s="25" t="str">
        <f>IF(ISBLANK(LitRev!EF15),".",LitRev!EF15)</f>
        <v>.</v>
      </c>
      <c r="EG15" s="25" t="str">
        <f>IF(ISBLANK(LitRev!EG15),".",LitRev!EG15)</f>
        <v>.</v>
      </c>
      <c r="EH15" s="25" t="str">
        <f>IF(ISBLANK(LitRev!EH15),".",LitRev!EH15)</f>
        <v>.</v>
      </c>
      <c r="EI15" s="25" t="str">
        <f>IF(ISBLANK(LitRev!EI15),".",LitRev!EI15)</f>
        <v>.</v>
      </c>
      <c r="EJ15" s="25" t="str">
        <f>IF(ISBLANK(LitRev!EJ15),".",LitRev!EJ15)</f>
        <v>.</v>
      </c>
      <c r="EK15" s="25" t="str">
        <f>IF(ISBLANK(LitRev!EK15),".",LitRev!EK15)</f>
        <v>.</v>
      </c>
      <c r="EL15" s="25" t="str">
        <f>IF(ISBLANK(LitRev!EL15),".",LitRev!EL15)</f>
        <v>.</v>
      </c>
      <c r="EM15" s="25" t="str">
        <f>IF(ISBLANK(LitRev!EM15),".",LitRev!EM15)</f>
        <v>.</v>
      </c>
      <c r="EN15" s="25" t="str">
        <f>IF(ISBLANK(LitRev!EN15),".",LitRev!EN15)</f>
        <v>.</v>
      </c>
      <c r="EO15" s="25" t="str">
        <f>IF(ISBLANK(LitRev!EO15),".",LitRev!EO15)</f>
        <v>.</v>
      </c>
      <c r="EP15" s="25" t="str">
        <f>IF(ISBLANK(LitRev!EP15),".",LitRev!EP15)</f>
        <v>.</v>
      </c>
      <c r="EQ15" s="25" t="str">
        <f>IF(ISBLANK(LitRev!EQ15),".",LitRev!EQ15)</f>
        <v>.</v>
      </c>
      <c r="ER15" s="25" t="str">
        <f>IF(ISBLANK(LitRev!ER15),".",LitRev!ER15)</f>
        <v>.</v>
      </c>
      <c r="ES15" s="25" t="str">
        <f>IF(ISBLANK(LitRev!ES15),".",LitRev!ES15)</f>
        <v>.</v>
      </c>
      <c r="ET15" s="25" t="str">
        <f>IF(ISBLANK(LitRev!ET15),".",LitRev!ET15)</f>
        <v>.</v>
      </c>
      <c r="EU15" s="25" t="str">
        <f>IF(ISBLANK(LitRev!EU15),".",LitRev!EU15)</f>
        <v>.</v>
      </c>
      <c r="EV15" s="25" t="str">
        <f>IF(ISBLANK(LitRev!EV15),".",LitRev!EV15)</f>
        <v>.</v>
      </c>
      <c r="EW15" s="25" t="str">
        <f>IF(ISBLANK(LitRev!EW15),".",LitRev!EW15)</f>
        <v>.</v>
      </c>
      <c r="EX15" s="25" t="str">
        <f>IF(ISBLANK(LitRev!EX15),".",LitRev!EX15)</f>
        <v>.</v>
      </c>
      <c r="EY15" s="25" t="str">
        <f>IF(ISBLANK(LitRev!EY15),".",LitRev!EY15)</f>
        <v>.</v>
      </c>
      <c r="EZ15" s="25" t="str">
        <f>IF(ISBLANK(LitRev!EZ15),".",LitRev!EZ15)</f>
        <v>.</v>
      </c>
      <c r="FA15" s="25" t="str">
        <f>IF(ISBLANK(LitRev!FA15),".",LitRev!FA15)</f>
        <v>.</v>
      </c>
      <c r="FB15" s="25" t="str">
        <f>IF(ISBLANK(LitRev!FB15),".",LitRev!FB15)</f>
        <v>.</v>
      </c>
      <c r="FC15" s="25" t="str">
        <f>IF(ISBLANK(LitRev!FC15),".",LitRev!FC15)</f>
        <v>.</v>
      </c>
      <c r="FD15" s="25" t="str">
        <f>IF(ISBLANK(LitRev!FD15),".",LitRev!FD15)</f>
        <v>.</v>
      </c>
      <c r="FE15" s="25" t="str">
        <f>IF(ISBLANK(LitRev!FE15),".",LitRev!FE15)</f>
        <v>.</v>
      </c>
      <c r="FF15" s="25" t="str">
        <f>IF(ISBLANK(LitRev!FF15),".",LitRev!FF15)</f>
        <v>.</v>
      </c>
      <c r="FG15" s="25" t="str">
        <f>IF(ISBLANK(LitRev!FG15),".",LitRev!FG15)</f>
        <v>.</v>
      </c>
      <c r="FH15" s="25" t="str">
        <f>IF(ISBLANK(LitRev!FH15),".",LitRev!FH15)</f>
        <v>.</v>
      </c>
      <c r="FI15" s="25" t="str">
        <f>IF(ISBLANK(LitRev!FI15),".",LitRev!FI15)</f>
        <v>.</v>
      </c>
      <c r="FJ15" s="25" t="str">
        <f>IF(ISBLANK(LitRev!FJ15),".",LitRev!FJ15)</f>
        <v>.</v>
      </c>
      <c r="FK15" s="25" t="str">
        <f>IF(ISBLANK(LitRev!FK15),".",LitRev!FK15)</f>
        <v>.</v>
      </c>
      <c r="FL15" s="25" t="str">
        <f>IF(ISBLANK(LitRev!FL15),".",LitRev!FL15)</f>
        <v>.</v>
      </c>
      <c r="FM15" s="25" t="str">
        <f>IF(ISBLANK(LitRev!FM15),".",LitRev!FM15)</f>
        <v>.</v>
      </c>
      <c r="FN15" s="25" t="str">
        <f>IF(ISBLANK(LitRev!FN15),".",LitRev!FN15)</f>
        <v>.</v>
      </c>
      <c r="FO15" s="25" t="str">
        <f>IF(ISBLANK(LitRev!FO15),".",LitRev!FO15)</f>
        <v>.</v>
      </c>
      <c r="FP15" s="25" t="str">
        <f>IF(ISBLANK(LitRev!FP15),".",LitRev!FP15)</f>
        <v>.</v>
      </c>
      <c r="FQ15" s="25" t="str">
        <f>IF(ISBLANK(LitRev!FQ15),".",LitRev!FQ15)</f>
        <v>.</v>
      </c>
      <c r="FR15" s="25" t="str">
        <f>IF(ISBLANK(LitRev!FR15),".",LitRev!FR15)</f>
        <v>.</v>
      </c>
      <c r="FS15" s="25" t="str">
        <f>IF(ISBLANK(LitRev!FS15),".",LitRev!FS15)</f>
        <v>.</v>
      </c>
      <c r="FT15" s="25" t="str">
        <f>IF(ISBLANK(LitRev!FT15),".",LitRev!FT15)</f>
        <v>.</v>
      </c>
      <c r="FU15" s="25" t="str">
        <f>IF(ISBLANK(LitRev!FU15),".",LitRev!FU15)</f>
        <v>.</v>
      </c>
      <c r="FV15" s="25" t="str">
        <f>IF(ISBLANK(LitRev!FV15),".",LitRev!FV15)</f>
        <v>.</v>
      </c>
      <c r="FW15" s="25" t="str">
        <f>IF(ISBLANK(LitRev!FW15),".",LitRev!FW15)</f>
        <v>.</v>
      </c>
      <c r="FX15" s="25" t="str">
        <f>IF(ISBLANK(LitRev!FX15),".",LitRev!FX15)</f>
        <v>.</v>
      </c>
      <c r="FY15" s="25" t="str">
        <f>IF(ISBLANK(LitRev!FY15),".",LitRev!FY15)</f>
        <v>.</v>
      </c>
      <c r="FZ15" s="25" t="str">
        <f>IF(ISBLANK(LitRev!FZ15),".",LitRev!FZ15)</f>
        <v>.</v>
      </c>
      <c r="GA15" s="25" t="str">
        <f>IF(ISBLANK(LitRev!GA15),".",LitRev!GA15)</f>
        <v>.</v>
      </c>
      <c r="GB15" s="25" t="str">
        <f>IF(ISBLANK(LitRev!GB15),".",LitRev!GB15)</f>
        <v>.</v>
      </c>
      <c r="GC15" s="25" t="str">
        <f>IF(ISBLANK(LitRev!GC15),".",LitRev!GC15)</f>
        <v>.</v>
      </c>
      <c r="GD15" s="25" t="str">
        <f>IF(ISBLANK(LitRev!GD15),".",LitRev!GD15)</f>
        <v>.</v>
      </c>
      <c r="GE15" s="25" t="str">
        <f>IF(ISBLANK(LitRev!GE15),".",LitRev!GE15)</f>
        <v>.</v>
      </c>
      <c r="GF15" s="25" t="str">
        <f>IF(ISBLANK(LitRev!GF15),".",LitRev!GF15)</f>
        <v>.</v>
      </c>
      <c r="GG15" s="25" t="str">
        <f>IF(ISBLANK(LitRev!GG15),".",LitRev!GG15)</f>
        <v>.</v>
      </c>
      <c r="GH15" s="25" t="str">
        <f>IF(ISBLANK(LitRev!GH15),".",LitRev!GH15)</f>
        <v>.</v>
      </c>
      <c r="GI15" s="25" t="str">
        <f>IF(ISBLANK(LitRev!GI15),".",LitRev!GI15)</f>
        <v>.</v>
      </c>
      <c r="GJ15" s="25" t="str">
        <f>IF(ISBLANK(LitRev!GJ15),".",LitRev!GJ15)</f>
        <v>.</v>
      </c>
      <c r="GK15" s="25" t="str">
        <f>IF(ISBLANK(LitRev!GK15),".",LitRev!GK15)</f>
        <v>.</v>
      </c>
      <c r="GL15" s="25" t="str">
        <f>IF(ISBLANK(LitRev!GL15),".",LitRev!GL15)</f>
        <v>.</v>
      </c>
      <c r="GM15" s="25" t="str">
        <f>IF(ISBLANK(LitRev!GM15),".",LitRev!GM15)</f>
        <v>.</v>
      </c>
      <c r="GN15" s="25" t="str">
        <f>IF(ISBLANK(LitRev!GN15),".",LitRev!GN15)</f>
        <v>.</v>
      </c>
      <c r="GO15" s="25" t="str">
        <f>IF(ISBLANK(LitRev!GO15),".",LitRev!GO15)</f>
        <v>.</v>
      </c>
      <c r="GP15" s="25" t="str">
        <f>IF(ISBLANK(LitRev!GP15),".",LitRev!GP15)</f>
        <v>.</v>
      </c>
      <c r="GQ15" s="25" t="str">
        <f>IF(ISBLANK(LitRev!GQ15),".",LitRev!GQ15)</f>
        <v>.</v>
      </c>
      <c r="GR15" s="25" t="str">
        <f>IF(ISBLANK(LitRev!GR15),".",LitRev!GR15)</f>
        <v>.</v>
      </c>
      <c r="GS15" s="25" t="str">
        <f>IF(ISBLANK(LitRev!GS15),".",LitRev!GS15)</f>
        <v>.</v>
      </c>
      <c r="GT15" s="25" t="str">
        <f>IF(ISBLANK(LitRev!GT15),".",LitRev!GT15)</f>
        <v>.</v>
      </c>
      <c r="GU15" s="25" t="str">
        <f>IF(ISBLANK(LitRev!GU15),".",LitRev!GU15)</f>
        <v>.</v>
      </c>
      <c r="GV15" s="25" t="str">
        <f>IF(ISBLANK(LitRev!GV15),".",LitRev!GV15)</f>
        <v>.</v>
      </c>
      <c r="GW15" s="25" t="str">
        <f>IF(ISBLANK(LitRev!GW15),".",LitRev!GW15)</f>
        <v>.</v>
      </c>
      <c r="GX15" s="25" t="str">
        <f>IF(ISBLANK(LitRev!GX15),".",LitRev!GX15)</f>
        <v>.</v>
      </c>
      <c r="GY15" s="25" t="str">
        <f>IF(ISBLANK(LitRev!GY15),".",LitRev!GY15)</f>
        <v>.</v>
      </c>
      <c r="GZ15" s="25" t="str">
        <f>IF(ISBLANK(LitRev!GZ15),".",LitRev!GZ15)</f>
        <v>.</v>
      </c>
      <c r="HA15" s="25" t="str">
        <f>IF(ISBLANK(LitRev!HA15),".",LitRev!HA15)</f>
        <v>.</v>
      </c>
      <c r="HB15" s="25" t="str">
        <f>IF(ISBLANK(LitRev!HB15),".",LitRev!HB15)</f>
        <v>.</v>
      </c>
      <c r="HC15" s="25" t="str">
        <f>IF(ISBLANK(LitRev!HC15),".",LitRev!HC15)</f>
        <v>.</v>
      </c>
      <c r="HD15" s="25" t="str">
        <f>IF(ISBLANK(LitRev!HD15),".",LitRev!HD15)</f>
        <v>.</v>
      </c>
      <c r="HE15" s="25" t="str">
        <f>IF(ISBLANK(LitRev!HE15),".",LitRev!HE15)</f>
        <v>.</v>
      </c>
      <c r="HF15" s="25" t="str">
        <f>IF(ISBLANK(LitRev!HF15),".",LitRev!HF15)</f>
        <v>.</v>
      </c>
      <c r="HG15" s="25" t="str">
        <f>IF(ISBLANK(LitRev!HG15),".",LitRev!HG15)</f>
        <v>.</v>
      </c>
      <c r="HH15" s="25" t="str">
        <f>IF(ISBLANK(LitRev!HH15),".",LitRev!HH15)</f>
        <v>.</v>
      </c>
      <c r="HI15" s="25" t="str">
        <f>IF(ISBLANK(LitRev!HI15),".",LitRev!HI15)</f>
        <v>.</v>
      </c>
      <c r="HJ15" s="25" t="str">
        <f>IF(ISBLANK(LitRev!HJ15),".",LitRev!HJ15)</f>
        <v>.</v>
      </c>
      <c r="HK15" s="25" t="str">
        <f>IF(ISBLANK(LitRev!HK15),".",LitRev!HK15)</f>
        <v>.</v>
      </c>
      <c r="HL15" s="25" t="str">
        <f>IF(ISBLANK(LitRev!HL15),".",LitRev!HL15)</f>
        <v>.</v>
      </c>
      <c r="HM15" s="25" t="str">
        <f>IF(ISBLANK(LitRev!HM15),".",LitRev!HM15)</f>
        <v>.</v>
      </c>
      <c r="HN15" s="25" t="str">
        <f>IF(ISBLANK(LitRev!HN15),".",LitRev!HN15)</f>
        <v>.</v>
      </c>
      <c r="HO15" s="25" t="str">
        <f>IF(ISBLANK(LitRev!HO15),".",LitRev!HO15)</f>
        <v>.</v>
      </c>
      <c r="HP15" s="25" t="str">
        <f>IF(ISBLANK(LitRev!HP15),".",LitRev!HP15)</f>
        <v>.</v>
      </c>
      <c r="HQ15" s="25" t="str">
        <f>IF(ISBLANK(LitRev!HQ15),".",LitRev!HQ15)</f>
        <v>.</v>
      </c>
      <c r="HR15" s="25" t="str">
        <f>IF(ISBLANK(LitRev!HR15),".",LitRev!HR15)</f>
        <v>.</v>
      </c>
      <c r="HS15" s="25" t="str">
        <f>IF(ISBLANK(LitRev!HS15),".",LitRev!HS15)</f>
        <v>.</v>
      </c>
      <c r="HT15" s="25" t="str">
        <f>IF(ISBLANK(LitRev!HT15),".",LitRev!HT15)</f>
        <v>.</v>
      </c>
      <c r="HU15" s="25" t="str">
        <f>IF(ISBLANK(LitRev!HU15),".",LitRev!HU15)</f>
        <v>.</v>
      </c>
      <c r="HV15" s="25" t="str">
        <f>IF(ISBLANK(LitRev!HV15),".",LitRev!HV15)</f>
        <v>.</v>
      </c>
      <c r="HW15" s="25" t="str">
        <f>IF(ISBLANK(LitRev!HW15),".",LitRev!HW15)</f>
        <v>.</v>
      </c>
      <c r="HX15" s="25" t="str">
        <f>IF(ISBLANK(LitRev!HX15),".",LitRev!HX15)</f>
        <v>.</v>
      </c>
      <c r="HY15" s="25" t="str">
        <f>IF(ISBLANK(LitRev!HY15),".",LitRev!HY15)</f>
        <v>.</v>
      </c>
      <c r="HZ15" s="25" t="str">
        <f>IF(ISBLANK(LitRev!HZ15),".",LitRev!HZ15)</f>
        <v>.</v>
      </c>
      <c r="IA15" s="25" t="str">
        <f>IF(ISBLANK(LitRev!IA15),".",LitRev!IA15)</f>
        <v>.</v>
      </c>
      <c r="IB15" s="25" t="str">
        <f>IF(ISBLANK(LitRev!IB15),".",LitRev!IB15)</f>
        <v>.</v>
      </c>
      <c r="IC15" s="25" t="str">
        <f>IF(ISBLANK(LitRev!IC15),".",LitRev!IC15)</f>
        <v>.</v>
      </c>
      <c r="ID15" s="25" t="str">
        <f>IF(ISBLANK(LitRev!ID15),".",LitRev!ID15)</f>
        <v>.</v>
      </c>
      <c r="IE15" s="25" t="str">
        <f>IF(ISBLANK(LitRev!IE15),".",LitRev!IE15)</f>
        <v>.</v>
      </c>
      <c r="IF15" s="25" t="str">
        <f>IF(ISBLANK(LitRev!IF15),".",LitRev!IF15)</f>
        <v>.</v>
      </c>
      <c r="IG15" s="25" t="str">
        <f>IF(ISBLANK(LitRev!IG15),".",LitRev!IG15)</f>
        <v>.</v>
      </c>
      <c r="IH15" s="25" t="str">
        <f>IF(ISBLANK(LitRev!IH15),".",LitRev!IH15)</f>
        <v>.</v>
      </c>
      <c r="II15" s="25" t="str">
        <f>IF(ISBLANK(LitRev!II15),".",LitRev!II15)</f>
        <v>.</v>
      </c>
      <c r="IJ15" s="25" t="str">
        <f>IF(ISBLANK(LitRev!IJ15),".",LitRev!IJ15)</f>
        <v>.</v>
      </c>
      <c r="IK15" s="25" t="str">
        <f>IF(ISBLANK(LitRev!IK15),".",LitRev!IK15)</f>
        <v>.</v>
      </c>
      <c r="IL15" s="25" t="str">
        <f>IF(ISBLANK(LitRev!IL15),".",LitRev!IL15)</f>
        <v>.</v>
      </c>
      <c r="IM15" s="25" t="str">
        <f>IF(ISBLANK(LitRev!IM15),".",LitRev!IM15)</f>
        <v>.</v>
      </c>
      <c r="IN15" s="25" t="str">
        <f>IF(ISBLANK(LitRev!IN15),".",LitRev!IN15)</f>
        <v>.</v>
      </c>
      <c r="IO15" s="25" t="str">
        <f>IF(ISBLANK(LitRev!IO15),".",LitRev!IO15)</f>
        <v>.</v>
      </c>
      <c r="IP15" s="25" t="str">
        <f>IF(ISBLANK(LitRev!IP15),".",LitRev!IP15)</f>
        <v>.</v>
      </c>
      <c r="IQ15" s="25" t="str">
        <f>IF(ISBLANK(LitRev!IQ15),".",LitRev!IQ15)</f>
        <v>.</v>
      </c>
      <c r="IR15" s="25" t="str">
        <f>IF(ISBLANK(LitRev!IR15),".",LitRev!IR15)</f>
        <v>.</v>
      </c>
      <c r="IS15" s="25" t="str">
        <f>IF(ISBLANK(LitRev!IS15),".",LitRev!IS15)</f>
        <v>.</v>
      </c>
      <c r="IT15" s="25" t="str">
        <f>IF(ISBLANK(LitRev!IT15),".",LitRev!IT15)</f>
        <v>.</v>
      </c>
      <c r="IU15" s="25" t="str">
        <f>IF(ISBLANK(LitRev!IU15),".",LitRev!IU15)</f>
        <v>.</v>
      </c>
      <c r="IV15" s="25" t="str">
        <f>IF(ISBLANK(LitRev!IV15),".",LitRev!IV15)</f>
        <v>.</v>
      </c>
      <c r="IW15" s="25" t="str">
        <f>IF(ISBLANK(LitRev!IW15),".",LitRev!IW15)</f>
        <v>.</v>
      </c>
      <c r="IX15" s="25" t="str">
        <f>IF(ISBLANK(LitRev!IX15),".",LitRev!IX15)</f>
        <v>.</v>
      </c>
      <c r="IY15" s="25" t="str">
        <f>IF(ISBLANK(LitRev!IY15),".",LitRev!IY15)</f>
        <v>.</v>
      </c>
      <c r="IZ15" s="25" t="str">
        <f>IF(ISBLANK(LitRev!IZ15),".",LitRev!IZ15)</f>
        <v>.</v>
      </c>
      <c r="JA15" s="25" t="str">
        <f>IF(ISBLANK(LitRev!JA15),".",LitRev!JA15)</f>
        <v>.</v>
      </c>
      <c r="JB15" s="25" t="str">
        <f>IF(ISBLANK(LitRev!JB15),".",LitRev!JB15)</f>
        <v>.</v>
      </c>
      <c r="JC15" s="25" t="str">
        <f>IF(ISBLANK(LitRev!JC15),".",LitRev!JC15)</f>
        <v>.</v>
      </c>
      <c r="JD15" s="25" t="str">
        <f>IF(ISBLANK(LitRev!JD15),".",LitRev!JD15)</f>
        <v>.</v>
      </c>
      <c r="JE15" s="25" t="str">
        <f>IF(ISBLANK(LitRev!JE15),".",LitRev!JE15)</f>
        <v>.</v>
      </c>
      <c r="JF15" s="25" t="str">
        <f>IF(ISBLANK(LitRev!JF15),".",LitRev!JF15)</f>
        <v>.</v>
      </c>
      <c r="JG15" s="25" t="str">
        <f>IF(ISBLANK(LitRev!JG15),".",LitRev!JG15)</f>
        <v>.</v>
      </c>
      <c r="JH15" s="25" t="str">
        <f>IF(ISBLANK(LitRev!JH15),".",LitRev!JH15)</f>
        <v>.</v>
      </c>
      <c r="JI15" s="25" t="str">
        <f>IF(ISBLANK(LitRev!JI15),".",LitRev!JI15)</f>
        <v>.</v>
      </c>
      <c r="JJ15" s="25" t="str">
        <f>IF(ISBLANK(LitRev!JJ15),".",LitRev!JJ15)</f>
        <v>.</v>
      </c>
      <c r="JK15" s="25" t="str">
        <f>IF(ISBLANK(LitRev!JK15),".",LitRev!JK15)</f>
        <v>.</v>
      </c>
      <c r="JL15" s="25" t="str">
        <f>IF(ISBLANK(LitRev!JL15),".",LitRev!JL15)</f>
        <v>.</v>
      </c>
      <c r="JM15" s="25" t="str">
        <f>IF(ISBLANK(LitRev!JM15),".",LitRev!JM15)</f>
        <v>.</v>
      </c>
      <c r="JN15" s="25" t="str">
        <f>IF(ISBLANK(LitRev!JN15),".",LitRev!JN15)</f>
        <v>.</v>
      </c>
      <c r="JO15" s="25" t="str">
        <f>IF(ISBLANK(LitRev!JO15),".",LitRev!JO15)</f>
        <v>.</v>
      </c>
      <c r="JP15" s="25" t="str">
        <f>IF(ISBLANK(LitRev!JP15),".",LitRev!JP15)</f>
        <v>.</v>
      </c>
      <c r="JQ15" s="25" t="str">
        <f>IF(ISBLANK(LitRev!JQ15),".",LitRev!JQ15)</f>
        <v>.</v>
      </c>
      <c r="JR15" s="25" t="str">
        <f>IF(ISBLANK(LitRev!JR15),".",LitRev!JR15)</f>
        <v>.</v>
      </c>
      <c r="JS15" s="25" t="str">
        <f>IF(ISBLANK(LitRev!JS15),".",LitRev!JS15)</f>
        <v>.</v>
      </c>
      <c r="JT15" s="25" t="str">
        <f>IF(ISBLANK(LitRev!JT15),".",LitRev!JT15)</f>
        <v>.</v>
      </c>
      <c r="JU15" s="25" t="str">
        <f>IF(ISBLANK(LitRev!JU15),".",LitRev!JU15)</f>
        <v>.</v>
      </c>
      <c r="JV15" s="25" t="str">
        <f>IF(ISBLANK(LitRev!JV15),".",LitRev!JV15)</f>
        <v>.</v>
      </c>
      <c r="JW15" s="25" t="str">
        <f>IF(ISBLANK(LitRev!JW15),".",LitRev!JW15)</f>
        <v>.</v>
      </c>
      <c r="JX15" s="25" t="str">
        <f>IF(ISBLANK(LitRev!JX15),".",LitRev!JX15)</f>
        <v>.</v>
      </c>
      <c r="JY15" s="25" t="str">
        <f>IF(ISBLANK(LitRev!JY15),".",LitRev!JY15)</f>
        <v>.</v>
      </c>
      <c r="JZ15" s="25" t="str">
        <f>IF(ISBLANK(LitRev!JZ15),".",LitRev!JZ15)</f>
        <v>.</v>
      </c>
      <c r="KA15" s="25" t="str">
        <f>IF(ISBLANK(LitRev!KA15),".",LitRev!KA15)</f>
        <v>.</v>
      </c>
      <c r="KB15" s="25" t="str">
        <f>IF(ISBLANK(LitRev!KB15),".",LitRev!KB15)</f>
        <v>.</v>
      </c>
      <c r="KC15" s="25" t="str">
        <f>IF(ISBLANK(LitRev!KC15),".",LitRev!KC15)</f>
        <v>.</v>
      </c>
      <c r="KD15" s="25" t="str">
        <f>IF(ISBLANK(LitRev!KD15),".",LitRev!KD15)</f>
        <v>.</v>
      </c>
      <c r="KE15" s="25" t="str">
        <f>IF(ISBLANK(LitRev!KE15),".",LitRev!KE15)</f>
        <v>.</v>
      </c>
      <c r="KF15" s="25" t="str">
        <f>IF(ISBLANK(LitRev!KF15),".",LitRev!KF15)</f>
        <v>.</v>
      </c>
      <c r="KG15" s="25" t="str">
        <f>IF(ISBLANK(LitRev!KG15),".",LitRev!KG15)</f>
        <v>.</v>
      </c>
      <c r="KH15" s="25" t="str">
        <f>IF(ISBLANK(LitRev!KH15),".",LitRev!KH15)</f>
        <v>.</v>
      </c>
      <c r="KI15" s="25" t="str">
        <f>IF(ISBLANK(LitRev!KI15),".",LitRev!KI15)</f>
        <v>.</v>
      </c>
      <c r="KJ15" s="25" t="str">
        <f>IF(ISBLANK(LitRev!KJ15),".",LitRev!KJ15)</f>
        <v>.</v>
      </c>
      <c r="KK15" s="25" t="str">
        <f>IF(ISBLANK(LitRev!KK15),".",LitRev!KK15)</f>
        <v>.</v>
      </c>
      <c r="KL15" s="25" t="str">
        <f>IF(ISBLANK(LitRev!KL15),".",LitRev!KL15)</f>
        <v>.</v>
      </c>
      <c r="KM15" s="25" t="str">
        <f>IF(ISBLANK(LitRev!KM15),".",LitRev!KM15)</f>
        <v>.</v>
      </c>
      <c r="KN15" s="25" t="str">
        <f>IF(ISBLANK(LitRev!KN15),".",LitRev!KN15)</f>
        <v>.</v>
      </c>
      <c r="KO15" s="25" t="str">
        <f>IF(ISBLANK(LitRev!KO15),".",LitRev!KO15)</f>
        <v>.</v>
      </c>
      <c r="KP15" s="25" t="str">
        <f>IF(ISBLANK(LitRev!KP15),".",LitRev!KP15)</f>
        <v>.</v>
      </c>
      <c r="KQ15" s="25" t="str">
        <f>IF(ISBLANK(LitRev!KQ15),".",LitRev!KQ15)</f>
        <v>.</v>
      </c>
      <c r="KR15" s="25" t="str">
        <f>IF(ISBLANK(LitRev!KR15),".",LitRev!KR15)</f>
        <v>.</v>
      </c>
      <c r="KS15" s="25" t="str">
        <f>IF(ISBLANK(LitRev!KS15),".",LitRev!KS15)</f>
        <v>.</v>
      </c>
      <c r="KT15" s="25" t="str">
        <f>IF(ISBLANK(LitRev!KT15),".",LitRev!KT15)</f>
        <v>.</v>
      </c>
      <c r="KU15" s="25" t="str">
        <f>IF(ISBLANK(LitRev!KU15),".",LitRev!KU15)</f>
        <v>.</v>
      </c>
      <c r="KV15" s="25" t="str">
        <f>IF(ISBLANK(LitRev!KV15),".",LitRev!KV15)</f>
        <v>.</v>
      </c>
      <c r="KW15" s="25" t="str">
        <f>IF(ISBLANK(LitRev!KW15),".",LitRev!KW15)</f>
        <v>.</v>
      </c>
      <c r="KX15" s="25" t="str">
        <f>IF(ISBLANK(LitRev!KX15),".",LitRev!KX15)</f>
        <v>.</v>
      </c>
      <c r="KY15" s="25" t="str">
        <f>IF(ISBLANK(LitRev!KY15),".",LitRev!KY15)</f>
        <v>.</v>
      </c>
      <c r="KZ15" s="25" t="str">
        <f>IF(ISBLANK(LitRev!KZ15),".",LitRev!KZ15)</f>
        <v>.</v>
      </c>
      <c r="LA15" s="25" t="str">
        <f>IF(ISBLANK(LitRev!LA15),".",LitRev!LA15)</f>
        <v>.</v>
      </c>
      <c r="LB15" s="25" t="str">
        <f>IF(ISBLANK(LitRev!LB15),".",LitRev!LB15)</f>
        <v>.</v>
      </c>
      <c r="LC15" s="25" t="str">
        <f>IF(ISBLANK(LitRev!LC15),".",LitRev!LC15)</f>
        <v>.</v>
      </c>
      <c r="LD15" s="25" t="str">
        <f>IF(ISBLANK(LitRev!LD15),".",LitRev!LD15)</f>
        <v>.</v>
      </c>
      <c r="LE15" s="25" t="str">
        <f>IF(ISBLANK(LitRev!LE15),".",LitRev!LE15)</f>
        <v>.</v>
      </c>
      <c r="LF15" s="25" t="str">
        <f>IF(ISBLANK(LitRev!LF15),".",LitRev!LF15)</f>
        <v>.</v>
      </c>
      <c r="LG15" s="25" t="str">
        <f>IF(ISBLANK(LitRev!LG15),".",LitRev!LG15)</f>
        <v>.</v>
      </c>
      <c r="LH15" s="25" t="str">
        <f>IF(ISBLANK(LitRev!LH15),".",LitRev!LH15)</f>
        <v>.</v>
      </c>
      <c r="LI15" s="25" t="str">
        <f>IF(ISBLANK(LitRev!LI15),".",LitRev!LI15)</f>
        <v>.</v>
      </c>
      <c r="LJ15" s="25" t="str">
        <f>IF(ISBLANK(LitRev!LJ15),".",LitRev!LJ15)</f>
        <v>.</v>
      </c>
      <c r="LK15" s="25" t="str">
        <f>IF(ISBLANK(LitRev!LK15),".",LitRev!LK15)</f>
        <v>.</v>
      </c>
      <c r="LL15" s="25" t="str">
        <f>IF(ISBLANK(LitRev!LL15),".",LitRev!LL15)</f>
        <v>.</v>
      </c>
      <c r="LM15" s="25" t="str">
        <f>IF(ISBLANK(LitRev!LM15),".",LitRev!LM15)</f>
        <v>.</v>
      </c>
      <c r="LN15" s="25" t="str">
        <f>IF(ISBLANK(LitRev!LN15),".",LitRev!LN15)</f>
        <v>.</v>
      </c>
      <c r="LO15" s="25" t="str">
        <f>IF(ISBLANK(LitRev!LO15),".",LitRev!LO15)</f>
        <v>.</v>
      </c>
      <c r="LP15" s="25" t="str">
        <f>IF(ISBLANK(LitRev!LP15),".",LitRev!LP15)</f>
        <v>.</v>
      </c>
      <c r="LQ15" s="25" t="str">
        <f>IF(ISBLANK(LitRev!LQ15),".",LitRev!LQ15)</f>
        <v>.</v>
      </c>
      <c r="LR15" s="25" t="str">
        <f>IF(ISBLANK(LitRev!LR15),".",LitRev!LR15)</f>
        <v>.</v>
      </c>
      <c r="LS15" s="25" t="str">
        <f>IF(ISBLANK(LitRev!LS15),".",LitRev!LS15)</f>
        <v>.</v>
      </c>
      <c r="LT15" s="25" t="str">
        <f>IF(ISBLANK(LitRev!LT15),".",LitRev!LT15)</f>
        <v>.</v>
      </c>
      <c r="LU15" s="25" t="str">
        <f>IF(ISBLANK(LitRev!LU15),".",LitRev!LU15)</f>
        <v>.</v>
      </c>
      <c r="LV15" s="25" t="str">
        <f>IF(ISBLANK(LitRev!LV15),".",LitRev!LV15)</f>
        <v>.</v>
      </c>
      <c r="LW15" s="25" t="str">
        <f>IF(ISBLANK(LitRev!LW15),".",LitRev!LW15)</f>
        <v>.</v>
      </c>
      <c r="LX15" s="25" t="str">
        <f>IF(ISBLANK(LitRev!LX15),".",LitRev!LX15)</f>
        <v>.</v>
      </c>
      <c r="LY15" s="25" t="str">
        <f>IF(ISBLANK(LitRev!LY15),".",LitRev!LY15)</f>
        <v>.</v>
      </c>
      <c r="LZ15" s="25" t="str">
        <f>IF(ISBLANK(LitRev!LZ15),".",LitRev!LZ15)</f>
        <v>.</v>
      </c>
      <c r="MA15" s="25" t="str">
        <f>IF(ISBLANK(LitRev!MA15),".",LitRev!MA15)</f>
        <v>.</v>
      </c>
      <c r="MB15" s="25" t="str">
        <f>IF(ISBLANK(LitRev!MB15),".",LitRev!MB15)</f>
        <v>.</v>
      </c>
      <c r="MC15" s="25" t="str">
        <f>IF(ISBLANK(LitRev!MC15),".",LitRev!MC15)</f>
        <v>.</v>
      </c>
      <c r="MD15" s="25" t="str">
        <f>IF(ISBLANK(LitRev!MD15),".",LitRev!MD15)</f>
        <v>.</v>
      </c>
      <c r="ME15" s="25" t="str">
        <f>IF(ISBLANK(LitRev!ME15),".",LitRev!ME15)</f>
        <v>.</v>
      </c>
      <c r="MF15" s="25" t="str">
        <f>IF(ISBLANK(LitRev!MF15),".",LitRev!MF15)</f>
        <v>.</v>
      </c>
      <c r="MG15" s="25" t="str">
        <f>IF(ISBLANK(LitRev!MG15),".",LitRev!MG15)</f>
        <v>.</v>
      </c>
      <c r="MH15" s="25" t="str">
        <f>IF(ISBLANK(LitRev!MH15),".",LitRev!MH15)</f>
        <v>.</v>
      </c>
      <c r="MI15" s="25" t="str">
        <f>IF(ISBLANK(LitRev!MI15),".",LitRev!MI15)</f>
        <v>.</v>
      </c>
      <c r="MJ15" s="25" t="str">
        <f>IF(ISBLANK(LitRev!MJ15),".",LitRev!MJ15)</f>
        <v>.</v>
      </c>
      <c r="MK15" s="25" t="str">
        <f>IF(ISBLANK(LitRev!MK15),".",LitRev!MK15)</f>
        <v>.</v>
      </c>
      <c r="ML15" s="25" t="str">
        <f>IF(ISBLANK(LitRev!ML15),".",LitRev!ML15)</f>
        <v>.</v>
      </c>
      <c r="MM15" s="25" t="str">
        <f>IF(ISBLANK(LitRev!MM15),".",LitRev!MM15)</f>
        <v>.</v>
      </c>
      <c r="MN15" s="25" t="str">
        <f>IF(ISBLANK(LitRev!MN15),".",LitRev!MN15)</f>
        <v>.</v>
      </c>
      <c r="MO15" s="25" t="str">
        <f>IF(ISBLANK(LitRev!MO15),".",LitRev!MO15)</f>
        <v>.</v>
      </c>
      <c r="MP15" s="25" t="str">
        <f>IF(ISBLANK(LitRev!MP15),".",LitRev!MP15)</f>
        <v>.</v>
      </c>
      <c r="MQ15" s="25" t="str">
        <f>IF(ISBLANK(LitRev!MQ15),".",LitRev!MQ15)</f>
        <v>.</v>
      </c>
      <c r="MR15" s="25" t="str">
        <f>IF(ISBLANK(LitRev!MR15),".",LitRev!MR15)</f>
        <v>.</v>
      </c>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5"/>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5"/>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5"/>
      <c r="RK15" s="25"/>
      <c r="RL15" s="25"/>
      <c r="RM15" s="25"/>
      <c r="RN15" s="25"/>
      <c r="RO15" s="25"/>
    </row>
    <row r="16" spans="1:483" x14ac:dyDescent="0.25">
      <c r="A16" s="36" t="s">
        <v>1</v>
      </c>
      <c r="C16" s="25" t="str">
        <f>IF(ISBLANK(LitRev!C16),".",LitRev!C16)</f>
        <v>.</v>
      </c>
      <c r="D16" s="25" t="str">
        <f>IF(ISBLANK(LitRev!D16),".",LitRev!D16)</f>
        <v>.</v>
      </c>
      <c r="E16" s="25" t="str">
        <f>IF(ISBLANK(LitRev!E16),".",LitRev!E16)</f>
        <v>.</v>
      </c>
      <c r="F16" s="25" t="str">
        <f>IF(ISBLANK(LitRev!F16),".",LitRev!F16)</f>
        <v>.</v>
      </c>
      <c r="G16" s="25" t="str">
        <f>IF(ISBLANK(LitRev!G16),".",LitRev!G16)</f>
        <v>.</v>
      </c>
      <c r="H16" s="25" t="str">
        <f>IF(ISBLANK(LitRev!H16),".",LitRev!H16)</f>
        <v>.</v>
      </c>
      <c r="I16" s="25" t="str">
        <f>IF(ISBLANK(LitRev!I16),".",LitRev!I16)</f>
        <v>.</v>
      </c>
      <c r="J16" s="25" t="str">
        <f>IF(ISBLANK(LitRev!J16),".",LitRev!J16)</f>
        <v>.</v>
      </c>
      <c r="K16" s="25" t="str">
        <f>IF(ISBLANK(LitRev!K16),".",LitRev!K16)</f>
        <v>.</v>
      </c>
      <c r="L16" s="25" t="str">
        <f>IF(ISBLANK(LitRev!L16),".",LitRev!L16)</f>
        <v>.</v>
      </c>
      <c r="M16" s="25" t="str">
        <f>IF(ISBLANK(LitRev!M16),".",LitRev!M16)</f>
        <v>.</v>
      </c>
      <c r="N16" s="25" t="str">
        <f>IF(ISBLANK(LitRev!N16),".",LitRev!N16)</f>
        <v>.</v>
      </c>
      <c r="O16" s="25" t="str">
        <f>IF(ISBLANK(LitRev!O16),".",LitRev!O16)</f>
        <v>.</v>
      </c>
      <c r="P16" s="25" t="str">
        <f>IF(ISBLANK(LitRev!P16),".",LitRev!P16)</f>
        <v>.</v>
      </c>
      <c r="Q16" s="25" t="str">
        <f>IF(ISBLANK(LitRev!Q16),".",LitRev!Q16)</f>
        <v>.</v>
      </c>
      <c r="R16" s="25" t="str">
        <f>IF(ISBLANK(LitRev!R16),".",LitRev!R16)</f>
        <v>.</v>
      </c>
      <c r="S16" s="25" t="str">
        <f>IF(ISBLANK(LitRev!S16),".",LitRev!S16)</f>
        <v>.</v>
      </c>
      <c r="T16" s="25" t="str">
        <f>IF(ISBLANK(LitRev!T16),".",LitRev!T16)</f>
        <v>.</v>
      </c>
      <c r="U16" s="25" t="str">
        <f>IF(ISBLANK(LitRev!U16),".",LitRev!U16)</f>
        <v>.</v>
      </c>
      <c r="V16" s="25" t="str">
        <f>IF(ISBLANK(LitRev!V16),".",LitRev!V16)</f>
        <v>.</v>
      </c>
      <c r="W16" s="25" t="str">
        <f>IF(ISBLANK(LitRev!W16),".",LitRev!W16)</f>
        <v>.</v>
      </c>
      <c r="X16" s="25" t="str">
        <f>IF(ISBLANK(LitRev!X16),".",LitRev!X16)</f>
        <v>.</v>
      </c>
      <c r="Y16" s="25" t="str">
        <f>IF(ISBLANK(LitRev!Y16),".",LitRev!Y16)</f>
        <v>.</v>
      </c>
      <c r="Z16" s="25" t="str">
        <f>IF(ISBLANK(LitRev!Z16),".",LitRev!Z16)</f>
        <v>.</v>
      </c>
      <c r="AA16" s="25" t="str">
        <f>IF(ISBLANK(LitRev!AA16),".",LitRev!AA16)</f>
        <v>.</v>
      </c>
      <c r="AB16" s="25" t="str">
        <f>IF(ISBLANK(LitRev!AB16),".",LitRev!AB16)</f>
        <v>.</v>
      </c>
      <c r="AC16" s="25" t="str">
        <f>IF(ISBLANK(LitRev!AC16),".",LitRev!AC16)</f>
        <v>.</v>
      </c>
      <c r="AD16" s="25" t="str">
        <f>IF(ISBLANK(LitRev!AD16),".",LitRev!AD16)</f>
        <v>.</v>
      </c>
      <c r="AE16" s="25" t="str">
        <f>IF(ISBLANK(LitRev!AE16),".",LitRev!AE16)</f>
        <v>.</v>
      </c>
      <c r="AF16" s="25" t="str">
        <f>IF(ISBLANK(LitRev!AF16),".",LitRev!AF16)</f>
        <v>.</v>
      </c>
      <c r="AG16" s="25" t="str">
        <f>IF(ISBLANK(LitRev!AG16),".",LitRev!AG16)</f>
        <v>.</v>
      </c>
      <c r="AH16" s="25" t="str">
        <f>IF(ISBLANK(LitRev!AH16),".",LitRev!AH16)</f>
        <v>.</v>
      </c>
      <c r="AI16" s="25" t="str">
        <f>IF(ISBLANK(LitRev!AI16),".",LitRev!AI16)</f>
        <v>.</v>
      </c>
      <c r="AJ16" s="25" t="str">
        <f>IF(ISBLANK(LitRev!AJ16),".",LitRev!AJ16)</f>
        <v>.</v>
      </c>
      <c r="AK16" s="25" t="str">
        <f>IF(ISBLANK(LitRev!AK16),".",LitRev!AK16)</f>
        <v>.</v>
      </c>
      <c r="AL16" s="25" t="str">
        <f>IF(ISBLANK(LitRev!AL16),".",LitRev!AL16)</f>
        <v>.</v>
      </c>
      <c r="AM16" s="25" t="str">
        <f>IF(ISBLANK(LitRev!AM16),".",LitRev!AM16)</f>
        <v>.</v>
      </c>
      <c r="AN16" s="25" t="str">
        <f>IF(ISBLANK(LitRev!AN16),".",LitRev!AN16)</f>
        <v>.</v>
      </c>
      <c r="AO16" s="25" t="str">
        <f>IF(ISBLANK(LitRev!AO16),".",LitRev!AO16)</f>
        <v>.</v>
      </c>
      <c r="AP16" s="25" t="str">
        <f>IF(ISBLANK(LitRev!AP16),".",LitRev!AP16)</f>
        <v>.</v>
      </c>
      <c r="AQ16" s="25" t="str">
        <f>IF(ISBLANK(LitRev!AQ16),".",LitRev!AQ16)</f>
        <v>.</v>
      </c>
      <c r="AR16" s="25" t="str">
        <f>IF(ISBLANK(LitRev!AR16),".",LitRev!AR16)</f>
        <v>.</v>
      </c>
      <c r="AS16" s="25" t="str">
        <f>IF(ISBLANK(LitRev!AS16),".",LitRev!AS16)</f>
        <v>.</v>
      </c>
      <c r="AT16" s="25" t="str">
        <f>IF(ISBLANK(LitRev!AT16),".",LitRev!AT16)</f>
        <v>.</v>
      </c>
      <c r="AU16" s="25" t="str">
        <f>IF(ISBLANK(LitRev!AU16),".",LitRev!AU16)</f>
        <v>.</v>
      </c>
      <c r="AV16" s="25" t="str">
        <f>IF(ISBLANK(LitRev!AV16),".",LitRev!AV16)</f>
        <v>.</v>
      </c>
      <c r="AW16" s="25" t="str">
        <f>IF(ISBLANK(LitRev!AW16),".",LitRev!AW16)</f>
        <v>.</v>
      </c>
      <c r="AX16" s="25" t="str">
        <f>IF(ISBLANK(LitRev!AX16),".",LitRev!AX16)</f>
        <v>.</v>
      </c>
      <c r="AY16" s="25" t="str">
        <f>IF(ISBLANK(LitRev!AY16),".",LitRev!AY16)</f>
        <v>.</v>
      </c>
      <c r="AZ16" s="25" t="str">
        <f>IF(ISBLANK(LitRev!AZ16),".",LitRev!AZ16)</f>
        <v>.</v>
      </c>
      <c r="BA16" s="25" t="str">
        <f>IF(ISBLANK(LitRev!BA16),".",LitRev!BA16)</f>
        <v>.</v>
      </c>
      <c r="BB16" s="25" t="str">
        <f>IF(ISBLANK(LitRev!BB16),".",LitRev!BB16)</f>
        <v>.</v>
      </c>
      <c r="BC16" s="25" t="str">
        <f>IF(ISBLANK(LitRev!BC16),".",LitRev!BC16)</f>
        <v>.</v>
      </c>
      <c r="BD16" s="25" t="str">
        <f>IF(ISBLANK(LitRev!BD16),".",LitRev!BD16)</f>
        <v>.</v>
      </c>
      <c r="BE16" s="25" t="str">
        <f>IF(ISBLANK(LitRev!BE16),".",LitRev!BE16)</f>
        <v>.</v>
      </c>
      <c r="BF16" s="25" t="str">
        <f>IF(ISBLANK(LitRev!BF16),".",LitRev!BF16)</f>
        <v>.</v>
      </c>
      <c r="BG16" s="25" t="str">
        <f>IF(ISBLANK(LitRev!BG16),".",LitRev!BG16)</f>
        <v>.</v>
      </c>
      <c r="BH16" s="25" t="str">
        <f>IF(ISBLANK(LitRev!BH16),".",LitRev!BH16)</f>
        <v>.</v>
      </c>
      <c r="BI16" s="25" t="str">
        <f>IF(ISBLANK(LitRev!BI16),".",LitRev!BI16)</f>
        <v>.</v>
      </c>
      <c r="BJ16" s="25" t="str">
        <f>IF(ISBLANK(LitRev!BJ16),".",LitRev!BJ16)</f>
        <v>.</v>
      </c>
      <c r="BK16" s="25" t="str">
        <f>IF(ISBLANK(LitRev!BK16),".",LitRev!BK16)</f>
        <v>.</v>
      </c>
      <c r="BL16" s="25" t="str">
        <f>IF(ISBLANK(LitRev!BL16),".",LitRev!BL16)</f>
        <v>.</v>
      </c>
      <c r="BM16" s="25" t="str">
        <f>IF(ISBLANK(LitRev!BM16),".",LitRev!BM16)</f>
        <v>.</v>
      </c>
      <c r="BN16" s="25" t="str">
        <f>IF(ISBLANK(LitRev!BN16),".",LitRev!BN16)</f>
        <v>.</v>
      </c>
      <c r="BO16" s="25" t="str">
        <f>IF(ISBLANK(LitRev!BO16),".",LitRev!BO16)</f>
        <v>.</v>
      </c>
      <c r="BP16" s="25" t="str">
        <f>IF(ISBLANK(LitRev!BP16),".",LitRev!BP16)</f>
        <v>.</v>
      </c>
      <c r="BQ16" s="25" t="str">
        <f>IF(ISBLANK(LitRev!BQ16),".",LitRev!BQ16)</f>
        <v>.</v>
      </c>
      <c r="BR16" s="25" t="str">
        <f>IF(ISBLANK(LitRev!BR16),".",LitRev!BR16)</f>
        <v>.</v>
      </c>
      <c r="BS16" s="25" t="str">
        <f>IF(ISBLANK(LitRev!BS16),".",LitRev!BS16)</f>
        <v>.</v>
      </c>
      <c r="BT16" s="25" t="str">
        <f>IF(ISBLANK(LitRev!BT16),".",LitRev!BT16)</f>
        <v>.</v>
      </c>
      <c r="BU16" s="25" t="str">
        <f>IF(ISBLANK(LitRev!BU16),".",LitRev!BU16)</f>
        <v>.</v>
      </c>
      <c r="BV16" s="25" t="str">
        <f>IF(ISBLANK(LitRev!BV16),".",LitRev!BV16)</f>
        <v>.</v>
      </c>
      <c r="BW16" s="25" t="str">
        <f>IF(ISBLANK(LitRev!BW16),".",LitRev!BW16)</f>
        <v>.</v>
      </c>
      <c r="BX16" s="25" t="str">
        <f>IF(ISBLANK(LitRev!BX16),".",LitRev!BX16)</f>
        <v>.</v>
      </c>
      <c r="BY16" s="25" t="str">
        <f>IF(ISBLANK(LitRev!BY16),".",LitRev!BY16)</f>
        <v>.</v>
      </c>
      <c r="BZ16" s="25" t="str">
        <f>IF(ISBLANK(LitRev!BZ16),".",LitRev!BZ16)</f>
        <v>.</v>
      </c>
      <c r="CA16" s="25" t="str">
        <f>IF(ISBLANK(LitRev!CA16),".",LitRev!CA16)</f>
        <v>.</v>
      </c>
      <c r="CB16" s="25" t="str">
        <f>IF(ISBLANK(LitRev!CB16),".",LitRev!CB16)</f>
        <v>.</v>
      </c>
      <c r="CC16" s="25" t="str">
        <f>IF(ISBLANK(LitRev!CC16),".",LitRev!CC16)</f>
        <v>.</v>
      </c>
      <c r="CD16" s="25" t="str">
        <f>IF(ISBLANK(LitRev!CD16),".",LitRev!CD16)</f>
        <v>.</v>
      </c>
      <c r="CE16" s="25" t="str">
        <f>IF(ISBLANK(LitRev!CE16),".",LitRev!CE16)</f>
        <v>.</v>
      </c>
      <c r="CF16" s="25" t="str">
        <f>IF(ISBLANK(LitRev!CF16),".",LitRev!CF16)</f>
        <v>.</v>
      </c>
      <c r="CG16" s="25" t="str">
        <f>IF(ISBLANK(LitRev!CG16),".",LitRev!CG16)</f>
        <v>.</v>
      </c>
      <c r="CH16" s="25" t="str">
        <f>IF(ISBLANK(LitRev!CH16),".",LitRev!CH16)</f>
        <v>.</v>
      </c>
      <c r="CI16" s="25" t="str">
        <f>IF(ISBLANK(LitRev!CI16),".",LitRev!CI16)</f>
        <v>.</v>
      </c>
      <c r="CJ16" s="25" t="str">
        <f>IF(ISBLANK(LitRev!CJ16),".",LitRev!CJ16)</f>
        <v>.</v>
      </c>
      <c r="CK16" s="25" t="str">
        <f>IF(ISBLANK(LitRev!CK16),".",LitRev!CK16)</f>
        <v>.</v>
      </c>
      <c r="CL16" s="25" t="str">
        <f>IF(ISBLANK(LitRev!CL16),".",LitRev!CL16)</f>
        <v>.</v>
      </c>
      <c r="CM16" s="25" t="str">
        <f>IF(ISBLANK(LitRev!CM16),".",LitRev!CM16)</f>
        <v>.</v>
      </c>
      <c r="CN16" s="25" t="str">
        <f>IF(ISBLANK(LitRev!CN16),".",LitRev!CN16)</f>
        <v>.</v>
      </c>
      <c r="CO16" s="25" t="str">
        <f>IF(ISBLANK(LitRev!CO16),".",LitRev!CO16)</f>
        <v>.</v>
      </c>
      <c r="CP16" s="25" t="str">
        <f>IF(ISBLANK(LitRev!CP16),".",LitRev!CP16)</f>
        <v>.</v>
      </c>
      <c r="CQ16" s="25" t="str">
        <f>IF(ISBLANK(LitRev!CQ16),".",LitRev!CQ16)</f>
        <v>.</v>
      </c>
      <c r="CR16" s="25" t="str">
        <f>IF(ISBLANK(LitRev!CR16),".",LitRev!CR16)</f>
        <v>.</v>
      </c>
      <c r="CS16" s="25" t="str">
        <f>IF(ISBLANK(LitRev!CS16),".",LitRev!CS16)</f>
        <v>.</v>
      </c>
      <c r="CT16" s="25" t="str">
        <f>IF(ISBLANK(LitRev!CT16),".",LitRev!CT16)</f>
        <v>.</v>
      </c>
      <c r="CU16" s="25" t="str">
        <f>IF(ISBLANK(LitRev!CU16),".",LitRev!CU16)</f>
        <v>.</v>
      </c>
      <c r="CV16" s="25" t="str">
        <f>IF(ISBLANK(LitRev!CV16),".",LitRev!CV16)</f>
        <v>.</v>
      </c>
      <c r="CW16" s="25" t="str">
        <f>IF(ISBLANK(LitRev!CW16),".",LitRev!CW16)</f>
        <v>.</v>
      </c>
      <c r="CX16" s="25" t="str">
        <f>IF(ISBLANK(LitRev!CX16),".",LitRev!CX16)</f>
        <v>.</v>
      </c>
      <c r="CY16" s="25" t="str">
        <f>IF(ISBLANK(LitRev!CY16),".",LitRev!CY16)</f>
        <v>.</v>
      </c>
      <c r="CZ16" s="25" t="str">
        <f>IF(ISBLANK(LitRev!CZ16),".",LitRev!CZ16)</f>
        <v>.</v>
      </c>
      <c r="DA16" s="25" t="str">
        <f>IF(ISBLANK(LitRev!DA16),".",LitRev!DA16)</f>
        <v>.</v>
      </c>
      <c r="DB16" s="25" t="str">
        <f>IF(ISBLANK(LitRev!DB16),".",LitRev!DB16)</f>
        <v>.</v>
      </c>
      <c r="DC16" s="25" t="str">
        <f>IF(ISBLANK(LitRev!DC16),".",LitRev!DC16)</f>
        <v>.</v>
      </c>
      <c r="DD16" s="25" t="str">
        <f>IF(ISBLANK(LitRev!DD16),".",LitRev!DD16)</f>
        <v>.</v>
      </c>
      <c r="DE16" s="25" t="str">
        <f>IF(ISBLANK(LitRev!DE16),".",LitRev!DE16)</f>
        <v>.</v>
      </c>
      <c r="DF16" s="25" t="str">
        <f>IF(ISBLANK(LitRev!DF16),".",LitRev!DF16)</f>
        <v>.</v>
      </c>
      <c r="DG16" s="25" t="str">
        <f>IF(ISBLANK(LitRev!DG16),".",LitRev!DG16)</f>
        <v>.</v>
      </c>
      <c r="DH16" s="25" t="str">
        <f>IF(ISBLANK(LitRev!DH16),".",LitRev!DH16)</f>
        <v>.</v>
      </c>
      <c r="DI16" s="25" t="str">
        <f>IF(ISBLANK(LitRev!DI16),".",LitRev!DI16)</f>
        <v>.</v>
      </c>
      <c r="DJ16" s="25" t="str">
        <f>IF(ISBLANK(LitRev!DJ16),".",LitRev!DJ16)</f>
        <v>.</v>
      </c>
      <c r="DK16" s="25" t="str">
        <f>IF(ISBLANK(LitRev!DK16),".",LitRev!DK16)</f>
        <v>.</v>
      </c>
      <c r="DL16" s="25" t="str">
        <f>IF(ISBLANK(LitRev!DL16),".",LitRev!DL16)</f>
        <v>.</v>
      </c>
      <c r="DM16" s="25" t="str">
        <f>IF(ISBLANK(LitRev!DM16),".",LitRev!DM16)</f>
        <v>.</v>
      </c>
      <c r="DN16" s="25" t="str">
        <f>IF(ISBLANK(LitRev!DN16),".",LitRev!DN16)</f>
        <v>.</v>
      </c>
      <c r="DO16" s="25" t="str">
        <f>IF(ISBLANK(LitRev!DO16),".",LitRev!DO16)</f>
        <v>.</v>
      </c>
      <c r="DP16" s="25" t="str">
        <f>IF(ISBLANK(LitRev!DP16),".",LitRev!DP16)</f>
        <v>.</v>
      </c>
      <c r="DQ16" s="25" t="str">
        <f>IF(ISBLANK(LitRev!DQ16),".",LitRev!DQ16)</f>
        <v>.</v>
      </c>
      <c r="DR16" s="25" t="str">
        <f>IF(ISBLANK(LitRev!DR16),".",LitRev!DR16)</f>
        <v>.</v>
      </c>
      <c r="DS16" s="25" t="str">
        <f>IF(ISBLANK(LitRev!DS16),".",LitRev!DS16)</f>
        <v>.</v>
      </c>
      <c r="DT16" s="25" t="str">
        <f>IF(ISBLANK(LitRev!DT16),".",LitRev!DT16)</f>
        <v>.</v>
      </c>
      <c r="DU16" s="25" t="str">
        <f>IF(ISBLANK(LitRev!DU16),".",LitRev!DU16)</f>
        <v>.</v>
      </c>
      <c r="DV16" s="25" t="str">
        <f>IF(ISBLANK(LitRev!DV16),".",LitRev!DV16)</f>
        <v>.</v>
      </c>
      <c r="DW16" s="25" t="str">
        <f>IF(ISBLANK(LitRev!DW16),".",LitRev!DW16)</f>
        <v>.</v>
      </c>
      <c r="DX16" s="25" t="str">
        <f>IF(ISBLANK(LitRev!DX16),".",LitRev!DX16)</f>
        <v>.</v>
      </c>
      <c r="DY16" s="25" t="str">
        <f>IF(ISBLANK(LitRev!DY16),".",LitRev!DY16)</f>
        <v>.</v>
      </c>
      <c r="DZ16" s="25" t="str">
        <f>IF(ISBLANK(LitRev!DZ16),".",LitRev!DZ16)</f>
        <v>.</v>
      </c>
      <c r="EA16" s="25" t="str">
        <f>IF(ISBLANK(LitRev!EA16),".",LitRev!EA16)</f>
        <v>.</v>
      </c>
      <c r="EB16" s="25" t="str">
        <f>IF(ISBLANK(LitRev!EB16),".",LitRev!EB16)</f>
        <v>.</v>
      </c>
      <c r="EC16" s="25" t="str">
        <f>IF(ISBLANK(LitRev!EC16),".",LitRev!EC16)</f>
        <v>.</v>
      </c>
      <c r="ED16" s="25" t="str">
        <f>IF(ISBLANK(LitRev!ED16),".",LitRev!ED16)</f>
        <v>.</v>
      </c>
      <c r="EE16" s="25" t="str">
        <f>IF(ISBLANK(LitRev!EE16),".",LitRev!EE16)</f>
        <v>.</v>
      </c>
      <c r="EF16" s="25" t="str">
        <f>IF(ISBLANK(LitRev!EF16),".",LitRev!EF16)</f>
        <v>.</v>
      </c>
      <c r="EG16" s="25" t="str">
        <f>IF(ISBLANK(LitRev!EG16),".",LitRev!EG16)</f>
        <v>.</v>
      </c>
      <c r="EH16" s="25" t="str">
        <f>IF(ISBLANK(LitRev!EH16),".",LitRev!EH16)</f>
        <v>.</v>
      </c>
      <c r="EI16" s="25" t="str">
        <f>IF(ISBLANK(LitRev!EI16),".",LitRev!EI16)</f>
        <v>.</v>
      </c>
      <c r="EJ16" s="25" t="str">
        <f>IF(ISBLANK(LitRev!EJ16),".",LitRev!EJ16)</f>
        <v>.</v>
      </c>
      <c r="EK16" s="25" t="str">
        <f>IF(ISBLANK(LitRev!EK16),".",LitRev!EK16)</f>
        <v>.</v>
      </c>
      <c r="EL16" s="25" t="str">
        <f>IF(ISBLANK(LitRev!EL16),".",LitRev!EL16)</f>
        <v>.</v>
      </c>
      <c r="EM16" s="25" t="str">
        <f>IF(ISBLANK(LitRev!EM16),".",LitRev!EM16)</f>
        <v>.</v>
      </c>
      <c r="EN16" s="25" t="str">
        <f>IF(ISBLANK(LitRev!EN16),".",LitRev!EN16)</f>
        <v>.</v>
      </c>
      <c r="EO16" s="25" t="str">
        <f>IF(ISBLANK(LitRev!EO16),".",LitRev!EO16)</f>
        <v>.</v>
      </c>
      <c r="EP16" s="25" t="str">
        <f>IF(ISBLANK(LitRev!EP16),".",LitRev!EP16)</f>
        <v>.</v>
      </c>
      <c r="EQ16" s="25" t="str">
        <f>IF(ISBLANK(LitRev!EQ16),".",LitRev!EQ16)</f>
        <v>.</v>
      </c>
      <c r="ER16" s="25" t="str">
        <f>IF(ISBLANK(LitRev!ER16),".",LitRev!ER16)</f>
        <v>.</v>
      </c>
      <c r="ES16" s="25" t="str">
        <f>IF(ISBLANK(LitRev!ES16),".",LitRev!ES16)</f>
        <v>.</v>
      </c>
      <c r="ET16" s="25" t="str">
        <f>IF(ISBLANK(LitRev!ET16),".",LitRev!ET16)</f>
        <v>.</v>
      </c>
      <c r="EU16" s="25" t="str">
        <f>IF(ISBLANK(LitRev!EU16),".",LitRev!EU16)</f>
        <v>.</v>
      </c>
      <c r="EV16" s="25" t="str">
        <f>IF(ISBLANK(LitRev!EV16),".",LitRev!EV16)</f>
        <v>.</v>
      </c>
      <c r="EW16" s="25" t="str">
        <f>IF(ISBLANK(LitRev!EW16),".",LitRev!EW16)</f>
        <v>.</v>
      </c>
      <c r="EX16" s="25" t="str">
        <f>IF(ISBLANK(LitRev!EX16),".",LitRev!EX16)</f>
        <v>.</v>
      </c>
      <c r="EY16" s="25" t="str">
        <f>IF(ISBLANK(LitRev!EY16),".",LitRev!EY16)</f>
        <v>.</v>
      </c>
      <c r="EZ16" s="25" t="str">
        <f>IF(ISBLANK(LitRev!EZ16),".",LitRev!EZ16)</f>
        <v>.</v>
      </c>
      <c r="FA16" s="25" t="str">
        <f>IF(ISBLANK(LitRev!FA16),".",LitRev!FA16)</f>
        <v>.</v>
      </c>
      <c r="FB16" s="25" t="str">
        <f>IF(ISBLANK(LitRev!FB16),".",LitRev!FB16)</f>
        <v>.</v>
      </c>
      <c r="FC16" s="25" t="str">
        <f>IF(ISBLANK(LitRev!FC16),".",LitRev!FC16)</f>
        <v>.</v>
      </c>
      <c r="FD16" s="25" t="str">
        <f>IF(ISBLANK(LitRev!FD16),".",LitRev!FD16)</f>
        <v>.</v>
      </c>
      <c r="FE16" s="25" t="str">
        <f>IF(ISBLANK(LitRev!FE16),".",LitRev!FE16)</f>
        <v>.</v>
      </c>
      <c r="FF16" s="25" t="str">
        <f>IF(ISBLANK(LitRev!FF16),".",LitRev!FF16)</f>
        <v>.</v>
      </c>
      <c r="FG16" s="25" t="str">
        <f>IF(ISBLANK(LitRev!FG16),".",LitRev!FG16)</f>
        <v>.</v>
      </c>
      <c r="FH16" s="25" t="str">
        <f>IF(ISBLANK(LitRev!FH16),".",LitRev!FH16)</f>
        <v>.</v>
      </c>
      <c r="FI16" s="25" t="str">
        <f>IF(ISBLANK(LitRev!FI16),".",LitRev!FI16)</f>
        <v>.</v>
      </c>
      <c r="FJ16" s="25" t="str">
        <f>IF(ISBLANK(LitRev!FJ16),".",LitRev!FJ16)</f>
        <v>.</v>
      </c>
      <c r="FK16" s="25" t="str">
        <f>IF(ISBLANK(LitRev!FK16),".",LitRev!FK16)</f>
        <v>.</v>
      </c>
      <c r="FL16" s="25" t="str">
        <f>IF(ISBLANK(LitRev!FL16),".",LitRev!FL16)</f>
        <v>.</v>
      </c>
      <c r="FM16" s="25" t="str">
        <f>IF(ISBLANK(LitRev!FM16),".",LitRev!FM16)</f>
        <v>.</v>
      </c>
      <c r="FN16" s="25" t="str">
        <f>IF(ISBLANK(LitRev!FN16),".",LitRev!FN16)</f>
        <v>.</v>
      </c>
      <c r="FO16" s="25" t="str">
        <f>IF(ISBLANK(LitRev!FO16),".",LitRev!FO16)</f>
        <v>.</v>
      </c>
      <c r="FP16" s="25" t="str">
        <f>IF(ISBLANK(LitRev!FP16),".",LitRev!FP16)</f>
        <v>.</v>
      </c>
      <c r="FQ16" s="25" t="str">
        <f>IF(ISBLANK(LitRev!FQ16),".",LitRev!FQ16)</f>
        <v>.</v>
      </c>
      <c r="FR16" s="25" t="str">
        <f>IF(ISBLANK(LitRev!FR16),".",LitRev!FR16)</f>
        <v>.</v>
      </c>
      <c r="FS16" s="25" t="str">
        <f>IF(ISBLANK(LitRev!FS16),".",LitRev!FS16)</f>
        <v>.</v>
      </c>
      <c r="FT16" s="25" t="str">
        <f>IF(ISBLANK(LitRev!FT16),".",LitRev!FT16)</f>
        <v>.</v>
      </c>
      <c r="FU16" s="25" t="str">
        <f>IF(ISBLANK(LitRev!FU16),".",LitRev!FU16)</f>
        <v>.</v>
      </c>
      <c r="FV16" s="25" t="str">
        <f>IF(ISBLANK(LitRev!FV16),".",LitRev!FV16)</f>
        <v>.</v>
      </c>
      <c r="FW16" s="25" t="str">
        <f>IF(ISBLANK(LitRev!FW16),".",LitRev!FW16)</f>
        <v>.</v>
      </c>
      <c r="FX16" s="25" t="str">
        <f>IF(ISBLANK(LitRev!FX16),".",LitRev!FX16)</f>
        <v>.</v>
      </c>
      <c r="FY16" s="25" t="str">
        <f>IF(ISBLANK(LitRev!FY16),".",LitRev!FY16)</f>
        <v>.</v>
      </c>
      <c r="FZ16" s="25" t="str">
        <f>IF(ISBLANK(LitRev!FZ16),".",LitRev!FZ16)</f>
        <v>.</v>
      </c>
      <c r="GA16" s="25" t="str">
        <f>IF(ISBLANK(LitRev!GA16),".",LitRev!GA16)</f>
        <v>.</v>
      </c>
      <c r="GB16" s="25" t="str">
        <f>IF(ISBLANK(LitRev!GB16),".",LitRev!GB16)</f>
        <v>.</v>
      </c>
      <c r="GC16" s="25" t="str">
        <f>IF(ISBLANK(LitRev!GC16),".",LitRev!GC16)</f>
        <v>.</v>
      </c>
      <c r="GD16" s="25" t="str">
        <f>IF(ISBLANK(LitRev!GD16),".",LitRev!GD16)</f>
        <v>.</v>
      </c>
      <c r="GE16" s="25" t="str">
        <f>IF(ISBLANK(LitRev!GE16),".",LitRev!GE16)</f>
        <v>.</v>
      </c>
      <c r="GF16" s="25" t="str">
        <f>IF(ISBLANK(LitRev!GF16),".",LitRev!GF16)</f>
        <v>.</v>
      </c>
      <c r="GG16" s="25" t="str">
        <f>IF(ISBLANK(LitRev!GG16),".",LitRev!GG16)</f>
        <v>.</v>
      </c>
      <c r="GH16" s="25" t="str">
        <f>IF(ISBLANK(LitRev!GH16),".",LitRev!GH16)</f>
        <v>.</v>
      </c>
      <c r="GI16" s="25" t="str">
        <f>IF(ISBLANK(LitRev!GI16),".",LitRev!GI16)</f>
        <v>.</v>
      </c>
      <c r="GJ16" s="25" t="str">
        <f>IF(ISBLANK(LitRev!GJ16),".",LitRev!GJ16)</f>
        <v>.</v>
      </c>
      <c r="GK16" s="25" t="str">
        <f>IF(ISBLANK(LitRev!GK16),".",LitRev!GK16)</f>
        <v>.</v>
      </c>
      <c r="GL16" s="25" t="str">
        <f>IF(ISBLANK(LitRev!GL16),".",LitRev!GL16)</f>
        <v>.</v>
      </c>
      <c r="GM16" s="25" t="str">
        <f>IF(ISBLANK(LitRev!GM16),".",LitRev!GM16)</f>
        <v>.</v>
      </c>
      <c r="GN16" s="25" t="str">
        <f>IF(ISBLANK(LitRev!GN16),".",LitRev!GN16)</f>
        <v>.</v>
      </c>
      <c r="GO16" s="25" t="str">
        <f>IF(ISBLANK(LitRev!GO16),".",LitRev!GO16)</f>
        <v>.</v>
      </c>
      <c r="GP16" s="25" t="str">
        <f>IF(ISBLANK(LitRev!GP16),".",LitRev!GP16)</f>
        <v>.</v>
      </c>
      <c r="GQ16" s="25" t="str">
        <f>IF(ISBLANK(LitRev!GQ16),".",LitRev!GQ16)</f>
        <v>.</v>
      </c>
      <c r="GR16" s="25" t="str">
        <f>IF(ISBLANK(LitRev!GR16),".",LitRev!GR16)</f>
        <v>.</v>
      </c>
      <c r="GS16" s="25" t="str">
        <f>IF(ISBLANK(LitRev!GS16),".",LitRev!GS16)</f>
        <v>.</v>
      </c>
      <c r="GT16" s="25" t="str">
        <f>IF(ISBLANK(LitRev!GT16),".",LitRev!GT16)</f>
        <v>.</v>
      </c>
      <c r="GU16" s="25" t="str">
        <f>IF(ISBLANK(LitRev!GU16),".",LitRev!GU16)</f>
        <v>.</v>
      </c>
      <c r="GV16" s="25" t="str">
        <f>IF(ISBLANK(LitRev!GV16),".",LitRev!GV16)</f>
        <v>.</v>
      </c>
      <c r="GW16" s="25" t="str">
        <f>IF(ISBLANK(LitRev!GW16),".",LitRev!GW16)</f>
        <v>.</v>
      </c>
      <c r="GX16" s="25" t="str">
        <f>IF(ISBLANK(LitRev!GX16),".",LitRev!GX16)</f>
        <v>.</v>
      </c>
      <c r="GY16" s="25" t="str">
        <f>IF(ISBLANK(LitRev!GY16),".",LitRev!GY16)</f>
        <v>.</v>
      </c>
      <c r="GZ16" s="25" t="str">
        <f>IF(ISBLANK(LitRev!GZ16),".",LitRev!GZ16)</f>
        <v>.</v>
      </c>
      <c r="HA16" s="25" t="str">
        <f>IF(ISBLANK(LitRev!HA16),".",LitRev!HA16)</f>
        <v>.</v>
      </c>
      <c r="HB16" s="25" t="str">
        <f>IF(ISBLANK(LitRev!HB16),".",LitRev!HB16)</f>
        <v>.</v>
      </c>
      <c r="HC16" s="25" t="str">
        <f>IF(ISBLANK(LitRev!HC16),".",LitRev!HC16)</f>
        <v>.</v>
      </c>
      <c r="HD16" s="25" t="str">
        <f>IF(ISBLANK(LitRev!HD16),".",LitRev!HD16)</f>
        <v>.</v>
      </c>
      <c r="HE16" s="25" t="str">
        <f>IF(ISBLANK(LitRev!HE16),".",LitRev!HE16)</f>
        <v>.</v>
      </c>
      <c r="HF16" s="25" t="str">
        <f>IF(ISBLANK(LitRev!HF16),".",LitRev!HF16)</f>
        <v>.</v>
      </c>
      <c r="HG16" s="25" t="str">
        <f>IF(ISBLANK(LitRev!HG16),".",LitRev!HG16)</f>
        <v>.</v>
      </c>
      <c r="HH16" s="25" t="str">
        <f>IF(ISBLANK(LitRev!HH16),".",LitRev!HH16)</f>
        <v>.</v>
      </c>
      <c r="HI16" s="25" t="str">
        <f>IF(ISBLANK(LitRev!HI16),".",LitRev!HI16)</f>
        <v>.</v>
      </c>
      <c r="HJ16" s="25" t="str">
        <f>IF(ISBLANK(LitRev!HJ16),".",LitRev!HJ16)</f>
        <v>.</v>
      </c>
      <c r="HK16" s="25" t="str">
        <f>IF(ISBLANK(LitRev!HK16),".",LitRev!HK16)</f>
        <v>.</v>
      </c>
      <c r="HL16" s="25" t="str">
        <f>IF(ISBLANK(LitRev!HL16),".",LitRev!HL16)</f>
        <v>.</v>
      </c>
      <c r="HM16" s="25" t="str">
        <f>IF(ISBLANK(LitRev!HM16),".",LitRev!HM16)</f>
        <v>.</v>
      </c>
      <c r="HN16" s="25" t="str">
        <f>IF(ISBLANK(LitRev!HN16),".",LitRev!HN16)</f>
        <v>.</v>
      </c>
      <c r="HO16" s="25" t="str">
        <f>IF(ISBLANK(LitRev!HO16),".",LitRev!HO16)</f>
        <v>.</v>
      </c>
      <c r="HP16" s="25" t="str">
        <f>IF(ISBLANK(LitRev!HP16),".",LitRev!HP16)</f>
        <v>.</v>
      </c>
      <c r="HQ16" s="25" t="str">
        <f>IF(ISBLANK(LitRev!HQ16),".",LitRev!HQ16)</f>
        <v>.</v>
      </c>
      <c r="HR16" s="25" t="str">
        <f>IF(ISBLANK(LitRev!HR16),".",LitRev!HR16)</f>
        <v>.</v>
      </c>
      <c r="HS16" s="25" t="str">
        <f>IF(ISBLANK(LitRev!HS16),".",LitRev!HS16)</f>
        <v>.</v>
      </c>
      <c r="HT16" s="25" t="str">
        <f>IF(ISBLANK(LitRev!HT16),".",LitRev!HT16)</f>
        <v>.</v>
      </c>
      <c r="HU16" s="25" t="str">
        <f>IF(ISBLANK(LitRev!HU16),".",LitRev!HU16)</f>
        <v>.</v>
      </c>
      <c r="HV16" s="25" t="str">
        <f>IF(ISBLANK(LitRev!HV16),".",LitRev!HV16)</f>
        <v>.</v>
      </c>
      <c r="HW16" s="25" t="str">
        <f>IF(ISBLANK(LitRev!HW16),".",LitRev!HW16)</f>
        <v>.</v>
      </c>
      <c r="HX16" s="25" t="str">
        <f>IF(ISBLANK(LitRev!HX16),".",LitRev!HX16)</f>
        <v>.</v>
      </c>
      <c r="HY16" s="25" t="str">
        <f>IF(ISBLANK(LitRev!HY16),".",LitRev!HY16)</f>
        <v>.</v>
      </c>
      <c r="HZ16" s="25" t="str">
        <f>IF(ISBLANK(LitRev!HZ16),".",LitRev!HZ16)</f>
        <v>.</v>
      </c>
      <c r="IA16" s="25" t="str">
        <f>IF(ISBLANK(LitRev!IA16),".",LitRev!IA16)</f>
        <v>.</v>
      </c>
      <c r="IB16" s="25" t="str">
        <f>IF(ISBLANK(LitRev!IB16),".",LitRev!IB16)</f>
        <v>.</v>
      </c>
      <c r="IC16" s="25" t="str">
        <f>IF(ISBLANK(LitRev!IC16),".",LitRev!IC16)</f>
        <v>.</v>
      </c>
      <c r="ID16" s="25" t="str">
        <f>IF(ISBLANK(LitRev!ID16),".",LitRev!ID16)</f>
        <v>.</v>
      </c>
      <c r="IE16" s="25" t="str">
        <f>IF(ISBLANK(LitRev!IE16),".",LitRev!IE16)</f>
        <v>.</v>
      </c>
      <c r="IF16" s="25" t="str">
        <f>IF(ISBLANK(LitRev!IF16),".",LitRev!IF16)</f>
        <v>.</v>
      </c>
      <c r="IG16" s="25" t="str">
        <f>IF(ISBLANK(LitRev!IG16),".",LitRev!IG16)</f>
        <v>.</v>
      </c>
      <c r="IH16" s="25" t="str">
        <f>IF(ISBLANK(LitRev!IH16),".",LitRev!IH16)</f>
        <v>.</v>
      </c>
      <c r="II16" s="25" t="str">
        <f>IF(ISBLANK(LitRev!II16),".",LitRev!II16)</f>
        <v>.</v>
      </c>
      <c r="IJ16" s="25" t="str">
        <f>IF(ISBLANK(LitRev!IJ16),".",LitRev!IJ16)</f>
        <v>.</v>
      </c>
      <c r="IK16" s="25" t="str">
        <f>IF(ISBLANK(LitRev!IK16),".",LitRev!IK16)</f>
        <v>.</v>
      </c>
      <c r="IL16" s="25" t="str">
        <f>IF(ISBLANK(LitRev!IL16),".",LitRev!IL16)</f>
        <v>.</v>
      </c>
      <c r="IM16" s="25" t="str">
        <f>IF(ISBLANK(LitRev!IM16),".",LitRev!IM16)</f>
        <v>.</v>
      </c>
      <c r="IN16" s="25" t="str">
        <f>IF(ISBLANK(LitRev!IN16),".",LitRev!IN16)</f>
        <v>.</v>
      </c>
      <c r="IO16" s="25" t="str">
        <f>IF(ISBLANK(LitRev!IO16),".",LitRev!IO16)</f>
        <v>.</v>
      </c>
      <c r="IP16" s="25" t="str">
        <f>IF(ISBLANK(LitRev!IP16),".",LitRev!IP16)</f>
        <v>.</v>
      </c>
      <c r="IQ16" s="25" t="str">
        <f>IF(ISBLANK(LitRev!IQ16),".",LitRev!IQ16)</f>
        <v>.</v>
      </c>
      <c r="IR16" s="25" t="str">
        <f>IF(ISBLANK(LitRev!IR16),".",LitRev!IR16)</f>
        <v>.</v>
      </c>
      <c r="IS16" s="25" t="str">
        <f>IF(ISBLANK(LitRev!IS16),".",LitRev!IS16)</f>
        <v>.</v>
      </c>
      <c r="IT16" s="25" t="str">
        <f>IF(ISBLANK(LitRev!IT16),".",LitRev!IT16)</f>
        <v>.</v>
      </c>
      <c r="IU16" s="25" t="str">
        <f>IF(ISBLANK(LitRev!IU16),".",LitRev!IU16)</f>
        <v>.</v>
      </c>
      <c r="IV16" s="25" t="str">
        <f>IF(ISBLANK(LitRev!IV16),".",LitRev!IV16)</f>
        <v>.</v>
      </c>
      <c r="IW16" s="25" t="str">
        <f>IF(ISBLANK(LitRev!IW16),".",LitRev!IW16)</f>
        <v>.</v>
      </c>
      <c r="IX16" s="25" t="str">
        <f>IF(ISBLANK(LitRev!IX16),".",LitRev!IX16)</f>
        <v>.</v>
      </c>
      <c r="IY16" s="25" t="str">
        <f>IF(ISBLANK(LitRev!IY16),".",LitRev!IY16)</f>
        <v>.</v>
      </c>
      <c r="IZ16" s="25" t="str">
        <f>IF(ISBLANK(LitRev!IZ16),".",LitRev!IZ16)</f>
        <v>.</v>
      </c>
      <c r="JA16" s="25" t="str">
        <f>IF(ISBLANK(LitRev!JA16),".",LitRev!JA16)</f>
        <v>.</v>
      </c>
      <c r="JB16" s="25" t="str">
        <f>IF(ISBLANK(LitRev!JB16),".",LitRev!JB16)</f>
        <v>.</v>
      </c>
      <c r="JC16" s="25" t="str">
        <f>IF(ISBLANK(LitRev!JC16),".",LitRev!JC16)</f>
        <v>.</v>
      </c>
      <c r="JD16" s="25" t="str">
        <f>IF(ISBLANK(LitRev!JD16),".",LitRev!JD16)</f>
        <v>.</v>
      </c>
      <c r="JE16" s="25" t="str">
        <f>IF(ISBLANK(LitRev!JE16),".",LitRev!JE16)</f>
        <v>.</v>
      </c>
      <c r="JF16" s="25" t="str">
        <f>IF(ISBLANK(LitRev!JF16),".",LitRev!JF16)</f>
        <v>.</v>
      </c>
      <c r="JG16" s="25" t="str">
        <f>IF(ISBLANK(LitRev!JG16),".",LitRev!JG16)</f>
        <v>.</v>
      </c>
      <c r="JH16" s="25" t="str">
        <f>IF(ISBLANK(LitRev!JH16),".",LitRev!JH16)</f>
        <v>.</v>
      </c>
      <c r="JI16" s="25" t="str">
        <f>IF(ISBLANK(LitRev!JI16),".",LitRev!JI16)</f>
        <v>.</v>
      </c>
      <c r="JJ16" s="25" t="str">
        <f>IF(ISBLANK(LitRev!JJ16),".",LitRev!JJ16)</f>
        <v>.</v>
      </c>
      <c r="JK16" s="25" t="str">
        <f>IF(ISBLANK(LitRev!JK16),".",LitRev!JK16)</f>
        <v>.</v>
      </c>
      <c r="JL16" s="25" t="str">
        <f>IF(ISBLANK(LitRev!JL16),".",LitRev!JL16)</f>
        <v>.</v>
      </c>
      <c r="JM16" s="25" t="str">
        <f>IF(ISBLANK(LitRev!JM16),".",LitRev!JM16)</f>
        <v>.</v>
      </c>
      <c r="JN16" s="25" t="str">
        <f>IF(ISBLANK(LitRev!JN16),".",LitRev!JN16)</f>
        <v>.</v>
      </c>
      <c r="JO16" s="25" t="str">
        <f>IF(ISBLANK(LitRev!JO16),".",LitRev!JO16)</f>
        <v>.</v>
      </c>
      <c r="JP16" s="25" t="str">
        <f>IF(ISBLANK(LitRev!JP16),".",LitRev!JP16)</f>
        <v>.</v>
      </c>
      <c r="JQ16" s="25" t="str">
        <f>IF(ISBLANK(LitRev!JQ16),".",LitRev!JQ16)</f>
        <v>.</v>
      </c>
      <c r="JR16" s="25" t="str">
        <f>IF(ISBLANK(LitRev!JR16),".",LitRev!JR16)</f>
        <v>.</v>
      </c>
      <c r="JS16" s="25" t="str">
        <f>IF(ISBLANK(LitRev!JS16),".",LitRev!JS16)</f>
        <v>.</v>
      </c>
      <c r="JT16" s="25" t="str">
        <f>IF(ISBLANK(LitRev!JT16),".",LitRev!JT16)</f>
        <v>.</v>
      </c>
      <c r="JU16" s="25" t="str">
        <f>IF(ISBLANK(LitRev!JU16),".",LitRev!JU16)</f>
        <v>.</v>
      </c>
      <c r="JV16" s="25" t="str">
        <f>IF(ISBLANK(LitRev!JV16),".",LitRev!JV16)</f>
        <v>.</v>
      </c>
      <c r="JW16" s="25" t="str">
        <f>IF(ISBLANK(LitRev!JW16),".",LitRev!JW16)</f>
        <v>.</v>
      </c>
      <c r="JX16" s="25" t="str">
        <f>IF(ISBLANK(LitRev!JX16),".",LitRev!JX16)</f>
        <v>.</v>
      </c>
      <c r="JY16" s="25" t="str">
        <f>IF(ISBLANK(LitRev!JY16),".",LitRev!JY16)</f>
        <v>.</v>
      </c>
      <c r="JZ16" s="25" t="str">
        <f>IF(ISBLANK(LitRev!JZ16),".",LitRev!JZ16)</f>
        <v>.</v>
      </c>
      <c r="KA16" s="25" t="str">
        <f>IF(ISBLANK(LitRev!KA16),".",LitRev!KA16)</f>
        <v>.</v>
      </c>
      <c r="KB16" s="25" t="str">
        <f>IF(ISBLANK(LitRev!KB16),".",LitRev!KB16)</f>
        <v>.</v>
      </c>
      <c r="KC16" s="25" t="str">
        <f>IF(ISBLANK(LitRev!KC16),".",LitRev!KC16)</f>
        <v>.</v>
      </c>
      <c r="KD16" s="25" t="str">
        <f>IF(ISBLANK(LitRev!KD16),".",LitRev!KD16)</f>
        <v>.</v>
      </c>
      <c r="KE16" s="25" t="str">
        <f>IF(ISBLANK(LitRev!KE16),".",LitRev!KE16)</f>
        <v>.</v>
      </c>
      <c r="KF16" s="25" t="str">
        <f>IF(ISBLANK(LitRev!KF16),".",LitRev!KF16)</f>
        <v>.</v>
      </c>
      <c r="KG16" s="25" t="str">
        <f>IF(ISBLANK(LitRev!KG16),".",LitRev!KG16)</f>
        <v>.</v>
      </c>
      <c r="KH16" s="25" t="str">
        <f>IF(ISBLANK(LitRev!KH16),".",LitRev!KH16)</f>
        <v>.</v>
      </c>
      <c r="KI16" s="25" t="str">
        <f>IF(ISBLANK(LitRev!KI16),".",LitRev!KI16)</f>
        <v>.</v>
      </c>
      <c r="KJ16" s="25" t="str">
        <f>IF(ISBLANK(LitRev!KJ16),".",LitRev!KJ16)</f>
        <v>.</v>
      </c>
      <c r="KK16" s="25" t="str">
        <f>IF(ISBLANK(LitRev!KK16),".",LitRev!KK16)</f>
        <v>.</v>
      </c>
      <c r="KL16" s="25" t="str">
        <f>IF(ISBLANK(LitRev!KL16),".",LitRev!KL16)</f>
        <v>.</v>
      </c>
      <c r="KM16" s="25" t="str">
        <f>IF(ISBLANK(LitRev!KM16),".",LitRev!KM16)</f>
        <v>.</v>
      </c>
      <c r="KN16" s="25" t="str">
        <f>IF(ISBLANK(LitRev!KN16),".",LitRev!KN16)</f>
        <v>.</v>
      </c>
      <c r="KO16" s="25" t="str">
        <f>IF(ISBLANK(LitRev!KO16),".",LitRev!KO16)</f>
        <v>.</v>
      </c>
      <c r="KP16" s="25" t="str">
        <f>IF(ISBLANK(LitRev!KP16),".",LitRev!KP16)</f>
        <v>.</v>
      </c>
      <c r="KQ16" s="25" t="str">
        <f>IF(ISBLANK(LitRev!KQ16),".",LitRev!KQ16)</f>
        <v>.</v>
      </c>
      <c r="KR16" s="25" t="str">
        <f>IF(ISBLANK(LitRev!KR16),".",LitRev!KR16)</f>
        <v>.</v>
      </c>
      <c r="KS16" s="25" t="str">
        <f>IF(ISBLANK(LitRev!KS16),".",LitRev!KS16)</f>
        <v>.</v>
      </c>
      <c r="KT16" s="25" t="str">
        <f>IF(ISBLANK(LitRev!KT16),".",LitRev!KT16)</f>
        <v>.</v>
      </c>
      <c r="KU16" s="25" t="str">
        <f>IF(ISBLANK(LitRev!KU16),".",LitRev!KU16)</f>
        <v>.</v>
      </c>
      <c r="KV16" s="25" t="str">
        <f>IF(ISBLANK(LitRev!KV16),".",LitRev!KV16)</f>
        <v>.</v>
      </c>
      <c r="KW16" s="25" t="str">
        <f>IF(ISBLANK(LitRev!KW16),".",LitRev!KW16)</f>
        <v>.</v>
      </c>
      <c r="KX16" s="25" t="str">
        <f>IF(ISBLANK(LitRev!KX16),".",LitRev!KX16)</f>
        <v>.</v>
      </c>
      <c r="KY16" s="25" t="str">
        <f>IF(ISBLANK(LitRev!KY16),".",LitRev!KY16)</f>
        <v>.</v>
      </c>
      <c r="KZ16" s="25" t="str">
        <f>IF(ISBLANK(LitRev!KZ16),".",LitRev!KZ16)</f>
        <v>.</v>
      </c>
      <c r="LA16" s="25" t="str">
        <f>IF(ISBLANK(LitRev!LA16),".",LitRev!LA16)</f>
        <v>.</v>
      </c>
      <c r="LB16" s="25" t="str">
        <f>IF(ISBLANK(LitRev!LB16),".",LitRev!LB16)</f>
        <v>.</v>
      </c>
      <c r="LC16" s="25" t="str">
        <f>IF(ISBLANK(LitRev!LC16),".",LitRev!LC16)</f>
        <v>.</v>
      </c>
      <c r="LD16" s="25" t="str">
        <f>IF(ISBLANK(LitRev!LD16),".",LitRev!LD16)</f>
        <v>.</v>
      </c>
      <c r="LE16" s="25" t="str">
        <f>IF(ISBLANK(LitRev!LE16),".",LitRev!LE16)</f>
        <v>.</v>
      </c>
      <c r="LF16" s="25" t="str">
        <f>IF(ISBLANK(LitRev!LF16),".",LitRev!LF16)</f>
        <v>.</v>
      </c>
      <c r="LG16" s="25" t="str">
        <f>IF(ISBLANK(LitRev!LG16),".",LitRev!LG16)</f>
        <v>.</v>
      </c>
      <c r="LH16" s="25" t="str">
        <f>IF(ISBLANK(LitRev!LH16),".",LitRev!LH16)</f>
        <v>.</v>
      </c>
      <c r="LI16" s="25" t="str">
        <f>IF(ISBLANK(LitRev!LI16),".",LitRev!LI16)</f>
        <v>.</v>
      </c>
      <c r="LJ16" s="25" t="str">
        <f>IF(ISBLANK(LitRev!LJ16),".",LitRev!LJ16)</f>
        <v>.</v>
      </c>
      <c r="LK16" s="25" t="str">
        <f>IF(ISBLANK(LitRev!LK16),".",LitRev!LK16)</f>
        <v>.</v>
      </c>
      <c r="LL16" s="25" t="str">
        <f>IF(ISBLANK(LitRev!LL16),".",LitRev!LL16)</f>
        <v>.</v>
      </c>
      <c r="LM16" s="25" t="str">
        <f>IF(ISBLANK(LitRev!LM16),".",LitRev!LM16)</f>
        <v>.</v>
      </c>
      <c r="LN16" s="25" t="str">
        <f>IF(ISBLANK(LitRev!LN16),".",LitRev!LN16)</f>
        <v>.</v>
      </c>
      <c r="LO16" s="25" t="str">
        <f>IF(ISBLANK(LitRev!LO16),".",LitRev!LO16)</f>
        <v>.</v>
      </c>
      <c r="LP16" s="25" t="str">
        <f>IF(ISBLANK(LitRev!LP16),".",LitRev!LP16)</f>
        <v>.</v>
      </c>
      <c r="LQ16" s="25" t="str">
        <f>IF(ISBLANK(LitRev!LQ16),".",LitRev!LQ16)</f>
        <v>.</v>
      </c>
      <c r="LR16" s="25" t="str">
        <f>IF(ISBLANK(LitRev!LR16),".",LitRev!LR16)</f>
        <v>.</v>
      </c>
      <c r="LS16" s="25" t="str">
        <f>IF(ISBLANK(LitRev!LS16),".",LitRev!LS16)</f>
        <v>.</v>
      </c>
      <c r="LT16" s="25" t="str">
        <f>IF(ISBLANK(LitRev!LT16),".",LitRev!LT16)</f>
        <v>.</v>
      </c>
      <c r="LU16" s="25" t="str">
        <f>IF(ISBLANK(LitRev!LU16),".",LitRev!LU16)</f>
        <v>.</v>
      </c>
      <c r="LV16" s="25" t="str">
        <f>IF(ISBLANK(LitRev!LV16),".",LitRev!LV16)</f>
        <v>.</v>
      </c>
      <c r="LW16" s="25" t="str">
        <f>IF(ISBLANK(LitRev!LW16),".",LitRev!LW16)</f>
        <v>.</v>
      </c>
      <c r="LX16" s="25" t="str">
        <f>IF(ISBLANK(LitRev!LX16),".",LitRev!LX16)</f>
        <v>.</v>
      </c>
      <c r="LY16" s="25" t="str">
        <f>IF(ISBLANK(LitRev!LY16),".",LitRev!LY16)</f>
        <v>.</v>
      </c>
      <c r="LZ16" s="25" t="str">
        <f>IF(ISBLANK(LitRev!LZ16),".",LitRev!LZ16)</f>
        <v>.</v>
      </c>
      <c r="MA16" s="25" t="str">
        <f>IF(ISBLANK(LitRev!MA16),".",LitRev!MA16)</f>
        <v>.</v>
      </c>
      <c r="MB16" s="25" t="str">
        <f>IF(ISBLANK(LitRev!MB16),".",LitRev!MB16)</f>
        <v>.</v>
      </c>
      <c r="MC16" s="25" t="str">
        <f>IF(ISBLANK(LitRev!MC16),".",LitRev!MC16)</f>
        <v>.</v>
      </c>
      <c r="MD16" s="25" t="str">
        <f>IF(ISBLANK(LitRev!MD16),".",LitRev!MD16)</f>
        <v>.</v>
      </c>
      <c r="ME16" s="25" t="str">
        <f>IF(ISBLANK(LitRev!ME16),".",LitRev!ME16)</f>
        <v>.</v>
      </c>
      <c r="MF16" s="25" t="str">
        <f>IF(ISBLANK(LitRev!MF16),".",LitRev!MF16)</f>
        <v>.</v>
      </c>
      <c r="MG16" s="25" t="str">
        <f>IF(ISBLANK(LitRev!MG16),".",LitRev!MG16)</f>
        <v>.</v>
      </c>
      <c r="MH16" s="25" t="str">
        <f>IF(ISBLANK(LitRev!MH16),".",LitRev!MH16)</f>
        <v>.</v>
      </c>
      <c r="MI16" s="25" t="str">
        <f>IF(ISBLANK(LitRev!MI16),".",LitRev!MI16)</f>
        <v>.</v>
      </c>
      <c r="MJ16" s="25" t="str">
        <f>IF(ISBLANK(LitRev!MJ16),".",LitRev!MJ16)</f>
        <v>.</v>
      </c>
      <c r="MK16" s="25" t="str">
        <f>IF(ISBLANK(LitRev!MK16),".",LitRev!MK16)</f>
        <v>.</v>
      </c>
      <c r="ML16" s="25" t="str">
        <f>IF(ISBLANK(LitRev!ML16),".",LitRev!ML16)</f>
        <v>.</v>
      </c>
      <c r="MM16" s="25" t="str">
        <f>IF(ISBLANK(LitRev!MM16),".",LitRev!MM16)</f>
        <v>.</v>
      </c>
      <c r="MN16" s="25" t="str">
        <f>IF(ISBLANK(LitRev!MN16),".",LitRev!MN16)</f>
        <v>.</v>
      </c>
      <c r="MO16" s="25" t="str">
        <f>IF(ISBLANK(LitRev!MO16),".",LitRev!MO16)</f>
        <v>.</v>
      </c>
      <c r="MP16" s="25" t="str">
        <f>IF(ISBLANK(LitRev!MP16),".",LitRev!MP16)</f>
        <v>.</v>
      </c>
      <c r="MQ16" s="25" t="str">
        <f>IF(ISBLANK(LitRev!MQ16),".",LitRev!MQ16)</f>
        <v>.</v>
      </c>
      <c r="MR16" s="25" t="str">
        <f>IF(ISBLANK(LitRev!MR16),".",LitRev!MR16)</f>
        <v>.</v>
      </c>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5"/>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5"/>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5"/>
      <c r="RK16" s="25"/>
      <c r="RL16" s="25"/>
      <c r="RM16" s="25"/>
      <c r="RN16" s="25"/>
      <c r="RO16" s="25"/>
    </row>
    <row r="17" spans="1:483" x14ac:dyDescent="0.25">
      <c r="A17" s="34" t="s">
        <v>2019</v>
      </c>
      <c r="B17" t="s">
        <v>1967</v>
      </c>
      <c r="C17" s="25" t="str">
        <f>IF(ISBLANK(LitRev!C17),".",LitRev!C17)</f>
        <v>Adusumilli, Naveen; Taylor, C. Robert; Lacewell, Ronald; Rister, M. Edward</v>
      </c>
      <c r="D17" s="25" t="str">
        <f>IF(ISBLANK(LitRev!D17),".",LitRev!D17)</f>
        <v>Adusumilli, Naveen; Taylor, C. Robert; Lacewell, Ronald; Rister, M. Edward</v>
      </c>
      <c r="E17" s="25" t="str">
        <f>IF(ISBLANK(LitRev!E17),".",LitRev!E17)</f>
        <v>Babcock, Bruce A.</v>
      </c>
      <c r="F17" s="25" t="str">
        <f>IF(ISBLANK(LitRev!F17),".",LitRev!F17)</f>
        <v>Babcock, Bruce A.</v>
      </c>
      <c r="G17" s="25" t="str">
        <f>IF(ISBLANK(LitRev!G17),".",LitRev!G17)</f>
        <v>Babcock, Bruce A.</v>
      </c>
      <c r="H17" s="25" t="str">
        <f>IF(ISBLANK(LitRev!H17),".",LitRev!H17)</f>
        <v>Babcock, Bruce A.</v>
      </c>
      <c r="I17" s="25" t="str">
        <f>IF(ISBLANK(LitRev!I17),".",LitRev!I17)</f>
        <v>Babcock, Bruce A.</v>
      </c>
      <c r="J17" s="25" t="str">
        <f>IF(ISBLANK(LitRev!J17),".",LitRev!J17)</f>
        <v>Babcock, Bruce A.</v>
      </c>
      <c r="K17" s="25" t="str">
        <f>IF(ISBLANK(LitRev!K17),".",LitRev!K17)</f>
        <v>Babcock, Bruce A.</v>
      </c>
      <c r="L17" s="25" t="str">
        <f>IF(ISBLANK(LitRev!L17),".",LitRev!L17)</f>
        <v>Babcock, Bruce A.</v>
      </c>
      <c r="M17" s="25" t="str">
        <f>IF(ISBLANK(LitRev!M17),".",LitRev!M17)</f>
        <v>Babcock, Bruce A.</v>
      </c>
      <c r="N17" s="25" t="str">
        <f>IF(ISBLANK(LitRev!N17),".",LitRev!N17)</f>
        <v>Babcock, Bruce A.</v>
      </c>
      <c r="O17" s="25" t="str">
        <f>IF(ISBLANK(LitRev!O17),".",LitRev!O17)</f>
        <v>Babcock, Bruce A.</v>
      </c>
      <c r="P17" s="25" t="str">
        <f>IF(ISBLANK(LitRev!P17),".",LitRev!P17)</f>
        <v>Babcock, Bruce A.</v>
      </c>
      <c r="Q17" s="25" t="str">
        <f>IF(ISBLANK(LitRev!Q17),".",LitRev!Q17)</f>
        <v>Babcock, Bruce A.</v>
      </c>
      <c r="R17" s="25" t="str">
        <f>IF(ISBLANK(LitRev!R17),".",LitRev!R17)</f>
        <v>Babcock, Bruce A.</v>
      </c>
      <c r="S17" s="25" t="str">
        <f>IF(ISBLANK(LitRev!S17),".",LitRev!S17)</f>
        <v>Babcock, Bruce A.</v>
      </c>
      <c r="T17" s="25" t="str">
        <f>IF(ISBLANK(LitRev!T17),".",LitRev!T17)</f>
        <v>Babcock, Bruce A.</v>
      </c>
      <c r="U17" s="25" t="str">
        <f>IF(ISBLANK(LitRev!U17),".",LitRev!U17)</f>
        <v>Babcock, Bruce A.; Barr, Kanlaya Jintanakul; Carriquiry, Miguel Alberto; others</v>
      </c>
      <c r="V17" s="25" t="str">
        <f>IF(ISBLANK(LitRev!V17),".",LitRev!V17)</f>
        <v>Babcock, Bruce A.; Barr, Kanlaya Jintanakul; Carriquiry, Miguel Alberto; others</v>
      </c>
      <c r="W17" s="25" t="str">
        <f>IF(ISBLANK(LitRev!W17),".",LitRev!W17)</f>
        <v>Babcock, Bruce A.; Barr, Kanlaya Jintanakul; Carriquiry, Miguel Alberto; others</v>
      </c>
      <c r="X17" s="25" t="str">
        <f>IF(ISBLANK(LitRev!X17),".",LitRev!X17)</f>
        <v>Babcock, Bruce A.; Barr, Kanlaya Jintanakul; Carriquiry, Miguel Alberto; others</v>
      </c>
      <c r="Y17" s="25" t="str">
        <f>IF(ISBLANK(LitRev!Y17),".",LitRev!Y17)</f>
        <v>Babcock, Bruce A.; Barr, Kanlaya Jintanakul; Carriquiry, Miguel Alberto; others</v>
      </c>
      <c r="Z17" s="25" t="str">
        <f>IF(ISBLANK(LitRev!Z17),".",LitRev!Z17)</f>
        <v>Babcock, Bruce A.; Barr, Kanlaya Jintanakul; Carriquiry, Miguel Alberto; others</v>
      </c>
      <c r="AA17" s="25" t="str">
        <f>IF(ISBLANK(LitRev!AA17),".",LitRev!AA17)</f>
        <v>Babcock, Bruce A.; Barr, Kanlaya Jintanakul; Carriquiry, Miguel Alberto; others</v>
      </c>
      <c r="AB17" s="25" t="str">
        <f>IF(ISBLANK(LitRev!AB17),".",LitRev!AB17)</f>
        <v>Babcock, Bruce A.; Barr, Kanlaya Jintanakul; Carriquiry, Miguel Alberto; others</v>
      </c>
      <c r="AC17" s="25" t="str">
        <f>IF(ISBLANK(LitRev!AC17),".",LitRev!AC17)</f>
        <v>Babcock, Bruce A.; Barr, Kanlaya Jintanakul; Carriquiry, Miguel Alberto; others</v>
      </c>
      <c r="AD17" s="25" t="str">
        <f>IF(ISBLANK(LitRev!AD17),".",LitRev!AD17)</f>
        <v>Babcock, Bruce A.; Barr, Kanlaya Jintanakul; Carriquiry, Miguel Alberto; others</v>
      </c>
      <c r="AE17" s="25" t="str">
        <f>IF(ISBLANK(LitRev!AE17),".",LitRev!AE17)</f>
        <v>Babcock, Bruce A.; Barr, Kanlaya Jintanakul; Carriquiry, Miguel Alberto; others</v>
      </c>
      <c r="AF17" s="25" t="str">
        <f>IF(ISBLANK(LitRev!AF17),".",LitRev!AF17)</f>
        <v>Babcock, Bruce A.; Barr, Kanlaya Jintanakul; Carriquiry, Miguel Alberto; others</v>
      </c>
      <c r="AG17" s="25" t="str">
        <f>IF(ISBLANK(LitRev!AG17),".",LitRev!AG17)</f>
        <v>Babcock, Bruce A.; Barr, Kanlaya Jintanakul; Carriquiry, Miguel Alberto; others</v>
      </c>
      <c r="AH17" s="25" t="str">
        <f>IF(ISBLANK(LitRev!AH17),".",LitRev!AH17)</f>
        <v>Babcock, Bruce A.; Barr, Kanlaya Jintanakul; Carriquiry, Miguel Alberto; others</v>
      </c>
      <c r="AI17" s="25" t="str">
        <f>IF(ISBLANK(LitRev!AI17),".",LitRev!AI17)</f>
        <v>Babcock, Bruce A.; Barr, Kanlaya Jintanakul; Carriquiry, Miguel Alberto; others</v>
      </c>
      <c r="AJ17" s="25" t="str">
        <f>IF(ISBLANK(LitRev!AJ17),".",LitRev!AJ17)</f>
        <v>Babcock, Bruce A.</v>
      </c>
      <c r="AK17" s="25" t="str">
        <f>IF(ISBLANK(LitRev!AK17),".",LitRev!AK17)</f>
        <v>Babcock, Bruce A.</v>
      </c>
      <c r="AL17" s="25" t="str">
        <f>IF(ISBLANK(LitRev!AL17),".",LitRev!AL17)</f>
        <v>Babcock, Bruce A.</v>
      </c>
      <c r="AM17" s="25" t="str">
        <f>IF(ISBLANK(LitRev!AM17),".",LitRev!AM17)</f>
        <v>Babcock, Bruce A.</v>
      </c>
      <c r="AN17" s="25" t="str">
        <f>IF(ISBLANK(LitRev!AN17),".",LitRev!AN17)</f>
        <v>Babcock, Bruce A.</v>
      </c>
      <c r="AO17" s="25" t="str">
        <f>IF(ISBLANK(LitRev!AO17),".",LitRev!AO17)</f>
        <v>Babcock, Bruce A.</v>
      </c>
      <c r="AP17" s="25" t="str">
        <f>IF(ISBLANK(LitRev!AP17),".",LitRev!AP17)</f>
        <v>Babcock, Bruce A.</v>
      </c>
      <c r="AQ17" s="25" t="str">
        <f>IF(ISBLANK(LitRev!AQ17),".",LitRev!AQ17)</f>
        <v>Babcock, Bruce A.</v>
      </c>
      <c r="AR17" s="25" t="str">
        <f>IF(ISBLANK(LitRev!AR17),".",LitRev!AR17)</f>
        <v>Babcock, Bruce A.; Zhou, Wei</v>
      </c>
      <c r="AS17" s="25" t="str">
        <f>IF(ISBLANK(LitRev!AS17),".",LitRev!AS17)</f>
        <v>Babcock, Bruce A.; Zhou, Wei</v>
      </c>
      <c r="AT17" s="25" t="str">
        <f>IF(ISBLANK(LitRev!AT17),".",LitRev!AT17)</f>
        <v>Babcock, Bruce A.; Zhou, Wei</v>
      </c>
      <c r="AU17" s="25" t="str">
        <f>IF(ISBLANK(LitRev!AU17),".",LitRev!AU17)</f>
        <v>Babcock, Bruce A.; Zhou, Wei</v>
      </c>
      <c r="AV17" s="25" t="str">
        <f>IF(ISBLANK(LitRev!AV17),".",LitRev!AV17)</f>
        <v>Babcock, Bruce A.; Zhou, Wei</v>
      </c>
      <c r="AW17" s="25" t="str">
        <f>IF(ISBLANK(LitRev!AW17),".",LitRev!AW17)</f>
        <v>Babcock, Bruce A.; Zhou, Wei</v>
      </c>
      <c r="AX17" s="25" t="str">
        <f>IF(ISBLANK(LitRev!AX17),".",LitRev!AX17)</f>
        <v>Babcock, Bruce A.; Zhou, Wei</v>
      </c>
      <c r="AY17" s="25" t="str">
        <f>IF(ISBLANK(LitRev!AY17),".",LitRev!AY17)</f>
        <v>Beach, Robert H.; McCarl, Bruce A.</v>
      </c>
      <c r="AZ17" s="25" t="str">
        <f>IF(ISBLANK(LitRev!AZ17),".",LitRev!AZ17)</f>
        <v>Beach, Robert H.; McCarl, Bruce A.</v>
      </c>
      <c r="BA17" s="25" t="str">
        <f>IF(ISBLANK(LitRev!BA17),".",LitRev!BA17)</f>
        <v xml:space="preserve">Bento, Antonio; Klotz, Richard </v>
      </c>
      <c r="BB17" s="25" t="str">
        <f>IF(ISBLANK(LitRev!BB17),".",LitRev!BB17)</f>
        <v xml:space="preserve">Bento, Antonio; Klotz, Richard </v>
      </c>
      <c r="BC17" s="25" t="str">
        <f>IF(ISBLANK(LitRev!BC17),".",LitRev!BC17)</f>
        <v xml:space="preserve">Bento, Antonio; Klotz, Richard </v>
      </c>
      <c r="BD17" s="25" t="str">
        <f>IF(ISBLANK(LitRev!BD17),".",LitRev!BD17)</f>
        <v xml:space="preserve">Bento, Antonio; Klotz, Richard </v>
      </c>
      <c r="BE17" s="25" t="str">
        <f>IF(ISBLANK(LitRev!BE17),".",LitRev!BE17)</f>
        <v>Carter, Colin; Rausser, Gordon; Smith, Aaron</v>
      </c>
      <c r="BF17" s="25" t="str">
        <f>IF(ISBLANK(LitRev!BF17),".",LitRev!BF17)</f>
        <v>Carter, Colin; Rausser, Gordon; Smith, Aaron</v>
      </c>
      <c r="BG17" s="25" t="str">
        <f>IF(ISBLANK(LitRev!BG17),".",LitRev!BG17)</f>
        <v>Chen, Xiaoguang; Huang, Haixiao; Khanna, Madhu; Önal, Hayri</v>
      </c>
      <c r="BH17" s="25" t="str">
        <f>IF(ISBLANK(LitRev!BH17),".",LitRev!BH17)</f>
        <v>Chen, Xiaoguang; Huang, Haixiao; Khanna, Madhu; Önal, Hayri</v>
      </c>
      <c r="BI17" s="25" t="str">
        <f>IF(ISBLANK(LitRev!BI17),".",LitRev!BI17)</f>
        <v>Chen, Xiaoguang; Huang, Haixiao; Khanna, Madhu; Önal, Hayri</v>
      </c>
      <c r="BJ17" s="25" t="str">
        <f>IF(ISBLANK(LitRev!BJ17),".",LitRev!BJ17)</f>
        <v>Chen, Xiaoguang; Huang, Haixiao; Khanna, Madhu; Önal, Hayri</v>
      </c>
      <c r="BK17" s="25" t="str">
        <f>IF(ISBLANK(LitRev!BK17),".",LitRev!BK17)</f>
        <v>Chen, Xiaoguang; Huang, Haixiao; Khanna, Madhu; Önal, Hayri</v>
      </c>
      <c r="BL17" s="25" t="str">
        <f>IF(ISBLANK(LitRev!BL17),".",LitRev!BL17)</f>
        <v>Chen, Xiaoguang; Khanna, Madhu</v>
      </c>
      <c r="BM17" s="25" t="str">
        <f>IF(ISBLANK(LitRev!BM17),".",LitRev!BM17)</f>
        <v>Chen, Xiaoguang; Khanna, Madhu</v>
      </c>
      <c r="BN17" s="25" t="str">
        <f>IF(ISBLANK(LitRev!BN17),".",LitRev!BN17)</f>
        <v>Chen, Xiaoguang; Khanna, Madhu</v>
      </c>
      <c r="BO17" s="25" t="str">
        <f>IF(ISBLANK(LitRev!BO17),".",LitRev!BO17)</f>
        <v>Chen, Xiaoguang; Khanna, Madhu</v>
      </c>
      <c r="BP17" s="25" t="str">
        <f>IF(ISBLANK(LitRev!BP17),".",LitRev!BP17)</f>
        <v>Chen, Xiaoguang; Khanna, Madhu</v>
      </c>
      <c r="BQ17" s="25" t="str">
        <f>IF(ISBLANK(LitRev!BQ17),".",LitRev!BQ17)</f>
        <v>Chen, Xiaoguang; Khanna, Madhu</v>
      </c>
      <c r="BR17" s="25" t="str">
        <f>IF(ISBLANK(LitRev!BR17),".",LitRev!BR17)</f>
        <v>Chen, Xiaoguang; Khanna, Madhu</v>
      </c>
      <c r="BS17" s="25" t="str">
        <f>IF(ISBLANK(LitRev!BS17),".",LitRev!BS17)</f>
        <v>Congressional Budget Office (CBO)</v>
      </c>
      <c r="BT17" s="25" t="str">
        <f>IF(ISBLANK(LitRev!BT17),".",LitRev!BT17)</f>
        <v>Cui, Jingbo; Lapan, Harvey; Moschini, GianCarlo; Cooper, Joseph</v>
      </c>
      <c r="BU17" s="25" t="str">
        <f>IF(ISBLANK(LitRev!BU17),".",LitRev!BU17)</f>
        <v>Cui, Jingbo; Lapan, Harvey; Moschini, GianCarlo; Cooper, Joseph</v>
      </c>
      <c r="BV17" s="25" t="str">
        <f>IF(ISBLANK(LitRev!BV17),".",LitRev!BV17)</f>
        <v>Cui, Jingbo; Lapan, Harvey; Moschini, GianCarlo; Cooper, Joseph</v>
      </c>
      <c r="BW17" s="25" t="str">
        <f>IF(ISBLANK(LitRev!BW17),".",LitRev!BW17)</f>
        <v>Cui, Jingbo; Lapan, Harvey; Moschini, GianCarlo; Cooper, Joseph</v>
      </c>
      <c r="BX17" s="25" t="str">
        <f>IF(ISBLANK(LitRev!BX17),".",LitRev!BX17)</f>
        <v>Cui, Jingbo; Lapan, Harvey; Moschini, GianCarlo; Cooper, Joseph</v>
      </c>
      <c r="BY17" s="25" t="str">
        <f>IF(ISBLANK(LitRev!BY17),".",LitRev!BY17)</f>
        <v>Cui, Jingbo; Lapan, Harvey; Moschini, GianCarlo; Cooper, Joseph</v>
      </c>
      <c r="BZ17" s="25" t="str">
        <f>IF(ISBLANK(LitRev!BZ17),".",LitRev!BZ17)</f>
        <v>Dhoubhadel, Sunil P.; Azzam, Azzeddine M.; Stockton, Matthew C.</v>
      </c>
      <c r="CA17" s="25" t="str">
        <f>IF(ISBLANK(LitRev!CA17),".",LitRev!CA17)</f>
        <v>Fabiosa, Jacinto F.; Beghin, John C.; Dong, Fengxia; Elobeid, Amani; Tokgoz, Simla; Yu, Tun-Hsiang</v>
      </c>
      <c r="CB17" s="25" t="str">
        <f>IF(ISBLANK(LitRev!CB17),".",LitRev!CB17)</f>
        <v>Ferris, John (Jake); Joshi, Satish</v>
      </c>
      <c r="CC17" s="25" t="str">
        <f>IF(ISBLANK(LitRev!CC17),".",LitRev!CC17)</f>
        <v>Ferris, John (Jake); Joshi, Satish</v>
      </c>
      <c r="CD17" s="25" t="str">
        <f>IF(ISBLANK(LitRev!CD17),".",LitRev!CD17)</f>
        <v>Ferris, John (Jake); Joshi, Satish</v>
      </c>
      <c r="CE17" s="25" t="str">
        <f>IF(ISBLANK(LitRev!CE17),".",LitRev!CE17)</f>
        <v>Ferris, John (Jake); Joshi, Satish</v>
      </c>
      <c r="CF17" s="25" t="str">
        <f>IF(ISBLANK(LitRev!CF17),".",LitRev!CF17)</f>
        <v>Gehlhar, Mark; Ashley Winston; Agapi Somwaru</v>
      </c>
      <c r="CG17" s="25" t="str">
        <f>IF(ISBLANK(LitRev!CG17),".",LitRev!CG17)</f>
        <v>Gehlhar, Mark; Ashley Winston; Agapi Somwaru</v>
      </c>
      <c r="CH17" s="25" t="str">
        <f>IF(ISBLANK(LitRev!CH17),".",LitRev!CH17)</f>
        <v>Gehlhar, Mark; Ashley Winston; Agapi Somwaru</v>
      </c>
      <c r="CI17" s="25" t="str">
        <f>IF(ISBLANK(LitRev!CI17),".",LitRev!CI17)</f>
        <v>Gehlhar, Mark; Ashley Winston; Agapi Somwaru</v>
      </c>
      <c r="CJ17" s="25" t="str">
        <f>IF(ISBLANK(LitRev!CJ17),".",LitRev!CJ17)</f>
        <v>Gehlhar, Mark; Ashley Winston; Agapi Somwaru</v>
      </c>
      <c r="CK17" s="25" t="str">
        <f>IF(ISBLANK(LitRev!CK17),".",LitRev!CK17)</f>
        <v>Gehlhar, Mark; Ashley Winston; Agapi Somwaru</v>
      </c>
      <c r="CL17" s="25" t="str">
        <f>IF(ISBLANK(LitRev!CL17),".",LitRev!CL17)</f>
        <v>Gohin, Alexandre</v>
      </c>
      <c r="CM17" s="25" t="str">
        <f>IF(ISBLANK(LitRev!CM17),".",LitRev!CM17)</f>
        <v>Gohin, Alexandre</v>
      </c>
      <c r="CN17" s="25" t="str">
        <f>IF(ISBLANK(LitRev!CN17),".",LitRev!CN17)</f>
        <v>Gohin, Alexandre</v>
      </c>
      <c r="CO17" s="25" t="str">
        <f>IF(ISBLANK(LitRev!CO17),".",LitRev!CO17)</f>
        <v>Hausman, Cathrine; Auffhammer, Maximilian; Berk, Peter</v>
      </c>
      <c r="CP17" s="25" t="str">
        <f>IF(ISBLANK(LitRev!CP17),".",LitRev!CP17)</f>
        <v>Herreros, Óscar Peláez; Peña, Rafael Pérez; Sánchez, Jaime Enrique Salgado</v>
      </c>
      <c r="CQ17" s="25" t="str">
        <f>IF(ISBLANK(LitRev!CQ17),".",LitRev!CQ17)</f>
        <v>Huang, Haixiao; Khanna, Madhu; Önal, Hayri; Chen, Xiaoguang</v>
      </c>
      <c r="CR17" s="25" t="str">
        <f>IF(ISBLANK(LitRev!CR17),".",LitRev!CR17)</f>
        <v>Huang, Haixiao; Khanna, Madhu; Önal, Hayri; Chen, Xiaoguang</v>
      </c>
      <c r="CS17" s="25" t="str">
        <f>IF(ISBLANK(LitRev!CS17),".",LitRev!CS17)</f>
        <v>Huang, Haixiao; Khanna, Madhu; Önal, Hayri; Chen, Xiaoguang</v>
      </c>
      <c r="CT17" s="25" t="str">
        <f>IF(ISBLANK(LitRev!CT17),".",LitRev!CT17)</f>
        <v>Huang, Jikun; Yang, Jun; Msangi, Siwa; Rozelle, Scott; Weersink, Alfons</v>
      </c>
      <c r="CU17" s="25" t="str">
        <f>IF(ISBLANK(LitRev!CU17),".",LitRev!CU17)</f>
        <v>Huang, Jikun; Yang, Jun; Msangi, Siwa; Rozelle, Scott; Weersink, Alfons</v>
      </c>
      <c r="CV17" s="25" t="str">
        <f>IF(ISBLANK(LitRev!CV17),".",LitRev!CV17)</f>
        <v>Huang, Jikun; Yang, Jun; Msangi, Siwa; Rozelle, Scott; Weersink, Alfons</v>
      </c>
      <c r="CW17" s="25" t="str">
        <f>IF(ISBLANK(LitRev!CW17),".",LitRev!CW17)</f>
        <v>Huang, Jikun; Yang, Jun; Msangi, Siwa; Rozelle, Scott; Weersink, Alfons</v>
      </c>
      <c r="CX17" s="25" t="str">
        <f>IF(ISBLANK(LitRev!CX17),".",LitRev!CX17)</f>
        <v>Huang, Jikun; Yang, Jun; Msangi, Siwa; Rozelle, Scott; Weersink, Alfons</v>
      </c>
      <c r="CY17" s="25" t="str">
        <f>IF(ISBLANK(LitRev!CY17),".",LitRev!CY17)</f>
        <v>Huang, Jikun; Yang, Jun; Msangi, Siwa; Rozelle, Scott; Weersink, Alfons</v>
      </c>
      <c r="CZ17" s="25" t="str">
        <f>IF(ISBLANK(LitRev!CZ17),".",LitRev!CZ17)</f>
        <v>Huang, Jikun; Yang, Jun; Msangi, Siwa; Rozelle, Scott; Weersink, Alfons</v>
      </c>
      <c r="DA17" s="25" t="str">
        <f>IF(ISBLANK(LitRev!DA17),".",LitRev!DA17)</f>
        <v>Huang, Jikun; Yang, Jun; Msangi, Siwa; Rozelle, Scott; Weersink, Alfons</v>
      </c>
      <c r="DB17" s="25" t="str">
        <f>IF(ISBLANK(LitRev!DB17),".",LitRev!DB17)</f>
        <v>Khanna, Madhu; Oliver, Anthony</v>
      </c>
      <c r="DC17" s="25" t="str">
        <f>IF(ISBLANK(LitRev!DC17),".",LitRev!DC17)</f>
        <v>Khanna, Madhu; Oliver, Anthony</v>
      </c>
      <c r="DD17" s="25" t="str">
        <f>IF(ISBLANK(LitRev!DD17),".",LitRev!DD17)</f>
        <v>Khanna, Madhu; Oliver, Anthony</v>
      </c>
      <c r="DE17" s="25" t="str">
        <f>IF(ISBLANK(LitRev!DE17),".",LitRev!DE17)</f>
        <v>Khanna, Madhu; Oliver, Anthony</v>
      </c>
      <c r="DF17" s="25" t="str">
        <f>IF(ISBLANK(LitRev!DF17),".",LitRev!DF17)</f>
        <v>Meyer, Seth; Thompson, Wyatt</v>
      </c>
      <c r="DG17" s="25" t="str">
        <f>IF(ISBLANK(LitRev!DG17),".",LitRev!DG17)</f>
        <v>Meyer, Seth; Thompson, Wyatt</v>
      </c>
      <c r="DH17" s="25" t="str">
        <f>IF(ISBLANK(LitRev!DH17),".",LitRev!DH17)</f>
        <v>Meyer, Seth; Thompson, Wyatt</v>
      </c>
      <c r="DI17" s="25" t="str">
        <f>IF(ISBLANK(LitRev!DI17),".",LitRev!DI17)</f>
        <v>Meyer, Seth; Thompson, Wyatt</v>
      </c>
      <c r="DJ17" s="25" t="str">
        <f>IF(ISBLANK(LitRev!DJ17),".",LitRev!DJ17)</f>
        <v>Mosnier, A.; Havlík, P.; Valin, H.; Baker, J.; Murray, B.; Feng, S.; Obersteiner, M.; McCarl, B. A.; Rose, S. K.; Schneider, U. A.</v>
      </c>
      <c r="DK17" s="25" t="str">
        <f>IF(ISBLANK(LitRev!DK17),".",LitRev!DK17)</f>
        <v>Mosnier, A.; Havlík, P.; Valin, H.; Baker, J.; Murray, B.; Feng, S.; Obersteiner, M.; McCarl, B. A.; Rose, S. K.; Schneider, U. A.</v>
      </c>
      <c r="DL17" s="25" t="str">
        <f>IF(ISBLANK(LitRev!DL17),".",LitRev!DL17)</f>
        <v>Mosnier, A.; Havlík, P.; Valin, H.; Baker, J.; Murray, B.; Feng, S.; Obersteiner, M.; McCarl, B. A.; Rose, S. K.; Schneider, U. A.</v>
      </c>
      <c r="DM17" s="25" t="str">
        <f>IF(ISBLANK(LitRev!DM17),".",LitRev!DM17)</f>
        <v>Mosnier, A.; Havlík, P.; Valin, H.; Baker, J.; Murray, B.; Feng, S.; Obersteiner, M.; McCarl, B. A.; Rose, S. K.; Schneider, U. A.</v>
      </c>
      <c r="DN17" s="25" t="str">
        <f>IF(ISBLANK(LitRev!DN17),".",LitRev!DN17)</f>
        <v>Mosnier, A.; Havlík, P.; Valin, H.; Baker, J.; Murray, B.; Feng, S.; Obersteiner, M.; McCarl, B. A.; Rose, S. K.; Schneider, U. A.</v>
      </c>
      <c r="DO17" s="25" t="str">
        <f>IF(ISBLANK(LitRev!DO17),".",LitRev!DO17)</f>
        <v>Mosnier, A.; Havlík, P.; Valin, H.; Baker, J.; Murray, B.; Feng, S.; Obersteiner, M.; McCarl, B. A.; Rose, S. K.; Schneider, U. A.</v>
      </c>
      <c r="DP17" s="25" t="str">
        <f>IF(ISBLANK(LitRev!DP17),".",LitRev!DP17)</f>
        <v>Mosnier, A.; Havlík, P.; Valin, H.; Baker, J.; Murray, B.; Feng, S.; Obersteiner, M.; McCarl, B. A.; Rose, S. K.; Schneider, U. A.</v>
      </c>
      <c r="DQ17" s="25" t="str">
        <f>IF(ISBLANK(LitRev!DQ17),".",LitRev!DQ17)</f>
        <v>Mosnier, A.; Havlík, P.; Valin, H.; Baker, J.; Murray, B.; Feng, S.; Obersteiner, M.; McCarl, B. A.; Rose, S. K.; Schneider, U. A.</v>
      </c>
      <c r="DR17" s="25" t="str">
        <f>IF(ISBLANK(LitRev!DR17),".",LitRev!DR17)</f>
        <v>Mosnier, A.; Havlík, P.; Valin, H.; Baker, J.; Murray, B.; Feng, S.; Obersteiner, M.; McCarl, B. A.; Rose, S. K.; Schneider, U. A.</v>
      </c>
      <c r="DS17" s="25" t="str">
        <f>IF(ISBLANK(LitRev!DS17),".",LitRev!DS17)</f>
        <v>Mosnier, A.; Havlík, P.; Valin, H.; Baker, J.; Murray, B.; Feng, S.; Obersteiner, M.; McCarl, B. A.; Rose, S. K.; Schneider, U. A.</v>
      </c>
      <c r="DT17" s="25" t="str">
        <f>IF(ISBLANK(LitRev!DT17),".",LitRev!DT17)</f>
        <v>Mosnier, A.; Havlík, P.; Valin, H.; Baker, J.; Murray, B.; Feng, S.; Obersteiner, M.; McCarl, B. A.; Rose, S. K.; Schneider, U. A.</v>
      </c>
      <c r="DU17" s="25" t="str">
        <f>IF(ISBLANK(LitRev!DU17),".",LitRev!DU17)</f>
        <v>Mosnier, A.; Havlík, P.; Valin, H.; Baker, J.; Murray, B.; Feng, S.; Obersteiner, M.; McCarl, B. A.; Rose, S. K.; Schneider, U. A.</v>
      </c>
      <c r="DV17" s="25" t="str">
        <f>IF(ISBLANK(LitRev!DV17),".",LitRev!DV17)</f>
        <v>Mosnier, A.; Havlík, P.; Valin, H.; Baker, J.; Murray, B.; Feng, S.; Obersteiner, M.; McCarl, B. A.; Rose, S. K.; Schneider, U. A.</v>
      </c>
      <c r="DW17" s="25" t="str">
        <f>IF(ISBLANK(LitRev!DW17),".",LitRev!DW17)</f>
        <v>Mosnier, A.; Havlík, P.; Valin, H.; Baker, J.; Murray, B.; Feng, S.; Obersteiner, M.; McCarl, B. A.; Rose, S. K.; Schneider, U. A.</v>
      </c>
      <c r="DX17" s="25" t="str">
        <f>IF(ISBLANK(LitRev!DX17),".",LitRev!DX17)</f>
        <v>Nuñez, Hector M.; Önal, Hayri; Khanna, Madhu</v>
      </c>
      <c r="DY17" s="25" t="str">
        <f>IF(ISBLANK(LitRev!DY17),".",LitRev!DY17)</f>
        <v>Nuñez, Hector M.; Önal, Hayri; Khanna, Madhu</v>
      </c>
      <c r="DZ17" s="25" t="str">
        <f>IF(ISBLANK(LitRev!DZ17),".",LitRev!DZ17)</f>
        <v>NÚÑEZ, HÉCTOR M.; TRUJILLO-BARRERA, ANDRÉS</v>
      </c>
      <c r="EA17" s="25" t="str">
        <f>IF(ISBLANK(LitRev!EA17),".",LitRev!EA17)</f>
        <v>NÚÑEZ, HÉCTOR M.; TRUJILLO-BARRERA, ANDRÉS</v>
      </c>
      <c r="EB17" s="25" t="str">
        <f>IF(ISBLANK(LitRev!EB17),".",LitRev!EB17)</f>
        <v>NÚÑEZ, HÉCTOR M.; TRUJILLO-BARRERA, ANDRÉS</v>
      </c>
      <c r="EC17" s="25" t="str">
        <f>IF(ISBLANK(LitRev!EC17),".",LitRev!EC17)</f>
        <v>NÚÑEZ, HÉCTOR M.; TRUJILLO-BARRERA, ANDRÉS</v>
      </c>
      <c r="ED17" s="25" t="str">
        <f>IF(ISBLANK(LitRev!ED17),".",LitRev!ED17)</f>
        <v>NÚÑEZ, HÉCTOR M.; TRUJILLO-BARRERA, ANDRÉS</v>
      </c>
      <c r="EE17" s="25" t="str">
        <f>IF(ISBLANK(LitRev!EE17),".",LitRev!EE17)</f>
        <v>NÚÑEZ, HÉCTOR M.; TRUJILLO-BARRERA, ANDRÉS</v>
      </c>
      <c r="EF17" s="25" t="str">
        <f>IF(ISBLANK(LitRev!EF17),".",LitRev!EF17)</f>
        <v>NÚÑEZ, HÉCTOR M.; TRUJILLO-BARRERA, ANDRÉS</v>
      </c>
      <c r="EG17" s="25" t="str">
        <f>IF(ISBLANK(LitRev!EG17),".",LitRev!EG17)</f>
        <v>NÚÑEZ, HÉCTOR M.; TRUJILLO-BARRERA, ANDRÉS</v>
      </c>
      <c r="EH17" s="25" t="str">
        <f>IF(ISBLANK(LitRev!EH17),".",LitRev!EH17)</f>
        <v>NÚÑEZ, HÉCTOR M.; TRUJILLO-BARRERA, ANDRÉS</v>
      </c>
      <c r="EI17" s="25" t="str">
        <f>IF(ISBLANK(LitRev!EI17),".",LitRev!EI17)</f>
        <v>NÚÑEZ, HÉCTOR M.; TRUJILLO-BARRERA, ANDRÉS</v>
      </c>
      <c r="EJ17" s="25" t="str">
        <f>IF(ISBLANK(LitRev!EJ17),".",LitRev!EJ17)</f>
        <v>Roberts, Michael J.; Schlenker, Wolfram</v>
      </c>
      <c r="EK17" s="25" t="str">
        <f>IF(ISBLANK(LitRev!EK17),".",LitRev!EK17)</f>
        <v>Roberts, Michael J.; Tran, A. Nam</v>
      </c>
      <c r="EL17" s="25" t="str">
        <f>IF(ISBLANK(LitRev!EL17),".",LitRev!EL17)</f>
        <v>Roberts, Michael J.; Tran, A. Nam</v>
      </c>
      <c r="EM17" s="25" t="str">
        <f>IF(ISBLANK(LitRev!EM17),".",LitRev!EM17)</f>
        <v>Roberts, Michael J.; Tran, A. Nam</v>
      </c>
      <c r="EN17" s="25" t="str">
        <f>IF(ISBLANK(LitRev!EN17),".",LitRev!EN17)</f>
        <v>Roberts, Michael J.; Tran, A. Nam</v>
      </c>
      <c r="EO17" s="25" t="str">
        <f>IF(ISBLANK(LitRev!EO17),".",LitRev!EO17)</f>
        <v>Roberts, Michael J.; Tran, A. Nam</v>
      </c>
      <c r="EP17" s="25" t="str">
        <f>IF(ISBLANK(LitRev!EP17),".",LitRev!EP17)</f>
        <v>Roberts, Michael J.; Tran, A. Nam</v>
      </c>
      <c r="EQ17" s="25" t="str">
        <f>IF(ISBLANK(LitRev!EQ17),".",LitRev!EQ17)</f>
        <v>Roberts, Michael J.; Tran, A. Nam</v>
      </c>
      <c r="ER17" s="25" t="str">
        <f>IF(ISBLANK(LitRev!ER17),".",LitRev!ER17)</f>
        <v>Roberts, Michael J.; Tran, A. Nam</v>
      </c>
      <c r="ES17" s="25" t="str">
        <f>IF(ISBLANK(LitRev!ES17),".",LitRev!ES17)</f>
        <v>Roberts, Michael J.; Tran, A. Nam</v>
      </c>
      <c r="ET17" s="25" t="str">
        <f>IF(ISBLANK(LitRev!ET17),".",LitRev!ET17)</f>
        <v>Roberts, Michael J.; Tran, A. Nam</v>
      </c>
      <c r="EU17" s="25" t="str">
        <f>IF(ISBLANK(LitRev!EU17),".",LitRev!EU17)</f>
        <v>Roberts, Michael J.; Tran, A. Nam</v>
      </c>
      <c r="EV17" s="25" t="str">
        <f>IF(ISBLANK(LitRev!EV17),".",LitRev!EV17)</f>
        <v>Roberts, Michael J.; Tran, A. Nam</v>
      </c>
      <c r="EW17" s="25" t="str">
        <f>IF(ISBLANK(LitRev!EW17),".",LitRev!EW17)</f>
        <v>Roberts, Michael J.; Tran, A. Nam</v>
      </c>
      <c r="EX17" s="25" t="str">
        <f>IF(ISBLANK(LitRev!EX17),".",LitRev!EX17)</f>
        <v>Roberts, Michael J.; Tran, A. Nam</v>
      </c>
      <c r="EY17" s="25" t="str">
        <f>IF(ISBLANK(LitRev!EY17),".",LitRev!EY17)</f>
        <v>Roberts, Michael J.; Tran, A. Nam</v>
      </c>
      <c r="EZ17" s="25" t="str">
        <f>IF(ISBLANK(LitRev!EZ17),".",LitRev!EZ17)</f>
        <v>Roberts, Michael J.; Tran, A. Nam</v>
      </c>
      <c r="FA17" s="25" t="str">
        <f>IF(ISBLANK(LitRev!FA17),".",LitRev!FA17)</f>
        <v>Roberts, Michael J.; Tran, A. Nam</v>
      </c>
      <c r="FB17" s="25" t="str">
        <f>IF(ISBLANK(LitRev!FB17),".",LitRev!FB17)</f>
        <v>Roberts, Michael J.; Tran, A. Nam</v>
      </c>
      <c r="FC17" s="25" t="str">
        <f>IF(ISBLANK(LitRev!FC17),".",LitRev!FC17)</f>
        <v>Roberts, Michael J.; Tran, A. Nam</v>
      </c>
      <c r="FD17" s="25" t="str">
        <f>IF(ISBLANK(LitRev!FD17),".",LitRev!FD17)</f>
        <v>Roberts, Michael J.; Tran, A. Nam</v>
      </c>
      <c r="FE17" s="25" t="str">
        <f>IF(ISBLANK(LitRev!FE17),".",LitRev!FE17)</f>
        <v>Roberts, Michael J.; Tran, A. Nam</v>
      </c>
      <c r="FF17" s="25" t="str">
        <f>IF(ISBLANK(LitRev!FF17),".",LitRev!FF17)</f>
        <v>Roberts, Michael J.; Tran, A. Nam</v>
      </c>
      <c r="FG17" s="25" t="str">
        <f>IF(ISBLANK(LitRev!FG17),".",LitRev!FG17)</f>
        <v>Roberts, Michael J.; Tran, A. Nam</v>
      </c>
      <c r="FH17" s="25" t="str">
        <f>IF(ISBLANK(LitRev!FH17),".",LitRev!FH17)</f>
        <v>Roberts, Michael J.; Tran, A. Nam</v>
      </c>
      <c r="FI17" s="25" t="str">
        <f>IF(ISBLANK(LitRev!FI17),".",LitRev!FI17)</f>
        <v>Roberts, Michael J.; Tran, A. Nam</v>
      </c>
      <c r="FJ17" s="25" t="str">
        <f>IF(ISBLANK(LitRev!FJ17),".",LitRev!FJ17)</f>
        <v>Roberts, Michael J.; Tran, A. Nam</v>
      </c>
      <c r="FK17" s="25" t="str">
        <f>IF(ISBLANK(LitRev!FK17),".",LitRev!FK17)</f>
        <v>Roberts, Michael J.; Tran, A. Nam</v>
      </c>
      <c r="FL17" s="25" t="str">
        <f>IF(ISBLANK(LitRev!FL17),".",LitRev!FL17)</f>
        <v>Roberts, Michael J.; Tran, A. Nam</v>
      </c>
      <c r="FM17" s="25" t="str">
        <f>IF(ISBLANK(LitRev!FM17),".",LitRev!FM17)</f>
        <v>Roberts, Michael J.; Tran, A. Nam</v>
      </c>
      <c r="FN17" s="25" t="str">
        <f>IF(ISBLANK(LitRev!FN17),".",LitRev!FN17)</f>
        <v>Roberts, Michael J.; Tran, A. Nam</v>
      </c>
      <c r="FO17" s="25" t="str">
        <f>IF(ISBLANK(LitRev!FO17),".",LitRev!FO17)</f>
        <v>Taheripour, Farzad; Hertel, Thomas W.; Tyner, Wallace E.</v>
      </c>
      <c r="FP17" s="25" t="str">
        <f>IF(ISBLANK(LitRev!FP17),".",LitRev!FP17)</f>
        <v>Taheripour, Farzad; Hertel, Thomas W.; Tyner, Wallace E.; Beckman, Jayson F.; Birur, Dileep K.</v>
      </c>
      <c r="FQ17" s="25" t="str">
        <f>IF(ISBLANK(LitRev!FQ17),".",LitRev!FQ17)</f>
        <v>Thompson, Wyatt; Meyer, Seth; Westhoff, Patrick; Binfield, Julian</v>
      </c>
      <c r="FR17" s="25" t="str">
        <f>IF(ISBLANK(LitRev!FR17),".",LitRev!FR17)</f>
        <v>Thompson, Wyatt; Meyer, Seth; Westhoff, Patrick; Binfield, Julian</v>
      </c>
      <c r="FS17" s="25" t="str">
        <f>IF(ISBLANK(LitRev!FS17),".",LitRev!FS17)</f>
        <v>Thompson, Wyatt; Meyer, Seth; Westhoff, Patrick; Binfield, Julian</v>
      </c>
      <c r="FT17" s="25" t="str">
        <f>IF(ISBLANK(LitRev!FT17),".",LitRev!FT17)</f>
        <v>Thompson, Wyatt; Meyer, Seth; Westhoff, Patrick; Binfield, Julian</v>
      </c>
      <c r="FU17" s="25" t="str">
        <f>IF(ISBLANK(LitRev!FU17),".",LitRev!FU17)</f>
        <v>Tyner,, Wallace E.; Ackerman, Lois; Taheripour, Farzad</v>
      </c>
      <c r="FV17" s="25" t="str">
        <f>IF(ISBLANK(LitRev!FV17),".",LitRev!FV17)</f>
        <v>Tyner,, Wallace E.; Ackerman, Lois; Taheripour, Farzad</v>
      </c>
      <c r="FW17" s="25" t="str">
        <f>IF(ISBLANK(LitRev!FW17),".",LitRev!FW17)</f>
        <v>Tyner,, Wallace E.; Ackerman, Lois; Taheripour, Farzad</v>
      </c>
      <c r="FX17" s="25" t="str">
        <f>IF(ISBLANK(LitRev!FX17),".",LitRev!FX17)</f>
        <v>Wang, Weiwei;Madhu Khanna; Puneet Dwivedi</v>
      </c>
      <c r="FY17" s="25" t="str">
        <f>IF(ISBLANK(LitRev!FY17),".",LitRev!FY17)</f>
        <v>Whistance, Jarrett; Meyer, Seth; Thompson, Wyatt</v>
      </c>
      <c r="FZ17" s="25" t="str">
        <f>IF(ISBLANK(LitRev!FZ17),".",LitRev!FZ17)</f>
        <v>Whistance, Jarrett; Meyer, Seth; Thompson, Wyatt</v>
      </c>
      <c r="GA17" s="25" t="str">
        <f>IF(ISBLANK(LitRev!GA17),".",LitRev!GA17)</f>
        <v>Whistance, Jarrett; Meyer, Seth; Thompson, Wyatt</v>
      </c>
      <c r="GB17" s="25" t="str">
        <f>IF(ISBLANK(LitRev!GB17),".",LitRev!GB17)</f>
        <v>Whistance, Jarrett; Meyer, Seth; Thompson, Wyatt</v>
      </c>
      <c r="GC17" s="25" t="str">
        <f>IF(ISBLANK(LitRev!GC17),".",LitRev!GC17)</f>
        <v>Whistance, Jarrett; Meyer, Seth; Thompson, Wyatt</v>
      </c>
      <c r="GD17" s="25" t="str">
        <f>IF(ISBLANK(LitRev!GD17),".",LitRev!GD17)</f>
        <v>Whistance, Jarrett; Meyer, Seth; Thompson, Wyatt</v>
      </c>
      <c r="GE17" s="25" t="str">
        <f>IF(ISBLANK(LitRev!GE17),".",LitRev!GE17)</f>
        <v>Wu, JunJie; Langpap, Christian</v>
      </c>
      <c r="GF17" s="25" t="str">
        <f>IF(ISBLANK(LitRev!GF17),".",LitRev!GF17)</f>
        <v>Wu, JunJie; Langpap, Christian</v>
      </c>
      <c r="GG17" s="25" t="str">
        <f>IF(ISBLANK(LitRev!GG17),".",LitRev!GG17)</f>
        <v>Wu, JunJie; Langpap, Christian</v>
      </c>
      <c r="GH17" s="25" t="str">
        <f>IF(ISBLANK(LitRev!GH17),".",LitRev!GH17)</f>
        <v>Yang, Jun; Huang, Jikun; Msangi, Siwa; Rozelle, Scott; Weersink, Alfons; Danielle, Torres</v>
      </c>
      <c r="GI17" s="25" t="str">
        <f>IF(ISBLANK(LitRev!GI17),".",LitRev!GI17)</f>
        <v>Yang, Jun; Huang, Jikun; Msangi, Siwa; Rozelle, Scott; Weersink, Alfons; Danielle, Torres</v>
      </c>
      <c r="GJ17" s="25" t="str">
        <f>IF(ISBLANK(LitRev!GJ17),".",LitRev!GJ17)</f>
        <v>Yang, Jun; Huang, Jikun; Msangi, Siwa; Rozelle, Scott; Weersink, Alfons; Danielle, Torres</v>
      </c>
      <c r="GK17" s="25" t="str">
        <f>IF(ISBLANK(LitRev!GK17),".",LitRev!GK17)</f>
        <v>Yang, Jun; Huang, Jikun; Msangi, Siwa; Rozelle, Scott; Weersink, Alfons; Danielle, Torres</v>
      </c>
      <c r="GL17" s="25" t="str">
        <f>IF(ISBLANK(LitRev!GL17),".",LitRev!GL17)</f>
        <v>Yang, Jun; Huang, Jikun; Msangi, Siwa; Rozelle, Scott; Weersink, Alfons; Danielle, Torres</v>
      </c>
      <c r="GM17" s="25" t="str">
        <f>IF(ISBLANK(LitRev!GM17),".",LitRev!GM17)</f>
        <v>Yang, Jun; Huang, Jikun; Msangi, Siwa; Rozelle, Scott; Weersink, Alfons; Danielle, Torres</v>
      </c>
      <c r="GN17" s="25" t="str">
        <f>IF(ISBLANK(LitRev!GN17),".",LitRev!GN17)</f>
        <v>Yang, Jun; Huang, Jikun; Msangi, Siwa; Rozelle, Scott; Weersink, Alfons; Danielle, Torres</v>
      </c>
      <c r="GO17" s="25" t="str">
        <f>IF(ISBLANK(LitRev!GO17),".",LitRev!GO17)</f>
        <v>Yang, Jun; Huang, Jikun; Msangi, Siwa; Rozelle, Scott; Weersink, Alfons; Danielle, Torres</v>
      </c>
      <c r="GP17" s="25" t="str">
        <f>IF(ISBLANK(LitRev!GP17),".",LitRev!GP17)</f>
        <v>Meyer, Seth; Julian Binfield; Wyatt Thompson</v>
      </c>
      <c r="GQ17" s="25" t="str">
        <f>IF(ISBLANK(LitRev!GQ17),".",LitRev!GQ17)</f>
        <v>Meyer, Seth; Julian Binfield; Wyatt Thompson</v>
      </c>
      <c r="GR17" s="25" t="str">
        <f>IF(ISBLANK(LitRev!GR17),".",LitRev!GR17)</f>
        <v>US EPA</v>
      </c>
      <c r="GS17" s="25" t="str">
        <f>IF(ISBLANK(LitRev!GS17),".",LitRev!GS17)</f>
        <v>US EPA</v>
      </c>
      <c r="GT17" s="25" t="str">
        <f>IF(ISBLANK(LitRev!GT17),".",LitRev!GT17)</f>
        <v>Babcock, Bruce; Jacinto Fabiosa</v>
      </c>
      <c r="GU17" s="25" t="str">
        <f>IF(ISBLANK(LitRev!GU17),".",LitRev!GU17)</f>
        <v>Babcock, Bruce A.</v>
      </c>
      <c r="GV17" s="25" t="str">
        <f>IF(ISBLANK(LitRev!GV17),".",LitRev!GV17)</f>
        <v>Babcock, Bruce A.</v>
      </c>
      <c r="GW17" s="25" t="str">
        <f>IF(ISBLANK(LitRev!GW17),".",LitRev!GW17)</f>
        <v>Babcock, Bruce A.</v>
      </c>
      <c r="GX17" s="25" t="str">
        <f>IF(ISBLANK(LitRev!GX17),".",LitRev!GX17)</f>
        <v>Babcock, Bruce A.</v>
      </c>
      <c r="GY17" s="25" t="str">
        <f>IF(ISBLANK(LitRev!GY17),".",LitRev!GY17)</f>
        <v>Babcock, Bruce A.</v>
      </c>
      <c r="GZ17" s="25" t="str">
        <f>IF(ISBLANK(LitRev!GZ17),".",LitRev!GZ17)</f>
        <v>Babcock, Bruce A.</v>
      </c>
      <c r="HA17" s="25" t="str">
        <f>IF(ISBLANK(LitRev!HA17),".",LitRev!HA17)</f>
        <v>De La Torre Ugarte, Daniel; English, Burton C.; Jensen, Kim</v>
      </c>
      <c r="HB17" s="25" t="str">
        <f>IF(ISBLANK(LitRev!HB17),".",LitRev!HB17)</f>
        <v>De Gorter, Harry; Just, David R.</v>
      </c>
      <c r="HC17" s="25" t="str">
        <f>IF(ISBLANK(LitRev!HC17),".",LitRev!HC17)</f>
        <v>De Gorter, Harry; Just, David R.</v>
      </c>
      <c r="HD17" s="25" t="str">
        <f>IF(ISBLANK(LitRev!HD17),".",LitRev!HD17)</f>
        <v>De Gorter, Harry; Just, David R.</v>
      </c>
      <c r="HE17" s="25" t="str">
        <f>IF(ISBLANK(LitRev!HE17),".",LitRev!HE17)</f>
        <v>Elobeid, Amani; Tokgoz, Simla</v>
      </c>
      <c r="HF17" s="25" t="str">
        <f>IF(ISBLANK(LitRev!HF17),".",LitRev!HF17)</f>
        <v>Elobeid, Amani; Tokgoz, Simla</v>
      </c>
      <c r="HG17" s="25" t="str">
        <f>IF(ISBLANK(LitRev!HG17),".",LitRev!HG17)</f>
        <v>Kalaitzandonakes, Nicholas; Kaufman, James; Meyer, Seth; Thompson, Wyatt</v>
      </c>
      <c r="HH17" s="25" t="str">
        <f>IF(ISBLANK(LitRev!HH17),".",LitRev!HH17)</f>
        <v>Kalaitzandonakes, Nicholas; Kaufman, James; Meyer, Seth; Thompson, Wyatt</v>
      </c>
      <c r="HI17" s="25" t="str">
        <f>IF(ISBLANK(LitRev!HI17),".",LitRev!HI17)</f>
        <v>Kalaitzandonakes, Nicholas; Kaufman, James; Meyer, Seth; Thompson, Wyatt</v>
      </c>
      <c r="HJ17" s="25" t="str">
        <f>IF(ISBLANK(LitRev!HJ17),".",LitRev!HJ17)</f>
        <v>Kalaitzandonakes, Nicholas; Kaufman, James; Meyer, Seth; Thompson, Wyatt</v>
      </c>
      <c r="HK17" s="25" t="str">
        <f>IF(ISBLANK(LitRev!HK17),".",LitRev!HK17)</f>
        <v>McPhail, Lihong Lu; Babcock, Bruce A.</v>
      </c>
      <c r="HL17" s="25" t="str">
        <f>IF(ISBLANK(LitRev!HL17),".",LitRev!HL17)</f>
        <v>McPhail, Lihong Lu; Babcock, Bruce A.</v>
      </c>
      <c r="HM17" s="25" t="str">
        <f>IF(ISBLANK(LitRev!HM17),".",LitRev!HM17)</f>
        <v>McPhail, Lihong Lu; Babcock, Bruce A.</v>
      </c>
      <c r="HN17" s="25" t="str">
        <f>IF(ISBLANK(LitRev!HN17),".",LitRev!HN17)</f>
        <v>McPhail, Lihong Lu; Babcock, Bruce A.</v>
      </c>
      <c r="HO17" s="25" t="str">
        <f>IF(ISBLANK(LitRev!HO17),".",LitRev!HO17)</f>
        <v>McPhail, Lihong Lu; Babcock, Bruce A.</v>
      </c>
      <c r="HP17" s="25" t="str">
        <f>IF(ISBLANK(LitRev!HP17),".",LitRev!HP17)</f>
        <v>McPhail, Lihong Lu; Babcock, Bruce A.</v>
      </c>
      <c r="HQ17" s="25" t="str">
        <f>IF(ISBLANK(LitRev!HQ17),".",LitRev!HQ17)</f>
        <v>McPhail, Lihong Lu; Babcock, Bruce A.</v>
      </c>
      <c r="HR17" s="25" t="str">
        <f>IF(ISBLANK(LitRev!HR17),".",LitRev!HR17)</f>
        <v>McPhail, Lihong Lu; Babcock, Bruce A.</v>
      </c>
      <c r="HS17" s="25" t="str">
        <f>IF(ISBLANK(LitRev!HS17),".",LitRev!HS17)</f>
        <v>Searchinger, Timothy; Heimlich, Ralph; Houghton, Richard A.; Dong, Fengxia; Elobeid, Amani; Fabiosa, Jacinto; Tokgoz, Simla; Hayes, Dermot; Yu, Tun-Hsiang</v>
      </c>
      <c r="HT17" s="25" t="str">
        <f>IF(ISBLANK(LitRev!HT17),".",LitRev!HT17)</f>
        <v>Thompson, Wyatt; Meyer, Seth; Westhoff, Pat</v>
      </c>
      <c r="HU17" s="25" t="str">
        <f>IF(ISBLANK(LitRev!HU17),".",LitRev!HU17)</f>
        <v xml:space="preserve">FAPRI </v>
      </c>
      <c r="HV17" s="25" t="str">
        <f>IF(ISBLANK(LitRev!HV17),".",LitRev!HV17)</f>
        <v xml:space="preserve">FAPRI </v>
      </c>
      <c r="HW17" s="25" t="str">
        <f>IF(ISBLANK(LitRev!HW17),".",LitRev!HW17)</f>
        <v>De Gorter, Harry; Just, David R.</v>
      </c>
      <c r="HX17" s="25" t="str">
        <f>IF(ISBLANK(LitRev!HX17),".",LitRev!HX17)</f>
        <v>De Gorter, Harry; Just, David R.</v>
      </c>
      <c r="HY17" s="25" t="str">
        <f>IF(ISBLANK(LitRev!HY17),".",LitRev!HY17)</f>
        <v>Elobeid, A.; Tokgoz, S.; Hayes, D.J.; Babcock, B.A.; Hart, C.E.</v>
      </c>
      <c r="HZ17" s="25" t="str">
        <f>IF(ISBLANK(LitRev!HZ17),".",LitRev!HZ17)</f>
        <v>Elobeid Amani; Simla Tokgoz; Hayes, Dermot; Babcock, Bruce; Hart, Chad</v>
      </c>
      <c r="IA17" s="25" t="str">
        <f>IF(ISBLANK(LitRev!IA17),".",LitRev!IA17)</f>
        <v>Hayes, Dermot; Babcock, Bruce; Fabiosa, Jacinto; Tokgoz, Simla; Elobeid, Amani; Yu, Tun-Hsiang; Dong, Fengxia; Hart, Chad; Chavez, Eddie; Pan, Suwen; others</v>
      </c>
      <c r="IB17" s="25" t="str">
        <f>IF(ISBLANK(LitRev!IB17),".",LitRev!IB17)</f>
        <v>Hayes, Dermot; Babcock, Bruce; Fabiosa, Jacinto; Tokgoz, Simla; Elobeid, Amani; Yu, Tun-Hsiang; Dong, Fengxia; Hart, Chad; Chavez, Eddie; Pan, Suwen; others</v>
      </c>
      <c r="IC17" s="25" t="str">
        <f>IF(ISBLANK(LitRev!IC17),".",LitRev!IC17)</f>
        <v>Hayes, Dermot; Babcock, Bruce; Fabiosa, Jacinto; Tokgoz, Simla; Elobeid, Amani; Yu, Tun-Hsiang; Dong, Fengxia; Hart, Chad; Chavez, Eddie; Pan, Suwen; others</v>
      </c>
      <c r="ID17" s="25" t="str">
        <f>IF(ISBLANK(LitRev!ID17),".",LitRev!ID17)</f>
        <v>Hayes, Dermot; Babcock, Bruce; Fabiosa, Jacinto; Tokgoz, Simla; Elobeid, Amani; Yu, Tun-Hsiang; Dong, Fengxia; Hart, Chad; Chavez, Eddie; Pan, Suwen; others</v>
      </c>
      <c r="IE17" s="25" t="str">
        <f>IF(ISBLANK(LitRev!IE17),".",LitRev!IE17)</f>
        <v>Kruse, John; Westhoff, Patrick; Meyer, Seth; Thompson, Wyatt</v>
      </c>
      <c r="IF17" s="25" t="str">
        <f>IF(ISBLANK(LitRev!IF17),".",LitRev!IF17)</f>
        <v>Park, Hwanil; Fortenbery, T. Randall</v>
      </c>
      <c r="IG17" s="25" t="str">
        <f>IF(ISBLANK(LitRev!IG17),".",LitRev!IG17)</f>
        <v>Tyner, Wallace E.; Taheripour, Farzad</v>
      </c>
      <c r="IH17" s="25" t="str">
        <f>IF(ISBLANK(LitRev!IH17),".",LitRev!IH17)</f>
        <v>Tyner, Wallace E.; Taheripour, Farzad</v>
      </c>
      <c r="II17" s="25" t="str">
        <f>IF(ISBLANK(LitRev!II17),".",LitRev!II17)</f>
        <v>Tyner, Wallace E.; Taheripour, Farzad</v>
      </c>
      <c r="IJ17" s="25" t="str">
        <f>IF(ISBLANK(LitRev!IJ17),".",LitRev!IJ17)</f>
        <v>Tyner, Wallace E.; Taheripour, Farzad</v>
      </c>
      <c r="IK17" s="25" t="str">
        <f>IF(ISBLANK(LitRev!IK17),".",LitRev!IK17)</f>
        <v>Tyner, Wallace E.; Taheripour, Farzad</v>
      </c>
      <c r="IL17" s="25" t="str">
        <f>IF(ISBLANK(LitRev!IL17),".",LitRev!IL17)</f>
        <v>Tyner, Wallace E.; Taheripour, Farzad</v>
      </c>
      <c r="IM17" s="25" t="str">
        <f>IF(ISBLANK(LitRev!IM17),".",LitRev!IM17)</f>
        <v>Tyner, Wallace E.; Taheripour, Farzad</v>
      </c>
      <c r="IN17" s="25" t="str">
        <f>IF(ISBLANK(LitRev!IN17),".",LitRev!IN17)</f>
        <v>Tyner, Wallace E.; Taheripour, Farzad</v>
      </c>
      <c r="IO17" s="25" t="str">
        <f>IF(ISBLANK(LitRev!IO17),".",LitRev!IO17)</f>
        <v>Tyner, Wallace E.; Taheripour, Farzad</v>
      </c>
      <c r="IP17" s="25" t="str">
        <f>IF(ISBLANK(LitRev!IP17),".",LitRev!IP17)</f>
        <v>Tyner, Wallace E.; Taheripour, Farzad</v>
      </c>
      <c r="IQ17" s="25" t="str">
        <f>IF(ISBLANK(LitRev!IQ17),".",LitRev!IQ17)</f>
        <v>Tyner, Wallace E.; Taheripour, Farzad</v>
      </c>
      <c r="IR17" s="25" t="str">
        <f>IF(ISBLANK(LitRev!IR17),".",LitRev!IR17)</f>
        <v>Tyner, Wallace E.; Taheripour, Farzad</v>
      </c>
      <c r="IS17" s="25" t="str">
        <f>IF(ISBLANK(LitRev!IS17),".",LitRev!IS17)</f>
        <v>Tyner, Wallace E.; Taheripour, Farzad</v>
      </c>
      <c r="IT17" s="25" t="str">
        <f>IF(ISBLANK(LitRev!IT17),".",LitRev!IT17)</f>
        <v>Tyner, Wallace E.; Taheripour, Farzad</v>
      </c>
      <c r="IU17" s="25" t="str">
        <f>IF(ISBLANK(LitRev!IU17),".",LitRev!IU17)</f>
        <v>Tyner, Wallace E.; Taheripour, Farzad</v>
      </c>
      <c r="IV17" s="25" t="str">
        <f>IF(ISBLANK(LitRev!IV17),".",LitRev!IV17)</f>
        <v>Tyner, Wallace E.; Taheripour, Farzad</v>
      </c>
      <c r="IW17" s="25" t="str">
        <f>IF(ISBLANK(LitRev!IW17),".",LitRev!IW17)</f>
        <v>Tyner, Wallace E.; Taheripour, Farzad</v>
      </c>
      <c r="IX17" s="25" t="str">
        <f>IF(ISBLANK(LitRev!IX17),".",LitRev!IX17)</f>
        <v>Tyner, Wallace E.; Taheripour, Farzad</v>
      </c>
      <c r="IY17" s="25" t="str">
        <f>IF(ISBLANK(LitRev!IY17),".",LitRev!IY17)</f>
        <v>Tyner, Wallace E.; Taheripour, Farzad</v>
      </c>
      <c r="IZ17" s="25" t="str">
        <f>IF(ISBLANK(LitRev!IZ17),".",LitRev!IZ17)</f>
        <v>Tyner, Wallace E.; Taheripour, Farzad</v>
      </c>
      <c r="JA17" s="25" t="str">
        <f>IF(ISBLANK(LitRev!JA17),".",LitRev!JA17)</f>
        <v>Tyner, Wallace E.; Taheripour, Farzad</v>
      </c>
      <c r="JB17" s="25" t="str">
        <f>IF(ISBLANK(LitRev!JB17),".",LitRev!JB17)</f>
        <v>Tyner, Wallace E.; Taheripour, Farzad</v>
      </c>
      <c r="JC17" s="25" t="str">
        <f>IF(ISBLANK(LitRev!JC17),".",LitRev!JC17)</f>
        <v>Tyner, Wallace E.; Taheripour, Farzad</v>
      </c>
      <c r="JD17" s="25" t="str">
        <f>IF(ISBLANK(LitRev!JD17),".",LitRev!JD17)</f>
        <v>Tyner, Wallace E.; Taheripour, Farzad</v>
      </c>
      <c r="JE17" s="25" t="str">
        <f>IF(ISBLANK(LitRev!JE17),".",LitRev!JE17)</f>
        <v>Tyner, Wallace E.; Taheripour, Farzad</v>
      </c>
      <c r="JF17" s="25" t="str">
        <f>IF(ISBLANK(LitRev!JF17),".",LitRev!JF17)</f>
        <v>Tyner, Wallace E.; Taheripour, Farzad</v>
      </c>
      <c r="JG17" s="25" t="str">
        <f>IF(ISBLANK(LitRev!JG17),".",LitRev!JG17)</f>
        <v>Tyner, Wallace E.; Taheripour, Farzad</v>
      </c>
      <c r="JH17" s="25" t="str">
        <f>IF(ISBLANK(LitRev!JH17),".",LitRev!JH17)</f>
        <v>Tyner, Wallace E.; Taheripour, Farzad</v>
      </c>
      <c r="JI17" s="25" t="str">
        <f>IF(ISBLANK(LitRev!JI17),".",LitRev!JI17)</f>
        <v>Tyner, Wallace E.; Taheripour, Farzad</v>
      </c>
      <c r="JJ17" s="25" t="str">
        <f>IF(ISBLANK(LitRev!JJ17),".",LitRev!JJ17)</f>
        <v>Tyner, Wallace E.; Taheripour, Farzad</v>
      </c>
      <c r="JK17" s="25" t="str">
        <f>IF(ISBLANK(LitRev!JK17),".",LitRev!JK17)</f>
        <v>Tyner, Wallace E.; Taheripour, Farzad</v>
      </c>
      <c r="JL17" s="25" t="str">
        <f>IF(ISBLANK(LitRev!JL17),".",LitRev!JL17)</f>
        <v>Tyner, Wallace E.; Taheripour, Farzad</v>
      </c>
      <c r="JM17" s="25" t="str">
        <f>IF(ISBLANK(LitRev!JM17),".",LitRev!JM17)</f>
        <v>Tyner, Wallace E.; Taheripour, Farzad</v>
      </c>
      <c r="JN17" s="25" t="str">
        <f>IF(ISBLANK(LitRev!JN17),".",LitRev!JN17)</f>
        <v>Tyner, Wallace E.; Taheripour, Farzad</v>
      </c>
      <c r="JO17" s="25" t="str">
        <f>IF(ISBLANK(LitRev!JO17),".",LitRev!JO17)</f>
        <v>Tyner, Wallace E.; Taheripour, Farzad</v>
      </c>
      <c r="JP17" s="25" t="str">
        <f>IF(ISBLANK(LitRev!JP17),".",LitRev!JP17)</f>
        <v>Tyner, Wallace E.; Taheripour, Farzad</v>
      </c>
      <c r="JQ17" s="25" t="str">
        <f>IF(ISBLANK(LitRev!JQ17),".",LitRev!JQ17)</f>
        <v>Tyner, Wallace E.; Taheripour, Farzad</v>
      </c>
      <c r="JR17" s="25" t="str">
        <f>IF(ISBLANK(LitRev!JR17),".",LitRev!JR17)</f>
        <v>Tyner, Wallace E.; Taheripour, Farzad</v>
      </c>
      <c r="JS17" s="25" t="str">
        <f>IF(ISBLANK(LitRev!JS17),".",LitRev!JS17)</f>
        <v>Tyner, Wallace E.; Taheripour, Farzad</v>
      </c>
      <c r="JT17" s="25" t="str">
        <f>IF(ISBLANK(LitRev!JT17),".",LitRev!JT17)</f>
        <v>Tyner, Wallace E.; Taheripour, Farzad</v>
      </c>
      <c r="JU17" s="25" t="str">
        <f>IF(ISBLANK(LitRev!JU17),".",LitRev!JU17)</f>
        <v>Tyner, Wallace E.; Taheripour, Farzad</v>
      </c>
      <c r="JV17" s="25" t="str">
        <f>IF(ISBLANK(LitRev!JV17),".",LitRev!JV17)</f>
        <v>Tyner, Wallace E.; Taheripour, Farzad</v>
      </c>
      <c r="JW17" s="25" t="str">
        <f>IF(ISBLANK(LitRev!JW17),".",LitRev!JW17)</f>
        <v>Tyner, Wallace E.; Taheripour, Farzad</v>
      </c>
      <c r="JX17" s="25" t="str">
        <f>IF(ISBLANK(LitRev!JX17),".",LitRev!JX17)</f>
        <v>Tyner, Wallace E.; Taheripour, Farzad</v>
      </c>
      <c r="JY17" s="25" t="str">
        <f>IF(ISBLANK(LitRev!JY17),".",LitRev!JY17)</f>
        <v>Tyner, Wallace E.; Taheripour, Farzad</v>
      </c>
      <c r="JZ17" s="25" t="str">
        <f>IF(ISBLANK(LitRev!JZ17),".",LitRev!JZ17)</f>
        <v>Tyner, Wallace E.; Taheripour, Farzad</v>
      </c>
      <c r="KA17" s="25" t="str">
        <f>IF(ISBLANK(LitRev!KA17),".",LitRev!KA17)</f>
        <v>Tyner, Wallace E.; Taheripour, Farzad</v>
      </c>
      <c r="KB17" s="25" t="str">
        <f>IF(ISBLANK(LitRev!KB17),".",LitRev!KB17)</f>
        <v>Tyner, Wallace E.; Taheripour, Farzad</v>
      </c>
      <c r="KC17" s="25" t="str">
        <f>IF(ISBLANK(LitRev!KC17),".",LitRev!KC17)</f>
        <v>Tyner, Wallace E.; Taheripour, Farzad</v>
      </c>
      <c r="KD17" s="25" t="str">
        <f>IF(ISBLANK(LitRev!KD17),".",LitRev!KD17)</f>
        <v>Tyner, Wallace E.; Taheripour, Farzad</v>
      </c>
      <c r="KE17" s="25" t="str">
        <f>IF(ISBLANK(LitRev!KE17),".",LitRev!KE17)</f>
        <v>Tyner, Wallace E.; Taheripour, Farzad</v>
      </c>
      <c r="KF17" s="25" t="str">
        <f>IF(ISBLANK(LitRev!KF17),".",LitRev!KF17)</f>
        <v>Tyner, Wallace E.; Taheripour, Farzad</v>
      </c>
      <c r="KG17" s="25" t="str">
        <f>IF(ISBLANK(LitRev!KG17),".",LitRev!KG17)</f>
        <v>Tyner, Wallace E.; Taheripour, Farzad</v>
      </c>
      <c r="KH17" s="25" t="str">
        <f>IF(ISBLANK(LitRev!KH17),".",LitRev!KH17)</f>
        <v>Tyner, Wallace E.; Taheripour, Farzad</v>
      </c>
      <c r="KI17" s="25" t="str">
        <f>IF(ISBLANK(LitRev!KI17),".",LitRev!KI17)</f>
        <v>Tyner, Wallace E.; Taheripour, Farzad</v>
      </c>
      <c r="KJ17" s="25" t="str">
        <f>IF(ISBLANK(LitRev!KJ17),".",LitRev!KJ17)</f>
        <v>Tyner, Wallace E.; Taheripour, Farzad</v>
      </c>
      <c r="KK17" s="25" t="str">
        <f>IF(ISBLANK(LitRev!KK17),".",LitRev!KK17)</f>
        <v>Tyner, Wallace E.; Taheripour, Farzad</v>
      </c>
      <c r="KL17" s="25" t="str">
        <f>IF(ISBLANK(LitRev!KL17),".",LitRev!KL17)</f>
        <v>Tyner, Wallace E.; Taheripour, Farzad</v>
      </c>
      <c r="KM17" s="25" t="str">
        <f>IF(ISBLANK(LitRev!KM17),".",LitRev!KM17)</f>
        <v>Tyner, Wallace E.; Taheripour, Farzad</v>
      </c>
      <c r="KN17" s="25" t="str">
        <f>IF(ISBLANK(LitRev!KN17),".",LitRev!KN17)</f>
        <v>Tyner, Wallace E.; Taheripour, Farzad</v>
      </c>
      <c r="KO17" s="25" t="str">
        <f>IF(ISBLANK(LitRev!KO17),".",LitRev!KO17)</f>
        <v>Tyner, Wallace E.; Taheripour, Farzad</v>
      </c>
      <c r="KP17" s="25" t="str">
        <f>IF(ISBLANK(LitRev!KP17),".",LitRev!KP17)</f>
        <v>Tyner, Wallace E.; Taheripour, Farzad</v>
      </c>
      <c r="KQ17" s="25" t="str">
        <f>IF(ISBLANK(LitRev!KQ17),".",LitRev!KQ17)</f>
        <v>Tyner, Wallace E.; Taheripour, Farzad</v>
      </c>
      <c r="KR17" s="25" t="str">
        <f>IF(ISBLANK(LitRev!KR17),".",LitRev!KR17)</f>
        <v>Tyner, Wallace E.; Taheripour, Farzad</v>
      </c>
      <c r="KS17" s="25" t="str">
        <f>IF(ISBLANK(LitRev!KS17),".",LitRev!KS17)</f>
        <v>Tyner, Wallace E.; Taheripour, Farzad</v>
      </c>
      <c r="KT17" s="25" t="str">
        <f>IF(ISBLANK(LitRev!KT17),".",LitRev!KT17)</f>
        <v>Tyner, Wallace E.; Taheripour, Farzad</v>
      </c>
      <c r="KU17" s="25" t="str">
        <f>IF(ISBLANK(LitRev!KU17),".",LitRev!KU17)</f>
        <v>Tyner, Wallace E.; Taheripour, Farzad</v>
      </c>
      <c r="KV17" s="25" t="str">
        <f>IF(ISBLANK(LitRev!KV17),".",LitRev!KV17)</f>
        <v>Tyner, Wallace E.; Taheripour, Farzad</v>
      </c>
      <c r="KW17" s="25" t="str">
        <f>IF(ISBLANK(LitRev!KW17),".",LitRev!KW17)</f>
        <v>Tyner, Wallace E.; Taheripour, Farzad</v>
      </c>
      <c r="KX17" s="25" t="str">
        <f>IF(ISBLANK(LitRev!KX17),".",LitRev!KX17)</f>
        <v>Tyner, Wallace E.; Taheripour, Farzad</v>
      </c>
      <c r="KY17" s="25" t="str">
        <f>IF(ISBLANK(LitRev!KY17),".",LitRev!KY17)</f>
        <v>Tyner, Wallace E.; Taheripour, Farzad</v>
      </c>
      <c r="KZ17" s="25" t="str">
        <f>IF(ISBLANK(LitRev!KZ17),".",LitRev!KZ17)</f>
        <v>Tyner, Wallace E.; Taheripour, Farzad</v>
      </c>
      <c r="LA17" s="25" t="str">
        <f>IF(ISBLANK(LitRev!LA17),".",LitRev!LA17)</f>
        <v>Tyner, Wallace E.; Taheripour, Farzad</v>
      </c>
      <c r="LB17" s="25" t="str">
        <f>IF(ISBLANK(LitRev!LB17),".",LitRev!LB17)</f>
        <v>Tyner, Wallace E.; Taheripour, Farzad</v>
      </c>
      <c r="LC17" s="25" t="str">
        <f>IF(ISBLANK(LitRev!LC17),".",LitRev!LC17)</f>
        <v>Tyner, Wallace E.; Taheripour, Farzad</v>
      </c>
      <c r="LD17" s="25" t="str">
        <f>IF(ISBLANK(LitRev!LD17),".",LitRev!LD17)</f>
        <v>Tyner, Wallace E.; Taheripour, Farzad</v>
      </c>
      <c r="LE17" s="25" t="str">
        <f>IF(ISBLANK(LitRev!LE17),".",LitRev!LE17)</f>
        <v>Gohin, Alexandre; Tréguer, David</v>
      </c>
      <c r="LF17" s="25" t="str">
        <f>IF(ISBLANK(LitRev!LF17),".",LitRev!LF17)</f>
        <v>Gohin, Alexandre; Tréguer, David</v>
      </c>
      <c r="LG17" s="25" t="str">
        <f>IF(ISBLANK(LitRev!LG17),".",LitRev!LG17)</f>
        <v>Tokgoz, Simla; Elobeid, Amani; Fabiosa, Jacinto; Hayes, Dermot J.; Babcock, Bruce A.; Yu, Tun-Hsiang Edward; Dong, Fengxia; Hart, Chad E.</v>
      </c>
      <c r="LH17" s="25" t="str">
        <f>IF(ISBLANK(LitRev!LH17),".",LitRev!LH17)</f>
        <v>Tokgoz, Simla; Elobeid, Amani; Fabiosa, Jacinto; Hayes, Dermot J.; Babcock, Bruce A.; Yu, Tun-Hsiang Edward; Dong, Fengxia; Hart, Chad E.</v>
      </c>
      <c r="LI17" s="25" t="str">
        <f>IF(ISBLANK(LitRev!LI17),".",LitRev!LI17)</f>
        <v>Oladosu, Gbadebo, Keith Kline, Paul Leiby, Rocio Uria-Martinez, Maggie Davis, Mark Downing &amp; Laurence Eaton</v>
      </c>
      <c r="LJ17" s="25" t="str">
        <f>IF(ISBLANK(LitRev!LJ17),".",LitRev!LJ17)</f>
        <v>Oladosu, Gbadebo, Keith Kline, Paul Leiby, Rocio Uria-Martinez, Maggie Davis, Mark Downing &amp; Laurence Eaton</v>
      </c>
      <c r="LK17" s="25" t="str">
        <f>IF(ISBLANK(LitRev!LK17),".",LitRev!LK17)</f>
        <v>Chen, X., and M. Khanna</v>
      </c>
      <c r="LL17" s="25" t="str">
        <f>IF(ISBLANK(LitRev!LL17),".",LitRev!LL17)</f>
        <v>Jones, J., and B.A. McCarl</v>
      </c>
      <c r="LM17" s="25" t="str">
        <f>IF(ISBLANK(LitRev!LM17),".",LitRev!LM17)</f>
        <v>Jones, J., and B.A. McCarl</v>
      </c>
      <c r="LN17" s="25" t="str">
        <f>IF(ISBLANK(LitRev!LN17),".",LitRev!LN17)</f>
        <v>Jones, J., and B.A. McCarl</v>
      </c>
      <c r="LO17" s="25" t="str">
        <f>IF(ISBLANK(LitRev!LO17),".",LitRev!LO17)</f>
        <v>Jones, J., and B.A. McCarl</v>
      </c>
      <c r="LP17" s="25" t="str">
        <f>IF(ISBLANK(LitRev!LP17),".",LitRev!LP17)</f>
        <v>Jones, J., and B.A. McCarl</v>
      </c>
      <c r="LQ17" s="25" t="str">
        <f>IF(ISBLANK(LitRev!LQ17),".",LitRev!LQ17)</f>
        <v>Jones, J., and B.A. McCarl</v>
      </c>
      <c r="LR17" s="25" t="str">
        <f>IF(ISBLANK(LitRev!LR17),".",LitRev!LR17)</f>
        <v>Jones, J., and B.A. McCarl</v>
      </c>
      <c r="LS17" s="25" t="str">
        <f>IF(ISBLANK(LitRev!LS17),".",LitRev!LS17)</f>
        <v>Jones, J., and B.A. McCarl</v>
      </c>
      <c r="LT17" s="25" t="str">
        <f>IF(ISBLANK(LitRev!LT17),".",LitRev!LT17)</f>
        <v>Jones, J., and B.A. McCarl</v>
      </c>
      <c r="LU17" s="25" t="str">
        <f>IF(ISBLANK(LitRev!LU17),".",LitRev!LU17)</f>
        <v>Jones, J., Z.M. Wang, B.A. McCarl, and M. Want.</v>
      </c>
      <c r="LV17" s="25" t="str">
        <f>IF(ISBLANK(LitRev!LV17),".",LitRev!LV17)</f>
        <v>Jones, J., Z.M. Wang, B.A. McCarl, and M. Want.</v>
      </c>
      <c r="LW17" s="25" t="str">
        <f>IF(ISBLANK(LitRev!LW17),".",LitRev!LW17)</f>
        <v>Jones, J., Z.M. Wang, B.A. McCarl, and M. Want.</v>
      </c>
      <c r="LX17" s="25" t="str">
        <f>IF(ISBLANK(LitRev!LX17),".",LitRev!LX17)</f>
        <v>Jones, J., Z.M. Wang, B.A. McCarl, and M. Want.</v>
      </c>
      <c r="LY17" s="25" t="str">
        <f>IF(ISBLANK(LitRev!LY17),".",LitRev!LY17)</f>
        <v>Jones, J., Z.M. Wang, B.A. McCarl, and M. Want.</v>
      </c>
      <c r="LZ17" s="25" t="str">
        <f>IF(ISBLANK(LitRev!LZ17),".",LitRev!LZ17)</f>
        <v>Jones, J., Z.M. Wang, B.A. McCarl, and M. Want.</v>
      </c>
      <c r="MA17" s="25" t="str">
        <f>IF(ISBLANK(LitRev!MA17),".",LitRev!MA17)</f>
        <v>Jones, J., Z.M. Wang, B.A. McCarl, and M. Want.</v>
      </c>
      <c r="MB17" s="25" t="str">
        <f>IF(ISBLANK(LitRev!MB17),".",LitRev!MB17)</f>
        <v>Jones, J., Z.M. Wang, B.A. McCarl, and M. Want.</v>
      </c>
      <c r="MC17" s="25" t="str">
        <f>IF(ISBLANK(LitRev!MC17),".",LitRev!MC17)</f>
        <v>Jones, J., Z.M. Wang, B.A. McCarl, and M. Want.</v>
      </c>
      <c r="MD17" s="25" t="str">
        <f>IF(ISBLANK(LitRev!MD17),".",LitRev!MD17)</f>
        <v>Jones, J., Z.M. Wang, B.A. McCarl, and M. Want.</v>
      </c>
      <c r="ME17" s="25" t="str">
        <f>IF(ISBLANK(LitRev!ME17),".",LitRev!ME17)</f>
        <v>Perez-Pena, R., and O. Palaez-Herreros</v>
      </c>
      <c r="MF17" s="25" t="str">
        <f>IF(ISBLANK(LitRev!MF17),".",LitRev!MF17)</f>
        <v>Taheripour, F., H. Baumes, and W.E. Tyner</v>
      </c>
      <c r="MG17" s="25" t="str">
        <f>IF(ISBLANK(LitRev!MG17),".",LitRev!MG17)</f>
        <v>Taheripour, F., H. Baumes, and W.E. Tyner</v>
      </c>
      <c r="MH17" s="25" t="str">
        <f>IF(ISBLANK(LitRev!MH17),".",LitRev!MH17)</f>
        <v>Schmitz, A., C.B. Moss, and T.G. Schmitz</v>
      </c>
      <c r="MI17" s="25" t="str">
        <f>IF(ISBLANK(LitRev!MI17),".",LitRev!MI17)</f>
        <v>Bento, A., R. Klotz, and J. Landry</v>
      </c>
      <c r="MJ17" s="25" t="str">
        <f>IF(ISBLANK(LitRev!MJ17),".",LitRev!MJ17)</f>
        <v>Bento, A., R. Klotz, and J. Landry</v>
      </c>
      <c r="MK17" s="25" t="str">
        <f>IF(ISBLANK(LitRev!MK17),".",LitRev!MK17)</f>
        <v>Bento, A., R. Klotz, and J. Landry</v>
      </c>
      <c r="ML17" s="25" t="str">
        <f>IF(ISBLANK(LitRev!ML17),".",LitRev!ML17)</f>
        <v>Bento, A., R. Klotz, and J. Landry</v>
      </c>
      <c r="MM17" s="25" t="str">
        <f>IF(ISBLANK(LitRev!MM17),".",LitRev!MM17)</f>
        <v>Zhou, W. and B. Babcock</v>
      </c>
      <c r="MN17" s="25" t="str">
        <f>IF(ISBLANK(LitRev!MN17),".",LitRev!MN17)</f>
        <v>Zhou, W. and B. Babcock</v>
      </c>
      <c r="MO17" s="25" t="str">
        <f>IF(ISBLANK(LitRev!MO17),".",LitRev!MO17)</f>
        <v>Zhou, W. and B. Babcock</v>
      </c>
      <c r="MP17" s="25" t="str">
        <f>IF(ISBLANK(LitRev!MP17),".",LitRev!MP17)</f>
        <v>Zhou, W. and B. Babcock</v>
      </c>
      <c r="MQ17" s="25" t="str">
        <f>IF(ISBLANK(LitRev!MQ17),".",LitRev!MQ17)</f>
        <v>Zhou, W. and B. Babcock</v>
      </c>
      <c r="MR17" s="25" t="str">
        <f>IF(ISBLANK(LitRev!MR17),".",LitRev!MR17)</f>
        <v>Zhou, W. and B. Babcock</v>
      </c>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5"/>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5"/>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5"/>
      <c r="RK17" s="25"/>
      <c r="RL17" s="25"/>
      <c r="RM17" s="25"/>
      <c r="RN17" s="25"/>
      <c r="RO17" s="25"/>
    </row>
    <row r="18" spans="1:483" x14ac:dyDescent="0.25">
      <c r="B18" t="s">
        <v>1968</v>
      </c>
      <c r="C18" s="25" t="str">
        <f>IF(ISBLANK(LitRev!C18),".",LitRev!C18)</f>
        <v>Aggregate Economic Implications of National Cellulosic Biofuel Goals1</v>
      </c>
      <c r="D18" s="25" t="str">
        <f>IF(ISBLANK(LitRev!D18),".",LitRev!D18)</f>
        <v>Aggregate Economic Implications of National Cellulosic Biofuel Goals1</v>
      </c>
      <c r="E18" s="25" t="str">
        <f>IF(ISBLANK(LitRev!E18),".",LitRev!E18)</f>
        <v>Ethanol without Subsidies: An Oxymoron or the New Reality?</v>
      </c>
      <c r="F18" s="25" t="str">
        <f>IF(ISBLANK(LitRev!F18),".",LitRev!F18)</f>
        <v>Ethanol without Subsidies: An Oxymoron or the New Reality?</v>
      </c>
      <c r="G18" s="25" t="str">
        <f>IF(ISBLANK(LitRev!G18),".",LitRev!G18)</f>
        <v>Ethanol without Subsidies: An Oxymoron or the New Reality?</v>
      </c>
      <c r="H18" s="25" t="str">
        <f>IF(ISBLANK(LitRev!H18),".",LitRev!H18)</f>
        <v>Ethanol without Subsidies: An Oxymoron or the New Reality?</v>
      </c>
      <c r="I18" s="25" t="str">
        <f>IF(ISBLANK(LitRev!I18),".",LitRev!I18)</f>
        <v>Ethanol without Subsidies: An Oxymoron or the New Reality?</v>
      </c>
      <c r="J18" s="25" t="str">
        <f>IF(ISBLANK(LitRev!J18),".",LitRev!J18)</f>
        <v>Ethanol without Subsidies: An Oxymoron or the New Reality?</v>
      </c>
      <c r="K18" s="25" t="str">
        <f>IF(ISBLANK(LitRev!K18),".",LitRev!K18)</f>
        <v>Ethanol without Subsidies: An Oxymoron or the New Reality?</v>
      </c>
      <c r="L18" s="25" t="str">
        <f>IF(ISBLANK(LitRev!L18),".",LitRev!L18)</f>
        <v>Ethanol without Subsidies: An Oxymoron or the New Reality?</v>
      </c>
      <c r="M18" s="25" t="str">
        <f>IF(ISBLANK(LitRev!M18),".",LitRev!M18)</f>
        <v>Ethanol without Subsidies: An Oxymoron or the New Reality?</v>
      </c>
      <c r="N18" s="25" t="str">
        <f>IF(ISBLANK(LitRev!N18),".",LitRev!N18)</f>
        <v>Ethanol without Subsidies: An Oxymoron or the New Reality?</v>
      </c>
      <c r="O18" s="25" t="str">
        <f>IF(ISBLANK(LitRev!O18),".",LitRev!O18)</f>
        <v>Ethanol without Subsidies: An Oxymoron or the New Reality?</v>
      </c>
      <c r="P18" s="25" t="str">
        <f>IF(ISBLANK(LitRev!P18),".",LitRev!P18)</f>
        <v>Ethanol without Subsidies: An Oxymoron or the New Reality?</v>
      </c>
      <c r="Q18" s="25" t="str">
        <f>IF(ISBLANK(LitRev!Q18),".",LitRev!Q18)</f>
        <v>Ethanol without Subsidies: An Oxymoron or the New Reality?</v>
      </c>
      <c r="R18" s="25" t="str">
        <f>IF(ISBLANK(LitRev!R18),".",LitRev!R18)</f>
        <v>Ethanol without Subsidies: An Oxymoron or the New Reality?</v>
      </c>
      <c r="S18" s="25" t="str">
        <f>IF(ISBLANK(LitRev!S18),".",LitRev!S18)</f>
        <v>Ethanol without Subsidies: An Oxymoron or the New Reality?</v>
      </c>
      <c r="T18" s="25" t="str">
        <f>IF(ISBLANK(LitRev!T18),".",LitRev!T18)</f>
        <v>Ethanol without Subsidies: An Oxymoron or the New Reality?</v>
      </c>
      <c r="U18" s="25" t="str">
        <f>IF(ISBLANK(LitRev!U18),".",LitRev!U18)</f>
        <v>Costs and benefits to taxpayers, consumers, and producers from US ethanol policies</v>
      </c>
      <c r="V18" s="25" t="str">
        <f>IF(ISBLANK(LitRev!V18),".",LitRev!V18)</f>
        <v>Costs and benefits to taxpayers, consumers, and producers from US ethanol policies</v>
      </c>
      <c r="W18" s="25" t="str">
        <f>IF(ISBLANK(LitRev!W18),".",LitRev!W18)</f>
        <v>Costs and benefits to taxpayers, consumers, and producers from US ethanol policies</v>
      </c>
      <c r="X18" s="25" t="str">
        <f>IF(ISBLANK(LitRev!X18),".",LitRev!X18)</f>
        <v>Costs and benefits to taxpayers, consumers, and producers from US ethanol policies</v>
      </c>
      <c r="Y18" s="25" t="str">
        <f>IF(ISBLANK(LitRev!Y18),".",LitRev!Y18)</f>
        <v>Costs and benefits to taxpayers, consumers, and producers from US ethanol policies</v>
      </c>
      <c r="Z18" s="25" t="str">
        <f>IF(ISBLANK(LitRev!Z18),".",LitRev!Z18)</f>
        <v>Costs and benefits to taxpayers, consumers, and producers from US ethanol policies</v>
      </c>
      <c r="AA18" s="25" t="str">
        <f>IF(ISBLANK(LitRev!AA18),".",LitRev!AA18)</f>
        <v>Costs and benefits to taxpayers, consumers, and producers from US ethanol policies</v>
      </c>
      <c r="AB18" s="25" t="str">
        <f>IF(ISBLANK(LitRev!AB18),".",LitRev!AB18)</f>
        <v>Costs and benefits to taxpayers, consumers, and producers from US ethanol policies</v>
      </c>
      <c r="AC18" s="25" t="str">
        <f>IF(ISBLANK(LitRev!AC18),".",LitRev!AC18)</f>
        <v>Costs and benefits to taxpayers, consumers, and producers from US ethanol policies</v>
      </c>
      <c r="AD18" s="25" t="str">
        <f>IF(ISBLANK(LitRev!AD18),".",LitRev!AD18)</f>
        <v>Costs and benefits to taxpayers, consumers, and producers from US ethanol policies</v>
      </c>
      <c r="AE18" s="25" t="str">
        <f>IF(ISBLANK(LitRev!AE18),".",LitRev!AE18)</f>
        <v>Costs and benefits to taxpayers, consumers, and producers from US ethanol policies</v>
      </c>
      <c r="AF18" s="25" t="str">
        <f>IF(ISBLANK(LitRev!AF18),".",LitRev!AF18)</f>
        <v>Costs and benefits to taxpayers, consumers, and producers from US ethanol policies</v>
      </c>
      <c r="AG18" s="25" t="str">
        <f>IF(ISBLANK(LitRev!AG18),".",LitRev!AG18)</f>
        <v>Costs and benefits to taxpayers, consumers, and producers from US ethanol policies</v>
      </c>
      <c r="AH18" s="25" t="str">
        <f>IF(ISBLANK(LitRev!AH18),".",LitRev!AH18)</f>
        <v>Costs and benefits to taxpayers, consumers, and producers from US ethanol policies</v>
      </c>
      <c r="AI18" s="25" t="str">
        <f>IF(ISBLANK(LitRev!AI18),".",LitRev!AI18)</f>
        <v>Costs and benefits to taxpayers, consumers, and producers from US ethanol policies</v>
      </c>
      <c r="AJ18" s="25" t="str">
        <f>IF(ISBLANK(LitRev!AJ18),".",LitRev!AJ18)</f>
        <v>The Impact of US Biofuel Policies on Agricultural Price Levels and Volatility</v>
      </c>
      <c r="AK18" s="25" t="str">
        <f>IF(ISBLANK(LitRev!AK18),".",LitRev!AK18)</f>
        <v>The Impact of US Biofuel Policies on Agricultural Price Levels and Volatility</v>
      </c>
      <c r="AL18" s="25" t="str">
        <f>IF(ISBLANK(LitRev!AL18),".",LitRev!AL18)</f>
        <v>The Impact of US Biofuel Policies on Agricultural Price Levels and Volatility</v>
      </c>
      <c r="AM18" s="25" t="str">
        <f>IF(ISBLANK(LitRev!AM18),".",LitRev!AM18)</f>
        <v>The Impact of US Biofuel Policies on Agricultural Price Levels and Volatility</v>
      </c>
      <c r="AN18" s="25" t="str">
        <f>IF(ISBLANK(LitRev!AN18),".",LitRev!AN18)</f>
        <v>The Impact of US Biofuel Policies on Agricultural Price Levels and Volatility</v>
      </c>
      <c r="AO18" s="25" t="str">
        <f>IF(ISBLANK(LitRev!AO18),".",LitRev!AO18)</f>
        <v>Updated assessment of the drought’s impacts on crop prices and biofuel production</v>
      </c>
      <c r="AP18" s="25" t="str">
        <f>IF(ISBLANK(LitRev!AP18),".",LitRev!AP18)</f>
        <v>Updated assessment of the drought’s impacts on crop prices and biofuel production</v>
      </c>
      <c r="AQ18" s="25" t="str">
        <f>IF(ISBLANK(LitRev!AQ18),".",LitRev!AQ18)</f>
        <v>Updated assessment of the drought’s impacts on crop prices and biofuel production</v>
      </c>
      <c r="AR18" s="25" t="str">
        <f>IF(ISBLANK(LitRev!AR18),".",LitRev!AR18)</f>
        <v>Impact on Corn Prices from Reduced Biofuel Mandates</v>
      </c>
      <c r="AS18" s="25" t="str">
        <f>IF(ISBLANK(LitRev!AS18),".",LitRev!AS18)</f>
        <v>Impact on Corn Prices from Reduced Biofuel Mandates</v>
      </c>
      <c r="AT18" s="25" t="str">
        <f>IF(ISBLANK(LitRev!AT18),".",LitRev!AT18)</f>
        <v>Impact on Corn Prices from Reduced Biofuel Mandates</v>
      </c>
      <c r="AU18" s="25" t="str">
        <f>IF(ISBLANK(LitRev!AU18),".",LitRev!AU18)</f>
        <v>Impact on Corn Prices from Reduced Biofuel Mandates</v>
      </c>
      <c r="AV18" s="25" t="str">
        <f>IF(ISBLANK(LitRev!AV18),".",LitRev!AV18)</f>
        <v>Impact on Corn Prices from Reduced Biofuel Mandates</v>
      </c>
      <c r="AW18" s="25" t="str">
        <f>IF(ISBLANK(LitRev!AW18),".",LitRev!AW18)</f>
        <v>Impact on Corn Prices from Reduced Biofuel Mandates</v>
      </c>
      <c r="AX18" s="25" t="str">
        <f>IF(ISBLANK(LitRev!AX18),".",LitRev!AX18)</f>
        <v>Impact on Corn Prices from Reduced Biofuel Mandates</v>
      </c>
      <c r="AY18" s="25" t="str">
        <f>IF(ISBLANK(LitRev!AY18),".",LitRev!AY18)</f>
        <v>US Agricultural and forestry impacts of the energy independence and security act: FASOM results and model description</v>
      </c>
      <c r="AZ18" s="25" t="str">
        <f>IF(ISBLANK(LitRev!AZ18),".",LitRev!AZ18)</f>
        <v>US Agricultural and forestry impacts of the energy independence and security act: FASOM results and model description</v>
      </c>
      <c r="BA18" s="25" t="str">
        <f>IF(ISBLANK(LitRev!BA18),".",LitRev!BA18)</f>
        <v>Climate Policy Decisions Require Policy-based lifecylce analysis</v>
      </c>
      <c r="BB18" s="25" t="str">
        <f>IF(ISBLANK(LitRev!BB18),".",LitRev!BB18)</f>
        <v>Climate Policy Decisions Require Policy-based lifecylce analysis</v>
      </c>
      <c r="BC18" s="25" t="str">
        <f>IF(ISBLANK(LitRev!BC18),".",LitRev!BC18)</f>
        <v>Climate Policy Decisions Require Policy-based lifecylce analysis</v>
      </c>
      <c r="BD18" s="25" t="str">
        <f>IF(ISBLANK(LitRev!BD18),".",LitRev!BD18)</f>
        <v>Climate Policy Decisions Require Policy-based lifecylce analysis</v>
      </c>
      <c r="BE18" s="25" t="str">
        <f>IF(ISBLANK(LitRev!BE18),".",LitRev!BE18)</f>
        <v>The effect of the US ethanol mandate on corn prices</v>
      </c>
      <c r="BF18" s="25" t="str">
        <f>IF(ISBLANK(LitRev!BF18),".",LitRev!BF18)</f>
        <v>The effect of the US ethanol mandate on corn prices</v>
      </c>
      <c r="BG18" s="25" t="str">
        <f>IF(ISBLANK(LitRev!BG18),".",LitRev!BG18)</f>
        <v>Alternative transportation fuel standards: Welfare effects and climate benefits</v>
      </c>
      <c r="BH18" s="25" t="str">
        <f>IF(ISBLANK(LitRev!BH18),".",LitRev!BH18)</f>
        <v>Alternative transportation fuel standards: Welfare effects and climate benefits</v>
      </c>
      <c r="BI18" s="25" t="str">
        <f>IF(ISBLANK(LitRev!BI18),".",LitRev!BI18)</f>
        <v>Alternative transportation fuel standards: Welfare effects and climate benefits</v>
      </c>
      <c r="BJ18" s="25" t="str">
        <f>IF(ISBLANK(LitRev!BJ18),".",LitRev!BJ18)</f>
        <v>Meeting the Mandate for Biofuels: Implications for Land Use, Food and Fuel Prices</v>
      </c>
      <c r="BK18" s="25" t="str">
        <f>IF(ISBLANK(LitRev!BK18),".",LitRev!BK18)</f>
        <v>Meeting the Mandate for Biofuels: Implications for Land Use, Food and Fuel Prices</v>
      </c>
      <c r="BL18" s="25" t="str">
        <f>IF(ISBLANK(LitRev!BL18),".",LitRev!BL18)</f>
        <v>Food vs. Fuel: The Effect of Biofuel Policies</v>
      </c>
      <c r="BM18" s="25" t="str">
        <f>IF(ISBLANK(LitRev!BM18),".",LitRev!BM18)</f>
        <v>Food vs. Fuel: The Effect of Biofuel Policies</v>
      </c>
      <c r="BN18" s="25" t="str">
        <f>IF(ISBLANK(LitRev!BN18),".",LitRev!BN18)</f>
        <v>Food vs. Fuel: The Effect of Biofuel Policies</v>
      </c>
      <c r="BO18" s="25" t="str">
        <f>IF(ISBLANK(LitRev!BO18),".",LitRev!BO18)</f>
        <v>Food vs. Fuel: The Effect of Biofuel Policies</v>
      </c>
      <c r="BP18" s="25" t="str">
        <f>IF(ISBLANK(LitRev!BP18),".",LitRev!BP18)</f>
        <v>Food vs. Fuel: The Effect of Biofuel Policies</v>
      </c>
      <c r="BQ18" s="25" t="str">
        <f>IF(ISBLANK(LitRev!BQ18),".",LitRev!BQ18)</f>
        <v>Food vs. Fuel: The Effect of Biofuel Policies</v>
      </c>
      <c r="BR18" s="25" t="str">
        <f>IF(ISBLANK(LitRev!BR18),".",LitRev!BR18)</f>
        <v>Food vs. Fuel: The Effect of Biofuel Policies</v>
      </c>
      <c r="BS18" s="25" t="str">
        <f>IF(ISBLANK(LitRev!BS18),".",LitRev!BS18)</f>
        <v>The Renewable Fuel Standard: Issues for 2014 and Beyond</v>
      </c>
      <c r="BT18" s="25" t="str">
        <f>IF(ISBLANK(LitRev!BT18),".",LitRev!BT18)</f>
        <v>Welfare Impacts of Alternative Biofuel and Energy Policies</v>
      </c>
      <c r="BU18" s="25" t="str">
        <f>IF(ISBLANK(LitRev!BU18),".",LitRev!BU18)</f>
        <v>Welfare Impacts of Alternative Biofuel and Energy Policies</v>
      </c>
      <c r="BV18" s="25" t="str">
        <f>IF(ISBLANK(LitRev!BV18),".",LitRev!BV18)</f>
        <v>Welfare Impacts of Alternative Biofuel and Energy Policies</v>
      </c>
      <c r="BW18" s="25" t="str">
        <f>IF(ISBLANK(LitRev!BW18),".",LitRev!BW18)</f>
        <v>Welfare Impacts of Alternative Biofuel and Energy Policies</v>
      </c>
      <c r="BX18" s="25" t="str">
        <f>IF(ISBLANK(LitRev!BX18),".",LitRev!BX18)</f>
        <v>Welfare Impacts of Alternative Biofuel and Energy Policies</v>
      </c>
      <c r="BY18" s="25" t="str">
        <f>IF(ISBLANK(LitRev!BY18),".",LitRev!BY18)</f>
        <v>Welfare Impacts of Alternative Biofuel and Energy Policies</v>
      </c>
      <c r="BZ18" s="25" t="str">
        <f>IF(ISBLANK(LitRev!BZ18),".",LitRev!BZ18)</f>
        <v>The Impact of Biofuels Policy and Drought on the U.S. Grain and Livestock Markets</v>
      </c>
      <c r="CA18" s="25" t="str">
        <f>IF(ISBLANK(LitRev!CA18),".",LitRev!CA18)</f>
        <v>Land Allocation Effects of the Global Ethanol Surge: Predictions from the International FAPRI Model</v>
      </c>
      <c r="CB18" s="25" t="str">
        <f>IF(ISBLANK(LitRev!CB18),".",LitRev!CB18)</f>
        <v>Prospects for Ethanol and Biodiesel, 2008 to 2017 and Impacts on Agriculture and Food</v>
      </c>
      <c r="CC18" s="25" t="str">
        <f>IF(ISBLANK(LitRev!CC18),".",LitRev!CC18)</f>
        <v>Prospects for Ethanol and Biodiesel, 2008 to 2017 and Impacts on Agriculture and Food</v>
      </c>
      <c r="CD18" s="25" t="str">
        <f>IF(ISBLANK(LitRev!CD18),".",LitRev!CD18)</f>
        <v>Prospects for Ethanol and Biodiesel, 2008 to 2017 and Impacts on Agriculture and Food</v>
      </c>
      <c r="CE18" s="25" t="str">
        <f>IF(ISBLANK(LitRev!CE18),".",LitRev!CE18)</f>
        <v>Prospects for Ethanol and Biodiesel, 2008 to 2017 and Impacts on Agriculture and Food</v>
      </c>
      <c r="CF18" s="25" t="str">
        <f>IF(ISBLANK(LitRev!CF18),".",LitRev!CF18)</f>
        <v>Effects of Increased Biofuels on the U.S. Economy in 2022</v>
      </c>
      <c r="CG18" s="25" t="str">
        <f>IF(ISBLANK(LitRev!CG18),".",LitRev!CG18)</f>
        <v>Effects of Increased Biofuels on the U.S. Economy in 2022</v>
      </c>
      <c r="CH18" s="25" t="str">
        <f>IF(ISBLANK(LitRev!CH18),".",LitRev!CH18)</f>
        <v>Effects of Increased Biofuels on the U.S. Economy in 2022</v>
      </c>
      <c r="CI18" s="25" t="str">
        <f>IF(ISBLANK(LitRev!CI18),".",LitRev!CI18)</f>
        <v>Effects of Increased Biofuels on the U.S. Economy in 2022</v>
      </c>
      <c r="CJ18" s="25" t="str">
        <f>IF(ISBLANK(LitRev!CJ18),".",LitRev!CJ18)</f>
        <v>Effects of Increased Biofuels on the U.S. Economy in 2022</v>
      </c>
      <c r="CK18" s="25" t="str">
        <f>IF(ISBLANK(LitRev!CK18),".",LitRev!CK18)</f>
        <v>Effects of Increased Biofuels on the U.S. Economy in 2022</v>
      </c>
      <c r="CL18" s="25" t="str">
        <f>IF(ISBLANK(LitRev!CL18),".",LitRev!CL18)</f>
        <v>Assessing the Land Use Changes and Greenhouse Gas Emissions of Biofuels: Elucidating the Crop Yield Effects</v>
      </c>
      <c r="CM18" s="25" t="str">
        <f>IF(ISBLANK(LitRev!CM18),".",LitRev!CM18)</f>
        <v>Assessing the Land Use Changes and Greenhouse Gas Emissions of Biofuels: Elucidating the Crop Yield Effects</v>
      </c>
      <c r="CN18" s="25" t="str">
        <f>IF(ISBLANK(LitRev!CN18),".",LitRev!CN18)</f>
        <v>Assessing the Land Use Changes and Greenhouse Gas Emissions of Biofuels: Elucidating the Crop Yield Effects</v>
      </c>
      <c r="CO18" s="25" t="str">
        <f>IF(ISBLANK(LitRev!CO18),".",LitRev!CO18)</f>
        <v>Farm acreage shocks and crop prices: an SVAR approach to understanding the impacts of biofuels</v>
      </c>
      <c r="CP18" s="25" t="str">
        <f>IF(ISBLANK(LitRev!CP18),".",LitRev!CP18)</f>
        <v>Economic Impact of the US EPA's 2013 Renewable Fuel Standard on International Corn Prices and Mexican Welfare.</v>
      </c>
      <c r="CQ18" s="25" t="str">
        <f>IF(ISBLANK(LitRev!CQ18),".",LitRev!CQ18)</f>
        <v>Stacking low carbon policies on the renewable fuels standard: Economic and greenhouse gas implications</v>
      </c>
      <c r="CR18" s="25" t="str">
        <f>IF(ISBLANK(LitRev!CR18),".",LitRev!CR18)</f>
        <v>Stacking low carbon policies on the renewable fuels standard: Economic and greenhouse gas implications</v>
      </c>
      <c r="CS18" s="25" t="str">
        <f>IF(ISBLANK(LitRev!CS18),".",LitRev!CS18)</f>
        <v>Stacking low carbon policies on the renewable fuels standard: Economic and greenhouse gas implications</v>
      </c>
      <c r="CT18" s="25" t="str">
        <f>IF(ISBLANK(LitRev!CT18),".",LitRev!CT18)</f>
        <v>Biofuels and the poor: Global impact pathways of biofuels on agricultural markets</v>
      </c>
      <c r="CU18" s="25" t="str">
        <f>IF(ISBLANK(LitRev!CU18),".",LitRev!CU18)</f>
        <v>Biofuels and the poor: Global impact pathways of biofuels on agricultural markets</v>
      </c>
      <c r="CV18" s="25" t="str">
        <f>IF(ISBLANK(LitRev!CV18),".",LitRev!CV18)</f>
        <v>Biofuels and the poor: Global impact pathways of biofuels on agricultural markets</v>
      </c>
      <c r="CW18" s="25" t="str">
        <f>IF(ISBLANK(LitRev!CW18),".",LitRev!CW18)</f>
        <v>Biofuels and the poor: Global impact pathways of biofuels on agricultural markets</v>
      </c>
      <c r="CX18" s="25" t="str">
        <f>IF(ISBLANK(LitRev!CX18),".",LitRev!CX18)</f>
        <v>Biofuels and the poor: Global impact pathways of biofuels on agricultural markets</v>
      </c>
      <c r="CY18" s="25" t="str">
        <f>IF(ISBLANK(LitRev!CY18),".",LitRev!CY18)</f>
        <v>Biofuels and the poor: Global impact pathways of biofuels on agricultural markets</v>
      </c>
      <c r="CZ18" s="25" t="str">
        <f>IF(ISBLANK(LitRev!CZ18),".",LitRev!CZ18)</f>
        <v>Biofuels and the poor: Global impact pathways of biofuels on agricultural markets</v>
      </c>
      <c r="DA18" s="25" t="str">
        <f>IF(ISBLANK(LitRev!DA18),".",LitRev!DA18)</f>
        <v>Biofuels and the poor: Global impact pathways of biofuels on agricultural markets</v>
      </c>
      <c r="DB18" s="25" t="str">
        <f>IF(ISBLANK(LitRev!DB18),".",LitRev!DB18)</f>
        <v>The Welfare Costs of GHG Reduction with Renewable Energy Policies in the US</v>
      </c>
      <c r="DC18" s="25" t="str">
        <f>IF(ISBLANK(LitRev!DC18),".",LitRev!DC18)</f>
        <v>The Welfare Costs of GHG Reduction with Renewable Energy Policies in the US</v>
      </c>
      <c r="DD18" s="25" t="str">
        <f>IF(ISBLANK(LitRev!DD18),".",LitRev!DD18)</f>
        <v>The Welfare Costs of GHG Reduction with Renewable Energy Policies in the US</v>
      </c>
      <c r="DE18" s="25" t="str">
        <f>IF(ISBLANK(LitRev!DE18),".",LitRev!DE18)</f>
        <v>The Welfare Costs of GHG Reduction with Renewable Energy Policies in the US</v>
      </c>
      <c r="DF18" s="25" t="str">
        <f>IF(ISBLANK(LitRev!DF18),".",LitRev!DF18)</f>
        <v>How Do Biofuel Use Mandates Cause Uncertainty? United States Environmental Protection Agency Cellulosic Waiver Options</v>
      </c>
      <c r="DG18" s="25" t="str">
        <f>IF(ISBLANK(LitRev!DG18),".",LitRev!DG18)</f>
        <v>How Do Biofuel Use Mandates Cause Uncertainty? United States Environmental Protection Agency Cellulosic Waiver Options</v>
      </c>
      <c r="DH18" s="25" t="str">
        <f>IF(ISBLANK(LitRev!DH18),".",LitRev!DH18)</f>
        <v>How Do Biofuel Use Mandates Cause Uncertainty? United States Environmental Protection Agency Cellulosic Waiver Options</v>
      </c>
      <c r="DI18" s="25" t="str">
        <f>IF(ISBLANK(LitRev!DI18),".",LitRev!DI18)</f>
        <v>How Do Biofuel Use Mandates Cause Uncertainty? United States Environmental Protection Agency Cellulosic Waiver Options</v>
      </c>
      <c r="DJ18" s="25" t="str">
        <f>IF(ISBLANK(LitRev!DJ18),".",LitRev!DJ18)</f>
        <v>Alternative U.S. biofuel mandates and global GHG emissions: The role of land use change, crop management and yield growth</v>
      </c>
      <c r="DK18" s="25" t="str">
        <f>IF(ISBLANK(LitRev!DK18),".",LitRev!DK18)</f>
        <v>Alternative U.S. biofuel mandates and global GHG emissions: The role of land use change, crop management and yield growth</v>
      </c>
      <c r="DL18" s="25" t="str">
        <f>IF(ISBLANK(LitRev!DL18),".",LitRev!DL18)</f>
        <v>Alternative U.S. biofuel mandates and global GHG emissions: The role of land use change, crop management and yield growth</v>
      </c>
      <c r="DM18" s="25" t="str">
        <f>IF(ISBLANK(LitRev!DM18),".",LitRev!DM18)</f>
        <v>Alternative U.S. biofuel mandates and global GHG emissions: The role of land use change, crop management and yield growth</v>
      </c>
      <c r="DN18" s="25" t="str">
        <f>IF(ISBLANK(LitRev!DN18),".",LitRev!DN18)</f>
        <v>Alternative U.S. biofuel mandates and global GHG emissions: The role of land use change, crop management and yield growth</v>
      </c>
      <c r="DO18" s="25" t="str">
        <f>IF(ISBLANK(LitRev!DO18),".",LitRev!DO18)</f>
        <v>Alternative U.S. biofuel mandates and global GHG emissions: The role of land use change, crop management and yield growth</v>
      </c>
      <c r="DP18" s="25" t="str">
        <f>IF(ISBLANK(LitRev!DP18),".",LitRev!DP18)</f>
        <v>Alternative U.S. biofuel mandates and global GHG emissions: The role of land use change, crop management and yield growth</v>
      </c>
      <c r="DQ18" s="25" t="str">
        <f>IF(ISBLANK(LitRev!DQ18),".",LitRev!DQ18)</f>
        <v>Alternative U.S. biofuel mandates and global GHG emissions: The role of land use change, crop management and yield growth</v>
      </c>
      <c r="DR18" s="25" t="str">
        <f>IF(ISBLANK(LitRev!DR18),".",LitRev!DR18)</f>
        <v>Alternative U.S. biofuel mandates and global GHG emissions: The role of land use change, crop management and yield growth</v>
      </c>
      <c r="DS18" s="25" t="str">
        <f>IF(ISBLANK(LitRev!DS18),".",LitRev!DS18)</f>
        <v>Alternative U.S. biofuel mandates and global GHG emissions: The role of land use change, crop management and yield growth</v>
      </c>
      <c r="DT18" s="25" t="str">
        <f>IF(ISBLANK(LitRev!DT18),".",LitRev!DT18)</f>
        <v>Alternative U.S. biofuel mandates and global GHG emissions: The role of land use change, crop management and yield growth</v>
      </c>
      <c r="DU18" s="25" t="str">
        <f>IF(ISBLANK(LitRev!DU18),".",LitRev!DU18)</f>
        <v>Alternative U.S. biofuel mandates and global GHG emissions: The role of land use change, crop management and yield growth</v>
      </c>
      <c r="DV18" s="25" t="str">
        <f>IF(ISBLANK(LitRev!DV18),".",LitRev!DV18)</f>
        <v>Alternative U.S. biofuel mandates and global GHG emissions: The role of land use change, crop management and yield growth</v>
      </c>
      <c r="DW18" s="25" t="str">
        <f>IF(ISBLANK(LitRev!DW18),".",LitRev!DW18)</f>
        <v>Alternative U.S. biofuel mandates and global GHG emissions: The role of land use change, crop management and yield growth</v>
      </c>
      <c r="DX18" s="25" t="str">
        <f>IF(ISBLANK(LitRev!DX18),".",LitRev!DX18)</f>
        <v>Land use and economic effects of alternative biofuel policies in Brazil and the United States</v>
      </c>
      <c r="DY18" s="25" t="str">
        <f>IF(ISBLANK(LitRev!DY18),".",LitRev!DY18)</f>
        <v>Land use and economic effects of alternative biofuel policies in Brazil and the United States</v>
      </c>
      <c r="DZ18" s="25" t="str">
        <f>IF(ISBLANK(LitRev!DZ18),".",LitRev!DZ18)</f>
        <v>Impact of US Biofuel Policy in the Presence of Drastic Climate Conditions</v>
      </c>
      <c r="EA18" s="25" t="str">
        <f>IF(ISBLANK(LitRev!EA18),".",LitRev!EA18)</f>
        <v>Impact of US Biofuel Policy in the Presence of Drastic Climate Conditions</v>
      </c>
      <c r="EB18" s="25" t="str">
        <f>IF(ISBLANK(LitRev!EB18),".",LitRev!EB18)</f>
        <v>Impact of US Biofuel Policy in the Presence of Drastic Climate Conditions</v>
      </c>
      <c r="EC18" s="25" t="str">
        <f>IF(ISBLANK(LitRev!EC18),".",LitRev!EC18)</f>
        <v>Impact of US Biofuel Policy in the Presence of Drastic Climate Conditions</v>
      </c>
      <c r="ED18" s="25" t="str">
        <f>IF(ISBLANK(LitRev!ED18),".",LitRev!ED18)</f>
        <v>Impact of US Biofuel Policy in the Presence of Drastic Climate Conditions</v>
      </c>
      <c r="EE18" s="25" t="str">
        <f>IF(ISBLANK(LitRev!EE18),".",LitRev!EE18)</f>
        <v>Impact of US Biofuel Policy in the Presence of Drastic Climate Conditions</v>
      </c>
      <c r="EF18" s="25" t="str">
        <f>IF(ISBLANK(LitRev!EF18),".",LitRev!EF18)</f>
        <v>Impact of US Biofuel Policy in the Presence of Drastic Climate Conditions</v>
      </c>
      <c r="EG18" s="25" t="str">
        <f>IF(ISBLANK(LitRev!EG18),".",LitRev!EG18)</f>
        <v>Impact of US Biofuel Policy in the Presence of Drastic Climate Conditions</v>
      </c>
      <c r="EH18" s="25" t="str">
        <f>IF(ISBLANK(LitRev!EH18),".",LitRev!EH18)</f>
        <v>Impact of US Biofuel Policy in the Presence of Drastic Climate Conditions</v>
      </c>
      <c r="EI18" s="25" t="str">
        <f>IF(ISBLANK(LitRev!EI18),".",LitRev!EI18)</f>
        <v>Impact of US Biofuel Policy in the Presence of Drastic Climate Conditions</v>
      </c>
      <c r="EJ18" s="25" t="str">
        <f>IF(ISBLANK(LitRev!EJ18),".",LitRev!EJ18)</f>
        <v>Identifying Supply and Demand Elasticities of Agricultural Commodities: Implications for the US Ethanol Mandate</v>
      </c>
      <c r="EK18" s="25" t="str">
        <f>IF(ISBLANK(LitRev!EK18),".",LitRev!EK18)</f>
        <v>Conditional Suspension of the US Ethanol Mandate using Threshold Price inside a Competitive Storage Model</v>
      </c>
      <c r="EL18" s="25" t="str">
        <f>IF(ISBLANK(LitRev!EL18),".",LitRev!EL18)</f>
        <v>Conditional Suspension of the US Ethanol Mandate using Threshold Price inside a Competitive Storage Model</v>
      </c>
      <c r="EM18" s="25" t="str">
        <f>IF(ISBLANK(LitRev!EM18),".",LitRev!EM18)</f>
        <v>Conditional Suspension of the US Ethanol Mandate using Threshold Price inside a Competitive Storage Model</v>
      </c>
      <c r="EN18" s="25" t="str">
        <f>IF(ISBLANK(LitRev!EN18),".",LitRev!EN18)</f>
        <v>Conditional Suspension of the US Ethanol Mandate using Threshold Price inside a Competitive Storage Model</v>
      </c>
      <c r="EO18" s="25" t="str">
        <f>IF(ISBLANK(LitRev!EO18),".",LitRev!EO18)</f>
        <v>Conditional Suspension of the US Ethanol Mandate using Threshold Price inside a Competitive Storage Model</v>
      </c>
      <c r="EP18" s="25" t="str">
        <f>IF(ISBLANK(LitRev!EP18),".",LitRev!EP18)</f>
        <v>Conditional Suspension of the US Ethanol Mandate using Threshold Price inside a Competitive Storage Model</v>
      </c>
      <c r="EQ18" s="25" t="str">
        <f>IF(ISBLANK(LitRev!EQ18),".",LitRev!EQ18)</f>
        <v>Conditional Suspension of the US Ethanol Mandate using Threshold Price inside a Competitive Storage Model</v>
      </c>
      <c r="ER18" s="25" t="str">
        <f>IF(ISBLANK(LitRev!ER18),".",LitRev!ER18)</f>
        <v>Conditional Suspension of the US Ethanol Mandate using Threshold Price inside a Competitive Storage Model</v>
      </c>
      <c r="ES18" s="25" t="str">
        <f>IF(ISBLANK(LitRev!ES18),".",LitRev!ES18)</f>
        <v>Conditional Suspension of the US Ethanol Mandate using Threshold Price inside a Competitive Storage Model</v>
      </c>
      <c r="ET18" s="25" t="str">
        <f>IF(ISBLANK(LitRev!ET18),".",LitRev!ET18)</f>
        <v>Conditional Suspension of the US Ethanol Mandate using Threshold Price inside a Competitive Storage Model</v>
      </c>
      <c r="EU18" s="25" t="str">
        <f>IF(ISBLANK(LitRev!EU18),".",LitRev!EU18)</f>
        <v>Conditional Suspension of the US Ethanol Mandate using Threshold Price inside a Competitive Storage Model</v>
      </c>
      <c r="EV18" s="25" t="str">
        <f>IF(ISBLANK(LitRev!EV18),".",LitRev!EV18)</f>
        <v>Conditional Suspension of the US Ethanol Mandate using Threshold Price inside a Competitive Storage Model</v>
      </c>
      <c r="EW18" s="25" t="str">
        <f>IF(ISBLANK(LitRev!EW18),".",LitRev!EW18)</f>
        <v>Conditional Suspension of the US Ethanol Mandate using Threshold Price inside a Competitive Storage Model</v>
      </c>
      <c r="EX18" s="25" t="str">
        <f>IF(ISBLANK(LitRev!EX18),".",LitRev!EX18)</f>
        <v>Conditional Suspension of the US Ethanol Mandate using Threshold Price inside a Competitive Storage Model</v>
      </c>
      <c r="EY18" s="25" t="str">
        <f>IF(ISBLANK(LitRev!EY18),".",LitRev!EY18)</f>
        <v>Conditional Suspension of the US Ethanol Mandate using Threshold Price inside a Competitive Storage Model</v>
      </c>
      <c r="EZ18" s="25" t="str">
        <f>IF(ISBLANK(LitRev!EZ18),".",LitRev!EZ18)</f>
        <v>Conditional Suspension of the US Ethanol Mandate using Threshold Price inside a Competitive Storage Model</v>
      </c>
      <c r="FA18" s="25" t="str">
        <f>IF(ISBLANK(LitRev!FA18),".",LitRev!FA18)</f>
        <v>Conditional Suspension of the US Ethanol Mandate using Threshold Price inside a Competitive Storage Model</v>
      </c>
      <c r="FB18" s="25" t="str">
        <f>IF(ISBLANK(LitRev!FB18),".",LitRev!FB18)</f>
        <v>Conditional Suspension of the US Ethanol Mandate using Threshold Price inside a Competitive Storage Model</v>
      </c>
      <c r="FC18" s="25" t="str">
        <f>IF(ISBLANK(LitRev!FC18),".",LitRev!FC18)</f>
        <v>Conditional Suspension of the US Ethanol Mandate using Threshold Price inside a Competitive Storage Model</v>
      </c>
      <c r="FD18" s="25" t="str">
        <f>IF(ISBLANK(LitRev!FD18),".",LitRev!FD18)</f>
        <v>Conditional Suspension of the US Ethanol Mandate using Threshold Price inside a Competitive Storage Model</v>
      </c>
      <c r="FE18" s="25" t="str">
        <f>IF(ISBLANK(LitRev!FE18),".",LitRev!FE18)</f>
        <v>Conditional Suspension of the US Ethanol Mandate using Threshold Price inside a Competitive Storage Model</v>
      </c>
      <c r="FF18" s="25" t="str">
        <f>IF(ISBLANK(LitRev!FF18),".",LitRev!FF18)</f>
        <v>Conditional Suspension of the US Ethanol Mandate using Threshold Price inside a Competitive Storage Model</v>
      </c>
      <c r="FG18" s="25" t="str">
        <f>IF(ISBLANK(LitRev!FG18),".",LitRev!FG18)</f>
        <v>Conditional Suspension of the US Ethanol Mandate using Threshold Price inside a Competitive Storage Model</v>
      </c>
      <c r="FH18" s="25" t="str">
        <f>IF(ISBLANK(LitRev!FH18),".",LitRev!FH18)</f>
        <v>Conditional Suspension of the US Ethanol Mandate using Threshold Price inside a Competitive Storage Model</v>
      </c>
      <c r="FI18" s="25" t="str">
        <f>IF(ISBLANK(LitRev!FI18),".",LitRev!FI18)</f>
        <v>Conditional Suspension of the US Ethanol Mandate using Threshold Price inside a Competitive Storage Model</v>
      </c>
      <c r="FJ18" s="25" t="str">
        <f>IF(ISBLANK(LitRev!FJ18),".",LitRev!FJ18)</f>
        <v>Conditional Suspension of the US Ethanol Mandate using Threshold Price inside a Competitive Storage Model</v>
      </c>
      <c r="FK18" s="25" t="str">
        <f>IF(ISBLANK(LitRev!FK18),".",LitRev!FK18)</f>
        <v>Conditional Suspension of the US Ethanol Mandate using Threshold Price inside a Competitive Storage Model</v>
      </c>
      <c r="FL18" s="25" t="str">
        <f>IF(ISBLANK(LitRev!FL18),".",LitRev!FL18)</f>
        <v>Conditional Suspension of the US Ethanol Mandate using Threshold Price inside a Competitive Storage Model</v>
      </c>
      <c r="FM18" s="25" t="str">
        <f>IF(ISBLANK(LitRev!FM18),".",LitRev!FM18)</f>
        <v>Conditional Suspension of the US Ethanol Mandate using Threshold Price inside a Competitive Storage Model</v>
      </c>
      <c r="FN18" s="25" t="str">
        <f>IF(ISBLANK(LitRev!FN18),".",LitRev!FN18)</f>
        <v>Conditional Suspension of the US Ethanol Mandate using Threshold Price inside a Competitive Storage Model</v>
      </c>
      <c r="FO18" s="25" t="str">
        <f>IF(ISBLANK(LitRev!FO18),".",LitRev!FO18)</f>
        <v>Implications of biofuels mandates for the global livestock industry: a computable general equilibrium analysis</v>
      </c>
      <c r="FP18" s="25" t="str">
        <f>IF(ISBLANK(LitRev!FP18),".",LitRev!FP18)</f>
        <v>Biofuels and their by-products: Global economic and environmental implications</v>
      </c>
      <c r="FQ18" s="25" t="str">
        <f>IF(ISBLANK(LitRev!FQ18),".",LitRev!FQ18)</f>
        <v>Renewable Fuel Standard Waiver Options during the Drought of 2012</v>
      </c>
      <c r="FR18" s="25" t="str">
        <f>IF(ISBLANK(LitRev!FR18),".",LitRev!FR18)</f>
        <v>Renewable Fuel Standard Waiver Options during the Drought of 2012</v>
      </c>
      <c r="FS18" s="25" t="str">
        <f>IF(ISBLANK(LitRev!FS18),".",LitRev!FS18)</f>
        <v>Renewable Fuel Standard Waiver Options during the Drought of 2012</v>
      </c>
      <c r="FT18" s="25" t="str">
        <f>IF(ISBLANK(LitRev!FT18),".",LitRev!FT18)</f>
        <v>Renewable Fuel Standard Waiver Options during the Drought of 2012</v>
      </c>
      <c r="FU18" s="25" t="str">
        <f>IF(ISBLANK(LitRev!FU18),".",LitRev!FU18)</f>
        <v>Potential Impacts of a Partial Waiver of the Ethanol Blending Rules</v>
      </c>
      <c r="FV18" s="25" t="str">
        <f>IF(ISBLANK(LitRev!FV18),".",LitRev!FV18)</f>
        <v>Potential Impacts of a Partial Waiver of the Ethanol Blending Rules</v>
      </c>
      <c r="FW18" s="25" t="str">
        <f>IF(ISBLANK(LitRev!FW18),".",LitRev!FW18)</f>
        <v>Potential Impacts of a Partial Waiver of the Ethanol Blending Rules</v>
      </c>
      <c r="FX18" s="25" t="str">
        <f>IF(ISBLANK(LitRev!FX18),".",LitRev!FX18)</f>
        <v>Optimal Mix of Feedstock for Biofuels: Implications for Land Use and GHG Emissions</v>
      </c>
      <c r="FY18" s="25" t="str">
        <f>IF(ISBLANK(LitRev!FY18),".",LitRev!FY18)</f>
        <v>Renewable Fuel Standard Waiver Options for 2014 and Beyond</v>
      </c>
      <c r="FZ18" s="25" t="str">
        <f>IF(ISBLANK(LitRev!FZ18),".",LitRev!FZ18)</f>
        <v>Renewable Fuel Standard Waiver Options for 2014 and Beyond</v>
      </c>
      <c r="GA18" s="25" t="str">
        <f>IF(ISBLANK(LitRev!GA18),".",LitRev!GA18)</f>
        <v>Renewable Fuel Standard Waiver Options for 2014 and Beyond</v>
      </c>
      <c r="GB18" s="25" t="str">
        <f>IF(ISBLANK(LitRev!GB18),".",LitRev!GB18)</f>
        <v>Renewable Fuel Standard Waiver Options for 2014 and Beyond</v>
      </c>
      <c r="GC18" s="25" t="str">
        <f>IF(ISBLANK(LitRev!GC18),".",LitRev!GC18)</f>
        <v>Renewable Fuel Standard Waiver Options for 2014 and Beyond</v>
      </c>
      <c r="GD18" s="25" t="str">
        <f>IF(ISBLANK(LitRev!GD18),".",LitRev!GD18)</f>
        <v>Renewable Fuel Standard Waiver Options for 2014 and Beyond</v>
      </c>
      <c r="GE18" s="25" t="str">
        <f>IF(ISBLANK(LitRev!GE18),".",LitRev!GE18)</f>
        <v>The Price and Welfare Effects of Biofuel Mandates and Subsidies</v>
      </c>
      <c r="GF18" s="25" t="str">
        <f>IF(ISBLANK(LitRev!GF18),".",LitRev!GF18)</f>
        <v>The Price and Welfare Effects of Biofuel Mandates and Subsidies</v>
      </c>
      <c r="GG18" s="25" t="str">
        <f>IF(ISBLANK(LitRev!GG18),".",LitRev!GG18)</f>
        <v>The Price and Welfare Effects of Biofuel Mandates and Subsidies</v>
      </c>
      <c r="GH18" s="25" t="str">
        <f>IF(ISBLANK(LitRev!GH18),".",LitRev!GH18)</f>
        <v>The Role of Cultivated Land Expansion on the Impacts to Global Agricultural Markets from Biofuels</v>
      </c>
      <c r="GI18" s="25" t="str">
        <f>IF(ISBLANK(LitRev!GI18),".",LitRev!GI18)</f>
        <v>The Role of Cultivated Land Expansion on the Impacts to Global Agricultural Markets from Biofuels</v>
      </c>
      <c r="GJ18" s="25" t="str">
        <f>IF(ISBLANK(LitRev!GJ18),".",LitRev!GJ18)</f>
        <v>The Role of Cultivated Land Expansion on the Impacts to Global Agricultural Markets from Biofuels</v>
      </c>
      <c r="GK18" s="25" t="str">
        <f>IF(ISBLANK(LitRev!GK18),".",LitRev!GK18)</f>
        <v>The Role of Cultivated Land Expansion on the Impacts to Global Agricultural Markets from Biofuels</v>
      </c>
      <c r="GL18" s="25" t="str">
        <f>IF(ISBLANK(LitRev!GL18),".",LitRev!GL18)</f>
        <v>The Role of Cultivated Land Expansion on the Impacts to Global Agricultural Markets from Biofuels</v>
      </c>
      <c r="GM18" s="25" t="str">
        <f>IF(ISBLANK(LitRev!GM18),".",LitRev!GM18)</f>
        <v>The Role of Cultivated Land Expansion on the Impacts to Global Agricultural Markets from Biofuels</v>
      </c>
      <c r="GN18" s="25" t="str">
        <f>IF(ISBLANK(LitRev!GN18),".",LitRev!GN18)</f>
        <v>The Role of Cultivated Land Expansion on the Impacts to Global Agricultural Markets from Biofuels</v>
      </c>
      <c r="GO18" s="25" t="str">
        <f>IF(ISBLANK(LitRev!GO18),".",LitRev!GO18)</f>
        <v>The Role of Cultivated Land Expansion on the Impacts to Global Agricultural Markets from Biofuels</v>
      </c>
      <c r="GP18" s="25" t="str">
        <f>IF(ISBLANK(LitRev!GP18),".",LitRev!GP18)</f>
        <v>The Role of Biofuel Policy and Biotechnology in the Development of the Ethanol Industry in the United States</v>
      </c>
      <c r="GQ18" s="25" t="str">
        <f>IF(ISBLANK(LitRev!GQ18),".",LitRev!GQ18)</f>
        <v>The Role of Biofuel Policy and Biotechnology in the Development of the Ethanol Industry in the United States</v>
      </c>
      <c r="GR18" s="25" t="str">
        <f>IF(ISBLANK(LitRev!GR18),".",LitRev!GR18)</f>
        <v>Renewable Fuel Standard Program (RFS2) Regulatory Impact Analysis</v>
      </c>
      <c r="GS18" s="25" t="str">
        <f>IF(ISBLANK(LitRev!GS18),".",LitRev!GS18)</f>
        <v>Renewable Fuel Standard Program (RFS2) Regulatory Impact Analysis</v>
      </c>
      <c r="GT18" s="25" t="str">
        <f>IF(ISBLANK(LitRev!GT18),".",LitRev!GT18)</f>
        <v>The Impact of Ethanol and Ethanol Subsidies on Corn Prices: Revisiting History</v>
      </c>
      <c r="GU18" s="25" t="str">
        <f>IF(ISBLANK(LitRev!GU18),".",LitRev!GU18)</f>
        <v>Distributional implications of US ethanol policy</v>
      </c>
      <c r="GV18" s="25" t="str">
        <f>IF(ISBLANK(LitRev!GV18),".",LitRev!GV18)</f>
        <v>Distributional implications of US ethanol policy</v>
      </c>
      <c r="GW18" s="25" t="str">
        <f>IF(ISBLANK(LitRev!GW18),".",LitRev!GW18)</f>
        <v>Distributional implications of US ethanol policy</v>
      </c>
      <c r="GX18" s="25" t="str">
        <f>IF(ISBLANK(LitRev!GX18),".",LitRev!GX18)</f>
        <v>Distributional implications of US ethanol policy</v>
      </c>
      <c r="GY18" s="25" t="str">
        <f>IF(ISBLANK(LitRev!GY18),".",LitRev!GY18)</f>
        <v>Distributional implications of US ethanol policy</v>
      </c>
      <c r="GZ18" s="25" t="str">
        <f>IF(ISBLANK(LitRev!GZ18),".",LitRev!GZ18)</f>
        <v>Distributional implications of US ethanol policy</v>
      </c>
      <c r="HA18" s="25" t="str">
        <f>IF(ISBLANK(LitRev!HA18),".",LitRev!HA18)</f>
        <v>Sixty billion gallons by 2030: economic and agricultural impacts of ethanol and biodiesel expansion</v>
      </c>
      <c r="HB18" s="25" t="str">
        <f>IF(ISBLANK(LitRev!HB18),".",LitRev!HB18)</f>
        <v>The law of unintended consequences: how the US biofuel tax credit with a mandate subsidizes oil consumption and has no impact on ethanol consumption</v>
      </c>
      <c r="HC18" s="25" t="str">
        <f>IF(ISBLANK(LitRev!HC18),".",LitRev!HC18)</f>
        <v>The law of unintended consequences: how the US biofuel tax credit with a mandate subsidizes oil consumption and has no impact on ethanol consumption</v>
      </c>
      <c r="HD18" s="25" t="str">
        <f>IF(ISBLANK(LitRev!HD18),".",LitRev!HD18)</f>
        <v>"Water” in the US Ethanol Tax Credit and Mandate: Implications for Rectangular Deadweight Costs and the Corn-Oil Price Relationship</v>
      </c>
      <c r="HE18" s="25" t="str">
        <f>IF(ISBLANK(LitRev!HE18),".",LitRev!HE18)</f>
        <v>Removing distortions in the US ethanol market: What does it imply for the United States and Brazil?</v>
      </c>
      <c r="HF18" s="25" t="str">
        <f>IF(ISBLANK(LitRev!HF18),".",LitRev!HF18)</f>
        <v>Removing distortions in the US ethanol market: What does it imply for the United States and Brazil?</v>
      </c>
      <c r="HG18" s="25" t="str">
        <f>IF(ISBLANK(LitRev!HG18),".",LitRev!HG18)</f>
        <v>The Impact of Biotech Corn Traits on Ethanol Production</v>
      </c>
      <c r="HH18" s="25" t="str">
        <f>IF(ISBLANK(LitRev!HH18),".",LitRev!HH18)</f>
        <v>The Impact of Biotech Corn Traits on Ethanol Production</v>
      </c>
      <c r="HI18" s="25" t="str">
        <f>IF(ISBLANK(LitRev!HI18),".",LitRev!HI18)</f>
        <v>The Impact of Biotech Corn Traits on Ethanol Production</v>
      </c>
      <c r="HJ18" s="25" t="str">
        <f>IF(ISBLANK(LitRev!HJ18),".",LitRev!HJ18)</f>
        <v>The Impact of Biotech Corn Traits on Ethanol Production</v>
      </c>
      <c r="HK18" s="25" t="str">
        <f>IF(ISBLANK(LitRev!HK18),".",LitRev!HK18)</f>
        <v>Ethanol, mandates, and drought: Insights from a stochastic equilibrium model of the US corn market</v>
      </c>
      <c r="HL18" s="25" t="str">
        <f>IF(ISBLANK(LitRev!HL18),".",LitRev!HL18)</f>
        <v>Ethanol, mandates, and drought: Insights from a stochastic equilibrium model of the US corn market</v>
      </c>
      <c r="HM18" s="25" t="str">
        <f>IF(ISBLANK(LitRev!HM18),".",LitRev!HM18)</f>
        <v>Ethanol, mandates, and drought: Insights from a stochastic equilibrium model of the US corn market</v>
      </c>
      <c r="HN18" s="25" t="str">
        <f>IF(ISBLANK(LitRev!HN18),".",LitRev!HN18)</f>
        <v>Ethanol, mandates, and drought: Insights from a stochastic equilibrium model of the US corn market</v>
      </c>
      <c r="HO18" s="25" t="str">
        <f>IF(ISBLANK(LitRev!HO18),".",LitRev!HO18)</f>
        <v>Short-run price and welfare impacts of federal ethanol policies</v>
      </c>
      <c r="HP18" s="25" t="str">
        <f>IF(ISBLANK(LitRev!HP18),".",LitRev!HP18)</f>
        <v>Short-run price and welfare impacts of federal ethanol policies</v>
      </c>
      <c r="HQ18" s="25" t="str">
        <f>IF(ISBLANK(LitRev!HQ18),".",LitRev!HQ18)</f>
        <v>Short-run price and welfare impacts of federal ethanol policies</v>
      </c>
      <c r="HR18" s="25" t="str">
        <f>IF(ISBLANK(LitRev!HR18),".",LitRev!HR18)</f>
        <v>Short-run price and welfare impacts of federal ethanol policies</v>
      </c>
      <c r="HS18" s="25" t="str">
        <f>IF(ISBLANK(LitRev!HS18),".",LitRev!HS18)</f>
        <v>Use of US croplands for biofuels increases greenhouse gases through emissions from land-use change</v>
      </c>
      <c r="HT18" s="25" t="str">
        <f>IF(ISBLANK(LitRev!HT18),".",LitRev!HT18)</f>
        <v>How does petroleum price and corn yield volatility affect ethanol markets with and without an ethanol use mandate?</v>
      </c>
      <c r="HU18" s="25" t="str">
        <f>IF(ISBLANK(LitRev!HU18),".",LitRev!HU18)</f>
        <v>Biofuel impacts of selected farm bill provisions and other biofuel policy options</v>
      </c>
      <c r="HV18" s="25" t="str">
        <f>IF(ISBLANK(LitRev!HV18),".",LitRev!HV18)</f>
        <v>Biofuel impacts of selected farm bill provisions and other biofuel policy options</v>
      </c>
      <c r="HW18" s="25" t="str">
        <f>IF(ISBLANK(LitRev!HW18),".",LitRev!HW18)</f>
        <v>The economics of the US ethanol import tariff with a blend mandate and tax credit</v>
      </c>
      <c r="HX18" s="25" t="str">
        <f>IF(ISBLANK(LitRev!HX18),".",LitRev!HX18)</f>
        <v>The economics of the US ethanol import tariff with a blend mandate and tax credit</v>
      </c>
      <c r="HY18" s="25" t="str">
        <f>IF(ISBLANK(LitRev!HY18),".",LitRev!HY18)</f>
        <v>The long-run impact of corn-based ethanol on the grain, oilseed, and livestock sectors with implications for biotech crops</v>
      </c>
      <c r="HZ18" s="25" t="str">
        <f>IF(ISBLANK(LitRev!HZ18),".",LitRev!HZ18)</f>
        <v>The Long-Run Impact of Corn-Based Ethanol on the Grain, Oilseed, and Livestock Sectors with Implications for Biotech Crops</v>
      </c>
      <c r="IA18" s="25" t="str">
        <f>IF(ISBLANK(LitRev!IA18),".",LitRev!IA18)</f>
        <v>Biofuels: potential production capacity, effects on grain and livestock sectors, and implications for food prices and consumers</v>
      </c>
      <c r="IB18" s="25" t="str">
        <f>IF(ISBLANK(LitRev!IB18),".",LitRev!IB18)</f>
        <v>Biofuels: potential production capacity, effects on grain and livestock sectors, and implications for food prices and consumers</v>
      </c>
      <c r="IC18" s="25" t="str">
        <f>IF(ISBLANK(LitRev!IC18),".",LitRev!IC18)</f>
        <v>Biofuels: potential production capacity, effects on grain and livestock sectors, and implications for food prices and consumers</v>
      </c>
      <c r="ID18" s="25" t="str">
        <f>IF(ISBLANK(LitRev!ID18),".",LitRev!ID18)</f>
        <v>Biofuels: potential production capacity, effects on grain and livestock sectors, and implications for food prices and consumers</v>
      </c>
      <c r="IE18" s="25" t="str">
        <f>IF(ISBLANK(LitRev!IE18),".",LitRev!IE18)</f>
        <v>Economic Impacts of Not Extending Biofuel Subsidies</v>
      </c>
      <c r="IF18" s="25" t="str">
        <f>IF(ISBLANK(LitRev!IF18),".",LitRev!IF18)</f>
        <v>The effect of ethanol production on the US national corn price</v>
      </c>
      <c r="IG18" s="25" t="str">
        <f>IF(ISBLANK(LitRev!IG18),".",LitRev!IG18)</f>
        <v>Policy options for integrated energy and agricultural markets</v>
      </c>
      <c r="IH18" s="25" t="str">
        <f>IF(ISBLANK(LitRev!IH18),".",LitRev!IH18)</f>
        <v>Policy options for integrated energy and agricultural markets</v>
      </c>
      <c r="II18" s="25" t="str">
        <f>IF(ISBLANK(LitRev!II18),".",LitRev!II18)</f>
        <v>Policy options for integrated energy and agricultural markets</v>
      </c>
      <c r="IJ18" s="25" t="str">
        <f>IF(ISBLANK(LitRev!IJ18),".",LitRev!IJ18)</f>
        <v>Policy options for integrated energy and agricultural markets</v>
      </c>
      <c r="IK18" s="25" t="str">
        <f>IF(ISBLANK(LitRev!IK18),".",LitRev!IK18)</f>
        <v>Policy options for integrated energy and agricultural markets</v>
      </c>
      <c r="IL18" s="25" t="str">
        <f>IF(ISBLANK(LitRev!IL18),".",LitRev!IL18)</f>
        <v>Policy options for integrated energy and agricultural markets</v>
      </c>
      <c r="IM18" s="25" t="str">
        <f>IF(ISBLANK(LitRev!IM18),".",LitRev!IM18)</f>
        <v>Policy options for integrated energy and agricultural markets</v>
      </c>
      <c r="IN18" s="25" t="str">
        <f>IF(ISBLANK(LitRev!IN18),".",LitRev!IN18)</f>
        <v>Policy options for integrated energy and agricultural markets</v>
      </c>
      <c r="IO18" s="25" t="str">
        <f>IF(ISBLANK(LitRev!IO18),".",LitRev!IO18)</f>
        <v>Policy options for integrated energy and agricultural markets</v>
      </c>
      <c r="IP18" s="25" t="str">
        <f>IF(ISBLANK(LitRev!IP18),".",LitRev!IP18)</f>
        <v>Policy options for integrated energy and agricultural markets</v>
      </c>
      <c r="IQ18" s="25" t="str">
        <f>IF(ISBLANK(LitRev!IQ18),".",LitRev!IQ18)</f>
        <v>Policy options for integrated energy and agricultural markets</v>
      </c>
      <c r="IR18" s="25" t="str">
        <f>IF(ISBLANK(LitRev!IR18),".",LitRev!IR18)</f>
        <v>Policy options for integrated energy and agricultural markets</v>
      </c>
      <c r="IS18" s="25" t="str">
        <f>IF(ISBLANK(LitRev!IS18),".",LitRev!IS18)</f>
        <v>Policy options for integrated energy and agricultural markets</v>
      </c>
      <c r="IT18" s="25" t="str">
        <f>IF(ISBLANK(LitRev!IT18),".",LitRev!IT18)</f>
        <v>Policy options for integrated energy and agricultural markets</v>
      </c>
      <c r="IU18" s="25" t="str">
        <f>IF(ISBLANK(LitRev!IU18),".",LitRev!IU18)</f>
        <v>Policy options for integrated energy and agricultural markets</v>
      </c>
      <c r="IV18" s="25" t="str">
        <f>IF(ISBLANK(LitRev!IV18),".",LitRev!IV18)</f>
        <v>Policy options for integrated energy and agricultural markets</v>
      </c>
      <c r="IW18" s="25" t="str">
        <f>IF(ISBLANK(LitRev!IW18),".",LitRev!IW18)</f>
        <v>Policy options for integrated energy and agricultural markets</v>
      </c>
      <c r="IX18" s="25" t="str">
        <f>IF(ISBLANK(LitRev!IX18),".",LitRev!IX18)</f>
        <v>Policy options for integrated energy and agricultural markets</v>
      </c>
      <c r="IY18" s="25" t="str">
        <f>IF(ISBLANK(LitRev!IY18),".",LitRev!IY18)</f>
        <v>Policy options for integrated energy and agricultural markets</v>
      </c>
      <c r="IZ18" s="25" t="str">
        <f>IF(ISBLANK(LitRev!IZ18),".",LitRev!IZ18)</f>
        <v>Policy options for integrated energy and agricultural markets</v>
      </c>
      <c r="JA18" s="25" t="str">
        <f>IF(ISBLANK(LitRev!JA18),".",LitRev!JA18)</f>
        <v>Policy options for integrated energy and agricultural markets</v>
      </c>
      <c r="JB18" s="25" t="str">
        <f>IF(ISBLANK(LitRev!JB18),".",LitRev!JB18)</f>
        <v>Policy options for integrated energy and agricultural markets</v>
      </c>
      <c r="JC18" s="25" t="str">
        <f>IF(ISBLANK(LitRev!JC18),".",LitRev!JC18)</f>
        <v>Policy options for integrated energy and agricultural markets</v>
      </c>
      <c r="JD18" s="25" t="str">
        <f>IF(ISBLANK(LitRev!JD18),".",LitRev!JD18)</f>
        <v>Policy options for integrated energy and agricultural markets</v>
      </c>
      <c r="JE18" s="25" t="str">
        <f>IF(ISBLANK(LitRev!JE18),".",LitRev!JE18)</f>
        <v>Policy options for integrated energy and agricultural markets</v>
      </c>
      <c r="JF18" s="25" t="str">
        <f>IF(ISBLANK(LitRev!JF18),".",LitRev!JF18)</f>
        <v>Policy options for integrated energy and agricultural markets</v>
      </c>
      <c r="JG18" s="25" t="str">
        <f>IF(ISBLANK(LitRev!JG18),".",LitRev!JG18)</f>
        <v>Policy options for integrated energy and agricultural markets</v>
      </c>
      <c r="JH18" s="25" t="str">
        <f>IF(ISBLANK(LitRev!JH18),".",LitRev!JH18)</f>
        <v>Policy options for integrated energy and agricultural markets</v>
      </c>
      <c r="JI18" s="25" t="str">
        <f>IF(ISBLANK(LitRev!JI18),".",LitRev!JI18)</f>
        <v>Policy options for integrated energy and agricultural markets</v>
      </c>
      <c r="JJ18" s="25" t="str">
        <f>IF(ISBLANK(LitRev!JJ18),".",LitRev!JJ18)</f>
        <v>Policy options for integrated energy and agricultural markets</v>
      </c>
      <c r="JK18" s="25" t="str">
        <f>IF(ISBLANK(LitRev!JK18),".",LitRev!JK18)</f>
        <v>Policy options for integrated energy and agricultural markets</v>
      </c>
      <c r="JL18" s="25" t="str">
        <f>IF(ISBLANK(LitRev!JL18),".",LitRev!JL18)</f>
        <v>Policy options for integrated energy and agricultural markets</v>
      </c>
      <c r="JM18" s="25" t="str">
        <f>IF(ISBLANK(LitRev!JM18),".",LitRev!JM18)</f>
        <v>Policy options for integrated energy and agricultural markets</v>
      </c>
      <c r="JN18" s="25" t="str">
        <f>IF(ISBLANK(LitRev!JN18),".",LitRev!JN18)</f>
        <v>Policy options for integrated energy and agricultural markets</v>
      </c>
      <c r="JO18" s="25" t="str">
        <f>IF(ISBLANK(LitRev!JO18),".",LitRev!JO18)</f>
        <v>Policy options for integrated energy and agricultural markets</v>
      </c>
      <c r="JP18" s="25" t="str">
        <f>IF(ISBLANK(LitRev!JP18),".",LitRev!JP18)</f>
        <v>Policy options for integrated energy and agricultural markets</v>
      </c>
      <c r="JQ18" s="25" t="str">
        <f>IF(ISBLANK(LitRev!JQ18),".",LitRev!JQ18)</f>
        <v>Policy options for integrated energy and agricultural markets</v>
      </c>
      <c r="JR18" s="25" t="str">
        <f>IF(ISBLANK(LitRev!JR18),".",LitRev!JR18)</f>
        <v>Policy options for integrated energy and agricultural markets</v>
      </c>
      <c r="JS18" s="25" t="str">
        <f>IF(ISBLANK(LitRev!JS18),".",LitRev!JS18)</f>
        <v>Policy options for integrated energy and agricultural markets</v>
      </c>
      <c r="JT18" s="25" t="str">
        <f>IF(ISBLANK(LitRev!JT18),".",LitRev!JT18)</f>
        <v>Policy options for integrated energy and agricultural markets</v>
      </c>
      <c r="JU18" s="25" t="str">
        <f>IF(ISBLANK(LitRev!JU18),".",LitRev!JU18)</f>
        <v>Policy options for integrated energy and agricultural markets</v>
      </c>
      <c r="JV18" s="25" t="str">
        <f>IF(ISBLANK(LitRev!JV18),".",LitRev!JV18)</f>
        <v>Policy options for integrated energy and agricultural markets</v>
      </c>
      <c r="JW18" s="25" t="str">
        <f>IF(ISBLANK(LitRev!JW18),".",LitRev!JW18)</f>
        <v>Policy options for integrated energy and agricultural markets</v>
      </c>
      <c r="JX18" s="25" t="str">
        <f>IF(ISBLANK(LitRev!JX18),".",LitRev!JX18)</f>
        <v>Policy options for integrated energy and agricultural markets</v>
      </c>
      <c r="JY18" s="25" t="str">
        <f>IF(ISBLANK(LitRev!JY18),".",LitRev!JY18)</f>
        <v>Policy options for integrated energy and agricultural markets</v>
      </c>
      <c r="JZ18" s="25" t="str">
        <f>IF(ISBLANK(LitRev!JZ18),".",LitRev!JZ18)</f>
        <v>Policy options for integrated energy and agricultural markets</v>
      </c>
      <c r="KA18" s="25" t="str">
        <f>IF(ISBLANK(LitRev!KA18),".",LitRev!KA18)</f>
        <v>Policy options for integrated energy and agricultural markets</v>
      </c>
      <c r="KB18" s="25" t="str">
        <f>IF(ISBLANK(LitRev!KB18),".",LitRev!KB18)</f>
        <v>Policy options for integrated energy and agricultural markets</v>
      </c>
      <c r="KC18" s="25" t="str">
        <f>IF(ISBLANK(LitRev!KC18),".",LitRev!KC18)</f>
        <v>Policy options for integrated energy and agricultural markets</v>
      </c>
      <c r="KD18" s="25" t="str">
        <f>IF(ISBLANK(LitRev!KD18),".",LitRev!KD18)</f>
        <v>Policy options for integrated energy and agricultural markets</v>
      </c>
      <c r="KE18" s="25" t="str">
        <f>IF(ISBLANK(LitRev!KE18),".",LitRev!KE18)</f>
        <v>Policy options for integrated energy and agricultural markets</v>
      </c>
      <c r="KF18" s="25" t="str">
        <f>IF(ISBLANK(LitRev!KF18),".",LitRev!KF18)</f>
        <v>Policy options for integrated energy and agricultural markets</v>
      </c>
      <c r="KG18" s="25" t="str">
        <f>IF(ISBLANK(LitRev!KG18),".",LitRev!KG18)</f>
        <v>Policy options for integrated energy and agricultural markets</v>
      </c>
      <c r="KH18" s="25" t="str">
        <f>IF(ISBLANK(LitRev!KH18),".",LitRev!KH18)</f>
        <v>Policy options for integrated energy and agricultural markets</v>
      </c>
      <c r="KI18" s="25" t="str">
        <f>IF(ISBLANK(LitRev!KI18),".",LitRev!KI18)</f>
        <v>Policy options for integrated energy and agricultural markets</v>
      </c>
      <c r="KJ18" s="25" t="str">
        <f>IF(ISBLANK(LitRev!KJ18),".",LitRev!KJ18)</f>
        <v>Policy options for integrated energy and agricultural markets</v>
      </c>
      <c r="KK18" s="25" t="str">
        <f>IF(ISBLANK(LitRev!KK18),".",LitRev!KK18)</f>
        <v>Policy options for integrated energy and agricultural markets</v>
      </c>
      <c r="KL18" s="25" t="str">
        <f>IF(ISBLANK(LitRev!KL18),".",LitRev!KL18)</f>
        <v>Policy options for integrated energy and agricultural markets</v>
      </c>
      <c r="KM18" s="25" t="str">
        <f>IF(ISBLANK(LitRev!KM18),".",LitRev!KM18)</f>
        <v>Policy options for integrated energy and agricultural markets</v>
      </c>
      <c r="KN18" s="25" t="str">
        <f>IF(ISBLANK(LitRev!KN18),".",LitRev!KN18)</f>
        <v>Policy options for integrated energy and agricultural markets</v>
      </c>
      <c r="KO18" s="25" t="str">
        <f>IF(ISBLANK(LitRev!KO18),".",LitRev!KO18)</f>
        <v>Policy options for integrated energy and agricultural markets</v>
      </c>
      <c r="KP18" s="25" t="str">
        <f>IF(ISBLANK(LitRev!KP18),".",LitRev!KP18)</f>
        <v>Policy options for integrated energy and agricultural markets</v>
      </c>
      <c r="KQ18" s="25" t="str">
        <f>IF(ISBLANK(LitRev!KQ18),".",LitRev!KQ18)</f>
        <v>Policy options for integrated energy and agricultural markets</v>
      </c>
      <c r="KR18" s="25" t="str">
        <f>IF(ISBLANK(LitRev!KR18),".",LitRev!KR18)</f>
        <v>Policy options for integrated energy and agricultural markets</v>
      </c>
      <c r="KS18" s="25" t="str">
        <f>IF(ISBLANK(LitRev!KS18),".",LitRev!KS18)</f>
        <v>Policy options for integrated energy and agricultural markets</v>
      </c>
      <c r="KT18" s="25" t="str">
        <f>IF(ISBLANK(LitRev!KT18),".",LitRev!KT18)</f>
        <v>Policy options for integrated energy and agricultural markets</v>
      </c>
      <c r="KU18" s="25" t="str">
        <f>IF(ISBLANK(LitRev!KU18),".",LitRev!KU18)</f>
        <v>Policy options for integrated energy and agricultural markets</v>
      </c>
      <c r="KV18" s="25" t="str">
        <f>IF(ISBLANK(LitRev!KV18),".",LitRev!KV18)</f>
        <v>Policy options for integrated energy and agricultural markets</v>
      </c>
      <c r="KW18" s="25" t="str">
        <f>IF(ISBLANK(LitRev!KW18),".",LitRev!KW18)</f>
        <v>Policy options for integrated energy and agricultural markets</v>
      </c>
      <c r="KX18" s="25" t="str">
        <f>IF(ISBLANK(LitRev!KX18),".",LitRev!KX18)</f>
        <v>Policy options for integrated energy and agricultural markets</v>
      </c>
      <c r="KY18" s="25" t="str">
        <f>IF(ISBLANK(LitRev!KY18),".",LitRev!KY18)</f>
        <v>Policy options for integrated energy and agricultural markets</v>
      </c>
      <c r="KZ18" s="25" t="str">
        <f>IF(ISBLANK(LitRev!KZ18),".",LitRev!KZ18)</f>
        <v>Policy options for integrated energy and agricultural markets</v>
      </c>
      <c r="LA18" s="25" t="str">
        <f>IF(ISBLANK(LitRev!LA18),".",LitRev!LA18)</f>
        <v>Policy options for integrated energy and agricultural markets</v>
      </c>
      <c r="LB18" s="25" t="str">
        <f>IF(ISBLANK(LitRev!LB18),".",LitRev!LB18)</f>
        <v>Policy options for integrated energy and agricultural markets</v>
      </c>
      <c r="LC18" s="25" t="str">
        <f>IF(ISBLANK(LitRev!LC18),".",LitRev!LC18)</f>
        <v>Policy options for integrated energy and agricultural markets</v>
      </c>
      <c r="LD18" s="25" t="str">
        <f>IF(ISBLANK(LitRev!LD18),".",LitRev!LD18)</f>
        <v>Policy options for integrated energy and agricultural markets</v>
      </c>
      <c r="LE18" s="25" t="str">
        <f>IF(ISBLANK(LitRev!LE18),".",LitRev!LE18)</f>
        <v>On the (De)Stabilization Effects of Biofuels: Relative Contributions of Policy Instruments and Market Forces</v>
      </c>
      <c r="LF18" s="25" t="str">
        <f>IF(ISBLANK(LitRev!LF18),".",LitRev!LF18)</f>
        <v>On the (De)Stabilization Effects of Biofuels: Relative Contributions of Policy Instruments and Market Forces</v>
      </c>
      <c r="LG18" s="25" t="str">
        <f>IF(ISBLANK(LitRev!LG18),".",LitRev!LG18)</f>
        <v>Bottlenecks, drought, and oil price spikes: Impact on US ethanol and agricultural sectors</v>
      </c>
      <c r="LH18" s="25" t="str">
        <f>IF(ISBLANK(LitRev!LH18),".",LitRev!LH18)</f>
        <v>Bottlenecks, drought, and oil price spikes: Impact on US ethanol and agricultural sectors</v>
      </c>
      <c r="LI18" s="25" t="str">
        <f>IF(ISBLANK(LitRev!LI18),".",LitRev!LI18)</f>
        <v>Global economic effects of US biofuel policy and the potential contribution from advanced biofuels</v>
      </c>
      <c r="LJ18" s="25" t="str">
        <f>IF(ISBLANK(LitRev!LJ18),".",LitRev!LJ18)</f>
        <v>Global economic effects of US biofuel policy and the potential contribution from advanced biofuels</v>
      </c>
      <c r="LK18" s="25" t="str">
        <f>IF(ISBLANK(LitRev!LK18),".",LitRev!LK18)</f>
        <v>.</v>
      </c>
      <c r="LL18" s="25" t="str">
        <f>IF(ISBLANK(LitRev!LL18),".",LitRev!LL18)</f>
        <v>.</v>
      </c>
      <c r="LM18" s="25" t="str">
        <f>IF(ISBLANK(LitRev!LM18),".",LitRev!LM18)</f>
        <v>.</v>
      </c>
      <c r="LN18" s="25" t="str">
        <f>IF(ISBLANK(LitRev!LN18),".",LitRev!LN18)</f>
        <v>.</v>
      </c>
      <c r="LO18" s="25" t="str">
        <f>IF(ISBLANK(LitRev!LO18),".",LitRev!LO18)</f>
        <v>.</v>
      </c>
      <c r="LP18" s="25" t="str">
        <f>IF(ISBLANK(LitRev!LP18),".",LitRev!LP18)</f>
        <v>.</v>
      </c>
      <c r="LQ18" s="25" t="str">
        <f>IF(ISBLANK(LitRev!LQ18),".",LitRev!LQ18)</f>
        <v>.</v>
      </c>
      <c r="LR18" s="25" t="str">
        <f>IF(ISBLANK(LitRev!LR18),".",LitRev!LR18)</f>
        <v>.</v>
      </c>
      <c r="LS18" s="25" t="str">
        <f>IF(ISBLANK(LitRev!LS18),".",LitRev!LS18)</f>
        <v>.</v>
      </c>
      <c r="LT18" s="25" t="str">
        <f>IF(ISBLANK(LitRev!LT18),".",LitRev!LT18)</f>
        <v>.</v>
      </c>
      <c r="LU18" s="25" t="str">
        <f>IF(ISBLANK(LitRev!LU18),".",LitRev!LU18)</f>
        <v>.</v>
      </c>
      <c r="LV18" s="25" t="str">
        <f>IF(ISBLANK(LitRev!LV18),".",LitRev!LV18)</f>
        <v>.</v>
      </c>
      <c r="LW18" s="25" t="str">
        <f>IF(ISBLANK(LitRev!LW18),".",LitRev!LW18)</f>
        <v>.</v>
      </c>
      <c r="LX18" s="25" t="str">
        <f>IF(ISBLANK(LitRev!LX18),".",LitRev!LX18)</f>
        <v>.</v>
      </c>
      <c r="LY18" s="25" t="str">
        <f>IF(ISBLANK(LitRev!LY18),".",LitRev!LY18)</f>
        <v>.</v>
      </c>
      <c r="LZ18" s="25" t="str">
        <f>IF(ISBLANK(LitRev!LZ18),".",LitRev!LZ18)</f>
        <v>.</v>
      </c>
      <c r="MA18" s="25" t="str">
        <f>IF(ISBLANK(LitRev!MA18),".",LitRev!MA18)</f>
        <v>.</v>
      </c>
      <c r="MB18" s="25" t="str">
        <f>IF(ISBLANK(LitRev!MB18),".",LitRev!MB18)</f>
        <v>.</v>
      </c>
      <c r="MC18" s="25" t="str">
        <f>IF(ISBLANK(LitRev!MC18),".",LitRev!MC18)</f>
        <v>.</v>
      </c>
      <c r="MD18" s="25" t="str">
        <f>IF(ISBLANK(LitRev!MD18),".",LitRev!MD18)</f>
        <v>.</v>
      </c>
      <c r="ME18" s="25" t="str">
        <f>IF(ISBLANK(LitRev!ME18),".",LitRev!ME18)</f>
        <v>.</v>
      </c>
      <c r="MF18" s="25" t="str">
        <f>IF(ISBLANK(LitRev!MF18),".",LitRev!MF18)</f>
        <v>.</v>
      </c>
      <c r="MG18" s="25" t="str">
        <f>IF(ISBLANK(LitRev!MG18),".",LitRev!MG18)</f>
        <v>.</v>
      </c>
      <c r="MH18" s="25" t="str">
        <f>IF(ISBLANK(LitRev!MH18),".",LitRev!MH18)</f>
        <v>.</v>
      </c>
      <c r="MI18" s="25" t="str">
        <f>IF(ISBLANK(LitRev!MI18),".",LitRev!MI18)</f>
        <v>.</v>
      </c>
      <c r="MJ18" s="25" t="str">
        <f>IF(ISBLANK(LitRev!MJ18),".",LitRev!MJ18)</f>
        <v>.</v>
      </c>
      <c r="MK18" s="25" t="str">
        <f>IF(ISBLANK(LitRev!MK18),".",LitRev!MK18)</f>
        <v>.</v>
      </c>
      <c r="ML18" s="25" t="str">
        <f>IF(ISBLANK(LitRev!ML18),".",LitRev!ML18)</f>
        <v>.</v>
      </c>
      <c r="MM18" s="25" t="str">
        <f>IF(ISBLANK(LitRev!MM18),".",LitRev!MM18)</f>
        <v>.</v>
      </c>
      <c r="MN18" s="25" t="str">
        <f>IF(ISBLANK(LitRev!MN18),".",LitRev!MN18)</f>
        <v>.</v>
      </c>
      <c r="MO18" s="25" t="str">
        <f>IF(ISBLANK(LitRev!MO18),".",LitRev!MO18)</f>
        <v>.</v>
      </c>
      <c r="MP18" s="25" t="str">
        <f>IF(ISBLANK(LitRev!MP18),".",LitRev!MP18)</f>
        <v>.</v>
      </c>
      <c r="MQ18" s="25" t="str">
        <f>IF(ISBLANK(LitRev!MQ18),".",LitRev!MQ18)</f>
        <v>.</v>
      </c>
      <c r="MR18" s="25" t="str">
        <f>IF(ISBLANK(LitRev!MR18),".",LitRev!MR18)</f>
        <v>.</v>
      </c>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5"/>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5"/>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5"/>
      <c r="RK18" s="25"/>
      <c r="RL18" s="25"/>
      <c r="RM18" s="25"/>
      <c r="RN18" s="25"/>
      <c r="RO18" s="25"/>
    </row>
    <row r="19" spans="1:483" x14ac:dyDescent="0.25">
      <c r="A19" s="34" t="s">
        <v>195</v>
      </c>
      <c r="B19" t="s">
        <v>1969</v>
      </c>
      <c r="C19" s="25" t="str">
        <f>IF(ISBLANK(LitRev!C19),".",LitRev!C19)</f>
        <v>BioEnergy Policy Brief</v>
      </c>
      <c r="D19" s="25" t="str">
        <f>IF(ISBLANK(LitRev!D19),".",LitRev!D19)</f>
        <v>BioEnergy Policy Brief</v>
      </c>
      <c r="E19" s="25" t="str">
        <f>IF(ISBLANK(LitRev!E19),".",LitRev!E19)</f>
        <v>American Journal of Agricultural Economics</v>
      </c>
      <c r="F19" s="25" t="str">
        <f>IF(ISBLANK(LitRev!F19),".",LitRev!F19)</f>
        <v>American Journal of Agricultural Economics</v>
      </c>
      <c r="G19" s="25" t="str">
        <f>IF(ISBLANK(LitRev!G19),".",LitRev!G19)</f>
        <v>American Journal of Agricultural Economics</v>
      </c>
      <c r="H19" s="25" t="str">
        <f>IF(ISBLANK(LitRev!H19),".",LitRev!H19)</f>
        <v>American Journal of Agricultural Economics</v>
      </c>
      <c r="I19" s="25" t="str">
        <f>IF(ISBLANK(LitRev!I19),".",LitRev!I19)</f>
        <v>American Journal of Agricultural Economics</v>
      </c>
      <c r="J19" s="25" t="str">
        <f>IF(ISBLANK(LitRev!J19),".",LitRev!J19)</f>
        <v>American Journal of Agricultural Economics</v>
      </c>
      <c r="K19" s="25" t="str">
        <f>IF(ISBLANK(LitRev!K19),".",LitRev!K19)</f>
        <v>American Journal of Agricultural Economics</v>
      </c>
      <c r="L19" s="25" t="str">
        <f>IF(ISBLANK(LitRev!L19),".",LitRev!L19)</f>
        <v>American Journal of Agricultural Economics</v>
      </c>
      <c r="M19" s="25" t="str">
        <f>IF(ISBLANK(LitRev!M19),".",LitRev!M19)</f>
        <v>American Journal of Agricultural Economics</v>
      </c>
      <c r="N19" s="25" t="str">
        <f>IF(ISBLANK(LitRev!N19),".",LitRev!N19)</f>
        <v>American Journal of Agricultural Economics</v>
      </c>
      <c r="O19" s="25" t="str">
        <f>IF(ISBLANK(LitRev!O19),".",LitRev!O19)</f>
        <v>American Journal of Agricultural Economics</v>
      </c>
      <c r="P19" s="25" t="str">
        <f>IF(ISBLANK(LitRev!P19),".",LitRev!P19)</f>
        <v>American Journal of Agricultural Economics</v>
      </c>
      <c r="Q19" s="25" t="str">
        <f>IF(ISBLANK(LitRev!Q19),".",LitRev!Q19)</f>
        <v>American Journal of Agricultural Economics</v>
      </c>
      <c r="R19" s="25" t="str">
        <f>IF(ISBLANK(LitRev!R19),".",LitRev!R19)</f>
        <v>American Journal of Agricultural Economics</v>
      </c>
      <c r="S19" s="25" t="str">
        <f>IF(ISBLANK(LitRev!S19),".",LitRev!S19)</f>
        <v>American Journal of Agricultural Economics</v>
      </c>
      <c r="T19" s="25" t="str">
        <f>IF(ISBLANK(LitRev!T19),".",LitRev!T19)</f>
        <v>American Journal of Agricultural Economics</v>
      </c>
      <c r="U19" s="25" t="str">
        <f>IF(ISBLANK(LitRev!U19),".",LitRev!U19)</f>
        <v>CARD</v>
      </c>
      <c r="V19" s="25" t="str">
        <f>IF(ISBLANK(LitRev!V19),".",LitRev!V19)</f>
        <v>CARD</v>
      </c>
      <c r="W19" s="25" t="str">
        <f>IF(ISBLANK(LitRev!W19),".",LitRev!W19)</f>
        <v>CARD</v>
      </c>
      <c r="X19" s="25" t="str">
        <f>IF(ISBLANK(LitRev!X19),".",LitRev!X19)</f>
        <v>CARD</v>
      </c>
      <c r="Y19" s="25" t="str">
        <f>IF(ISBLANK(LitRev!Y19),".",LitRev!Y19)</f>
        <v>CARD</v>
      </c>
      <c r="Z19" s="25" t="str">
        <f>IF(ISBLANK(LitRev!Z19),".",LitRev!Z19)</f>
        <v>CARD</v>
      </c>
      <c r="AA19" s="25" t="str">
        <f>IF(ISBLANK(LitRev!AA19),".",LitRev!AA19)</f>
        <v>CARD</v>
      </c>
      <c r="AB19" s="25" t="str">
        <f>IF(ISBLANK(LitRev!AB19),".",LitRev!AB19)</f>
        <v>CARD</v>
      </c>
      <c r="AC19" s="25" t="str">
        <f>IF(ISBLANK(LitRev!AC19),".",LitRev!AC19)</f>
        <v>CARD</v>
      </c>
      <c r="AD19" s="25" t="str">
        <f>IF(ISBLANK(LitRev!AD19),".",LitRev!AD19)</f>
        <v>CARD</v>
      </c>
      <c r="AE19" s="25" t="str">
        <f>IF(ISBLANK(LitRev!AE19),".",LitRev!AE19)</f>
        <v>CARD</v>
      </c>
      <c r="AF19" s="25" t="str">
        <f>IF(ISBLANK(LitRev!AF19),".",LitRev!AF19)</f>
        <v>CARD</v>
      </c>
      <c r="AG19" s="25" t="str">
        <f>IF(ISBLANK(LitRev!AG19),".",LitRev!AG19)</f>
        <v>CARD</v>
      </c>
      <c r="AH19" s="25" t="str">
        <f>IF(ISBLANK(LitRev!AH19),".",LitRev!AH19)</f>
        <v>CARD</v>
      </c>
      <c r="AI19" s="25" t="str">
        <f>IF(ISBLANK(LitRev!AI19),".",LitRev!AI19)</f>
        <v>CARD</v>
      </c>
      <c r="AJ19" s="25" t="str">
        <f>IF(ISBLANK(LitRev!AJ19),".",LitRev!AJ19)</f>
        <v>ICTSD Programme on Agricultural Trade and Sustainable Development</v>
      </c>
      <c r="AK19" s="25" t="str">
        <f>IF(ISBLANK(LitRev!AK19),".",LitRev!AK19)</f>
        <v>ICTSD Programme on Agricultural Trade and Sustainable Development</v>
      </c>
      <c r="AL19" s="25" t="str">
        <f>IF(ISBLANK(LitRev!AL19),".",LitRev!AL19)</f>
        <v>ICTSD Programme on Agricultural Trade and Sustainable Development</v>
      </c>
      <c r="AM19" s="25" t="str">
        <f>IF(ISBLANK(LitRev!AM19),".",LitRev!AM19)</f>
        <v>ICTSD Programme on Agricultural Trade and Sustainable Development</v>
      </c>
      <c r="AN19" s="25" t="str">
        <f>IF(ISBLANK(LitRev!AN19),".",LitRev!AN19)</f>
        <v>ICTSD Programme on Agricultural Trade and Sustainable Development</v>
      </c>
      <c r="AO19" s="25" t="str">
        <f>IF(ISBLANK(LitRev!AO19),".",LitRev!AO19)</f>
        <v>.</v>
      </c>
      <c r="AP19" s="25" t="str">
        <f>IF(ISBLANK(LitRev!AP19),".",LitRev!AP19)</f>
        <v>.</v>
      </c>
      <c r="AQ19" s="25" t="str">
        <f>IF(ISBLANK(LitRev!AQ19),".",LitRev!AQ19)</f>
        <v>.</v>
      </c>
      <c r="AR19" s="25" t="str">
        <f>IF(ISBLANK(LitRev!AR19),".",LitRev!AR19)</f>
        <v>Working paper</v>
      </c>
      <c r="AS19" s="25" t="str">
        <f>IF(ISBLANK(LitRev!AS19),".",LitRev!AS19)</f>
        <v>Working paper</v>
      </c>
      <c r="AT19" s="25" t="str">
        <f>IF(ISBLANK(LitRev!AT19),".",LitRev!AT19)</f>
        <v>Working paper</v>
      </c>
      <c r="AU19" s="25" t="str">
        <f>IF(ISBLANK(LitRev!AU19),".",LitRev!AU19)</f>
        <v>Working paper</v>
      </c>
      <c r="AV19" s="25" t="str">
        <f>IF(ISBLANK(LitRev!AV19),".",LitRev!AV19)</f>
        <v>Working paper</v>
      </c>
      <c r="AW19" s="25" t="str">
        <f>IF(ISBLANK(LitRev!AW19),".",LitRev!AW19)</f>
        <v>Working paper</v>
      </c>
      <c r="AX19" s="25" t="str">
        <f>IF(ISBLANK(LitRev!AX19),".",LitRev!AX19)</f>
        <v>Working paper</v>
      </c>
      <c r="AY19" s="25" t="str">
        <f>IF(ISBLANK(LitRev!AY19),".",LitRev!AY19)</f>
        <v>.</v>
      </c>
      <c r="AZ19" s="25" t="str">
        <f>IF(ISBLANK(LitRev!AZ19),".",LitRev!AZ19)</f>
        <v>.</v>
      </c>
      <c r="BA19" s="25" t="str">
        <f>IF(ISBLANK(LitRev!BA19),".",LitRev!BA19)</f>
        <v xml:space="preserve">Environmental, Science and Technology </v>
      </c>
      <c r="BB19" s="25" t="str">
        <f>IF(ISBLANK(LitRev!BB19),".",LitRev!BB19)</f>
        <v xml:space="preserve">Environmental, Science and Technology </v>
      </c>
      <c r="BC19" s="25" t="str">
        <f>IF(ISBLANK(LitRev!BC19),".",LitRev!BC19)</f>
        <v xml:space="preserve">Environmental, Science and Technology </v>
      </c>
      <c r="BD19" s="25" t="str">
        <f>IF(ISBLANK(LitRev!BD19),".",LitRev!BD19)</f>
        <v xml:space="preserve">Environmental, Science and Technology </v>
      </c>
      <c r="BE19" s="25" t="str">
        <f>IF(ISBLANK(LitRev!BE19),".",LitRev!BE19)</f>
        <v>Unpublished manuscript</v>
      </c>
      <c r="BF19" s="25" t="str">
        <f>IF(ISBLANK(LitRev!BF19),".",LitRev!BF19)</f>
        <v>Unpublished manuscript</v>
      </c>
      <c r="BG19" s="25" t="str">
        <f>IF(ISBLANK(LitRev!BG19),".",LitRev!BG19)</f>
        <v>Journal of Environmental Economics and Management</v>
      </c>
      <c r="BH19" s="25" t="str">
        <f>IF(ISBLANK(LitRev!BH19),".",LitRev!BH19)</f>
        <v>Journal of Environmental Economics and Management</v>
      </c>
      <c r="BI19" s="25" t="str">
        <f>IF(ISBLANK(LitRev!BI19),".",LitRev!BI19)</f>
        <v>Journal of Environmental Economics and Management</v>
      </c>
      <c r="BJ19" s="25" t="str">
        <f>IF(ISBLANK(LitRev!BJ19),".",LitRev!BJ19)</f>
        <v>NBER Working Paper</v>
      </c>
      <c r="BK19" s="25" t="str">
        <f>IF(ISBLANK(LitRev!BK19),".",LitRev!BK19)</f>
        <v>NBER Working Paper</v>
      </c>
      <c r="BL19" s="25" t="str">
        <f>IF(ISBLANK(LitRev!BL19),".",LitRev!BL19)</f>
        <v>American Journal of Agricultural Economics</v>
      </c>
      <c r="BM19" s="25" t="str">
        <f>IF(ISBLANK(LitRev!BM19),".",LitRev!BM19)</f>
        <v>American Journal of Agricultural Economics</v>
      </c>
      <c r="BN19" s="25" t="str">
        <f>IF(ISBLANK(LitRev!BN19),".",LitRev!BN19)</f>
        <v>American Journal of Agricultural Economics</v>
      </c>
      <c r="BO19" s="25" t="str">
        <f>IF(ISBLANK(LitRev!BO19),".",LitRev!BO19)</f>
        <v>American Journal of Agricultural Economics</v>
      </c>
      <c r="BP19" s="25" t="str">
        <f>IF(ISBLANK(LitRev!BP19),".",LitRev!BP19)</f>
        <v>American Journal of Agricultural Economics</v>
      </c>
      <c r="BQ19" s="25" t="str">
        <f>IF(ISBLANK(LitRev!BQ19),".",LitRev!BQ19)</f>
        <v>American Journal of Agricultural Economics</v>
      </c>
      <c r="BR19" s="25" t="str">
        <f>IF(ISBLANK(LitRev!BR19),".",LitRev!BR19)</f>
        <v>American Journal of Agricultural Economics</v>
      </c>
      <c r="BS19" s="25" t="str">
        <f>IF(ISBLANK(LitRev!BS19),".",LitRev!BS19)</f>
        <v>.</v>
      </c>
      <c r="BT19" s="25" t="str">
        <f>IF(ISBLANK(LitRev!BT19),".",LitRev!BT19)</f>
        <v>American Journal of Agricultural Economics</v>
      </c>
      <c r="BU19" s="25" t="str">
        <f>IF(ISBLANK(LitRev!BU19),".",LitRev!BU19)</f>
        <v>American Journal of Agricultural Economics</v>
      </c>
      <c r="BV19" s="25" t="str">
        <f>IF(ISBLANK(LitRev!BV19),".",LitRev!BV19)</f>
        <v>American Journal of Agricultural Economics</v>
      </c>
      <c r="BW19" s="25" t="str">
        <f>IF(ISBLANK(LitRev!BW19),".",LitRev!BW19)</f>
        <v>American Journal of Agricultural Economics</v>
      </c>
      <c r="BX19" s="25" t="str">
        <f>IF(ISBLANK(LitRev!BX19),".",LitRev!BX19)</f>
        <v>American Journal of Agricultural Economics</v>
      </c>
      <c r="BY19" s="25" t="str">
        <f>IF(ISBLANK(LitRev!BY19),".",LitRev!BY19)</f>
        <v>American Journal of Agricultural Economics</v>
      </c>
      <c r="BZ19" s="25" t="str">
        <f>IF(ISBLANK(LitRev!BZ19),".",LitRev!BZ19)</f>
        <v>Journal of Agricultural and Applied Economics</v>
      </c>
      <c r="CA19" s="25" t="str">
        <f>IF(ISBLANK(LitRev!CA19),".",LitRev!CA19)</f>
        <v>Land Economics</v>
      </c>
      <c r="CB19" s="25" t="str">
        <f>IF(ISBLANK(LitRev!CB19),".",LitRev!CB19)</f>
        <v>Handbook of Bioenergy Economics and Policy</v>
      </c>
      <c r="CC19" s="25" t="str">
        <f>IF(ISBLANK(LitRev!CC19),".",LitRev!CC19)</f>
        <v>Handbook of Bioenergy Economics and Policy</v>
      </c>
      <c r="CD19" s="25" t="str">
        <f>IF(ISBLANK(LitRev!CD19),".",LitRev!CD19)</f>
        <v>Handbook of Bioenergy Economics and Policy</v>
      </c>
      <c r="CE19" s="25" t="str">
        <f>IF(ISBLANK(LitRev!CE19),".",LitRev!CE19)</f>
        <v>Handbook of Bioenergy Economics and Policy</v>
      </c>
      <c r="CF19" s="25" t="str">
        <f>IF(ISBLANK(LitRev!CF19),".",LitRev!CF19)</f>
        <v>USDA report</v>
      </c>
      <c r="CG19" s="25" t="str">
        <f>IF(ISBLANK(LitRev!CG19),".",LitRev!CG19)</f>
        <v>USDA report</v>
      </c>
      <c r="CH19" s="25" t="str">
        <f>IF(ISBLANK(LitRev!CH19),".",LitRev!CH19)</f>
        <v>USDA report</v>
      </c>
      <c r="CI19" s="25" t="str">
        <f>IF(ISBLANK(LitRev!CI19),".",LitRev!CI19)</f>
        <v>USDA report</v>
      </c>
      <c r="CJ19" s="25" t="str">
        <f>IF(ISBLANK(LitRev!CJ19),".",LitRev!CJ19)</f>
        <v>USDA report</v>
      </c>
      <c r="CK19" s="25" t="str">
        <f>IF(ISBLANK(LitRev!CK19),".",LitRev!CK19)</f>
        <v>USDA report</v>
      </c>
      <c r="CL19" s="25" t="str">
        <f>IF(ISBLANK(LitRev!CL19),".",LitRev!CL19)</f>
        <v>Land Economics</v>
      </c>
      <c r="CM19" s="25" t="str">
        <f>IF(ISBLANK(LitRev!CM19),".",LitRev!CM19)</f>
        <v>Land Economics</v>
      </c>
      <c r="CN19" s="25" t="str">
        <f>IF(ISBLANK(LitRev!CN19),".",LitRev!CN19)</f>
        <v>Land Economics</v>
      </c>
      <c r="CO19" s="25" t="str">
        <f>IF(ISBLANK(LitRev!CO19),".",LitRev!CO19)</f>
        <v>Environmental and Resource Economics</v>
      </c>
      <c r="CP19" s="25" t="str">
        <f>IF(ISBLANK(LitRev!CP19),".",LitRev!CP19)</f>
        <v>Conference Paper</v>
      </c>
      <c r="CQ19" s="25" t="str">
        <f>IF(ISBLANK(LitRev!CQ19),".",LitRev!CQ19)</f>
        <v>Energy Policy</v>
      </c>
      <c r="CR19" s="25" t="str">
        <f>IF(ISBLANK(LitRev!CR19),".",LitRev!CR19)</f>
        <v>Energy Policy</v>
      </c>
      <c r="CS19" s="25" t="str">
        <f>IF(ISBLANK(LitRev!CS19),".",LitRev!CS19)</f>
        <v>Energy Policy</v>
      </c>
      <c r="CT19" s="25" t="str">
        <f>IF(ISBLANK(LitRev!CT19),".",LitRev!CT19)</f>
        <v>Food Policy</v>
      </c>
      <c r="CU19" s="25" t="str">
        <f>IF(ISBLANK(LitRev!CU19),".",LitRev!CU19)</f>
        <v>Food Policy</v>
      </c>
      <c r="CV19" s="25" t="str">
        <f>IF(ISBLANK(LitRev!CV19),".",LitRev!CV19)</f>
        <v>Food Policy</v>
      </c>
      <c r="CW19" s="25" t="str">
        <f>IF(ISBLANK(LitRev!CW19),".",LitRev!CW19)</f>
        <v>Food Policy</v>
      </c>
      <c r="CX19" s="25" t="str">
        <f>IF(ISBLANK(LitRev!CX19),".",LitRev!CX19)</f>
        <v>Food Policy</v>
      </c>
      <c r="CY19" s="25" t="str">
        <f>IF(ISBLANK(LitRev!CY19),".",LitRev!CY19)</f>
        <v>Food Policy</v>
      </c>
      <c r="CZ19" s="25" t="str">
        <f>IF(ISBLANK(LitRev!CZ19),".",LitRev!CZ19)</f>
        <v>Food Policy</v>
      </c>
      <c r="DA19" s="25" t="str">
        <f>IF(ISBLANK(LitRev!DA19),".",LitRev!DA19)</f>
        <v>Food Policy</v>
      </c>
      <c r="DB19" s="25" t="str">
        <f>IF(ISBLANK(LitRev!DB19),".",LitRev!DB19)</f>
        <v>Special track of meetings</v>
      </c>
      <c r="DC19" s="25" t="str">
        <f>IF(ISBLANK(LitRev!DC19),".",LitRev!DC19)</f>
        <v>Special track of meetings</v>
      </c>
      <c r="DD19" s="25" t="str">
        <f>IF(ISBLANK(LitRev!DD19),".",LitRev!DD19)</f>
        <v>Special track of meetings</v>
      </c>
      <c r="DE19" s="25" t="str">
        <f>IF(ISBLANK(LitRev!DE19),".",LitRev!DE19)</f>
        <v>Special track of meetings</v>
      </c>
      <c r="DF19" s="25" t="str">
        <f>IF(ISBLANK(LitRev!DF19),".",LitRev!DF19)</f>
        <v>Applied Economic Perspectives and Policy</v>
      </c>
      <c r="DG19" s="25" t="str">
        <f>IF(ISBLANK(LitRev!DG19),".",LitRev!DG19)</f>
        <v>Applied Economic Perspectives and Policy</v>
      </c>
      <c r="DH19" s="25" t="str">
        <f>IF(ISBLANK(LitRev!DH19),".",LitRev!DH19)</f>
        <v>Applied Economic Perspectives and Policy</v>
      </c>
      <c r="DI19" s="25" t="str">
        <f>IF(ISBLANK(LitRev!DI19),".",LitRev!DI19)</f>
        <v>Applied Economic Perspectives and Policy</v>
      </c>
      <c r="DJ19" s="25" t="str">
        <f>IF(ISBLANK(LitRev!DJ19),".",LitRev!DJ19)</f>
        <v>Energy Policy</v>
      </c>
      <c r="DK19" s="25" t="str">
        <f>IF(ISBLANK(LitRev!DK19),".",LitRev!DK19)</f>
        <v>Energy Policy</v>
      </c>
      <c r="DL19" s="25" t="str">
        <f>IF(ISBLANK(LitRev!DL19),".",LitRev!DL19)</f>
        <v>Energy Policy</v>
      </c>
      <c r="DM19" s="25" t="str">
        <f>IF(ISBLANK(LitRev!DM19),".",LitRev!DM19)</f>
        <v>Energy Policy</v>
      </c>
      <c r="DN19" s="25" t="str">
        <f>IF(ISBLANK(LitRev!DN19),".",LitRev!DN19)</f>
        <v>Energy Policy</v>
      </c>
      <c r="DO19" s="25" t="str">
        <f>IF(ISBLANK(LitRev!DO19),".",LitRev!DO19)</f>
        <v>Energy Policy</v>
      </c>
      <c r="DP19" s="25" t="str">
        <f>IF(ISBLANK(LitRev!DP19),".",LitRev!DP19)</f>
        <v>Energy Policy</v>
      </c>
      <c r="DQ19" s="25" t="str">
        <f>IF(ISBLANK(LitRev!DQ19),".",LitRev!DQ19)</f>
        <v>Energy Policy</v>
      </c>
      <c r="DR19" s="25" t="str">
        <f>IF(ISBLANK(LitRev!DR19),".",LitRev!DR19)</f>
        <v>Energy Policy</v>
      </c>
      <c r="DS19" s="25" t="str">
        <f>IF(ISBLANK(LitRev!DS19),".",LitRev!DS19)</f>
        <v>Energy Policy</v>
      </c>
      <c r="DT19" s="25" t="str">
        <f>IF(ISBLANK(LitRev!DT19),".",LitRev!DT19)</f>
        <v>Energy Policy</v>
      </c>
      <c r="DU19" s="25" t="str">
        <f>IF(ISBLANK(LitRev!DU19),".",LitRev!DU19)</f>
        <v>Energy Policy</v>
      </c>
      <c r="DV19" s="25" t="str">
        <f>IF(ISBLANK(LitRev!DV19),".",LitRev!DV19)</f>
        <v>Energy Policy</v>
      </c>
      <c r="DW19" s="25" t="str">
        <f>IF(ISBLANK(LitRev!DW19),".",LitRev!DW19)</f>
        <v>Energy Policy</v>
      </c>
      <c r="DX19" s="25" t="str">
        <f>IF(ISBLANK(LitRev!DX19),".",LitRev!DX19)</f>
        <v>Agricultural Economics</v>
      </c>
      <c r="DY19" s="25" t="str">
        <f>IF(ISBLANK(LitRev!DY19),".",LitRev!DY19)</f>
        <v>Agricultural Economics</v>
      </c>
      <c r="DZ19" s="25" t="str">
        <f>IF(ISBLANK(LitRev!DZ19),".",LitRev!DZ19)</f>
        <v>.</v>
      </c>
      <c r="EA19" s="25" t="str">
        <f>IF(ISBLANK(LitRev!EA19),".",LitRev!EA19)</f>
        <v>.</v>
      </c>
      <c r="EB19" s="25" t="str">
        <f>IF(ISBLANK(LitRev!EB19),".",LitRev!EB19)</f>
        <v>.</v>
      </c>
      <c r="EC19" s="25" t="str">
        <f>IF(ISBLANK(LitRev!EC19),".",LitRev!EC19)</f>
        <v>.</v>
      </c>
      <c r="ED19" s="25" t="str">
        <f>IF(ISBLANK(LitRev!ED19),".",LitRev!ED19)</f>
        <v>.</v>
      </c>
      <c r="EE19" s="25" t="str">
        <f>IF(ISBLANK(LitRev!EE19),".",LitRev!EE19)</f>
        <v>.</v>
      </c>
      <c r="EF19" s="25" t="str">
        <f>IF(ISBLANK(LitRev!EF19),".",LitRev!EF19)</f>
        <v>.</v>
      </c>
      <c r="EG19" s="25" t="str">
        <f>IF(ISBLANK(LitRev!EG19),".",LitRev!EG19)</f>
        <v>.</v>
      </c>
      <c r="EH19" s="25" t="str">
        <f>IF(ISBLANK(LitRev!EH19),".",LitRev!EH19)</f>
        <v>.</v>
      </c>
      <c r="EI19" s="25" t="str">
        <f>IF(ISBLANK(LitRev!EI19),".",LitRev!EI19)</f>
        <v>.</v>
      </c>
      <c r="EJ19" s="25" t="str">
        <f>IF(ISBLANK(LitRev!EJ19),".",LitRev!EJ19)</f>
        <v>American Economic Review</v>
      </c>
      <c r="EK19" s="25" t="str">
        <f>IF(ISBLANK(LitRev!EK19),".",LitRev!EK19)</f>
        <v>2013 Annual Meeting, Washington, DC, Agricultural and Applied Economics Association</v>
      </c>
      <c r="EL19" s="25" t="str">
        <f>IF(ISBLANK(LitRev!EL19),".",LitRev!EL19)</f>
        <v>2013 Annual Meeting, Washington, DC, Agricultural and Applied Economics Association</v>
      </c>
      <c r="EM19" s="25" t="str">
        <f>IF(ISBLANK(LitRev!EM19),".",LitRev!EM19)</f>
        <v>2013 Annual Meeting, Washington, DC, Agricultural and Applied Economics Association</v>
      </c>
      <c r="EN19" s="25" t="str">
        <f>IF(ISBLANK(LitRev!EN19),".",LitRev!EN19)</f>
        <v>2013 Annual Meeting, Washington, DC, Agricultural and Applied Economics Association</v>
      </c>
      <c r="EO19" s="25" t="str">
        <f>IF(ISBLANK(LitRev!EO19),".",LitRev!EO19)</f>
        <v>2013 Annual Meeting, Washington, DC, Agricultural and Applied Economics Association</v>
      </c>
      <c r="EP19" s="25" t="str">
        <f>IF(ISBLANK(LitRev!EP19),".",LitRev!EP19)</f>
        <v>2013 Annual Meeting, Washington, DC, Agricultural and Applied Economics Association</v>
      </c>
      <c r="EQ19" s="25" t="str">
        <f>IF(ISBLANK(LitRev!EQ19),".",LitRev!EQ19)</f>
        <v>2013 Annual Meeting, Washington, DC, Agricultural and Applied Economics Association</v>
      </c>
      <c r="ER19" s="25" t="str">
        <f>IF(ISBLANK(LitRev!ER19),".",LitRev!ER19)</f>
        <v>2013 Annual Meeting, Washington, DC, Agricultural and Applied Economics Association</v>
      </c>
      <c r="ES19" s="25" t="str">
        <f>IF(ISBLANK(LitRev!ES19),".",LitRev!ES19)</f>
        <v>2013 Annual Meeting, Washington, DC, Agricultural and Applied Economics Association</v>
      </c>
      <c r="ET19" s="25" t="str">
        <f>IF(ISBLANK(LitRev!ET19),".",LitRev!ET19)</f>
        <v>2013 Annual Meeting, Washington, DC, Agricultural and Applied Economics Association</v>
      </c>
      <c r="EU19" s="25" t="str">
        <f>IF(ISBLANK(LitRev!EU19),".",LitRev!EU19)</f>
        <v>2013 Annual Meeting, Washington, DC, Agricultural and Applied Economics Association</v>
      </c>
      <c r="EV19" s="25" t="str">
        <f>IF(ISBLANK(LitRev!EV19),".",LitRev!EV19)</f>
        <v>2013 Annual Meeting, Washington, DC, Agricultural and Applied Economics Association</v>
      </c>
      <c r="EW19" s="25" t="str">
        <f>IF(ISBLANK(LitRev!EW19),".",LitRev!EW19)</f>
        <v>2013 Annual Meeting, Washington, DC, Agricultural and Applied Economics Association</v>
      </c>
      <c r="EX19" s="25" t="str">
        <f>IF(ISBLANK(LitRev!EX19),".",LitRev!EX19)</f>
        <v>2013 Annual Meeting, Washington, DC, Agricultural and Applied Economics Association</v>
      </c>
      <c r="EY19" s="25" t="str">
        <f>IF(ISBLANK(LitRev!EY19),".",LitRev!EY19)</f>
        <v>2013 Annual Meeting, Washington, DC, Agricultural and Applied Economics Association</v>
      </c>
      <c r="EZ19" s="25" t="str">
        <f>IF(ISBLANK(LitRev!EZ19),".",LitRev!EZ19)</f>
        <v>2013 Annual Meeting, Washington, DC, Agricultural and Applied Economics Association</v>
      </c>
      <c r="FA19" s="25" t="str">
        <f>IF(ISBLANK(LitRev!FA19),".",LitRev!FA19)</f>
        <v>2013 Annual Meeting, Washington, DC, Agricultural and Applied Economics Association</v>
      </c>
      <c r="FB19" s="25" t="str">
        <f>IF(ISBLANK(LitRev!FB19),".",LitRev!FB19)</f>
        <v>2013 Annual Meeting, Washington, DC, Agricultural and Applied Economics Association</v>
      </c>
      <c r="FC19" s="25" t="str">
        <f>IF(ISBLANK(LitRev!FC19),".",LitRev!FC19)</f>
        <v>2013 Annual Meeting, Washington, DC, Agricultural and Applied Economics Association</v>
      </c>
      <c r="FD19" s="25" t="str">
        <f>IF(ISBLANK(LitRev!FD19),".",LitRev!FD19)</f>
        <v>2013 Annual Meeting, Washington, DC, Agricultural and Applied Economics Association</v>
      </c>
      <c r="FE19" s="25" t="str">
        <f>IF(ISBLANK(LitRev!FE19),".",LitRev!FE19)</f>
        <v>2013 Annual Meeting, Washington, DC, Agricultural and Applied Economics Association</v>
      </c>
      <c r="FF19" s="25" t="str">
        <f>IF(ISBLANK(LitRev!FF19),".",LitRev!FF19)</f>
        <v>2013 Annual Meeting, Washington, DC, Agricultural and Applied Economics Association</v>
      </c>
      <c r="FG19" s="25" t="str">
        <f>IF(ISBLANK(LitRev!FG19),".",LitRev!FG19)</f>
        <v>2013 Annual Meeting, Washington, DC, Agricultural and Applied Economics Association</v>
      </c>
      <c r="FH19" s="25" t="str">
        <f>IF(ISBLANK(LitRev!FH19),".",LitRev!FH19)</f>
        <v>2013 Annual Meeting, Washington, DC, Agricultural and Applied Economics Association</v>
      </c>
      <c r="FI19" s="25" t="str">
        <f>IF(ISBLANK(LitRev!FI19),".",LitRev!FI19)</f>
        <v>2013 Annual Meeting, Washington, DC, Agricultural and Applied Economics Association</v>
      </c>
      <c r="FJ19" s="25" t="str">
        <f>IF(ISBLANK(LitRev!FJ19),".",LitRev!FJ19)</f>
        <v>2013 Annual Meeting, Washington, DC, Agricultural and Applied Economics Association</v>
      </c>
      <c r="FK19" s="25" t="str">
        <f>IF(ISBLANK(LitRev!FK19),".",LitRev!FK19)</f>
        <v>2013 Annual Meeting, Washington, DC, Agricultural and Applied Economics Association</v>
      </c>
      <c r="FL19" s="25" t="str">
        <f>IF(ISBLANK(LitRev!FL19),".",LitRev!FL19)</f>
        <v>2013 Annual Meeting, Washington, DC, Agricultural and Applied Economics Association</v>
      </c>
      <c r="FM19" s="25" t="str">
        <f>IF(ISBLANK(LitRev!FM19),".",LitRev!FM19)</f>
        <v>2013 Annual Meeting, Washington, DC, Agricultural and Applied Economics Association</v>
      </c>
      <c r="FN19" s="25" t="str">
        <f>IF(ISBLANK(LitRev!FN19),".",LitRev!FN19)</f>
        <v>2013 Annual Meeting, Washington, DC, Agricultural and Applied Economics Association</v>
      </c>
      <c r="FO19" s="25" t="str">
        <f>IF(ISBLANK(LitRev!FO19),".",LitRev!FO19)</f>
        <v>Agricultural Economics</v>
      </c>
      <c r="FP19" s="25" t="str">
        <f>IF(ISBLANK(LitRev!FP19),".",LitRev!FP19)</f>
        <v>Biomass and Bioenergy</v>
      </c>
      <c r="FQ19" s="25" t="str">
        <f>IF(ISBLANK(LitRev!FQ19),".",LitRev!FQ19)</f>
        <v>.</v>
      </c>
      <c r="FR19" s="25" t="str">
        <f>IF(ISBLANK(LitRev!FR19),".",LitRev!FR19)</f>
        <v>.</v>
      </c>
      <c r="FS19" s="25" t="str">
        <f>IF(ISBLANK(LitRev!FS19),".",LitRev!FS19)</f>
        <v>.</v>
      </c>
      <c r="FT19" s="25" t="str">
        <f>IF(ISBLANK(LitRev!FT19),".",LitRev!FT19)</f>
        <v>.</v>
      </c>
      <c r="FU19" s="25" t="str">
        <f>IF(ISBLANK(LitRev!FU19),".",LitRev!FU19)</f>
        <v>Farm Foundation paper</v>
      </c>
      <c r="FV19" s="25" t="str">
        <f>IF(ISBLANK(LitRev!FV19),".",LitRev!FV19)</f>
        <v>Farm Foundation paper</v>
      </c>
      <c r="FW19" s="25" t="str">
        <f>IF(ISBLANK(LitRev!FW19),".",LitRev!FW19)</f>
        <v>Farm Foundation paper</v>
      </c>
      <c r="FX19" s="25" t="str">
        <f>IF(ISBLANK(LitRev!FX19),".",LitRev!FX19)</f>
        <v>.</v>
      </c>
      <c r="FY19" s="25" t="str">
        <f>IF(ISBLANK(LitRev!FY19),".",LitRev!FY19)</f>
        <v>.</v>
      </c>
      <c r="FZ19" s="25" t="str">
        <f>IF(ISBLANK(LitRev!FZ19),".",LitRev!FZ19)</f>
        <v>.</v>
      </c>
      <c r="GA19" s="25" t="str">
        <f>IF(ISBLANK(LitRev!GA19),".",LitRev!GA19)</f>
        <v>.</v>
      </c>
      <c r="GB19" s="25" t="str">
        <f>IF(ISBLANK(LitRev!GB19),".",LitRev!GB19)</f>
        <v>.</v>
      </c>
      <c r="GC19" s="25" t="str">
        <f>IF(ISBLANK(LitRev!GC19),".",LitRev!GC19)</f>
        <v>.</v>
      </c>
      <c r="GD19" s="25" t="str">
        <f>IF(ISBLANK(LitRev!GD19),".",LitRev!GD19)</f>
        <v>.</v>
      </c>
      <c r="GE19" s="25" t="str">
        <f>IF(ISBLANK(LitRev!GE19),".",LitRev!GE19)</f>
        <v>Environmental and Resource Economics</v>
      </c>
      <c r="GF19" s="25" t="str">
        <f>IF(ISBLANK(LitRev!GF19),".",LitRev!GF19)</f>
        <v>Environmental and Resource Economics</v>
      </c>
      <c r="GG19" s="25" t="str">
        <f>IF(ISBLANK(LitRev!GG19),".",LitRev!GG19)</f>
        <v>Environmental and Resource Economics</v>
      </c>
      <c r="GH19" s="25" t="str">
        <f>IF(ISBLANK(LitRev!GH19),".",LitRev!GH19)</f>
        <v>Energy Procedia</v>
      </c>
      <c r="GI19" s="25" t="str">
        <f>IF(ISBLANK(LitRev!GI19),".",LitRev!GI19)</f>
        <v>Energy Procedia</v>
      </c>
      <c r="GJ19" s="25" t="str">
        <f>IF(ISBLANK(LitRev!GJ19),".",LitRev!GJ19)</f>
        <v>Energy Procedia</v>
      </c>
      <c r="GK19" s="25" t="str">
        <f>IF(ISBLANK(LitRev!GK19),".",LitRev!GK19)</f>
        <v>Energy Procedia</v>
      </c>
      <c r="GL19" s="25" t="str">
        <f>IF(ISBLANK(LitRev!GL19),".",LitRev!GL19)</f>
        <v>Energy Procedia</v>
      </c>
      <c r="GM19" s="25" t="str">
        <f>IF(ISBLANK(LitRev!GM19),".",LitRev!GM19)</f>
        <v>Energy Procedia</v>
      </c>
      <c r="GN19" s="25" t="str">
        <f>IF(ISBLANK(LitRev!GN19),".",LitRev!GN19)</f>
        <v>Energy Procedia</v>
      </c>
      <c r="GO19" s="25" t="str">
        <f>IF(ISBLANK(LitRev!GO19),".",LitRev!GO19)</f>
        <v>Energy Procedia</v>
      </c>
      <c r="GP19" s="25" t="str">
        <f>IF(ISBLANK(LitRev!GP19),".",LitRev!GP19)</f>
        <v>AgBioForum</v>
      </c>
      <c r="GQ19" s="25" t="str">
        <f>IF(ISBLANK(LitRev!GQ19),".",LitRev!GQ19)</f>
        <v>AgBioForum</v>
      </c>
      <c r="GR19" s="25" t="str">
        <f>IF(ISBLANK(LitRev!GR19),".",LitRev!GR19)</f>
        <v>Report</v>
      </c>
      <c r="GS19" s="25" t="str">
        <f>IF(ISBLANK(LitRev!GS19),".",LitRev!GS19)</f>
        <v>Report</v>
      </c>
      <c r="GT19" s="25" t="str">
        <f>IF(ISBLANK(LitRev!GT19),".",LitRev!GT19)</f>
        <v xml:space="preserve">Report </v>
      </c>
      <c r="GU19" s="25" t="str">
        <f>IF(ISBLANK(LitRev!GU19),".",LitRev!GU19)</f>
        <v>Applied Economic Perspectives and Policy</v>
      </c>
      <c r="GV19" s="25" t="str">
        <f>IF(ISBLANK(LitRev!GV19),".",LitRev!GV19)</f>
        <v>Applied Economic Perspectives and Policy</v>
      </c>
      <c r="GW19" s="25" t="str">
        <f>IF(ISBLANK(LitRev!GW19),".",LitRev!GW19)</f>
        <v>Applied Economic Perspectives and Policy</v>
      </c>
      <c r="GX19" s="25" t="str">
        <f>IF(ISBLANK(LitRev!GX19),".",LitRev!GX19)</f>
        <v>Applied Economic Perspectives and Policy</v>
      </c>
      <c r="GY19" s="25" t="str">
        <f>IF(ISBLANK(LitRev!GY19),".",LitRev!GY19)</f>
        <v>Applied Economic Perspectives and Policy</v>
      </c>
      <c r="GZ19" s="25" t="str">
        <f>IF(ISBLANK(LitRev!GZ19),".",LitRev!GZ19)</f>
        <v>Applied Economic Perspectives and Policy</v>
      </c>
      <c r="HA19" s="25" t="str">
        <f>IF(ISBLANK(LitRev!HA19),".",LitRev!HA19)</f>
        <v>American Journal of Agricultural Economics</v>
      </c>
      <c r="HB19" s="25" t="str">
        <f>IF(ISBLANK(LitRev!HB19),".",LitRev!HB19)</f>
        <v>.</v>
      </c>
      <c r="HC19" s="25" t="str">
        <f>IF(ISBLANK(LitRev!HC19),".",LitRev!HC19)</f>
        <v>.</v>
      </c>
      <c r="HD19" s="25" t="str">
        <f>IF(ISBLANK(LitRev!HD19),".",LitRev!HD19)</f>
        <v>Review of Agricultural Economics</v>
      </c>
      <c r="HE19" s="25" t="str">
        <f>IF(ISBLANK(LitRev!HE19),".",LitRev!HE19)</f>
        <v>American Journal of Agricultural Economics</v>
      </c>
      <c r="HF19" s="25" t="str">
        <f>IF(ISBLANK(LitRev!HF19),".",LitRev!HF19)</f>
        <v>American Journal of Agricultural Economics</v>
      </c>
      <c r="HG19" s="25" t="str">
        <f>IF(ISBLANK(LitRev!HG19),".",LitRev!HG19)</f>
        <v>Transition to a bio economy: Environmental and Rural Development Impacts</v>
      </c>
      <c r="HH19" s="25" t="str">
        <f>IF(ISBLANK(LitRev!HH19),".",LitRev!HH19)</f>
        <v>Transition to a bio economy: Environmental and Rural Development Impacts</v>
      </c>
      <c r="HI19" s="25" t="str">
        <f>IF(ISBLANK(LitRev!HI19),".",LitRev!HI19)</f>
        <v>Transition to a bio economy: Environmental and Rural Development Impacts</v>
      </c>
      <c r="HJ19" s="25" t="str">
        <f>IF(ISBLANK(LitRev!HJ19),".",LitRev!HJ19)</f>
        <v>Transition to a bio economy: Environmental and Rural Development Impacts</v>
      </c>
      <c r="HK19" s="25" t="str">
        <f>IF(ISBLANK(LitRev!HK19),".",LitRev!HK19)</f>
        <v>.</v>
      </c>
      <c r="HL19" s="25" t="str">
        <f>IF(ISBLANK(LitRev!HL19),".",LitRev!HL19)</f>
        <v>.</v>
      </c>
      <c r="HM19" s="25" t="str">
        <f>IF(ISBLANK(LitRev!HM19),".",LitRev!HM19)</f>
        <v>.</v>
      </c>
      <c r="HN19" s="25" t="str">
        <f>IF(ISBLANK(LitRev!HN19),".",LitRev!HN19)</f>
        <v>.</v>
      </c>
      <c r="HO19" s="25" t="str">
        <f>IF(ISBLANK(LitRev!HO19),".",LitRev!HO19)</f>
        <v>.</v>
      </c>
      <c r="HP19" s="25" t="str">
        <f>IF(ISBLANK(LitRev!HP19),".",LitRev!HP19)</f>
        <v>.</v>
      </c>
      <c r="HQ19" s="25" t="str">
        <f>IF(ISBLANK(LitRev!HQ19),".",LitRev!HQ19)</f>
        <v>.</v>
      </c>
      <c r="HR19" s="25" t="str">
        <f>IF(ISBLANK(LitRev!HR19),".",LitRev!HR19)</f>
        <v>.</v>
      </c>
      <c r="HS19" s="25" t="str">
        <f>IF(ISBLANK(LitRev!HS19),".",LitRev!HS19)</f>
        <v>Science</v>
      </c>
      <c r="HT19" s="25" t="str">
        <f>IF(ISBLANK(LitRev!HT19),".",LitRev!HT19)</f>
        <v>Energy Policy</v>
      </c>
      <c r="HU19" s="25" t="str">
        <f>IF(ISBLANK(LitRev!HU19),".",LitRev!HU19)</f>
        <v>report</v>
      </c>
      <c r="HV19" s="25" t="str">
        <f>IF(ISBLANK(LitRev!HV19),".",LitRev!HV19)</f>
        <v>report</v>
      </c>
      <c r="HW19" s="25" t="str">
        <f>IF(ISBLANK(LitRev!HW19),".",LitRev!HW19)</f>
        <v>Journal of Agricultural &amp; Food Industrial Organization</v>
      </c>
      <c r="HX19" s="25" t="str">
        <f>IF(ISBLANK(LitRev!HX19),".",LitRev!HX19)</f>
        <v>Journal of Agricultural &amp; Food Industrial Organization</v>
      </c>
      <c r="HY19" s="25" t="str">
        <f>IF(ISBLANK(LitRev!HY19),".",LitRev!HY19)</f>
        <v>AgBioForum</v>
      </c>
      <c r="HZ19" s="25" t="str">
        <f>IF(ISBLANK(LitRev!HZ19),".",LitRev!HZ19)</f>
        <v>AgBio Forum</v>
      </c>
      <c r="IA19" s="25" t="str">
        <f>IF(ISBLANK(LitRev!IA19),".",LitRev!IA19)</f>
        <v>Journal of Agricultural and Applied Economics</v>
      </c>
      <c r="IB19" s="25" t="str">
        <f>IF(ISBLANK(LitRev!IB19),".",LitRev!IB19)</f>
        <v>Journal of Agricultural and Applied Economics</v>
      </c>
      <c r="IC19" s="25" t="str">
        <f>IF(ISBLANK(LitRev!IC19),".",LitRev!IC19)</f>
        <v>Journal of Agricultural and Applied Economics</v>
      </c>
      <c r="ID19" s="25" t="str">
        <f>IF(ISBLANK(LitRev!ID19),".",LitRev!ID19)</f>
        <v>Journal of Agricultural and Applied Economics</v>
      </c>
      <c r="IE19" s="25" t="str">
        <f>IF(ISBLANK(LitRev!IE19),".",LitRev!IE19)</f>
        <v>.</v>
      </c>
      <c r="IF19" s="25" t="str">
        <f>IF(ISBLANK(LitRev!IF19),".",LitRev!IF19)</f>
        <v>Proceedings of the NCCC-134 Conference on Applied Commodity Price Analysis, Forecasting and Market Risk Management. Chicago, IL.[Online] Available: http://www. farmdoc. uiuc. edu/nccc134/conf_2007/pdf/confp10-07. pdf.(18 December 2007)</v>
      </c>
      <c r="IG19" s="25" t="str">
        <f>IF(ISBLANK(LitRev!IG19),".",LitRev!IG19)</f>
        <v>Review of Agricultural Economics</v>
      </c>
      <c r="IH19" s="25" t="str">
        <f>IF(ISBLANK(LitRev!IH19),".",LitRev!IH19)</f>
        <v>Review of Agricultural Economics</v>
      </c>
      <c r="II19" s="25" t="str">
        <f>IF(ISBLANK(LitRev!II19),".",LitRev!II19)</f>
        <v>Review of Agricultural Economics</v>
      </c>
      <c r="IJ19" s="25" t="str">
        <f>IF(ISBLANK(LitRev!IJ19),".",LitRev!IJ19)</f>
        <v>Review of Agricultural Economics</v>
      </c>
      <c r="IK19" s="25" t="str">
        <f>IF(ISBLANK(LitRev!IK19),".",LitRev!IK19)</f>
        <v>Review of Agricultural Economics</v>
      </c>
      <c r="IL19" s="25" t="str">
        <f>IF(ISBLANK(LitRev!IL19),".",LitRev!IL19)</f>
        <v>Review of Agricultural Economics</v>
      </c>
      <c r="IM19" s="25" t="str">
        <f>IF(ISBLANK(LitRev!IM19),".",LitRev!IM19)</f>
        <v>Review of Agricultural Economics</v>
      </c>
      <c r="IN19" s="25" t="str">
        <f>IF(ISBLANK(LitRev!IN19),".",LitRev!IN19)</f>
        <v>Review of Agricultural Economics</v>
      </c>
      <c r="IO19" s="25" t="str">
        <f>IF(ISBLANK(LitRev!IO19),".",LitRev!IO19)</f>
        <v>Review of Agricultural Economics</v>
      </c>
      <c r="IP19" s="25" t="str">
        <f>IF(ISBLANK(LitRev!IP19),".",LitRev!IP19)</f>
        <v>Review of Agricultural Economics</v>
      </c>
      <c r="IQ19" s="25" t="str">
        <f>IF(ISBLANK(LitRev!IQ19),".",LitRev!IQ19)</f>
        <v>Review of Agricultural Economics</v>
      </c>
      <c r="IR19" s="25" t="str">
        <f>IF(ISBLANK(LitRev!IR19),".",LitRev!IR19)</f>
        <v>Review of Agricultural Economics</v>
      </c>
      <c r="IS19" s="25" t="str">
        <f>IF(ISBLANK(LitRev!IS19),".",LitRev!IS19)</f>
        <v>Review of Agricultural Economics</v>
      </c>
      <c r="IT19" s="25" t="str">
        <f>IF(ISBLANK(LitRev!IT19),".",LitRev!IT19)</f>
        <v>Review of Agricultural Economics</v>
      </c>
      <c r="IU19" s="25" t="str">
        <f>IF(ISBLANK(LitRev!IU19),".",LitRev!IU19)</f>
        <v>Review of Agricultural Economics</v>
      </c>
      <c r="IV19" s="25" t="str">
        <f>IF(ISBLANK(LitRev!IV19),".",LitRev!IV19)</f>
        <v>Review of Agricultural Economics</v>
      </c>
      <c r="IW19" s="25" t="str">
        <f>IF(ISBLANK(LitRev!IW19),".",LitRev!IW19)</f>
        <v>Review of Agricultural Economics</v>
      </c>
      <c r="IX19" s="25" t="str">
        <f>IF(ISBLANK(LitRev!IX19),".",LitRev!IX19)</f>
        <v>Review of Agricultural Economics</v>
      </c>
      <c r="IY19" s="25" t="str">
        <f>IF(ISBLANK(LitRev!IY19),".",LitRev!IY19)</f>
        <v>Review of Agricultural Economics</v>
      </c>
      <c r="IZ19" s="25" t="str">
        <f>IF(ISBLANK(LitRev!IZ19),".",LitRev!IZ19)</f>
        <v>Review of Agricultural Economics</v>
      </c>
      <c r="JA19" s="25" t="str">
        <f>IF(ISBLANK(LitRev!JA19),".",LitRev!JA19)</f>
        <v>Review of Agricultural Economics</v>
      </c>
      <c r="JB19" s="25" t="str">
        <f>IF(ISBLANK(LitRev!JB19),".",LitRev!JB19)</f>
        <v>Review of Agricultural Economics</v>
      </c>
      <c r="JC19" s="25" t="str">
        <f>IF(ISBLANK(LitRev!JC19),".",LitRev!JC19)</f>
        <v>Review of Agricultural Economics</v>
      </c>
      <c r="JD19" s="25" t="str">
        <f>IF(ISBLANK(LitRev!JD19),".",LitRev!JD19)</f>
        <v>Review of Agricultural Economics</v>
      </c>
      <c r="JE19" s="25" t="str">
        <f>IF(ISBLANK(LitRev!JE19),".",LitRev!JE19)</f>
        <v>Review of Agricultural Economics</v>
      </c>
      <c r="JF19" s="25" t="str">
        <f>IF(ISBLANK(LitRev!JF19),".",LitRev!JF19)</f>
        <v>Review of Agricultural Economics</v>
      </c>
      <c r="JG19" s="25" t="str">
        <f>IF(ISBLANK(LitRev!JG19),".",LitRev!JG19)</f>
        <v>Review of Agricultural Economics</v>
      </c>
      <c r="JH19" s="25" t="str">
        <f>IF(ISBLANK(LitRev!JH19),".",LitRev!JH19)</f>
        <v>Review of Agricultural Economics</v>
      </c>
      <c r="JI19" s="25" t="str">
        <f>IF(ISBLANK(LitRev!JI19),".",LitRev!JI19)</f>
        <v>Review of Agricultural Economics</v>
      </c>
      <c r="JJ19" s="25" t="str">
        <f>IF(ISBLANK(LitRev!JJ19),".",LitRev!JJ19)</f>
        <v>Review of Agricultural Economics</v>
      </c>
      <c r="JK19" s="25" t="str">
        <f>IF(ISBLANK(LitRev!JK19),".",LitRev!JK19)</f>
        <v>Review of Agricultural Economics</v>
      </c>
      <c r="JL19" s="25" t="str">
        <f>IF(ISBLANK(LitRev!JL19),".",LitRev!JL19)</f>
        <v>Review of Agricultural Economics</v>
      </c>
      <c r="JM19" s="25" t="str">
        <f>IF(ISBLANK(LitRev!JM19),".",LitRev!JM19)</f>
        <v>Review of Agricultural Economics</v>
      </c>
      <c r="JN19" s="25" t="str">
        <f>IF(ISBLANK(LitRev!JN19),".",LitRev!JN19)</f>
        <v>Review of Agricultural Economics</v>
      </c>
      <c r="JO19" s="25" t="str">
        <f>IF(ISBLANK(LitRev!JO19),".",LitRev!JO19)</f>
        <v>Review of Agricultural Economics</v>
      </c>
      <c r="JP19" s="25" t="str">
        <f>IF(ISBLANK(LitRev!JP19),".",LitRev!JP19)</f>
        <v>Review of Agricultural Economics</v>
      </c>
      <c r="JQ19" s="25" t="str">
        <f>IF(ISBLANK(LitRev!JQ19),".",LitRev!JQ19)</f>
        <v>Review of Agricultural Economics</v>
      </c>
      <c r="JR19" s="25" t="str">
        <f>IF(ISBLANK(LitRev!JR19),".",LitRev!JR19)</f>
        <v>Review of Agricultural Economics</v>
      </c>
      <c r="JS19" s="25" t="str">
        <f>IF(ISBLANK(LitRev!JS19),".",LitRev!JS19)</f>
        <v>Review of Agricultural Economics</v>
      </c>
      <c r="JT19" s="25" t="str">
        <f>IF(ISBLANK(LitRev!JT19),".",LitRev!JT19)</f>
        <v>Review of Agricultural Economics</v>
      </c>
      <c r="JU19" s="25" t="str">
        <f>IF(ISBLANK(LitRev!JU19),".",LitRev!JU19)</f>
        <v>Review of Agricultural Economics</v>
      </c>
      <c r="JV19" s="25" t="str">
        <f>IF(ISBLANK(LitRev!JV19),".",LitRev!JV19)</f>
        <v>Review of Agricultural Economics</v>
      </c>
      <c r="JW19" s="25" t="str">
        <f>IF(ISBLANK(LitRev!JW19),".",LitRev!JW19)</f>
        <v>Review of Agricultural Economics</v>
      </c>
      <c r="JX19" s="25" t="str">
        <f>IF(ISBLANK(LitRev!JX19),".",LitRev!JX19)</f>
        <v>Review of Agricultural Economics</v>
      </c>
      <c r="JY19" s="25" t="str">
        <f>IF(ISBLANK(LitRev!JY19),".",LitRev!JY19)</f>
        <v>Review of Agricultural Economics</v>
      </c>
      <c r="JZ19" s="25" t="str">
        <f>IF(ISBLANK(LitRev!JZ19),".",LitRev!JZ19)</f>
        <v>Review of Agricultural Economics</v>
      </c>
      <c r="KA19" s="25" t="str">
        <f>IF(ISBLANK(LitRev!KA19),".",LitRev!KA19)</f>
        <v>Review of Agricultural Economics</v>
      </c>
      <c r="KB19" s="25" t="str">
        <f>IF(ISBLANK(LitRev!KB19),".",LitRev!KB19)</f>
        <v>Review of Agricultural Economics</v>
      </c>
      <c r="KC19" s="25" t="str">
        <f>IF(ISBLANK(LitRev!KC19),".",LitRev!KC19)</f>
        <v>Review of Agricultural Economics</v>
      </c>
      <c r="KD19" s="25" t="str">
        <f>IF(ISBLANK(LitRev!KD19),".",LitRev!KD19)</f>
        <v>Review of Agricultural Economics</v>
      </c>
      <c r="KE19" s="25" t="str">
        <f>IF(ISBLANK(LitRev!KE19),".",LitRev!KE19)</f>
        <v>Review of Agricultural Economics</v>
      </c>
      <c r="KF19" s="25" t="str">
        <f>IF(ISBLANK(LitRev!KF19),".",LitRev!KF19)</f>
        <v>Review of Agricultural Economics</v>
      </c>
      <c r="KG19" s="25" t="str">
        <f>IF(ISBLANK(LitRev!KG19),".",LitRev!KG19)</f>
        <v>Review of Agricultural Economics</v>
      </c>
      <c r="KH19" s="25" t="str">
        <f>IF(ISBLANK(LitRev!KH19),".",LitRev!KH19)</f>
        <v>Review of Agricultural Economics</v>
      </c>
      <c r="KI19" s="25" t="str">
        <f>IF(ISBLANK(LitRev!KI19),".",LitRev!KI19)</f>
        <v>Review of Agricultural Economics</v>
      </c>
      <c r="KJ19" s="25" t="str">
        <f>IF(ISBLANK(LitRev!KJ19),".",LitRev!KJ19)</f>
        <v>Review of Agricultural Economics</v>
      </c>
      <c r="KK19" s="25" t="str">
        <f>IF(ISBLANK(LitRev!KK19),".",LitRev!KK19)</f>
        <v>Review of Agricultural Economics</v>
      </c>
      <c r="KL19" s="25" t="str">
        <f>IF(ISBLANK(LitRev!KL19),".",LitRev!KL19)</f>
        <v>Review of Agricultural Economics</v>
      </c>
      <c r="KM19" s="25" t="str">
        <f>IF(ISBLANK(LitRev!KM19),".",LitRev!KM19)</f>
        <v>Review of Agricultural Economics</v>
      </c>
      <c r="KN19" s="25" t="str">
        <f>IF(ISBLANK(LitRev!KN19),".",LitRev!KN19)</f>
        <v>Review of Agricultural Economics</v>
      </c>
      <c r="KO19" s="25" t="str">
        <f>IF(ISBLANK(LitRev!KO19),".",LitRev!KO19)</f>
        <v>Review of Agricultural Economics</v>
      </c>
      <c r="KP19" s="25" t="str">
        <f>IF(ISBLANK(LitRev!KP19),".",LitRev!KP19)</f>
        <v>Review of Agricultural Economics</v>
      </c>
      <c r="KQ19" s="25" t="str">
        <f>IF(ISBLANK(LitRev!KQ19),".",LitRev!KQ19)</f>
        <v>Review of Agricultural Economics</v>
      </c>
      <c r="KR19" s="25" t="str">
        <f>IF(ISBLANK(LitRev!KR19),".",LitRev!KR19)</f>
        <v>Review of Agricultural Economics</v>
      </c>
      <c r="KS19" s="25" t="str">
        <f>IF(ISBLANK(LitRev!KS19),".",LitRev!KS19)</f>
        <v>Review of Agricultural Economics</v>
      </c>
      <c r="KT19" s="25" t="str">
        <f>IF(ISBLANK(LitRev!KT19),".",LitRev!KT19)</f>
        <v>Review of Agricultural Economics</v>
      </c>
      <c r="KU19" s="25" t="str">
        <f>IF(ISBLANK(LitRev!KU19),".",LitRev!KU19)</f>
        <v>Review of Agricultural Economics</v>
      </c>
      <c r="KV19" s="25" t="str">
        <f>IF(ISBLANK(LitRev!KV19),".",LitRev!KV19)</f>
        <v>Review of Agricultural Economics</v>
      </c>
      <c r="KW19" s="25" t="str">
        <f>IF(ISBLANK(LitRev!KW19),".",LitRev!KW19)</f>
        <v>Review of Agricultural Economics</v>
      </c>
      <c r="KX19" s="25" t="str">
        <f>IF(ISBLANK(LitRev!KX19),".",LitRev!KX19)</f>
        <v>Review of Agricultural Economics</v>
      </c>
      <c r="KY19" s="25" t="str">
        <f>IF(ISBLANK(LitRev!KY19),".",LitRev!KY19)</f>
        <v>Review of Agricultural Economics</v>
      </c>
      <c r="KZ19" s="25" t="str">
        <f>IF(ISBLANK(LitRev!KZ19),".",LitRev!KZ19)</f>
        <v>Review of Agricultural Economics</v>
      </c>
      <c r="LA19" s="25" t="str">
        <f>IF(ISBLANK(LitRev!LA19),".",LitRev!LA19)</f>
        <v>Review of Agricultural Economics</v>
      </c>
      <c r="LB19" s="25" t="str">
        <f>IF(ISBLANK(LitRev!LB19),".",LitRev!LB19)</f>
        <v>Review of Agricultural Economics</v>
      </c>
      <c r="LC19" s="25" t="str">
        <f>IF(ISBLANK(LitRev!LC19),".",LitRev!LC19)</f>
        <v>Review of Agricultural Economics</v>
      </c>
      <c r="LD19" s="25" t="str">
        <f>IF(ISBLANK(LitRev!LD19),".",LitRev!LD19)</f>
        <v>Review of Agricultural Economics</v>
      </c>
      <c r="LE19" s="25" t="str">
        <f>IF(ISBLANK(LitRev!LE19),".",LitRev!LE19)</f>
        <v>Journal of Agricultural and Resource Economics</v>
      </c>
      <c r="LF19" s="25" t="str">
        <f>IF(ISBLANK(LitRev!LF19),".",LitRev!LF19)</f>
        <v>Journal of Agricultural and Resource Economics</v>
      </c>
      <c r="LG19" s="25" t="str">
        <f>IF(ISBLANK(LitRev!LG19),".",LitRev!LG19)</f>
        <v>Applied Economic Perspectives and Policy</v>
      </c>
      <c r="LH19" s="25" t="str">
        <f>IF(ISBLANK(LitRev!LH19),".",LitRev!LH19)</f>
        <v>Applied Economic Perspectives and Policy</v>
      </c>
      <c r="LI19" s="25" t="str">
        <f>IF(ISBLANK(LitRev!LI19),".",LitRev!LI19)</f>
        <v>Biofuels</v>
      </c>
      <c r="LJ19" s="25" t="str">
        <f>IF(ISBLANK(LitRev!LJ19),".",LitRev!LJ19)</f>
        <v>Biofuels</v>
      </c>
      <c r="LK19" s="25" t="str">
        <f>IF(ISBLANK(LitRev!LK19),".",LitRev!LK19)</f>
        <v>Effect of Corn Ethanol Productoin on Conservation Reserve Program Acres in the US. Applied Energy 225: 124-134.</v>
      </c>
      <c r="LL19" s="25" t="str">
        <f>IF(ISBLANK(LitRev!LL19),".",LitRev!LL19)</f>
        <v>Impacts of US Production-Dependent Ethanol Policy on Agricultural Markets. AAEA Selected paper.</v>
      </c>
      <c r="LM19" s="25" t="str">
        <f>IF(ISBLANK(LitRev!LM19),".",LitRev!LM19)</f>
        <v>Impacts of US Production-Dependent Ethanol Policy on Agricultural Markets. AAEA Selected paper.</v>
      </c>
      <c r="LN19" s="25" t="str">
        <f>IF(ISBLANK(LitRev!LN19),".",LitRev!LN19)</f>
        <v>Impacts of US Production-Dependent Ethanol Policy on Agricultural Markets. AAEA Selected paper.</v>
      </c>
      <c r="LO19" s="25" t="str">
        <f>IF(ISBLANK(LitRev!LO19),".",LitRev!LO19)</f>
        <v>Impacts of US Production-Dependent Ethanol Policy on Agricultural Markets. AAEA Selected paper.</v>
      </c>
      <c r="LP19" s="25" t="str">
        <f>IF(ISBLANK(LitRev!LP19),".",LitRev!LP19)</f>
        <v>Impacts of US Production-Dependent Ethanol Policy on Agricultural Markets. AAEA Selected paper.</v>
      </c>
      <c r="LQ19" s="25" t="str">
        <f>IF(ISBLANK(LitRev!LQ19),".",LitRev!LQ19)</f>
        <v>Impacts of US Production-Dependent Ethanol Policy on Agricultural Markets. AAEA Selected paper.</v>
      </c>
      <c r="LR19" s="25" t="str">
        <f>IF(ISBLANK(LitRev!LR19),".",LitRev!LR19)</f>
        <v>Impacts of US Production-Dependent Ethanol Policy on Agricultural Markets. AAEA Selected paper.</v>
      </c>
      <c r="LS19" s="25" t="str">
        <f>IF(ISBLANK(LitRev!LS19),".",LitRev!LS19)</f>
        <v>Impacts of US Production-Dependent Ethanol Policy on Agricultural Markets. AAEA Selected paper.</v>
      </c>
      <c r="LT19" s="25" t="str">
        <f>IF(ISBLANK(LitRev!LT19),".",LitRev!LT19)</f>
        <v>Impacts of US Production-Dependent Ethanol Policy on Agricultural Markets. AAEA Selected paper.</v>
      </c>
      <c r="LU19" s="25" t="str">
        <f>IF(ISBLANK(LitRev!LU19),".",LitRev!LU19)</f>
        <v>Policy Uncertaint and the US Ethanol Industry. Sustainability 9: 2056.</v>
      </c>
      <c r="LV19" s="25" t="str">
        <f>IF(ISBLANK(LitRev!LV19),".",LitRev!LV19)</f>
        <v>Policy Uncertaint and the US Ethanol Industry. Sustainability 9: 2056.</v>
      </c>
      <c r="LW19" s="25" t="str">
        <f>IF(ISBLANK(LitRev!LW19),".",LitRev!LW19)</f>
        <v>Policy Uncertaint and the US Ethanol Industry. Sustainability 9: 2056.</v>
      </c>
      <c r="LX19" s="25" t="str">
        <f>IF(ISBLANK(LitRev!LX19),".",LitRev!LX19)</f>
        <v>Policy Uncertaint and the US Ethanol Industry. Sustainability 9: 2056.</v>
      </c>
      <c r="LY19" s="25" t="str">
        <f>IF(ISBLANK(LitRev!LY19),".",LitRev!LY19)</f>
        <v>Policy Uncertaint and the US Ethanol Industry. Sustainability 9: 2056.</v>
      </c>
      <c r="LZ19" s="25" t="str">
        <f>IF(ISBLANK(LitRev!LZ19),".",LitRev!LZ19)</f>
        <v>Policy Uncertaint and the US Ethanol Industry. Sustainability 9: 2056.</v>
      </c>
      <c r="MA19" s="25" t="str">
        <f>IF(ISBLANK(LitRev!MA19),".",LitRev!MA19)</f>
        <v>Policy Uncertaint and the US Ethanol Industry. Sustainability 9: 2056.</v>
      </c>
      <c r="MB19" s="25" t="str">
        <f>IF(ISBLANK(LitRev!MB19),".",LitRev!MB19)</f>
        <v>Policy Uncertaint and the US Ethanol Industry. Sustainability 9: 2056.</v>
      </c>
      <c r="MC19" s="25" t="str">
        <f>IF(ISBLANK(LitRev!MC19),".",LitRev!MC19)</f>
        <v>Policy Uncertaint and the US Ethanol Industry. Sustainability 9: 2056.</v>
      </c>
      <c r="MD19" s="25" t="str">
        <f>IF(ISBLANK(LitRev!MD19),".",LitRev!MD19)</f>
        <v>Policy Uncertaint and the US Ethanol Industry. Sustainability 9: 2056.</v>
      </c>
      <c r="ME19" s="25" t="str">
        <f>IF(ISBLANK(LitRev!ME19),".",LitRev!ME19)</f>
        <v>Maize, Ethanol, and Welfare within the Framework of (Inter)National Policies. Agricultura, Sociedad, y Desarrollo 16:1-18.</v>
      </c>
      <c r="MF19" s="25" t="str">
        <f>IF(ISBLANK(LitRev!MF19),".",LitRev!MF19)</f>
        <v>Economic Impacts of the US Renewable Fuel Standard: an Ex-Post Evaluation. Frontiers in Energy 10.</v>
      </c>
      <c r="MG19" s="25" t="str">
        <f>IF(ISBLANK(LitRev!MG19),".",LitRev!MG19)</f>
        <v>Economic Impacts of the US Renewable Fuel Standard: an Ex-Post Evaluation. Frontiers in Energy 10.</v>
      </c>
      <c r="MH19" s="25" t="str">
        <f>IF(ISBLANK(LitRev!MH19),".",LitRev!MH19)</f>
        <v>The Economic Effects of COVID-19 on the Producers of Ethanol, Corn, Gasoline, and Oil. Journal of Agricultural and Food Industrial Organization 18(2): 20200025</v>
      </c>
      <c r="MI19" s="25" t="str">
        <f>IF(ISBLANK(LitRev!MI19),".",LitRev!MI19)</f>
        <v>Are there Carbon Savings from U.S. Biofuel Policies? The Critical Importance of Accounting for Leakage in Land and Fuel Markets</v>
      </c>
      <c r="MJ19" s="25" t="str">
        <f>IF(ISBLANK(LitRev!MJ19),".",LitRev!MJ19)</f>
        <v>Are there Carbon Savings from U.S. Biofuel Policies? The Critical Importance of Accounting for Leakage in Land and Fuel Markets</v>
      </c>
      <c r="MK19" s="25" t="str">
        <f>IF(ISBLANK(LitRev!MK19),".",LitRev!MK19)</f>
        <v>Are there Carbon Savings from U.S. Biofuel Policies? The Critical Importance of Accounting for Leakage in Land and Fuel Markets</v>
      </c>
      <c r="ML19" s="25" t="str">
        <f>IF(ISBLANK(LitRev!ML19),".",LitRev!ML19)</f>
        <v>Are there Carbon Savings from U.S. Biofuel Policies? The Critical Importance of Accounting for Leakage in Land and Fuel Markets</v>
      </c>
      <c r="MM19" s="25" t="str">
        <f>IF(ISBLANK(LitRev!MM19),".",LitRev!MM19)</f>
        <v>Using the competitive storage model to estimate the impact of ethanol and fueling investment on corn prices</v>
      </c>
      <c r="MN19" s="25" t="str">
        <f>IF(ISBLANK(LitRev!MN19),".",LitRev!MN19)</f>
        <v>Using the competitive storage model to estimate the impact of ethanol and fueling investment on corn prices</v>
      </c>
      <c r="MO19" s="25" t="str">
        <f>IF(ISBLANK(LitRev!MO19),".",LitRev!MO19)</f>
        <v>Using the competitive storage model to estimate the impact of ethanol and fueling investment on corn prices</v>
      </c>
      <c r="MP19" s="25" t="str">
        <f>IF(ISBLANK(LitRev!MP19),".",LitRev!MP19)</f>
        <v>Using the competitive storage model to estimate the impact of ethanol and fueling investment on corn prices</v>
      </c>
      <c r="MQ19" s="25" t="str">
        <f>IF(ISBLANK(LitRev!MQ19),".",LitRev!MQ19)</f>
        <v>Using the competitive storage model to estimate the impact of ethanol and fueling investment on corn prices</v>
      </c>
      <c r="MR19" s="25" t="str">
        <f>IF(ISBLANK(LitRev!MR19),".",LitRev!MR19)</f>
        <v>Using the competitive storage model to estimate the impact of ethanol and fueling investment on corn prices</v>
      </c>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5"/>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5"/>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5"/>
      <c r="RK19" s="25"/>
      <c r="RL19" s="25"/>
      <c r="RM19" s="25"/>
      <c r="RN19" s="25"/>
      <c r="RO19" s="25"/>
    </row>
    <row r="20" spans="1:483" x14ac:dyDescent="0.25">
      <c r="C20" s="25" t="str">
        <f>IF(ISBLANK(LitRev!C20),".",LitRev!C20)</f>
        <v>.</v>
      </c>
      <c r="D20" s="25" t="str">
        <f>IF(ISBLANK(LitRev!D20),".",LitRev!D20)</f>
        <v>.</v>
      </c>
      <c r="E20" s="25" t="str">
        <f>IF(ISBLANK(LitRev!E20),".",LitRev!E20)</f>
        <v>.</v>
      </c>
      <c r="F20" s="25" t="str">
        <f>IF(ISBLANK(LitRev!F20),".",LitRev!F20)</f>
        <v>.</v>
      </c>
      <c r="G20" s="25" t="str">
        <f>IF(ISBLANK(LitRev!G20),".",LitRev!G20)</f>
        <v>.</v>
      </c>
      <c r="H20" s="25" t="str">
        <f>IF(ISBLANK(LitRev!H20),".",LitRev!H20)</f>
        <v>.</v>
      </c>
      <c r="I20" s="25" t="str">
        <f>IF(ISBLANK(LitRev!I20),".",LitRev!I20)</f>
        <v>.</v>
      </c>
      <c r="J20" s="25" t="str">
        <f>IF(ISBLANK(LitRev!J20),".",LitRev!J20)</f>
        <v>.</v>
      </c>
      <c r="K20" s="25" t="str">
        <f>IF(ISBLANK(LitRev!K20),".",LitRev!K20)</f>
        <v>.</v>
      </c>
      <c r="L20" s="25" t="str">
        <f>IF(ISBLANK(LitRev!L20),".",LitRev!L20)</f>
        <v>.</v>
      </c>
      <c r="M20" s="25" t="str">
        <f>IF(ISBLANK(LitRev!M20),".",LitRev!M20)</f>
        <v>.</v>
      </c>
      <c r="N20" s="25" t="str">
        <f>IF(ISBLANK(LitRev!N20),".",LitRev!N20)</f>
        <v>.</v>
      </c>
      <c r="O20" s="25" t="str">
        <f>IF(ISBLANK(LitRev!O20),".",LitRev!O20)</f>
        <v>.</v>
      </c>
      <c r="P20" s="25" t="str">
        <f>IF(ISBLANK(LitRev!P20),".",LitRev!P20)</f>
        <v>.</v>
      </c>
      <c r="Q20" s="25" t="str">
        <f>IF(ISBLANK(LitRev!Q20),".",LitRev!Q20)</f>
        <v>.</v>
      </c>
      <c r="R20" s="25" t="str">
        <f>IF(ISBLANK(LitRev!R20),".",LitRev!R20)</f>
        <v>.</v>
      </c>
      <c r="S20" s="25" t="str">
        <f>IF(ISBLANK(LitRev!S20),".",LitRev!S20)</f>
        <v>.</v>
      </c>
      <c r="T20" s="25" t="str">
        <f>IF(ISBLANK(LitRev!T20),".",LitRev!T20)</f>
        <v>.</v>
      </c>
      <c r="U20" s="25" t="str">
        <f>IF(ISBLANK(LitRev!U20),".",LitRev!U20)</f>
        <v>.</v>
      </c>
      <c r="V20" s="25" t="str">
        <f>IF(ISBLANK(LitRev!V20),".",LitRev!V20)</f>
        <v>.</v>
      </c>
      <c r="W20" s="25" t="str">
        <f>IF(ISBLANK(LitRev!W20),".",LitRev!W20)</f>
        <v>.</v>
      </c>
      <c r="X20" s="25" t="str">
        <f>IF(ISBLANK(LitRev!X20),".",LitRev!X20)</f>
        <v>.</v>
      </c>
      <c r="Y20" s="25" t="str">
        <f>IF(ISBLANK(LitRev!Y20),".",LitRev!Y20)</f>
        <v>.</v>
      </c>
      <c r="Z20" s="25" t="str">
        <f>IF(ISBLANK(LitRev!Z20),".",LitRev!Z20)</f>
        <v>.</v>
      </c>
      <c r="AA20" s="25" t="str">
        <f>IF(ISBLANK(LitRev!AA20),".",LitRev!AA20)</f>
        <v>.</v>
      </c>
      <c r="AB20" s="25" t="str">
        <f>IF(ISBLANK(LitRev!AB20),".",LitRev!AB20)</f>
        <v>.</v>
      </c>
      <c r="AC20" s="25" t="str">
        <f>IF(ISBLANK(LitRev!AC20),".",LitRev!AC20)</f>
        <v>.</v>
      </c>
      <c r="AD20" s="25" t="str">
        <f>IF(ISBLANK(LitRev!AD20),".",LitRev!AD20)</f>
        <v>.</v>
      </c>
      <c r="AE20" s="25" t="str">
        <f>IF(ISBLANK(LitRev!AE20),".",LitRev!AE20)</f>
        <v>.</v>
      </c>
      <c r="AF20" s="25" t="str">
        <f>IF(ISBLANK(LitRev!AF20),".",LitRev!AF20)</f>
        <v>.</v>
      </c>
      <c r="AG20" s="25" t="str">
        <f>IF(ISBLANK(LitRev!AG20),".",LitRev!AG20)</f>
        <v>.</v>
      </c>
      <c r="AH20" s="25" t="str">
        <f>IF(ISBLANK(LitRev!AH20),".",LitRev!AH20)</f>
        <v>.</v>
      </c>
      <c r="AI20" s="25" t="str">
        <f>IF(ISBLANK(LitRev!AI20),".",LitRev!AI20)</f>
        <v>.</v>
      </c>
      <c r="AJ20" s="25" t="str">
        <f>IF(ISBLANK(LitRev!AJ20),".",LitRev!AJ20)</f>
        <v>.</v>
      </c>
      <c r="AK20" s="25" t="str">
        <f>IF(ISBLANK(LitRev!AK20),".",LitRev!AK20)</f>
        <v>.</v>
      </c>
      <c r="AL20" s="25" t="str">
        <f>IF(ISBLANK(LitRev!AL20),".",LitRev!AL20)</f>
        <v>.</v>
      </c>
      <c r="AM20" s="25" t="str">
        <f>IF(ISBLANK(LitRev!AM20),".",LitRev!AM20)</f>
        <v>.</v>
      </c>
      <c r="AN20" s="25" t="str">
        <f>IF(ISBLANK(LitRev!AN20),".",LitRev!AN20)</f>
        <v>.</v>
      </c>
      <c r="AO20" s="25" t="str">
        <f>IF(ISBLANK(LitRev!AO20),".",LitRev!AO20)</f>
        <v>.</v>
      </c>
      <c r="AP20" s="25" t="str">
        <f>IF(ISBLANK(LitRev!AP20),".",LitRev!AP20)</f>
        <v>.</v>
      </c>
      <c r="AQ20" s="25" t="str">
        <f>IF(ISBLANK(LitRev!AQ20),".",LitRev!AQ20)</f>
        <v>.</v>
      </c>
      <c r="AR20" s="25" t="str">
        <f>IF(ISBLANK(LitRev!AR20),".",LitRev!AR20)</f>
        <v>.</v>
      </c>
      <c r="AS20" s="25" t="str">
        <f>IF(ISBLANK(LitRev!AS20),".",LitRev!AS20)</f>
        <v>.</v>
      </c>
      <c r="AT20" s="25" t="str">
        <f>IF(ISBLANK(LitRev!AT20),".",LitRev!AT20)</f>
        <v>.</v>
      </c>
      <c r="AU20" s="25" t="str">
        <f>IF(ISBLANK(LitRev!AU20),".",LitRev!AU20)</f>
        <v>.</v>
      </c>
      <c r="AV20" s="25" t="str">
        <f>IF(ISBLANK(LitRev!AV20),".",LitRev!AV20)</f>
        <v>.</v>
      </c>
      <c r="AW20" s="25" t="str">
        <f>IF(ISBLANK(LitRev!AW20),".",LitRev!AW20)</f>
        <v>.</v>
      </c>
      <c r="AX20" s="25" t="str">
        <f>IF(ISBLANK(LitRev!AX20),".",LitRev!AX20)</f>
        <v>.</v>
      </c>
      <c r="AY20" s="25" t="str">
        <f>IF(ISBLANK(LitRev!AY20),".",LitRev!AY20)</f>
        <v>.</v>
      </c>
      <c r="AZ20" s="25" t="str">
        <f>IF(ISBLANK(LitRev!AZ20),".",LitRev!AZ20)</f>
        <v>.</v>
      </c>
      <c r="BA20" s="25" t="str">
        <f>IF(ISBLANK(LitRev!BA20),".",LitRev!BA20)</f>
        <v>.</v>
      </c>
      <c r="BB20" s="25" t="str">
        <f>IF(ISBLANK(LitRev!BB20),".",LitRev!BB20)</f>
        <v>.</v>
      </c>
      <c r="BC20" s="25" t="str">
        <f>IF(ISBLANK(LitRev!BC20),".",LitRev!BC20)</f>
        <v>.</v>
      </c>
      <c r="BD20" s="25" t="str">
        <f>IF(ISBLANK(LitRev!BD20),".",LitRev!BD20)</f>
        <v>.</v>
      </c>
      <c r="BE20" s="25" t="str">
        <f>IF(ISBLANK(LitRev!BE20),".",LitRev!BE20)</f>
        <v>.</v>
      </c>
      <c r="BF20" s="25" t="str">
        <f>IF(ISBLANK(LitRev!BF20),".",LitRev!BF20)</f>
        <v>.</v>
      </c>
      <c r="BG20" s="25" t="str">
        <f>IF(ISBLANK(LitRev!BG20),".",LitRev!BG20)</f>
        <v>.</v>
      </c>
      <c r="BH20" s="25" t="str">
        <f>IF(ISBLANK(LitRev!BH20),".",LitRev!BH20)</f>
        <v>.</v>
      </c>
      <c r="BI20" s="25" t="str">
        <f>IF(ISBLANK(LitRev!BI20),".",LitRev!BI20)</f>
        <v>.</v>
      </c>
      <c r="BJ20" s="25" t="str">
        <f>IF(ISBLANK(LitRev!BJ20),".",LitRev!BJ20)</f>
        <v>.</v>
      </c>
      <c r="BK20" s="25" t="str">
        <f>IF(ISBLANK(LitRev!BK20),".",LitRev!BK20)</f>
        <v>.</v>
      </c>
      <c r="BL20" s="25" t="str">
        <f>IF(ISBLANK(LitRev!BL20),".",LitRev!BL20)</f>
        <v>.</v>
      </c>
      <c r="BM20" s="25" t="str">
        <f>IF(ISBLANK(LitRev!BM20),".",LitRev!BM20)</f>
        <v>.</v>
      </c>
      <c r="BN20" s="25" t="str">
        <f>IF(ISBLANK(LitRev!BN20),".",LitRev!BN20)</f>
        <v>.</v>
      </c>
      <c r="BO20" s="25" t="str">
        <f>IF(ISBLANK(LitRev!BO20),".",LitRev!BO20)</f>
        <v>.</v>
      </c>
      <c r="BP20" s="25" t="str">
        <f>IF(ISBLANK(LitRev!BP20),".",LitRev!BP20)</f>
        <v>.</v>
      </c>
      <c r="BQ20" s="25" t="str">
        <f>IF(ISBLANK(LitRev!BQ20),".",LitRev!BQ20)</f>
        <v>.</v>
      </c>
      <c r="BR20" s="25" t="str">
        <f>IF(ISBLANK(LitRev!BR20),".",LitRev!BR20)</f>
        <v>.</v>
      </c>
      <c r="BS20" s="25" t="str">
        <f>IF(ISBLANK(LitRev!BS20),".",LitRev!BS20)</f>
        <v>.</v>
      </c>
      <c r="BT20" s="25" t="str">
        <f>IF(ISBLANK(LitRev!BT20),".",LitRev!BT20)</f>
        <v>.</v>
      </c>
      <c r="BU20" s="25" t="str">
        <f>IF(ISBLANK(LitRev!BU20),".",LitRev!BU20)</f>
        <v>.</v>
      </c>
      <c r="BV20" s="25" t="str">
        <f>IF(ISBLANK(LitRev!BV20),".",LitRev!BV20)</f>
        <v>.</v>
      </c>
      <c r="BW20" s="25" t="str">
        <f>IF(ISBLANK(LitRev!BW20),".",LitRev!BW20)</f>
        <v>.</v>
      </c>
      <c r="BX20" s="25" t="str">
        <f>IF(ISBLANK(LitRev!BX20),".",LitRev!BX20)</f>
        <v>.</v>
      </c>
      <c r="BY20" s="25" t="str">
        <f>IF(ISBLANK(LitRev!BY20),".",LitRev!BY20)</f>
        <v>.</v>
      </c>
      <c r="BZ20" s="25" t="str">
        <f>IF(ISBLANK(LitRev!BZ20),".",LitRev!BZ20)</f>
        <v>.</v>
      </c>
      <c r="CA20" s="25" t="str">
        <f>IF(ISBLANK(LitRev!CA20),".",LitRev!CA20)</f>
        <v>.</v>
      </c>
      <c r="CB20" s="25" t="str">
        <f>IF(ISBLANK(LitRev!CB20),".",LitRev!CB20)</f>
        <v>.</v>
      </c>
      <c r="CC20" s="25" t="str">
        <f>IF(ISBLANK(LitRev!CC20),".",LitRev!CC20)</f>
        <v>.</v>
      </c>
      <c r="CD20" s="25" t="str">
        <f>IF(ISBLANK(LitRev!CD20),".",LitRev!CD20)</f>
        <v>.</v>
      </c>
      <c r="CE20" s="25" t="str">
        <f>IF(ISBLANK(LitRev!CE20),".",LitRev!CE20)</f>
        <v>.</v>
      </c>
      <c r="CF20" s="25" t="str">
        <f>IF(ISBLANK(LitRev!CF20),".",LitRev!CF20)</f>
        <v>.</v>
      </c>
      <c r="CG20" s="25" t="str">
        <f>IF(ISBLANK(LitRev!CG20),".",LitRev!CG20)</f>
        <v>.</v>
      </c>
      <c r="CH20" s="25" t="str">
        <f>IF(ISBLANK(LitRev!CH20),".",LitRev!CH20)</f>
        <v>.</v>
      </c>
      <c r="CI20" s="25" t="str">
        <f>IF(ISBLANK(LitRev!CI20),".",LitRev!CI20)</f>
        <v>.</v>
      </c>
      <c r="CJ20" s="25" t="str">
        <f>IF(ISBLANK(LitRev!CJ20),".",LitRev!CJ20)</f>
        <v>.</v>
      </c>
      <c r="CK20" s="25" t="str">
        <f>IF(ISBLANK(LitRev!CK20),".",LitRev!CK20)</f>
        <v>.</v>
      </c>
      <c r="CL20" s="25" t="str">
        <f>IF(ISBLANK(LitRev!CL20),".",LitRev!CL20)</f>
        <v>.</v>
      </c>
      <c r="CM20" s="25" t="str">
        <f>IF(ISBLANK(LitRev!CM20),".",LitRev!CM20)</f>
        <v>.</v>
      </c>
      <c r="CN20" s="25" t="str">
        <f>IF(ISBLANK(LitRev!CN20),".",LitRev!CN20)</f>
        <v>.</v>
      </c>
      <c r="CO20" s="25" t="str">
        <f>IF(ISBLANK(LitRev!CO20),".",LitRev!CO20)</f>
        <v>.</v>
      </c>
      <c r="CP20" s="25" t="str">
        <f>IF(ISBLANK(LitRev!CP20),".",LitRev!CP20)</f>
        <v>.</v>
      </c>
      <c r="CQ20" s="25" t="str">
        <f>IF(ISBLANK(LitRev!CQ20),".",LitRev!CQ20)</f>
        <v>.</v>
      </c>
      <c r="CR20" s="25" t="str">
        <f>IF(ISBLANK(LitRev!CR20),".",LitRev!CR20)</f>
        <v>.</v>
      </c>
      <c r="CS20" s="25" t="str">
        <f>IF(ISBLANK(LitRev!CS20),".",LitRev!CS20)</f>
        <v>.</v>
      </c>
      <c r="CT20" s="25" t="str">
        <f>IF(ISBLANK(LitRev!CT20),".",LitRev!CT20)</f>
        <v>.</v>
      </c>
      <c r="CU20" s="25" t="str">
        <f>IF(ISBLANK(LitRev!CU20),".",LitRev!CU20)</f>
        <v>.</v>
      </c>
      <c r="CV20" s="25" t="str">
        <f>IF(ISBLANK(LitRev!CV20),".",LitRev!CV20)</f>
        <v>.</v>
      </c>
      <c r="CW20" s="25" t="str">
        <f>IF(ISBLANK(LitRev!CW20),".",LitRev!CW20)</f>
        <v>.</v>
      </c>
      <c r="CX20" s="25" t="str">
        <f>IF(ISBLANK(LitRev!CX20),".",LitRev!CX20)</f>
        <v>.</v>
      </c>
      <c r="CY20" s="25" t="str">
        <f>IF(ISBLANK(LitRev!CY20),".",LitRev!CY20)</f>
        <v>.</v>
      </c>
      <c r="CZ20" s="25" t="str">
        <f>IF(ISBLANK(LitRev!CZ20),".",LitRev!CZ20)</f>
        <v>.</v>
      </c>
      <c r="DA20" s="25" t="str">
        <f>IF(ISBLANK(LitRev!DA20),".",LitRev!DA20)</f>
        <v>.</v>
      </c>
      <c r="DB20" s="25" t="str">
        <f>IF(ISBLANK(LitRev!DB20),".",LitRev!DB20)</f>
        <v>.</v>
      </c>
      <c r="DC20" s="25" t="str">
        <f>IF(ISBLANK(LitRev!DC20),".",LitRev!DC20)</f>
        <v>.</v>
      </c>
      <c r="DD20" s="25" t="str">
        <f>IF(ISBLANK(LitRev!DD20),".",LitRev!DD20)</f>
        <v>.</v>
      </c>
      <c r="DE20" s="25" t="str">
        <f>IF(ISBLANK(LitRev!DE20),".",LitRev!DE20)</f>
        <v>.</v>
      </c>
      <c r="DF20" s="25" t="str">
        <f>IF(ISBLANK(LitRev!DF20),".",LitRev!DF20)</f>
        <v>.</v>
      </c>
      <c r="DG20" s="25" t="str">
        <f>IF(ISBLANK(LitRev!DG20),".",LitRev!DG20)</f>
        <v>.</v>
      </c>
      <c r="DH20" s="25" t="str">
        <f>IF(ISBLANK(LitRev!DH20),".",LitRev!DH20)</f>
        <v>.</v>
      </c>
      <c r="DI20" s="25" t="str">
        <f>IF(ISBLANK(LitRev!DI20),".",LitRev!DI20)</f>
        <v>.</v>
      </c>
      <c r="DJ20" s="25" t="str">
        <f>IF(ISBLANK(LitRev!DJ20),".",LitRev!DJ20)</f>
        <v>.</v>
      </c>
      <c r="DK20" s="25" t="str">
        <f>IF(ISBLANK(LitRev!DK20),".",LitRev!DK20)</f>
        <v>.</v>
      </c>
      <c r="DL20" s="25" t="str">
        <f>IF(ISBLANK(LitRev!DL20),".",LitRev!DL20)</f>
        <v>.</v>
      </c>
      <c r="DM20" s="25" t="str">
        <f>IF(ISBLANK(LitRev!DM20),".",LitRev!DM20)</f>
        <v>.</v>
      </c>
      <c r="DN20" s="25" t="str">
        <f>IF(ISBLANK(LitRev!DN20),".",LitRev!DN20)</f>
        <v>.</v>
      </c>
      <c r="DO20" s="25" t="str">
        <f>IF(ISBLANK(LitRev!DO20),".",LitRev!DO20)</f>
        <v>.</v>
      </c>
      <c r="DP20" s="25" t="str">
        <f>IF(ISBLANK(LitRev!DP20),".",LitRev!DP20)</f>
        <v>.</v>
      </c>
      <c r="DQ20" s="25" t="str">
        <f>IF(ISBLANK(LitRev!DQ20),".",LitRev!DQ20)</f>
        <v>.</v>
      </c>
      <c r="DR20" s="25" t="str">
        <f>IF(ISBLANK(LitRev!DR20),".",LitRev!DR20)</f>
        <v>.</v>
      </c>
      <c r="DS20" s="25" t="str">
        <f>IF(ISBLANK(LitRev!DS20),".",LitRev!DS20)</f>
        <v>.</v>
      </c>
      <c r="DT20" s="25" t="str">
        <f>IF(ISBLANK(LitRev!DT20),".",LitRev!DT20)</f>
        <v>.</v>
      </c>
      <c r="DU20" s="25" t="str">
        <f>IF(ISBLANK(LitRev!DU20),".",LitRev!DU20)</f>
        <v>.</v>
      </c>
      <c r="DV20" s="25" t="str">
        <f>IF(ISBLANK(LitRev!DV20),".",LitRev!DV20)</f>
        <v>.</v>
      </c>
      <c r="DW20" s="25" t="str">
        <f>IF(ISBLANK(LitRev!DW20),".",LitRev!DW20)</f>
        <v>.</v>
      </c>
      <c r="DX20" s="25" t="str">
        <f>IF(ISBLANK(LitRev!DX20),".",LitRev!DX20)</f>
        <v>.</v>
      </c>
      <c r="DY20" s="25" t="str">
        <f>IF(ISBLANK(LitRev!DY20),".",LitRev!DY20)</f>
        <v>.</v>
      </c>
      <c r="DZ20" s="25" t="str">
        <f>IF(ISBLANK(LitRev!DZ20),".",LitRev!DZ20)</f>
        <v>.</v>
      </c>
      <c r="EA20" s="25" t="str">
        <f>IF(ISBLANK(LitRev!EA20),".",LitRev!EA20)</f>
        <v>.</v>
      </c>
      <c r="EB20" s="25" t="str">
        <f>IF(ISBLANK(LitRev!EB20),".",LitRev!EB20)</f>
        <v>.</v>
      </c>
      <c r="EC20" s="25" t="str">
        <f>IF(ISBLANK(LitRev!EC20),".",LitRev!EC20)</f>
        <v>.</v>
      </c>
      <c r="ED20" s="25" t="str">
        <f>IF(ISBLANK(LitRev!ED20),".",LitRev!ED20)</f>
        <v>.</v>
      </c>
      <c r="EE20" s="25" t="str">
        <f>IF(ISBLANK(LitRev!EE20),".",LitRev!EE20)</f>
        <v>.</v>
      </c>
      <c r="EF20" s="25" t="str">
        <f>IF(ISBLANK(LitRev!EF20),".",LitRev!EF20)</f>
        <v>.</v>
      </c>
      <c r="EG20" s="25" t="str">
        <f>IF(ISBLANK(LitRev!EG20),".",LitRev!EG20)</f>
        <v>.</v>
      </c>
      <c r="EH20" s="25" t="str">
        <f>IF(ISBLANK(LitRev!EH20),".",LitRev!EH20)</f>
        <v>.</v>
      </c>
      <c r="EI20" s="25" t="str">
        <f>IF(ISBLANK(LitRev!EI20),".",LitRev!EI20)</f>
        <v>.</v>
      </c>
      <c r="EJ20" s="25" t="str">
        <f>IF(ISBLANK(LitRev!EJ20),".",LitRev!EJ20)</f>
        <v>.</v>
      </c>
      <c r="EK20" s="25" t="str">
        <f>IF(ISBLANK(LitRev!EK20),".",LitRev!EK20)</f>
        <v>.</v>
      </c>
      <c r="EL20" s="25" t="str">
        <f>IF(ISBLANK(LitRev!EL20),".",LitRev!EL20)</f>
        <v>.</v>
      </c>
      <c r="EM20" s="25" t="str">
        <f>IF(ISBLANK(LitRev!EM20),".",LitRev!EM20)</f>
        <v>.</v>
      </c>
      <c r="EN20" s="25" t="str">
        <f>IF(ISBLANK(LitRev!EN20),".",LitRev!EN20)</f>
        <v>.</v>
      </c>
      <c r="EO20" s="25" t="str">
        <f>IF(ISBLANK(LitRev!EO20),".",LitRev!EO20)</f>
        <v>.</v>
      </c>
      <c r="EP20" s="25" t="str">
        <f>IF(ISBLANK(LitRev!EP20),".",LitRev!EP20)</f>
        <v>.</v>
      </c>
      <c r="EQ20" s="25" t="str">
        <f>IF(ISBLANK(LitRev!EQ20),".",LitRev!EQ20)</f>
        <v>.</v>
      </c>
      <c r="ER20" s="25" t="str">
        <f>IF(ISBLANK(LitRev!ER20),".",LitRev!ER20)</f>
        <v>.</v>
      </c>
      <c r="ES20" s="25" t="str">
        <f>IF(ISBLANK(LitRev!ES20),".",LitRev!ES20)</f>
        <v>.</v>
      </c>
      <c r="ET20" s="25" t="str">
        <f>IF(ISBLANK(LitRev!ET20),".",LitRev!ET20)</f>
        <v>.</v>
      </c>
      <c r="EU20" s="25" t="str">
        <f>IF(ISBLANK(LitRev!EU20),".",LitRev!EU20)</f>
        <v>.</v>
      </c>
      <c r="EV20" s="25" t="str">
        <f>IF(ISBLANK(LitRev!EV20),".",LitRev!EV20)</f>
        <v>.</v>
      </c>
      <c r="EW20" s="25" t="str">
        <f>IF(ISBLANK(LitRev!EW20),".",LitRev!EW20)</f>
        <v>.</v>
      </c>
      <c r="EX20" s="25" t="str">
        <f>IF(ISBLANK(LitRev!EX20),".",LitRev!EX20)</f>
        <v>.</v>
      </c>
      <c r="EY20" s="25" t="str">
        <f>IF(ISBLANK(LitRev!EY20),".",LitRev!EY20)</f>
        <v>.</v>
      </c>
      <c r="EZ20" s="25" t="str">
        <f>IF(ISBLANK(LitRev!EZ20),".",LitRev!EZ20)</f>
        <v>.</v>
      </c>
      <c r="FA20" s="25" t="str">
        <f>IF(ISBLANK(LitRev!FA20),".",LitRev!FA20)</f>
        <v>.</v>
      </c>
      <c r="FB20" s="25" t="str">
        <f>IF(ISBLANK(LitRev!FB20),".",LitRev!FB20)</f>
        <v>.</v>
      </c>
      <c r="FC20" s="25" t="str">
        <f>IF(ISBLANK(LitRev!FC20),".",LitRev!FC20)</f>
        <v>.</v>
      </c>
      <c r="FD20" s="25" t="str">
        <f>IF(ISBLANK(LitRev!FD20),".",LitRev!FD20)</f>
        <v>.</v>
      </c>
      <c r="FE20" s="25" t="str">
        <f>IF(ISBLANK(LitRev!FE20),".",LitRev!FE20)</f>
        <v>.</v>
      </c>
      <c r="FF20" s="25" t="str">
        <f>IF(ISBLANK(LitRev!FF20),".",LitRev!FF20)</f>
        <v>.</v>
      </c>
      <c r="FG20" s="25" t="str">
        <f>IF(ISBLANK(LitRev!FG20),".",LitRev!FG20)</f>
        <v>.</v>
      </c>
      <c r="FH20" s="25" t="str">
        <f>IF(ISBLANK(LitRev!FH20),".",LitRev!FH20)</f>
        <v>.</v>
      </c>
      <c r="FI20" s="25" t="str">
        <f>IF(ISBLANK(LitRev!FI20),".",LitRev!FI20)</f>
        <v>.</v>
      </c>
      <c r="FJ20" s="25" t="str">
        <f>IF(ISBLANK(LitRev!FJ20),".",LitRev!FJ20)</f>
        <v>.</v>
      </c>
      <c r="FK20" s="25" t="str">
        <f>IF(ISBLANK(LitRev!FK20),".",LitRev!FK20)</f>
        <v>.</v>
      </c>
      <c r="FL20" s="25" t="str">
        <f>IF(ISBLANK(LitRev!FL20),".",LitRev!FL20)</f>
        <v>.</v>
      </c>
      <c r="FM20" s="25" t="str">
        <f>IF(ISBLANK(LitRev!FM20),".",LitRev!FM20)</f>
        <v>.</v>
      </c>
      <c r="FN20" s="25" t="str">
        <f>IF(ISBLANK(LitRev!FN20),".",LitRev!FN20)</f>
        <v>.</v>
      </c>
      <c r="FO20" s="25" t="str">
        <f>IF(ISBLANK(LitRev!FO20),".",LitRev!FO20)</f>
        <v>.</v>
      </c>
      <c r="FP20" s="25" t="str">
        <f>IF(ISBLANK(LitRev!FP20),".",LitRev!FP20)</f>
        <v>.</v>
      </c>
      <c r="FQ20" s="25" t="str">
        <f>IF(ISBLANK(LitRev!FQ20),".",LitRev!FQ20)</f>
        <v>.</v>
      </c>
      <c r="FR20" s="25" t="str">
        <f>IF(ISBLANK(LitRev!FR20),".",LitRev!FR20)</f>
        <v>.</v>
      </c>
      <c r="FS20" s="25" t="str">
        <f>IF(ISBLANK(LitRev!FS20),".",LitRev!FS20)</f>
        <v>.</v>
      </c>
      <c r="FT20" s="25" t="str">
        <f>IF(ISBLANK(LitRev!FT20),".",LitRev!FT20)</f>
        <v>.</v>
      </c>
      <c r="FU20" s="25" t="str">
        <f>IF(ISBLANK(LitRev!FU20),".",LitRev!FU20)</f>
        <v>.</v>
      </c>
      <c r="FV20" s="25" t="str">
        <f>IF(ISBLANK(LitRev!FV20),".",LitRev!FV20)</f>
        <v>.</v>
      </c>
      <c r="FW20" s="25" t="str">
        <f>IF(ISBLANK(LitRev!FW20),".",LitRev!FW20)</f>
        <v>.</v>
      </c>
      <c r="FX20" s="25" t="str">
        <f>IF(ISBLANK(LitRev!FX20),".",LitRev!FX20)</f>
        <v>.</v>
      </c>
      <c r="FY20" s="25" t="str">
        <f>IF(ISBLANK(LitRev!FY20),".",LitRev!FY20)</f>
        <v>.</v>
      </c>
      <c r="FZ20" s="25" t="str">
        <f>IF(ISBLANK(LitRev!FZ20),".",LitRev!FZ20)</f>
        <v>.</v>
      </c>
      <c r="GA20" s="25" t="str">
        <f>IF(ISBLANK(LitRev!GA20),".",LitRev!GA20)</f>
        <v>.</v>
      </c>
      <c r="GB20" s="25" t="str">
        <f>IF(ISBLANK(LitRev!GB20),".",LitRev!GB20)</f>
        <v>.</v>
      </c>
      <c r="GC20" s="25" t="str">
        <f>IF(ISBLANK(LitRev!GC20),".",LitRev!GC20)</f>
        <v>.</v>
      </c>
      <c r="GD20" s="25" t="str">
        <f>IF(ISBLANK(LitRev!GD20),".",LitRev!GD20)</f>
        <v>.</v>
      </c>
      <c r="GE20" s="25" t="str">
        <f>IF(ISBLANK(LitRev!GE20),".",LitRev!GE20)</f>
        <v>.</v>
      </c>
      <c r="GF20" s="25" t="str">
        <f>IF(ISBLANK(LitRev!GF20),".",LitRev!GF20)</f>
        <v>.</v>
      </c>
      <c r="GG20" s="25" t="str">
        <f>IF(ISBLANK(LitRev!GG20),".",LitRev!GG20)</f>
        <v>.</v>
      </c>
      <c r="GH20" s="25" t="str">
        <f>IF(ISBLANK(LitRev!GH20),".",LitRev!GH20)</f>
        <v>.</v>
      </c>
      <c r="GI20" s="25" t="str">
        <f>IF(ISBLANK(LitRev!GI20),".",LitRev!GI20)</f>
        <v>.</v>
      </c>
      <c r="GJ20" s="25" t="str">
        <f>IF(ISBLANK(LitRev!GJ20),".",LitRev!GJ20)</f>
        <v>.</v>
      </c>
      <c r="GK20" s="25" t="str">
        <f>IF(ISBLANK(LitRev!GK20),".",LitRev!GK20)</f>
        <v>.</v>
      </c>
      <c r="GL20" s="25" t="str">
        <f>IF(ISBLANK(LitRev!GL20),".",LitRev!GL20)</f>
        <v>.</v>
      </c>
      <c r="GM20" s="25" t="str">
        <f>IF(ISBLANK(LitRev!GM20),".",LitRev!GM20)</f>
        <v>.</v>
      </c>
      <c r="GN20" s="25" t="str">
        <f>IF(ISBLANK(LitRev!GN20),".",LitRev!GN20)</f>
        <v>.</v>
      </c>
      <c r="GO20" s="25" t="str">
        <f>IF(ISBLANK(LitRev!GO20),".",LitRev!GO20)</f>
        <v>.</v>
      </c>
      <c r="GP20" s="25" t="str">
        <f>IF(ISBLANK(LitRev!GP20),".",LitRev!GP20)</f>
        <v>.</v>
      </c>
      <c r="GQ20" s="25" t="str">
        <f>IF(ISBLANK(LitRev!GQ20),".",LitRev!GQ20)</f>
        <v>.</v>
      </c>
      <c r="GR20" s="25" t="str">
        <f>IF(ISBLANK(LitRev!GR20),".",LitRev!GR20)</f>
        <v>.</v>
      </c>
      <c r="GS20" s="25" t="str">
        <f>IF(ISBLANK(LitRev!GS20),".",LitRev!GS20)</f>
        <v>.</v>
      </c>
      <c r="GT20" s="25" t="str">
        <f>IF(ISBLANK(LitRev!GT20),".",LitRev!GT20)</f>
        <v>.</v>
      </c>
      <c r="GU20" s="25" t="str">
        <f>IF(ISBLANK(LitRev!GU20),".",LitRev!GU20)</f>
        <v>.</v>
      </c>
      <c r="GV20" s="25" t="str">
        <f>IF(ISBLANK(LitRev!GV20),".",LitRev!GV20)</f>
        <v>.</v>
      </c>
      <c r="GW20" s="25" t="str">
        <f>IF(ISBLANK(LitRev!GW20),".",LitRev!GW20)</f>
        <v>.</v>
      </c>
      <c r="GX20" s="25" t="str">
        <f>IF(ISBLANK(LitRev!GX20),".",LitRev!GX20)</f>
        <v>.</v>
      </c>
      <c r="GY20" s="25" t="str">
        <f>IF(ISBLANK(LitRev!GY20),".",LitRev!GY20)</f>
        <v>.</v>
      </c>
      <c r="GZ20" s="25" t="str">
        <f>IF(ISBLANK(LitRev!GZ20),".",LitRev!GZ20)</f>
        <v>.</v>
      </c>
      <c r="HA20" s="25" t="str">
        <f>IF(ISBLANK(LitRev!HA20),".",LitRev!HA20)</f>
        <v>.</v>
      </c>
      <c r="HB20" s="25" t="str">
        <f>IF(ISBLANK(LitRev!HB20),".",LitRev!HB20)</f>
        <v>.</v>
      </c>
      <c r="HC20" s="25" t="str">
        <f>IF(ISBLANK(LitRev!HC20),".",LitRev!HC20)</f>
        <v>.</v>
      </c>
      <c r="HD20" s="25" t="str">
        <f>IF(ISBLANK(LitRev!HD20),".",LitRev!HD20)</f>
        <v>.</v>
      </c>
      <c r="HE20" s="25" t="str">
        <f>IF(ISBLANK(LitRev!HE20),".",LitRev!HE20)</f>
        <v>.</v>
      </c>
      <c r="HF20" s="25" t="str">
        <f>IF(ISBLANK(LitRev!HF20),".",LitRev!HF20)</f>
        <v>.</v>
      </c>
      <c r="HG20" s="25" t="str">
        <f>IF(ISBLANK(LitRev!HG20),".",LitRev!HG20)</f>
        <v>.</v>
      </c>
      <c r="HH20" s="25" t="str">
        <f>IF(ISBLANK(LitRev!HH20),".",LitRev!HH20)</f>
        <v>.</v>
      </c>
      <c r="HI20" s="25" t="str">
        <f>IF(ISBLANK(LitRev!HI20),".",LitRev!HI20)</f>
        <v>.</v>
      </c>
      <c r="HJ20" s="25" t="str">
        <f>IF(ISBLANK(LitRev!HJ20),".",LitRev!HJ20)</f>
        <v>.</v>
      </c>
      <c r="HK20" s="25" t="str">
        <f>IF(ISBLANK(LitRev!HK20),".",LitRev!HK20)</f>
        <v>.</v>
      </c>
      <c r="HL20" s="25" t="str">
        <f>IF(ISBLANK(LitRev!HL20),".",LitRev!HL20)</f>
        <v>.</v>
      </c>
      <c r="HM20" s="25" t="str">
        <f>IF(ISBLANK(LitRev!HM20),".",LitRev!HM20)</f>
        <v>.</v>
      </c>
      <c r="HN20" s="25" t="str">
        <f>IF(ISBLANK(LitRev!HN20),".",LitRev!HN20)</f>
        <v>.</v>
      </c>
      <c r="HO20" s="25" t="str">
        <f>IF(ISBLANK(LitRev!HO20),".",LitRev!HO20)</f>
        <v>.</v>
      </c>
      <c r="HP20" s="25" t="str">
        <f>IF(ISBLANK(LitRev!HP20),".",LitRev!HP20)</f>
        <v>.</v>
      </c>
      <c r="HQ20" s="25" t="str">
        <f>IF(ISBLANK(LitRev!HQ20),".",LitRev!HQ20)</f>
        <v>.</v>
      </c>
      <c r="HR20" s="25" t="str">
        <f>IF(ISBLANK(LitRev!HR20),".",LitRev!HR20)</f>
        <v>.</v>
      </c>
      <c r="HS20" s="25" t="str">
        <f>IF(ISBLANK(LitRev!HS20),".",LitRev!HS20)</f>
        <v>.</v>
      </c>
      <c r="HT20" s="25" t="str">
        <f>IF(ISBLANK(LitRev!HT20),".",LitRev!HT20)</f>
        <v>.</v>
      </c>
      <c r="HU20" s="25" t="str">
        <f>IF(ISBLANK(LitRev!HU20),".",LitRev!HU20)</f>
        <v>.</v>
      </c>
      <c r="HV20" s="25" t="str">
        <f>IF(ISBLANK(LitRev!HV20),".",LitRev!HV20)</f>
        <v>.</v>
      </c>
      <c r="HW20" s="25" t="str">
        <f>IF(ISBLANK(LitRev!HW20),".",LitRev!HW20)</f>
        <v>.</v>
      </c>
      <c r="HX20" s="25" t="str">
        <f>IF(ISBLANK(LitRev!HX20),".",LitRev!HX20)</f>
        <v>.</v>
      </c>
      <c r="HY20" s="25" t="str">
        <f>IF(ISBLANK(LitRev!HY20),".",LitRev!HY20)</f>
        <v>.</v>
      </c>
      <c r="HZ20" s="25" t="str">
        <f>IF(ISBLANK(LitRev!HZ20),".",LitRev!HZ20)</f>
        <v>.</v>
      </c>
      <c r="IA20" s="25" t="str">
        <f>IF(ISBLANK(LitRev!IA20),".",LitRev!IA20)</f>
        <v>.</v>
      </c>
      <c r="IB20" s="25" t="str">
        <f>IF(ISBLANK(LitRev!IB20),".",LitRev!IB20)</f>
        <v>.</v>
      </c>
      <c r="IC20" s="25" t="str">
        <f>IF(ISBLANK(LitRev!IC20),".",LitRev!IC20)</f>
        <v>.</v>
      </c>
      <c r="ID20" s="25" t="str">
        <f>IF(ISBLANK(LitRev!ID20),".",LitRev!ID20)</f>
        <v>.</v>
      </c>
      <c r="IE20" s="25" t="str">
        <f>IF(ISBLANK(LitRev!IE20),".",LitRev!IE20)</f>
        <v>.</v>
      </c>
      <c r="IF20" s="25" t="str">
        <f>IF(ISBLANK(LitRev!IF20),".",LitRev!IF20)</f>
        <v>.</v>
      </c>
      <c r="IG20" s="25" t="str">
        <f>IF(ISBLANK(LitRev!IG20),".",LitRev!IG20)</f>
        <v>.</v>
      </c>
      <c r="IH20" s="25" t="str">
        <f>IF(ISBLANK(LitRev!IH20),".",LitRev!IH20)</f>
        <v>.</v>
      </c>
      <c r="II20" s="25" t="str">
        <f>IF(ISBLANK(LitRev!II20),".",LitRev!II20)</f>
        <v>.</v>
      </c>
      <c r="IJ20" s="25" t="str">
        <f>IF(ISBLANK(LitRev!IJ20),".",LitRev!IJ20)</f>
        <v>.</v>
      </c>
      <c r="IK20" s="25" t="str">
        <f>IF(ISBLANK(LitRev!IK20),".",LitRev!IK20)</f>
        <v>.</v>
      </c>
      <c r="IL20" s="25" t="str">
        <f>IF(ISBLANK(LitRev!IL20),".",LitRev!IL20)</f>
        <v>.</v>
      </c>
      <c r="IM20" s="25" t="str">
        <f>IF(ISBLANK(LitRev!IM20),".",LitRev!IM20)</f>
        <v>.</v>
      </c>
      <c r="IN20" s="25" t="str">
        <f>IF(ISBLANK(LitRev!IN20),".",LitRev!IN20)</f>
        <v>.</v>
      </c>
      <c r="IO20" s="25" t="str">
        <f>IF(ISBLANK(LitRev!IO20),".",LitRev!IO20)</f>
        <v>.</v>
      </c>
      <c r="IP20" s="25" t="str">
        <f>IF(ISBLANK(LitRev!IP20),".",LitRev!IP20)</f>
        <v>.</v>
      </c>
      <c r="IQ20" s="25" t="str">
        <f>IF(ISBLANK(LitRev!IQ20),".",LitRev!IQ20)</f>
        <v>.</v>
      </c>
      <c r="IR20" s="25" t="str">
        <f>IF(ISBLANK(LitRev!IR20),".",LitRev!IR20)</f>
        <v>.</v>
      </c>
      <c r="IS20" s="25" t="str">
        <f>IF(ISBLANK(LitRev!IS20),".",LitRev!IS20)</f>
        <v>.</v>
      </c>
      <c r="IT20" s="25" t="str">
        <f>IF(ISBLANK(LitRev!IT20),".",LitRev!IT20)</f>
        <v>.</v>
      </c>
      <c r="IU20" s="25" t="str">
        <f>IF(ISBLANK(LitRev!IU20),".",LitRev!IU20)</f>
        <v>.</v>
      </c>
      <c r="IV20" s="25" t="str">
        <f>IF(ISBLANK(LitRev!IV20),".",LitRev!IV20)</f>
        <v>.</v>
      </c>
      <c r="IW20" s="25" t="str">
        <f>IF(ISBLANK(LitRev!IW20),".",LitRev!IW20)</f>
        <v>.</v>
      </c>
      <c r="IX20" s="25" t="str">
        <f>IF(ISBLANK(LitRev!IX20),".",LitRev!IX20)</f>
        <v>.</v>
      </c>
      <c r="IY20" s="25" t="str">
        <f>IF(ISBLANK(LitRev!IY20),".",LitRev!IY20)</f>
        <v>.</v>
      </c>
      <c r="IZ20" s="25" t="str">
        <f>IF(ISBLANK(LitRev!IZ20),".",LitRev!IZ20)</f>
        <v>.</v>
      </c>
      <c r="JA20" s="25" t="str">
        <f>IF(ISBLANK(LitRev!JA20),".",LitRev!JA20)</f>
        <v>.</v>
      </c>
      <c r="JB20" s="25" t="str">
        <f>IF(ISBLANK(LitRev!JB20),".",LitRev!JB20)</f>
        <v>.</v>
      </c>
      <c r="JC20" s="25" t="str">
        <f>IF(ISBLANK(LitRev!JC20),".",LitRev!JC20)</f>
        <v>.</v>
      </c>
      <c r="JD20" s="25" t="str">
        <f>IF(ISBLANK(LitRev!JD20),".",LitRev!JD20)</f>
        <v>.</v>
      </c>
      <c r="JE20" s="25" t="str">
        <f>IF(ISBLANK(LitRev!JE20),".",LitRev!JE20)</f>
        <v>.</v>
      </c>
      <c r="JF20" s="25" t="str">
        <f>IF(ISBLANK(LitRev!JF20),".",LitRev!JF20)</f>
        <v>.</v>
      </c>
      <c r="JG20" s="25" t="str">
        <f>IF(ISBLANK(LitRev!JG20),".",LitRev!JG20)</f>
        <v>.</v>
      </c>
      <c r="JH20" s="25" t="str">
        <f>IF(ISBLANK(LitRev!JH20),".",LitRev!JH20)</f>
        <v>.</v>
      </c>
      <c r="JI20" s="25" t="str">
        <f>IF(ISBLANK(LitRev!JI20),".",LitRev!JI20)</f>
        <v>.</v>
      </c>
      <c r="JJ20" s="25" t="str">
        <f>IF(ISBLANK(LitRev!JJ20),".",LitRev!JJ20)</f>
        <v>.</v>
      </c>
      <c r="JK20" s="25" t="str">
        <f>IF(ISBLANK(LitRev!JK20),".",LitRev!JK20)</f>
        <v>.</v>
      </c>
      <c r="JL20" s="25" t="str">
        <f>IF(ISBLANK(LitRev!JL20),".",LitRev!JL20)</f>
        <v>.</v>
      </c>
      <c r="JM20" s="25" t="str">
        <f>IF(ISBLANK(LitRev!JM20),".",LitRev!JM20)</f>
        <v>.</v>
      </c>
      <c r="JN20" s="25" t="str">
        <f>IF(ISBLANK(LitRev!JN20),".",LitRev!JN20)</f>
        <v>.</v>
      </c>
      <c r="JO20" s="25" t="str">
        <f>IF(ISBLANK(LitRev!JO20),".",LitRev!JO20)</f>
        <v>.</v>
      </c>
      <c r="JP20" s="25" t="str">
        <f>IF(ISBLANK(LitRev!JP20),".",LitRev!JP20)</f>
        <v>.</v>
      </c>
      <c r="JQ20" s="25" t="str">
        <f>IF(ISBLANK(LitRev!JQ20),".",LitRev!JQ20)</f>
        <v>.</v>
      </c>
      <c r="JR20" s="25" t="str">
        <f>IF(ISBLANK(LitRev!JR20),".",LitRev!JR20)</f>
        <v>.</v>
      </c>
      <c r="JS20" s="25" t="str">
        <f>IF(ISBLANK(LitRev!JS20),".",LitRev!JS20)</f>
        <v>.</v>
      </c>
      <c r="JT20" s="25" t="str">
        <f>IF(ISBLANK(LitRev!JT20),".",LitRev!JT20)</f>
        <v>.</v>
      </c>
      <c r="JU20" s="25" t="str">
        <f>IF(ISBLANK(LitRev!JU20),".",LitRev!JU20)</f>
        <v>.</v>
      </c>
      <c r="JV20" s="25" t="str">
        <f>IF(ISBLANK(LitRev!JV20),".",LitRev!JV20)</f>
        <v>.</v>
      </c>
      <c r="JW20" s="25" t="str">
        <f>IF(ISBLANK(LitRev!JW20),".",LitRev!JW20)</f>
        <v>.</v>
      </c>
      <c r="JX20" s="25" t="str">
        <f>IF(ISBLANK(LitRev!JX20),".",LitRev!JX20)</f>
        <v>.</v>
      </c>
      <c r="JY20" s="25" t="str">
        <f>IF(ISBLANK(LitRev!JY20),".",LitRev!JY20)</f>
        <v>.</v>
      </c>
      <c r="JZ20" s="25" t="str">
        <f>IF(ISBLANK(LitRev!JZ20),".",LitRev!JZ20)</f>
        <v>.</v>
      </c>
      <c r="KA20" s="25" t="str">
        <f>IF(ISBLANK(LitRev!KA20),".",LitRev!KA20)</f>
        <v>.</v>
      </c>
      <c r="KB20" s="25" t="str">
        <f>IF(ISBLANK(LitRev!KB20),".",LitRev!KB20)</f>
        <v>.</v>
      </c>
      <c r="KC20" s="25" t="str">
        <f>IF(ISBLANK(LitRev!KC20),".",LitRev!KC20)</f>
        <v>.</v>
      </c>
      <c r="KD20" s="25" t="str">
        <f>IF(ISBLANK(LitRev!KD20),".",LitRev!KD20)</f>
        <v>.</v>
      </c>
      <c r="KE20" s="25" t="str">
        <f>IF(ISBLANK(LitRev!KE20),".",LitRev!KE20)</f>
        <v>.</v>
      </c>
      <c r="KF20" s="25" t="str">
        <f>IF(ISBLANK(LitRev!KF20),".",LitRev!KF20)</f>
        <v>.</v>
      </c>
      <c r="KG20" s="25" t="str">
        <f>IF(ISBLANK(LitRev!KG20),".",LitRev!KG20)</f>
        <v>.</v>
      </c>
      <c r="KH20" s="25" t="str">
        <f>IF(ISBLANK(LitRev!KH20),".",LitRev!KH20)</f>
        <v>.</v>
      </c>
      <c r="KI20" s="25" t="str">
        <f>IF(ISBLANK(LitRev!KI20),".",LitRev!KI20)</f>
        <v>.</v>
      </c>
      <c r="KJ20" s="25" t="str">
        <f>IF(ISBLANK(LitRev!KJ20),".",LitRev!KJ20)</f>
        <v>.</v>
      </c>
      <c r="KK20" s="25" t="str">
        <f>IF(ISBLANK(LitRev!KK20),".",LitRev!KK20)</f>
        <v>.</v>
      </c>
      <c r="KL20" s="25" t="str">
        <f>IF(ISBLANK(LitRev!KL20),".",LitRev!KL20)</f>
        <v>.</v>
      </c>
      <c r="KM20" s="25" t="str">
        <f>IF(ISBLANK(LitRev!KM20),".",LitRev!KM20)</f>
        <v>.</v>
      </c>
      <c r="KN20" s="25" t="str">
        <f>IF(ISBLANK(LitRev!KN20),".",LitRev!KN20)</f>
        <v>.</v>
      </c>
      <c r="KO20" s="25" t="str">
        <f>IF(ISBLANK(LitRev!KO20),".",LitRev!KO20)</f>
        <v>.</v>
      </c>
      <c r="KP20" s="25" t="str">
        <f>IF(ISBLANK(LitRev!KP20),".",LitRev!KP20)</f>
        <v>.</v>
      </c>
      <c r="KQ20" s="25" t="str">
        <f>IF(ISBLANK(LitRev!KQ20),".",LitRev!KQ20)</f>
        <v>.</v>
      </c>
      <c r="KR20" s="25" t="str">
        <f>IF(ISBLANK(LitRev!KR20),".",LitRev!KR20)</f>
        <v>.</v>
      </c>
      <c r="KS20" s="25" t="str">
        <f>IF(ISBLANK(LitRev!KS20),".",LitRev!KS20)</f>
        <v>.</v>
      </c>
      <c r="KT20" s="25" t="str">
        <f>IF(ISBLANK(LitRev!KT20),".",LitRev!KT20)</f>
        <v>.</v>
      </c>
      <c r="KU20" s="25" t="str">
        <f>IF(ISBLANK(LitRev!KU20),".",LitRev!KU20)</f>
        <v>.</v>
      </c>
      <c r="KV20" s="25" t="str">
        <f>IF(ISBLANK(LitRev!KV20),".",LitRev!KV20)</f>
        <v>.</v>
      </c>
      <c r="KW20" s="25" t="str">
        <f>IF(ISBLANK(LitRev!KW20),".",LitRev!KW20)</f>
        <v>.</v>
      </c>
      <c r="KX20" s="25" t="str">
        <f>IF(ISBLANK(LitRev!KX20),".",LitRev!KX20)</f>
        <v>.</v>
      </c>
      <c r="KY20" s="25" t="str">
        <f>IF(ISBLANK(LitRev!KY20),".",LitRev!KY20)</f>
        <v>.</v>
      </c>
      <c r="KZ20" s="25" t="str">
        <f>IF(ISBLANK(LitRev!KZ20),".",LitRev!KZ20)</f>
        <v>.</v>
      </c>
      <c r="LA20" s="25" t="str">
        <f>IF(ISBLANK(LitRev!LA20),".",LitRev!LA20)</f>
        <v>.</v>
      </c>
      <c r="LB20" s="25" t="str">
        <f>IF(ISBLANK(LitRev!LB20),".",LitRev!LB20)</f>
        <v>.</v>
      </c>
      <c r="LC20" s="25" t="str">
        <f>IF(ISBLANK(LitRev!LC20),".",LitRev!LC20)</f>
        <v>.</v>
      </c>
      <c r="LD20" s="25" t="str">
        <f>IF(ISBLANK(LitRev!LD20),".",LitRev!LD20)</f>
        <v>.</v>
      </c>
      <c r="LE20" s="25" t="str">
        <f>IF(ISBLANK(LitRev!LE20),".",LitRev!LE20)</f>
        <v>.</v>
      </c>
      <c r="LF20" s="25" t="str">
        <f>IF(ISBLANK(LitRev!LF20),".",LitRev!LF20)</f>
        <v>.</v>
      </c>
      <c r="LG20" s="25" t="str">
        <f>IF(ISBLANK(LitRev!LG20),".",LitRev!LG20)</f>
        <v>.</v>
      </c>
      <c r="LH20" s="25" t="str">
        <f>IF(ISBLANK(LitRev!LH20),".",LitRev!LH20)</f>
        <v>.</v>
      </c>
      <c r="LI20" s="25" t="str">
        <f>IF(ISBLANK(LitRev!LI20),".",LitRev!LI20)</f>
        <v>.</v>
      </c>
      <c r="LJ20" s="25" t="str">
        <f>IF(ISBLANK(LitRev!LJ20),".",LitRev!LJ20)</f>
        <v>.</v>
      </c>
      <c r="LK20" s="25" t="str">
        <f>IF(ISBLANK(LitRev!LK20),".",LitRev!LK20)</f>
        <v>.</v>
      </c>
      <c r="LL20" s="25" t="str">
        <f>IF(ISBLANK(LitRev!LL20),".",LitRev!LL20)</f>
        <v>.</v>
      </c>
      <c r="LM20" s="25" t="str">
        <f>IF(ISBLANK(LitRev!LM20),".",LitRev!LM20)</f>
        <v>.</v>
      </c>
      <c r="LN20" s="25" t="str">
        <f>IF(ISBLANK(LitRev!LN20),".",LitRev!LN20)</f>
        <v>.</v>
      </c>
      <c r="LO20" s="25" t="str">
        <f>IF(ISBLANK(LitRev!LO20),".",LitRev!LO20)</f>
        <v>.</v>
      </c>
      <c r="LP20" s="25" t="str">
        <f>IF(ISBLANK(LitRev!LP20),".",LitRev!LP20)</f>
        <v>.</v>
      </c>
      <c r="LQ20" s="25" t="str">
        <f>IF(ISBLANK(LitRev!LQ20),".",LitRev!LQ20)</f>
        <v>.</v>
      </c>
      <c r="LR20" s="25" t="str">
        <f>IF(ISBLANK(LitRev!LR20),".",LitRev!LR20)</f>
        <v>.</v>
      </c>
      <c r="LS20" s="25" t="str">
        <f>IF(ISBLANK(LitRev!LS20),".",LitRev!LS20)</f>
        <v>.</v>
      </c>
      <c r="LT20" s="25" t="str">
        <f>IF(ISBLANK(LitRev!LT20),".",LitRev!LT20)</f>
        <v>.</v>
      </c>
      <c r="LU20" s="25" t="str">
        <f>IF(ISBLANK(LitRev!LU20),".",LitRev!LU20)</f>
        <v>.</v>
      </c>
      <c r="LV20" s="25" t="str">
        <f>IF(ISBLANK(LitRev!LV20),".",LitRev!LV20)</f>
        <v>.</v>
      </c>
      <c r="LW20" s="25" t="str">
        <f>IF(ISBLANK(LitRev!LW20),".",LitRev!LW20)</f>
        <v>.</v>
      </c>
      <c r="LX20" s="25" t="str">
        <f>IF(ISBLANK(LitRev!LX20),".",LitRev!LX20)</f>
        <v>.</v>
      </c>
      <c r="LY20" s="25" t="str">
        <f>IF(ISBLANK(LitRev!LY20),".",LitRev!LY20)</f>
        <v>.</v>
      </c>
      <c r="LZ20" s="25" t="str">
        <f>IF(ISBLANK(LitRev!LZ20),".",LitRev!LZ20)</f>
        <v>.</v>
      </c>
      <c r="MA20" s="25" t="str">
        <f>IF(ISBLANK(LitRev!MA20),".",LitRev!MA20)</f>
        <v>.</v>
      </c>
      <c r="MB20" s="25" t="str">
        <f>IF(ISBLANK(LitRev!MB20),".",LitRev!MB20)</f>
        <v>.</v>
      </c>
      <c r="MC20" s="25" t="str">
        <f>IF(ISBLANK(LitRev!MC20),".",LitRev!MC20)</f>
        <v>.</v>
      </c>
      <c r="MD20" s="25" t="str">
        <f>IF(ISBLANK(LitRev!MD20),".",LitRev!MD20)</f>
        <v>.</v>
      </c>
      <c r="ME20" s="25" t="str">
        <f>IF(ISBLANK(LitRev!ME20),".",LitRev!ME20)</f>
        <v>.</v>
      </c>
      <c r="MF20" s="25" t="str">
        <f>IF(ISBLANK(LitRev!MF20),".",LitRev!MF20)</f>
        <v>.</v>
      </c>
      <c r="MG20" s="25" t="str">
        <f>IF(ISBLANK(LitRev!MG20),".",LitRev!MG20)</f>
        <v>.</v>
      </c>
      <c r="MH20" s="25" t="str">
        <f>IF(ISBLANK(LitRev!MH20),".",LitRev!MH20)</f>
        <v>.</v>
      </c>
      <c r="MI20" s="25" t="str">
        <f>IF(ISBLANK(LitRev!MI20),".",LitRev!MI20)</f>
        <v>.</v>
      </c>
      <c r="MJ20" s="25" t="str">
        <f>IF(ISBLANK(LitRev!MJ20),".",LitRev!MJ20)</f>
        <v>.</v>
      </c>
      <c r="MK20" s="25" t="str">
        <f>IF(ISBLANK(LitRev!MK20),".",LitRev!MK20)</f>
        <v>.</v>
      </c>
      <c r="ML20" s="25" t="str">
        <f>IF(ISBLANK(LitRev!ML20),".",LitRev!ML20)</f>
        <v>.</v>
      </c>
      <c r="MM20" s="25" t="str">
        <f>IF(ISBLANK(LitRev!MM20),".",LitRev!MM20)</f>
        <v>.</v>
      </c>
      <c r="MN20" s="25" t="str">
        <f>IF(ISBLANK(LitRev!MN20),".",LitRev!MN20)</f>
        <v>.</v>
      </c>
      <c r="MO20" s="25" t="str">
        <f>IF(ISBLANK(LitRev!MO20),".",LitRev!MO20)</f>
        <v>.</v>
      </c>
      <c r="MP20" s="25" t="str">
        <f>IF(ISBLANK(LitRev!MP20),".",LitRev!MP20)</f>
        <v>.</v>
      </c>
      <c r="MQ20" s="25" t="str">
        <f>IF(ISBLANK(LitRev!MQ20),".",LitRev!MQ20)</f>
        <v>.</v>
      </c>
      <c r="MR20" s="25" t="str">
        <f>IF(ISBLANK(LitRev!MR20),".",LitRev!MR20)</f>
        <v>.</v>
      </c>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5"/>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5"/>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5"/>
      <c r="RK20" s="25"/>
      <c r="RL20" s="25"/>
      <c r="RM20" s="25"/>
      <c r="RN20" s="25"/>
      <c r="RO20" s="25"/>
    </row>
    <row r="21" spans="1:483" x14ac:dyDescent="0.25">
      <c r="A21" s="54" t="s">
        <v>1135</v>
      </c>
      <c r="B21" t="s">
        <v>1982</v>
      </c>
      <c r="C21" s="25">
        <f>IF(ISBLANK(LitRev!C21),".",LitRev!C21)</f>
        <v>3</v>
      </c>
      <c r="D21" s="25">
        <f>IF(ISBLANK(LitRev!D21),".",LitRev!D21)</f>
        <v>3</v>
      </c>
      <c r="E21" s="25">
        <f>IF(ISBLANK(LitRev!E21),".",LitRev!E21)</f>
        <v>5</v>
      </c>
      <c r="F21" s="25">
        <f>IF(ISBLANK(LitRev!F21),".",LitRev!F21)</f>
        <v>5</v>
      </c>
      <c r="G21" s="25">
        <f>IF(ISBLANK(LitRev!G21),".",LitRev!G21)</f>
        <v>5</v>
      </c>
      <c r="H21" s="25">
        <f>IF(ISBLANK(LitRev!H21),".",LitRev!H21)</f>
        <v>5</v>
      </c>
      <c r="I21" s="25">
        <f>IF(ISBLANK(LitRev!I21),".",LitRev!I21)</f>
        <v>5</v>
      </c>
      <c r="J21" s="25">
        <f>IF(ISBLANK(LitRev!J21),".",LitRev!J21)</f>
        <v>5</v>
      </c>
      <c r="K21" s="25">
        <f>IF(ISBLANK(LitRev!K21),".",LitRev!K21)</f>
        <v>5</v>
      </c>
      <c r="L21" s="25">
        <f>IF(ISBLANK(LitRev!L21),".",LitRev!L21)</f>
        <v>5</v>
      </c>
      <c r="M21" s="25">
        <f>IF(ISBLANK(LitRev!M21),".",LitRev!M21)</f>
        <v>5</v>
      </c>
      <c r="N21" s="25">
        <f>IF(ISBLANK(LitRev!N21),".",LitRev!N21)</f>
        <v>5</v>
      </c>
      <c r="O21" s="25">
        <f>IF(ISBLANK(LitRev!O21),".",LitRev!O21)</f>
        <v>5</v>
      </c>
      <c r="P21" s="25">
        <f>IF(ISBLANK(LitRev!P21),".",LitRev!P21)</f>
        <v>5</v>
      </c>
      <c r="Q21" s="25">
        <f>IF(ISBLANK(LitRev!Q21),".",LitRev!Q21)</f>
        <v>5</v>
      </c>
      <c r="R21" s="25">
        <f>IF(ISBLANK(LitRev!R21),".",LitRev!R21)</f>
        <v>5</v>
      </c>
      <c r="S21" s="25">
        <f>IF(ISBLANK(LitRev!S21),".",LitRev!S21)</f>
        <v>5</v>
      </c>
      <c r="T21" s="25">
        <f>IF(ISBLANK(LitRev!T21),".",LitRev!T21)</f>
        <v>5</v>
      </c>
      <c r="U21" s="25">
        <f>IF(ISBLANK(LitRev!U21),".",LitRev!U21)</f>
        <v>21</v>
      </c>
      <c r="V21" s="25">
        <f>IF(ISBLANK(LitRev!V21),".",LitRev!V21)</f>
        <v>21</v>
      </c>
      <c r="W21" s="25">
        <f>IF(ISBLANK(LitRev!W21),".",LitRev!W21)</f>
        <v>21</v>
      </c>
      <c r="X21" s="25">
        <f>IF(ISBLANK(LitRev!X21),".",LitRev!X21)</f>
        <v>21</v>
      </c>
      <c r="Y21" s="25">
        <f>IF(ISBLANK(LitRev!Y21),".",LitRev!Y21)</f>
        <v>21</v>
      </c>
      <c r="Z21" s="25">
        <f>IF(ISBLANK(LitRev!Z21),".",LitRev!Z21)</f>
        <v>21</v>
      </c>
      <c r="AA21" s="25">
        <f>IF(ISBLANK(LitRev!AA21),".",LitRev!AA21)</f>
        <v>21</v>
      </c>
      <c r="AB21" s="25">
        <f>IF(ISBLANK(LitRev!AB21),".",LitRev!AB21)</f>
        <v>21</v>
      </c>
      <c r="AC21" s="25">
        <f>IF(ISBLANK(LitRev!AC21),".",LitRev!AC21)</f>
        <v>21</v>
      </c>
      <c r="AD21" s="25">
        <f>IF(ISBLANK(LitRev!AD21),".",LitRev!AD21)</f>
        <v>21</v>
      </c>
      <c r="AE21" s="25">
        <f>IF(ISBLANK(LitRev!AE21),".",LitRev!AE21)</f>
        <v>21</v>
      </c>
      <c r="AF21" s="25">
        <f>IF(ISBLANK(LitRev!AF21),".",LitRev!AF21)</f>
        <v>21</v>
      </c>
      <c r="AG21" s="25">
        <f>IF(ISBLANK(LitRev!AG21),".",LitRev!AG21)</f>
        <v>21</v>
      </c>
      <c r="AH21" s="25">
        <f>IF(ISBLANK(LitRev!AH21),".",LitRev!AH21)</f>
        <v>21</v>
      </c>
      <c r="AI21" s="25">
        <f>IF(ISBLANK(LitRev!AI21),".",LitRev!AI21)</f>
        <v>21</v>
      </c>
      <c r="AJ21" s="25">
        <f>IF(ISBLANK(LitRev!AJ21),".",LitRev!AJ21)</f>
        <v>36</v>
      </c>
      <c r="AK21" s="25">
        <f>IF(ISBLANK(LitRev!AK21),".",LitRev!AK21)</f>
        <v>36</v>
      </c>
      <c r="AL21" s="25">
        <f>IF(ISBLANK(LitRev!AL21),".",LitRev!AL21)</f>
        <v>36</v>
      </c>
      <c r="AM21" s="25">
        <f>IF(ISBLANK(LitRev!AM21),".",LitRev!AM21)</f>
        <v>36</v>
      </c>
      <c r="AN21" s="25">
        <f>IF(ISBLANK(LitRev!AN21),".",LitRev!AN21)</f>
        <v>36</v>
      </c>
      <c r="AO21" s="25">
        <f>IF(ISBLANK(LitRev!AO21),".",LitRev!AO21)</f>
        <v>41</v>
      </c>
      <c r="AP21" s="25">
        <f>IF(ISBLANK(LitRev!AP21),".",LitRev!AP21)</f>
        <v>41</v>
      </c>
      <c r="AQ21" s="25">
        <f>IF(ISBLANK(LitRev!AQ21),".",LitRev!AQ21)</f>
        <v>41</v>
      </c>
      <c r="AR21" s="25">
        <f>IF(ISBLANK(LitRev!AR21),".",LitRev!AR21)</f>
        <v>44</v>
      </c>
      <c r="AS21" s="25">
        <f>IF(ISBLANK(LitRev!AS21),".",LitRev!AS21)</f>
        <v>44</v>
      </c>
      <c r="AT21" s="25">
        <f>IF(ISBLANK(LitRev!AT21),".",LitRev!AT21)</f>
        <v>44</v>
      </c>
      <c r="AU21" s="25">
        <f>IF(ISBLANK(LitRev!AU21),".",LitRev!AU21)</f>
        <v>44</v>
      </c>
      <c r="AV21" s="25">
        <f>IF(ISBLANK(LitRev!AV21),".",LitRev!AV21)</f>
        <v>44</v>
      </c>
      <c r="AW21" s="25">
        <f>IF(ISBLANK(LitRev!AW21),".",LitRev!AW21)</f>
        <v>44</v>
      </c>
      <c r="AX21" s="25">
        <f>IF(ISBLANK(LitRev!AX21),".",LitRev!AX21)</f>
        <v>44</v>
      </c>
      <c r="AY21" s="25">
        <f>IF(ISBLANK(LitRev!AY21),".",LitRev!AY21)</f>
        <v>51</v>
      </c>
      <c r="AZ21" s="25">
        <f>IF(ISBLANK(LitRev!AZ21),".",LitRev!AZ21)</f>
        <v>51</v>
      </c>
      <c r="BA21" s="25">
        <f>IF(ISBLANK(LitRev!BA21),".",LitRev!BA21)</f>
        <v>53</v>
      </c>
      <c r="BB21" s="25">
        <f>IF(ISBLANK(LitRev!BB21),".",LitRev!BB21)</f>
        <v>53</v>
      </c>
      <c r="BC21" s="25">
        <f>IF(ISBLANK(LitRev!BC21),".",LitRev!BC21)</f>
        <v>53</v>
      </c>
      <c r="BD21" s="25">
        <f>IF(ISBLANK(LitRev!BD21),".",LitRev!BD21)</f>
        <v>53</v>
      </c>
      <c r="BE21" s="25">
        <f>IF(ISBLANK(LitRev!BE21),".",LitRev!BE21)</f>
        <v>57</v>
      </c>
      <c r="BF21" s="25">
        <f>IF(ISBLANK(LitRev!BF21),".",LitRev!BF21)</f>
        <v>57</v>
      </c>
      <c r="BG21" s="25">
        <f>IF(ISBLANK(LitRev!BG21),".",LitRev!BG21)</f>
        <v>59</v>
      </c>
      <c r="BH21" s="25">
        <f>IF(ISBLANK(LitRev!BH21),".",LitRev!BH21)</f>
        <v>59</v>
      </c>
      <c r="BI21" s="25">
        <f>IF(ISBLANK(LitRev!BI21),".",LitRev!BI21)</f>
        <v>59</v>
      </c>
      <c r="BJ21" s="25">
        <f>IF(ISBLANK(LitRev!BJ21),".",LitRev!BJ21)</f>
        <v>62</v>
      </c>
      <c r="BK21" s="25">
        <f>IF(ISBLANK(LitRev!BK21),".",LitRev!BK21)</f>
        <v>62</v>
      </c>
      <c r="BL21" s="25">
        <f>IF(ISBLANK(LitRev!BL21),".",LitRev!BL21)</f>
        <v>64</v>
      </c>
      <c r="BM21" s="25">
        <f>IF(ISBLANK(LitRev!BM21),".",LitRev!BM21)</f>
        <v>64</v>
      </c>
      <c r="BN21" s="25">
        <f>IF(ISBLANK(LitRev!BN21),".",LitRev!BN21)</f>
        <v>64</v>
      </c>
      <c r="BO21" s="25">
        <f>IF(ISBLANK(LitRev!BO21),".",LitRev!BO21)</f>
        <v>64</v>
      </c>
      <c r="BP21" s="25">
        <f>IF(ISBLANK(LitRev!BP21),".",LitRev!BP21)</f>
        <v>64</v>
      </c>
      <c r="BQ21" s="25">
        <f>IF(ISBLANK(LitRev!BQ21),".",LitRev!BQ21)</f>
        <v>64</v>
      </c>
      <c r="BR21" s="25">
        <f>IF(ISBLANK(LitRev!BR21),".",LitRev!BR21)</f>
        <v>64</v>
      </c>
      <c r="BS21" s="25">
        <f>IF(ISBLANK(LitRev!BS21),".",LitRev!BS21)</f>
        <v>71</v>
      </c>
      <c r="BT21" s="25">
        <f>IF(ISBLANK(LitRev!BT21),".",LitRev!BT21)</f>
        <v>72</v>
      </c>
      <c r="BU21" s="25">
        <f>IF(ISBLANK(LitRev!BU21),".",LitRev!BU21)</f>
        <v>72</v>
      </c>
      <c r="BV21" s="25">
        <f>IF(ISBLANK(LitRev!BV21),".",LitRev!BV21)</f>
        <v>72</v>
      </c>
      <c r="BW21" s="25">
        <f>IF(ISBLANK(LitRev!BW21),".",LitRev!BW21)</f>
        <v>72</v>
      </c>
      <c r="BX21" s="25">
        <f>IF(ISBLANK(LitRev!BX21),".",LitRev!BX21)</f>
        <v>72</v>
      </c>
      <c r="BY21" s="25">
        <f>IF(ISBLANK(LitRev!BY21),".",LitRev!BY21)</f>
        <v>72</v>
      </c>
      <c r="BZ21" s="25">
        <f>IF(ISBLANK(LitRev!BZ21),".",LitRev!BZ21)</f>
        <v>78</v>
      </c>
      <c r="CA21" s="25">
        <f>IF(ISBLANK(LitRev!CA21),".",LitRev!CA21)</f>
        <v>79</v>
      </c>
      <c r="CB21" s="25">
        <f>IF(ISBLANK(LitRev!CB21),".",LitRev!CB21)</f>
        <v>80</v>
      </c>
      <c r="CC21" s="25">
        <f>IF(ISBLANK(LitRev!CC21),".",LitRev!CC21)</f>
        <v>80</v>
      </c>
      <c r="CD21" s="25">
        <f>IF(ISBLANK(LitRev!CD21),".",LitRev!CD21)</f>
        <v>80</v>
      </c>
      <c r="CE21" s="25">
        <f>IF(ISBLANK(LitRev!CE21),".",LitRev!CE21)</f>
        <v>80</v>
      </c>
      <c r="CF21" s="25">
        <f>IF(ISBLANK(LitRev!CF21),".",LitRev!CF21)</f>
        <v>84</v>
      </c>
      <c r="CG21" s="25">
        <f>IF(ISBLANK(LitRev!CG21),".",LitRev!CG21)</f>
        <v>84</v>
      </c>
      <c r="CH21" s="25">
        <f>IF(ISBLANK(LitRev!CH21),".",LitRev!CH21)</f>
        <v>84</v>
      </c>
      <c r="CI21" s="25">
        <f>IF(ISBLANK(LitRev!CI21),".",LitRev!CI21)</f>
        <v>84</v>
      </c>
      <c r="CJ21" s="25">
        <f>IF(ISBLANK(LitRev!CJ21),".",LitRev!CJ21)</f>
        <v>84</v>
      </c>
      <c r="CK21" s="25">
        <f>IF(ISBLANK(LitRev!CK21),".",LitRev!CK21)</f>
        <v>84</v>
      </c>
      <c r="CL21" s="25">
        <f>IF(ISBLANK(LitRev!CL21),".",LitRev!CL21)</f>
        <v>90</v>
      </c>
      <c r="CM21" s="25">
        <f>IF(ISBLANK(LitRev!CM21),".",LitRev!CM21)</f>
        <v>90</v>
      </c>
      <c r="CN21" s="25">
        <f>IF(ISBLANK(LitRev!CN21),".",LitRev!CN21)</f>
        <v>90</v>
      </c>
      <c r="CO21" s="25">
        <f>IF(ISBLANK(LitRev!CO21),".",LitRev!CO21)</f>
        <v>93</v>
      </c>
      <c r="CP21" s="25">
        <f>IF(ISBLANK(LitRev!CP21),".",LitRev!CP21)</f>
        <v>94</v>
      </c>
      <c r="CQ21" s="25">
        <f>IF(ISBLANK(LitRev!CQ21),".",LitRev!CQ21)</f>
        <v>95</v>
      </c>
      <c r="CR21" s="25">
        <f>IF(ISBLANK(LitRev!CR21),".",LitRev!CR21)</f>
        <v>95</v>
      </c>
      <c r="CS21" s="25">
        <f>IF(ISBLANK(LitRev!CS21),".",LitRev!CS21)</f>
        <v>95</v>
      </c>
      <c r="CT21" s="25">
        <f>IF(ISBLANK(LitRev!CT21),".",LitRev!CT21)</f>
        <v>98</v>
      </c>
      <c r="CU21" s="25">
        <f>IF(ISBLANK(LitRev!CU21),".",LitRev!CU21)</f>
        <v>98</v>
      </c>
      <c r="CV21" s="25">
        <f>IF(ISBLANK(LitRev!CV21),".",LitRev!CV21)</f>
        <v>98</v>
      </c>
      <c r="CW21" s="25">
        <f>IF(ISBLANK(LitRev!CW21),".",LitRev!CW21)</f>
        <v>98</v>
      </c>
      <c r="CX21" s="25">
        <f>IF(ISBLANK(LitRev!CX21),".",LitRev!CX21)</f>
        <v>98</v>
      </c>
      <c r="CY21" s="25">
        <f>IF(ISBLANK(LitRev!CY21),".",LitRev!CY21)</f>
        <v>98</v>
      </c>
      <c r="CZ21" s="25">
        <f>IF(ISBLANK(LitRev!CZ21),".",LitRev!CZ21)</f>
        <v>98</v>
      </c>
      <c r="DA21" s="25">
        <f>IF(ISBLANK(LitRev!DA21),".",LitRev!DA21)</f>
        <v>98</v>
      </c>
      <c r="DB21" s="25">
        <f>IF(ISBLANK(LitRev!DB21),".",LitRev!DB21)</f>
        <v>106</v>
      </c>
      <c r="DC21" s="25">
        <f>IF(ISBLANK(LitRev!DC21),".",LitRev!DC21)</f>
        <v>106</v>
      </c>
      <c r="DD21" s="25">
        <f>IF(ISBLANK(LitRev!DD21),".",LitRev!DD21)</f>
        <v>106</v>
      </c>
      <c r="DE21" s="25">
        <f>IF(ISBLANK(LitRev!DE21),".",LitRev!DE21)</f>
        <v>106</v>
      </c>
      <c r="DF21" s="25">
        <f>IF(ISBLANK(LitRev!DF21),".",LitRev!DF21)</f>
        <v>110</v>
      </c>
      <c r="DG21" s="25">
        <f>IF(ISBLANK(LitRev!DG21),".",LitRev!DG21)</f>
        <v>110</v>
      </c>
      <c r="DH21" s="25">
        <f>IF(ISBLANK(LitRev!DH21),".",LitRev!DH21)</f>
        <v>110</v>
      </c>
      <c r="DI21" s="25">
        <f>IF(ISBLANK(LitRev!DI21),".",LitRev!DI21)</f>
        <v>110</v>
      </c>
      <c r="DJ21" s="25">
        <f>IF(ISBLANK(LitRev!DJ21),".",LitRev!DJ21)</f>
        <v>114</v>
      </c>
      <c r="DK21" s="25">
        <f>IF(ISBLANK(LitRev!DK21),".",LitRev!DK21)</f>
        <v>114</v>
      </c>
      <c r="DL21" s="25">
        <f>IF(ISBLANK(LitRev!DL21),".",LitRev!DL21)</f>
        <v>114</v>
      </c>
      <c r="DM21" s="25">
        <f>IF(ISBLANK(LitRev!DM21),".",LitRev!DM21)</f>
        <v>114</v>
      </c>
      <c r="DN21" s="25">
        <f>IF(ISBLANK(LitRev!DN21),".",LitRev!DN21)</f>
        <v>114</v>
      </c>
      <c r="DO21" s="25">
        <f>IF(ISBLANK(LitRev!DO21),".",LitRev!DO21)</f>
        <v>114</v>
      </c>
      <c r="DP21" s="25">
        <f>IF(ISBLANK(LitRev!DP21),".",LitRev!DP21)</f>
        <v>114</v>
      </c>
      <c r="DQ21" s="25">
        <f>IF(ISBLANK(LitRev!DQ21),".",LitRev!DQ21)</f>
        <v>114</v>
      </c>
      <c r="DR21" s="25">
        <f>IF(ISBLANK(LitRev!DR21),".",LitRev!DR21)</f>
        <v>114</v>
      </c>
      <c r="DS21" s="25">
        <f>IF(ISBLANK(LitRev!DS21),".",LitRev!DS21)</f>
        <v>114</v>
      </c>
      <c r="DT21" s="25">
        <f>IF(ISBLANK(LitRev!DT21),".",LitRev!DT21)</f>
        <v>114</v>
      </c>
      <c r="DU21" s="25">
        <f>IF(ISBLANK(LitRev!DU21),".",LitRev!DU21)</f>
        <v>114</v>
      </c>
      <c r="DV21" s="25">
        <f>IF(ISBLANK(LitRev!DV21),".",LitRev!DV21)</f>
        <v>114</v>
      </c>
      <c r="DW21" s="25">
        <f>IF(ISBLANK(LitRev!DW21),".",LitRev!DW21)</f>
        <v>114</v>
      </c>
      <c r="DX21" s="25">
        <f>IF(ISBLANK(LitRev!DX21),".",LitRev!DX21)</f>
        <v>128</v>
      </c>
      <c r="DY21" s="25">
        <f>IF(ISBLANK(LitRev!DY21),".",LitRev!DY21)</f>
        <v>128</v>
      </c>
      <c r="DZ21" s="25">
        <f>IF(ISBLANK(LitRev!DZ21),".",LitRev!DZ21)</f>
        <v>130</v>
      </c>
      <c r="EA21" s="25">
        <f>IF(ISBLANK(LitRev!EA21),".",LitRev!EA21)</f>
        <v>130</v>
      </c>
      <c r="EB21" s="25">
        <f>IF(ISBLANK(LitRev!EB21),".",LitRev!EB21)</f>
        <v>130</v>
      </c>
      <c r="EC21" s="25">
        <f>IF(ISBLANK(LitRev!EC21),".",LitRev!EC21)</f>
        <v>130</v>
      </c>
      <c r="ED21" s="25">
        <f>IF(ISBLANK(LitRev!ED21),".",LitRev!ED21)</f>
        <v>130</v>
      </c>
      <c r="EE21" s="25">
        <f>IF(ISBLANK(LitRev!EE21),".",LitRev!EE21)</f>
        <v>130</v>
      </c>
      <c r="EF21" s="25">
        <f>IF(ISBLANK(LitRev!EF21),".",LitRev!EF21)</f>
        <v>130</v>
      </c>
      <c r="EG21" s="25">
        <f>IF(ISBLANK(LitRev!EG21),".",LitRev!EG21)</f>
        <v>130</v>
      </c>
      <c r="EH21" s="25">
        <f>IF(ISBLANK(LitRev!EH21),".",LitRev!EH21)</f>
        <v>130</v>
      </c>
      <c r="EI21" s="25">
        <f>IF(ISBLANK(LitRev!EI21),".",LitRev!EI21)</f>
        <v>130</v>
      </c>
      <c r="EJ21" s="25">
        <f>IF(ISBLANK(LitRev!EJ21),".",LitRev!EJ21)</f>
        <v>140</v>
      </c>
      <c r="EK21" s="25">
        <f>IF(ISBLANK(LitRev!EK21),".",LitRev!EK21)</f>
        <v>141</v>
      </c>
      <c r="EL21" s="25">
        <f>IF(ISBLANK(LitRev!EL21),".",LitRev!EL21)</f>
        <v>141</v>
      </c>
      <c r="EM21" s="25">
        <f>IF(ISBLANK(LitRev!EM21),".",LitRev!EM21)</f>
        <v>141</v>
      </c>
      <c r="EN21" s="25">
        <f>IF(ISBLANK(LitRev!EN21),".",LitRev!EN21)</f>
        <v>141</v>
      </c>
      <c r="EO21" s="25">
        <f>IF(ISBLANK(LitRev!EO21),".",LitRev!EO21)</f>
        <v>141</v>
      </c>
      <c r="EP21" s="25">
        <f>IF(ISBLANK(LitRev!EP21),".",LitRev!EP21)</f>
        <v>141</v>
      </c>
      <c r="EQ21" s="25">
        <f>IF(ISBLANK(LitRev!EQ21),".",LitRev!EQ21)</f>
        <v>141</v>
      </c>
      <c r="ER21" s="25">
        <f>IF(ISBLANK(LitRev!ER21),".",LitRev!ER21)</f>
        <v>141</v>
      </c>
      <c r="ES21" s="25">
        <f>IF(ISBLANK(LitRev!ES21),".",LitRev!ES21)</f>
        <v>141</v>
      </c>
      <c r="ET21" s="25">
        <f>IF(ISBLANK(LitRev!ET21),".",LitRev!ET21)</f>
        <v>141</v>
      </c>
      <c r="EU21" s="25">
        <f>IF(ISBLANK(LitRev!EU21),".",LitRev!EU21)</f>
        <v>141</v>
      </c>
      <c r="EV21" s="25">
        <f>IF(ISBLANK(LitRev!EV21),".",LitRev!EV21)</f>
        <v>141</v>
      </c>
      <c r="EW21" s="25">
        <f>IF(ISBLANK(LitRev!EW21),".",LitRev!EW21)</f>
        <v>141</v>
      </c>
      <c r="EX21" s="25">
        <f>IF(ISBLANK(LitRev!EX21),".",LitRev!EX21)</f>
        <v>141</v>
      </c>
      <c r="EY21" s="25">
        <f>IF(ISBLANK(LitRev!EY21),".",LitRev!EY21)</f>
        <v>141</v>
      </c>
      <c r="EZ21" s="25">
        <f>IF(ISBLANK(LitRev!EZ21),".",LitRev!EZ21)</f>
        <v>141</v>
      </c>
      <c r="FA21" s="25">
        <f>IF(ISBLANK(LitRev!FA21),".",LitRev!FA21)</f>
        <v>141</v>
      </c>
      <c r="FB21" s="25">
        <f>IF(ISBLANK(LitRev!FB21),".",LitRev!FB21)</f>
        <v>141</v>
      </c>
      <c r="FC21" s="25">
        <f>IF(ISBLANK(LitRev!FC21),".",LitRev!FC21)</f>
        <v>141</v>
      </c>
      <c r="FD21" s="25">
        <f>IF(ISBLANK(LitRev!FD21),".",LitRev!FD21)</f>
        <v>141</v>
      </c>
      <c r="FE21" s="25">
        <f>IF(ISBLANK(LitRev!FE21),".",LitRev!FE21)</f>
        <v>141</v>
      </c>
      <c r="FF21" s="25">
        <f>IF(ISBLANK(LitRev!FF21),".",LitRev!FF21)</f>
        <v>141</v>
      </c>
      <c r="FG21" s="25">
        <f>IF(ISBLANK(LitRev!FG21),".",LitRev!FG21)</f>
        <v>141</v>
      </c>
      <c r="FH21" s="25">
        <f>IF(ISBLANK(LitRev!FH21),".",LitRev!FH21)</f>
        <v>141</v>
      </c>
      <c r="FI21" s="25">
        <f>IF(ISBLANK(LitRev!FI21),".",LitRev!FI21)</f>
        <v>141</v>
      </c>
      <c r="FJ21" s="25">
        <f>IF(ISBLANK(LitRev!FJ21),".",LitRev!FJ21)</f>
        <v>141</v>
      </c>
      <c r="FK21" s="25">
        <f>IF(ISBLANK(LitRev!FK21),".",LitRev!FK21)</f>
        <v>141</v>
      </c>
      <c r="FL21" s="25">
        <f>IF(ISBLANK(LitRev!FL21),".",LitRev!FL21)</f>
        <v>141</v>
      </c>
      <c r="FM21" s="25">
        <f>IF(ISBLANK(LitRev!FM21),".",LitRev!FM21)</f>
        <v>141</v>
      </c>
      <c r="FN21" s="25">
        <f>IF(ISBLANK(LitRev!FN21),".",LitRev!FN21)</f>
        <v>141</v>
      </c>
      <c r="FO21" s="25">
        <f>IF(ISBLANK(LitRev!FO21),".",LitRev!FO21)</f>
        <v>171</v>
      </c>
      <c r="FP21" s="25">
        <f>IF(ISBLANK(LitRev!FP21),".",LitRev!FP21)</f>
        <v>172</v>
      </c>
      <c r="FQ21" s="25">
        <f>IF(ISBLANK(LitRev!FQ21),".",LitRev!FQ21)</f>
        <v>173</v>
      </c>
      <c r="FR21" s="25">
        <f>IF(ISBLANK(LitRev!FR21),".",LitRev!FR21)</f>
        <v>173</v>
      </c>
      <c r="FS21" s="25">
        <f>IF(ISBLANK(LitRev!FS21),".",LitRev!FS21)</f>
        <v>173</v>
      </c>
      <c r="FT21" s="25">
        <f>IF(ISBLANK(LitRev!FT21),".",LitRev!FT21)</f>
        <v>173</v>
      </c>
      <c r="FU21" s="25">
        <f>IF(ISBLANK(LitRev!FU21),".",LitRev!FU21)</f>
        <v>177</v>
      </c>
      <c r="FV21" s="25">
        <f>IF(ISBLANK(LitRev!FV21),".",LitRev!FV21)</f>
        <v>177</v>
      </c>
      <c r="FW21" s="25">
        <f>IF(ISBLANK(LitRev!FW21),".",LitRev!FW21)</f>
        <v>177</v>
      </c>
      <c r="FX21" s="25">
        <f>IF(ISBLANK(LitRev!FX21),".",LitRev!FX21)</f>
        <v>180</v>
      </c>
      <c r="FY21" s="25">
        <f>IF(ISBLANK(LitRev!FY21),".",LitRev!FY21)</f>
        <v>181</v>
      </c>
      <c r="FZ21" s="25">
        <f>IF(ISBLANK(LitRev!FZ21),".",LitRev!FZ21)</f>
        <v>181</v>
      </c>
      <c r="GA21" s="25">
        <f>IF(ISBLANK(LitRev!GA21),".",LitRev!GA21)</f>
        <v>181</v>
      </c>
      <c r="GB21" s="25">
        <f>IF(ISBLANK(LitRev!GB21),".",LitRev!GB21)</f>
        <v>181</v>
      </c>
      <c r="GC21" s="25">
        <f>IF(ISBLANK(LitRev!GC21),".",LitRev!GC21)</f>
        <v>181</v>
      </c>
      <c r="GD21" s="25">
        <f>IF(ISBLANK(LitRev!GD21),".",LitRev!GD21)</f>
        <v>181</v>
      </c>
      <c r="GE21" s="25">
        <f>IF(ISBLANK(LitRev!GE21),".",LitRev!GE21)</f>
        <v>187</v>
      </c>
      <c r="GF21" s="25">
        <f>IF(ISBLANK(LitRev!GF21),".",LitRev!GF21)</f>
        <v>187</v>
      </c>
      <c r="GG21" s="25">
        <f>IF(ISBLANK(LitRev!GG21),".",LitRev!GG21)</f>
        <v>187</v>
      </c>
      <c r="GH21" s="25">
        <f>IF(ISBLANK(LitRev!GH21),".",LitRev!GH21)</f>
        <v>190</v>
      </c>
      <c r="GI21" s="25">
        <f>IF(ISBLANK(LitRev!GI21),".",LitRev!GI21)</f>
        <v>190</v>
      </c>
      <c r="GJ21" s="25">
        <f>IF(ISBLANK(LitRev!GJ21),".",LitRev!GJ21)</f>
        <v>190</v>
      </c>
      <c r="GK21" s="25">
        <f>IF(ISBLANK(LitRev!GK21),".",LitRev!GK21)</f>
        <v>190</v>
      </c>
      <c r="GL21" s="25">
        <f>IF(ISBLANK(LitRev!GL21),".",LitRev!GL21)</f>
        <v>190</v>
      </c>
      <c r="GM21" s="25">
        <f>IF(ISBLANK(LitRev!GM21),".",LitRev!GM21)</f>
        <v>190</v>
      </c>
      <c r="GN21" s="25">
        <f>IF(ISBLANK(LitRev!GN21),".",LitRev!GN21)</f>
        <v>190</v>
      </c>
      <c r="GO21" s="25">
        <f>IF(ISBLANK(LitRev!GO21),".",LitRev!GO21)</f>
        <v>190</v>
      </c>
      <c r="GP21" s="25">
        <f>IF(ISBLANK(LitRev!GP21),".",LitRev!GP21)</f>
        <v>198</v>
      </c>
      <c r="GQ21" s="25">
        <f>IF(ISBLANK(LitRev!GQ21),".",LitRev!GQ21)</f>
        <v>198</v>
      </c>
      <c r="GR21" s="25">
        <f>IF(ISBLANK(LitRev!GR21),".",LitRev!GR21)</f>
        <v>200</v>
      </c>
      <c r="GS21" s="25">
        <f>IF(ISBLANK(LitRev!GS21),".",LitRev!GS21)</f>
        <v>200</v>
      </c>
      <c r="GT21" s="25">
        <f>IF(ISBLANK(LitRev!GT21),".",LitRev!GT21)</f>
        <v>202</v>
      </c>
      <c r="GU21" s="25">
        <f>IF(ISBLANK(LitRev!GU21),".",LitRev!GU21)</f>
        <v>203</v>
      </c>
      <c r="GV21" s="25">
        <f>IF(ISBLANK(LitRev!GV21),".",LitRev!GV21)</f>
        <v>203</v>
      </c>
      <c r="GW21" s="25">
        <f>IF(ISBLANK(LitRev!GW21),".",LitRev!GW21)</f>
        <v>203</v>
      </c>
      <c r="GX21" s="25">
        <f>IF(ISBLANK(LitRev!GX21),".",LitRev!GX21)</f>
        <v>203</v>
      </c>
      <c r="GY21" s="25">
        <f>IF(ISBLANK(LitRev!GY21),".",LitRev!GY21)</f>
        <v>203</v>
      </c>
      <c r="GZ21" s="25">
        <f>IF(ISBLANK(LitRev!GZ21),".",LitRev!GZ21)</f>
        <v>203</v>
      </c>
      <c r="HA21" s="25">
        <f>IF(ISBLANK(LitRev!HA21),".",LitRev!HA21)</f>
        <v>209</v>
      </c>
      <c r="HB21" s="25">
        <f>IF(ISBLANK(LitRev!HB21),".",LitRev!HB21)</f>
        <v>210</v>
      </c>
      <c r="HC21" s="25">
        <f>IF(ISBLANK(LitRev!HC21),".",LitRev!HC21)</f>
        <v>210</v>
      </c>
      <c r="HD21" s="25">
        <f>IF(ISBLANK(LitRev!HD21),".",LitRev!HD21)</f>
        <v>212</v>
      </c>
      <c r="HE21" s="25">
        <f>IF(ISBLANK(LitRev!HE21),".",LitRev!HE21)</f>
        <v>213</v>
      </c>
      <c r="HF21" s="25">
        <f>IF(ISBLANK(LitRev!HF21),".",LitRev!HF21)</f>
        <v>213</v>
      </c>
      <c r="HG21" s="25">
        <f>IF(ISBLANK(LitRev!HG21),".",LitRev!HG21)</f>
        <v>215</v>
      </c>
      <c r="HH21" s="25">
        <f>IF(ISBLANK(LitRev!HH21),".",LitRev!HH21)</f>
        <v>215</v>
      </c>
      <c r="HI21" s="25">
        <f>IF(ISBLANK(LitRev!HI21),".",LitRev!HI21)</f>
        <v>215</v>
      </c>
      <c r="HJ21" s="25">
        <f>IF(ISBLANK(LitRev!HJ21),".",LitRev!HJ21)</f>
        <v>215</v>
      </c>
      <c r="HK21" s="25">
        <f>IF(ISBLANK(LitRev!HK21),".",LitRev!HK21)</f>
        <v>219</v>
      </c>
      <c r="HL21" s="25">
        <f>IF(ISBLANK(LitRev!HL21),".",LitRev!HL21)</f>
        <v>219</v>
      </c>
      <c r="HM21" s="25">
        <f>IF(ISBLANK(LitRev!HM21),".",LitRev!HM21)</f>
        <v>219</v>
      </c>
      <c r="HN21" s="25">
        <f>IF(ISBLANK(LitRev!HN21),".",LitRev!HN21)</f>
        <v>219</v>
      </c>
      <c r="HO21" s="25">
        <f>IF(ISBLANK(LitRev!HO21),".",LitRev!HO21)</f>
        <v>223</v>
      </c>
      <c r="HP21" s="25">
        <f>IF(ISBLANK(LitRev!HP21),".",LitRev!HP21)</f>
        <v>223</v>
      </c>
      <c r="HQ21" s="25">
        <f>IF(ISBLANK(LitRev!HQ21),".",LitRev!HQ21)</f>
        <v>223</v>
      </c>
      <c r="HR21" s="25">
        <f>IF(ISBLANK(LitRev!HR21),".",LitRev!HR21)</f>
        <v>223</v>
      </c>
      <c r="HS21" s="25">
        <f>IF(ISBLANK(LitRev!HS21),".",LitRev!HS21)</f>
        <v>227</v>
      </c>
      <c r="HT21" s="25">
        <f>IF(ISBLANK(LitRev!HT21),".",LitRev!HT21)</f>
        <v>228</v>
      </c>
      <c r="HU21" s="25">
        <f>IF(ISBLANK(LitRev!HU21),".",LitRev!HU21)</f>
        <v>229</v>
      </c>
      <c r="HV21" s="25">
        <f>IF(ISBLANK(LitRev!HV21),".",LitRev!HV21)</f>
        <v>229</v>
      </c>
      <c r="HW21" s="25">
        <f>IF(ISBLANK(LitRev!HW21),".",LitRev!HW21)</f>
        <v>231</v>
      </c>
      <c r="HX21" s="25">
        <f>IF(ISBLANK(LitRev!HX21),".",LitRev!HX21)</f>
        <v>231</v>
      </c>
      <c r="HY21" s="25">
        <f>IF(ISBLANK(LitRev!HY21),".",LitRev!HY21)</f>
        <v>233</v>
      </c>
      <c r="HZ21" s="25">
        <f>IF(ISBLANK(LitRev!HZ21),".",LitRev!HZ21)</f>
        <v>233</v>
      </c>
      <c r="IA21" s="25">
        <f>IF(ISBLANK(LitRev!IA21),".",LitRev!IA21)</f>
        <v>235</v>
      </c>
      <c r="IB21" s="25">
        <f>IF(ISBLANK(LitRev!IB21),".",LitRev!IB21)</f>
        <v>235</v>
      </c>
      <c r="IC21" s="25">
        <f>IF(ISBLANK(LitRev!IC21),".",LitRev!IC21)</f>
        <v>235</v>
      </c>
      <c r="ID21" s="25">
        <f>IF(ISBLANK(LitRev!ID21),".",LitRev!ID21)</f>
        <v>235</v>
      </c>
      <c r="IE21" s="25">
        <f>IF(ISBLANK(LitRev!IE21),".",LitRev!IE21)</f>
        <v>239</v>
      </c>
      <c r="IF21" s="25">
        <f>IF(ISBLANK(LitRev!IF21),".",LitRev!IF21)</f>
        <v>240</v>
      </c>
      <c r="IG21" s="25">
        <f>IF(ISBLANK(LitRev!IG21),".",LitRev!IG21)</f>
        <v>241</v>
      </c>
      <c r="IH21" s="25">
        <f>IF(ISBLANK(LitRev!IH21),".",LitRev!IH21)</f>
        <v>241</v>
      </c>
      <c r="II21" s="25">
        <f>IF(ISBLANK(LitRev!II21),".",LitRev!II21)</f>
        <v>241</v>
      </c>
      <c r="IJ21" s="25">
        <f>IF(ISBLANK(LitRev!IJ21),".",LitRev!IJ21)</f>
        <v>241</v>
      </c>
      <c r="IK21" s="25">
        <f>IF(ISBLANK(LitRev!IK21),".",LitRev!IK21)</f>
        <v>241</v>
      </c>
      <c r="IL21" s="25">
        <f>IF(ISBLANK(LitRev!IL21),".",LitRev!IL21)</f>
        <v>241</v>
      </c>
      <c r="IM21" s="25">
        <f>IF(ISBLANK(LitRev!IM21),".",LitRev!IM21)</f>
        <v>241</v>
      </c>
      <c r="IN21" s="25">
        <f>IF(ISBLANK(LitRev!IN21),".",LitRev!IN21)</f>
        <v>241</v>
      </c>
      <c r="IO21" s="25">
        <f>IF(ISBLANK(LitRev!IO21),".",LitRev!IO21)</f>
        <v>241</v>
      </c>
      <c r="IP21" s="25">
        <f>IF(ISBLANK(LitRev!IP21),".",LitRev!IP21)</f>
        <v>241</v>
      </c>
      <c r="IQ21" s="25">
        <f>IF(ISBLANK(LitRev!IQ21),".",LitRev!IQ21)</f>
        <v>241</v>
      </c>
      <c r="IR21" s="25">
        <f>IF(ISBLANK(LitRev!IR21),".",LitRev!IR21)</f>
        <v>241</v>
      </c>
      <c r="IS21" s="25">
        <f>IF(ISBLANK(LitRev!IS21),".",LitRev!IS21)</f>
        <v>241</v>
      </c>
      <c r="IT21" s="25">
        <f>IF(ISBLANK(LitRev!IT21),".",LitRev!IT21)</f>
        <v>241</v>
      </c>
      <c r="IU21" s="25">
        <f>IF(ISBLANK(LitRev!IU21),".",LitRev!IU21)</f>
        <v>241</v>
      </c>
      <c r="IV21" s="25">
        <f>IF(ISBLANK(LitRev!IV21),".",LitRev!IV21)</f>
        <v>241</v>
      </c>
      <c r="IW21" s="25">
        <f>IF(ISBLANK(LitRev!IW21),".",LitRev!IW21)</f>
        <v>241</v>
      </c>
      <c r="IX21" s="25">
        <f>IF(ISBLANK(LitRev!IX21),".",LitRev!IX21)</f>
        <v>241</v>
      </c>
      <c r="IY21" s="25">
        <f>IF(ISBLANK(LitRev!IY21),".",LitRev!IY21)</f>
        <v>241</v>
      </c>
      <c r="IZ21" s="25">
        <f>IF(ISBLANK(LitRev!IZ21),".",LitRev!IZ21)</f>
        <v>241</v>
      </c>
      <c r="JA21" s="25">
        <f>IF(ISBLANK(LitRev!JA21),".",LitRev!JA21)</f>
        <v>241</v>
      </c>
      <c r="JB21" s="25">
        <f>IF(ISBLANK(LitRev!JB21),".",LitRev!JB21)</f>
        <v>241</v>
      </c>
      <c r="JC21" s="25">
        <f>IF(ISBLANK(LitRev!JC21),".",LitRev!JC21)</f>
        <v>241</v>
      </c>
      <c r="JD21" s="25">
        <f>IF(ISBLANK(LitRev!JD21),".",LitRev!JD21)</f>
        <v>241</v>
      </c>
      <c r="JE21" s="25">
        <f>IF(ISBLANK(LitRev!JE21),".",LitRev!JE21)</f>
        <v>241</v>
      </c>
      <c r="JF21" s="25">
        <f>IF(ISBLANK(LitRev!JF21),".",LitRev!JF21)</f>
        <v>241</v>
      </c>
      <c r="JG21" s="25">
        <f>IF(ISBLANK(LitRev!JG21),".",LitRev!JG21)</f>
        <v>241</v>
      </c>
      <c r="JH21" s="25">
        <f>IF(ISBLANK(LitRev!JH21),".",LitRev!JH21)</f>
        <v>241</v>
      </c>
      <c r="JI21" s="25">
        <f>IF(ISBLANK(LitRev!JI21),".",LitRev!JI21)</f>
        <v>241</v>
      </c>
      <c r="JJ21" s="25">
        <f>IF(ISBLANK(LitRev!JJ21),".",LitRev!JJ21)</f>
        <v>241</v>
      </c>
      <c r="JK21" s="25">
        <f>IF(ISBLANK(LitRev!JK21),".",LitRev!JK21)</f>
        <v>241</v>
      </c>
      <c r="JL21" s="25">
        <f>IF(ISBLANK(LitRev!JL21),".",LitRev!JL21)</f>
        <v>241</v>
      </c>
      <c r="JM21" s="25">
        <f>IF(ISBLANK(LitRev!JM21),".",LitRev!JM21)</f>
        <v>241</v>
      </c>
      <c r="JN21" s="25">
        <f>IF(ISBLANK(LitRev!JN21),".",LitRev!JN21)</f>
        <v>241</v>
      </c>
      <c r="JO21" s="25">
        <f>IF(ISBLANK(LitRev!JO21),".",LitRev!JO21)</f>
        <v>241</v>
      </c>
      <c r="JP21" s="25">
        <f>IF(ISBLANK(LitRev!JP21),".",LitRev!JP21)</f>
        <v>241</v>
      </c>
      <c r="JQ21" s="25">
        <f>IF(ISBLANK(LitRev!JQ21),".",LitRev!JQ21)</f>
        <v>241</v>
      </c>
      <c r="JR21" s="25">
        <f>IF(ISBLANK(LitRev!JR21),".",LitRev!JR21)</f>
        <v>241</v>
      </c>
      <c r="JS21" s="25">
        <f>IF(ISBLANK(LitRev!JS21),".",LitRev!JS21)</f>
        <v>241</v>
      </c>
      <c r="JT21" s="25">
        <f>IF(ISBLANK(LitRev!JT21),".",LitRev!JT21)</f>
        <v>241</v>
      </c>
      <c r="JU21" s="25">
        <f>IF(ISBLANK(LitRev!JU21),".",LitRev!JU21)</f>
        <v>241</v>
      </c>
      <c r="JV21" s="25">
        <f>IF(ISBLANK(LitRev!JV21),".",LitRev!JV21)</f>
        <v>241</v>
      </c>
      <c r="JW21" s="25">
        <f>IF(ISBLANK(LitRev!JW21),".",LitRev!JW21)</f>
        <v>241</v>
      </c>
      <c r="JX21" s="25">
        <f>IF(ISBLANK(LitRev!JX21),".",LitRev!JX21)</f>
        <v>241</v>
      </c>
      <c r="JY21" s="25">
        <f>IF(ISBLANK(LitRev!JY21),".",LitRev!JY21)</f>
        <v>241</v>
      </c>
      <c r="JZ21" s="25">
        <f>IF(ISBLANK(LitRev!JZ21),".",LitRev!JZ21)</f>
        <v>241</v>
      </c>
      <c r="KA21" s="25">
        <f>IF(ISBLANK(LitRev!KA21),".",LitRev!KA21)</f>
        <v>241</v>
      </c>
      <c r="KB21" s="25">
        <f>IF(ISBLANK(LitRev!KB21),".",LitRev!KB21)</f>
        <v>241</v>
      </c>
      <c r="KC21" s="25">
        <f>IF(ISBLANK(LitRev!KC21),".",LitRev!KC21)</f>
        <v>241</v>
      </c>
      <c r="KD21" s="25">
        <f>IF(ISBLANK(LitRev!KD21),".",LitRev!KD21)</f>
        <v>241</v>
      </c>
      <c r="KE21" s="25">
        <f>IF(ISBLANK(LitRev!KE21),".",LitRev!KE21)</f>
        <v>241</v>
      </c>
      <c r="KF21" s="25">
        <f>IF(ISBLANK(LitRev!KF21),".",LitRev!KF21)</f>
        <v>241</v>
      </c>
      <c r="KG21" s="25">
        <f>IF(ISBLANK(LitRev!KG21),".",LitRev!KG21)</f>
        <v>241</v>
      </c>
      <c r="KH21" s="25">
        <f>IF(ISBLANK(LitRev!KH21),".",LitRev!KH21)</f>
        <v>241</v>
      </c>
      <c r="KI21" s="25">
        <f>IF(ISBLANK(LitRev!KI21),".",LitRev!KI21)</f>
        <v>241</v>
      </c>
      <c r="KJ21" s="25">
        <f>IF(ISBLANK(LitRev!KJ21),".",LitRev!KJ21)</f>
        <v>241</v>
      </c>
      <c r="KK21" s="25">
        <f>IF(ISBLANK(LitRev!KK21),".",LitRev!KK21)</f>
        <v>241</v>
      </c>
      <c r="KL21" s="25">
        <f>IF(ISBLANK(LitRev!KL21),".",LitRev!KL21)</f>
        <v>241</v>
      </c>
      <c r="KM21" s="25">
        <f>IF(ISBLANK(LitRev!KM21),".",LitRev!KM21)</f>
        <v>241</v>
      </c>
      <c r="KN21" s="25">
        <f>IF(ISBLANK(LitRev!KN21),".",LitRev!KN21)</f>
        <v>241</v>
      </c>
      <c r="KO21" s="25">
        <f>IF(ISBLANK(LitRev!KO21),".",LitRev!KO21)</f>
        <v>241</v>
      </c>
      <c r="KP21" s="25">
        <f>IF(ISBLANK(LitRev!KP21),".",LitRev!KP21)</f>
        <v>241</v>
      </c>
      <c r="KQ21" s="25">
        <f>IF(ISBLANK(LitRev!KQ21),".",LitRev!KQ21)</f>
        <v>241</v>
      </c>
      <c r="KR21" s="25">
        <f>IF(ISBLANK(LitRev!KR21),".",LitRev!KR21)</f>
        <v>241</v>
      </c>
      <c r="KS21" s="25">
        <f>IF(ISBLANK(LitRev!KS21),".",LitRev!KS21)</f>
        <v>241</v>
      </c>
      <c r="KT21" s="25">
        <f>IF(ISBLANK(LitRev!KT21),".",LitRev!KT21)</f>
        <v>241</v>
      </c>
      <c r="KU21" s="25">
        <f>IF(ISBLANK(LitRev!KU21),".",LitRev!KU21)</f>
        <v>241</v>
      </c>
      <c r="KV21" s="25">
        <f>IF(ISBLANK(LitRev!KV21),".",LitRev!KV21)</f>
        <v>241</v>
      </c>
      <c r="KW21" s="25">
        <f>IF(ISBLANK(LitRev!KW21),".",LitRev!KW21)</f>
        <v>241</v>
      </c>
      <c r="KX21" s="25">
        <f>IF(ISBLANK(LitRev!KX21),".",LitRev!KX21)</f>
        <v>241</v>
      </c>
      <c r="KY21" s="25">
        <f>IF(ISBLANK(LitRev!KY21),".",LitRev!KY21)</f>
        <v>241</v>
      </c>
      <c r="KZ21" s="25">
        <f>IF(ISBLANK(LitRev!KZ21),".",LitRev!KZ21)</f>
        <v>241</v>
      </c>
      <c r="LA21" s="25">
        <f>IF(ISBLANK(LitRev!LA21),".",LitRev!LA21)</f>
        <v>241</v>
      </c>
      <c r="LB21" s="25">
        <f>IF(ISBLANK(LitRev!LB21),".",LitRev!LB21)</f>
        <v>241</v>
      </c>
      <c r="LC21" s="25">
        <f>IF(ISBLANK(LitRev!LC21),".",LitRev!LC21)</f>
        <v>241</v>
      </c>
      <c r="LD21" s="25">
        <f>IF(ISBLANK(LitRev!LD21),".",LitRev!LD21)</f>
        <v>241</v>
      </c>
      <c r="LE21" s="25">
        <f>IF(ISBLANK(LitRev!LE21),".",LitRev!LE21)</f>
        <v>317</v>
      </c>
      <c r="LF21" s="25">
        <f>IF(ISBLANK(LitRev!LF21),".",LitRev!LF21)</f>
        <v>317</v>
      </c>
      <c r="LG21" s="25">
        <f>IF(ISBLANK(LitRev!LG21),".",LitRev!LG21)</f>
        <v>319</v>
      </c>
      <c r="LH21" s="25">
        <f>IF(ISBLANK(LitRev!LH21),".",LitRev!LH21)</f>
        <v>319</v>
      </c>
      <c r="LI21" s="25">
        <f>IF(ISBLANK(LitRev!LI21),".",LitRev!LI21)</f>
        <v>321</v>
      </c>
      <c r="LJ21" s="25">
        <f>IF(ISBLANK(LitRev!LJ21),".",LitRev!LJ21)</f>
        <v>321</v>
      </c>
      <c r="LK21" s="25">
        <f>IF(ISBLANK(LitRev!LK21),".",LitRev!LK21)</f>
        <v>323</v>
      </c>
      <c r="LL21" s="25">
        <f>IF(ISBLANK(LitRev!LL21),".",LitRev!LL21)</f>
        <v>324</v>
      </c>
      <c r="LM21" s="25">
        <f>IF(ISBLANK(LitRev!LM21),".",LitRev!LM21)</f>
        <v>324</v>
      </c>
      <c r="LN21" s="25">
        <f>IF(ISBLANK(LitRev!LN21),".",LitRev!LN21)</f>
        <v>324</v>
      </c>
      <c r="LO21" s="25">
        <f>IF(ISBLANK(LitRev!LO21),".",LitRev!LO21)</f>
        <v>324</v>
      </c>
      <c r="LP21" s="25">
        <f>IF(ISBLANK(LitRev!LP21),".",LitRev!LP21)</f>
        <v>324</v>
      </c>
      <c r="LQ21" s="25">
        <f>IF(ISBLANK(LitRev!LQ21),".",LitRev!LQ21)</f>
        <v>324</v>
      </c>
      <c r="LR21" s="25">
        <f>IF(ISBLANK(LitRev!LR21),".",LitRev!LR21)</f>
        <v>324</v>
      </c>
      <c r="LS21" s="25">
        <f>IF(ISBLANK(LitRev!LS21),".",LitRev!LS21)</f>
        <v>324</v>
      </c>
      <c r="LT21" s="25">
        <f>IF(ISBLANK(LitRev!LT21),".",LitRev!LT21)</f>
        <v>324</v>
      </c>
      <c r="LU21" s="25">
        <f>IF(ISBLANK(LitRev!LU21),".",LitRev!LU21)</f>
        <v>333</v>
      </c>
      <c r="LV21" s="25">
        <f>IF(ISBLANK(LitRev!LV21),".",LitRev!LV21)</f>
        <v>333</v>
      </c>
      <c r="LW21" s="25">
        <f>IF(ISBLANK(LitRev!LW21),".",LitRev!LW21)</f>
        <v>333</v>
      </c>
      <c r="LX21" s="25">
        <f>IF(ISBLANK(LitRev!LX21),".",LitRev!LX21)</f>
        <v>333</v>
      </c>
      <c r="LY21" s="25">
        <f>IF(ISBLANK(LitRev!LY21),".",LitRev!LY21)</f>
        <v>333</v>
      </c>
      <c r="LZ21" s="25">
        <f>IF(ISBLANK(LitRev!LZ21),".",LitRev!LZ21)</f>
        <v>333</v>
      </c>
      <c r="MA21" s="25">
        <f>IF(ISBLANK(LitRev!MA21),".",LitRev!MA21)</f>
        <v>333</v>
      </c>
      <c r="MB21" s="25">
        <f>IF(ISBLANK(LitRev!MB21),".",LitRev!MB21)</f>
        <v>333</v>
      </c>
      <c r="MC21" s="25">
        <f>IF(ISBLANK(LitRev!MC21),".",LitRev!MC21)</f>
        <v>333</v>
      </c>
      <c r="MD21" s="25">
        <f>IF(ISBLANK(LitRev!MD21),".",LitRev!MD21)</f>
        <v>333</v>
      </c>
      <c r="ME21" s="25">
        <f>IF(ISBLANK(LitRev!ME21),".",LitRev!ME21)</f>
        <v>343</v>
      </c>
      <c r="MF21" s="25">
        <f>IF(ISBLANK(LitRev!MF21),".",LitRev!MF21)</f>
        <v>344</v>
      </c>
      <c r="MG21" s="25">
        <f>IF(ISBLANK(LitRev!MG21),".",LitRev!MG21)</f>
        <v>344</v>
      </c>
      <c r="MH21" s="25">
        <f>IF(ISBLANK(LitRev!MH21),".",LitRev!MH21)</f>
        <v>346</v>
      </c>
      <c r="MI21" s="25">
        <f>IF(ISBLANK(LitRev!MI21),".",LitRev!MI21)</f>
        <v>347</v>
      </c>
      <c r="MJ21" s="25">
        <f>IF(ISBLANK(LitRev!MJ21),".",LitRev!MJ21)</f>
        <v>347</v>
      </c>
      <c r="MK21" s="25">
        <f>IF(ISBLANK(LitRev!MK21),".",LitRev!MK21)</f>
        <v>347</v>
      </c>
      <c r="ML21" s="25">
        <f>IF(ISBLANK(LitRev!ML21),".",LitRev!ML21)</f>
        <v>347</v>
      </c>
      <c r="MM21" s="25">
        <f>IF(ISBLANK(LitRev!MM21),".",LitRev!MM21)</f>
        <v>351</v>
      </c>
      <c r="MN21" s="25">
        <f>IF(ISBLANK(LitRev!MN21),".",LitRev!MN21)</f>
        <v>351</v>
      </c>
      <c r="MO21" s="25">
        <f>IF(ISBLANK(LitRev!MO21),".",LitRev!MO21)</f>
        <v>351</v>
      </c>
      <c r="MP21" s="25">
        <f>IF(ISBLANK(LitRev!MP21),".",LitRev!MP21)</f>
        <v>351</v>
      </c>
      <c r="MQ21" s="25">
        <f>IF(ISBLANK(LitRev!MQ21),".",LitRev!MQ21)</f>
        <v>351</v>
      </c>
      <c r="MR21" s="25">
        <f>IF(ISBLANK(LitRev!MR21),".",LitRev!MR21)</f>
        <v>351</v>
      </c>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5"/>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5"/>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5"/>
      <c r="RK21" s="25"/>
      <c r="RL21" s="25"/>
      <c r="RM21" s="25"/>
      <c r="RN21" s="25"/>
      <c r="RO21" s="25"/>
    </row>
    <row r="22" spans="1:483" x14ac:dyDescent="0.25">
      <c r="A22" s="33" t="s">
        <v>287</v>
      </c>
      <c r="B22" t="s">
        <v>1248</v>
      </c>
      <c r="C22" s="25">
        <f>IF(ISBLANK(LitRev!C22),".",LitRev!C22)</f>
        <v>1</v>
      </c>
      <c r="D22" s="25">
        <f>IF(ISBLANK(LitRev!D22),".",LitRev!D22)</f>
        <v>2</v>
      </c>
      <c r="E22" s="25">
        <f>IF(ISBLANK(LitRev!E22),".",LitRev!E22)</f>
        <v>1</v>
      </c>
      <c r="F22" s="25">
        <f>IF(ISBLANK(LitRev!F22),".",LitRev!F22)</f>
        <v>2</v>
      </c>
      <c r="G22" s="25">
        <f>IF(ISBLANK(LitRev!G22),".",LitRev!G22)</f>
        <v>3</v>
      </c>
      <c r="H22" s="25">
        <f>IF(ISBLANK(LitRev!H22),".",LitRev!H22)</f>
        <v>4</v>
      </c>
      <c r="I22" s="25">
        <f>IF(ISBLANK(LitRev!I22),".",LitRev!I22)</f>
        <v>5</v>
      </c>
      <c r="J22" s="25">
        <f>IF(ISBLANK(LitRev!J22),".",LitRev!J22)</f>
        <v>6</v>
      </c>
      <c r="K22" s="25">
        <f>IF(ISBLANK(LitRev!K22),".",LitRev!K22)</f>
        <v>7</v>
      </c>
      <c r="L22" s="25">
        <f>IF(ISBLANK(LitRev!L22),".",LitRev!L22)</f>
        <v>8</v>
      </c>
      <c r="M22" s="25">
        <f>IF(ISBLANK(LitRev!M22),".",LitRev!M22)</f>
        <v>9</v>
      </c>
      <c r="N22" s="25">
        <f>IF(ISBLANK(LitRev!N22),".",LitRev!N22)</f>
        <v>10</v>
      </c>
      <c r="O22" s="25">
        <f>IF(ISBLANK(LitRev!O22),".",LitRev!O22)</f>
        <v>11</v>
      </c>
      <c r="P22" s="25">
        <f>IF(ISBLANK(LitRev!P22),".",LitRev!P22)</f>
        <v>12</v>
      </c>
      <c r="Q22" s="25">
        <f>IF(ISBLANK(LitRev!Q22),".",LitRev!Q22)</f>
        <v>13</v>
      </c>
      <c r="R22" s="25">
        <f>IF(ISBLANK(LitRev!R22),".",LitRev!R22)</f>
        <v>14</v>
      </c>
      <c r="S22" s="25">
        <f>IF(ISBLANK(LitRev!S22),".",LitRev!S22)</f>
        <v>15</v>
      </c>
      <c r="T22" s="25">
        <f>IF(ISBLANK(LitRev!T22),".",LitRev!T22)</f>
        <v>16</v>
      </c>
      <c r="U22" s="25">
        <f>IF(ISBLANK(LitRev!U22),".",LitRev!U22)</f>
        <v>1</v>
      </c>
      <c r="V22" s="25">
        <f>IF(ISBLANK(LitRev!V22),".",LitRev!V22)</f>
        <v>2</v>
      </c>
      <c r="W22" s="25">
        <f>IF(ISBLANK(LitRev!W22),".",LitRev!W22)</f>
        <v>3</v>
      </c>
      <c r="X22" s="25">
        <f>IF(ISBLANK(LitRev!X22),".",LitRev!X22)</f>
        <v>4</v>
      </c>
      <c r="Y22" s="25">
        <f>IF(ISBLANK(LitRev!Y22),".",LitRev!Y22)</f>
        <v>5</v>
      </c>
      <c r="Z22" s="25">
        <f>IF(ISBLANK(LitRev!Z22),".",LitRev!Z22)</f>
        <v>6</v>
      </c>
      <c r="AA22" s="25">
        <f>IF(ISBLANK(LitRev!AA22),".",LitRev!AA22)</f>
        <v>7</v>
      </c>
      <c r="AB22" s="25">
        <f>IF(ISBLANK(LitRev!AB22),".",LitRev!AB22)</f>
        <v>8</v>
      </c>
      <c r="AC22" s="25">
        <f>IF(ISBLANK(LitRev!AC22),".",LitRev!AC22)</f>
        <v>9</v>
      </c>
      <c r="AD22" s="25">
        <f>IF(ISBLANK(LitRev!AD22),".",LitRev!AD22)</f>
        <v>10</v>
      </c>
      <c r="AE22" s="25">
        <f>IF(ISBLANK(LitRev!AE22),".",LitRev!AE22)</f>
        <v>11</v>
      </c>
      <c r="AF22" s="25">
        <f>IF(ISBLANK(LitRev!AF22),".",LitRev!AF22)</f>
        <v>12</v>
      </c>
      <c r="AG22" s="25">
        <f>IF(ISBLANK(LitRev!AG22),".",LitRev!AG22)</f>
        <v>13</v>
      </c>
      <c r="AH22" s="25">
        <f>IF(ISBLANK(LitRev!AH22),".",LitRev!AH22)</f>
        <v>14</v>
      </c>
      <c r="AI22" s="25">
        <f>IF(ISBLANK(LitRev!AI22),".",LitRev!AI22)</f>
        <v>15</v>
      </c>
      <c r="AJ22" s="25">
        <f>IF(ISBLANK(LitRev!AJ22),".",LitRev!AJ22)</f>
        <v>1</v>
      </c>
      <c r="AK22" s="25">
        <f>IF(ISBLANK(LitRev!AK22),".",LitRev!AK22)</f>
        <v>2</v>
      </c>
      <c r="AL22" s="25">
        <f>IF(ISBLANK(LitRev!AL22),".",LitRev!AL22)</f>
        <v>3</v>
      </c>
      <c r="AM22" s="25">
        <f>IF(ISBLANK(LitRev!AM22),".",LitRev!AM22)</f>
        <v>4</v>
      </c>
      <c r="AN22" s="25">
        <f>IF(ISBLANK(LitRev!AN22),".",LitRev!AN22)</f>
        <v>5</v>
      </c>
      <c r="AO22" s="25">
        <f>IF(ISBLANK(LitRev!AO22),".",LitRev!AO22)</f>
        <v>1</v>
      </c>
      <c r="AP22" s="25">
        <f>IF(ISBLANK(LitRev!AP22),".",LitRev!AP22)</f>
        <v>2</v>
      </c>
      <c r="AQ22" s="25">
        <f>IF(ISBLANK(LitRev!AQ22),".",LitRev!AQ22)</f>
        <v>3</v>
      </c>
      <c r="AR22" s="25">
        <f>IF(ISBLANK(LitRev!AR22),".",LitRev!AR22)</f>
        <v>1</v>
      </c>
      <c r="AS22" s="25">
        <f>IF(ISBLANK(LitRev!AS22),".",LitRev!AS22)</f>
        <v>2</v>
      </c>
      <c r="AT22" s="25">
        <f>IF(ISBLANK(LitRev!AT22),".",LitRev!AT22)</f>
        <v>3</v>
      </c>
      <c r="AU22" s="25">
        <f>IF(ISBLANK(LitRev!AU22),".",LitRev!AU22)</f>
        <v>4</v>
      </c>
      <c r="AV22" s="25">
        <f>IF(ISBLANK(LitRev!AV22),".",LitRev!AV22)</f>
        <v>5</v>
      </c>
      <c r="AW22" s="25">
        <f>IF(ISBLANK(LitRev!AW22),".",LitRev!AW22)</f>
        <v>6</v>
      </c>
      <c r="AX22" s="25">
        <f>IF(ISBLANK(LitRev!AX22),".",LitRev!AX22)</f>
        <v>7</v>
      </c>
      <c r="AY22" s="25">
        <f>IF(ISBLANK(LitRev!AY22),".",LitRev!AY22)</f>
        <v>1</v>
      </c>
      <c r="AZ22" s="25">
        <f>IF(ISBLANK(LitRev!AZ22),".",LitRev!AZ22)</f>
        <v>2</v>
      </c>
      <c r="BA22" s="25">
        <f>IF(ISBLANK(LitRev!BA22),".",LitRev!BA22)</f>
        <v>1</v>
      </c>
      <c r="BB22" s="25">
        <f>IF(ISBLANK(LitRev!BB22),".",LitRev!BB22)</f>
        <v>2</v>
      </c>
      <c r="BC22" s="25">
        <f>IF(ISBLANK(LitRev!BC22),".",LitRev!BC22)</f>
        <v>3</v>
      </c>
      <c r="BD22" s="25">
        <f>IF(ISBLANK(LitRev!BD22),".",LitRev!BD22)</f>
        <v>4</v>
      </c>
      <c r="BE22" s="25">
        <f>IF(ISBLANK(LitRev!BE22),".",LitRev!BE22)</f>
        <v>1</v>
      </c>
      <c r="BF22" s="25">
        <f>IF(ISBLANK(LitRev!BF22),".",LitRev!BF22)</f>
        <v>2</v>
      </c>
      <c r="BG22" s="25">
        <f>IF(ISBLANK(LitRev!BG22),".",LitRev!BG22)</f>
        <v>1</v>
      </c>
      <c r="BH22" s="25">
        <f>IF(ISBLANK(LitRev!BH22),".",LitRev!BH22)</f>
        <v>2</v>
      </c>
      <c r="BI22" s="25">
        <f>IF(ISBLANK(LitRev!BI22),".",LitRev!BI22)</f>
        <v>3</v>
      </c>
      <c r="BJ22" s="25">
        <f>IF(ISBLANK(LitRev!BJ22),".",LitRev!BJ22)</f>
        <v>1</v>
      </c>
      <c r="BK22" s="25">
        <f>IF(ISBLANK(LitRev!BK22),".",LitRev!BK22)</f>
        <v>2</v>
      </c>
      <c r="BL22" s="25">
        <f>IF(ISBLANK(LitRev!BL22),".",LitRev!BL22)</f>
        <v>1</v>
      </c>
      <c r="BM22" s="25">
        <f>IF(ISBLANK(LitRev!BM22),".",LitRev!BM22)</f>
        <v>2</v>
      </c>
      <c r="BN22" s="25">
        <f>IF(ISBLANK(LitRev!BN22),".",LitRev!BN22)</f>
        <v>3</v>
      </c>
      <c r="BO22" s="25">
        <f>IF(ISBLANK(LitRev!BO22),".",LitRev!BO22)</f>
        <v>4</v>
      </c>
      <c r="BP22" s="25">
        <f>IF(ISBLANK(LitRev!BP22),".",LitRev!BP22)</f>
        <v>5</v>
      </c>
      <c r="BQ22" s="25">
        <f>IF(ISBLANK(LitRev!BQ22),".",LitRev!BQ22)</f>
        <v>6</v>
      </c>
      <c r="BR22" s="25">
        <f>IF(ISBLANK(LitRev!BR22),".",LitRev!BR22)</f>
        <v>7</v>
      </c>
      <c r="BS22" s="25">
        <f>IF(ISBLANK(LitRev!BS22),".",LitRev!BS22)</f>
        <v>1</v>
      </c>
      <c r="BT22" s="25">
        <f>IF(ISBLANK(LitRev!BT22),".",LitRev!BT22)</f>
        <v>1</v>
      </c>
      <c r="BU22" s="25">
        <f>IF(ISBLANK(LitRev!BU22),".",LitRev!BU22)</f>
        <v>2</v>
      </c>
      <c r="BV22" s="25">
        <f>IF(ISBLANK(LitRev!BV22),".",LitRev!BV22)</f>
        <v>3</v>
      </c>
      <c r="BW22" s="25">
        <f>IF(ISBLANK(LitRev!BW22),".",LitRev!BW22)</f>
        <v>4</v>
      </c>
      <c r="BX22" s="25">
        <f>IF(ISBLANK(LitRev!BX22),".",LitRev!BX22)</f>
        <v>5</v>
      </c>
      <c r="BY22" s="25">
        <f>IF(ISBLANK(LitRev!BY22),".",LitRev!BY22)</f>
        <v>6</v>
      </c>
      <c r="BZ22" s="25">
        <f>IF(ISBLANK(LitRev!BZ22),".",LitRev!BZ22)</f>
        <v>1</v>
      </c>
      <c r="CA22" s="25">
        <f>IF(ISBLANK(LitRev!CA22),".",LitRev!CA22)</f>
        <v>1</v>
      </c>
      <c r="CB22" s="25">
        <f>IF(ISBLANK(LitRev!CB22),".",LitRev!CB22)</f>
        <v>1</v>
      </c>
      <c r="CC22" s="25">
        <f>IF(ISBLANK(LitRev!CC22),".",LitRev!CC22)</f>
        <v>2</v>
      </c>
      <c r="CD22" s="25">
        <f>IF(ISBLANK(LitRev!CD22),".",LitRev!CD22)</f>
        <v>3</v>
      </c>
      <c r="CE22" s="25">
        <f>IF(ISBLANK(LitRev!CE22),".",LitRev!CE22)</f>
        <v>4</v>
      </c>
      <c r="CF22" s="25">
        <f>IF(ISBLANK(LitRev!CF22),".",LitRev!CF22)</f>
        <v>1</v>
      </c>
      <c r="CG22" s="25">
        <f>IF(ISBLANK(LitRev!CG22),".",LitRev!CG22)</f>
        <v>2</v>
      </c>
      <c r="CH22" s="25">
        <f>IF(ISBLANK(LitRev!CH22),".",LitRev!CH22)</f>
        <v>3</v>
      </c>
      <c r="CI22" s="25">
        <f>IF(ISBLANK(LitRev!CI22),".",LitRev!CI22)</f>
        <v>4</v>
      </c>
      <c r="CJ22" s="25">
        <f>IF(ISBLANK(LitRev!CJ22),".",LitRev!CJ22)</f>
        <v>5</v>
      </c>
      <c r="CK22" s="25">
        <f>IF(ISBLANK(LitRev!CK22),".",LitRev!CK22)</f>
        <v>6</v>
      </c>
      <c r="CL22" s="25">
        <f>IF(ISBLANK(LitRev!CL22),".",LitRev!CL22)</f>
        <v>1</v>
      </c>
      <c r="CM22" s="25">
        <f>IF(ISBLANK(LitRev!CM22),".",LitRev!CM22)</f>
        <v>2</v>
      </c>
      <c r="CN22" s="25">
        <f>IF(ISBLANK(LitRev!CN22),".",LitRev!CN22)</f>
        <v>3</v>
      </c>
      <c r="CO22" s="25">
        <f>IF(ISBLANK(LitRev!CO22),".",LitRev!CO22)</f>
        <v>1</v>
      </c>
      <c r="CP22" s="25">
        <f>IF(ISBLANK(LitRev!CP22),".",LitRev!CP22)</f>
        <v>1</v>
      </c>
      <c r="CQ22" s="25">
        <f>IF(ISBLANK(LitRev!CQ22),".",LitRev!CQ22)</f>
        <v>1</v>
      </c>
      <c r="CR22" s="25">
        <f>IF(ISBLANK(LitRev!CR22),".",LitRev!CR22)</f>
        <v>2</v>
      </c>
      <c r="CS22" s="25">
        <f>IF(ISBLANK(LitRev!CS22),".",LitRev!CS22)</f>
        <v>3</v>
      </c>
      <c r="CT22" s="25">
        <f>IF(ISBLANK(LitRev!CT22),".",LitRev!CT22)</f>
        <v>1</v>
      </c>
      <c r="CU22" s="25">
        <f>IF(ISBLANK(LitRev!CU22),".",LitRev!CU22)</f>
        <v>2</v>
      </c>
      <c r="CV22" s="25">
        <f>IF(ISBLANK(LitRev!CV22),".",LitRev!CV22)</f>
        <v>3</v>
      </c>
      <c r="CW22" s="25">
        <f>IF(ISBLANK(LitRev!CW22),".",LitRev!CW22)</f>
        <v>4</v>
      </c>
      <c r="CX22" s="25">
        <f>IF(ISBLANK(LitRev!CX22),".",LitRev!CX22)</f>
        <v>5</v>
      </c>
      <c r="CY22" s="25">
        <f>IF(ISBLANK(LitRev!CY22),".",LitRev!CY22)</f>
        <v>6</v>
      </c>
      <c r="CZ22" s="25">
        <f>IF(ISBLANK(LitRev!CZ22),".",LitRev!CZ22)</f>
        <v>7</v>
      </c>
      <c r="DA22" s="25">
        <f>IF(ISBLANK(LitRev!DA22),".",LitRev!DA22)</f>
        <v>8</v>
      </c>
      <c r="DB22" s="25">
        <f>IF(ISBLANK(LitRev!DB22),".",LitRev!DB22)</f>
        <v>1</v>
      </c>
      <c r="DC22" s="25">
        <f>IF(ISBLANK(LitRev!DC22),".",LitRev!DC22)</f>
        <v>2</v>
      </c>
      <c r="DD22" s="25">
        <f>IF(ISBLANK(LitRev!DD22),".",LitRev!DD22)</f>
        <v>3</v>
      </c>
      <c r="DE22" s="25">
        <f>IF(ISBLANK(LitRev!DE22),".",LitRev!DE22)</f>
        <v>4</v>
      </c>
      <c r="DF22" s="25">
        <f>IF(ISBLANK(LitRev!DF22),".",LitRev!DF22)</f>
        <v>1</v>
      </c>
      <c r="DG22" s="25">
        <f>IF(ISBLANK(LitRev!DG22),".",LitRev!DG22)</f>
        <v>2</v>
      </c>
      <c r="DH22" s="25">
        <f>IF(ISBLANK(LitRev!DH22),".",LitRev!DH22)</f>
        <v>3</v>
      </c>
      <c r="DI22" s="25">
        <f>IF(ISBLANK(LitRev!DI22),".",LitRev!DI22)</f>
        <v>4</v>
      </c>
      <c r="DJ22" s="25">
        <f>IF(ISBLANK(LitRev!DJ22),".",LitRev!DJ22)</f>
        <v>1</v>
      </c>
      <c r="DK22" s="25">
        <f>IF(ISBLANK(LitRev!DK22),".",LitRev!DK22)</f>
        <v>2</v>
      </c>
      <c r="DL22" s="25">
        <f>IF(ISBLANK(LitRev!DL22),".",LitRev!DL22)</f>
        <v>3</v>
      </c>
      <c r="DM22" s="25">
        <f>IF(ISBLANK(LitRev!DM22),".",LitRev!DM22)</f>
        <v>4</v>
      </c>
      <c r="DN22" s="25">
        <f>IF(ISBLANK(LitRev!DN22),".",LitRev!DN22)</f>
        <v>5</v>
      </c>
      <c r="DO22" s="25">
        <f>IF(ISBLANK(LitRev!DO22),".",LitRev!DO22)</f>
        <v>6</v>
      </c>
      <c r="DP22" s="25">
        <f>IF(ISBLANK(LitRev!DP22),".",LitRev!DP22)</f>
        <v>7</v>
      </c>
      <c r="DQ22" s="25">
        <f>IF(ISBLANK(LitRev!DQ22),".",LitRev!DQ22)</f>
        <v>8</v>
      </c>
      <c r="DR22" s="25">
        <f>IF(ISBLANK(LitRev!DR22),".",LitRev!DR22)</f>
        <v>9</v>
      </c>
      <c r="DS22" s="25">
        <f>IF(ISBLANK(LitRev!DS22),".",LitRev!DS22)</f>
        <v>10</v>
      </c>
      <c r="DT22" s="25">
        <f>IF(ISBLANK(LitRev!DT22),".",LitRev!DT22)</f>
        <v>11</v>
      </c>
      <c r="DU22" s="25">
        <f>IF(ISBLANK(LitRev!DU22),".",LitRev!DU22)</f>
        <v>12</v>
      </c>
      <c r="DV22" s="25">
        <f>IF(ISBLANK(LitRev!DV22),".",LitRev!DV22)</f>
        <v>13</v>
      </c>
      <c r="DW22" s="25">
        <f>IF(ISBLANK(LitRev!DW22),".",LitRev!DW22)</f>
        <v>14</v>
      </c>
      <c r="DX22" s="25">
        <f>IF(ISBLANK(LitRev!DX22),".",LitRev!DX22)</f>
        <v>1</v>
      </c>
      <c r="DY22" s="25">
        <f>IF(ISBLANK(LitRev!DY22),".",LitRev!DY22)</f>
        <v>2</v>
      </c>
      <c r="DZ22" s="25">
        <f>IF(ISBLANK(LitRev!DZ22),".",LitRev!DZ22)</f>
        <v>1</v>
      </c>
      <c r="EA22" s="25">
        <f>IF(ISBLANK(LitRev!EA22),".",LitRev!EA22)</f>
        <v>2</v>
      </c>
      <c r="EB22" s="25">
        <f>IF(ISBLANK(LitRev!EB22),".",LitRev!EB22)</f>
        <v>3</v>
      </c>
      <c r="EC22" s="25">
        <f>IF(ISBLANK(LitRev!EC22),".",LitRev!EC22)</f>
        <v>4</v>
      </c>
      <c r="ED22" s="25">
        <f>IF(ISBLANK(LitRev!ED22),".",LitRev!ED22)</f>
        <v>5</v>
      </c>
      <c r="EE22" s="25">
        <f>IF(ISBLANK(LitRev!EE22),".",LitRev!EE22)</f>
        <v>6</v>
      </c>
      <c r="EF22" s="25">
        <f>IF(ISBLANK(LitRev!EF22),".",LitRev!EF22)</f>
        <v>7</v>
      </c>
      <c r="EG22" s="25">
        <f>IF(ISBLANK(LitRev!EG22),".",LitRev!EG22)</f>
        <v>8</v>
      </c>
      <c r="EH22" s="25">
        <f>IF(ISBLANK(LitRev!EH22),".",LitRev!EH22)</f>
        <v>9</v>
      </c>
      <c r="EI22" s="25">
        <f>IF(ISBLANK(LitRev!EI22),".",LitRev!EI22)</f>
        <v>10</v>
      </c>
      <c r="EJ22" s="25">
        <f>IF(ISBLANK(LitRev!EJ22),".",LitRev!EJ22)</f>
        <v>1</v>
      </c>
      <c r="EK22" s="25">
        <f>IF(ISBLANK(LitRev!EK22),".",LitRev!EK22)</f>
        <v>1</v>
      </c>
      <c r="EL22" s="25">
        <f>IF(ISBLANK(LitRev!EL22),".",LitRev!EL22)</f>
        <v>2</v>
      </c>
      <c r="EM22" s="25">
        <f>IF(ISBLANK(LitRev!EM22),".",LitRev!EM22)</f>
        <v>3</v>
      </c>
      <c r="EN22" s="25">
        <f>IF(ISBLANK(LitRev!EN22),".",LitRev!EN22)</f>
        <v>4</v>
      </c>
      <c r="EO22" s="25">
        <f>IF(ISBLANK(LitRev!EO22),".",LitRev!EO22)</f>
        <v>5</v>
      </c>
      <c r="EP22" s="25">
        <f>IF(ISBLANK(LitRev!EP22),".",LitRev!EP22)</f>
        <v>6</v>
      </c>
      <c r="EQ22" s="25">
        <f>IF(ISBLANK(LitRev!EQ22),".",LitRev!EQ22)</f>
        <v>7</v>
      </c>
      <c r="ER22" s="25">
        <f>IF(ISBLANK(LitRev!ER22),".",LitRev!ER22)</f>
        <v>8</v>
      </c>
      <c r="ES22" s="25">
        <f>IF(ISBLANK(LitRev!ES22),".",LitRev!ES22)</f>
        <v>9</v>
      </c>
      <c r="ET22" s="25">
        <f>IF(ISBLANK(LitRev!ET22),".",LitRev!ET22)</f>
        <v>10</v>
      </c>
      <c r="EU22" s="25">
        <f>IF(ISBLANK(LitRev!EU22),".",LitRev!EU22)</f>
        <v>11</v>
      </c>
      <c r="EV22" s="25">
        <f>IF(ISBLANK(LitRev!EV22),".",LitRev!EV22)</f>
        <v>12</v>
      </c>
      <c r="EW22" s="25">
        <f>IF(ISBLANK(LitRev!EW22),".",LitRev!EW22)</f>
        <v>13</v>
      </c>
      <c r="EX22" s="25">
        <f>IF(ISBLANK(LitRev!EX22),".",LitRev!EX22)</f>
        <v>14</v>
      </c>
      <c r="EY22" s="25">
        <f>IF(ISBLANK(LitRev!EY22),".",LitRev!EY22)</f>
        <v>15</v>
      </c>
      <c r="EZ22" s="25">
        <f>IF(ISBLANK(LitRev!EZ22),".",LitRev!EZ22)</f>
        <v>16</v>
      </c>
      <c r="FA22" s="25">
        <f>IF(ISBLANK(LitRev!FA22),".",LitRev!FA22)</f>
        <v>17</v>
      </c>
      <c r="FB22" s="25">
        <f>IF(ISBLANK(LitRev!FB22),".",LitRev!FB22)</f>
        <v>18</v>
      </c>
      <c r="FC22" s="25">
        <f>IF(ISBLANK(LitRev!FC22),".",LitRev!FC22)</f>
        <v>19</v>
      </c>
      <c r="FD22" s="25">
        <f>IF(ISBLANK(LitRev!FD22),".",LitRev!FD22)</f>
        <v>20</v>
      </c>
      <c r="FE22" s="25">
        <f>IF(ISBLANK(LitRev!FE22),".",LitRev!FE22)</f>
        <v>21</v>
      </c>
      <c r="FF22" s="25">
        <f>IF(ISBLANK(LitRev!FF22),".",LitRev!FF22)</f>
        <v>22</v>
      </c>
      <c r="FG22" s="25">
        <f>IF(ISBLANK(LitRev!FG22),".",LitRev!FG22)</f>
        <v>23</v>
      </c>
      <c r="FH22" s="25">
        <f>IF(ISBLANK(LitRev!FH22),".",LitRev!FH22)</f>
        <v>24</v>
      </c>
      <c r="FI22" s="25">
        <f>IF(ISBLANK(LitRev!FI22),".",LitRev!FI22)</f>
        <v>25</v>
      </c>
      <c r="FJ22" s="25">
        <f>IF(ISBLANK(LitRev!FJ22),".",LitRev!FJ22)</f>
        <v>26</v>
      </c>
      <c r="FK22" s="25">
        <f>IF(ISBLANK(LitRev!FK22),".",LitRev!FK22)</f>
        <v>27</v>
      </c>
      <c r="FL22" s="25">
        <f>IF(ISBLANK(LitRev!FL22),".",LitRev!FL22)</f>
        <v>28</v>
      </c>
      <c r="FM22" s="25">
        <f>IF(ISBLANK(LitRev!FM22),".",LitRev!FM22)</f>
        <v>29</v>
      </c>
      <c r="FN22" s="25">
        <f>IF(ISBLANK(LitRev!FN22),".",LitRev!FN22)</f>
        <v>30</v>
      </c>
      <c r="FO22" s="25">
        <f>IF(ISBLANK(LitRev!FO22),".",LitRev!FO22)</f>
        <v>1</v>
      </c>
      <c r="FP22" s="25">
        <f>IF(ISBLANK(LitRev!FP22),".",LitRev!FP22)</f>
        <v>1</v>
      </c>
      <c r="FQ22" s="25">
        <f>IF(ISBLANK(LitRev!FQ22),".",LitRev!FQ22)</f>
        <v>1</v>
      </c>
      <c r="FR22" s="25">
        <f>IF(ISBLANK(LitRev!FR22),".",LitRev!FR22)</f>
        <v>2</v>
      </c>
      <c r="FS22" s="25">
        <f>IF(ISBLANK(LitRev!FS22),".",LitRev!FS22)</f>
        <v>3</v>
      </c>
      <c r="FT22" s="25">
        <f>IF(ISBLANK(LitRev!FT22),".",LitRev!FT22)</f>
        <v>4</v>
      </c>
      <c r="FU22" s="25">
        <f>IF(ISBLANK(LitRev!FU22),".",LitRev!FU22)</f>
        <v>1</v>
      </c>
      <c r="FV22" s="25">
        <f>IF(ISBLANK(LitRev!FV22),".",LitRev!FV22)</f>
        <v>2</v>
      </c>
      <c r="FW22" s="25">
        <f>IF(ISBLANK(LitRev!FW22),".",LitRev!FW22)</f>
        <v>3</v>
      </c>
      <c r="FX22" s="25">
        <f>IF(ISBLANK(LitRev!FX22),".",LitRev!FX22)</f>
        <v>1</v>
      </c>
      <c r="FY22" s="25">
        <f>IF(ISBLANK(LitRev!FY22),".",LitRev!FY22)</f>
        <v>1</v>
      </c>
      <c r="FZ22" s="25">
        <f>IF(ISBLANK(LitRev!FZ22),".",LitRev!FZ22)</f>
        <v>2</v>
      </c>
      <c r="GA22" s="25">
        <f>IF(ISBLANK(LitRev!GA22),".",LitRev!GA22)</f>
        <v>3</v>
      </c>
      <c r="GB22" s="25">
        <f>IF(ISBLANK(LitRev!GB22),".",LitRev!GB22)</f>
        <v>4</v>
      </c>
      <c r="GC22" s="25">
        <f>IF(ISBLANK(LitRev!GC22),".",LitRev!GC22)</f>
        <v>5</v>
      </c>
      <c r="GD22" s="25">
        <f>IF(ISBLANK(LitRev!GD22),".",LitRev!GD22)</f>
        <v>6</v>
      </c>
      <c r="GE22" s="25">
        <f>IF(ISBLANK(LitRev!GE22),".",LitRev!GE22)</f>
        <v>1</v>
      </c>
      <c r="GF22" s="25">
        <f>IF(ISBLANK(LitRev!GF22),".",LitRev!GF22)</f>
        <v>2</v>
      </c>
      <c r="GG22" s="25">
        <f>IF(ISBLANK(LitRev!GG22),".",LitRev!GG22)</f>
        <v>3</v>
      </c>
      <c r="GH22" s="25">
        <f>IF(ISBLANK(LitRev!GH22),".",LitRev!GH22)</f>
        <v>1</v>
      </c>
      <c r="GI22" s="25">
        <f>IF(ISBLANK(LitRev!GI22),".",LitRev!GI22)</f>
        <v>2</v>
      </c>
      <c r="GJ22" s="25">
        <f>IF(ISBLANK(LitRev!GJ22),".",LitRev!GJ22)</f>
        <v>3</v>
      </c>
      <c r="GK22" s="25">
        <f>IF(ISBLANK(LitRev!GK22),".",LitRev!GK22)</f>
        <v>4</v>
      </c>
      <c r="GL22" s="25">
        <f>IF(ISBLANK(LitRev!GL22),".",LitRev!GL22)</f>
        <v>5</v>
      </c>
      <c r="GM22" s="25">
        <f>IF(ISBLANK(LitRev!GM22),".",LitRev!GM22)</f>
        <v>6</v>
      </c>
      <c r="GN22" s="25">
        <f>IF(ISBLANK(LitRev!GN22),".",LitRev!GN22)</f>
        <v>7</v>
      </c>
      <c r="GO22" s="25">
        <f>IF(ISBLANK(LitRev!GO22),".",LitRev!GO22)</f>
        <v>8</v>
      </c>
      <c r="GP22" s="25">
        <f>IF(ISBLANK(LitRev!GP22),".",LitRev!GP22)</f>
        <v>1</v>
      </c>
      <c r="GQ22" s="25">
        <f>IF(ISBLANK(LitRev!GQ22),".",LitRev!GQ22)</f>
        <v>2</v>
      </c>
      <c r="GR22" s="25">
        <f>IF(ISBLANK(LitRev!GR22),".",LitRev!GR22)</f>
        <v>1</v>
      </c>
      <c r="GS22" s="25">
        <f>IF(ISBLANK(LitRev!GS22),".",LitRev!GS22)</f>
        <v>2</v>
      </c>
      <c r="GT22" s="25">
        <f>IF(ISBLANK(LitRev!GT22),".",LitRev!GT22)</f>
        <v>1</v>
      </c>
      <c r="GU22" s="25">
        <f>IF(ISBLANK(LitRev!GU22),".",LitRev!GU22)</f>
        <v>1</v>
      </c>
      <c r="GV22" s="25">
        <f>IF(ISBLANK(LitRev!GV22),".",LitRev!GV22)</f>
        <v>2</v>
      </c>
      <c r="GW22" s="25">
        <f>IF(ISBLANK(LitRev!GW22),".",LitRev!GW22)</f>
        <v>3</v>
      </c>
      <c r="GX22" s="25">
        <f>IF(ISBLANK(LitRev!GX22),".",LitRev!GX22)</f>
        <v>4</v>
      </c>
      <c r="GY22" s="25">
        <f>IF(ISBLANK(LitRev!GY22),".",LitRev!GY22)</f>
        <v>5</v>
      </c>
      <c r="GZ22" s="25">
        <f>IF(ISBLANK(LitRev!GZ22),".",LitRev!GZ22)</f>
        <v>6</v>
      </c>
      <c r="HA22" s="25">
        <f>IF(ISBLANK(LitRev!HA22),".",LitRev!HA22)</f>
        <v>1</v>
      </c>
      <c r="HB22" s="25">
        <f>IF(ISBLANK(LitRev!HB22),".",LitRev!HB22)</f>
        <v>1</v>
      </c>
      <c r="HC22" s="25">
        <f>IF(ISBLANK(LitRev!HC22),".",LitRev!HC22)</f>
        <v>2</v>
      </c>
      <c r="HD22" s="25">
        <f>IF(ISBLANK(LitRev!HD22),".",LitRev!HD22)</f>
        <v>1</v>
      </c>
      <c r="HE22" s="25">
        <f>IF(ISBLANK(LitRev!HE22),".",LitRev!HE22)</f>
        <v>1</v>
      </c>
      <c r="HF22" s="25">
        <f>IF(ISBLANK(LitRev!HF22),".",LitRev!HF22)</f>
        <v>2</v>
      </c>
      <c r="HG22" s="25">
        <f>IF(ISBLANK(LitRev!HG22),".",LitRev!HG22)</f>
        <v>1</v>
      </c>
      <c r="HH22" s="25">
        <f>IF(ISBLANK(LitRev!HH22),".",LitRev!HH22)</f>
        <v>2</v>
      </c>
      <c r="HI22" s="25">
        <f>IF(ISBLANK(LitRev!HI22),".",LitRev!HI22)</f>
        <v>3</v>
      </c>
      <c r="HJ22" s="25">
        <f>IF(ISBLANK(LitRev!HJ22),".",LitRev!HJ22)</f>
        <v>4</v>
      </c>
      <c r="HK22" s="25">
        <f>IF(ISBLANK(LitRev!HK22),".",LitRev!HK22)</f>
        <v>1</v>
      </c>
      <c r="HL22" s="25">
        <f>IF(ISBLANK(LitRev!HL22),".",LitRev!HL22)</f>
        <v>2</v>
      </c>
      <c r="HM22" s="25">
        <f>IF(ISBLANK(LitRev!HM22),".",LitRev!HM22)</f>
        <v>3</v>
      </c>
      <c r="HN22" s="25">
        <f>IF(ISBLANK(LitRev!HN22),".",LitRev!HN22)</f>
        <v>4</v>
      </c>
      <c r="HO22" s="25">
        <f>IF(ISBLANK(LitRev!HO22),".",LitRev!HO22)</f>
        <v>1</v>
      </c>
      <c r="HP22" s="25">
        <f>IF(ISBLANK(LitRev!HP22),".",LitRev!HP22)</f>
        <v>2</v>
      </c>
      <c r="HQ22" s="25">
        <f>IF(ISBLANK(LitRev!HQ22),".",LitRev!HQ22)</f>
        <v>3</v>
      </c>
      <c r="HR22" s="25">
        <f>IF(ISBLANK(LitRev!HR22),".",LitRev!HR22)</f>
        <v>4</v>
      </c>
      <c r="HS22" s="25">
        <f>IF(ISBLANK(LitRev!HS22),".",LitRev!HS22)</f>
        <v>1</v>
      </c>
      <c r="HT22" s="25">
        <f>IF(ISBLANK(LitRev!HT22),".",LitRev!HT22)</f>
        <v>1</v>
      </c>
      <c r="HU22" s="25">
        <f>IF(ISBLANK(LitRev!HU22),".",LitRev!HU22)</f>
        <v>1</v>
      </c>
      <c r="HV22" s="25">
        <f>IF(ISBLANK(LitRev!HV22),".",LitRev!HV22)</f>
        <v>2</v>
      </c>
      <c r="HW22" s="25">
        <f>IF(ISBLANK(LitRev!HW22),".",LitRev!HW22)</f>
        <v>1</v>
      </c>
      <c r="HX22" s="25">
        <f>IF(ISBLANK(LitRev!HX22),".",LitRev!HX22)</f>
        <v>2</v>
      </c>
      <c r="HY22" s="25">
        <f>IF(ISBLANK(LitRev!HY22),".",LitRev!HY22)</f>
        <v>1</v>
      </c>
      <c r="HZ22" s="25">
        <f>IF(ISBLANK(LitRev!HZ22),".",LitRev!HZ22)</f>
        <v>2</v>
      </c>
      <c r="IA22" s="25">
        <f>IF(ISBLANK(LitRev!IA22),".",LitRev!IA22)</f>
        <v>1</v>
      </c>
      <c r="IB22" s="25">
        <f>IF(ISBLANK(LitRev!IB22),".",LitRev!IB22)</f>
        <v>2</v>
      </c>
      <c r="IC22" s="25">
        <f>IF(ISBLANK(LitRev!IC22),".",LitRev!IC22)</f>
        <v>3</v>
      </c>
      <c r="ID22" s="25">
        <f>IF(ISBLANK(LitRev!ID22),".",LitRev!ID22)</f>
        <v>4</v>
      </c>
      <c r="IE22" s="25">
        <f>IF(ISBLANK(LitRev!IE22),".",LitRev!IE22)</f>
        <v>1</v>
      </c>
      <c r="IF22" s="25">
        <f>IF(ISBLANK(LitRev!IF22),".",LitRev!IF22)</f>
        <v>1</v>
      </c>
      <c r="IG22" s="25">
        <f>IF(ISBLANK(LitRev!IG22),".",LitRev!IG22)</f>
        <v>1</v>
      </c>
      <c r="IH22" s="25">
        <f>IF(ISBLANK(LitRev!IH22),".",LitRev!IH22)</f>
        <v>2</v>
      </c>
      <c r="II22" s="25">
        <f>IF(ISBLANK(LitRev!II22),".",LitRev!II22)</f>
        <v>3</v>
      </c>
      <c r="IJ22" s="25">
        <f>IF(ISBLANK(LitRev!IJ22),".",LitRev!IJ22)</f>
        <v>4</v>
      </c>
      <c r="IK22" s="25">
        <f>IF(ISBLANK(LitRev!IK22),".",LitRev!IK22)</f>
        <v>5</v>
      </c>
      <c r="IL22" s="25">
        <f>IF(ISBLANK(LitRev!IL22),".",LitRev!IL22)</f>
        <v>6</v>
      </c>
      <c r="IM22" s="25">
        <f>IF(ISBLANK(LitRev!IM22),".",LitRev!IM22)</f>
        <v>7</v>
      </c>
      <c r="IN22" s="25">
        <f>IF(ISBLANK(LitRev!IN22),".",LitRev!IN22)</f>
        <v>8</v>
      </c>
      <c r="IO22" s="25">
        <f>IF(ISBLANK(LitRev!IO22),".",LitRev!IO22)</f>
        <v>9</v>
      </c>
      <c r="IP22" s="25">
        <f>IF(ISBLANK(LitRev!IP22),".",LitRev!IP22)</f>
        <v>10</v>
      </c>
      <c r="IQ22" s="25">
        <f>IF(ISBLANK(LitRev!IQ22),".",LitRev!IQ22)</f>
        <v>11</v>
      </c>
      <c r="IR22" s="25">
        <f>IF(ISBLANK(LitRev!IR22),".",LitRev!IR22)</f>
        <v>12</v>
      </c>
      <c r="IS22" s="25">
        <f>IF(ISBLANK(LitRev!IS22),".",LitRev!IS22)</f>
        <v>13</v>
      </c>
      <c r="IT22" s="25">
        <f>IF(ISBLANK(LitRev!IT22),".",LitRev!IT22)</f>
        <v>14</v>
      </c>
      <c r="IU22" s="25">
        <f>IF(ISBLANK(LitRev!IU22),".",LitRev!IU22)</f>
        <v>15</v>
      </c>
      <c r="IV22" s="25">
        <f>IF(ISBLANK(LitRev!IV22),".",LitRev!IV22)</f>
        <v>16</v>
      </c>
      <c r="IW22" s="25">
        <f>IF(ISBLANK(LitRev!IW22),".",LitRev!IW22)</f>
        <v>17</v>
      </c>
      <c r="IX22" s="25">
        <f>IF(ISBLANK(LitRev!IX22),".",LitRev!IX22)</f>
        <v>18</v>
      </c>
      <c r="IY22" s="25">
        <f>IF(ISBLANK(LitRev!IY22),".",LitRev!IY22)</f>
        <v>19</v>
      </c>
      <c r="IZ22" s="25">
        <f>IF(ISBLANK(LitRev!IZ22),".",LitRev!IZ22)</f>
        <v>20</v>
      </c>
      <c r="JA22" s="25">
        <f>IF(ISBLANK(LitRev!JA22),".",LitRev!JA22)</f>
        <v>21</v>
      </c>
      <c r="JB22" s="25">
        <f>IF(ISBLANK(LitRev!JB22),".",LitRev!JB22)</f>
        <v>22</v>
      </c>
      <c r="JC22" s="25">
        <f>IF(ISBLANK(LitRev!JC22),".",LitRev!JC22)</f>
        <v>23</v>
      </c>
      <c r="JD22" s="25">
        <f>IF(ISBLANK(LitRev!JD22),".",LitRev!JD22)</f>
        <v>24</v>
      </c>
      <c r="JE22" s="25">
        <f>IF(ISBLANK(LitRev!JE22),".",LitRev!JE22)</f>
        <v>25</v>
      </c>
      <c r="JF22" s="25">
        <f>IF(ISBLANK(LitRev!JF22),".",LitRev!JF22)</f>
        <v>26</v>
      </c>
      <c r="JG22" s="25">
        <f>IF(ISBLANK(LitRev!JG22),".",LitRev!JG22)</f>
        <v>27</v>
      </c>
      <c r="JH22" s="25">
        <f>IF(ISBLANK(LitRev!JH22),".",LitRev!JH22)</f>
        <v>28</v>
      </c>
      <c r="JI22" s="25">
        <f>IF(ISBLANK(LitRev!JI22),".",LitRev!JI22)</f>
        <v>29</v>
      </c>
      <c r="JJ22" s="25">
        <f>IF(ISBLANK(LitRev!JJ22),".",LitRev!JJ22)</f>
        <v>30</v>
      </c>
      <c r="JK22" s="25">
        <f>IF(ISBLANK(LitRev!JK22),".",LitRev!JK22)</f>
        <v>31</v>
      </c>
      <c r="JL22" s="25">
        <f>IF(ISBLANK(LitRev!JL22),".",LitRev!JL22)</f>
        <v>32</v>
      </c>
      <c r="JM22" s="25">
        <f>IF(ISBLANK(LitRev!JM22),".",LitRev!JM22)</f>
        <v>33</v>
      </c>
      <c r="JN22" s="25">
        <f>IF(ISBLANK(LitRev!JN22),".",LitRev!JN22)</f>
        <v>34</v>
      </c>
      <c r="JO22" s="25">
        <f>IF(ISBLANK(LitRev!JO22),".",LitRev!JO22)</f>
        <v>35</v>
      </c>
      <c r="JP22" s="25">
        <f>IF(ISBLANK(LitRev!JP22),".",LitRev!JP22)</f>
        <v>36</v>
      </c>
      <c r="JQ22" s="25">
        <f>IF(ISBLANK(LitRev!JQ22),".",LitRev!JQ22)</f>
        <v>37</v>
      </c>
      <c r="JR22" s="25">
        <f>IF(ISBLANK(LitRev!JR22),".",LitRev!JR22)</f>
        <v>38</v>
      </c>
      <c r="JS22" s="25">
        <f>IF(ISBLANK(LitRev!JS22),".",LitRev!JS22)</f>
        <v>39</v>
      </c>
      <c r="JT22" s="25">
        <f>IF(ISBLANK(LitRev!JT22),".",LitRev!JT22)</f>
        <v>40</v>
      </c>
      <c r="JU22" s="25">
        <f>IF(ISBLANK(LitRev!JU22),".",LitRev!JU22)</f>
        <v>41</v>
      </c>
      <c r="JV22" s="25">
        <f>IF(ISBLANK(LitRev!JV22),".",LitRev!JV22)</f>
        <v>42</v>
      </c>
      <c r="JW22" s="25">
        <f>IF(ISBLANK(LitRev!JW22),".",LitRev!JW22)</f>
        <v>43</v>
      </c>
      <c r="JX22" s="25">
        <f>IF(ISBLANK(LitRev!JX22),".",LitRev!JX22)</f>
        <v>44</v>
      </c>
      <c r="JY22" s="25">
        <f>IF(ISBLANK(LitRev!JY22),".",LitRev!JY22)</f>
        <v>45</v>
      </c>
      <c r="JZ22" s="25">
        <f>IF(ISBLANK(LitRev!JZ22),".",LitRev!JZ22)</f>
        <v>46</v>
      </c>
      <c r="KA22" s="25">
        <f>IF(ISBLANK(LitRev!KA22),".",LitRev!KA22)</f>
        <v>47</v>
      </c>
      <c r="KB22" s="25">
        <f>IF(ISBLANK(LitRev!KB22),".",LitRev!KB22)</f>
        <v>48</v>
      </c>
      <c r="KC22" s="25">
        <f>IF(ISBLANK(LitRev!KC22),".",LitRev!KC22)</f>
        <v>49</v>
      </c>
      <c r="KD22" s="25">
        <f>IF(ISBLANK(LitRev!KD22),".",LitRev!KD22)</f>
        <v>50</v>
      </c>
      <c r="KE22" s="25">
        <f>IF(ISBLANK(LitRev!KE22),".",LitRev!KE22)</f>
        <v>51</v>
      </c>
      <c r="KF22" s="25">
        <f>IF(ISBLANK(LitRev!KF22),".",LitRev!KF22)</f>
        <v>52</v>
      </c>
      <c r="KG22" s="25">
        <f>IF(ISBLANK(LitRev!KG22),".",LitRev!KG22)</f>
        <v>53</v>
      </c>
      <c r="KH22" s="25">
        <f>IF(ISBLANK(LitRev!KH22),".",LitRev!KH22)</f>
        <v>54</v>
      </c>
      <c r="KI22" s="25">
        <f>IF(ISBLANK(LitRev!KI22),".",LitRev!KI22)</f>
        <v>55</v>
      </c>
      <c r="KJ22" s="25">
        <f>IF(ISBLANK(LitRev!KJ22),".",LitRev!KJ22)</f>
        <v>56</v>
      </c>
      <c r="KK22" s="25">
        <f>IF(ISBLANK(LitRev!KK22),".",LitRev!KK22)</f>
        <v>57</v>
      </c>
      <c r="KL22" s="25">
        <f>IF(ISBLANK(LitRev!KL22),".",LitRev!KL22)</f>
        <v>58</v>
      </c>
      <c r="KM22" s="25">
        <f>IF(ISBLANK(LitRev!KM22),".",LitRev!KM22)</f>
        <v>59</v>
      </c>
      <c r="KN22" s="25">
        <f>IF(ISBLANK(LitRev!KN22),".",LitRev!KN22)</f>
        <v>60</v>
      </c>
      <c r="KO22" s="25">
        <f>IF(ISBLANK(LitRev!KO22),".",LitRev!KO22)</f>
        <v>61</v>
      </c>
      <c r="KP22" s="25">
        <f>IF(ISBLANK(LitRev!KP22),".",LitRev!KP22)</f>
        <v>62</v>
      </c>
      <c r="KQ22" s="25">
        <f>IF(ISBLANK(LitRev!KQ22),".",LitRev!KQ22)</f>
        <v>63</v>
      </c>
      <c r="KR22" s="25">
        <f>IF(ISBLANK(LitRev!KR22),".",LitRev!KR22)</f>
        <v>64</v>
      </c>
      <c r="KS22" s="25">
        <f>IF(ISBLANK(LitRev!KS22),".",LitRev!KS22)</f>
        <v>65</v>
      </c>
      <c r="KT22" s="25">
        <f>IF(ISBLANK(LitRev!KT22),".",LitRev!KT22)</f>
        <v>66</v>
      </c>
      <c r="KU22" s="25">
        <f>IF(ISBLANK(LitRev!KU22),".",LitRev!KU22)</f>
        <v>67</v>
      </c>
      <c r="KV22" s="25">
        <f>IF(ISBLANK(LitRev!KV22),".",LitRev!KV22)</f>
        <v>68</v>
      </c>
      <c r="KW22" s="25">
        <f>IF(ISBLANK(LitRev!KW22),".",LitRev!KW22)</f>
        <v>69</v>
      </c>
      <c r="KX22" s="25">
        <f>IF(ISBLANK(LitRev!KX22),".",LitRev!KX22)</f>
        <v>70</v>
      </c>
      <c r="KY22" s="25">
        <f>IF(ISBLANK(LitRev!KY22),".",LitRev!KY22)</f>
        <v>71</v>
      </c>
      <c r="KZ22" s="25">
        <f>IF(ISBLANK(LitRev!KZ22),".",LitRev!KZ22)</f>
        <v>72</v>
      </c>
      <c r="LA22" s="25">
        <f>IF(ISBLANK(LitRev!LA22),".",LitRev!LA22)</f>
        <v>73</v>
      </c>
      <c r="LB22" s="25">
        <f>IF(ISBLANK(LitRev!LB22),".",LitRev!LB22)</f>
        <v>74</v>
      </c>
      <c r="LC22" s="25">
        <f>IF(ISBLANK(LitRev!LC22),".",LitRev!LC22)</f>
        <v>75</v>
      </c>
      <c r="LD22" s="25">
        <f>IF(ISBLANK(LitRev!LD22),".",LitRev!LD22)</f>
        <v>76</v>
      </c>
      <c r="LE22" s="25">
        <f>IF(ISBLANK(LitRev!LE22),".",LitRev!LE22)</f>
        <v>1</v>
      </c>
      <c r="LF22" s="25">
        <f>IF(ISBLANK(LitRev!LF22),".",LitRev!LF22)</f>
        <v>2</v>
      </c>
      <c r="LG22" s="25">
        <f>IF(ISBLANK(LitRev!LG22),".",LitRev!LG22)</f>
        <v>1</v>
      </c>
      <c r="LH22" s="25">
        <f>IF(ISBLANK(LitRev!LH22),".",LitRev!LH22)</f>
        <v>2</v>
      </c>
      <c r="LI22" s="25">
        <f>IF(ISBLANK(LitRev!LI22),".",LitRev!LI22)</f>
        <v>1</v>
      </c>
      <c r="LJ22" s="25">
        <f>IF(ISBLANK(LitRev!LJ22),".",LitRev!LJ22)</f>
        <v>2</v>
      </c>
      <c r="LK22" s="25">
        <f>IF(ISBLANK(LitRev!LK22),".",LitRev!LK22)</f>
        <v>1</v>
      </c>
      <c r="LL22" s="25">
        <f>IF(ISBLANK(LitRev!LL22),".",LitRev!LL22)</f>
        <v>1</v>
      </c>
      <c r="LM22" s="25">
        <f>IF(ISBLANK(LitRev!LM22),".",LitRev!LM22)</f>
        <v>2</v>
      </c>
      <c r="LN22" s="25">
        <f>IF(ISBLANK(LitRev!LN22),".",LitRev!LN22)</f>
        <v>3</v>
      </c>
      <c r="LO22" s="25">
        <f>IF(ISBLANK(LitRev!LO22),".",LitRev!LO22)</f>
        <v>4</v>
      </c>
      <c r="LP22" s="25">
        <f>IF(ISBLANK(LitRev!LP22),".",LitRev!LP22)</f>
        <v>5</v>
      </c>
      <c r="LQ22" s="25">
        <f>IF(ISBLANK(LitRev!LQ22),".",LitRev!LQ22)</f>
        <v>6</v>
      </c>
      <c r="LR22" s="25">
        <f>IF(ISBLANK(LitRev!LR22),".",LitRev!LR22)</f>
        <v>7</v>
      </c>
      <c r="LS22" s="25">
        <f>IF(ISBLANK(LitRev!LS22),".",LitRev!LS22)</f>
        <v>8</v>
      </c>
      <c r="LT22" s="25">
        <f>IF(ISBLANK(LitRev!LT22),".",LitRev!LT22)</f>
        <v>9</v>
      </c>
      <c r="LU22" s="25">
        <f>IF(ISBLANK(LitRev!LU22),".",LitRev!LU22)</f>
        <v>1</v>
      </c>
      <c r="LV22" s="25">
        <f>IF(ISBLANK(LitRev!LV22),".",LitRev!LV22)</f>
        <v>2</v>
      </c>
      <c r="LW22" s="25">
        <f>IF(ISBLANK(LitRev!LW22),".",LitRev!LW22)</f>
        <v>3</v>
      </c>
      <c r="LX22" s="25">
        <f>IF(ISBLANK(LitRev!LX22),".",LitRev!LX22)</f>
        <v>4</v>
      </c>
      <c r="LY22" s="25">
        <f>IF(ISBLANK(LitRev!LY22),".",LitRev!LY22)</f>
        <v>5</v>
      </c>
      <c r="LZ22" s="25">
        <f>IF(ISBLANK(LitRev!LZ22),".",LitRev!LZ22)</f>
        <v>6</v>
      </c>
      <c r="MA22" s="25">
        <f>IF(ISBLANK(LitRev!MA22),".",LitRev!MA22)</f>
        <v>7</v>
      </c>
      <c r="MB22" s="25">
        <f>IF(ISBLANK(LitRev!MB22),".",LitRev!MB22)</f>
        <v>8</v>
      </c>
      <c r="MC22" s="25">
        <f>IF(ISBLANK(LitRev!MC22),".",LitRev!MC22)</f>
        <v>9</v>
      </c>
      <c r="MD22" s="25">
        <f>IF(ISBLANK(LitRev!MD22),".",LitRev!MD22)</f>
        <v>10</v>
      </c>
      <c r="ME22" s="25">
        <f>IF(ISBLANK(LitRev!ME22),".",LitRev!ME22)</f>
        <v>1</v>
      </c>
      <c r="MF22" s="25">
        <f>IF(ISBLANK(LitRev!MF22),".",LitRev!MF22)</f>
        <v>1</v>
      </c>
      <c r="MG22" s="25">
        <f>IF(ISBLANK(LitRev!MG22),".",LitRev!MG22)</f>
        <v>2</v>
      </c>
      <c r="MH22" s="25">
        <f>IF(ISBLANK(LitRev!MH22),".",LitRev!MH22)</f>
        <v>1</v>
      </c>
      <c r="MI22" s="25">
        <f>IF(ISBLANK(LitRev!MI22),".",LitRev!MI22)</f>
        <v>1</v>
      </c>
      <c r="MJ22" s="25">
        <f>IF(ISBLANK(LitRev!MJ22),".",LitRev!MJ22)</f>
        <v>2</v>
      </c>
      <c r="MK22" s="25">
        <f>IF(ISBLANK(LitRev!MK22),".",LitRev!MK22)</f>
        <v>3</v>
      </c>
      <c r="ML22" s="25">
        <f>IF(ISBLANK(LitRev!ML22),".",LitRev!ML22)</f>
        <v>4</v>
      </c>
      <c r="MM22" s="25">
        <f>IF(ISBLANK(LitRev!MM22),".",LitRev!MM22)</f>
        <v>1</v>
      </c>
      <c r="MN22" s="25">
        <f>IF(ISBLANK(LitRev!MN22),".",LitRev!MN22)</f>
        <v>2</v>
      </c>
      <c r="MO22" s="25">
        <f>IF(ISBLANK(LitRev!MO22),".",LitRev!MO22)</f>
        <v>3</v>
      </c>
      <c r="MP22" s="25">
        <f>IF(ISBLANK(LitRev!MP22),".",LitRev!MP22)</f>
        <v>4</v>
      </c>
      <c r="MQ22" s="25">
        <f>IF(ISBLANK(LitRev!MQ22),".",LitRev!MQ22)</f>
        <v>5</v>
      </c>
      <c r="MR22" s="25">
        <f>IF(ISBLANK(LitRev!MR22),".",LitRev!MR22)</f>
        <v>6</v>
      </c>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row>
    <row r="23" spans="1:483" x14ac:dyDescent="0.25">
      <c r="A23" s="58" t="s">
        <v>1174</v>
      </c>
      <c r="C23" s="25" t="str">
        <f>IF(ISBLANK(LitRev!C23),".",LitRev!C23)</f>
        <v>+16+16: 16 bg conventional with 16 bg cellulosic</v>
      </c>
      <c r="D23" s="25" t="str">
        <f>IF(ISBLANK(LitRev!D23),".",LitRev!D23)</f>
        <v>+16 + 20: 16 bg conventional with 20 bg cellulosic</v>
      </c>
      <c r="E23" s="25" t="str">
        <f>IF(ISBLANK(LitRev!E23),".",LitRev!E23)</f>
        <v>Base vs. 2.5$, 75 m.a.</v>
      </c>
      <c r="F23" s="25" t="str">
        <f>IF(ISBLANK(LitRev!F23),".",LitRev!F23)</f>
        <v>Base vs. 2.5$, 80 m.a.</v>
      </c>
      <c r="G23" s="25" t="str">
        <f>IF(ISBLANK(LitRev!G23),".",LitRev!G23)</f>
        <v>Base vs. 2.5$, 85 ma</v>
      </c>
      <c r="H23" s="25" t="str">
        <f>IF(ISBLANK(LitRev!H23),".",LitRev!H23)</f>
        <v>Base vs. 2.5$, 90 ma</v>
      </c>
      <c r="I23" s="25" t="str">
        <f>IF(ISBLANK(LitRev!I23),".",LitRev!I23)</f>
        <v>Base vs. 3$, 75 m.a.</v>
      </c>
      <c r="J23" s="25" t="str">
        <f>IF(ISBLANK(LitRev!J23),".",LitRev!J23)</f>
        <v>Base vs. 3$, 80 m.a.</v>
      </c>
      <c r="K23" s="25" t="str">
        <f>IF(ISBLANK(LitRev!K23),".",LitRev!K23)</f>
        <v>Base vs. 3$, 85 ma</v>
      </c>
      <c r="L23" s="25" t="str">
        <f>IF(ISBLANK(LitRev!L23),".",LitRev!L23)</f>
        <v>Base vs. 3$, 90 ma</v>
      </c>
      <c r="M23" s="25" t="str">
        <f>IF(ISBLANK(LitRev!M23),".",LitRev!M23)</f>
        <v>Base vs. 2.5$, 75 m.a.</v>
      </c>
      <c r="N23" s="25" t="str">
        <f>IF(ISBLANK(LitRev!N23),".",LitRev!N23)</f>
        <v>Base vs. 2.5$, 80 m.a.</v>
      </c>
      <c r="O23" s="25" t="str">
        <f>IF(ISBLANK(LitRev!O23),".",LitRev!O23)</f>
        <v>Base vs. 2.5$, 85 ma</v>
      </c>
      <c r="P23" s="25" t="str">
        <f>IF(ISBLANK(LitRev!P23),".",LitRev!P23)</f>
        <v>Base vs. 2.5$, 90 ma</v>
      </c>
      <c r="Q23" s="25" t="str">
        <f>IF(ISBLANK(LitRev!Q23),".",LitRev!Q23)</f>
        <v>Base vs. 3$, 75 m.a.</v>
      </c>
      <c r="R23" s="25" t="str">
        <f>IF(ISBLANK(LitRev!R23),".",LitRev!R23)</f>
        <v>Base vs. 3$, 80 m.a.</v>
      </c>
      <c r="S23" s="25" t="str">
        <f>IF(ISBLANK(LitRev!S23),".",LitRev!S23)</f>
        <v>Base vs. 3$, 85 ma</v>
      </c>
      <c r="T23" s="25" t="str">
        <f>IF(ISBLANK(LitRev!T23),".",LitRev!T23)</f>
        <v>Base vs. 3$, 90 ma</v>
      </c>
      <c r="U23" s="25" t="str">
        <f>IF(ISBLANK(LitRev!U23),".",LitRev!U23)</f>
        <v>Mandate, tax credit, tariffs</v>
      </c>
      <c r="V23" s="25" t="str">
        <f>IF(ISBLANK(LitRev!V23),".",LitRev!V23)</f>
        <v>Mandate, tax credit</v>
      </c>
      <c r="W23" s="25" t="str">
        <f>IF(ISBLANK(LitRev!W23),".",LitRev!W23)</f>
        <v>Mandate, tariff</v>
      </c>
      <c r="X23" s="25" t="str">
        <f>IF(ISBLANK(LitRev!X23),".",LitRev!X23)</f>
        <v>Mandate only</v>
      </c>
      <c r="Y23" s="25" t="str">
        <f>IF(ISBLANK(LitRev!Y23),".",LitRev!Y23)</f>
        <v>Mandate, tax credit=tariff</v>
      </c>
      <c r="Z23" s="25" t="str">
        <f>IF(ISBLANK(LitRev!Z23),".",LitRev!Z23)</f>
        <v>Mandate, tax credit, tariffs</v>
      </c>
      <c r="AA23" s="25" t="str">
        <f>IF(ISBLANK(LitRev!AA23),".",LitRev!AA23)</f>
        <v>Mandate, tax credit</v>
      </c>
      <c r="AB23" s="25" t="str">
        <f>IF(ISBLANK(LitRev!AB23),".",LitRev!AB23)</f>
        <v>Mandate, tariff</v>
      </c>
      <c r="AC23" s="25" t="str">
        <f>IF(ISBLANK(LitRev!AC23),".",LitRev!AC23)</f>
        <v>Mandate only</v>
      </c>
      <c r="AD23" s="25" t="str">
        <f>IF(ISBLANK(LitRev!AD23),".",LitRev!AD23)</f>
        <v>Mandate, tax credit=tariff</v>
      </c>
      <c r="AE23" s="25" t="str">
        <f>IF(ISBLANK(LitRev!AE23),".",LitRev!AE23)</f>
        <v>Mandate, tax credit, tariffs</v>
      </c>
      <c r="AF23" s="25" t="str">
        <f>IF(ISBLANK(LitRev!AF23),".",LitRev!AF23)</f>
        <v>Mandate, tax credit</v>
      </c>
      <c r="AG23" s="25" t="str">
        <f>IF(ISBLANK(LitRev!AG23),".",LitRev!AG23)</f>
        <v>Mandate, tariff</v>
      </c>
      <c r="AH23" s="25" t="str">
        <f>IF(ISBLANK(LitRev!AH23),".",LitRev!AH23)</f>
        <v>Mandate only</v>
      </c>
      <c r="AI23" s="25" t="str">
        <f>IF(ISBLANK(LitRev!AI23),".",LitRev!AI23)</f>
        <v>Mandate, tax credit=tariff</v>
      </c>
      <c r="AJ23" s="25" t="str">
        <f>IF(ISBLANK(LitRev!AJ23),".",LitRev!AJ23)</f>
        <v>2005/2006</v>
      </c>
      <c r="AK23" s="25" t="str">
        <f>IF(ISBLANK(LitRev!AK23),".",LitRev!AK23)</f>
        <v>2006/07</v>
      </c>
      <c r="AL23" s="25" t="str">
        <f>IF(ISBLANK(LitRev!AL23),".",LitRev!AL23)</f>
        <v>2007/08</v>
      </c>
      <c r="AM23" s="25" t="str">
        <f>IF(ISBLANK(LitRev!AM23),".",LitRev!AM23)</f>
        <v>2008/09</v>
      </c>
      <c r="AN23" s="25" t="str">
        <f>IF(ISBLANK(LitRev!AN23),".",LitRev!AN23)</f>
        <v>2009/10</v>
      </c>
      <c r="AO23" s="25" t="str">
        <f>IF(ISBLANK(LitRev!AO23),".",LitRev!AO23)</f>
        <v>full mandate, stochastic</v>
      </c>
      <c r="AP23" s="25" t="str">
        <f>IF(ISBLANK(LitRev!AP23),".",LitRev!AP23)</f>
        <v>flexible mandate, stochastic</v>
      </c>
      <c r="AQ23" s="25" t="str">
        <f>IF(ISBLANK(LitRev!AQ23),".",LitRev!AQ23)</f>
        <v>flexible mandate (reduce conventional ethanol mandate by 2.4 billion carryonver RINs)</v>
      </c>
      <c r="AR23" s="25" t="str">
        <f>IF(ISBLANK(LitRev!AR23),".",LitRev!AR23)</f>
        <v>Reduced mandate, 2013/14</v>
      </c>
      <c r="AS23" s="25" t="str">
        <f>IF(ISBLANK(LitRev!AS23),".",LitRev!AS23)</f>
        <v>Reduced mandate, 2014/15</v>
      </c>
      <c r="AT23" s="25" t="str">
        <f>IF(ISBLANK(LitRev!AT23),".",LitRev!AT23)</f>
        <v>Reduced mandate, 2015/16</v>
      </c>
      <c r="AU23" s="25" t="str">
        <f>IF(ISBLANK(LitRev!AU23),".",LitRev!AU23)</f>
        <v>Reduced mandate, 2016/17</v>
      </c>
      <c r="AV23" s="25" t="str">
        <f>IF(ISBLANK(LitRev!AV23),".",LitRev!AV23)</f>
        <v>Reduced mandate, 2017/18</v>
      </c>
      <c r="AW23" s="25" t="str">
        <f>IF(ISBLANK(LitRev!AW23),".",LitRev!AW23)</f>
        <v>Reduced mandate, 2018/19</v>
      </c>
      <c r="AX23" s="25" t="str">
        <f>IF(ISBLANK(LitRev!AX23),".",LitRev!AX23)</f>
        <v>Reduced mandate, 2019/20</v>
      </c>
      <c r="AY23" s="25" t="str">
        <f>IF(ISBLANK(LitRev!AY23),".",LitRev!AY23)</f>
        <v>2017; control case vs ref. case (no EISA) pg 1-21</v>
      </c>
      <c r="AZ23" s="25">
        <f>IF(ISBLANK(LitRev!AZ23),".",LitRev!AZ23)</f>
        <v>2022</v>
      </c>
      <c r="BA23" s="25" t="str">
        <f>IF(ISBLANK(LitRev!BA23),".",LitRev!BA23)</f>
        <v>RFS + VEETC renewed</v>
      </c>
      <c r="BB23" s="25" t="str">
        <f>IF(ISBLANK(LitRev!BB23),".",LitRev!BB23)</f>
        <v>RFS+VEETC phased out</v>
      </c>
      <c r="BC23" s="25" t="str">
        <f>IF(ISBLANK(LitRev!BC23),".",LitRev!BC23)</f>
        <v>RFS only</v>
      </c>
      <c r="BD23" s="25" t="str">
        <f>IF(ISBLANK(LitRev!BD23),".",LitRev!BD23)</f>
        <v xml:space="preserve">VEETC </v>
      </c>
      <c r="BE23" s="25" t="str">
        <f>IF(ISBLANK(LitRev!BE23),".",LitRev!BE23)</f>
        <v>average 2005-2011</v>
      </c>
      <c r="BF23" s="25">
        <f>IF(ISBLANK(LitRev!BF23),".",LitRev!BF23)</f>
        <v>2012</v>
      </c>
      <c r="BG23" s="25" t="str">
        <f>IF(ISBLANK(LitRev!BG23),".",LitRev!BG23)</f>
        <v>RFS</v>
      </c>
      <c r="BH23" s="25" t="str">
        <f>IF(ISBLANK(LitRev!BH23),".",LitRev!BH23)</f>
        <v>Carbon tax</v>
      </c>
      <c r="BI23" s="25" t="str">
        <f>IF(ISBLANK(LitRev!BI23),".",LitRev!BI23)</f>
        <v>LCFS</v>
      </c>
      <c r="BJ23" s="25" t="str">
        <f>IF(ISBLANK(LitRev!BJ23),".",LitRev!BJ23)</f>
        <v>Mandate, 2022</v>
      </c>
      <c r="BK23" s="25" t="str">
        <f>IF(ISBLANK(LitRev!BK23),".",LitRev!BK23)</f>
        <v>Mandate with tax credit 2022</v>
      </c>
      <c r="BL23" s="25" t="str">
        <f>IF(ISBLANK(LitRev!BL23),".",LitRev!BL23)</f>
        <v>Scenario 1: RFS vs. BAU</v>
      </c>
      <c r="BM23" s="25" t="str">
        <f>IF(ISBLANK(LitRev!BM23),".",LitRev!BM23)</f>
        <v>Scenario 1: RFS,VEETC vs. BAU</v>
      </c>
      <c r="BN23" s="25" t="str">
        <f>IF(ISBLANK(LitRev!BN23),".",LitRev!BN23)</f>
        <v>Scenario 1: RFS, VEETC, tariff vs. BAU</v>
      </c>
      <c r="BO23" s="25" t="str">
        <f>IF(ISBLANK(LitRev!BO23),".",LitRev!BO23)</f>
        <v>Secnario 2: sugar cane ethanol increase, RFS vs. BAU</v>
      </c>
      <c r="BP23" s="25" t="str">
        <f>IF(ISBLANK(LitRev!BP23),".",LitRev!BP23)</f>
        <v>Scenario 2: RFS,VEETC vs. BAU</v>
      </c>
      <c r="BQ23" s="25" t="str">
        <f>IF(ISBLANK(LitRev!BQ23),".",LitRev!BQ23)</f>
        <v>Scenario 2: RFS, VEETC, tariff vs. BAU</v>
      </c>
      <c r="BR23" s="25" t="str">
        <f>IF(ISBLANK(LitRev!BR23),".",LitRev!BR23)</f>
        <v>Scenario 2: RFS, VEETC, tariff vs. VEETC only</v>
      </c>
      <c r="BS23" s="25" t="str">
        <f>IF(ISBLANK(LitRev!BS23),".",LitRev!BS23)</f>
        <v xml:space="preserve">use only 2014 scenario as other RFS changes are smaller </v>
      </c>
      <c r="BT23" s="25" t="str">
        <f>IF(ISBLANK(LitRev!BT23),".",LitRev!BT23)</f>
        <v>Laissez faire</v>
      </c>
      <c r="BU23" s="25" t="str">
        <f>IF(ISBLANK(LitRev!BU23),".",LitRev!BU23)</f>
        <v>Status quo</v>
      </c>
      <c r="BV23" s="25" t="str">
        <f>IF(ISBLANK(LitRev!BV23),".",LitRev!BV23)</f>
        <v>First best</v>
      </c>
      <c r="BW23" s="25" t="str">
        <f>IF(ISBLANK(LitRev!BW23),".",LitRev!BW23)</f>
        <v>Optimal tax and subsidy</v>
      </c>
      <c r="BX23" s="25" t="str">
        <f>IF(ISBLANK(LitRev!BX23),".",LitRev!BX23)</f>
        <v>Optimal subsidy</v>
      </c>
      <c r="BY23" s="25" t="str">
        <f>IF(ISBLANK(LitRev!BY23),".",LitRev!BY23)</f>
        <v>Optimal mandate</v>
      </c>
      <c r="BZ23" s="25" t="str">
        <f>IF(ISBLANK(LitRev!BZ23),".",LitRev!BZ23)</f>
        <v>.</v>
      </c>
      <c r="CA23" s="25" t="str">
        <f>IF(ISBLANK(LitRev!CA23),".",LitRev!CA23)</f>
        <v>.</v>
      </c>
      <c r="CB23" s="25" t="str">
        <f>IF(ISBLANK(LitRev!CB23),".",LitRev!CB23)</f>
        <v>DOE low</v>
      </c>
      <c r="CC23" s="25" t="str">
        <f>IF(ISBLANK(LitRev!CC23),".",LitRev!CC23)</f>
        <v>Future</v>
      </c>
      <c r="CD23" s="25" t="str">
        <f>IF(ISBLANK(LitRev!CD23),".",LitRev!CD23)</f>
        <v>DOE reference</v>
      </c>
      <c r="CE23" s="25" t="str">
        <f>IF(ISBLANK(LitRev!CE23),".",LitRev!CE23)</f>
        <v>DOE high, 148$/barrel</v>
      </c>
      <c r="CF23" s="25" t="str">
        <f>IF(ISBLANK(LitRev!CF23),".",LitRev!CF23)</f>
        <v>S1-LP: tax credit retained, low oil price</v>
      </c>
      <c r="CG23" s="25" t="str">
        <f>IF(ISBLANK(LitRev!CG23),".",LitRev!CG23)</f>
        <v>S2-LP</v>
      </c>
      <c r="CH23" s="25" t="str">
        <f>IF(ISBLANK(LitRev!CH23),".",LitRev!CH23)</f>
        <v>S3-LP</v>
      </c>
      <c r="CI23" s="25" t="str">
        <f>IF(ISBLANK(LitRev!CI23),".",LitRev!CI23)</f>
        <v>S1-HP</v>
      </c>
      <c r="CJ23" s="25" t="str">
        <f>IF(ISBLANK(LitRev!CJ23),".",LitRev!CJ23)</f>
        <v>S2-HP</v>
      </c>
      <c r="CK23" s="25" t="str">
        <f>IF(ISBLANK(LitRev!CK23),".",LitRev!CK23)</f>
        <v>S3-HP</v>
      </c>
      <c r="CL23" s="25" t="str">
        <f>IF(ISBLANK(LitRev!CL23),".",LitRev!CL23)</f>
        <v>yield elasticity = 0</v>
      </c>
      <c r="CM23" s="25" t="str">
        <f>IF(ISBLANK(LitRev!CM23),".",LitRev!CM23)</f>
        <v>yield elasticity = 0.2</v>
      </c>
      <c r="CN23" s="25" t="str">
        <f>IF(ISBLANK(LitRev!CN23),".",LitRev!CN23)</f>
        <v>yield elasticity = 2</v>
      </c>
      <c r="CO23" s="25" t="str">
        <f>IF(ISBLANK(LitRev!CO23),".",LitRev!CO23)</f>
        <v>.</v>
      </c>
      <c r="CP23" s="25" t="str">
        <f>IF(ISBLANK(LitRev!CP23),".",LitRev!CP23)</f>
        <v>.</v>
      </c>
      <c r="CQ23" s="25" t="str">
        <f>IF(ISBLANK(LitRev!CQ23),".",LitRev!CQ23)</f>
        <v>RFS vs. BAU</v>
      </c>
      <c r="CR23" s="25" t="str">
        <f>IF(ISBLANK(LitRev!CR23),".",LitRev!CR23)</f>
        <v>RFS+LCFS</v>
      </c>
      <c r="CS23" s="25" t="str">
        <f>IF(ISBLANK(LitRev!CS23),".",LitRev!CS23)</f>
        <v>RFS + LCFS + CO2 price</v>
      </c>
      <c r="CT23" s="25" t="str">
        <f>IF(ISBLANK(LitRev!CT23),".",LitRev!CT23)</f>
        <v>market scenario, low price, high substitution elasticity</v>
      </c>
      <c r="CU23" s="25" t="str">
        <f>IF(ISBLANK(LitRev!CU23),".",LitRev!CU23)</f>
        <v xml:space="preserve">market scenario, high price, high substitution </v>
      </c>
      <c r="CV23" s="25" t="str">
        <f>IF(ISBLANK(LitRev!CV23),".",LitRev!CV23)</f>
        <v>market scenario, low price, low substitution</v>
      </c>
      <c r="CW23" s="25" t="str">
        <f>IF(ISBLANK(LitRev!CW23),".",LitRev!CW23)</f>
        <v xml:space="preserve">market scenario, high price, low substitution </v>
      </c>
      <c r="CX23" s="25" t="str">
        <f>IF(ISBLANK(LitRev!CX23),".",LitRev!CX23)</f>
        <v>intervention, low price, high substitution elasticity</v>
      </c>
      <c r="CY23" s="25" t="str">
        <f>IF(ISBLANK(LitRev!CY23),".",LitRev!CY23)</f>
        <v xml:space="preserve">intervention, high price, high substitution </v>
      </c>
      <c r="CZ23" s="25" t="str">
        <f>IF(ISBLANK(LitRev!CZ23),".",LitRev!CZ23)</f>
        <v>intervention, low price, low substitution</v>
      </c>
      <c r="DA23" s="25" t="str">
        <f>IF(ISBLANK(LitRev!DA23),".",LitRev!DA23)</f>
        <v xml:space="preserve">intervention, high price, low substitution </v>
      </c>
      <c r="DB23" s="25" t="str">
        <f>IF(ISBLANK(LitRev!DB23),".",LitRev!DB23)</f>
        <v>RPS</v>
      </c>
      <c r="DC23" s="25" t="str">
        <f>IF(ISBLANK(LitRev!DC23),".",LitRev!DC23)</f>
        <v>RFS vs. BAU</v>
      </c>
      <c r="DD23" s="25" t="str">
        <f>IF(ISBLANK(LitRev!DD23),".",LitRev!DD23)</f>
        <v>RFS+RPS</v>
      </c>
      <c r="DE23" s="25" t="str">
        <f>IF(ISBLANK(LitRev!DE23),".",LitRev!DE23)</f>
        <v>Carbon tax</v>
      </c>
      <c r="DF23" s="25" t="str">
        <f>IF(ISBLANK(LitRev!DF23),".",LitRev!DF23)</f>
        <v>Option 1, waived all mandates</v>
      </c>
      <c r="DG23" s="25" t="str">
        <f>IF(ISBLANK(LitRev!DG23),".",LitRev!DG23)</f>
        <v xml:space="preserve">Option 2, waived cellulosic mandates only </v>
      </c>
      <c r="DH23" s="25" t="str">
        <f>IF(ISBLANK(LitRev!DH23),".",LitRev!DH23)</f>
        <v>Option 3, waived cellulosic and advanced</v>
      </c>
      <c r="DI23" s="25" t="str">
        <f>IF(ISBLANK(LitRev!DI23),".",LitRev!DI23)</f>
        <v xml:space="preserve">Option 3 </v>
      </c>
      <c r="DJ23" s="25" t="str">
        <f>IF(ISBLANK(LitRev!DJ23),".",LitRev!DJ23)</f>
        <v>2010,RFS 50%</v>
      </c>
      <c r="DK23" s="25" t="str">
        <f>IF(ISBLANK(LitRev!DK23),".",LitRev!DK23)</f>
        <v>2010, RFS75%</v>
      </c>
      <c r="DL23" s="25" t="str">
        <f>IF(ISBLANK(LitRev!DL23),".",LitRev!DL23)</f>
        <v>2010 RFS125%</v>
      </c>
      <c r="DM23" s="25" t="str">
        <f>IF(ISBLANK(LitRev!DM23),".",LitRev!DM23)</f>
        <v>2010. RFS 150%</v>
      </c>
      <c r="DN23" s="25" t="str">
        <f>IF(ISBLANK(LitRev!DN23),".",LitRev!DN23)</f>
        <v>2020. RFS 50%</v>
      </c>
      <c r="DO23" s="25" t="str">
        <f>IF(ISBLANK(LitRev!DO23),".",LitRev!DO23)</f>
        <v>2020 RFS 75%</v>
      </c>
      <c r="DP23" s="25" t="str">
        <f>IF(ISBLANK(LitRev!DP23),".",LitRev!DP23)</f>
        <v>2020 RFS 125%</v>
      </c>
      <c r="DQ23" s="25" t="str">
        <f>IF(ISBLANK(LitRev!DQ23),".",LitRev!DQ23)</f>
        <v>2020 RFS 150%</v>
      </c>
      <c r="DR23" s="25" t="str">
        <f>IF(ISBLANK(LitRev!DR23),".",LitRev!DR23)</f>
        <v>2020 High Corn scenario - Conventional ethanol displaces cellulosic</v>
      </c>
      <c r="DS23" s="25" t="str">
        <f>IF(ISBLANK(LitRev!DS23),".",LitRev!DS23)</f>
        <v>2030. RFS 50%</v>
      </c>
      <c r="DT23" s="25" t="str">
        <f>IF(ISBLANK(LitRev!DT23),".",LitRev!DT23)</f>
        <v>2030 RFS 75%</v>
      </c>
      <c r="DU23" s="25" t="str">
        <f>IF(ISBLANK(LitRev!DU23),".",LitRev!DU23)</f>
        <v>2030 RFS 125%</v>
      </c>
      <c r="DV23" s="25" t="str">
        <f>IF(ISBLANK(LitRev!DV23),".",LitRev!DV23)</f>
        <v>2030 RFS 150%</v>
      </c>
      <c r="DW23" s="25" t="str">
        <f>IF(ISBLANK(LitRev!DW23),".",LitRev!DW23)</f>
        <v>High Corn scenario - Conventional ethanol displaces cellulosic</v>
      </c>
      <c r="DX23" s="25" t="str">
        <f>IF(ISBLANK(LitRev!DX23),".",LitRev!DX23)</f>
        <v>All inclusive</v>
      </c>
      <c r="DY23" s="25" t="str">
        <f>IF(ISBLANK(LitRev!DY23),".",LitRev!DY23)</f>
        <v>Mandates-only</v>
      </c>
      <c r="DZ23" s="25" t="str">
        <f>IF(ISBLANK(LitRev!DZ23),".",LitRev!DZ23)</f>
        <v>Beta, RFS 80%</v>
      </c>
      <c r="EA23" s="25" t="str">
        <f>IF(ISBLANK(LitRev!EA23),".",LitRev!EA23)</f>
        <v>Beta, RFS 60%</v>
      </c>
      <c r="EB23" s="25" t="str">
        <f>IF(ISBLANK(LitRev!EB23),".",LitRev!EB23)</f>
        <v>Beta, RFS 40%</v>
      </c>
      <c r="EC23" s="25" t="str">
        <f>IF(ISBLANK(LitRev!EC23),".",LitRev!EC23)</f>
        <v>Beta, RFS 20%</v>
      </c>
      <c r="ED23" s="25" t="str">
        <f>IF(ISBLANK(LitRev!ED23),".",LitRev!ED23)</f>
        <v>Beta, RFS 0%</v>
      </c>
      <c r="EE23" s="25" t="str">
        <f>IF(ISBLANK(LitRev!EE23),".",LitRev!EE23)</f>
        <v>uniform, RFS 80%</v>
      </c>
      <c r="EF23" s="25" t="str">
        <f>IF(ISBLANK(LitRev!EF23),".",LitRev!EF23)</f>
        <v>uniform, RFS 60%</v>
      </c>
      <c r="EG23" s="25" t="str">
        <f>IF(ISBLANK(LitRev!EG23),".",LitRev!EG23)</f>
        <v>uniform, RFS 40%</v>
      </c>
      <c r="EH23" s="25" t="str">
        <f>IF(ISBLANK(LitRev!EH23),".",LitRev!EH23)</f>
        <v>uniform, RFS 20%</v>
      </c>
      <c r="EI23" s="25" t="str">
        <f>IF(ISBLANK(LitRev!EI23),".",LitRev!EI23)</f>
        <v>uniform, RFS 0%</v>
      </c>
      <c r="EJ23" s="25" t="str">
        <f>IF(ISBLANK(LitRev!EJ23),".",LitRev!EJ23)</f>
        <v>.</v>
      </c>
      <c r="EK23" s="25" t="str">
        <f>IF(ISBLANK(LitRev!EK23),".",LitRev!EK23)</f>
        <v>Expected suspension, RFS reduced 10%</v>
      </c>
      <c r="EL23" s="25" t="str">
        <f>IF(ISBLANK(LitRev!EL23),".",LitRev!EL23)</f>
        <v>Expected suspension, RFS reduced 20%</v>
      </c>
      <c r="EM23" s="25" t="str">
        <f>IF(ISBLANK(LitRev!EM23),".",LitRev!EM23)</f>
        <v>Expected suspension, RFS reduced 30%</v>
      </c>
      <c r="EN23" s="25" t="str">
        <f>IF(ISBLANK(LitRev!EN23),".",LitRev!EN23)</f>
        <v>Expected suspension, RFS reduced 40%</v>
      </c>
      <c r="EO23" s="25" t="str">
        <f>IF(ISBLANK(LitRev!EO23),".",LitRev!EO23)</f>
        <v>Expected suspension, RFS reduced 50%</v>
      </c>
      <c r="EP23" s="25" t="str">
        <f>IF(ISBLANK(LitRev!EP23),".",LitRev!EP23)</f>
        <v>Unexpected suspension, RFS reduced 10%</v>
      </c>
      <c r="EQ23" s="25" t="str">
        <f>IF(ISBLANK(LitRev!EQ23),".",LitRev!EQ23)</f>
        <v>Unexpected suspension, RFS reduced 20%</v>
      </c>
      <c r="ER23" s="25" t="str">
        <f>IF(ISBLANK(LitRev!ER23),".",LitRev!ER23)</f>
        <v>Unexpected suspension, RFS reduced 30%</v>
      </c>
      <c r="ES23" s="25" t="str">
        <f>IF(ISBLANK(LitRev!ES23),".",LitRev!ES23)</f>
        <v>Unexpected suspension, RFS reduced 40%</v>
      </c>
      <c r="ET23" s="25" t="str">
        <f>IF(ISBLANK(LitRev!ET23),".",LitRev!ET23)</f>
        <v>Unexpected suspension, RFS reduced 50%</v>
      </c>
      <c r="EU23" s="25" t="str">
        <f>IF(ISBLANK(LitRev!EU23),".",LitRev!EU23)</f>
        <v>Expected suspension, RFS reduced 10%</v>
      </c>
      <c r="EV23" s="25" t="str">
        <f>IF(ISBLANK(LitRev!EV23),".",LitRev!EV23)</f>
        <v>Expected suspension, RFS reduced 20%</v>
      </c>
      <c r="EW23" s="25" t="str">
        <f>IF(ISBLANK(LitRev!EW23),".",LitRev!EW23)</f>
        <v>Expected suspension, RFS reduced 30%</v>
      </c>
      <c r="EX23" s="25" t="str">
        <f>IF(ISBLANK(LitRev!EX23),".",LitRev!EX23)</f>
        <v>Expected suspension, RFS reduced 40%</v>
      </c>
      <c r="EY23" s="25" t="str">
        <f>IF(ISBLANK(LitRev!EY23),".",LitRev!EY23)</f>
        <v>Expected suspension, RFS reduced 50%</v>
      </c>
      <c r="EZ23" s="25" t="str">
        <f>IF(ISBLANK(LitRev!EZ23),".",LitRev!EZ23)</f>
        <v>Unexpected suspension, RFS reduced 10%</v>
      </c>
      <c r="FA23" s="25" t="str">
        <f>IF(ISBLANK(LitRev!FA23),".",LitRev!FA23)</f>
        <v>Unexpected suspension, RFS reduced 20%</v>
      </c>
      <c r="FB23" s="25" t="str">
        <f>IF(ISBLANK(LitRev!FB23),".",LitRev!FB23)</f>
        <v>Unexpected suspension, RFS reduced 30%</v>
      </c>
      <c r="FC23" s="25" t="str">
        <f>IF(ISBLANK(LitRev!FC23),".",LitRev!FC23)</f>
        <v>Unexpected suspension, RFS reduced 40%</v>
      </c>
      <c r="FD23" s="25" t="str">
        <f>IF(ISBLANK(LitRev!FD23),".",LitRev!FD23)</f>
        <v>Unexpected suspension, RFS reduced 50%</v>
      </c>
      <c r="FE23" s="25" t="str">
        <f>IF(ISBLANK(LitRev!FE23),".",LitRev!FE23)</f>
        <v>Expected suspension, RFS reduced 10%</v>
      </c>
      <c r="FF23" s="25" t="str">
        <f>IF(ISBLANK(LitRev!FF23),".",LitRev!FF23)</f>
        <v>Expected suspension, RFS reduced 20%</v>
      </c>
      <c r="FG23" s="25" t="str">
        <f>IF(ISBLANK(LitRev!FG23),".",LitRev!FG23)</f>
        <v>Expected suspension, RFS reduced 30%</v>
      </c>
      <c r="FH23" s="25" t="str">
        <f>IF(ISBLANK(LitRev!FH23),".",LitRev!FH23)</f>
        <v>Expected suspension, RFS reduced 40%</v>
      </c>
      <c r="FI23" s="25" t="str">
        <f>IF(ISBLANK(LitRev!FI23),".",LitRev!FI23)</f>
        <v>Expected suspension, RFS reduced 50%</v>
      </c>
      <c r="FJ23" s="25" t="str">
        <f>IF(ISBLANK(LitRev!FJ23),".",LitRev!FJ23)</f>
        <v>Unexpected suspension, RFS reduced 10%</v>
      </c>
      <c r="FK23" s="25" t="str">
        <f>IF(ISBLANK(LitRev!FK23),".",LitRev!FK23)</f>
        <v>Unexpected suspension, RFS reduced 20%</v>
      </c>
      <c r="FL23" s="25" t="str">
        <f>IF(ISBLANK(LitRev!FL23),".",LitRev!FL23)</f>
        <v>Unexpected suspension, RFS reduced 30%</v>
      </c>
      <c r="FM23" s="25" t="str">
        <f>IF(ISBLANK(LitRev!FM23),".",LitRev!FM23)</f>
        <v>Unexpected suspension, RFS reduced 40%</v>
      </c>
      <c r="FN23" s="25" t="str">
        <f>IF(ISBLANK(LitRev!FN23),".",LitRev!FN23)</f>
        <v>Unexpected suspension, RFS reduced 50%</v>
      </c>
      <c r="FO23" s="25" t="str">
        <f>IF(ISBLANK(LitRev!FO23),".",LitRev!FO23)</f>
        <v>Full effects only, do not show restricted experiments that show partial results</v>
      </c>
      <c r="FP23" s="25" t="str">
        <f>IF(ISBLANK(LitRev!FP23),".",LitRev!FP23)</f>
        <v>with byproducts because authors discount case without by-products</v>
      </c>
      <c r="FQ23" s="25" t="str">
        <f>IF(ISBLANK(LitRev!FQ23),".",LitRev!FQ23)</f>
        <v>Waiver with RIN rollover, 2013</v>
      </c>
      <c r="FR23" s="25" t="str">
        <f>IF(ISBLANK(LitRev!FR23),".",LitRev!FR23)</f>
        <v>Waiver with rollover, 2014</v>
      </c>
      <c r="FS23" s="25" t="str">
        <f>IF(ISBLANK(LitRev!FS23),".",LitRev!FS23)</f>
        <v>waiver without rollover, 2013</v>
      </c>
      <c r="FT23" s="25" t="str">
        <f>IF(ISBLANK(LitRev!FT23),".",LitRev!FT23)</f>
        <v>waiver without rollover, 2014</v>
      </c>
      <c r="FU23" s="25" t="str">
        <f>IF(ISBLANK(LitRev!FU23),".",LitRev!FU23)</f>
        <v>Strong drought</v>
      </c>
      <c r="FV23" s="25" t="str">
        <f>IF(ISBLANK(LitRev!FV23),".",LitRev!FV23)</f>
        <v>Median drought</v>
      </c>
      <c r="FW23" s="25" t="str">
        <f>IF(ISBLANK(LitRev!FW23),".",LitRev!FW23)</f>
        <v>Weak drought</v>
      </c>
      <c r="FX23" s="25" t="str">
        <f>IF(ISBLANK(LitRev!FX23),".",LitRev!FX23)</f>
        <v>RFS vs. BAU</v>
      </c>
      <c r="FY23" s="25" t="str">
        <f>IF(ISBLANK(LitRev!FY23),".",LitRev!FY23)</f>
        <v>EISA gap, 2014</v>
      </c>
      <c r="FZ23" s="25" t="str">
        <f>IF(ISBLANK(LitRev!FZ23),".",LitRev!FZ23)</f>
        <v>EISA gap, 2015</v>
      </c>
      <c r="GA23" s="25" t="str">
        <f>IF(ISBLANK(LitRev!GA23),".",LitRev!GA23)</f>
        <v>EISA gap, 2016</v>
      </c>
      <c r="GB23" s="25" t="str">
        <f>IF(ISBLANK(LitRev!GB23),".",LitRev!GB23)</f>
        <v>No broader waivers, 2014</v>
      </c>
      <c r="GC23" s="25" t="str">
        <f>IF(ISBLANK(LitRev!GC23),".",LitRev!GC23)</f>
        <v>No broader waivers, 2015</v>
      </c>
      <c r="GD23" s="25" t="str">
        <f>IF(ISBLANK(LitRev!GD23),".",LitRev!GD23)</f>
        <v>No broader waivers, 2016</v>
      </c>
      <c r="GE23" s="25" t="str">
        <f>IF(ISBLANK(LitRev!GE23),".",LitRev!GE23)</f>
        <v>10% blend; $0 subsidy</v>
      </c>
      <c r="GF23" s="25" t="str">
        <f>IF(ISBLANK(LitRev!GF23),".",LitRev!GF23)</f>
        <v>20% blend, $ subsidy</v>
      </c>
      <c r="GG23" s="25" t="str">
        <f>IF(ISBLANK(LitRev!GG23),".",LitRev!GG23)</f>
        <v>30% blend, $0 subsidy</v>
      </c>
      <c r="GH23" s="25" t="str">
        <f>IF(ISBLANK(LitRev!GH23),".",LitRev!GH23)</f>
        <v>Policy, Zero cult. land growth (global)</v>
      </c>
      <c r="GI23" s="25" t="str">
        <f>IF(ISBLANK(LitRev!GI23),".",LitRev!GI23)</f>
        <v>Policy, Low cult. land growth (global)</v>
      </c>
      <c r="GJ23" s="25" t="str">
        <f>IF(ISBLANK(LitRev!GJ23),".",LitRev!GJ23)</f>
        <v>Policy, Mid-level cult. land growth (global)</v>
      </c>
      <c r="GK23" s="25" t="str">
        <f>IF(ISBLANK(LitRev!GK23),".",LitRev!GK23)</f>
        <v>Policy, High cult. land growth (global)</v>
      </c>
      <c r="GL23" s="25" t="str">
        <f>IF(ISBLANK(LitRev!GL23),".",LitRev!GL23)</f>
        <v>Market, Zero cult. land growth (global)</v>
      </c>
      <c r="GM23" s="25" t="str">
        <f>IF(ISBLANK(LitRev!GM23),".",LitRev!GM23)</f>
        <v>Market, Low cult. land growth (global)</v>
      </c>
      <c r="GN23" s="25" t="str">
        <f>IF(ISBLANK(LitRev!GN23),".",LitRev!GN23)</f>
        <v>Market, Mid-level cult. land growth (global)</v>
      </c>
      <c r="GO23" s="25" t="str">
        <f>IF(ISBLANK(LitRev!GO23),".",LitRev!GO23)</f>
        <v>Market, High cult. land growth (global)</v>
      </c>
      <c r="GP23" s="25" t="str">
        <f>IF(ISBLANK(LitRev!GP23),".",LitRev!GP23)</f>
        <v>Mandate vs. No mandate, without yield improvement</v>
      </c>
      <c r="GQ23" s="25" t="str">
        <f>IF(ISBLANK(LitRev!GQ23),".",LitRev!GQ23)</f>
        <v>Mandate vs. No mandate, with yield improvement</v>
      </c>
      <c r="GR23" s="25" t="str">
        <f>IF(ISBLANK(LitRev!GR23),".",LitRev!GR23)</f>
        <v>FASOM model</v>
      </c>
      <c r="GS23" s="25" t="str">
        <f>IF(ISBLANK(LitRev!GS23),".",LitRev!GS23)</f>
        <v>FAPRI-CARD model</v>
      </c>
      <c r="GT23" s="25" t="str">
        <f>IF(ISBLANK(LitRev!GT23),".",LitRev!GT23)</f>
        <v>no subsidies  and mandate</v>
      </c>
      <c r="GU23" s="25" t="str">
        <f>IF(ISBLANK(LitRev!GU23),".",LitRev!GU23)</f>
        <v>$0.51 tax credit, Gasoline P = 2.00</v>
      </c>
      <c r="GV23" s="25" t="str">
        <f>IF(ISBLANK(LitRev!GV23),".",LitRev!GV23)</f>
        <v>$0.51 tax credit, Gasoline P = 2.50</v>
      </c>
      <c r="GW23" s="25" t="str">
        <f>IF(ISBLANK(LitRev!GW23),".",LitRev!GW23)</f>
        <v>Gasoline P = 1.50</v>
      </c>
      <c r="GX23" s="25" t="str">
        <f>IF(ISBLANK(LitRev!GX23),".",LitRev!GX23)</f>
        <v>RFS, $0.51 tax credit, Gasoline P = 2.00</v>
      </c>
      <c r="GY23" s="25" t="str">
        <f>IF(ISBLANK(LitRev!GY23),".",LitRev!GY23)</f>
        <v>RFS, $0.51 tax credit, Gasoline P = 2.50</v>
      </c>
      <c r="GZ23" s="25" t="str">
        <f>IF(ISBLANK(LitRev!GZ23),".",LitRev!GZ23)</f>
        <v>RFS, $0.51 tax credit, Gasoline P = 1.50</v>
      </c>
      <c r="HA23" s="25" t="str">
        <f>IF(ISBLANK(LitRev!HA23),".",LitRev!HA23)</f>
        <v>.</v>
      </c>
      <c r="HB23" s="25" t="str">
        <f>IF(ISBLANK(LitRev!HB23),".",LitRev!HB23)</f>
        <v>add 3 b.g., 2006</v>
      </c>
      <c r="HC23" s="25" t="str">
        <f>IF(ISBLANK(LitRev!HC23),".",LitRev!HC23)</f>
        <v>add 3 b.g., 2015</v>
      </c>
      <c r="HD23" s="25" t="str">
        <f>IF(ISBLANK(LitRev!HD23),".",LitRev!HD23)</f>
        <v>average between 1982-2006</v>
      </c>
      <c r="HE23" s="25" t="str">
        <f>IF(ISBLANK(LitRev!HE23),".",LitRev!HE23)</f>
        <v>Scenario 1: Removal of trade U.S. ethanol trade barriers</v>
      </c>
      <c r="HF23" s="25" t="str">
        <f>IF(ISBLANK(LitRev!HF23),".",LitRev!HF23)</f>
        <v>Scenario 2: Removal of trade barriers and tax credit</v>
      </c>
      <c r="HG23" s="25" t="str">
        <f>IF(ISBLANK(LitRev!HG23),".",LitRev!HG23)</f>
        <v>1.8% Corn Yield; 0.5% ethanol yield (Relative to Base with RFS) Table 5 change less Table 4 change</v>
      </c>
      <c r="HH23" s="25" t="str">
        <f>IF(ISBLANK(LitRev!HH23),".",LitRev!HH23)</f>
        <v>4% Corn Yield; 0.5% ethanol yield (Relative to Base with RFS) Table 5 change less Table 4 change</v>
      </c>
      <c r="HI23" s="25" t="str">
        <f>IF(ISBLANK(LitRev!HI23),".",LitRev!HI23)</f>
        <v>1.8% Corn Yield; 1% ethanol yield (Relative to Base with RFS) Table 5 change less Table 4 change</v>
      </c>
      <c r="HJ23" s="25" t="str">
        <f>IF(ISBLANK(LitRev!HJ23),".",LitRev!HJ23)</f>
        <v>4% Corn Yield; 1% ethanol yield (Relative to Base with RFS) Table 5 change less Table 4 change</v>
      </c>
      <c r="HK23" s="25" t="str">
        <f>IF(ISBLANK(LitRev!HK23),".",LitRev!HK23)</f>
        <v>EISA mandate</v>
      </c>
      <c r="HL23" s="25" t="str">
        <f>IF(ISBLANK(LitRev!HL23),".",LitRev!HL23)</f>
        <v>1988 drought with a mandate</v>
      </c>
      <c r="HM23" s="25" t="str">
        <f>IF(ISBLANK(LitRev!HM23),".",LitRev!HM23)</f>
        <v>2004 bumper crop with a mandate</v>
      </c>
      <c r="HN23" s="25" t="str">
        <f>IF(ISBLANK(LitRev!HN23),".",LitRev!HN23)</f>
        <v>removal of credit with a mandate</v>
      </c>
      <c r="HO23" s="25" t="str">
        <f>IF(ISBLANK(LitRev!HO23),".",LitRev!HO23)</f>
        <v>mandate, tax credit, tariff</v>
      </c>
      <c r="HP23" s="25" t="str">
        <f>IF(ISBLANK(LitRev!HP23),".",LitRev!HP23)</f>
        <v>mandate, tariff</v>
      </c>
      <c r="HQ23" s="25" t="str">
        <f>IF(ISBLANK(LitRev!HQ23),".",LitRev!HQ23)</f>
        <v>mandate, tax credit</v>
      </c>
      <c r="HR23" s="25" t="str">
        <f>IF(ISBLANK(LitRev!HR23),".",LitRev!HR23)</f>
        <v>mandate only</v>
      </c>
      <c r="HS23" s="25" t="str">
        <f>IF(ISBLANK(LitRev!HS23),".",LitRev!HS23)</f>
        <v>.</v>
      </c>
      <c r="HT23" s="25" t="str">
        <f>IF(ISBLANK(LitRev!HT23),".",LitRev!HT23)</f>
        <v>Mandate vs. No Mandate,  Calculations based on data from FAPRI-MU (2008a).</v>
      </c>
      <c r="HU23" s="25" t="str">
        <f>IF(ISBLANK(LitRev!HU23),".",LitRev!HU23)</f>
        <v>EISA, credit, tariffs expired</v>
      </c>
      <c r="HV23" s="25" t="str">
        <f>IF(ISBLANK(LitRev!HV23),".",LitRev!HV23)</f>
        <v>EISA, credit, tariffs extended indefinitely</v>
      </c>
      <c r="HW23" s="25" t="str">
        <f>IF(ISBLANK(LitRev!HW23),".",LitRev!HW23)</f>
        <v>.</v>
      </c>
      <c r="HX23" s="25" t="str">
        <f>IF(ISBLANK(LitRev!HX23),".",LitRev!HX23)</f>
        <v>.</v>
      </c>
      <c r="HY23" s="25" t="str">
        <f>IF(ISBLANK(LitRev!HY23),".",LitRev!HY23)</f>
        <v>Baseline to long-run equilibrium</v>
      </c>
      <c r="HZ23" s="25" t="str">
        <f>IF(ISBLANK(LitRev!HZ23),".",LitRev!HZ23)</f>
        <v>($70 oil price ) vs. ($50 oil price )</v>
      </c>
      <c r="IA23" s="25" t="str">
        <f>IF(ISBLANK(LitRev!IA23),".",LitRev!IA23)</f>
        <v>High Energy Price Scenario</v>
      </c>
      <c r="IB23" s="25" t="str">
        <f>IF(ISBLANK(LitRev!IB23),".",LitRev!IB23)</f>
        <v>High Energy Price with Removal of Biofuel Tax Credits Scenario</v>
      </c>
      <c r="IC23" s="25" t="str">
        <f>IF(ISBLANK(LitRev!IC23),".",LitRev!IC23)</f>
        <v>Removal of Biofuel Support Scenario</v>
      </c>
      <c r="ID23" s="25" t="str">
        <f>IF(ISBLANK(LitRev!ID23),".",LitRev!ID23)</f>
        <v>High Energy Price with No Bottlenecks Scenario</v>
      </c>
      <c r="IE23" s="25" t="str">
        <f>IF(ISBLANK(LitRev!IE23),".",LitRev!IE23)</f>
        <v>Tax extended vs. Tax expired</v>
      </c>
      <c r="IF23" s="25" t="str">
        <f>IF(ISBLANK(LitRev!IF23),".",LitRev!IF23)</f>
        <v>.</v>
      </c>
      <c r="IG23" s="25" t="str">
        <f>IF(ISBLANK(LitRev!IG23),".",LitRev!IG23)</f>
        <v>fixed subsidy, 40$ oil price, no demand shock</v>
      </c>
      <c r="IH23" s="25" t="str">
        <f>IF(ISBLANK(LitRev!IH23),".",LitRev!IH23)</f>
        <v>fixed subsidy, 60$ oil price, no demand shock</v>
      </c>
      <c r="II23" s="25" t="str">
        <f>IF(ISBLANK(LitRev!II23),".",LitRev!II23)</f>
        <v>fixed subsidy, 80$ oil price, no demand shock</v>
      </c>
      <c r="IJ23" s="25" t="str">
        <f>IF(ISBLANK(LitRev!IJ23),".",LitRev!IJ23)</f>
        <v>fixed subsidy, 100$ oil price, no demand shock</v>
      </c>
      <c r="IK23" s="25" t="str">
        <f>IF(ISBLANK(LitRev!IK23),".",LitRev!IK23)</f>
        <v>fixed subsidy, 120$ oil price, no demand shock</v>
      </c>
      <c r="IL23" s="25" t="str">
        <f>IF(ISBLANK(LitRev!IL23),".",LitRev!IL23)</f>
        <v>fixed subsidy, 40$ oil price, demand shock</v>
      </c>
      <c r="IM23" s="25" t="str">
        <f>IF(ISBLANK(LitRev!IM23),".",LitRev!IM23)</f>
        <v>fixed subsidy, 60$ oil price, demand shock</v>
      </c>
      <c r="IN23" s="25" t="str">
        <f>IF(ISBLANK(LitRev!IN23),".",LitRev!IN23)</f>
        <v>fixed subsidy, 80$ oil price, demand shock</v>
      </c>
      <c r="IO23" s="25" t="str">
        <f>IF(ISBLANK(LitRev!IO23),".",LitRev!IO23)</f>
        <v>fixed subsidy, 100$ oil price, demand shock</v>
      </c>
      <c r="IP23" s="25" t="str">
        <f>IF(ISBLANK(LitRev!IP23),".",LitRev!IP23)</f>
        <v>fixed subsidy, 120$ oil price, demand shock</v>
      </c>
      <c r="IQ23" s="25" t="str">
        <f>IF(ISBLANK(LitRev!IQ23),".",LitRev!IQ23)</f>
        <v>No subsidy, 60$ oil price, demand shock</v>
      </c>
      <c r="IR23" s="25" t="str">
        <f>IF(ISBLANK(LitRev!IR23),".",LitRev!IR23)</f>
        <v>No subsidy, 80$ oil price, demand shock</v>
      </c>
      <c r="IS23" s="25" t="str">
        <f>IF(ISBLANK(LitRev!IS23),".",LitRev!IS23)</f>
        <v>No subsidy, 100$ oil price, demand shock</v>
      </c>
      <c r="IT23" s="25" t="str">
        <f>IF(ISBLANK(LitRev!IT23),".",LitRev!IT23)</f>
        <v>No subsidy, 120$ oil price, demand shock</v>
      </c>
      <c r="IU23" s="25" t="str">
        <f>IF(ISBLANK(LitRev!IU23),".",LitRev!IU23)</f>
        <v>Variable subsidy, 40$ oil price, demand shock</v>
      </c>
      <c r="IV23" s="25" t="str">
        <f>IF(ISBLANK(LitRev!IV23),".",LitRev!IV23)</f>
        <v>Variable subsidy, 60$ oil price, demand shock</v>
      </c>
      <c r="IW23" s="25" t="str">
        <f>IF(ISBLANK(LitRev!IW23),".",LitRev!IW23)</f>
        <v>Variable subsidy, 80$ oil price, demand shock</v>
      </c>
      <c r="IX23" s="25" t="str">
        <f>IF(ISBLANK(LitRev!IX23),".",LitRev!IX23)</f>
        <v>Variable subsidy, 100$ oil price, demand shock</v>
      </c>
      <c r="IY23" s="25" t="str">
        <f>IF(ISBLANK(LitRev!IY23),".",LitRev!IY23)</f>
        <v>Variable subsidy, 120$ oil price, demand shock</v>
      </c>
      <c r="IZ23" s="25" t="str">
        <f>IF(ISBLANK(LitRev!IZ23),".",LitRev!IZ23)</f>
        <v>RFS, 100$ oil price, demand shock</v>
      </c>
      <c r="JA23" s="25" t="str">
        <f>IF(ISBLANK(LitRev!JA23),".",LitRev!JA23)</f>
        <v>RFS, 120$ oil price, demand shock</v>
      </c>
      <c r="JB23" s="25" t="str">
        <f>IF(ISBLANK(LitRev!JB23),".",LitRev!JB23)</f>
        <v>variable subsidy, 40$ oil price, no demand shock</v>
      </c>
      <c r="JC23" s="25" t="str">
        <f>IF(ISBLANK(LitRev!JC23),".",LitRev!JC23)</f>
        <v>variable subsidy, 60$ oil price, no demand shock</v>
      </c>
      <c r="JD23" s="25" t="str">
        <f>IF(ISBLANK(LitRev!JD23),".",LitRev!JD23)</f>
        <v>RFS, 40$ oil price, no demand shock</v>
      </c>
      <c r="JE23" s="25" t="str">
        <f>IF(ISBLANK(LitRev!JE23),".",LitRev!JE23)</f>
        <v>RFS, 60$ oil price, no demand shock</v>
      </c>
      <c r="JF23" s="25" t="str">
        <f>IF(ISBLANK(LitRev!JF23),".",LitRev!JF23)</f>
        <v>RFS, 80$ oil price, no demand shock</v>
      </c>
      <c r="JG23" s="25" t="str">
        <f>IF(ISBLANK(LitRev!JG23),".",LitRev!JG23)</f>
        <v>RFS, 100$ oil price, no demand shock</v>
      </c>
      <c r="JH23" s="25" t="str">
        <f>IF(ISBLANK(LitRev!JH23),".",LitRev!JH23)</f>
        <v>RFS, 120$ oil price, no demand shock</v>
      </c>
      <c r="JI23" s="25" t="str">
        <f>IF(ISBLANK(LitRev!JI23),".",LitRev!JI23)</f>
        <v>fixed subsidy, 40$ oil price, with demand shock</v>
      </c>
      <c r="JJ23" s="25" t="str">
        <f>IF(ISBLANK(LitRev!JJ23),".",LitRev!JJ23)</f>
        <v>fixed subsidy, 60$ oil price, with 10% demand shock</v>
      </c>
      <c r="JK23" s="25" t="str">
        <f>IF(ISBLANK(LitRev!JK23),".",LitRev!JK23)</f>
        <v>fixed subsidy, 80$ oil price, with 10% demand shock</v>
      </c>
      <c r="JL23" s="25" t="str">
        <f>IF(ISBLANK(LitRev!JL23),".",LitRev!JL23)</f>
        <v>fixed subsidy, 100$ oil price, with demand shock</v>
      </c>
      <c r="JM23" s="25" t="str">
        <f>IF(ISBLANK(LitRev!JM23),".",LitRev!JM23)</f>
        <v>fixed subsidy, 120$ oil price, with 10% demand shock</v>
      </c>
      <c r="JN23" s="25" t="str">
        <f>IF(ISBLANK(LitRev!JN23),".",LitRev!JN23)</f>
        <v>variable subsidy, 40$ oil price, with demand shock</v>
      </c>
      <c r="JO23" s="25" t="str">
        <f>IF(ISBLANK(LitRev!JO23),".",LitRev!JO23)</f>
        <v>variable subsidy, 60$ oil price, with 10% demand shock</v>
      </c>
      <c r="JP23" s="25" t="str">
        <f>IF(ISBLANK(LitRev!JP23),".",LitRev!JP23)</f>
        <v>RFS, 40$ oil price, with 10% demand shock</v>
      </c>
      <c r="JQ23" s="25" t="str">
        <f>IF(ISBLANK(LitRev!JQ23),".",LitRev!JQ23)</f>
        <v>RFS, 60$ oil price, with 10% demand shock</v>
      </c>
      <c r="JR23" s="25" t="str">
        <f>IF(ISBLANK(LitRev!JR23),".",LitRev!JR23)</f>
        <v>RFS, 80$ oil price, with 10% demand shock</v>
      </c>
      <c r="JS23" s="25" t="str">
        <f>IF(ISBLANK(LitRev!JS23),".",LitRev!JS23)</f>
        <v xml:space="preserve">fixed subsidy, 40$ oil price, no demand shock,corn yield increased 30% </v>
      </c>
      <c r="JT23" s="25" t="str">
        <f>IF(ISBLANK(LitRev!JT23),".",LitRev!JT23)</f>
        <v xml:space="preserve">fixed subsidy, 60$ oil price, no demand shock, corn yield increased 30% </v>
      </c>
      <c r="JU23" s="25" t="str">
        <f>IF(ISBLANK(LitRev!JU23),".",LitRev!JU23)</f>
        <v xml:space="preserve">fixed subsidy, 80$ oil price, no demand shock, corn yield increased 30% </v>
      </c>
      <c r="JV23" s="25" t="str">
        <f>IF(ISBLANK(LitRev!JV23),".",LitRev!JV23)</f>
        <v xml:space="preserve">fixed subsidy, 100$ oil price, no demand shock, corn yield increased 30% </v>
      </c>
      <c r="JW23" s="25" t="str">
        <f>IF(ISBLANK(LitRev!JW23),".",LitRev!JW23)</f>
        <v xml:space="preserve">fixed subsidy, 120$ oil price, no demand shock, corn yield increased 30% </v>
      </c>
      <c r="JX23" s="25" t="str">
        <f>IF(ISBLANK(LitRev!JX23),".",LitRev!JX23)</f>
        <v xml:space="preserve">variable subsidy, 40$ oil price, no demand shock, corn yield increased 30% </v>
      </c>
      <c r="JY23" s="25" t="str">
        <f>IF(ISBLANK(LitRev!JY23),".",LitRev!JY23)</f>
        <v xml:space="preserve">variable subsidy, 60$ oil price, no demand shock, corn yield increased 30% </v>
      </c>
      <c r="JZ23" s="25" t="str">
        <f>IF(ISBLANK(LitRev!JZ23),".",LitRev!JZ23)</f>
        <v xml:space="preserve">RFS, 40$ oil price, no demand shock, corn yield increased 30% </v>
      </c>
      <c r="KA23" s="25" t="str">
        <f>IF(ISBLANK(LitRev!KA23),".",LitRev!KA23)</f>
        <v xml:space="preserve">RFS, 60$ oil price, no demand shock, corn yield increased 30% </v>
      </c>
      <c r="KB23" s="25" t="str">
        <f>IF(ISBLANK(LitRev!KB23),".",LitRev!KB23)</f>
        <v xml:space="preserve">RFS, 80$ oil price, no demand shock, corn yield increased 30% </v>
      </c>
      <c r="KC23" s="25" t="str">
        <f>IF(ISBLANK(LitRev!KC23),".",LitRev!KC23)</f>
        <v xml:space="preserve">fixed subsidy, 40$ oil price, with demand shock, corn yield increased 30% </v>
      </c>
      <c r="KD23" s="25" t="str">
        <f>IF(ISBLANK(LitRev!KD23),".",LitRev!KD23)</f>
        <v xml:space="preserve">fixed subsidy, 60$ oil price, with 10% demand shock, corn yield increased 30% </v>
      </c>
      <c r="KE23" s="25" t="str">
        <f>IF(ISBLANK(LitRev!KE23),".",LitRev!KE23)</f>
        <v xml:space="preserve">fixed subsidy, 80$ oil price, with 10% demand shock, corn yield increased 30% </v>
      </c>
      <c r="KF23" s="25" t="str">
        <f>IF(ISBLANK(LitRev!KF23),".",LitRev!KF23)</f>
        <v xml:space="preserve">fixed subsidy, 100$ oil price, with demand shock, corn yield increased 30% </v>
      </c>
      <c r="KG23" s="25" t="str">
        <f>IF(ISBLANK(LitRev!KG23),".",LitRev!KG23)</f>
        <v xml:space="preserve">fixed subsidy, 120$ oil price, with 10% demand shock, corn yield increased 30% </v>
      </c>
      <c r="KH23" s="25" t="str">
        <f>IF(ISBLANK(LitRev!KH23),".",LitRev!KH23)</f>
        <v xml:space="preserve">variable subsidy, 40$ oil price, with demand shock, corn yield increased 30% </v>
      </c>
      <c r="KI23" s="25" t="str">
        <f>IF(ISBLANK(LitRev!KI23),".",LitRev!KI23)</f>
        <v xml:space="preserve">variable subsidy, 60$ oil price, with 10% demand shock, corn yield increased 30% </v>
      </c>
      <c r="KJ23" s="25" t="str">
        <f>IF(ISBLANK(LitRev!KJ23),".",LitRev!KJ23)</f>
        <v xml:space="preserve">RFS, 40$ oil price, with 10% demand shock, corn yield increased 30% </v>
      </c>
      <c r="KK23" s="25" t="str">
        <f>IF(ISBLANK(LitRev!KK23),".",LitRev!KK23)</f>
        <v xml:space="preserve">RFS, 60$ oil price, with 10% demand shock, corn yield increased 30% </v>
      </c>
      <c r="KL23" s="25" t="str">
        <f>IF(ISBLANK(LitRev!KL23),".",LitRev!KL23)</f>
        <v xml:space="preserve">fixed subsidy, 40$ oil price, with 10% demand shock, corn yield increased 30% , corn yield increased 30% </v>
      </c>
      <c r="KM23" s="25" t="str">
        <f>IF(ISBLANK(LitRev!KM23),".",LitRev!KM23)</f>
        <v xml:space="preserve">fixed subsidy, 60$ oil price, with 10% demand shock, corn yield increased 30%  </v>
      </c>
      <c r="KN23" s="25" t="str">
        <f>IF(ISBLANK(LitRev!KN23),".",LitRev!KN23)</f>
        <v xml:space="preserve">fixed subsidy, 80$ oil price, with 10% demand shock, corn yield increased 30%  </v>
      </c>
      <c r="KO23" s="25" t="str">
        <f>IF(ISBLANK(LitRev!KO23),".",LitRev!KO23)</f>
        <v xml:space="preserve">fixed subsidy, 100$ oil price, with 10% demand shock, corn yield increased 30%  </v>
      </c>
      <c r="KP23" s="25" t="str">
        <f>IF(ISBLANK(LitRev!KP23),".",LitRev!KP23)</f>
        <v xml:space="preserve">fixed subsidy, 120$ oil price, with 10% demand shock, corn yield increased 30%  </v>
      </c>
      <c r="KQ23" s="25" t="str">
        <f>IF(ISBLANK(LitRev!KQ23),".",LitRev!KQ23)</f>
        <v xml:space="preserve">no subsidy, 40$ oil price, with 10% demand shock, corn yield increased 30%  </v>
      </c>
      <c r="KR23" s="25" t="str">
        <f>IF(ISBLANK(LitRev!KR23),".",LitRev!KR23)</f>
        <v xml:space="preserve">no subsidy, 60$ oil price, with 10% demand shock, corn yield increased 30%  </v>
      </c>
      <c r="KS23" s="25" t="str">
        <f>IF(ISBLANK(LitRev!KS23),".",LitRev!KS23)</f>
        <v xml:space="preserve">no subsidy, 80$ oil price, with 10% demand shock, corn yield increased 30%  </v>
      </c>
      <c r="KT23" s="25" t="str">
        <f>IF(ISBLANK(LitRev!KT23),".",LitRev!KT23)</f>
        <v xml:space="preserve">no subsidy, 100$ oil price, with 10% demand shock, corn yield increased 30%  </v>
      </c>
      <c r="KU23" s="25" t="str">
        <f>IF(ISBLANK(LitRev!KU23),".",LitRev!KU23)</f>
        <v xml:space="preserve">no subsidy, 120$ oil price, with 10% demand shock, corn yield increased 30%  </v>
      </c>
      <c r="KV23" s="25" t="str">
        <f>IF(ISBLANK(LitRev!KV23),".",LitRev!KV23)</f>
        <v xml:space="preserve">variable subsidy, 40$ oil price, with 10% demand shock, corn yield increased 30%  </v>
      </c>
      <c r="KW23" s="25" t="str">
        <f>IF(ISBLANK(LitRev!KW23),".",LitRev!KW23)</f>
        <v xml:space="preserve">variable subsidy, 60$ oil price, with 10% demand shock, corn yield increased 30%  </v>
      </c>
      <c r="KX23" s="25" t="str">
        <f>IF(ISBLANK(LitRev!KX23),".",LitRev!KX23)</f>
        <v xml:space="preserve">variable subsidy, 80$ oil price, with 10% demand shock, corn yield increased 30%  </v>
      </c>
      <c r="KY23" s="25" t="str">
        <f>IF(ISBLANK(LitRev!KY23),".",LitRev!KY23)</f>
        <v xml:space="preserve">variable subsidy, 100$ oil price, with 10% demand shock, corn yield increased 30%  </v>
      </c>
      <c r="KZ23" s="25" t="str">
        <f>IF(ISBLANK(LitRev!KZ23),".",LitRev!KZ23)</f>
        <v xml:space="preserve">variable subsidy, 120$ oil price, with 10% demand shock, corn yield increased 30%  </v>
      </c>
      <c r="LA23" s="25" t="str">
        <f>IF(ISBLANK(LitRev!LA23),".",LitRev!LA23)</f>
        <v xml:space="preserve">RFS, 60$ oil price, with 10% demand shock, corn yield increased 30%  </v>
      </c>
      <c r="LB23" s="25" t="str">
        <f>IF(ISBLANK(LitRev!LB23),".",LitRev!LB23)</f>
        <v xml:space="preserve">RFS, 80$ oil price, with 10% demand shock, corn yield increased 30%  </v>
      </c>
      <c r="LC23" s="25" t="str">
        <f>IF(ISBLANK(LitRev!LC23),".",LitRev!LC23)</f>
        <v xml:space="preserve">RFS, 100$ oil price, with 10% demand shock, corn yield increased 30%  </v>
      </c>
      <c r="LD23" s="25" t="str">
        <f>IF(ISBLANK(LitRev!LD23),".",LitRev!LD23)</f>
        <v xml:space="preserve">RFS, 120$ oil price, with 10% demand shock, corn yield increased 30%  </v>
      </c>
      <c r="LE23" s="25" t="str">
        <f>IF(ISBLANK(LitRev!LE23),".",LitRev!LE23)</f>
        <v xml:space="preserve"> downside risk aversion, without biofuel policy (but WITH biofuel prod)</v>
      </c>
      <c r="LF23" s="25" t="str">
        <f>IF(ISBLANK(LitRev!LF23),".",LitRev!LF23)</f>
        <v>downside risk aversion, with biofuel policy AND biofuel prod</v>
      </c>
      <c r="LG23" s="25" t="str">
        <f>IF(ISBLANK(LitRev!LG23),".",LitRev!LG23)</f>
        <v>oil price increased by $10 + E85 Botteneck (not enough FFVs absorb expansion in ethanol supply)</v>
      </c>
      <c r="LH23" s="25" t="str">
        <f>IF(ISBLANK(LitRev!LH23),".",LitRev!LH23)</f>
        <v>Mandate + drought</v>
      </c>
      <c r="LI23" s="25">
        <f>IF(ISBLANK(LitRev!LI23),".",LitRev!LI23)</f>
        <v>2005</v>
      </c>
      <c r="LJ23" s="25">
        <f>IF(ISBLANK(LitRev!LJ23),".",LitRev!LJ23)</f>
        <v>2010</v>
      </c>
      <c r="LK23" s="25" t="str">
        <f>IF(ISBLANK(LitRev!LK23),".",LitRev!LK23)</f>
        <v>.</v>
      </c>
      <c r="LL23" s="25" t="str">
        <f>IF(ISBLANK(LitRev!LL23),".",LitRev!LL23)</f>
        <v>Use results for sensitivity to "crop ethanol mandate" information from table 4 in those cases where the mandate is definitely binding and there is a corn price change. This choice means omitting all reductions below 14 b.g. in the normal yield case and the final reduction with drought because we cannot know how the level of ethanol use in the no mandate last case.</v>
      </c>
      <c r="LM23" s="25" t="str">
        <f>IF(ISBLANK(LitRev!LM23),".",LitRev!LM23)</f>
        <v>Use results for sensitivity to "crop ethanol mandate" information from table 4 in those cases where the mandate is definitely binding and there is a corn price change. This choice means omitting all reductions below 14 b.g. in the normal yield case and the final reduction with drought because we cannot know how the level of ethanol use in the no mandate last case.</v>
      </c>
      <c r="LN23" s="25" t="str">
        <f>IF(ISBLANK(LitRev!LN23),".",LitRev!LN23)</f>
        <v>Use results for sensitivity to "crop ethanol mandate" information from table 4 in those cases where the mandate is definitely binding and there is a corn price change. This choice means omitting all reductions below 14 b.g. in the normal yield case and the final reduction with drought because we cannot know how the level of ethanol use in the no mandate last case.</v>
      </c>
      <c r="LO23" s="25" t="str">
        <f>IF(ISBLANK(LitRev!LO23),".",LitRev!LO23)</f>
        <v>Use results for sensitivity to "crop ethanol mandate" information from table 4 in those cases where the mandate is definitely binding and there is a corn price change. This choice means omitting all reductions below 14 b.g. in the normal yield case and the final reduction with drought because we cannot know how the level of ethanol use in the no mandate last case.</v>
      </c>
      <c r="LP23" s="25" t="str">
        <f>IF(ISBLANK(LitRev!LP23),".",LitRev!LP23)</f>
        <v>Use results for sensitivity to "crop ethanol mandate" information from table 4 in those cases where the mandate is definitely binding and there is a corn price change. This choice means omitting all reductions below 14 b.g. in the normal yield case and the final reduction with drought because we cannot know how the level of ethanol use in the no mandate last case.</v>
      </c>
      <c r="LQ23" s="25" t="str">
        <f>IF(ISBLANK(LitRev!LQ23),".",LitRev!LQ23)</f>
        <v>Use results for sensitivity to "crop ethanol mandate" information from table 4 in those cases where the mandate is definitely binding and there is a corn price change. This choice means omitting all reductions below 14 b.g. in the normal yield case and the final reduction with drought because we cannot know how the level of ethanol use in the no mandate last case.</v>
      </c>
      <c r="LR23" s="25" t="str">
        <f>IF(ISBLANK(LitRev!LR23),".",LitRev!LR23)</f>
        <v>Use results for sensitivity to "crop ethanol mandate" information from table 4 in those cases where the mandate is definitely binding and there is a corn price change. This choice means omitting all reductions below 14 b.g. in the normal yield case and the final reduction with drought because we cannot know how the level of ethanol use in the no mandate last case.</v>
      </c>
      <c r="LS23" s="25" t="str">
        <f>IF(ISBLANK(LitRev!LS23),".",LitRev!LS23)</f>
        <v>Use results for sensitivity to "crop ethanol mandate" information from table 4 in those cases where the mandate is definitely binding and there is a corn price change. This choice means omitting all reductions below 14 b.g. in the normal yield case and the final reduction with drought because we cannot know how the level of ethanol use in the no mandate last case.</v>
      </c>
      <c r="LT23" s="25" t="str">
        <f>IF(ISBLANK(LitRev!LT23),".",LitRev!LT23)</f>
        <v>Use results for sensitivity to "crop ethanol mandate" information from table 4 in those cases where the mandate is definitely binding and there is a corn price change. This choice means omitting all reductions below 14 b.g. in the normal yield case and the final reduction with drought because we cannot know how the level of ethanol use in the no mandate last case.</v>
      </c>
      <c r="LU23" s="25" t="str">
        <f>IF(ISBLANK(LitRev!LU23),".",LitRev!LU23)</f>
        <v>Use results for sensitivity to "crop ethanol mandate" information from table 4 in those cases where the mandate is definitely binding and there is a corn price change. This choice means omitting all reductions below 14 b.g. in the normal yield case and the final reduction with drought because we cannot know how the level of ethanol use in the no mandate last case. This assumes the mandate remains binding when halved in the drought case, as also suggested in the sensitivity analysis results</v>
      </c>
      <c r="LV23" s="25" t="str">
        <f>IF(ISBLANK(LitRev!LV23),".",LitRev!LV23)</f>
        <v>.</v>
      </c>
      <c r="LW23" s="25" t="str">
        <f>IF(ISBLANK(LitRev!LW23),".",LitRev!LW23)</f>
        <v>.</v>
      </c>
      <c r="LX23" s="25" t="str">
        <f>IF(ISBLANK(LitRev!LX23),".",LitRev!LX23)</f>
        <v>.</v>
      </c>
      <c r="LY23" s="25" t="str">
        <f>IF(ISBLANK(LitRev!LY23),".",LitRev!LY23)</f>
        <v>.</v>
      </c>
      <c r="LZ23" s="25" t="str">
        <f>IF(ISBLANK(LitRev!LZ23),".",LitRev!LZ23)</f>
        <v>.</v>
      </c>
      <c r="MA23" s="25" t="str">
        <f>IF(ISBLANK(LitRev!MA23),".",LitRev!MA23)</f>
        <v>.</v>
      </c>
      <c r="MB23" s="25" t="str">
        <f>IF(ISBLANK(LitRev!MB23),".",LitRev!MB23)</f>
        <v>.</v>
      </c>
      <c r="MC23" s="25" t="str">
        <f>IF(ISBLANK(LitRev!MC23),".",LitRev!MC23)</f>
        <v>.</v>
      </c>
      <c r="MD23" s="25" t="str">
        <f>IF(ISBLANK(LitRev!MD23),".",LitRev!MD23)</f>
        <v>.</v>
      </c>
      <c r="ME23" s="25" t="str">
        <f>IF(ISBLANK(LitRev!ME23),".",LitRev!ME23)</f>
        <v>.</v>
      </c>
      <c r="MF23" s="25" t="str">
        <f>IF(ISBLANK(LitRev!MF23),".",LitRev!MF23)</f>
        <v>.</v>
      </c>
      <c r="MG23" s="25" t="str">
        <f>IF(ISBLANK(LitRev!MG23),".",LitRev!MG23)</f>
        <v>.</v>
      </c>
      <c r="MH23" s="25" t="str">
        <f>IF(ISBLANK(LitRev!MH23),".",LitRev!MH23)</f>
        <v>Base case. Sensitivity analysis is ignored as authors focus on main case.</v>
      </c>
      <c r="MI23" s="25" t="str">
        <f>IF(ISBLANK(LitRev!MI23),".",LitRev!MI23)</f>
        <v>.</v>
      </c>
      <c r="MJ23" s="25" t="str">
        <f>IF(ISBLANK(LitRev!MJ23),".",LitRev!MJ23)</f>
        <v>.</v>
      </c>
      <c r="MK23" s="25" t="str">
        <f>IF(ISBLANK(LitRev!MK23),".",LitRev!MK23)</f>
        <v>.</v>
      </c>
      <c r="ML23" s="25" t="str">
        <f>IF(ISBLANK(LitRev!ML23),".",LitRev!ML23)</f>
        <v>.</v>
      </c>
      <c r="MM23" s="25" t="str">
        <f>IF(ISBLANK(LitRev!MM23),".",LitRev!MM23)</f>
        <v>.</v>
      </c>
      <c r="MN23" s="25" t="str">
        <f>IF(ISBLANK(LitRev!MN23),".",LitRev!MN23)</f>
        <v>.</v>
      </c>
      <c r="MO23" s="25" t="str">
        <f>IF(ISBLANK(LitRev!MO23),".",LitRev!MO23)</f>
        <v>.</v>
      </c>
      <c r="MP23" s="25" t="str">
        <f>IF(ISBLANK(LitRev!MP23),".",LitRev!MP23)</f>
        <v>.</v>
      </c>
      <c r="MQ23" s="25" t="str">
        <f>IF(ISBLANK(LitRev!MQ23),".",LitRev!MQ23)</f>
        <v>.</v>
      </c>
      <c r="MR23" s="25" t="str">
        <f>IF(ISBLANK(LitRev!MR23),".",LitRev!MR23)</f>
        <v>.</v>
      </c>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5"/>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5"/>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5"/>
      <c r="RK23" s="25"/>
      <c r="RL23" s="25"/>
      <c r="RM23" s="25"/>
      <c r="RN23" s="25"/>
      <c r="RO23" s="25"/>
    </row>
    <row r="24" spans="1:483" x14ac:dyDescent="0.25">
      <c r="A24" s="33" t="s">
        <v>1134</v>
      </c>
      <c r="B24" t="s">
        <v>1918</v>
      </c>
      <c r="C24" s="25">
        <f>IF(ISBLANK(LitRev!C24),".",LitRev!C24)</f>
        <v>2013</v>
      </c>
      <c r="D24" s="25">
        <f>IF(ISBLANK(LitRev!D24),".",LitRev!D24)</f>
        <v>2013</v>
      </c>
      <c r="E24" s="25">
        <f>IF(ISBLANK(LitRev!E24),".",LitRev!E24)</f>
        <v>2013</v>
      </c>
      <c r="F24" s="25">
        <f>IF(ISBLANK(LitRev!F24),".",LitRev!F24)</f>
        <v>2013</v>
      </c>
      <c r="G24" s="25">
        <f>IF(ISBLANK(LitRev!G24),".",LitRev!G24)</f>
        <v>2013</v>
      </c>
      <c r="H24" s="25">
        <f>IF(ISBLANK(LitRev!H24),".",LitRev!H24)</f>
        <v>2013</v>
      </c>
      <c r="I24" s="25">
        <f>IF(ISBLANK(LitRev!I24),".",LitRev!I24)</f>
        <v>2013</v>
      </c>
      <c r="J24" s="25">
        <f>IF(ISBLANK(LitRev!J24),".",LitRev!J24)</f>
        <v>2013</v>
      </c>
      <c r="K24" s="25">
        <f>IF(ISBLANK(LitRev!K24),".",LitRev!K24)</f>
        <v>2013</v>
      </c>
      <c r="L24" s="25">
        <f>IF(ISBLANK(LitRev!L24),".",LitRev!L24)</f>
        <v>2013</v>
      </c>
      <c r="M24" s="25">
        <f>IF(ISBLANK(LitRev!M24),".",LitRev!M24)</f>
        <v>2013</v>
      </c>
      <c r="N24" s="25">
        <f>IF(ISBLANK(LitRev!N24),".",LitRev!N24)</f>
        <v>2013</v>
      </c>
      <c r="O24" s="25">
        <f>IF(ISBLANK(LitRev!O24),".",LitRev!O24)</f>
        <v>2013</v>
      </c>
      <c r="P24" s="25">
        <f>IF(ISBLANK(LitRev!P24),".",LitRev!P24)</f>
        <v>2013</v>
      </c>
      <c r="Q24" s="25">
        <f>IF(ISBLANK(LitRev!Q24),".",LitRev!Q24)</f>
        <v>2013</v>
      </c>
      <c r="R24" s="25">
        <f>IF(ISBLANK(LitRev!R24),".",LitRev!R24)</f>
        <v>2013</v>
      </c>
      <c r="S24" s="25">
        <f>IF(ISBLANK(LitRev!S24),".",LitRev!S24)</f>
        <v>2013</v>
      </c>
      <c r="T24" s="25">
        <f>IF(ISBLANK(LitRev!T24),".",LitRev!T24)</f>
        <v>2013</v>
      </c>
      <c r="U24" s="25">
        <f>IF(ISBLANK(LitRev!U24),".",LitRev!U24)</f>
        <v>2010</v>
      </c>
      <c r="V24" s="25">
        <f>IF(ISBLANK(LitRev!V24),".",LitRev!V24)</f>
        <v>2010</v>
      </c>
      <c r="W24" s="25">
        <f>IF(ISBLANK(LitRev!W24),".",LitRev!W24)</f>
        <v>2010</v>
      </c>
      <c r="X24" s="25">
        <f>IF(ISBLANK(LitRev!X24),".",LitRev!X24)</f>
        <v>2010</v>
      </c>
      <c r="Y24" s="25">
        <f>IF(ISBLANK(LitRev!Y24),".",LitRev!Y24)</f>
        <v>2010</v>
      </c>
      <c r="Z24" s="25">
        <f>IF(ISBLANK(LitRev!Z24),".",LitRev!Z24)</f>
        <v>2010</v>
      </c>
      <c r="AA24" s="25">
        <f>IF(ISBLANK(LitRev!AA24),".",LitRev!AA24)</f>
        <v>2010</v>
      </c>
      <c r="AB24" s="25">
        <f>IF(ISBLANK(LitRev!AB24),".",LitRev!AB24)</f>
        <v>2010</v>
      </c>
      <c r="AC24" s="25">
        <f>IF(ISBLANK(LitRev!AC24),".",LitRev!AC24)</f>
        <v>2010</v>
      </c>
      <c r="AD24" s="25">
        <f>IF(ISBLANK(LitRev!AD24),".",LitRev!AD24)</f>
        <v>2010</v>
      </c>
      <c r="AE24" s="25">
        <f>IF(ISBLANK(LitRev!AE24),".",LitRev!AE24)</f>
        <v>2010</v>
      </c>
      <c r="AF24" s="25">
        <f>IF(ISBLANK(LitRev!AF24),".",LitRev!AF24)</f>
        <v>2010</v>
      </c>
      <c r="AG24" s="25">
        <f>IF(ISBLANK(LitRev!AG24),".",LitRev!AG24)</f>
        <v>2010</v>
      </c>
      <c r="AH24" s="25">
        <f>IF(ISBLANK(LitRev!AH24),".",LitRev!AH24)</f>
        <v>2010</v>
      </c>
      <c r="AI24" s="25">
        <f>IF(ISBLANK(LitRev!AI24),".",LitRev!AI24)</f>
        <v>2010</v>
      </c>
      <c r="AJ24" s="25">
        <f>IF(ISBLANK(LitRev!AJ24),".",LitRev!AJ24)</f>
        <v>2011</v>
      </c>
      <c r="AK24" s="25">
        <f>IF(ISBLANK(LitRev!AK24),".",LitRev!AK24)</f>
        <v>2011</v>
      </c>
      <c r="AL24" s="25">
        <f>IF(ISBLANK(LitRev!AL24),".",LitRev!AL24)</f>
        <v>2011</v>
      </c>
      <c r="AM24" s="25">
        <f>IF(ISBLANK(LitRev!AM24),".",LitRev!AM24)</f>
        <v>2011</v>
      </c>
      <c r="AN24" s="25">
        <f>IF(ISBLANK(LitRev!AN24),".",LitRev!AN24)</f>
        <v>2011</v>
      </c>
      <c r="AO24" s="25">
        <f>IF(ISBLANK(LitRev!AO24),".",LitRev!AO24)</f>
        <v>2012</v>
      </c>
      <c r="AP24" s="25">
        <f>IF(ISBLANK(LitRev!AP24),".",LitRev!AP24)</f>
        <v>2012</v>
      </c>
      <c r="AQ24" s="25">
        <f>IF(ISBLANK(LitRev!AQ24),".",LitRev!AQ24)</f>
        <v>2012</v>
      </c>
      <c r="AR24" s="25">
        <f>IF(ISBLANK(LitRev!AR24),".",LitRev!AR24)</f>
        <v>2013</v>
      </c>
      <c r="AS24" s="25">
        <f>IF(ISBLANK(LitRev!AS24),".",LitRev!AS24)</f>
        <v>2013</v>
      </c>
      <c r="AT24" s="25">
        <f>IF(ISBLANK(LitRev!AT24),".",LitRev!AT24)</f>
        <v>2013</v>
      </c>
      <c r="AU24" s="25">
        <f>IF(ISBLANK(LitRev!AU24),".",LitRev!AU24)</f>
        <v>2013</v>
      </c>
      <c r="AV24" s="25">
        <f>IF(ISBLANK(LitRev!AV24),".",LitRev!AV24)</f>
        <v>2013</v>
      </c>
      <c r="AW24" s="25">
        <f>IF(ISBLANK(LitRev!AW24),".",LitRev!AW24)</f>
        <v>2013</v>
      </c>
      <c r="AX24" s="25">
        <f>IF(ISBLANK(LitRev!AX24),".",LitRev!AX24)</f>
        <v>2013</v>
      </c>
      <c r="AY24" s="25">
        <f>IF(ISBLANK(LitRev!AY24),".",LitRev!AY24)</f>
        <v>2010</v>
      </c>
      <c r="AZ24" s="25">
        <f>IF(ISBLANK(LitRev!AZ24),".",LitRev!AZ24)</f>
        <v>2010</v>
      </c>
      <c r="BA24" s="25">
        <f>IF(ISBLANK(LitRev!BA24),".",LitRev!BA24)</f>
        <v>2014</v>
      </c>
      <c r="BB24" s="25">
        <f>IF(ISBLANK(LitRev!BB24),".",LitRev!BB24)</f>
        <v>2014</v>
      </c>
      <c r="BC24" s="25">
        <f>IF(ISBLANK(LitRev!BC24),".",LitRev!BC24)</f>
        <v>2014</v>
      </c>
      <c r="BD24" s="25">
        <f>IF(ISBLANK(LitRev!BD24),".",LitRev!BD24)</f>
        <v>2014</v>
      </c>
      <c r="BE24" s="25">
        <f>IF(ISBLANK(LitRev!BE24),".",LitRev!BE24)</f>
        <v>2012</v>
      </c>
      <c r="BF24" s="25">
        <f>IF(ISBLANK(LitRev!BF24),".",LitRev!BF24)</f>
        <v>2012</v>
      </c>
      <c r="BG24" s="25">
        <f>IF(ISBLANK(LitRev!BG24),".",LitRev!BG24)</f>
        <v>2014</v>
      </c>
      <c r="BH24" s="25">
        <f>IF(ISBLANK(LitRev!BH24),".",LitRev!BH24)</f>
        <v>2014</v>
      </c>
      <c r="BI24" s="25">
        <f>IF(ISBLANK(LitRev!BI24),".",LitRev!BI24)</f>
        <v>2014</v>
      </c>
      <c r="BJ24" s="25">
        <f>IF(ISBLANK(LitRev!BJ24),".",LitRev!BJ24)</f>
        <v>2011</v>
      </c>
      <c r="BK24" s="25">
        <f>IF(ISBLANK(LitRev!BK24),".",LitRev!BK24)</f>
        <v>2011</v>
      </c>
      <c r="BL24" s="25">
        <f>IF(ISBLANK(LitRev!BL24),".",LitRev!BL24)</f>
        <v>2012</v>
      </c>
      <c r="BM24" s="25">
        <f>IF(ISBLANK(LitRev!BM24),".",LitRev!BM24)</f>
        <v>2012</v>
      </c>
      <c r="BN24" s="25">
        <f>IF(ISBLANK(LitRev!BN24),".",LitRev!BN24)</f>
        <v>2012</v>
      </c>
      <c r="BO24" s="25">
        <f>IF(ISBLANK(LitRev!BO24),".",LitRev!BO24)</f>
        <v>2012</v>
      </c>
      <c r="BP24" s="25">
        <f>IF(ISBLANK(LitRev!BP24),".",LitRev!BP24)</f>
        <v>2012</v>
      </c>
      <c r="BQ24" s="25">
        <f>IF(ISBLANK(LitRev!BQ24),".",LitRev!BQ24)</f>
        <v>2012</v>
      </c>
      <c r="BR24" s="25">
        <f>IF(ISBLANK(LitRev!BR24),".",LitRev!BR24)</f>
        <v>2012</v>
      </c>
      <c r="BS24" s="25">
        <f>IF(ISBLANK(LitRev!BS24),".",LitRev!BS24)</f>
        <v>2014</v>
      </c>
      <c r="BT24" s="25">
        <f>IF(ISBLANK(LitRev!BT24),".",LitRev!BT24)</f>
        <v>2011</v>
      </c>
      <c r="BU24" s="25">
        <f>IF(ISBLANK(LitRev!BU24),".",LitRev!BU24)</f>
        <v>2011</v>
      </c>
      <c r="BV24" s="25">
        <f>IF(ISBLANK(LitRev!BV24),".",LitRev!BV24)</f>
        <v>2011</v>
      </c>
      <c r="BW24" s="25">
        <f>IF(ISBLANK(LitRev!BW24),".",LitRev!BW24)</f>
        <v>2011</v>
      </c>
      <c r="BX24" s="25">
        <f>IF(ISBLANK(LitRev!BX24),".",LitRev!BX24)</f>
        <v>2011</v>
      </c>
      <c r="BY24" s="25">
        <f>IF(ISBLANK(LitRev!BY24),".",LitRev!BY24)</f>
        <v>2011</v>
      </c>
      <c r="BZ24" s="25">
        <f>IF(ISBLANK(LitRev!BZ24),".",LitRev!BZ24)</f>
        <v>2015</v>
      </c>
      <c r="CA24" s="25">
        <f>IF(ISBLANK(LitRev!CA24),".",LitRev!CA24)</f>
        <v>2010</v>
      </c>
      <c r="CB24" s="25">
        <f>IF(ISBLANK(LitRev!CB24),".",LitRev!CB24)</f>
        <v>2010</v>
      </c>
      <c r="CC24" s="25">
        <f>IF(ISBLANK(LitRev!CC24),".",LitRev!CC24)</f>
        <v>2010</v>
      </c>
      <c r="CD24" s="25">
        <f>IF(ISBLANK(LitRev!CD24),".",LitRev!CD24)</f>
        <v>2010</v>
      </c>
      <c r="CE24" s="25">
        <f>IF(ISBLANK(LitRev!CE24),".",LitRev!CE24)</f>
        <v>2010</v>
      </c>
      <c r="CF24" s="25">
        <f>IF(ISBLANK(LitRev!CF24),".",LitRev!CF24)</f>
        <v>2010</v>
      </c>
      <c r="CG24" s="25">
        <f>IF(ISBLANK(LitRev!CG24),".",LitRev!CG24)</f>
        <v>2010</v>
      </c>
      <c r="CH24" s="25">
        <f>IF(ISBLANK(LitRev!CH24),".",LitRev!CH24)</f>
        <v>2010</v>
      </c>
      <c r="CI24" s="25">
        <f>IF(ISBLANK(LitRev!CI24),".",LitRev!CI24)</f>
        <v>2010</v>
      </c>
      <c r="CJ24" s="25">
        <f>IF(ISBLANK(LitRev!CJ24),".",LitRev!CJ24)</f>
        <v>2010</v>
      </c>
      <c r="CK24" s="25">
        <f>IF(ISBLANK(LitRev!CK24),".",LitRev!CK24)</f>
        <v>2010</v>
      </c>
      <c r="CL24" s="25">
        <f>IF(ISBLANK(LitRev!CL24),".",LitRev!CL24)</f>
        <v>2014</v>
      </c>
      <c r="CM24" s="25">
        <f>IF(ISBLANK(LitRev!CM24),".",LitRev!CM24)</f>
        <v>2014</v>
      </c>
      <c r="CN24" s="25">
        <f>IF(ISBLANK(LitRev!CN24),".",LitRev!CN24)</f>
        <v>2014</v>
      </c>
      <c r="CO24" s="25">
        <f>IF(ISBLANK(LitRev!CO24),".",LitRev!CO24)</f>
        <v>2012</v>
      </c>
      <c r="CP24" s="25">
        <f>IF(ISBLANK(LitRev!CP24),".",LitRev!CP24)</f>
        <v>2014</v>
      </c>
      <c r="CQ24" s="25">
        <f>IF(ISBLANK(LitRev!CQ24),".",LitRev!CQ24)</f>
        <v>2013</v>
      </c>
      <c r="CR24" s="25">
        <f>IF(ISBLANK(LitRev!CR24),".",LitRev!CR24)</f>
        <v>2013</v>
      </c>
      <c r="CS24" s="25">
        <f>IF(ISBLANK(LitRev!CS24),".",LitRev!CS24)</f>
        <v>2013</v>
      </c>
      <c r="CT24" s="25">
        <f>IF(ISBLANK(LitRev!CT24),".",LitRev!CT24)</f>
        <v>2012</v>
      </c>
      <c r="CU24" s="25">
        <f>IF(ISBLANK(LitRev!CU24),".",LitRev!CU24)</f>
        <v>2012</v>
      </c>
      <c r="CV24" s="25">
        <f>IF(ISBLANK(LitRev!CV24),".",LitRev!CV24)</f>
        <v>2012</v>
      </c>
      <c r="CW24" s="25">
        <f>IF(ISBLANK(LitRev!CW24),".",LitRev!CW24)</f>
        <v>2012</v>
      </c>
      <c r="CX24" s="25">
        <f>IF(ISBLANK(LitRev!CX24),".",LitRev!CX24)</f>
        <v>2012</v>
      </c>
      <c r="CY24" s="25">
        <f>IF(ISBLANK(LitRev!CY24),".",LitRev!CY24)</f>
        <v>2012</v>
      </c>
      <c r="CZ24" s="25">
        <f>IF(ISBLANK(LitRev!CZ24),".",LitRev!CZ24)</f>
        <v>2012</v>
      </c>
      <c r="DA24" s="25">
        <f>IF(ISBLANK(LitRev!DA24),".",LitRev!DA24)</f>
        <v>2012</v>
      </c>
      <c r="DB24" s="25">
        <f>IF(ISBLANK(LitRev!DB24),".",LitRev!DB24)</f>
        <v>2013</v>
      </c>
      <c r="DC24" s="25">
        <f>IF(ISBLANK(LitRev!DC24),".",LitRev!DC24)</f>
        <v>2013</v>
      </c>
      <c r="DD24" s="25">
        <f>IF(ISBLANK(LitRev!DD24),".",LitRev!DD24)</f>
        <v>2013</v>
      </c>
      <c r="DE24" s="25">
        <f>IF(ISBLANK(LitRev!DE24),".",LitRev!DE24)</f>
        <v>2013</v>
      </c>
      <c r="DF24" s="25">
        <f>IF(ISBLANK(LitRev!DF24),".",LitRev!DF24)</f>
        <v>2012</v>
      </c>
      <c r="DG24" s="25">
        <f>IF(ISBLANK(LitRev!DG24),".",LitRev!DG24)</f>
        <v>2012</v>
      </c>
      <c r="DH24" s="25">
        <f>IF(ISBLANK(LitRev!DH24),".",LitRev!DH24)</f>
        <v>2012</v>
      </c>
      <c r="DI24" s="25">
        <f>IF(ISBLANK(LitRev!DI24),".",LitRev!DI24)</f>
        <v>2012</v>
      </c>
      <c r="DJ24" s="25">
        <f>IF(ISBLANK(LitRev!DJ24),".",LitRev!DJ24)</f>
        <v>2013</v>
      </c>
      <c r="DK24" s="25">
        <f>IF(ISBLANK(LitRev!DK24),".",LitRev!DK24)</f>
        <v>2013</v>
      </c>
      <c r="DL24" s="25">
        <f>IF(ISBLANK(LitRev!DL24),".",LitRev!DL24)</f>
        <v>2013</v>
      </c>
      <c r="DM24" s="25">
        <f>IF(ISBLANK(LitRev!DM24),".",LitRev!DM24)</f>
        <v>2013</v>
      </c>
      <c r="DN24" s="25">
        <f>IF(ISBLANK(LitRev!DN24),".",LitRev!DN24)</f>
        <v>2013</v>
      </c>
      <c r="DO24" s="25">
        <f>IF(ISBLANK(LitRev!DO24),".",LitRev!DO24)</f>
        <v>2013</v>
      </c>
      <c r="DP24" s="25">
        <f>IF(ISBLANK(LitRev!DP24),".",LitRev!DP24)</f>
        <v>2013</v>
      </c>
      <c r="DQ24" s="25">
        <f>IF(ISBLANK(LitRev!DQ24),".",LitRev!DQ24)</f>
        <v>2013</v>
      </c>
      <c r="DR24" s="25">
        <f>IF(ISBLANK(LitRev!DR24),".",LitRev!DR24)</f>
        <v>2013</v>
      </c>
      <c r="DS24" s="25">
        <f>IF(ISBLANK(LitRev!DS24),".",LitRev!DS24)</f>
        <v>2013</v>
      </c>
      <c r="DT24" s="25">
        <f>IF(ISBLANK(LitRev!DT24),".",LitRev!DT24)</f>
        <v>2013</v>
      </c>
      <c r="DU24" s="25">
        <f>IF(ISBLANK(LitRev!DU24),".",LitRev!DU24)</f>
        <v>2013</v>
      </c>
      <c r="DV24" s="25">
        <f>IF(ISBLANK(LitRev!DV24),".",LitRev!DV24)</f>
        <v>2013</v>
      </c>
      <c r="DW24" s="25">
        <f>IF(ISBLANK(LitRev!DW24),".",LitRev!DW24)</f>
        <v>2013</v>
      </c>
      <c r="DX24" s="25">
        <f>IF(ISBLANK(LitRev!DX24),".",LitRev!DX24)</f>
        <v>2013</v>
      </c>
      <c r="DY24" s="25">
        <f>IF(ISBLANK(LitRev!DY24),".",LitRev!DY24)</f>
        <v>2013</v>
      </c>
      <c r="DZ24" s="25">
        <f>IF(ISBLANK(LitRev!DZ24),".",LitRev!DZ24)</f>
        <v>2014</v>
      </c>
      <c r="EA24" s="25">
        <f>IF(ISBLANK(LitRev!EA24),".",LitRev!EA24)</f>
        <v>2014</v>
      </c>
      <c r="EB24" s="25">
        <f>IF(ISBLANK(LitRev!EB24),".",LitRev!EB24)</f>
        <v>2014</v>
      </c>
      <c r="EC24" s="25">
        <f>IF(ISBLANK(LitRev!EC24),".",LitRev!EC24)</f>
        <v>2014</v>
      </c>
      <c r="ED24" s="25">
        <f>IF(ISBLANK(LitRev!ED24),".",LitRev!ED24)</f>
        <v>2014</v>
      </c>
      <c r="EE24" s="25">
        <f>IF(ISBLANK(LitRev!EE24),".",LitRev!EE24)</f>
        <v>2014</v>
      </c>
      <c r="EF24" s="25">
        <f>IF(ISBLANK(LitRev!EF24),".",LitRev!EF24)</f>
        <v>2014</v>
      </c>
      <c r="EG24" s="25">
        <f>IF(ISBLANK(LitRev!EG24),".",LitRev!EG24)</f>
        <v>2014</v>
      </c>
      <c r="EH24" s="25">
        <f>IF(ISBLANK(LitRev!EH24),".",LitRev!EH24)</f>
        <v>2014</v>
      </c>
      <c r="EI24" s="25">
        <f>IF(ISBLANK(LitRev!EI24),".",LitRev!EI24)</f>
        <v>2014</v>
      </c>
      <c r="EJ24" s="25">
        <f>IF(ISBLANK(LitRev!EJ24),".",LitRev!EJ24)</f>
        <v>2013</v>
      </c>
      <c r="EK24" s="25">
        <f>IF(ISBLANK(LitRev!EK24),".",LitRev!EK24)</f>
        <v>2013</v>
      </c>
      <c r="EL24" s="25">
        <f>IF(ISBLANK(LitRev!EL24),".",LitRev!EL24)</f>
        <v>2013</v>
      </c>
      <c r="EM24" s="25">
        <f>IF(ISBLANK(LitRev!EM24),".",LitRev!EM24)</f>
        <v>2013</v>
      </c>
      <c r="EN24" s="25">
        <f>IF(ISBLANK(LitRev!EN24),".",LitRev!EN24)</f>
        <v>2013</v>
      </c>
      <c r="EO24" s="25">
        <f>IF(ISBLANK(LitRev!EO24),".",LitRev!EO24)</f>
        <v>2013</v>
      </c>
      <c r="EP24" s="25">
        <f>IF(ISBLANK(LitRev!EP24),".",LitRev!EP24)</f>
        <v>2013</v>
      </c>
      <c r="EQ24" s="25">
        <f>IF(ISBLANK(LitRev!EQ24),".",LitRev!EQ24)</f>
        <v>2013</v>
      </c>
      <c r="ER24" s="25">
        <f>IF(ISBLANK(LitRev!ER24),".",LitRev!ER24)</f>
        <v>2013</v>
      </c>
      <c r="ES24" s="25">
        <f>IF(ISBLANK(LitRev!ES24),".",LitRev!ES24)</f>
        <v>2013</v>
      </c>
      <c r="ET24" s="25">
        <f>IF(ISBLANK(LitRev!ET24),".",LitRev!ET24)</f>
        <v>2013</v>
      </c>
      <c r="EU24" s="25">
        <f>IF(ISBLANK(LitRev!EU24),".",LitRev!EU24)</f>
        <v>2013</v>
      </c>
      <c r="EV24" s="25">
        <f>IF(ISBLANK(LitRev!EV24),".",LitRev!EV24)</f>
        <v>2013</v>
      </c>
      <c r="EW24" s="25">
        <f>IF(ISBLANK(LitRev!EW24),".",LitRev!EW24)</f>
        <v>2013</v>
      </c>
      <c r="EX24" s="25">
        <f>IF(ISBLANK(LitRev!EX24),".",LitRev!EX24)</f>
        <v>2013</v>
      </c>
      <c r="EY24" s="25">
        <f>IF(ISBLANK(LitRev!EY24),".",LitRev!EY24)</f>
        <v>2013</v>
      </c>
      <c r="EZ24" s="25">
        <f>IF(ISBLANK(LitRev!EZ24),".",LitRev!EZ24)</f>
        <v>2013</v>
      </c>
      <c r="FA24" s="25">
        <f>IF(ISBLANK(LitRev!FA24),".",LitRev!FA24)</f>
        <v>2013</v>
      </c>
      <c r="FB24" s="25">
        <f>IF(ISBLANK(LitRev!FB24),".",LitRev!FB24)</f>
        <v>2013</v>
      </c>
      <c r="FC24" s="25">
        <f>IF(ISBLANK(LitRev!FC24),".",LitRev!FC24)</f>
        <v>2013</v>
      </c>
      <c r="FD24" s="25">
        <f>IF(ISBLANK(LitRev!FD24),".",LitRev!FD24)</f>
        <v>2013</v>
      </c>
      <c r="FE24" s="25">
        <f>IF(ISBLANK(LitRev!FE24),".",LitRev!FE24)</f>
        <v>2013</v>
      </c>
      <c r="FF24" s="25">
        <f>IF(ISBLANK(LitRev!FF24),".",LitRev!FF24)</f>
        <v>2013</v>
      </c>
      <c r="FG24" s="25">
        <f>IF(ISBLANK(LitRev!FG24),".",LitRev!FG24)</f>
        <v>2013</v>
      </c>
      <c r="FH24" s="25">
        <f>IF(ISBLANK(LitRev!FH24),".",LitRev!FH24)</f>
        <v>2013</v>
      </c>
      <c r="FI24" s="25">
        <f>IF(ISBLANK(LitRev!FI24),".",LitRev!FI24)</f>
        <v>2013</v>
      </c>
      <c r="FJ24" s="25">
        <f>IF(ISBLANK(LitRev!FJ24),".",LitRev!FJ24)</f>
        <v>2013</v>
      </c>
      <c r="FK24" s="25">
        <f>IF(ISBLANK(LitRev!FK24),".",LitRev!FK24)</f>
        <v>2013</v>
      </c>
      <c r="FL24" s="25">
        <f>IF(ISBLANK(LitRev!FL24),".",LitRev!FL24)</f>
        <v>2013</v>
      </c>
      <c r="FM24" s="25">
        <f>IF(ISBLANK(LitRev!FM24),".",LitRev!FM24)</f>
        <v>2013</v>
      </c>
      <c r="FN24" s="25">
        <f>IF(ISBLANK(LitRev!FN24),".",LitRev!FN24)</f>
        <v>2013</v>
      </c>
      <c r="FO24" s="25">
        <f>IF(ISBLANK(LitRev!FO24),".",LitRev!FO24)</f>
        <v>2011</v>
      </c>
      <c r="FP24" s="25">
        <f>IF(ISBLANK(LitRev!FP24),".",LitRev!FP24)</f>
        <v>2010</v>
      </c>
      <c r="FQ24" s="25">
        <f>IF(ISBLANK(LitRev!FQ24),".",LitRev!FQ24)</f>
        <v>2012</v>
      </c>
      <c r="FR24" s="25">
        <f>IF(ISBLANK(LitRev!FR24),".",LitRev!FR24)</f>
        <v>2012</v>
      </c>
      <c r="FS24" s="25">
        <f>IF(ISBLANK(LitRev!FS24),".",LitRev!FS24)</f>
        <v>2012</v>
      </c>
      <c r="FT24" s="25">
        <f>IF(ISBLANK(LitRev!FT24),".",LitRev!FT24)</f>
        <v>2012</v>
      </c>
      <c r="FU24" s="25">
        <f>IF(ISBLANK(LitRev!FU24),".",LitRev!FU24)</f>
        <v>2012</v>
      </c>
      <c r="FV24" s="25">
        <f>IF(ISBLANK(LitRev!FV24),".",LitRev!FV24)</f>
        <v>2012</v>
      </c>
      <c r="FW24" s="25">
        <f>IF(ISBLANK(LitRev!FW24),".",LitRev!FW24)</f>
        <v>2012</v>
      </c>
      <c r="FX24" s="25">
        <f>IF(ISBLANK(LitRev!FX24),".",LitRev!FX24)</f>
        <v>2013</v>
      </c>
      <c r="FY24" s="25">
        <f>IF(ISBLANK(LitRev!FY24),".",LitRev!FY24)</f>
        <v>2013</v>
      </c>
      <c r="FZ24" s="25">
        <f>IF(ISBLANK(LitRev!FZ24),".",LitRev!FZ24)</f>
        <v>2013</v>
      </c>
      <c r="GA24" s="25">
        <f>IF(ISBLANK(LitRev!GA24),".",LitRev!GA24)</f>
        <v>2013</v>
      </c>
      <c r="GB24" s="25">
        <f>IF(ISBLANK(LitRev!GB24),".",LitRev!GB24)</f>
        <v>2013</v>
      </c>
      <c r="GC24" s="25">
        <f>IF(ISBLANK(LitRev!GC24),".",LitRev!GC24)</f>
        <v>2013</v>
      </c>
      <c r="GD24" s="25">
        <f>IF(ISBLANK(LitRev!GD24),".",LitRev!GD24)</f>
        <v>2013</v>
      </c>
      <c r="GE24" s="25">
        <f>IF(ISBLANK(LitRev!GE24),".",LitRev!GE24)</f>
        <v>2014</v>
      </c>
      <c r="GF24" s="25">
        <f>IF(ISBLANK(LitRev!GF24),".",LitRev!GF24)</f>
        <v>2014</v>
      </c>
      <c r="GG24" s="25">
        <f>IF(ISBLANK(LitRev!GG24),".",LitRev!GG24)</f>
        <v>2014</v>
      </c>
      <c r="GH24" s="25">
        <f>IF(ISBLANK(LitRev!GH24),".",LitRev!GH24)</f>
        <v>2014</v>
      </c>
      <c r="GI24" s="25">
        <f>IF(ISBLANK(LitRev!GI24),".",LitRev!GI24)</f>
        <v>2014</v>
      </c>
      <c r="GJ24" s="25">
        <f>IF(ISBLANK(LitRev!GJ24),".",LitRev!GJ24)</f>
        <v>2014</v>
      </c>
      <c r="GK24" s="25">
        <f>IF(ISBLANK(LitRev!GK24),".",LitRev!GK24)</f>
        <v>2014</v>
      </c>
      <c r="GL24" s="25">
        <f>IF(ISBLANK(LitRev!GL24),".",LitRev!GL24)</f>
        <v>2014</v>
      </c>
      <c r="GM24" s="25">
        <f>IF(ISBLANK(LitRev!GM24),".",LitRev!GM24)</f>
        <v>2014</v>
      </c>
      <c r="GN24" s="25">
        <f>IF(ISBLANK(LitRev!GN24),".",LitRev!GN24)</f>
        <v>2014</v>
      </c>
      <c r="GO24" s="25">
        <f>IF(ISBLANK(LitRev!GO24),".",LitRev!GO24)</f>
        <v>2014</v>
      </c>
      <c r="GP24" s="25">
        <f>IF(ISBLANK(LitRev!GP24),".",LitRev!GP24)</f>
        <v>2013</v>
      </c>
      <c r="GQ24" s="25">
        <f>IF(ISBLANK(LitRev!GQ24),".",LitRev!GQ24)</f>
        <v>2013</v>
      </c>
      <c r="GR24" s="25">
        <f>IF(ISBLANK(LitRev!GR24),".",LitRev!GR24)</f>
        <v>2010</v>
      </c>
      <c r="GS24" s="25">
        <f>IF(ISBLANK(LitRev!GS24),".",LitRev!GS24)</f>
        <v>2010</v>
      </c>
      <c r="GT24" s="25">
        <f>IF(ISBLANK(LitRev!GT24),".",LitRev!GT24)</f>
        <v>2011</v>
      </c>
      <c r="GU24" s="25">
        <f>IF(ISBLANK(LitRev!GU24),".",LitRev!GU24)</f>
        <v>2008</v>
      </c>
      <c r="GV24" s="25">
        <f>IF(ISBLANK(LitRev!GV24),".",LitRev!GV24)</f>
        <v>2008</v>
      </c>
      <c r="GW24" s="25">
        <f>IF(ISBLANK(LitRev!GW24),".",LitRev!GW24)</f>
        <v>2008</v>
      </c>
      <c r="GX24" s="25">
        <f>IF(ISBLANK(LitRev!GX24),".",LitRev!GX24)</f>
        <v>2008</v>
      </c>
      <c r="GY24" s="25">
        <f>IF(ISBLANK(LitRev!GY24),".",LitRev!GY24)</f>
        <v>2008</v>
      </c>
      <c r="GZ24" s="25">
        <f>IF(ISBLANK(LitRev!GZ24),".",LitRev!GZ24)</f>
        <v>2008</v>
      </c>
      <c r="HA24" s="25">
        <f>IF(ISBLANK(LitRev!HA24),".",LitRev!HA24)</f>
        <v>2007</v>
      </c>
      <c r="HB24" s="25">
        <f>IF(ISBLANK(LitRev!HB24),".",LitRev!HB24)</f>
        <v>2008</v>
      </c>
      <c r="HC24" s="25">
        <f>IF(ISBLANK(LitRev!HC24),".",LitRev!HC24)</f>
        <v>2008</v>
      </c>
      <c r="HD24" s="25">
        <f>IF(ISBLANK(LitRev!HD24),".",LitRev!HD24)</f>
        <v>2008</v>
      </c>
      <c r="HE24" s="25">
        <f>IF(ISBLANK(LitRev!HE24),".",LitRev!HE24)</f>
        <v>2008</v>
      </c>
      <c r="HF24" s="25">
        <f>IF(ISBLANK(LitRev!HF24),".",LitRev!HF24)</f>
        <v>2008</v>
      </c>
      <c r="HG24" s="25">
        <f>IF(ISBLANK(LitRev!HG24),".",LitRev!HG24)</f>
        <v>2008</v>
      </c>
      <c r="HH24" s="25">
        <f>IF(ISBLANK(LitRev!HH24),".",LitRev!HH24)</f>
        <v>2008</v>
      </c>
      <c r="HI24" s="25">
        <f>IF(ISBLANK(LitRev!HI24),".",LitRev!HI24)</f>
        <v>2008</v>
      </c>
      <c r="HJ24" s="25">
        <f>IF(ISBLANK(LitRev!HJ24),".",LitRev!HJ24)</f>
        <v>2008</v>
      </c>
      <c r="HK24" s="25">
        <f>IF(ISBLANK(LitRev!HK24),".",LitRev!HK24)</f>
        <v>2008</v>
      </c>
      <c r="HL24" s="25">
        <f>IF(ISBLANK(LitRev!HL24),".",LitRev!HL24)</f>
        <v>2008</v>
      </c>
      <c r="HM24" s="25">
        <f>IF(ISBLANK(LitRev!HM24),".",LitRev!HM24)</f>
        <v>2008</v>
      </c>
      <c r="HN24" s="25">
        <f>IF(ISBLANK(LitRev!HN24),".",LitRev!HN24)</f>
        <v>2008</v>
      </c>
      <c r="HO24" s="25">
        <f>IF(ISBLANK(LitRev!HO24),".",LitRev!HO24)</f>
        <v>2008</v>
      </c>
      <c r="HP24" s="25">
        <f>IF(ISBLANK(LitRev!HP24),".",LitRev!HP24)</f>
        <v>2008</v>
      </c>
      <c r="HQ24" s="25">
        <f>IF(ISBLANK(LitRev!HQ24),".",LitRev!HQ24)</f>
        <v>2008</v>
      </c>
      <c r="HR24" s="25">
        <f>IF(ISBLANK(LitRev!HR24),".",LitRev!HR24)</f>
        <v>2008</v>
      </c>
      <c r="HS24" s="25">
        <f>IF(ISBLANK(LitRev!HS24),".",LitRev!HS24)</f>
        <v>2008</v>
      </c>
      <c r="HT24" s="25">
        <f>IF(ISBLANK(LitRev!HT24),".",LitRev!HT24)</f>
        <v>2009</v>
      </c>
      <c r="HU24" s="25">
        <f>IF(ISBLANK(LitRev!HU24),".",LitRev!HU24)</f>
        <v>2008</v>
      </c>
      <c r="HV24" s="25">
        <f>IF(ISBLANK(LitRev!HV24),".",LitRev!HV24)</f>
        <v>2008</v>
      </c>
      <c r="HW24" s="25">
        <f>IF(ISBLANK(LitRev!HW24),".",LitRev!HW24)</f>
        <v>2008</v>
      </c>
      <c r="HX24" s="25">
        <f>IF(ISBLANK(LitRev!HX24),".",LitRev!HX24)</f>
        <v>2008</v>
      </c>
      <c r="HY24" s="25">
        <f>IF(ISBLANK(LitRev!HY24),".",LitRev!HY24)</f>
        <v>2007</v>
      </c>
      <c r="HZ24" s="25">
        <f>IF(ISBLANK(LitRev!HZ24),".",LitRev!HZ24)</f>
        <v>2007</v>
      </c>
      <c r="IA24" s="25">
        <f>IF(ISBLANK(LitRev!IA24),".",LitRev!IA24)</f>
        <v>2009</v>
      </c>
      <c r="IB24" s="25">
        <f>IF(ISBLANK(LitRev!IB24),".",LitRev!IB24)</f>
        <v>2009</v>
      </c>
      <c r="IC24" s="25">
        <f>IF(ISBLANK(LitRev!IC24),".",LitRev!IC24)</f>
        <v>2009</v>
      </c>
      <c r="ID24" s="25">
        <f>IF(ISBLANK(LitRev!ID24),".",LitRev!ID24)</f>
        <v>2009</v>
      </c>
      <c r="IE24" s="25">
        <f>IF(ISBLANK(LitRev!IE24),".",LitRev!IE24)</f>
        <v>2007</v>
      </c>
      <c r="IF24" s="25">
        <f>IF(ISBLANK(LitRev!IF24),".",LitRev!IF24)</f>
        <v>2007</v>
      </c>
      <c r="IG24" s="25">
        <f>IF(ISBLANK(LitRev!IG24),".",LitRev!IG24)</f>
        <v>2008</v>
      </c>
      <c r="IH24" s="25">
        <f>IF(ISBLANK(LitRev!IH24),".",LitRev!IH24)</f>
        <v>2008</v>
      </c>
      <c r="II24" s="25">
        <f>IF(ISBLANK(LitRev!II24),".",LitRev!II24)</f>
        <v>2008</v>
      </c>
      <c r="IJ24" s="25">
        <f>IF(ISBLANK(LitRev!IJ24),".",LitRev!IJ24)</f>
        <v>2008</v>
      </c>
      <c r="IK24" s="25">
        <f>IF(ISBLANK(LitRev!IK24),".",LitRev!IK24)</f>
        <v>2008</v>
      </c>
      <c r="IL24" s="25">
        <f>IF(ISBLANK(LitRev!IL24),".",LitRev!IL24)</f>
        <v>2008</v>
      </c>
      <c r="IM24" s="25">
        <f>IF(ISBLANK(LitRev!IM24),".",LitRev!IM24)</f>
        <v>2008</v>
      </c>
      <c r="IN24" s="25">
        <f>IF(ISBLANK(LitRev!IN24),".",LitRev!IN24)</f>
        <v>2008</v>
      </c>
      <c r="IO24" s="25">
        <f>IF(ISBLANK(LitRev!IO24),".",LitRev!IO24)</f>
        <v>2008</v>
      </c>
      <c r="IP24" s="25">
        <f>IF(ISBLANK(LitRev!IP24),".",LitRev!IP24)</f>
        <v>2008</v>
      </c>
      <c r="IQ24" s="25">
        <f>IF(ISBLANK(LitRev!IQ24),".",LitRev!IQ24)</f>
        <v>2008</v>
      </c>
      <c r="IR24" s="25">
        <f>IF(ISBLANK(LitRev!IR24),".",LitRev!IR24)</f>
        <v>2008</v>
      </c>
      <c r="IS24" s="25">
        <f>IF(ISBLANK(LitRev!IS24),".",LitRev!IS24)</f>
        <v>2008</v>
      </c>
      <c r="IT24" s="25">
        <f>IF(ISBLANK(LitRev!IT24),".",LitRev!IT24)</f>
        <v>2008</v>
      </c>
      <c r="IU24" s="25">
        <f>IF(ISBLANK(LitRev!IU24),".",LitRev!IU24)</f>
        <v>2008</v>
      </c>
      <c r="IV24" s="25">
        <f>IF(ISBLANK(LitRev!IV24),".",LitRev!IV24)</f>
        <v>2008</v>
      </c>
      <c r="IW24" s="25">
        <f>IF(ISBLANK(LitRev!IW24),".",LitRev!IW24)</f>
        <v>2008</v>
      </c>
      <c r="IX24" s="25">
        <f>IF(ISBLANK(LitRev!IX24),".",LitRev!IX24)</f>
        <v>2008</v>
      </c>
      <c r="IY24" s="25">
        <f>IF(ISBLANK(LitRev!IY24),".",LitRev!IY24)</f>
        <v>2008</v>
      </c>
      <c r="IZ24" s="25">
        <f>IF(ISBLANK(LitRev!IZ24),".",LitRev!IZ24)</f>
        <v>2008</v>
      </c>
      <c r="JA24" s="25">
        <f>IF(ISBLANK(LitRev!JA24),".",LitRev!JA24)</f>
        <v>2008</v>
      </c>
      <c r="JB24" s="25">
        <f>IF(ISBLANK(LitRev!JB24),".",LitRev!JB24)</f>
        <v>2008</v>
      </c>
      <c r="JC24" s="25">
        <f>IF(ISBLANK(LitRev!JC24),".",LitRev!JC24)</f>
        <v>2008</v>
      </c>
      <c r="JD24" s="25">
        <f>IF(ISBLANK(LitRev!JD24),".",LitRev!JD24)</f>
        <v>2008</v>
      </c>
      <c r="JE24" s="25">
        <f>IF(ISBLANK(LitRev!JE24),".",LitRev!JE24)</f>
        <v>2008</v>
      </c>
      <c r="JF24" s="25">
        <f>IF(ISBLANK(LitRev!JF24),".",LitRev!JF24)</f>
        <v>2008</v>
      </c>
      <c r="JG24" s="25">
        <f>IF(ISBLANK(LitRev!JG24),".",LitRev!JG24)</f>
        <v>2008</v>
      </c>
      <c r="JH24" s="25">
        <f>IF(ISBLANK(LitRev!JH24),".",LitRev!JH24)</f>
        <v>2008</v>
      </c>
      <c r="JI24" s="25">
        <f>IF(ISBLANK(LitRev!JI24),".",LitRev!JI24)</f>
        <v>2008</v>
      </c>
      <c r="JJ24" s="25">
        <f>IF(ISBLANK(LitRev!JJ24),".",LitRev!JJ24)</f>
        <v>2008</v>
      </c>
      <c r="JK24" s="25">
        <f>IF(ISBLANK(LitRev!JK24),".",LitRev!JK24)</f>
        <v>2008</v>
      </c>
      <c r="JL24" s="25">
        <f>IF(ISBLANK(LitRev!JL24),".",LitRev!JL24)</f>
        <v>2008</v>
      </c>
      <c r="JM24" s="25">
        <f>IF(ISBLANK(LitRev!JM24),".",LitRev!JM24)</f>
        <v>2008</v>
      </c>
      <c r="JN24" s="25">
        <f>IF(ISBLANK(LitRev!JN24),".",LitRev!JN24)</f>
        <v>2008</v>
      </c>
      <c r="JO24" s="25">
        <f>IF(ISBLANK(LitRev!JO24),".",LitRev!JO24)</f>
        <v>2008</v>
      </c>
      <c r="JP24" s="25">
        <f>IF(ISBLANK(LitRev!JP24),".",LitRev!JP24)</f>
        <v>2008</v>
      </c>
      <c r="JQ24" s="25">
        <f>IF(ISBLANK(LitRev!JQ24),".",LitRev!JQ24)</f>
        <v>2008</v>
      </c>
      <c r="JR24" s="25">
        <f>IF(ISBLANK(LitRev!JR24),".",LitRev!JR24)</f>
        <v>2008</v>
      </c>
      <c r="JS24" s="25">
        <f>IF(ISBLANK(LitRev!JS24),".",LitRev!JS24)</f>
        <v>2008</v>
      </c>
      <c r="JT24" s="25">
        <f>IF(ISBLANK(LitRev!JT24),".",LitRev!JT24)</f>
        <v>2008</v>
      </c>
      <c r="JU24" s="25">
        <f>IF(ISBLANK(LitRev!JU24),".",LitRev!JU24)</f>
        <v>2008</v>
      </c>
      <c r="JV24" s="25">
        <f>IF(ISBLANK(LitRev!JV24),".",LitRev!JV24)</f>
        <v>2008</v>
      </c>
      <c r="JW24" s="25">
        <f>IF(ISBLANK(LitRev!JW24),".",LitRev!JW24)</f>
        <v>2008</v>
      </c>
      <c r="JX24" s="25">
        <f>IF(ISBLANK(LitRev!JX24),".",LitRev!JX24)</f>
        <v>2008</v>
      </c>
      <c r="JY24" s="25">
        <f>IF(ISBLANK(LitRev!JY24),".",LitRev!JY24)</f>
        <v>2008</v>
      </c>
      <c r="JZ24" s="25">
        <f>IF(ISBLANK(LitRev!JZ24),".",LitRev!JZ24)</f>
        <v>2008</v>
      </c>
      <c r="KA24" s="25">
        <f>IF(ISBLANK(LitRev!KA24),".",LitRev!KA24)</f>
        <v>2008</v>
      </c>
      <c r="KB24" s="25">
        <f>IF(ISBLANK(LitRev!KB24),".",LitRev!KB24)</f>
        <v>2008</v>
      </c>
      <c r="KC24" s="25">
        <f>IF(ISBLANK(LitRev!KC24),".",LitRev!KC24)</f>
        <v>2008</v>
      </c>
      <c r="KD24" s="25">
        <f>IF(ISBLANK(LitRev!KD24),".",LitRev!KD24)</f>
        <v>2008</v>
      </c>
      <c r="KE24" s="25">
        <f>IF(ISBLANK(LitRev!KE24),".",LitRev!KE24)</f>
        <v>2008</v>
      </c>
      <c r="KF24" s="25">
        <f>IF(ISBLANK(LitRev!KF24),".",LitRev!KF24)</f>
        <v>2008</v>
      </c>
      <c r="KG24" s="25">
        <f>IF(ISBLANK(LitRev!KG24),".",LitRev!KG24)</f>
        <v>2008</v>
      </c>
      <c r="KH24" s="25">
        <f>IF(ISBLANK(LitRev!KH24),".",LitRev!KH24)</f>
        <v>2008</v>
      </c>
      <c r="KI24" s="25">
        <f>IF(ISBLANK(LitRev!KI24),".",LitRev!KI24)</f>
        <v>2008</v>
      </c>
      <c r="KJ24" s="25">
        <f>IF(ISBLANK(LitRev!KJ24),".",LitRev!KJ24)</f>
        <v>2008</v>
      </c>
      <c r="KK24" s="25">
        <f>IF(ISBLANK(LitRev!KK24),".",LitRev!KK24)</f>
        <v>2008</v>
      </c>
      <c r="KL24" s="25">
        <f>IF(ISBLANK(LitRev!KL24),".",LitRev!KL24)</f>
        <v>2008</v>
      </c>
      <c r="KM24" s="25">
        <f>IF(ISBLANK(LitRev!KM24),".",LitRev!KM24)</f>
        <v>2008</v>
      </c>
      <c r="KN24" s="25">
        <f>IF(ISBLANK(LitRev!KN24),".",LitRev!KN24)</f>
        <v>2008</v>
      </c>
      <c r="KO24" s="25">
        <f>IF(ISBLANK(LitRev!KO24),".",LitRev!KO24)</f>
        <v>2008</v>
      </c>
      <c r="KP24" s="25">
        <f>IF(ISBLANK(LitRev!KP24),".",LitRev!KP24)</f>
        <v>2008</v>
      </c>
      <c r="KQ24" s="25">
        <f>IF(ISBLANK(LitRev!KQ24),".",LitRev!KQ24)</f>
        <v>2008</v>
      </c>
      <c r="KR24" s="25">
        <f>IF(ISBLANK(LitRev!KR24),".",LitRev!KR24)</f>
        <v>2008</v>
      </c>
      <c r="KS24" s="25">
        <f>IF(ISBLANK(LitRev!KS24),".",LitRev!KS24)</f>
        <v>2008</v>
      </c>
      <c r="KT24" s="25">
        <f>IF(ISBLANK(LitRev!KT24),".",LitRev!KT24)</f>
        <v>2008</v>
      </c>
      <c r="KU24" s="25">
        <f>IF(ISBLANK(LitRev!KU24),".",LitRev!KU24)</f>
        <v>2008</v>
      </c>
      <c r="KV24" s="25">
        <f>IF(ISBLANK(LitRev!KV24),".",LitRev!KV24)</f>
        <v>2008</v>
      </c>
      <c r="KW24" s="25">
        <f>IF(ISBLANK(LitRev!KW24),".",LitRev!KW24)</f>
        <v>2008</v>
      </c>
      <c r="KX24" s="25">
        <f>IF(ISBLANK(LitRev!KX24),".",LitRev!KX24)</f>
        <v>2008</v>
      </c>
      <c r="KY24" s="25">
        <f>IF(ISBLANK(LitRev!KY24),".",LitRev!KY24)</f>
        <v>2008</v>
      </c>
      <c r="KZ24" s="25">
        <f>IF(ISBLANK(LitRev!KZ24),".",LitRev!KZ24)</f>
        <v>2008</v>
      </c>
      <c r="LA24" s="25">
        <f>IF(ISBLANK(LitRev!LA24),".",LitRev!LA24)</f>
        <v>2008</v>
      </c>
      <c r="LB24" s="25">
        <f>IF(ISBLANK(LitRev!LB24),".",LitRev!LB24)</f>
        <v>2008</v>
      </c>
      <c r="LC24" s="25">
        <f>IF(ISBLANK(LitRev!LC24),".",LitRev!LC24)</f>
        <v>2008</v>
      </c>
      <c r="LD24" s="25">
        <f>IF(ISBLANK(LitRev!LD24),".",LitRev!LD24)</f>
        <v>2008</v>
      </c>
      <c r="LE24" s="25">
        <f>IF(ISBLANK(LitRev!LE24),".",LitRev!LE24)</f>
        <v>2010</v>
      </c>
      <c r="LF24" s="25">
        <f>IF(ISBLANK(LitRev!LF24),".",LitRev!LF24)</f>
        <v>2010</v>
      </c>
      <c r="LG24" s="25">
        <f>IF(ISBLANK(LitRev!LG24),".",LitRev!LG24)</f>
        <v>2008</v>
      </c>
      <c r="LH24" s="25">
        <f>IF(ISBLANK(LitRev!LH24),".",LitRev!LH24)</f>
        <v>2008</v>
      </c>
      <c r="LI24" s="25">
        <f>IF(ISBLANK(LitRev!LI24),".",LitRev!LI24)</f>
        <v>2014</v>
      </c>
      <c r="LJ24" s="25">
        <f>IF(ISBLANK(LitRev!LJ24),".",LitRev!LJ24)</f>
        <v>2014</v>
      </c>
      <c r="LK24" s="25">
        <f>IF(ISBLANK(LitRev!LK24),".",LitRev!LK24)</f>
        <v>2018</v>
      </c>
      <c r="LL24" s="25">
        <f>IF(ISBLANK(LitRev!LL24),".",LitRev!LL24)</f>
        <v>2016</v>
      </c>
      <c r="LM24" s="25">
        <f>IF(ISBLANK(LitRev!LM24),".",LitRev!LM24)</f>
        <v>2016</v>
      </c>
      <c r="LN24" s="25">
        <f>IF(ISBLANK(LitRev!LN24),".",LitRev!LN24)</f>
        <v>2016</v>
      </c>
      <c r="LO24" s="25">
        <f>IF(ISBLANK(LitRev!LO24),".",LitRev!LO24)</f>
        <v>2016</v>
      </c>
      <c r="LP24" s="25">
        <f>IF(ISBLANK(LitRev!LP24),".",LitRev!LP24)</f>
        <v>2016</v>
      </c>
      <c r="LQ24" s="25">
        <f>IF(ISBLANK(LitRev!LQ24),".",LitRev!LQ24)</f>
        <v>2016</v>
      </c>
      <c r="LR24" s="25">
        <f>IF(ISBLANK(LitRev!LR24),".",LitRev!LR24)</f>
        <v>2016</v>
      </c>
      <c r="LS24" s="25">
        <f>IF(ISBLANK(LitRev!LS24),".",LitRev!LS24)</f>
        <v>2016</v>
      </c>
      <c r="LT24" s="25">
        <f>IF(ISBLANK(LitRev!LT24),".",LitRev!LT24)</f>
        <v>2016</v>
      </c>
      <c r="LU24" s="25">
        <f>IF(ISBLANK(LitRev!LU24),".",LitRev!LU24)</f>
        <v>2017</v>
      </c>
      <c r="LV24" s="25">
        <f>IF(ISBLANK(LitRev!LV24),".",LitRev!LV24)</f>
        <v>2017</v>
      </c>
      <c r="LW24" s="25">
        <f>IF(ISBLANK(LitRev!LW24),".",LitRev!LW24)</f>
        <v>2017</v>
      </c>
      <c r="LX24" s="25">
        <f>IF(ISBLANK(LitRev!LX24),".",LitRev!LX24)</f>
        <v>2017</v>
      </c>
      <c r="LY24" s="25">
        <f>IF(ISBLANK(LitRev!LY24),".",LitRev!LY24)</f>
        <v>2017</v>
      </c>
      <c r="LZ24" s="25">
        <f>IF(ISBLANK(LitRev!LZ24),".",LitRev!LZ24)</f>
        <v>2017</v>
      </c>
      <c r="MA24" s="25">
        <f>IF(ISBLANK(LitRev!MA24),".",LitRev!MA24)</f>
        <v>2017</v>
      </c>
      <c r="MB24" s="25">
        <f>IF(ISBLANK(LitRev!MB24),".",LitRev!MB24)</f>
        <v>2017</v>
      </c>
      <c r="MC24" s="25">
        <f>IF(ISBLANK(LitRev!MC24),".",LitRev!MC24)</f>
        <v>2017</v>
      </c>
      <c r="MD24" s="25">
        <f>IF(ISBLANK(LitRev!MD24),".",LitRev!MD24)</f>
        <v>2017</v>
      </c>
      <c r="ME24" s="25">
        <f>IF(ISBLANK(LitRev!ME24),".",LitRev!ME24)</f>
        <v>2019</v>
      </c>
      <c r="MF24" s="25">
        <f>IF(ISBLANK(LitRev!MF24),".",LitRev!MF24)</f>
        <v>2022</v>
      </c>
      <c r="MG24" s="25">
        <f>IF(ISBLANK(LitRev!MG24),".",LitRev!MG24)</f>
        <v>2022</v>
      </c>
      <c r="MH24" s="25">
        <f>IF(ISBLANK(LitRev!MH24),".",LitRev!MH24)</f>
        <v>2020</v>
      </c>
      <c r="MI24" s="25">
        <f>IF(ISBLANK(LitRev!MI24),".",LitRev!MI24)</f>
        <v>2015</v>
      </c>
      <c r="MJ24" s="25">
        <f>IF(ISBLANK(LitRev!MJ24),".",LitRev!MJ24)</f>
        <v>2015</v>
      </c>
      <c r="MK24" s="25">
        <f>IF(ISBLANK(LitRev!MK24),".",LitRev!MK24)</f>
        <v>2015</v>
      </c>
      <c r="ML24" s="25">
        <f>IF(ISBLANK(LitRev!ML24),".",LitRev!ML24)</f>
        <v>2015</v>
      </c>
      <c r="MM24" s="25">
        <f>IF(ISBLANK(LitRev!MM24),".",LitRev!MM24)</f>
        <v>2017</v>
      </c>
      <c r="MN24" s="25">
        <f>IF(ISBLANK(LitRev!MN24),".",LitRev!MN24)</f>
        <v>2017</v>
      </c>
      <c r="MO24" s="25">
        <f>IF(ISBLANK(LitRev!MO24),".",LitRev!MO24)</f>
        <v>2017</v>
      </c>
      <c r="MP24" s="25">
        <f>IF(ISBLANK(LitRev!MP24),".",LitRev!MP24)</f>
        <v>2017</v>
      </c>
      <c r="MQ24" s="25">
        <f>IF(ISBLANK(LitRev!MQ24),".",LitRev!MQ24)</f>
        <v>2017</v>
      </c>
      <c r="MR24" s="25">
        <f>IF(ISBLANK(LitRev!MR24),".",LitRev!MR24)</f>
        <v>2017</v>
      </c>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5"/>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5"/>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5"/>
      <c r="RK24" s="25"/>
      <c r="RL24" s="25"/>
      <c r="RM24" s="25"/>
      <c r="RN24" s="25"/>
      <c r="RO24" s="25"/>
    </row>
    <row r="25" spans="1:483" x14ac:dyDescent="0.25">
      <c r="A25" s="33" t="s">
        <v>10</v>
      </c>
      <c r="B25" t="s">
        <v>1919</v>
      </c>
      <c r="C25" s="25">
        <f>IF(ISBLANK(LitRev!C25),".",LitRev!C25)</f>
        <v>2022</v>
      </c>
      <c r="D25" s="25">
        <f>IF(ISBLANK(LitRev!D25),".",LitRev!D25)</f>
        <v>2022</v>
      </c>
      <c r="E25" s="25">
        <f>IF(ISBLANK(LitRev!E25),".",LitRev!E25)</f>
        <v>2013</v>
      </c>
      <c r="F25" s="25">
        <f>IF(ISBLANK(LitRev!F25),".",LitRev!F25)</f>
        <v>2013</v>
      </c>
      <c r="G25" s="25">
        <f>IF(ISBLANK(LitRev!G25),".",LitRev!G25)</f>
        <v>2013</v>
      </c>
      <c r="H25" s="25">
        <f>IF(ISBLANK(LitRev!H25),".",LitRev!H25)</f>
        <v>2013</v>
      </c>
      <c r="I25" s="25">
        <f>IF(ISBLANK(LitRev!I25),".",LitRev!I25)</f>
        <v>2013</v>
      </c>
      <c r="J25" s="25">
        <f>IF(ISBLANK(LitRev!J25),".",LitRev!J25)</f>
        <v>2013</v>
      </c>
      <c r="K25" s="25">
        <f>IF(ISBLANK(LitRev!K25),".",LitRev!K25)</f>
        <v>2013</v>
      </c>
      <c r="L25" s="25">
        <f>IF(ISBLANK(LitRev!L25),".",LitRev!L25)</f>
        <v>2013</v>
      </c>
      <c r="M25" s="25">
        <f>IF(ISBLANK(LitRev!M25),".",LitRev!M25)</f>
        <v>2013</v>
      </c>
      <c r="N25" s="25">
        <f>IF(ISBLANK(LitRev!N25),".",LitRev!N25)</f>
        <v>2013</v>
      </c>
      <c r="O25" s="25">
        <f>IF(ISBLANK(LitRev!O25),".",LitRev!O25)</f>
        <v>2013</v>
      </c>
      <c r="P25" s="25">
        <f>IF(ISBLANK(LitRev!P25),".",LitRev!P25)</f>
        <v>2013</v>
      </c>
      <c r="Q25" s="25">
        <f>IF(ISBLANK(LitRev!Q25),".",LitRev!Q25)</f>
        <v>2013</v>
      </c>
      <c r="R25" s="25">
        <f>IF(ISBLANK(LitRev!R25),".",LitRev!R25)</f>
        <v>2013</v>
      </c>
      <c r="S25" s="25">
        <f>IF(ISBLANK(LitRev!S25),".",LitRev!S25)</f>
        <v>2013</v>
      </c>
      <c r="T25" s="25">
        <f>IF(ISBLANK(LitRev!T25),".",LitRev!T25)</f>
        <v>2013</v>
      </c>
      <c r="U25" s="25">
        <f>IF(ISBLANK(LitRev!U25),".",LitRev!U25)</f>
        <v>2011</v>
      </c>
      <c r="V25" s="25">
        <f>IF(ISBLANK(LitRev!V25),".",LitRev!V25)</f>
        <v>2011</v>
      </c>
      <c r="W25" s="25">
        <f>IF(ISBLANK(LitRev!W25),".",LitRev!W25)</f>
        <v>2011</v>
      </c>
      <c r="X25" s="25">
        <f>IF(ISBLANK(LitRev!X25),".",LitRev!X25)</f>
        <v>2011</v>
      </c>
      <c r="Y25" s="25">
        <f>IF(ISBLANK(LitRev!Y25),".",LitRev!Y25)</f>
        <v>2011</v>
      </c>
      <c r="Z25" s="25">
        <f>IF(ISBLANK(LitRev!Z25),".",LitRev!Z25)</f>
        <v>2014</v>
      </c>
      <c r="AA25" s="25">
        <f>IF(ISBLANK(LitRev!AA25),".",LitRev!AA25)</f>
        <v>2014</v>
      </c>
      <c r="AB25" s="25">
        <f>IF(ISBLANK(LitRev!AB25),".",LitRev!AB25)</f>
        <v>2014</v>
      </c>
      <c r="AC25" s="25">
        <f>IF(ISBLANK(LitRev!AC25),".",LitRev!AC25)</f>
        <v>2014</v>
      </c>
      <c r="AD25" s="25">
        <f>IF(ISBLANK(LitRev!AD25),".",LitRev!AD25)</f>
        <v>2014</v>
      </c>
      <c r="AE25" s="25">
        <f>IF(ISBLANK(LitRev!AE25),".",LitRev!AE25)</f>
        <v>2014</v>
      </c>
      <c r="AF25" s="25">
        <f>IF(ISBLANK(LitRev!AF25),".",LitRev!AF25)</f>
        <v>2014</v>
      </c>
      <c r="AG25" s="25">
        <f>IF(ISBLANK(LitRev!AG25),".",LitRev!AG25)</f>
        <v>2014</v>
      </c>
      <c r="AH25" s="25">
        <f>IF(ISBLANK(LitRev!AH25),".",LitRev!AH25)</f>
        <v>2014</v>
      </c>
      <c r="AI25" s="25">
        <f>IF(ISBLANK(LitRev!AI25),".",LitRev!AI25)</f>
        <v>2014</v>
      </c>
      <c r="AJ25" s="25">
        <f>IF(ISBLANK(LitRev!AJ25),".",LitRev!AJ25)</f>
        <v>2005</v>
      </c>
      <c r="AK25" s="25">
        <f>IF(ISBLANK(LitRev!AK25),".",LitRev!AK25)</f>
        <v>2006</v>
      </c>
      <c r="AL25" s="25">
        <f>IF(ISBLANK(LitRev!AL25),".",LitRev!AL25)</f>
        <v>2007</v>
      </c>
      <c r="AM25" s="25">
        <f>IF(ISBLANK(LitRev!AM25),".",LitRev!AM25)</f>
        <v>2008</v>
      </c>
      <c r="AN25" s="25">
        <f>IF(ISBLANK(LitRev!AN25),".",LitRev!AN25)</f>
        <v>2009</v>
      </c>
      <c r="AO25" s="25">
        <f>IF(ISBLANK(LitRev!AO25),".",LitRev!AO25)</f>
        <v>2012</v>
      </c>
      <c r="AP25" s="25">
        <f>IF(ISBLANK(LitRev!AP25),".",LitRev!AP25)</f>
        <v>2012</v>
      </c>
      <c r="AQ25" s="25">
        <f>IF(ISBLANK(LitRev!AQ25),".",LitRev!AQ25)</f>
        <v>2012</v>
      </c>
      <c r="AR25" s="25">
        <f>IF(ISBLANK(LitRev!AR25),".",LitRev!AR25)</f>
        <v>2014</v>
      </c>
      <c r="AS25" s="25">
        <f>IF(ISBLANK(LitRev!AS25),".",LitRev!AS25)</f>
        <v>2015</v>
      </c>
      <c r="AT25" s="25">
        <f>IF(ISBLANK(LitRev!AT25),".",LitRev!AT25)</f>
        <v>2016</v>
      </c>
      <c r="AU25" s="25">
        <f>IF(ISBLANK(LitRev!AU25),".",LitRev!AU25)</f>
        <v>2017</v>
      </c>
      <c r="AV25" s="25">
        <f>IF(ISBLANK(LitRev!AV25),".",LitRev!AV25)</f>
        <v>2018</v>
      </c>
      <c r="AW25" s="25">
        <f>IF(ISBLANK(LitRev!AW25),".",LitRev!AW25)</f>
        <v>2019</v>
      </c>
      <c r="AX25" s="25">
        <f>IF(ISBLANK(LitRev!AX25),".",LitRev!AX25)</f>
        <v>2020</v>
      </c>
      <c r="AY25" s="25">
        <f>IF(ISBLANK(LitRev!AY25),".",LitRev!AY25)</f>
        <v>2017</v>
      </c>
      <c r="AZ25" s="25">
        <f>IF(ISBLANK(LitRev!AZ25),".",LitRev!AZ25)</f>
        <v>2022</v>
      </c>
      <c r="BA25" s="25">
        <f>IF(ISBLANK(LitRev!BA25),".",LitRev!BA25)</f>
        <v>2015</v>
      </c>
      <c r="BB25" s="25">
        <f>IF(ISBLANK(LitRev!BB25),".",LitRev!BB25)</f>
        <v>2015</v>
      </c>
      <c r="BC25" s="25">
        <f>IF(ISBLANK(LitRev!BC25),".",LitRev!BC25)</f>
        <v>2015</v>
      </c>
      <c r="BD25" s="25">
        <f>IF(ISBLANK(LitRev!BD25),".",LitRev!BD25)</f>
        <v>2015</v>
      </c>
      <c r="BE25" s="25">
        <f>IF(ISBLANK(LitRev!BE25),".",LitRev!BE25)</f>
        <v>2009</v>
      </c>
      <c r="BF25" s="25">
        <f>IF(ISBLANK(LitRev!BF25),".",LitRev!BF25)</f>
        <v>2012</v>
      </c>
      <c r="BG25" s="25">
        <f>IF(ISBLANK(LitRev!BG25),".",LitRev!BG25)</f>
        <v>2018.5</v>
      </c>
      <c r="BH25" s="25">
        <f>IF(ISBLANK(LitRev!BH25),".",LitRev!BH25)</f>
        <v>2018.5</v>
      </c>
      <c r="BI25" s="25">
        <f>IF(ISBLANK(LitRev!BI25),".",LitRev!BI25)</f>
        <v>2018.5</v>
      </c>
      <c r="BJ25" s="25">
        <f>IF(ISBLANK(LitRev!BJ25),".",LitRev!BJ25)</f>
        <v>2022</v>
      </c>
      <c r="BK25" s="25">
        <f>IF(ISBLANK(LitRev!BK25),".",LitRev!BK25)</f>
        <v>2022</v>
      </c>
      <c r="BL25" s="25">
        <f>IF(ISBLANK(LitRev!BL25),".",LitRev!BL25)</f>
        <v>2022</v>
      </c>
      <c r="BM25" s="25">
        <f>IF(ISBLANK(LitRev!BM25),".",LitRev!BM25)</f>
        <v>2022</v>
      </c>
      <c r="BN25" s="25">
        <f>IF(ISBLANK(LitRev!BN25),".",LitRev!BN25)</f>
        <v>2022</v>
      </c>
      <c r="BO25" s="25">
        <f>IF(ISBLANK(LitRev!BO25),".",LitRev!BO25)</f>
        <v>2022</v>
      </c>
      <c r="BP25" s="25">
        <f>IF(ISBLANK(LitRev!BP25),".",LitRev!BP25)</f>
        <v>2022</v>
      </c>
      <c r="BQ25" s="25">
        <f>IF(ISBLANK(LitRev!BQ25),".",LitRev!BQ25)</f>
        <v>2022</v>
      </c>
      <c r="BR25" s="25">
        <f>IF(ISBLANK(LitRev!BR25),".",LitRev!BR25)</f>
        <v>2022</v>
      </c>
      <c r="BS25" s="25">
        <f>IF(ISBLANK(LitRev!BS25),".",LitRev!BS25)</f>
        <v>2017</v>
      </c>
      <c r="BT25" s="25">
        <f>IF(ISBLANK(LitRev!BT25),".",LitRev!BT25)</f>
        <v>2009</v>
      </c>
      <c r="BU25" s="25">
        <f>IF(ISBLANK(LitRev!BU25),".",LitRev!BU25)</f>
        <v>2009</v>
      </c>
      <c r="BV25" s="25">
        <f>IF(ISBLANK(LitRev!BV25),".",LitRev!BV25)</f>
        <v>2009</v>
      </c>
      <c r="BW25" s="25">
        <f>IF(ISBLANK(LitRev!BW25),".",LitRev!BW25)</f>
        <v>2009</v>
      </c>
      <c r="BX25" s="25">
        <f>IF(ISBLANK(LitRev!BX25),".",LitRev!BX25)</f>
        <v>2009</v>
      </c>
      <c r="BY25" s="25">
        <f>IF(ISBLANK(LitRev!BY25),".",LitRev!BY25)</f>
        <v>2009</v>
      </c>
      <c r="BZ25" s="25">
        <f>IF(ISBLANK(LitRev!BZ25),".",LitRev!BZ25)</f>
        <v>2012</v>
      </c>
      <c r="CA25" s="25">
        <f>IF(ISBLANK(LitRev!CA25),".",LitRev!CA25)</f>
        <v>2011.5</v>
      </c>
      <c r="CB25" s="25">
        <f>IF(ISBLANK(LitRev!CB25),".",LitRev!CB25)</f>
        <v>2013.5</v>
      </c>
      <c r="CC25" s="25">
        <f>IF(ISBLANK(LitRev!CC25),".",LitRev!CC25)</f>
        <v>2013.5</v>
      </c>
      <c r="CD25" s="25">
        <f>IF(ISBLANK(LitRev!CD25),".",LitRev!CD25)</f>
        <v>2013.5</v>
      </c>
      <c r="CE25" s="25">
        <f>IF(ISBLANK(LitRev!CE25),".",LitRev!CE25)</f>
        <v>2013.5</v>
      </c>
      <c r="CF25" s="25">
        <f>IF(ISBLANK(LitRev!CF25),".",LitRev!CF25)</f>
        <v>2022</v>
      </c>
      <c r="CG25" s="25">
        <f>IF(ISBLANK(LitRev!CG25),".",LitRev!CG25)</f>
        <v>2022</v>
      </c>
      <c r="CH25" s="25">
        <f>IF(ISBLANK(LitRev!CH25),".",LitRev!CH25)</f>
        <v>2022</v>
      </c>
      <c r="CI25" s="25">
        <f>IF(ISBLANK(LitRev!CI25),".",LitRev!CI25)</f>
        <v>2022</v>
      </c>
      <c r="CJ25" s="25">
        <f>IF(ISBLANK(LitRev!CJ25),".",LitRev!CJ25)</f>
        <v>2022</v>
      </c>
      <c r="CK25" s="25">
        <f>IF(ISBLANK(LitRev!CK25),".",LitRev!CK25)</f>
        <v>2022</v>
      </c>
      <c r="CL25" s="25">
        <f>IF(ISBLANK(LitRev!CL25),".",LitRev!CL25)</f>
        <v>2001</v>
      </c>
      <c r="CM25" s="25">
        <f>IF(ISBLANK(LitRev!CM25),".",LitRev!CM25)</f>
        <v>2001</v>
      </c>
      <c r="CN25" s="25">
        <f>IF(ISBLANK(LitRev!CN25),".",LitRev!CN25)</f>
        <v>2001</v>
      </c>
      <c r="CO25" s="25">
        <f>IF(ISBLANK(LitRev!CO25),".",LitRev!CO25)</f>
        <v>1981.5</v>
      </c>
      <c r="CP25" s="25">
        <f>IF(ISBLANK(LitRev!CP25),".",LitRev!CP25)</f>
        <v>2013</v>
      </c>
      <c r="CQ25" s="25">
        <f>IF(ISBLANK(LitRev!CQ25),".",LitRev!CQ25)</f>
        <v>2035</v>
      </c>
      <c r="CR25" s="25">
        <f>IF(ISBLANK(LitRev!CR25),".",LitRev!CR25)</f>
        <v>2035</v>
      </c>
      <c r="CS25" s="25">
        <f>IF(ISBLANK(LitRev!CS25),".",LitRev!CS25)</f>
        <v>2035</v>
      </c>
      <c r="CT25" s="25">
        <f>IF(ISBLANK(LitRev!CT25),".",LitRev!CT25)</f>
        <v>2020</v>
      </c>
      <c r="CU25" s="25">
        <f>IF(ISBLANK(LitRev!CU25),".",LitRev!CU25)</f>
        <v>2020</v>
      </c>
      <c r="CV25" s="25">
        <f>IF(ISBLANK(LitRev!CV25),".",LitRev!CV25)</f>
        <v>2020</v>
      </c>
      <c r="CW25" s="25">
        <f>IF(ISBLANK(LitRev!CW25),".",LitRev!CW25)</f>
        <v>2020</v>
      </c>
      <c r="CX25" s="25">
        <f>IF(ISBLANK(LitRev!CX25),".",LitRev!CX25)</f>
        <v>2020</v>
      </c>
      <c r="CY25" s="25">
        <f>IF(ISBLANK(LitRev!CY25),".",LitRev!CY25)</f>
        <v>2020</v>
      </c>
      <c r="CZ25" s="25">
        <f>IF(ISBLANK(LitRev!CZ25),".",LitRev!CZ25)</f>
        <v>2020</v>
      </c>
      <c r="DA25" s="25">
        <f>IF(ISBLANK(LitRev!DA25),".",LitRev!DA25)</f>
        <v>2020</v>
      </c>
      <c r="DB25" s="25">
        <f>IF(ISBLANK(LitRev!DB25),".",LitRev!DB25)</f>
        <v>2030</v>
      </c>
      <c r="DC25" s="25">
        <f>IF(ISBLANK(LitRev!DC25),".",LitRev!DC25)</f>
        <v>2030</v>
      </c>
      <c r="DD25" s="25">
        <f>IF(ISBLANK(LitRev!DD25),".",LitRev!DD25)</f>
        <v>2030</v>
      </c>
      <c r="DE25" s="25">
        <f>IF(ISBLANK(LitRev!DE25),".",LitRev!DE25)</f>
        <v>2030</v>
      </c>
      <c r="DF25" s="25">
        <f>IF(ISBLANK(LitRev!DF25),".",LitRev!DF25)</f>
        <v>2018</v>
      </c>
      <c r="DG25" s="25">
        <f>IF(ISBLANK(LitRev!DG25),".",LitRev!DG25)</f>
        <v>2018</v>
      </c>
      <c r="DH25" s="25">
        <f>IF(ISBLANK(LitRev!DH25),".",LitRev!DH25)</f>
        <v>2018</v>
      </c>
      <c r="DI25" s="25">
        <f>IF(ISBLANK(LitRev!DI25),".",LitRev!DI25)</f>
        <v>2018</v>
      </c>
      <c r="DJ25" s="25">
        <f>IF(ISBLANK(LitRev!DJ25),".",LitRev!DJ25)</f>
        <v>2010</v>
      </c>
      <c r="DK25" s="25">
        <f>IF(ISBLANK(LitRev!DK25),".",LitRev!DK25)</f>
        <v>2010</v>
      </c>
      <c r="DL25" s="25">
        <f>IF(ISBLANK(LitRev!DL25),".",LitRev!DL25)</f>
        <v>2010</v>
      </c>
      <c r="DM25" s="25">
        <f>IF(ISBLANK(LitRev!DM25),".",LitRev!DM25)</f>
        <v>2010</v>
      </c>
      <c r="DN25" s="25">
        <f>IF(ISBLANK(LitRev!DN25),".",LitRev!DN25)</f>
        <v>2020</v>
      </c>
      <c r="DO25" s="25">
        <f>IF(ISBLANK(LitRev!DO25),".",LitRev!DO25)</f>
        <v>2020</v>
      </c>
      <c r="DP25" s="25">
        <f>IF(ISBLANK(LitRev!DP25),".",LitRev!DP25)</f>
        <v>2020</v>
      </c>
      <c r="DQ25" s="25">
        <f>IF(ISBLANK(LitRev!DQ25),".",LitRev!DQ25)</f>
        <v>2020</v>
      </c>
      <c r="DR25" s="25">
        <f>IF(ISBLANK(LitRev!DR25),".",LitRev!DR25)</f>
        <v>2020</v>
      </c>
      <c r="DS25" s="25">
        <f>IF(ISBLANK(LitRev!DS25),".",LitRev!DS25)</f>
        <v>2030</v>
      </c>
      <c r="DT25" s="25">
        <f>IF(ISBLANK(LitRev!DT25),".",LitRev!DT25)</f>
        <v>2030</v>
      </c>
      <c r="DU25" s="25">
        <f>IF(ISBLANK(LitRev!DU25),".",LitRev!DU25)</f>
        <v>2030</v>
      </c>
      <c r="DV25" s="25">
        <f>IF(ISBLANK(LitRev!DV25),".",LitRev!DV25)</f>
        <v>2030</v>
      </c>
      <c r="DW25" s="25">
        <f>IF(ISBLANK(LitRev!DW25),".",LitRev!DW25)</f>
        <v>2030</v>
      </c>
      <c r="DX25" s="25">
        <f>IF(ISBLANK(LitRev!DX25),".",LitRev!DX25)</f>
        <v>2022</v>
      </c>
      <c r="DY25" s="25">
        <f>IF(ISBLANK(LitRev!DY25),".",LitRev!DY25)</f>
        <v>2022</v>
      </c>
      <c r="DZ25" s="25">
        <f>IF(ISBLANK(LitRev!DZ25),".",LitRev!DZ25)</f>
        <v>2022</v>
      </c>
      <c r="EA25" s="25">
        <f>IF(ISBLANK(LitRev!EA25),".",LitRev!EA25)</f>
        <v>2022</v>
      </c>
      <c r="EB25" s="25">
        <f>IF(ISBLANK(LitRev!EB25),".",LitRev!EB25)</f>
        <v>2022</v>
      </c>
      <c r="EC25" s="25">
        <f>IF(ISBLANK(LitRev!EC25),".",LitRev!EC25)</f>
        <v>2022</v>
      </c>
      <c r="ED25" s="25">
        <f>IF(ISBLANK(LitRev!ED25),".",LitRev!ED25)</f>
        <v>2022</v>
      </c>
      <c r="EE25" s="25">
        <f>IF(ISBLANK(LitRev!EE25),".",LitRev!EE25)</f>
        <v>2022</v>
      </c>
      <c r="EF25" s="25">
        <f>IF(ISBLANK(LitRev!EF25),".",LitRev!EF25)</f>
        <v>2022</v>
      </c>
      <c r="EG25" s="25">
        <f>IF(ISBLANK(LitRev!EG25),".",LitRev!EG25)</f>
        <v>2022</v>
      </c>
      <c r="EH25" s="25">
        <f>IF(ISBLANK(LitRev!EH25),".",LitRev!EH25)</f>
        <v>2022</v>
      </c>
      <c r="EI25" s="25">
        <f>IF(ISBLANK(LitRev!EI25),".",LitRev!EI25)</f>
        <v>2022</v>
      </c>
      <c r="EJ25" s="25">
        <f>IF(ISBLANK(LitRev!EJ25),".",LitRev!EJ25)</f>
        <v>2009</v>
      </c>
      <c r="EK25" s="25">
        <f>IF(ISBLANK(LitRev!EK25),".",LitRev!EK25)</f>
        <v>2012</v>
      </c>
      <c r="EL25" s="25">
        <f>IF(ISBLANK(LitRev!EL25),".",LitRev!EL25)</f>
        <v>2012</v>
      </c>
      <c r="EM25" s="25">
        <f>IF(ISBLANK(LitRev!EM25),".",LitRev!EM25)</f>
        <v>2012</v>
      </c>
      <c r="EN25" s="25">
        <f>IF(ISBLANK(LitRev!EN25),".",LitRev!EN25)</f>
        <v>2012</v>
      </c>
      <c r="EO25" s="25">
        <f>IF(ISBLANK(LitRev!EO25),".",LitRev!EO25)</f>
        <v>2012</v>
      </c>
      <c r="EP25" s="25">
        <f>IF(ISBLANK(LitRev!EP25),".",LitRev!EP25)</f>
        <v>2012</v>
      </c>
      <c r="EQ25" s="25">
        <f>IF(ISBLANK(LitRev!EQ25),".",LitRev!EQ25)</f>
        <v>2012</v>
      </c>
      <c r="ER25" s="25">
        <f>IF(ISBLANK(LitRev!ER25),".",LitRev!ER25)</f>
        <v>2012</v>
      </c>
      <c r="ES25" s="25">
        <f>IF(ISBLANK(LitRev!ES25),".",LitRev!ES25)</f>
        <v>2012</v>
      </c>
      <c r="ET25" s="25">
        <f>IF(ISBLANK(LitRev!ET25),".",LitRev!ET25)</f>
        <v>2012</v>
      </c>
      <c r="EU25" s="25">
        <f>IF(ISBLANK(LitRev!EU25),".",LitRev!EU25)</f>
        <v>2012</v>
      </c>
      <c r="EV25" s="25">
        <f>IF(ISBLANK(LitRev!EV25),".",LitRev!EV25)</f>
        <v>2012</v>
      </c>
      <c r="EW25" s="25">
        <f>IF(ISBLANK(LitRev!EW25),".",LitRev!EW25)</f>
        <v>2012</v>
      </c>
      <c r="EX25" s="25">
        <f>IF(ISBLANK(LitRev!EX25),".",LitRev!EX25)</f>
        <v>2012</v>
      </c>
      <c r="EY25" s="25">
        <f>IF(ISBLANK(LitRev!EY25),".",LitRev!EY25)</f>
        <v>2012</v>
      </c>
      <c r="EZ25" s="25">
        <f>IF(ISBLANK(LitRev!EZ25),".",LitRev!EZ25)</f>
        <v>2012</v>
      </c>
      <c r="FA25" s="25">
        <f>IF(ISBLANK(LitRev!FA25),".",LitRev!FA25)</f>
        <v>2012</v>
      </c>
      <c r="FB25" s="25">
        <f>IF(ISBLANK(LitRev!FB25),".",LitRev!FB25)</f>
        <v>2012</v>
      </c>
      <c r="FC25" s="25">
        <f>IF(ISBLANK(LitRev!FC25),".",LitRev!FC25)</f>
        <v>2012</v>
      </c>
      <c r="FD25" s="25">
        <f>IF(ISBLANK(LitRev!FD25),".",LitRev!FD25)</f>
        <v>2012</v>
      </c>
      <c r="FE25" s="25">
        <f>IF(ISBLANK(LitRev!FE25),".",LitRev!FE25)</f>
        <v>2012</v>
      </c>
      <c r="FF25" s="25">
        <f>IF(ISBLANK(LitRev!FF25),".",LitRev!FF25)</f>
        <v>2012</v>
      </c>
      <c r="FG25" s="25">
        <f>IF(ISBLANK(LitRev!FG25),".",LitRev!FG25)</f>
        <v>2012</v>
      </c>
      <c r="FH25" s="25">
        <f>IF(ISBLANK(LitRev!FH25),".",LitRev!FH25)</f>
        <v>2012</v>
      </c>
      <c r="FI25" s="25">
        <f>IF(ISBLANK(LitRev!FI25),".",LitRev!FI25)</f>
        <v>2012</v>
      </c>
      <c r="FJ25" s="25">
        <f>IF(ISBLANK(LitRev!FJ25),".",LitRev!FJ25)</f>
        <v>2012</v>
      </c>
      <c r="FK25" s="25">
        <f>IF(ISBLANK(LitRev!FK25),".",LitRev!FK25)</f>
        <v>2012</v>
      </c>
      <c r="FL25" s="25">
        <f>IF(ISBLANK(LitRev!FL25),".",LitRev!FL25)</f>
        <v>2012</v>
      </c>
      <c r="FM25" s="25">
        <f>IF(ISBLANK(LitRev!FM25),".",LitRev!FM25)</f>
        <v>2012</v>
      </c>
      <c r="FN25" s="25">
        <f>IF(ISBLANK(LitRev!FN25),".",LitRev!FN25)</f>
        <v>2012</v>
      </c>
      <c r="FO25" s="25">
        <f>IF(ISBLANK(LitRev!FO25),".",LitRev!FO25)</f>
        <v>2006</v>
      </c>
      <c r="FP25" s="25">
        <f>IF(ISBLANK(LitRev!FP25),".",LitRev!FP25)</f>
        <v>2006</v>
      </c>
      <c r="FQ25" s="25">
        <f>IF(ISBLANK(LitRev!FQ25),".",LitRev!FQ25)</f>
        <v>2013</v>
      </c>
      <c r="FR25" s="25">
        <f>IF(ISBLANK(LitRev!FR25),".",LitRev!FR25)</f>
        <v>2014</v>
      </c>
      <c r="FS25" s="25">
        <f>IF(ISBLANK(LitRev!FS25),".",LitRev!FS25)</f>
        <v>2013</v>
      </c>
      <c r="FT25" s="25">
        <f>IF(ISBLANK(LitRev!FT25),".",LitRev!FT25)</f>
        <v>2014</v>
      </c>
      <c r="FU25" s="25">
        <f>IF(ISBLANK(LitRev!FU25),".",LitRev!FU25)</f>
        <v>2013</v>
      </c>
      <c r="FV25" s="25">
        <f>IF(ISBLANK(LitRev!FV25),".",LitRev!FV25)</f>
        <v>2013</v>
      </c>
      <c r="FW25" s="25">
        <f>IF(ISBLANK(LitRev!FW25),".",LitRev!FW25)</f>
        <v>2013</v>
      </c>
      <c r="FX25" s="25">
        <f>IF(ISBLANK(LitRev!FX25),".",LitRev!FX25)</f>
        <v>2035</v>
      </c>
      <c r="FY25" s="25">
        <f>IF(ISBLANK(LitRev!FY25),".",LitRev!FY25)</f>
        <v>2014</v>
      </c>
      <c r="FZ25" s="25">
        <f>IF(ISBLANK(LitRev!FZ25),".",LitRev!FZ25)</f>
        <v>2015</v>
      </c>
      <c r="GA25" s="25">
        <f>IF(ISBLANK(LitRev!GA25),".",LitRev!GA25)</f>
        <v>2016</v>
      </c>
      <c r="GB25" s="25">
        <f>IF(ISBLANK(LitRev!GB25),".",LitRev!GB25)</f>
        <v>2014</v>
      </c>
      <c r="GC25" s="25">
        <f>IF(ISBLANK(LitRev!GC25),".",LitRev!GC25)</f>
        <v>2015</v>
      </c>
      <c r="GD25" s="25">
        <f>IF(ISBLANK(LitRev!GD25),".",LitRev!GD25)</f>
        <v>2016</v>
      </c>
      <c r="GE25" s="25">
        <f>IF(ISBLANK(LitRev!GE25),".",LitRev!GE25)</f>
        <v>2007</v>
      </c>
      <c r="GF25" s="25">
        <f>IF(ISBLANK(LitRev!GF25),".",LitRev!GF25)</f>
        <v>2007</v>
      </c>
      <c r="GG25" s="25">
        <f>IF(ISBLANK(LitRev!GG25),".",LitRev!GG25)</f>
        <v>2007</v>
      </c>
      <c r="GH25" s="25">
        <f>IF(ISBLANK(LitRev!GH25),".",LitRev!GH25)</f>
        <v>2013</v>
      </c>
      <c r="GI25" s="25">
        <f>IF(ISBLANK(LitRev!GI25),".",LitRev!GI25)</f>
        <v>2013</v>
      </c>
      <c r="GJ25" s="25">
        <f>IF(ISBLANK(LitRev!GJ25),".",LitRev!GJ25)</f>
        <v>2013</v>
      </c>
      <c r="GK25" s="25">
        <f>IF(ISBLANK(LitRev!GK25),".",LitRev!GK25)</f>
        <v>2013</v>
      </c>
      <c r="GL25" s="25">
        <f>IF(ISBLANK(LitRev!GL25),".",LitRev!GL25)</f>
        <v>2013</v>
      </c>
      <c r="GM25" s="25">
        <f>IF(ISBLANK(LitRev!GM25),".",LitRev!GM25)</f>
        <v>2013</v>
      </c>
      <c r="GN25" s="25">
        <f>IF(ISBLANK(LitRev!GN25),".",LitRev!GN25)</f>
        <v>2013</v>
      </c>
      <c r="GO25" s="25">
        <f>IF(ISBLANK(LitRev!GO25),".",LitRev!GO25)</f>
        <v>2013</v>
      </c>
      <c r="GP25" s="25">
        <f>IF(ISBLANK(LitRev!GP25),".",LitRev!GP25)</f>
        <v>2019</v>
      </c>
      <c r="GQ25" s="25">
        <f>IF(ISBLANK(LitRev!GQ25),".",LitRev!GQ25)</f>
        <v>2019</v>
      </c>
      <c r="GR25" s="25">
        <f>IF(ISBLANK(LitRev!GR25),".",LitRev!GR25)</f>
        <v>2022</v>
      </c>
      <c r="GS25" s="25">
        <f>IF(ISBLANK(LitRev!GS25),".",LitRev!GS25)</f>
        <v>2022</v>
      </c>
      <c r="GT25" s="25">
        <f>IF(ISBLANK(LitRev!GT25),".",LitRev!GT25)</f>
        <v>2007</v>
      </c>
      <c r="GU25" s="25">
        <f>IF(ISBLANK(LitRev!GU25),".",LitRev!GU25)</f>
        <v>2007</v>
      </c>
      <c r="GV25" s="25">
        <f>IF(ISBLANK(LitRev!GV25),".",LitRev!GV25)</f>
        <v>2007</v>
      </c>
      <c r="GW25" s="25">
        <f>IF(ISBLANK(LitRev!GW25),".",LitRev!GW25)</f>
        <v>2007</v>
      </c>
      <c r="GX25" s="25">
        <f>IF(ISBLANK(LitRev!GX25),".",LitRev!GX25)</f>
        <v>2007</v>
      </c>
      <c r="GY25" s="25">
        <f>IF(ISBLANK(LitRev!GY25),".",LitRev!GY25)</f>
        <v>2007</v>
      </c>
      <c r="GZ25" s="25">
        <f>IF(ISBLANK(LitRev!GZ25),".",LitRev!GZ25)</f>
        <v>2007</v>
      </c>
      <c r="HA25" s="25">
        <f>IF(ISBLANK(LitRev!HA25),".",LitRev!HA25)</f>
        <v>2010</v>
      </c>
      <c r="HB25" s="25">
        <f>IF(ISBLANK(LitRev!HB25),".",LitRev!HB25)</f>
        <v>2006</v>
      </c>
      <c r="HC25" s="25">
        <f>IF(ISBLANK(LitRev!HC25),".",LitRev!HC25)</f>
        <v>2015</v>
      </c>
      <c r="HD25" s="25">
        <f>IF(ISBLANK(LitRev!HD25),".",LitRev!HD25)</f>
        <v>1994</v>
      </c>
      <c r="HE25" s="25">
        <f>IF(ISBLANK(LitRev!HE25),".",LitRev!HE25)</f>
        <v>2010.5</v>
      </c>
      <c r="HF25" s="25">
        <f>IF(ISBLANK(LitRev!HF25),".",LitRev!HF25)</f>
        <v>2010.5</v>
      </c>
      <c r="HG25" s="25">
        <f>IF(ISBLANK(LitRev!HG25),".",LitRev!HG25)</f>
        <v>2018</v>
      </c>
      <c r="HH25" s="25">
        <f>IF(ISBLANK(LitRev!HH25),".",LitRev!HH25)</f>
        <v>2018</v>
      </c>
      <c r="HI25" s="25">
        <f>IF(ISBLANK(LitRev!HI25),".",LitRev!HI25)</f>
        <v>2018</v>
      </c>
      <c r="HJ25" s="25">
        <f>IF(ISBLANK(LitRev!HJ25),".",LitRev!HJ25)</f>
        <v>2018</v>
      </c>
      <c r="HK25" s="25">
        <f>IF(ISBLANK(LitRev!HK25),".",LitRev!HK25)</f>
        <v>2008.5</v>
      </c>
      <c r="HL25" s="25">
        <f>IF(ISBLANK(LitRev!HL25),".",LitRev!HL25)</f>
        <v>2008.5</v>
      </c>
      <c r="HM25" s="25">
        <f>IF(ISBLANK(LitRev!HM25),".",LitRev!HM25)</f>
        <v>2008.5</v>
      </c>
      <c r="HN25" s="25">
        <f>IF(ISBLANK(LitRev!HN25),".",LitRev!HN25)</f>
        <v>2008.5</v>
      </c>
      <c r="HO25" s="25">
        <f>IF(ISBLANK(LitRev!HO25),".",LitRev!HO25)</f>
        <v>2008.5</v>
      </c>
      <c r="HP25" s="25">
        <f>IF(ISBLANK(LitRev!HP25),".",LitRev!HP25)</f>
        <v>2008.5</v>
      </c>
      <c r="HQ25" s="25">
        <f>IF(ISBLANK(LitRev!HQ25),".",LitRev!HQ25)</f>
        <v>2008.5</v>
      </c>
      <c r="HR25" s="25">
        <f>IF(ISBLANK(LitRev!HR25),".",LitRev!HR25)</f>
        <v>2008.5</v>
      </c>
      <c r="HS25" s="25">
        <f>IF(ISBLANK(LitRev!HS25),".",LitRev!HS25)</f>
        <v>2016</v>
      </c>
      <c r="HT25" s="25">
        <f>IF(ISBLANK(LitRev!HT25),".",LitRev!HT25)</f>
        <v>2014</v>
      </c>
      <c r="HU25" s="25">
        <f>IF(ISBLANK(LitRev!HU25),".",LitRev!HU25)</f>
        <v>2009</v>
      </c>
      <c r="HV25" s="25">
        <f>IF(ISBLANK(LitRev!HV25),".",LitRev!HV25)</f>
        <v>2009</v>
      </c>
      <c r="HW25" s="25">
        <f>IF(ISBLANK(LitRev!HW25),".",LitRev!HW25)</f>
        <v>2006</v>
      </c>
      <c r="HX25" s="25">
        <f>IF(ISBLANK(LitRev!HX25),".",LitRev!HX25)</f>
        <v>2015</v>
      </c>
      <c r="HY25" s="25">
        <f>IF(ISBLANK(LitRev!HY25),".",LitRev!HY25)</f>
        <v>2010.5</v>
      </c>
      <c r="HZ25" s="25">
        <f>IF(ISBLANK(LitRev!HZ25),".",LitRev!HZ25)</f>
        <v>2010.5</v>
      </c>
      <c r="IA25" s="25">
        <f>IF(ISBLANK(LitRev!IA25),".",LitRev!IA25)</f>
        <v>2022</v>
      </c>
      <c r="IB25" s="25">
        <f>IF(ISBLANK(LitRev!IB25),".",LitRev!IB25)</f>
        <v>2022</v>
      </c>
      <c r="IC25" s="25">
        <f>IF(ISBLANK(LitRev!IC25),".",LitRev!IC25)</f>
        <v>2022</v>
      </c>
      <c r="ID25" s="25">
        <f>IF(ISBLANK(LitRev!ID25),".",LitRev!ID25)</f>
        <v>2022</v>
      </c>
      <c r="IE25" s="25">
        <f>IF(ISBLANK(LitRev!IE25),".",LitRev!IE25)</f>
        <v>2.5</v>
      </c>
      <c r="IF25" s="25">
        <f>IF(ISBLANK(LitRev!IF25),".",LitRev!IF25)</f>
        <v>2006</v>
      </c>
      <c r="IG25" s="25">
        <f>IF(ISBLANK(LitRev!IG25),".",LitRev!IG25)</f>
        <v>2020</v>
      </c>
      <c r="IH25" s="25">
        <f>IF(ISBLANK(LitRev!IH25),".",LitRev!IH25)</f>
        <v>2020</v>
      </c>
      <c r="II25" s="25">
        <f>IF(ISBLANK(LitRev!II25),".",LitRev!II25)</f>
        <v>2020</v>
      </c>
      <c r="IJ25" s="25">
        <f>IF(ISBLANK(LitRev!IJ25),".",LitRev!IJ25)</f>
        <v>2020</v>
      </c>
      <c r="IK25" s="25">
        <f>IF(ISBLANK(LitRev!IK25),".",LitRev!IK25)</f>
        <v>2020</v>
      </c>
      <c r="IL25" s="25">
        <f>IF(ISBLANK(LitRev!IL25),".",LitRev!IL25)</f>
        <v>2020</v>
      </c>
      <c r="IM25" s="25">
        <f>IF(ISBLANK(LitRev!IM25),".",LitRev!IM25)</f>
        <v>2020</v>
      </c>
      <c r="IN25" s="25">
        <f>IF(ISBLANK(LitRev!IN25),".",LitRev!IN25)</f>
        <v>2020</v>
      </c>
      <c r="IO25" s="25">
        <f>IF(ISBLANK(LitRev!IO25),".",LitRev!IO25)</f>
        <v>2020</v>
      </c>
      <c r="IP25" s="25">
        <f>IF(ISBLANK(LitRev!IP25),".",LitRev!IP25)</f>
        <v>2020</v>
      </c>
      <c r="IQ25" s="25">
        <f>IF(ISBLANK(LitRev!IQ25),".",LitRev!IQ25)</f>
        <v>2020</v>
      </c>
      <c r="IR25" s="25">
        <f>IF(ISBLANK(LitRev!IR25),".",LitRev!IR25)</f>
        <v>2020</v>
      </c>
      <c r="IS25" s="25">
        <f>IF(ISBLANK(LitRev!IS25),".",LitRev!IS25)</f>
        <v>2020</v>
      </c>
      <c r="IT25" s="25">
        <f>IF(ISBLANK(LitRev!IT25),".",LitRev!IT25)</f>
        <v>2020</v>
      </c>
      <c r="IU25" s="25">
        <f>IF(ISBLANK(LitRev!IU25),".",LitRev!IU25)</f>
        <v>2020</v>
      </c>
      <c r="IV25" s="25">
        <f>IF(ISBLANK(LitRev!IV25),".",LitRev!IV25)</f>
        <v>2020</v>
      </c>
      <c r="IW25" s="25">
        <f>IF(ISBLANK(LitRev!IW25),".",LitRev!IW25)</f>
        <v>2020</v>
      </c>
      <c r="IX25" s="25">
        <f>IF(ISBLANK(LitRev!IX25),".",LitRev!IX25)</f>
        <v>2020</v>
      </c>
      <c r="IY25" s="25">
        <f>IF(ISBLANK(LitRev!IY25),".",LitRev!IY25)</f>
        <v>2020</v>
      </c>
      <c r="IZ25" s="25">
        <f>IF(ISBLANK(LitRev!IZ25),".",LitRev!IZ25)</f>
        <v>2020</v>
      </c>
      <c r="JA25" s="25">
        <f>IF(ISBLANK(LitRev!JA25),".",LitRev!JA25)</f>
        <v>2020</v>
      </c>
      <c r="JB25" s="25">
        <f>IF(ISBLANK(LitRev!JB25),".",LitRev!JB25)</f>
        <v>2020</v>
      </c>
      <c r="JC25" s="25">
        <f>IF(ISBLANK(LitRev!JC25),".",LitRev!JC25)</f>
        <v>2020</v>
      </c>
      <c r="JD25" s="25">
        <f>IF(ISBLANK(LitRev!JD25),".",LitRev!JD25)</f>
        <v>2020</v>
      </c>
      <c r="JE25" s="25">
        <f>IF(ISBLANK(LitRev!JE25),".",LitRev!JE25)</f>
        <v>2020</v>
      </c>
      <c r="JF25" s="25">
        <f>IF(ISBLANK(LitRev!JF25),".",LitRev!JF25)</f>
        <v>2020</v>
      </c>
      <c r="JG25" s="25">
        <f>IF(ISBLANK(LitRev!JG25),".",LitRev!JG25)</f>
        <v>2020</v>
      </c>
      <c r="JH25" s="25">
        <f>IF(ISBLANK(LitRev!JH25),".",LitRev!JH25)</f>
        <v>2020</v>
      </c>
      <c r="JI25" s="25">
        <f>IF(ISBLANK(LitRev!JI25),".",LitRev!JI25)</f>
        <v>2020</v>
      </c>
      <c r="JJ25" s="25">
        <f>IF(ISBLANK(LitRev!JJ25),".",LitRev!JJ25)</f>
        <v>2020</v>
      </c>
      <c r="JK25" s="25">
        <f>IF(ISBLANK(LitRev!JK25),".",LitRev!JK25)</f>
        <v>2020</v>
      </c>
      <c r="JL25" s="25">
        <f>IF(ISBLANK(LitRev!JL25),".",LitRev!JL25)</f>
        <v>2020</v>
      </c>
      <c r="JM25" s="25">
        <f>IF(ISBLANK(LitRev!JM25),".",LitRev!JM25)</f>
        <v>2020</v>
      </c>
      <c r="JN25" s="25">
        <f>IF(ISBLANK(LitRev!JN25),".",LitRev!JN25)</f>
        <v>2020</v>
      </c>
      <c r="JO25" s="25">
        <f>IF(ISBLANK(LitRev!JO25),".",LitRev!JO25)</f>
        <v>2020</v>
      </c>
      <c r="JP25" s="25">
        <f>IF(ISBLANK(LitRev!JP25),".",LitRev!JP25)</f>
        <v>2020</v>
      </c>
      <c r="JQ25" s="25">
        <f>IF(ISBLANK(LitRev!JQ25),".",LitRev!JQ25)</f>
        <v>2020</v>
      </c>
      <c r="JR25" s="25">
        <f>IF(ISBLANK(LitRev!JR25),".",LitRev!JR25)</f>
        <v>2020</v>
      </c>
      <c r="JS25" s="25">
        <f>IF(ISBLANK(LitRev!JS25),".",LitRev!JS25)</f>
        <v>2020</v>
      </c>
      <c r="JT25" s="25">
        <f>IF(ISBLANK(LitRev!JT25),".",LitRev!JT25)</f>
        <v>2020</v>
      </c>
      <c r="JU25" s="25">
        <f>IF(ISBLANK(LitRev!JU25),".",LitRev!JU25)</f>
        <v>2020</v>
      </c>
      <c r="JV25" s="25">
        <f>IF(ISBLANK(LitRev!JV25),".",LitRev!JV25)</f>
        <v>2020</v>
      </c>
      <c r="JW25" s="25">
        <f>IF(ISBLANK(LitRev!JW25),".",LitRev!JW25)</f>
        <v>2020</v>
      </c>
      <c r="JX25" s="25">
        <f>IF(ISBLANK(LitRev!JX25),".",LitRev!JX25)</f>
        <v>2020</v>
      </c>
      <c r="JY25" s="25">
        <f>IF(ISBLANK(LitRev!JY25),".",LitRev!JY25)</f>
        <v>2020</v>
      </c>
      <c r="JZ25" s="25">
        <f>IF(ISBLANK(LitRev!JZ25),".",LitRev!JZ25)</f>
        <v>2020</v>
      </c>
      <c r="KA25" s="25">
        <f>IF(ISBLANK(LitRev!KA25),".",LitRev!KA25)</f>
        <v>2020</v>
      </c>
      <c r="KB25" s="25">
        <f>IF(ISBLANK(LitRev!KB25),".",LitRev!KB25)</f>
        <v>2020</v>
      </c>
      <c r="KC25" s="25">
        <f>IF(ISBLANK(LitRev!KC25),".",LitRev!KC25)</f>
        <v>2020</v>
      </c>
      <c r="KD25" s="25">
        <f>IF(ISBLANK(LitRev!KD25),".",LitRev!KD25)</f>
        <v>2020</v>
      </c>
      <c r="KE25" s="25">
        <f>IF(ISBLANK(LitRev!KE25),".",LitRev!KE25)</f>
        <v>2020</v>
      </c>
      <c r="KF25" s="25">
        <f>IF(ISBLANK(LitRev!KF25),".",LitRev!KF25)</f>
        <v>2020</v>
      </c>
      <c r="KG25" s="25">
        <f>IF(ISBLANK(LitRev!KG25),".",LitRev!KG25)</f>
        <v>2020</v>
      </c>
      <c r="KH25" s="25">
        <f>IF(ISBLANK(LitRev!KH25),".",LitRev!KH25)</f>
        <v>2020</v>
      </c>
      <c r="KI25" s="25">
        <f>IF(ISBLANK(LitRev!KI25),".",LitRev!KI25)</f>
        <v>2020</v>
      </c>
      <c r="KJ25" s="25">
        <f>IF(ISBLANK(LitRev!KJ25),".",LitRev!KJ25)</f>
        <v>2020</v>
      </c>
      <c r="KK25" s="25">
        <f>IF(ISBLANK(LitRev!KK25),".",LitRev!KK25)</f>
        <v>2020</v>
      </c>
      <c r="KL25" s="25">
        <f>IF(ISBLANK(LitRev!KL25),".",LitRev!KL25)</f>
        <v>2020</v>
      </c>
      <c r="KM25" s="25">
        <f>IF(ISBLANK(LitRev!KM25),".",LitRev!KM25)</f>
        <v>2020</v>
      </c>
      <c r="KN25" s="25">
        <f>IF(ISBLANK(LitRev!KN25),".",LitRev!KN25)</f>
        <v>2020</v>
      </c>
      <c r="KO25" s="25">
        <f>IF(ISBLANK(LitRev!KO25),".",LitRev!KO25)</f>
        <v>2020</v>
      </c>
      <c r="KP25" s="25">
        <f>IF(ISBLANK(LitRev!KP25),".",LitRev!KP25)</f>
        <v>2020</v>
      </c>
      <c r="KQ25" s="25">
        <f>IF(ISBLANK(LitRev!KQ25),".",LitRev!KQ25)</f>
        <v>2020</v>
      </c>
      <c r="KR25" s="25">
        <f>IF(ISBLANK(LitRev!KR25),".",LitRev!KR25)</f>
        <v>2020</v>
      </c>
      <c r="KS25" s="25">
        <f>IF(ISBLANK(LitRev!KS25),".",LitRev!KS25)</f>
        <v>2020</v>
      </c>
      <c r="KT25" s="25">
        <f>IF(ISBLANK(LitRev!KT25),".",LitRev!KT25)</f>
        <v>2020</v>
      </c>
      <c r="KU25" s="25">
        <f>IF(ISBLANK(LitRev!KU25),".",LitRev!KU25)</f>
        <v>2020</v>
      </c>
      <c r="KV25" s="25">
        <f>IF(ISBLANK(LitRev!KV25),".",LitRev!KV25)</f>
        <v>2020</v>
      </c>
      <c r="KW25" s="25">
        <f>IF(ISBLANK(LitRev!KW25),".",LitRev!KW25)</f>
        <v>2020</v>
      </c>
      <c r="KX25" s="25">
        <f>IF(ISBLANK(LitRev!KX25),".",LitRev!KX25)</f>
        <v>2020</v>
      </c>
      <c r="KY25" s="25">
        <f>IF(ISBLANK(LitRev!KY25),".",LitRev!KY25)</f>
        <v>2020</v>
      </c>
      <c r="KZ25" s="25">
        <f>IF(ISBLANK(LitRev!KZ25),".",LitRev!KZ25)</f>
        <v>2020</v>
      </c>
      <c r="LA25" s="25">
        <f>IF(ISBLANK(LitRev!LA25),".",LitRev!LA25)</f>
        <v>2020</v>
      </c>
      <c r="LB25" s="25">
        <f>IF(ISBLANK(LitRev!LB25),".",LitRev!LB25)</f>
        <v>2020</v>
      </c>
      <c r="LC25" s="25">
        <f>IF(ISBLANK(LitRev!LC25),".",LitRev!LC25)</f>
        <v>2020</v>
      </c>
      <c r="LD25" s="25">
        <f>IF(ISBLANK(LitRev!LD25),".",LitRev!LD25)</f>
        <v>2020</v>
      </c>
      <c r="LE25" s="25">
        <f>IF(ISBLANK(LitRev!LE25),".",LitRev!LE25)</f>
        <v>2006</v>
      </c>
      <c r="LF25" s="25">
        <f>IF(ISBLANK(LitRev!LF25),".",LitRev!LF25)</f>
        <v>2006</v>
      </c>
      <c r="LG25" s="25">
        <f>IF(ISBLANK(LitRev!LG25),".",LitRev!LG25)</f>
        <v>2016</v>
      </c>
      <c r="LH25" s="25">
        <f>IF(ISBLANK(LitRev!LH25),".",LitRev!LH25)</f>
        <v>2012</v>
      </c>
      <c r="LI25" s="25">
        <f>IF(ISBLANK(LitRev!LI25),".",LitRev!LI25)</f>
        <v>2005</v>
      </c>
      <c r="LJ25" s="25">
        <f>IF(ISBLANK(LitRev!LJ25),".",LitRev!LJ25)</f>
        <v>2010</v>
      </c>
      <c r="LK25" s="25">
        <f>IF(ISBLANK(LitRev!LK25),".",LitRev!LK25)</f>
        <v>2012</v>
      </c>
      <c r="LL25" s="25">
        <f>IF(ISBLANK(LitRev!LL25),".",LitRev!LL25)</f>
        <v>2015</v>
      </c>
      <c r="LM25" s="25">
        <f>IF(ISBLANK(LitRev!LM25),".",LitRev!LM25)</f>
        <v>2015</v>
      </c>
      <c r="LN25" s="25">
        <f>IF(ISBLANK(LitRev!LN25),".",LitRev!LN25)</f>
        <v>2015</v>
      </c>
      <c r="LO25" s="25">
        <f>IF(ISBLANK(LitRev!LO25),".",LitRev!LO25)</f>
        <v>2015</v>
      </c>
      <c r="LP25" s="25">
        <f>IF(ISBLANK(LitRev!LP25),".",LitRev!LP25)</f>
        <v>2015</v>
      </c>
      <c r="LQ25" s="25">
        <f>IF(ISBLANK(LitRev!LQ25),".",LitRev!LQ25)</f>
        <v>2015</v>
      </c>
      <c r="LR25" s="25">
        <f>IF(ISBLANK(LitRev!LR25),".",LitRev!LR25)</f>
        <v>2015</v>
      </c>
      <c r="LS25" s="25">
        <f>IF(ISBLANK(LitRev!LS25),".",LitRev!LS25)</f>
        <v>2015</v>
      </c>
      <c r="LT25" s="25">
        <f>IF(ISBLANK(LitRev!LT25),".",LitRev!LT25)</f>
        <v>2015</v>
      </c>
      <c r="LU25" s="25">
        <f>IF(ISBLANK(LitRev!LU25),".",LitRev!LU25)</f>
        <v>2015</v>
      </c>
      <c r="LV25" s="25">
        <f>IF(ISBLANK(LitRev!LV25),".",LitRev!LV25)</f>
        <v>2015</v>
      </c>
      <c r="LW25" s="25">
        <f>IF(ISBLANK(LitRev!LW25),".",LitRev!LW25)</f>
        <v>2015</v>
      </c>
      <c r="LX25" s="25">
        <f>IF(ISBLANK(LitRev!LX25),".",LitRev!LX25)</f>
        <v>2015</v>
      </c>
      <c r="LY25" s="25">
        <f>IF(ISBLANK(LitRev!LY25),".",LitRev!LY25)</f>
        <v>2015</v>
      </c>
      <c r="LZ25" s="25">
        <f>IF(ISBLANK(LitRev!LZ25),".",LitRev!LZ25)</f>
        <v>2015</v>
      </c>
      <c r="MA25" s="25">
        <f>IF(ISBLANK(LitRev!MA25),".",LitRev!MA25)</f>
        <v>2015</v>
      </c>
      <c r="MB25" s="25">
        <f>IF(ISBLANK(LitRev!MB25),".",LitRev!MB25)</f>
        <v>2015</v>
      </c>
      <c r="MC25" s="25">
        <f>IF(ISBLANK(LitRev!MC25),".",LitRev!MC25)</f>
        <v>2015</v>
      </c>
      <c r="MD25" s="25">
        <f>IF(ISBLANK(LitRev!MD25),".",LitRev!MD25)</f>
        <v>2015</v>
      </c>
      <c r="ME25" s="25">
        <f>IF(ISBLANK(LitRev!ME25),".",LitRev!ME25)</f>
        <v>2007</v>
      </c>
      <c r="MF25" s="25">
        <f>IF(ISBLANK(LitRev!MF25),".",LitRev!MF25)</f>
        <v>2011</v>
      </c>
      <c r="MG25" s="25">
        <f>IF(ISBLANK(LitRev!MG25),".",LitRev!MG25)</f>
        <v>2016</v>
      </c>
      <c r="MH25" s="25">
        <f>IF(ISBLANK(LitRev!MH25),".",LitRev!MH25)</f>
        <v>2019</v>
      </c>
      <c r="MI25" s="25">
        <f>IF(ISBLANK(LitRev!MI25),".",LitRev!MI25)</f>
        <v>2012</v>
      </c>
      <c r="MJ25" s="25">
        <f>IF(ISBLANK(LitRev!MJ25),".",LitRev!MJ25)</f>
        <v>2012</v>
      </c>
      <c r="MK25" s="25">
        <f>IF(ISBLANK(LitRev!MK25),".",LitRev!MK25)</f>
        <v>2015</v>
      </c>
      <c r="ML25" s="25">
        <f>IF(ISBLANK(LitRev!ML25),".",LitRev!ML25)</f>
        <v>2015</v>
      </c>
      <c r="MM25" s="25">
        <f>IF(ISBLANK(LitRev!MM25),".",LitRev!MM25)</f>
        <v>2016</v>
      </c>
      <c r="MN25" s="25">
        <f>IF(ISBLANK(LitRev!MN25),".",LitRev!MN25)</f>
        <v>2017</v>
      </c>
      <c r="MO25" s="25">
        <f>IF(ISBLANK(LitRev!MO25),".",LitRev!MO25)</f>
        <v>2018</v>
      </c>
      <c r="MP25" s="25">
        <f>IF(ISBLANK(LitRev!MP25),".",LitRev!MP25)</f>
        <v>2019</v>
      </c>
      <c r="MQ25" s="25">
        <f>IF(ISBLANK(LitRev!MQ25),".",LitRev!MQ25)</f>
        <v>2020</v>
      </c>
      <c r="MR25" s="25">
        <f>IF(ISBLANK(LitRev!MR25),".",LitRev!MR25)</f>
        <v>2021</v>
      </c>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5"/>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5"/>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5"/>
      <c r="RK25" s="25"/>
      <c r="RL25" s="25"/>
      <c r="RM25" s="25"/>
      <c r="RN25" s="25"/>
      <c r="RO25" s="25"/>
    </row>
    <row r="26" spans="1:483" x14ac:dyDescent="0.25">
      <c r="A26" s="34" t="s">
        <v>44</v>
      </c>
      <c r="C26" s="25" t="str">
        <f>IF(ISBLANK(LitRev!C26),".",LitRev!C26)</f>
        <v xml:space="preserve">production of biofuels to meet the RFS of 36 billion gallons by 2022 - see Dissertation, page 97 </v>
      </c>
      <c r="D26" s="25" t="str">
        <f>IF(ISBLANK(LitRev!D26),".",LitRev!D26)</f>
        <v xml:space="preserve">production of biofuels to meet the RFS of 36 billion gallons by 2022 - see Dissertation, page 97 </v>
      </c>
      <c r="E26" s="25" t="str">
        <f>IF(ISBLANK(LitRev!E26),".",LitRev!E26)</f>
        <v>p 6</v>
      </c>
      <c r="F26" s="25" t="str">
        <f>IF(ISBLANK(LitRev!F26),".",LitRev!F26)</f>
        <v>p 6</v>
      </c>
      <c r="G26" s="25" t="str">
        <f>IF(ISBLANK(LitRev!G26),".",LitRev!G26)</f>
        <v>p 6</v>
      </c>
      <c r="H26" s="25" t="str">
        <f>IF(ISBLANK(LitRev!H26),".",LitRev!H26)</f>
        <v>p 6</v>
      </c>
      <c r="I26" s="25" t="str">
        <f>IF(ISBLANK(LitRev!I26),".",LitRev!I26)</f>
        <v>p 6</v>
      </c>
      <c r="J26" s="25" t="str">
        <f>IF(ISBLANK(LitRev!J26),".",LitRev!J26)</f>
        <v>p 6</v>
      </c>
      <c r="K26" s="25" t="str">
        <f>IF(ISBLANK(LitRev!K26),".",LitRev!K26)</f>
        <v>p 6</v>
      </c>
      <c r="L26" s="25" t="str">
        <f>IF(ISBLANK(LitRev!L26),".",LitRev!L26)</f>
        <v>p 6</v>
      </c>
      <c r="M26" s="25" t="str">
        <f>IF(ISBLANK(LitRev!M26),".",LitRev!M26)</f>
        <v>p 6</v>
      </c>
      <c r="N26" s="25" t="str">
        <f>IF(ISBLANK(LitRev!N26),".",LitRev!N26)</f>
        <v>p 6</v>
      </c>
      <c r="O26" s="25" t="str">
        <f>IF(ISBLANK(LitRev!O26),".",LitRev!O26)</f>
        <v>p 6</v>
      </c>
      <c r="P26" s="25" t="str">
        <f>IF(ISBLANK(LitRev!P26),".",LitRev!P26)</f>
        <v>p 6</v>
      </c>
      <c r="Q26" s="25" t="str">
        <f>IF(ISBLANK(LitRev!Q26),".",LitRev!Q26)</f>
        <v>p 6</v>
      </c>
      <c r="R26" s="25" t="str">
        <f>IF(ISBLANK(LitRev!R26),".",LitRev!R26)</f>
        <v>p 6</v>
      </c>
      <c r="S26" s="25" t="str">
        <f>IF(ISBLANK(LitRev!S26),".",LitRev!S26)</f>
        <v>p 6</v>
      </c>
      <c r="T26" s="25" t="str">
        <f>IF(ISBLANK(LitRev!T26),".",LitRev!T26)</f>
        <v>p 6</v>
      </c>
      <c r="U26" s="25" t="str">
        <f>IF(ISBLANK(LitRev!U26),".",LitRev!U26)</f>
        <v>.</v>
      </c>
      <c r="V26" s="25" t="str">
        <f>IF(ISBLANK(LitRev!V26),".",LitRev!V26)</f>
        <v>.</v>
      </c>
      <c r="W26" s="25" t="str">
        <f>IF(ISBLANK(LitRev!W26),".",LitRev!W26)</f>
        <v>.</v>
      </c>
      <c r="X26" s="25" t="str">
        <f>IF(ISBLANK(LitRev!X26),".",LitRev!X26)</f>
        <v>.</v>
      </c>
      <c r="Y26" s="25" t="str">
        <f>IF(ISBLANK(LitRev!Y26),".",LitRev!Y26)</f>
        <v>.</v>
      </c>
      <c r="Z26" s="25" t="str">
        <f>IF(ISBLANK(LitRev!Z26),".",LitRev!Z26)</f>
        <v>.</v>
      </c>
      <c r="AA26" s="25" t="str">
        <f>IF(ISBLANK(LitRev!AA26),".",LitRev!AA26)</f>
        <v>.</v>
      </c>
      <c r="AB26" s="25" t="str">
        <f>IF(ISBLANK(LitRev!AB26),".",LitRev!AB26)</f>
        <v>.</v>
      </c>
      <c r="AC26" s="25" t="str">
        <f>IF(ISBLANK(LitRev!AC26),".",LitRev!AC26)</f>
        <v>.</v>
      </c>
      <c r="AD26" s="25" t="str">
        <f>IF(ISBLANK(LitRev!AD26),".",LitRev!AD26)</f>
        <v>.</v>
      </c>
      <c r="AE26" s="25" t="str">
        <f>IF(ISBLANK(LitRev!AE26),".",LitRev!AE26)</f>
        <v>.</v>
      </c>
      <c r="AF26" s="25" t="str">
        <f>IF(ISBLANK(LitRev!AF26),".",LitRev!AF26)</f>
        <v>.</v>
      </c>
      <c r="AG26" s="25" t="str">
        <f>IF(ISBLANK(LitRev!AG26),".",LitRev!AG26)</f>
        <v>.</v>
      </c>
      <c r="AH26" s="25" t="str">
        <f>IF(ISBLANK(LitRev!AH26),".",LitRev!AH26)</f>
        <v>.</v>
      </c>
      <c r="AI26" s="25" t="str">
        <f>IF(ISBLANK(LitRev!AI26),".",LitRev!AI26)</f>
        <v>.</v>
      </c>
      <c r="AJ26" s="25" t="str">
        <f>IF(ISBLANK(LitRev!AJ26),".",LitRev!AJ26)</f>
        <v>2005/2006</v>
      </c>
      <c r="AK26" s="25" t="str">
        <f>IF(ISBLANK(LitRev!AK26),".",LitRev!AK26)</f>
        <v>.</v>
      </c>
      <c r="AL26" s="25" t="str">
        <f>IF(ISBLANK(LitRev!AL26),".",LitRev!AL26)</f>
        <v>.</v>
      </c>
      <c r="AM26" s="25" t="str">
        <f>IF(ISBLANK(LitRev!AM26),".",LitRev!AM26)</f>
        <v>.</v>
      </c>
      <c r="AN26" s="25" t="str">
        <f>IF(ISBLANK(LitRev!AN26),".",LitRev!AN26)</f>
        <v>.</v>
      </c>
      <c r="AO26" s="25" t="str">
        <f>IF(ISBLANK(LitRev!AO26),".",LitRev!AO26)</f>
        <v>Really 2012/13 MY (p 3)</v>
      </c>
      <c r="AP26" s="25" t="str">
        <f>IF(ISBLANK(LitRev!AP26),".",LitRev!AP26)</f>
        <v>Really 2012/13 MY (p 3)</v>
      </c>
      <c r="AQ26" s="25" t="str">
        <f>IF(ISBLANK(LitRev!AQ26),".",LitRev!AQ26)</f>
        <v>Really 2012/13 MY (p 3)</v>
      </c>
      <c r="AR26" s="25" t="str">
        <f>IF(ISBLANK(LitRev!AR26),".",LitRev!AR26)</f>
        <v>.</v>
      </c>
      <c r="AS26" s="25" t="str">
        <f>IF(ISBLANK(LitRev!AS26),".",LitRev!AS26)</f>
        <v>.</v>
      </c>
      <c r="AT26" s="25" t="str">
        <f>IF(ISBLANK(LitRev!AT26),".",LitRev!AT26)</f>
        <v>use middle point between marketing years 2013/2014 and 2019/2020</v>
      </c>
      <c r="AU26" s="25" t="str">
        <f>IF(ISBLANK(LitRev!AU26),".",LitRev!AU26)</f>
        <v>use middle point between marketing years 2013/2014 and 2019/2020</v>
      </c>
      <c r="AV26" s="25" t="str">
        <f>IF(ISBLANK(LitRev!AV26),".",LitRev!AV26)</f>
        <v>use middle point between marketing years 2013/2014 and 2019/2020</v>
      </c>
      <c r="AW26" s="25" t="str">
        <f>IF(ISBLANK(LitRev!AW26),".",LitRev!AW26)</f>
        <v>use middle point between marketing years 2013/2014 and 2019/2020</v>
      </c>
      <c r="AX26" s="25" t="str">
        <f>IF(ISBLANK(LitRev!AX26),".",LitRev!AX26)</f>
        <v>use middle point between marketing years 2013/2014 and 2019/2020</v>
      </c>
      <c r="AY26" s="25" t="str">
        <f>IF(ISBLANK(LitRev!AY26),".",LitRev!AY26)</f>
        <v>.</v>
      </c>
      <c r="AZ26" s="25" t="str">
        <f>IF(ISBLANK(LitRev!AZ26),".",LitRev!AZ26)</f>
        <v>.</v>
      </c>
      <c r="BA26" s="25" t="str">
        <f>IF(ISBLANK(LitRev!BA26),".",LitRev!BA26)</f>
        <v>2015 is the key year, presented in the main text while in supporting info document shows results in 2011, 2013 and 2015</v>
      </c>
      <c r="BB26" s="25" t="str">
        <f>IF(ISBLANK(LitRev!BB26),".",LitRev!BB26)</f>
        <v>2015 is the key year, presented in the main text while in supporting info document shows results in 2011, 2013 and 2015</v>
      </c>
      <c r="BC26" s="25" t="str">
        <f>IF(ISBLANK(LitRev!BC26),".",LitRev!BC26)</f>
        <v>2015 is the key year, presented in the main text while in supporting info document shows results in 2011, 2013 and 2015</v>
      </c>
      <c r="BD26" s="25" t="str">
        <f>IF(ISBLANK(LitRev!BD26),".",LitRev!BD26)</f>
        <v>2015 is the key year, presented in the main text while in supporting info document shows results in 2011, 2013 and 2015</v>
      </c>
      <c r="BE26" s="25" t="str">
        <f>IF(ISBLANK(LitRev!BE26),".",LitRev!BE26)</f>
        <v>.</v>
      </c>
      <c r="BF26" s="25" t="str">
        <f>IF(ISBLANK(LitRev!BF26),".",LitRev!BF26)</f>
        <v>.</v>
      </c>
      <c r="BG26" s="25" t="str">
        <f>IF(ISBLANK(LitRev!BG26),".",LitRev!BG26)</f>
        <v>2007 to 2030</v>
      </c>
      <c r="BH26" s="25" t="str">
        <f>IF(ISBLANK(LitRev!BH26),".",LitRev!BH26)</f>
        <v>2007 to 2030</v>
      </c>
      <c r="BI26" s="25" t="str">
        <f>IF(ISBLANK(LitRev!BI26),".",LitRev!BI26)</f>
        <v>2007 to 2030</v>
      </c>
      <c r="BJ26" s="25" t="str">
        <f>IF(ISBLANK(LitRev!BJ26),".",LitRev!BJ26)</f>
        <v>2007-2022</v>
      </c>
      <c r="BK26" s="25" t="str">
        <f>IF(ISBLANK(LitRev!BK26),".",LitRev!BK26)</f>
        <v>2007-2022</v>
      </c>
      <c r="BL26" s="25" t="str">
        <f>IF(ISBLANK(LitRev!BL26),".",LitRev!BL26)</f>
        <v>.</v>
      </c>
      <c r="BM26" s="25" t="str">
        <f>IF(ISBLANK(LitRev!BM26),".",LitRev!BM26)</f>
        <v>.</v>
      </c>
      <c r="BN26" s="25" t="str">
        <f>IF(ISBLANK(LitRev!BN26),".",LitRev!BN26)</f>
        <v>.</v>
      </c>
      <c r="BO26" s="25" t="str">
        <f>IF(ISBLANK(LitRev!BO26),".",LitRev!BO26)</f>
        <v>.</v>
      </c>
      <c r="BP26" s="25" t="str">
        <f>IF(ISBLANK(LitRev!BP26),".",LitRev!BP26)</f>
        <v>.</v>
      </c>
      <c r="BQ26" s="25" t="str">
        <f>IF(ISBLANK(LitRev!BQ26),".",LitRev!BQ26)</f>
        <v>.</v>
      </c>
      <c r="BR26" s="25" t="str">
        <f>IF(ISBLANK(LitRev!BR26),".",LitRev!BR26)</f>
        <v>.</v>
      </c>
      <c r="BS26" s="25" t="str">
        <f>IF(ISBLANK(LitRev!BS26),".",LitRev!BS26)</f>
        <v>repeal and 2014 scenarios compared to 2017 RFS p. 1</v>
      </c>
      <c r="BT26" s="25" t="str">
        <f>IF(ISBLANK(LitRev!BT26),".",LitRev!BT26)</f>
        <v>calibrated to 2009 p 9</v>
      </c>
      <c r="BU26" s="25" t="str">
        <f>IF(ISBLANK(LitRev!BU26),".",LitRev!BU26)</f>
        <v>calibrated to 2009 p 9</v>
      </c>
      <c r="BV26" s="25" t="str">
        <f>IF(ISBLANK(LitRev!BV26),".",LitRev!BV26)</f>
        <v>calibrated to 2009 p 9</v>
      </c>
      <c r="BW26" s="25" t="str">
        <f>IF(ISBLANK(LitRev!BW26),".",LitRev!BW26)</f>
        <v>calibrated to 2009 p 9</v>
      </c>
      <c r="BX26" s="25" t="str">
        <f>IF(ISBLANK(LitRev!BX26),".",LitRev!BX26)</f>
        <v>calibrated to 2009 p 9</v>
      </c>
      <c r="BY26" s="25" t="str">
        <f>IF(ISBLANK(LitRev!BY26),".",LitRev!BY26)</f>
        <v>calibrated to 2009 p 9</v>
      </c>
      <c r="BZ26" s="25" t="str">
        <f>IF(ISBLANK(LitRev!BZ26),".",LitRev!BZ26)</f>
        <v>focus on drought in 2012 p 78</v>
      </c>
      <c r="CA26" s="25" t="str">
        <f>IF(ISBLANK(LitRev!CA26),".",LitRev!CA26)</f>
        <v>2007 to 2016 p 693 and 694</v>
      </c>
      <c r="CB26" s="25" t="str">
        <f>IF(ISBLANK(LitRev!CB26),".",LitRev!CB26)</f>
        <v>Average for 2010–2017. Projection model with 3 scenarios on crude oil prices (sensitivity analysis), does not explicitly assess the impact of RFS</v>
      </c>
      <c r="CC26" s="25" t="str">
        <f>IF(ISBLANK(LitRev!CC26),".",LitRev!CC26)</f>
        <v>Average for 2010–2017. Projection model with 3 scenarios on crude oil prices (sensitivity analysis), does not explicitly assess the impact of RFS</v>
      </c>
      <c r="CD26" s="25" t="str">
        <f>IF(ISBLANK(LitRev!CD26),".",LitRev!CD26)</f>
        <v>Average for 2010–2017. Projection model with 3 scenarios on crude oil prices (sensitivity analysis), does not explicitly assess the impact of RFS</v>
      </c>
      <c r="CE26" s="25" t="str">
        <f>IF(ISBLANK(LitRev!CE26),".",LitRev!CE26)</f>
        <v>Average for 2010–2017. Projection model with 3 scenarios on crude oil prices (sensitivity analysis), does not explicitly assess the impact of RFS</v>
      </c>
      <c r="CF26" s="25" t="str">
        <f>IF(ISBLANK(LitRev!CF26),".",LitRev!CF26)</f>
        <v>.</v>
      </c>
      <c r="CG26" s="25" t="str">
        <f>IF(ISBLANK(LitRev!CG26),".",LitRev!CG26)</f>
        <v>.</v>
      </c>
      <c r="CH26" s="25" t="str">
        <f>IF(ISBLANK(LitRev!CH26),".",LitRev!CH26)</f>
        <v>.</v>
      </c>
      <c r="CI26" s="25" t="str">
        <f>IF(ISBLANK(LitRev!CI26),".",LitRev!CI26)</f>
        <v>.</v>
      </c>
      <c r="CJ26" s="25" t="str">
        <f>IF(ISBLANK(LitRev!CJ26),".",LitRev!CJ26)</f>
        <v>.</v>
      </c>
      <c r="CK26" s="25" t="str">
        <f>IF(ISBLANK(LitRev!CK26),".",LitRev!CK26)</f>
        <v>.</v>
      </c>
      <c r="CL26" s="25" t="str">
        <f>IF(ISBLANK(LitRev!CL26),".",LitRev!CL26)</f>
        <v>Comparisons to FAPRI-CARD results</v>
      </c>
      <c r="CM26" s="25" t="str">
        <f>IF(ISBLANK(LitRev!CM26),".",LitRev!CM26)</f>
        <v>Comparisons to FAPRI-CARD results</v>
      </c>
      <c r="CN26" s="25" t="str">
        <f>IF(ISBLANK(LitRev!CN26),".",LitRev!CN26)</f>
        <v>Comparisons to FAPRI-CARD results</v>
      </c>
      <c r="CO26" s="25" t="str">
        <f>IF(ISBLANK(LitRev!CO26),".",LitRev!CO26)</f>
        <v>1956-2007</v>
      </c>
      <c r="CP26" s="25" t="str">
        <f>IF(ISBLANK(LitRev!CP26),".",LitRev!CP26)</f>
        <v>.</v>
      </c>
      <c r="CQ26" s="25" t="str">
        <f>IF(ISBLANK(LitRev!CQ26),".",LitRev!CQ26)</f>
        <v>2007-2035</v>
      </c>
      <c r="CR26" s="25" t="str">
        <f>IF(ISBLANK(LitRev!CR26),".",LitRev!CR26)</f>
        <v>2007-2035</v>
      </c>
      <c r="CS26" s="25" t="str">
        <f>IF(ISBLANK(LitRev!CS26),".",LitRev!CS26)</f>
        <v>2007-2035</v>
      </c>
      <c r="CT26" s="25" t="str">
        <f>IF(ISBLANK(LitRev!CT26),".",LitRev!CT26)</f>
        <v>.</v>
      </c>
      <c r="CU26" s="25" t="str">
        <f>IF(ISBLANK(LitRev!CU26),".",LitRev!CU26)</f>
        <v>.</v>
      </c>
      <c r="CV26" s="25" t="str">
        <f>IF(ISBLANK(LitRev!CV26),".",LitRev!CV26)</f>
        <v>.</v>
      </c>
      <c r="CW26" s="25" t="str">
        <f>IF(ISBLANK(LitRev!CW26),".",LitRev!CW26)</f>
        <v>.</v>
      </c>
      <c r="CX26" s="25" t="str">
        <f>IF(ISBLANK(LitRev!CX26),".",LitRev!CX26)</f>
        <v>.</v>
      </c>
      <c r="CY26" s="25" t="str">
        <f>IF(ISBLANK(LitRev!CY26),".",LitRev!CY26)</f>
        <v>.</v>
      </c>
      <c r="CZ26" s="25" t="str">
        <f>IF(ISBLANK(LitRev!CZ26),".",LitRev!CZ26)</f>
        <v>.</v>
      </c>
      <c r="DA26" s="25" t="str">
        <f>IF(ISBLANK(LitRev!DA26),".",LitRev!DA26)</f>
        <v>.</v>
      </c>
      <c r="DB26" s="25" t="str">
        <f>IF(ISBLANK(LitRev!DB26),".",LitRev!DB26)</f>
        <v>2007-2030</v>
      </c>
      <c r="DC26" s="25" t="str">
        <f>IF(ISBLANK(LitRev!DC26),".",LitRev!DC26)</f>
        <v>2007-2030</v>
      </c>
      <c r="DD26" s="25" t="str">
        <f>IF(ISBLANK(LitRev!DD26),".",LitRev!DD26)</f>
        <v>2007-2030</v>
      </c>
      <c r="DE26" s="25" t="str">
        <f>IF(ISBLANK(LitRev!DE26),".",LitRev!DE26)</f>
        <v>2007-2030</v>
      </c>
      <c r="DF26" s="25" t="str">
        <f>IF(ISBLANK(LitRev!DF26),".",LitRev!DF26)</f>
        <v>2016 - 2020 average</v>
      </c>
      <c r="DG26" s="25" t="str">
        <f>IF(ISBLANK(LitRev!DG26),".",LitRev!DG26)</f>
        <v>2016 - 2020 average</v>
      </c>
      <c r="DH26" s="25" t="str">
        <f>IF(ISBLANK(LitRev!DH26),".",LitRev!DH26)</f>
        <v>2016 - 2020 average</v>
      </c>
      <c r="DI26" s="25" t="str">
        <f>IF(ISBLANK(LitRev!DI26),".",LitRev!DI26)</f>
        <v>2016 - 2020 average</v>
      </c>
      <c r="DJ26" s="25" t="str">
        <f>IF(ISBLANK(LitRev!DJ26),".",LitRev!DJ26)</f>
        <v>2010 to 2030 abstract</v>
      </c>
      <c r="DK26" s="25" t="str">
        <f>IF(ISBLANK(LitRev!DK26),".",LitRev!DK26)</f>
        <v>2010 to 2030 abstract</v>
      </c>
      <c r="DL26" s="25" t="str">
        <f>IF(ISBLANK(LitRev!DL26),".",LitRev!DL26)</f>
        <v>2010 to 2030 abstract</v>
      </c>
      <c r="DM26" s="25" t="str">
        <f>IF(ISBLANK(LitRev!DM26),".",LitRev!DM26)</f>
        <v>2010 to 2030 abstract</v>
      </c>
      <c r="DN26" s="25" t="str">
        <f>IF(ISBLANK(LitRev!DN26),".",LitRev!DN26)</f>
        <v>2010 to 2030 abstract</v>
      </c>
      <c r="DO26" s="25" t="str">
        <f>IF(ISBLANK(LitRev!DO26),".",LitRev!DO26)</f>
        <v>2010 to 2030 abstract</v>
      </c>
      <c r="DP26" s="25" t="str">
        <f>IF(ISBLANK(LitRev!DP26),".",LitRev!DP26)</f>
        <v>2010 to 2030 abstract</v>
      </c>
      <c r="DQ26" s="25" t="str">
        <f>IF(ISBLANK(LitRev!DQ26),".",LitRev!DQ26)</f>
        <v>2010 to 2030 abstract</v>
      </c>
      <c r="DR26" s="25" t="str">
        <f>IF(ISBLANK(LitRev!DR26),".",LitRev!DR26)</f>
        <v>2010 to 2030 abstract</v>
      </c>
      <c r="DS26" s="25" t="str">
        <f>IF(ISBLANK(LitRev!DS26),".",LitRev!DS26)</f>
        <v>2010 to 2030 abstract</v>
      </c>
      <c r="DT26" s="25" t="str">
        <f>IF(ISBLANK(LitRev!DT26),".",LitRev!DT26)</f>
        <v>2010 to 2030 abstract</v>
      </c>
      <c r="DU26" s="25" t="str">
        <f>IF(ISBLANK(LitRev!DU26),".",LitRev!DU26)</f>
        <v>2010 to 2030 abstract</v>
      </c>
      <c r="DV26" s="25" t="str">
        <f>IF(ISBLANK(LitRev!DV26),".",LitRev!DV26)</f>
        <v>2010 to 2030 abstract</v>
      </c>
      <c r="DW26" s="25" t="str">
        <f>IF(ISBLANK(LitRev!DW26),".",LitRev!DW26)</f>
        <v>2010 to 2030 abstract</v>
      </c>
      <c r="DX26" s="25" t="str">
        <f>IF(ISBLANK(LitRev!DX26),".",LitRev!DX26)</f>
        <v>.</v>
      </c>
      <c r="DY26" s="25" t="str">
        <f>IF(ISBLANK(LitRev!DY26),".",LitRev!DY26)</f>
        <v>.</v>
      </c>
      <c r="DZ26" s="25" t="str">
        <f>IF(ISBLANK(LitRev!DZ26),".",LitRev!DZ26)</f>
        <v>2007 is base year</v>
      </c>
      <c r="EA26" s="25" t="str">
        <f>IF(ISBLANK(LitRev!EA26),".",LitRev!EA26)</f>
        <v>2007 is base year</v>
      </c>
      <c r="EB26" s="25" t="str">
        <f>IF(ISBLANK(LitRev!EB26),".",LitRev!EB26)</f>
        <v>2007 is base year</v>
      </c>
      <c r="EC26" s="25" t="str">
        <f>IF(ISBLANK(LitRev!EC26),".",LitRev!EC26)</f>
        <v>2007 is base year</v>
      </c>
      <c r="ED26" s="25" t="str">
        <f>IF(ISBLANK(LitRev!ED26),".",LitRev!ED26)</f>
        <v>2007 is base year</v>
      </c>
      <c r="EE26" s="25" t="str">
        <f>IF(ISBLANK(LitRev!EE26),".",LitRev!EE26)</f>
        <v>2007 is base year</v>
      </c>
      <c r="EF26" s="25" t="str">
        <f>IF(ISBLANK(LitRev!EF26),".",LitRev!EF26)</f>
        <v>2007 is base year</v>
      </c>
      <c r="EG26" s="25" t="str">
        <f>IF(ISBLANK(LitRev!EG26),".",LitRev!EG26)</f>
        <v>2007 is base year</v>
      </c>
      <c r="EH26" s="25" t="str">
        <f>IF(ISBLANK(LitRev!EH26),".",LitRev!EH26)</f>
        <v>2007 is base year</v>
      </c>
      <c r="EI26" s="25" t="str">
        <f>IF(ISBLANK(LitRev!EI26),".",LitRev!EI26)</f>
        <v>2007 is base year</v>
      </c>
      <c r="EJ26" s="25" t="str">
        <f>IF(ISBLANK(LitRev!EJ26),".",LitRev!EJ26)</f>
        <v>estimation range given at top p 2273</v>
      </c>
      <c r="EK26" s="25" t="str">
        <f>IF(ISBLANK(LitRev!EK26),".",LitRev!EK26)</f>
        <v>Impact of suspending RFS due to sever drought in 2012 but results are for 2013 (see tables)</v>
      </c>
      <c r="EL26" s="25" t="str">
        <f>IF(ISBLANK(LitRev!EL26),".",LitRev!EL26)</f>
        <v>Impact of suspending RFS due to sever drought in 2012 but results are for 2013 (see tables)</v>
      </c>
      <c r="EM26" s="25" t="str">
        <f>IF(ISBLANK(LitRev!EM26),".",LitRev!EM26)</f>
        <v>Impact of suspending RFS due to sever drought in 2012 but results are for 2013 (see tables)</v>
      </c>
      <c r="EN26" s="25" t="str">
        <f>IF(ISBLANK(LitRev!EN26),".",LitRev!EN26)</f>
        <v>Impact of suspending RFS due to sever drought in 2012 but results are for 2013 (see tables)</v>
      </c>
      <c r="EO26" s="25" t="str">
        <f>IF(ISBLANK(LitRev!EO26),".",LitRev!EO26)</f>
        <v>Impact of suspending RFS due to sever drought in 2012 but results are for 2013 (see tables)</v>
      </c>
      <c r="EP26" s="25" t="str">
        <f>IF(ISBLANK(LitRev!EP26),".",LitRev!EP26)</f>
        <v>Impact of suspending RFS due to sever drought in 2012 but results are for 2013 (see tables)</v>
      </c>
      <c r="EQ26" s="25" t="str">
        <f>IF(ISBLANK(LitRev!EQ26),".",LitRev!EQ26)</f>
        <v>Impact of suspending RFS due to sever drought in 2012 but results are for 2013 (see tables)</v>
      </c>
      <c r="ER26" s="25" t="str">
        <f>IF(ISBLANK(LitRev!ER26),".",LitRev!ER26)</f>
        <v>Impact of suspending RFS due to sever drought in 2012 but results are for 2013 (see tables)</v>
      </c>
      <c r="ES26" s="25" t="str">
        <f>IF(ISBLANK(LitRev!ES26),".",LitRev!ES26)</f>
        <v>Impact of suspending RFS due to sever drought in 2012 but results are for 2013 (see tables)</v>
      </c>
      <c r="ET26" s="25" t="str">
        <f>IF(ISBLANK(LitRev!ET26),".",LitRev!ET26)</f>
        <v>Impact of suspending RFS due to sever drought in 2012 but results are for 2013 (see tables)</v>
      </c>
      <c r="EU26" s="25" t="str">
        <f>IF(ISBLANK(LitRev!EU26),".",LitRev!EU26)</f>
        <v>Impact of suspending RFS due to sever drought in 2012 but results are for 2013 (see tables)</v>
      </c>
      <c r="EV26" s="25" t="str">
        <f>IF(ISBLANK(LitRev!EV26),".",LitRev!EV26)</f>
        <v>Impact of suspending RFS due to sever drought in 2012 but results are for 2013 (see tables)</v>
      </c>
      <c r="EW26" s="25" t="str">
        <f>IF(ISBLANK(LitRev!EW26),".",LitRev!EW26)</f>
        <v>Impact of suspending RFS due to sever drought in 2012 but results are for 2013 (see tables)</v>
      </c>
      <c r="EX26" s="25" t="str">
        <f>IF(ISBLANK(LitRev!EX26),".",LitRev!EX26)</f>
        <v>Impact of suspending RFS due to sever drought in 2012 but results are for 2013 (see tables)</v>
      </c>
      <c r="EY26" s="25" t="str">
        <f>IF(ISBLANK(LitRev!EY26),".",LitRev!EY26)</f>
        <v>Impact of suspending RFS due to sever drought in 2012 but results are for 2013 (see tables)</v>
      </c>
      <c r="EZ26" s="25" t="str">
        <f>IF(ISBLANK(LitRev!EZ26),".",LitRev!EZ26)</f>
        <v>Impact of suspending RFS due to sever drought in 2012 but results are for 2013 (see tables)</v>
      </c>
      <c r="FA26" s="25" t="str">
        <f>IF(ISBLANK(LitRev!FA26),".",LitRev!FA26)</f>
        <v>Impact of suspending RFS due to sever drought in 2012 but results are for 2013 (see tables)</v>
      </c>
      <c r="FB26" s="25" t="str">
        <f>IF(ISBLANK(LitRev!FB26),".",LitRev!FB26)</f>
        <v>Impact of suspending RFS due to sever drought in 2012 but results are for 2013 (see tables)</v>
      </c>
      <c r="FC26" s="25" t="str">
        <f>IF(ISBLANK(LitRev!FC26),".",LitRev!FC26)</f>
        <v>Impact of suspending RFS due to sever drought in 2012 but results are for 2013 (see tables)</v>
      </c>
      <c r="FD26" s="25" t="str">
        <f>IF(ISBLANK(LitRev!FD26),".",LitRev!FD26)</f>
        <v>Impact of suspending RFS due to sever drought in 2012 but results are for 2013 (see tables)</v>
      </c>
      <c r="FE26" s="25" t="str">
        <f>IF(ISBLANK(LitRev!FE26),".",LitRev!FE26)</f>
        <v>Impact of suspending RFS due to sever drought in 2012 but results are for 2013 (see tables)</v>
      </c>
      <c r="FF26" s="25" t="str">
        <f>IF(ISBLANK(LitRev!FF26),".",LitRev!FF26)</f>
        <v>Impact of suspending RFS due to sever drought in 2012 but results are for 2013 (see tables)</v>
      </c>
      <c r="FG26" s="25" t="str">
        <f>IF(ISBLANK(LitRev!FG26),".",LitRev!FG26)</f>
        <v>Impact of suspending RFS due to sever drought in 2012 but results are for 2013 (see tables)</v>
      </c>
      <c r="FH26" s="25" t="str">
        <f>IF(ISBLANK(LitRev!FH26),".",LitRev!FH26)</f>
        <v>Impact of suspending RFS due to sever drought in 2012 but results are for 2013 (see tables)</v>
      </c>
      <c r="FI26" s="25" t="str">
        <f>IF(ISBLANK(LitRev!FI26),".",LitRev!FI26)</f>
        <v>Impact of suspending RFS due to sever drought in 2012 but results are for 2013 (see tables)</v>
      </c>
      <c r="FJ26" s="25" t="str">
        <f>IF(ISBLANK(LitRev!FJ26),".",LitRev!FJ26)</f>
        <v>Impact of suspending RFS due to sever drought in 2012 but results are for 2013 (see tables)</v>
      </c>
      <c r="FK26" s="25" t="str">
        <f>IF(ISBLANK(LitRev!FK26),".",LitRev!FK26)</f>
        <v>Impact of suspending RFS due to sever drought in 2012 but results are for 2013 (see tables)</v>
      </c>
      <c r="FL26" s="25" t="str">
        <f>IF(ISBLANK(LitRev!FL26),".",LitRev!FL26)</f>
        <v>Impact of suspending RFS due to sever drought in 2012 but results are for 2013 (see tables)</v>
      </c>
      <c r="FM26" s="25" t="str">
        <f>IF(ISBLANK(LitRev!FM26),".",LitRev!FM26)</f>
        <v>Impact of suspending RFS due to sever drought in 2012 but results are for 2013 (see tables)</v>
      </c>
      <c r="FN26" s="25" t="str">
        <f>IF(ISBLANK(LitRev!FN26),".",LitRev!FN26)</f>
        <v>Impact of suspending RFS due to sever drought in 2012 but results are for 2013 (see tables)</v>
      </c>
      <c r="FO26" s="25" t="str">
        <f>IF(ISBLANK(LitRev!FO26),".",LitRev!FO26)</f>
        <v>2006 is base year p 331</v>
      </c>
      <c r="FP26" s="25" t="str">
        <f>IF(ISBLANK(LitRev!FP26),".",LitRev!FP26)</f>
        <v>2001 database with partial update to 2006, then US and EU mandate changes to 2015</v>
      </c>
      <c r="FQ26" s="25" t="str">
        <f>IF(ISBLANK(LitRev!FQ26),".",LitRev!FQ26)</f>
        <v>2012/2013</v>
      </c>
      <c r="FR26" s="25" t="str">
        <f>IF(ISBLANK(LitRev!FR26),".",LitRev!FR26)</f>
        <v>2013/14</v>
      </c>
      <c r="FS26" s="25" t="str">
        <f>IF(ISBLANK(LitRev!FS26),".",LitRev!FS26)</f>
        <v>2012/2013</v>
      </c>
      <c r="FT26" s="25" t="str">
        <f>IF(ISBLANK(LitRev!FT26),".",LitRev!FT26)</f>
        <v>2013/14</v>
      </c>
      <c r="FU26" s="25" t="str">
        <f>IF(ISBLANK(LitRev!FU26),".",LitRev!FU26)</f>
        <v>p 7, only SR</v>
      </c>
      <c r="FV26" s="25" t="str">
        <f>IF(ISBLANK(LitRev!FV26),".",LitRev!FV26)</f>
        <v>p 7, only SR</v>
      </c>
      <c r="FW26" s="25" t="str">
        <f>IF(ISBLANK(LitRev!FW26),".",LitRev!FW26)</f>
        <v>p 7, only SR</v>
      </c>
      <c r="FX26" s="25" t="str">
        <f>IF(ISBLANK(LitRev!FX26),".",LitRev!FX26)</f>
        <v>2010-2035</v>
      </c>
      <c r="FY26" s="25" t="str">
        <f>IF(ISBLANK(LitRev!FY26),".",LitRev!FY26)</f>
        <v>2014 - 2016</v>
      </c>
      <c r="FZ26" s="25" t="str">
        <f>IF(ISBLANK(LitRev!FZ26),".",LitRev!FZ26)</f>
        <v>2014 - 2016</v>
      </c>
      <c r="GA26" s="25" t="str">
        <f>IF(ISBLANK(LitRev!GA26),".",LitRev!GA26)</f>
        <v>2014 - 2016</v>
      </c>
      <c r="GB26" s="25" t="str">
        <f>IF(ISBLANK(LitRev!GB26),".",LitRev!GB26)</f>
        <v>2014 - 2016</v>
      </c>
      <c r="GC26" s="25" t="str">
        <f>IF(ISBLANK(LitRev!GC26),".",LitRev!GC26)</f>
        <v>2014 - 2016</v>
      </c>
      <c r="GD26" s="25" t="str">
        <f>IF(ISBLANK(LitRev!GD26),".",LitRev!GD26)</f>
        <v>2014 - 2016</v>
      </c>
      <c r="GE26" s="25" t="str">
        <f>IF(ISBLANK(LitRev!GE26),".",LitRev!GE26)</f>
        <v>Arbitrary choice because Table 2 values suggest a wide range of years for source data, but authors seem to target recent events</v>
      </c>
      <c r="GF26" s="25" t="str">
        <f>IF(ISBLANK(LitRev!GF26),".",LitRev!GF26)</f>
        <v>Arbitrary choice because Table 2 values suggest a wide range of years for source data, but authors seem to target recent events</v>
      </c>
      <c r="GG26" s="25" t="str">
        <f>IF(ISBLANK(LitRev!GG26),".",LitRev!GG26)</f>
        <v>Arbitrary choice because Table 2 values suggest a wide range of years for source data, but authors seem to target recent events</v>
      </c>
      <c r="GH26" s="25" t="str">
        <f>IF(ISBLANK(LitRev!GH26),".",LitRev!GH26)</f>
        <v>2006-2020</v>
      </c>
      <c r="GI26" s="25" t="str">
        <f>IF(ISBLANK(LitRev!GI26),".",LitRev!GI26)</f>
        <v>2006-2020</v>
      </c>
      <c r="GJ26" s="25" t="str">
        <f>IF(ISBLANK(LitRev!GJ26),".",LitRev!GJ26)</f>
        <v>2006-2020</v>
      </c>
      <c r="GK26" s="25" t="str">
        <f>IF(ISBLANK(LitRev!GK26),".",LitRev!GK26)</f>
        <v>2006-2020</v>
      </c>
      <c r="GL26" s="25" t="str">
        <f>IF(ISBLANK(LitRev!GL26),".",LitRev!GL26)</f>
        <v>2006-2020</v>
      </c>
      <c r="GM26" s="25" t="str">
        <f>IF(ISBLANK(LitRev!GM26),".",LitRev!GM26)</f>
        <v>2006-2020</v>
      </c>
      <c r="GN26" s="25" t="str">
        <f>IF(ISBLANK(LitRev!GN26),".",LitRev!GN26)</f>
        <v>2006-2020</v>
      </c>
      <c r="GO26" s="25" t="str">
        <f>IF(ISBLANK(LitRev!GO26),".",LitRev!GO26)</f>
        <v>2006-2020</v>
      </c>
      <c r="GP26" s="25" t="str">
        <f>IF(ISBLANK(LitRev!GP26),".",LitRev!GP26)</f>
        <v>.</v>
      </c>
      <c r="GQ26" s="25" t="str">
        <f>IF(ISBLANK(LitRev!GQ26),".",LitRev!GQ26)</f>
        <v>.</v>
      </c>
      <c r="GR26" s="25" t="str">
        <f>IF(ISBLANK(LitRev!GR26),".",LitRev!GR26)</f>
        <v>.</v>
      </c>
      <c r="GS26" s="25" t="str">
        <f>IF(ISBLANK(LitRev!GS26),".",LitRev!GS26)</f>
        <v>.</v>
      </c>
      <c r="GT26" s="25" t="str">
        <f>IF(ISBLANK(LitRev!GT26),".",LitRev!GT26)</f>
        <v xml:space="preserve">model is calibrated and re-run for 2005-2009 </v>
      </c>
      <c r="GU26" s="25" t="str">
        <f>IF(ISBLANK(LitRev!GU26),".",LitRev!GU26)</f>
        <v>Not always precise, but the text focuses on 2007 or 2007/08 marketing year (p 536)</v>
      </c>
      <c r="GV26" s="25" t="str">
        <f>IF(ISBLANK(LitRev!GV26),".",LitRev!GV26)</f>
        <v>.</v>
      </c>
      <c r="GW26" s="25" t="str">
        <f>IF(ISBLANK(LitRev!GW26),".",LitRev!GW26)</f>
        <v>.</v>
      </c>
      <c r="GX26" s="25" t="str">
        <f>IF(ISBLANK(LitRev!GX26),".",LitRev!GX26)</f>
        <v>Not always precise, but the text focuses on 2007 or 2007/08 marketing year (p 536)</v>
      </c>
      <c r="GY26" s="25" t="str">
        <f>IF(ISBLANK(LitRev!GY26),".",LitRev!GY26)</f>
        <v>.</v>
      </c>
      <c r="GZ26" s="25" t="str">
        <f>IF(ISBLANK(LitRev!GZ26),".",LitRev!GZ26)</f>
        <v>.</v>
      </c>
      <c r="HA26" s="25" t="str">
        <f>IF(ISBLANK(LitRev!HA26),".",LitRev!HA26)</f>
        <v>Only use 2010 to identify conventional ethanol impacts</v>
      </c>
      <c r="HB26" s="25" t="str">
        <f>IF(ISBLANK(LitRev!HB26),".",LitRev!HB26)</f>
        <v>.</v>
      </c>
      <c r="HC26" s="25" t="str">
        <f>IF(ISBLANK(LitRev!HC26),".",LitRev!HC26)</f>
        <v>.</v>
      </c>
      <c r="HD26" s="25" t="str">
        <f>IF(ISBLANK(LitRev!HD26),".",LitRev!HD26)</f>
        <v>average between 1982-2006</v>
      </c>
      <c r="HE26" s="25" t="str">
        <f>IF(ISBLANK(LitRev!HE26),".",LitRev!HE26)</f>
        <v>2006-2015</v>
      </c>
      <c r="HF26" s="25" t="str">
        <f>IF(ISBLANK(LitRev!HF26),".",LitRev!HF26)</f>
        <v>2006-2015</v>
      </c>
      <c r="HG26" s="25" t="str">
        <f>IF(ISBLANK(LitRev!HG26),".",LitRev!HG26)</f>
        <v>.</v>
      </c>
      <c r="HH26" s="25" t="str">
        <f>IF(ISBLANK(LitRev!HH26),".",LitRev!HH26)</f>
        <v>.</v>
      </c>
      <c r="HI26" s="25" t="str">
        <f>IF(ISBLANK(LitRev!HI26),".",LitRev!HI26)</f>
        <v>.</v>
      </c>
      <c r="HJ26" s="25" t="str">
        <f>IF(ISBLANK(LitRev!HJ26),".",LitRev!HJ26)</f>
        <v>.</v>
      </c>
      <c r="HK26" s="25" t="str">
        <f>IF(ISBLANK(LitRev!HK26),".",LitRev!HK26)</f>
        <v>Marketing year 2008/09</v>
      </c>
      <c r="HL26" s="25" t="str">
        <f>IF(ISBLANK(LitRev!HL26),".",LitRev!HL26)</f>
        <v>Marketing year 2008/09</v>
      </c>
      <c r="HM26" s="25" t="str">
        <f>IF(ISBLANK(LitRev!HM26),".",LitRev!HM26)</f>
        <v>Marketing year 2008/09</v>
      </c>
      <c r="HN26" s="25" t="str">
        <f>IF(ISBLANK(LitRev!HN26),".",LitRev!HN26)</f>
        <v>Marketing year 2008/09</v>
      </c>
      <c r="HO26" s="25" t="str">
        <f>IF(ISBLANK(LitRev!HO26),".",LitRev!HO26)</f>
        <v>2008-2009</v>
      </c>
      <c r="HP26" s="25" t="str">
        <f>IF(ISBLANK(LitRev!HP26),".",LitRev!HP26)</f>
        <v>2008-2009</v>
      </c>
      <c r="HQ26" s="25" t="str">
        <f>IF(ISBLANK(LitRev!HQ26),".",LitRev!HQ26)</f>
        <v>2008-2009</v>
      </c>
      <c r="HR26" s="25" t="str">
        <f>IF(ISBLANK(LitRev!HR26),".",LitRev!HR26)</f>
        <v>2008-2009</v>
      </c>
      <c r="HS26" s="25" t="str">
        <f>IF(ISBLANK(LitRev!HS26),".",LitRev!HS26)</f>
        <v>page 5</v>
      </c>
      <c r="HT26" s="25" t="str">
        <f>IF(ISBLANK(LitRev!HT26),".",LitRev!HT26)</f>
        <v>average stochastic results for 2014</v>
      </c>
      <c r="HU26" s="25" t="str">
        <f>IF(ISBLANK(LitRev!HU26),".",LitRev!HU26)</f>
        <v>2009/2010</v>
      </c>
      <c r="HV26" s="25" t="str">
        <f>IF(ISBLANK(LitRev!HV26),".",LitRev!HV26)</f>
        <v>2009/2010</v>
      </c>
      <c r="HW26" s="25" t="str">
        <f>IF(ISBLANK(LitRev!HW26),".",LitRev!HW26)</f>
        <v>authors used 2006 and 2015 but 2015 numbers are USDA and EIA projections. Also unclear on exactly what authors get from USDA for 2015</v>
      </c>
      <c r="HX26" s="25" t="str">
        <f>IF(ISBLANK(LitRev!HX26),".",LitRev!HX26)</f>
        <v>authors used 2006 and 2015 but 2015 numbers are USDA and EIA projections. Also unclear on exactly what authors get from USDA for 2015</v>
      </c>
      <c r="HY26" s="25" t="str">
        <f>IF(ISBLANK(LitRev!HY26),".",LitRev!HY26)</f>
        <v>average 2006-2015, page 926</v>
      </c>
      <c r="HZ26" s="25" t="str">
        <f>IF(ISBLANK(LitRev!HZ26),".",LitRev!HZ26)</f>
        <v>referred to Elobeid, A., &amp; Tokgoz, S. (2006).</v>
      </c>
      <c r="IA26" s="25" t="str">
        <f>IF(ISBLANK(LitRev!IA26),".",LitRev!IA26)</f>
        <v>.</v>
      </c>
      <c r="IB26" s="25" t="str">
        <f>IF(ISBLANK(LitRev!IB26),".",LitRev!IB26)</f>
        <v>.</v>
      </c>
      <c r="IC26" s="25" t="str">
        <f>IF(ISBLANK(LitRev!IC26),".",LitRev!IC26)</f>
        <v>.</v>
      </c>
      <c r="ID26" s="25" t="str">
        <f>IF(ISBLANK(LitRev!ID26),".",LitRev!ID26)</f>
        <v>.</v>
      </c>
      <c r="IE26" s="25" t="str">
        <f>IF(ISBLANK(LitRev!IE26),".",LitRev!IE26)</f>
        <v xml:space="preserve">avearage of 2011-2016 </v>
      </c>
      <c r="IF26" s="25" t="str">
        <f>IF(ISBLANK(LitRev!IF26),".",LitRev!IF26)</f>
        <v>marketing year 06/07</v>
      </c>
      <c r="IG26" s="25" t="str">
        <f>IF(ISBLANK(LitRev!IG26),".",LitRev!IG26)</f>
        <v>page 391</v>
      </c>
      <c r="IH26" s="25" t="str">
        <f>IF(ISBLANK(LitRev!IH26),".",LitRev!IH26)</f>
        <v>page 391</v>
      </c>
      <c r="II26" s="25" t="str">
        <f>IF(ISBLANK(LitRev!II26),".",LitRev!II26)</f>
        <v>page 391</v>
      </c>
      <c r="IJ26" s="25" t="str">
        <f>IF(ISBLANK(LitRev!IJ26),".",LitRev!IJ26)</f>
        <v>page 391</v>
      </c>
      <c r="IK26" s="25" t="str">
        <f>IF(ISBLANK(LitRev!IK26),".",LitRev!IK26)</f>
        <v>page 391</v>
      </c>
      <c r="IL26" s="25" t="str">
        <f>IF(ISBLANK(LitRev!IL26),".",LitRev!IL26)</f>
        <v>page 391</v>
      </c>
      <c r="IM26" s="25" t="str">
        <f>IF(ISBLANK(LitRev!IM26),".",LitRev!IM26)</f>
        <v>page 391</v>
      </c>
      <c r="IN26" s="25" t="str">
        <f>IF(ISBLANK(LitRev!IN26),".",LitRev!IN26)</f>
        <v>page 391</v>
      </c>
      <c r="IO26" s="25" t="str">
        <f>IF(ISBLANK(LitRev!IO26),".",LitRev!IO26)</f>
        <v>page 391</v>
      </c>
      <c r="IP26" s="25" t="str">
        <f>IF(ISBLANK(LitRev!IP26),".",LitRev!IP26)</f>
        <v>page 391</v>
      </c>
      <c r="IQ26" s="25" t="str">
        <f>IF(ISBLANK(LitRev!IQ26),".",LitRev!IQ26)</f>
        <v>page 391</v>
      </c>
      <c r="IR26" s="25" t="str">
        <f>IF(ISBLANK(LitRev!IR26),".",LitRev!IR26)</f>
        <v>page 391</v>
      </c>
      <c r="IS26" s="25" t="str">
        <f>IF(ISBLANK(LitRev!IS26),".",LitRev!IS26)</f>
        <v>page 391</v>
      </c>
      <c r="IT26" s="25" t="str">
        <f>IF(ISBLANK(LitRev!IT26),".",LitRev!IT26)</f>
        <v>page 391</v>
      </c>
      <c r="IU26" s="25" t="str">
        <f>IF(ISBLANK(LitRev!IU26),".",LitRev!IU26)</f>
        <v>page 391</v>
      </c>
      <c r="IV26" s="25" t="str">
        <f>IF(ISBLANK(LitRev!IV26),".",LitRev!IV26)</f>
        <v>page 391</v>
      </c>
      <c r="IW26" s="25" t="str">
        <f>IF(ISBLANK(LitRev!IW26),".",LitRev!IW26)</f>
        <v>page 391</v>
      </c>
      <c r="IX26" s="25" t="str">
        <f>IF(ISBLANK(LitRev!IX26),".",LitRev!IX26)</f>
        <v>page 391</v>
      </c>
      <c r="IY26" s="25" t="str">
        <f>IF(ISBLANK(LitRev!IY26),".",LitRev!IY26)</f>
        <v>page 391</v>
      </c>
      <c r="IZ26" s="25" t="str">
        <f>IF(ISBLANK(LitRev!IZ26),".",LitRev!IZ26)</f>
        <v>page 391</v>
      </c>
      <c r="JA26" s="25" t="str">
        <f>IF(ISBLANK(LitRev!JA26),".",LitRev!JA26)</f>
        <v>page 391</v>
      </c>
      <c r="JB26" s="25" t="str">
        <f>IF(ISBLANK(LitRev!JB26),".",LitRev!JB26)</f>
        <v>page 391</v>
      </c>
      <c r="JC26" s="25" t="str">
        <f>IF(ISBLANK(LitRev!JC26),".",LitRev!JC26)</f>
        <v>page 391</v>
      </c>
      <c r="JD26" s="25" t="str">
        <f>IF(ISBLANK(LitRev!JD26),".",LitRev!JD26)</f>
        <v>page 391</v>
      </c>
      <c r="JE26" s="25" t="str">
        <f>IF(ISBLANK(LitRev!JE26),".",LitRev!JE26)</f>
        <v>page 391</v>
      </c>
      <c r="JF26" s="25" t="str">
        <f>IF(ISBLANK(LitRev!JF26),".",LitRev!JF26)</f>
        <v>page 391</v>
      </c>
      <c r="JG26" s="25" t="str">
        <f>IF(ISBLANK(LitRev!JG26),".",LitRev!JG26)</f>
        <v>page 391</v>
      </c>
      <c r="JH26" s="25" t="str">
        <f>IF(ISBLANK(LitRev!JH26),".",LitRev!JH26)</f>
        <v>page 391</v>
      </c>
      <c r="JI26" s="25" t="str">
        <f>IF(ISBLANK(LitRev!JI26),".",LitRev!JI26)</f>
        <v>page 391</v>
      </c>
      <c r="JJ26" s="25" t="str">
        <f>IF(ISBLANK(LitRev!JJ26),".",LitRev!JJ26)</f>
        <v>page 391</v>
      </c>
      <c r="JK26" s="25" t="str">
        <f>IF(ISBLANK(LitRev!JK26),".",LitRev!JK26)</f>
        <v>page 391</v>
      </c>
      <c r="JL26" s="25" t="str">
        <f>IF(ISBLANK(LitRev!JL26),".",LitRev!JL26)</f>
        <v>page 391</v>
      </c>
      <c r="JM26" s="25" t="str">
        <f>IF(ISBLANK(LitRev!JM26),".",LitRev!JM26)</f>
        <v>page 391</v>
      </c>
      <c r="JN26" s="25" t="str">
        <f>IF(ISBLANK(LitRev!JN26),".",LitRev!JN26)</f>
        <v>page 391</v>
      </c>
      <c r="JO26" s="25" t="str">
        <f>IF(ISBLANK(LitRev!JO26),".",LitRev!JO26)</f>
        <v>page 391</v>
      </c>
      <c r="JP26" s="25" t="str">
        <f>IF(ISBLANK(LitRev!JP26),".",LitRev!JP26)</f>
        <v>page 391</v>
      </c>
      <c r="JQ26" s="25" t="str">
        <f>IF(ISBLANK(LitRev!JQ26),".",LitRev!JQ26)</f>
        <v>page 391</v>
      </c>
      <c r="JR26" s="25" t="str">
        <f>IF(ISBLANK(LitRev!JR26),".",LitRev!JR26)</f>
        <v>page 391</v>
      </c>
      <c r="JS26" s="25" t="str">
        <f>IF(ISBLANK(LitRev!JS26),".",LitRev!JS26)</f>
        <v>page 391</v>
      </c>
      <c r="JT26" s="25" t="str">
        <f>IF(ISBLANK(LitRev!JT26),".",LitRev!JT26)</f>
        <v>page 391</v>
      </c>
      <c r="JU26" s="25" t="str">
        <f>IF(ISBLANK(LitRev!JU26),".",LitRev!JU26)</f>
        <v>page 391</v>
      </c>
      <c r="JV26" s="25" t="str">
        <f>IF(ISBLANK(LitRev!JV26),".",LitRev!JV26)</f>
        <v>page 391</v>
      </c>
      <c r="JW26" s="25" t="str">
        <f>IF(ISBLANK(LitRev!JW26),".",LitRev!JW26)</f>
        <v>page 391</v>
      </c>
      <c r="JX26" s="25" t="str">
        <f>IF(ISBLANK(LitRev!JX26),".",LitRev!JX26)</f>
        <v>page 391</v>
      </c>
      <c r="JY26" s="25" t="str">
        <f>IF(ISBLANK(LitRev!JY26),".",LitRev!JY26)</f>
        <v>page 391</v>
      </c>
      <c r="JZ26" s="25" t="str">
        <f>IF(ISBLANK(LitRev!JZ26),".",LitRev!JZ26)</f>
        <v>page 391</v>
      </c>
      <c r="KA26" s="25" t="str">
        <f>IF(ISBLANK(LitRev!KA26),".",LitRev!KA26)</f>
        <v>page 391</v>
      </c>
      <c r="KB26" s="25" t="str">
        <f>IF(ISBLANK(LitRev!KB26),".",LitRev!KB26)</f>
        <v>page 391</v>
      </c>
      <c r="KC26" s="25" t="str">
        <f>IF(ISBLANK(LitRev!KC26),".",LitRev!KC26)</f>
        <v>page 391</v>
      </c>
      <c r="KD26" s="25" t="str">
        <f>IF(ISBLANK(LitRev!KD26),".",LitRev!KD26)</f>
        <v>page 391</v>
      </c>
      <c r="KE26" s="25" t="str">
        <f>IF(ISBLANK(LitRev!KE26),".",LitRev!KE26)</f>
        <v>page 391</v>
      </c>
      <c r="KF26" s="25" t="str">
        <f>IF(ISBLANK(LitRev!KF26),".",LitRev!KF26)</f>
        <v>page 391</v>
      </c>
      <c r="KG26" s="25" t="str">
        <f>IF(ISBLANK(LitRev!KG26),".",LitRev!KG26)</f>
        <v>page 391</v>
      </c>
      <c r="KH26" s="25" t="str">
        <f>IF(ISBLANK(LitRev!KH26),".",LitRev!KH26)</f>
        <v>page 391</v>
      </c>
      <c r="KI26" s="25" t="str">
        <f>IF(ISBLANK(LitRev!KI26),".",LitRev!KI26)</f>
        <v>page 391</v>
      </c>
      <c r="KJ26" s="25" t="str">
        <f>IF(ISBLANK(LitRev!KJ26),".",LitRev!KJ26)</f>
        <v>page 391</v>
      </c>
      <c r="KK26" s="25" t="str">
        <f>IF(ISBLANK(LitRev!KK26),".",LitRev!KK26)</f>
        <v>page 391</v>
      </c>
      <c r="KL26" s="25" t="str">
        <f>IF(ISBLANK(LitRev!KL26),".",LitRev!KL26)</f>
        <v>page 391</v>
      </c>
      <c r="KM26" s="25" t="str">
        <f>IF(ISBLANK(LitRev!KM26),".",LitRev!KM26)</f>
        <v>page 391</v>
      </c>
      <c r="KN26" s="25" t="str">
        <f>IF(ISBLANK(LitRev!KN26),".",LitRev!KN26)</f>
        <v>page 391</v>
      </c>
      <c r="KO26" s="25" t="str">
        <f>IF(ISBLANK(LitRev!KO26),".",LitRev!KO26)</f>
        <v>page 391</v>
      </c>
      <c r="KP26" s="25" t="str">
        <f>IF(ISBLANK(LitRev!KP26),".",LitRev!KP26)</f>
        <v>page 391</v>
      </c>
      <c r="KQ26" s="25" t="str">
        <f>IF(ISBLANK(LitRev!KQ26),".",LitRev!KQ26)</f>
        <v>page 391</v>
      </c>
      <c r="KR26" s="25" t="str">
        <f>IF(ISBLANK(LitRev!KR26),".",LitRev!KR26)</f>
        <v>page 391</v>
      </c>
      <c r="KS26" s="25" t="str">
        <f>IF(ISBLANK(LitRev!KS26),".",LitRev!KS26)</f>
        <v>page 391</v>
      </c>
      <c r="KT26" s="25" t="str">
        <f>IF(ISBLANK(LitRev!KT26),".",LitRev!KT26)</f>
        <v>page 391</v>
      </c>
      <c r="KU26" s="25" t="str">
        <f>IF(ISBLANK(LitRev!KU26),".",LitRev!KU26)</f>
        <v>page 391</v>
      </c>
      <c r="KV26" s="25" t="str">
        <f>IF(ISBLANK(LitRev!KV26),".",LitRev!KV26)</f>
        <v>page 391</v>
      </c>
      <c r="KW26" s="25" t="str">
        <f>IF(ISBLANK(LitRev!KW26),".",LitRev!KW26)</f>
        <v>page 391</v>
      </c>
      <c r="KX26" s="25" t="str">
        <f>IF(ISBLANK(LitRev!KX26),".",LitRev!KX26)</f>
        <v>page 391</v>
      </c>
      <c r="KY26" s="25" t="str">
        <f>IF(ISBLANK(LitRev!KY26),".",LitRev!KY26)</f>
        <v>page 391</v>
      </c>
      <c r="KZ26" s="25" t="str">
        <f>IF(ISBLANK(LitRev!KZ26),".",LitRev!KZ26)</f>
        <v>page 391</v>
      </c>
      <c r="LA26" s="25" t="str">
        <f>IF(ISBLANK(LitRev!LA26),".",LitRev!LA26)</f>
        <v>page 391</v>
      </c>
      <c r="LB26" s="25" t="str">
        <f>IF(ISBLANK(LitRev!LB26),".",LitRev!LB26)</f>
        <v>page 391</v>
      </c>
      <c r="LC26" s="25" t="str">
        <f>IF(ISBLANK(LitRev!LC26),".",LitRev!LC26)</f>
        <v>page 391</v>
      </c>
      <c r="LD26" s="25" t="str">
        <f>IF(ISBLANK(LitRev!LD26),".",LitRev!LD26)</f>
        <v>page 391</v>
      </c>
      <c r="LE26" s="25" t="str">
        <f>IF(ISBLANK(LitRev!LE26),".",LitRev!LE26)</f>
        <v>.</v>
      </c>
      <c r="LF26" s="25" t="str">
        <f>IF(ISBLANK(LitRev!LF26),".",LitRev!LF26)</f>
        <v>.</v>
      </c>
      <c r="LG26" s="25" t="str">
        <f>IF(ISBLANK(LitRev!LG26),".",LitRev!LG26)</f>
        <v xml:space="preserve">different baseline </v>
      </c>
      <c r="LH26" s="25" t="str">
        <f>IF(ISBLANK(LitRev!LH26),".",LitRev!LH26)</f>
        <v xml:space="preserve">different baseline </v>
      </c>
      <c r="LI26" s="25" t="str">
        <f>IF(ISBLANK(LitRev!LI26),".",LitRev!LI26)</f>
        <v>every 5-year period</v>
      </c>
      <c r="LJ26" s="25" t="str">
        <f>IF(ISBLANK(LitRev!LJ26),".",LitRev!LJ26)</f>
        <v>every 5-year period</v>
      </c>
      <c r="LK26" s="25" t="str">
        <f>IF(ISBLANK(LitRev!LK26),".",LitRev!LK26)</f>
        <v>Results by year</v>
      </c>
      <c r="LL26" s="25" t="str">
        <f>IF(ISBLANK(LitRev!LL26),".",LitRev!LL26)</f>
        <v>.</v>
      </c>
      <c r="LM26" s="25" t="str">
        <f>IF(ISBLANK(LitRev!LM26),".",LitRev!LM26)</f>
        <v>.</v>
      </c>
      <c r="LN26" s="25" t="str">
        <f>IF(ISBLANK(LitRev!LN26),".",LitRev!LN26)</f>
        <v>.</v>
      </c>
      <c r="LO26" s="25" t="str">
        <f>IF(ISBLANK(LitRev!LO26),".",LitRev!LO26)</f>
        <v>.</v>
      </c>
      <c r="LP26" s="25" t="str">
        <f>IF(ISBLANK(LitRev!LP26),".",LitRev!LP26)</f>
        <v>.</v>
      </c>
      <c r="LQ26" s="25" t="str">
        <f>IF(ISBLANK(LitRev!LQ26),".",LitRev!LQ26)</f>
        <v>.</v>
      </c>
      <c r="LR26" s="25" t="str">
        <f>IF(ISBLANK(LitRev!LR26),".",LitRev!LR26)</f>
        <v>.</v>
      </c>
      <c r="LS26" s="25" t="str">
        <f>IF(ISBLANK(LitRev!LS26),".",LitRev!LS26)</f>
        <v>.</v>
      </c>
      <c r="LT26" s="25" t="str">
        <f>IF(ISBLANK(LitRev!LT26),".",LitRev!LT26)</f>
        <v>.</v>
      </c>
      <c r="LU26" s="25" t="str">
        <f>IF(ISBLANK(LitRev!LU26),".",LitRev!LU26)</f>
        <v>.</v>
      </c>
      <c r="LV26" s="25" t="str">
        <f>IF(ISBLANK(LitRev!LV26),".",LitRev!LV26)</f>
        <v>.</v>
      </c>
      <c r="LW26" s="25" t="str">
        <f>IF(ISBLANK(LitRev!LW26),".",LitRev!LW26)</f>
        <v>.</v>
      </c>
      <c r="LX26" s="25" t="str">
        <f>IF(ISBLANK(LitRev!LX26),".",LitRev!LX26)</f>
        <v>.</v>
      </c>
      <c r="LY26" s="25" t="str">
        <f>IF(ISBLANK(LitRev!LY26),".",LitRev!LY26)</f>
        <v>.</v>
      </c>
      <c r="LZ26" s="25" t="str">
        <f>IF(ISBLANK(LitRev!LZ26),".",LitRev!LZ26)</f>
        <v>.</v>
      </c>
      <c r="MA26" s="25" t="str">
        <f>IF(ISBLANK(LitRev!MA26),".",LitRev!MA26)</f>
        <v>.</v>
      </c>
      <c r="MB26" s="25" t="str">
        <f>IF(ISBLANK(LitRev!MB26),".",LitRev!MB26)</f>
        <v>.</v>
      </c>
      <c r="MC26" s="25" t="str">
        <f>IF(ISBLANK(LitRev!MC26),".",LitRev!MC26)</f>
        <v>.</v>
      </c>
      <c r="MD26" s="25" t="str">
        <f>IF(ISBLANK(LitRev!MD26),".",LitRev!MD26)</f>
        <v>.</v>
      </c>
      <c r="ME26" s="25" t="str">
        <f>IF(ISBLANK(LitRev!ME26),".",LitRev!ME26)</f>
        <v>Page 8: "the first trimester of 2000 to the fourth of 2014"</v>
      </c>
      <c r="MF26" s="25" t="str">
        <f>IF(ISBLANK(LitRev!MF26),".",LitRev!MF26)</f>
        <v>page 9</v>
      </c>
      <c r="MG26" s="25" t="str">
        <f>IF(ISBLANK(LitRev!MG26),".",LitRev!MG26)</f>
        <v>page 11-13</v>
      </c>
      <c r="MH26" s="25" t="str">
        <f>IF(ISBLANK(LitRev!MH26),".",LitRev!MH26)</f>
        <v>page 9</v>
      </c>
      <c r="MI26" s="25" t="str">
        <f>IF(ISBLANK(LitRev!MI26),".",LitRev!MI26)</f>
        <v>.</v>
      </c>
      <c r="MJ26" s="25" t="str">
        <f>IF(ISBLANK(LitRev!MJ26),".",LitRev!MJ26)</f>
        <v>.</v>
      </c>
      <c r="MK26" s="25" t="str">
        <f>IF(ISBLANK(LitRev!MK26),".",LitRev!MK26)</f>
        <v>.</v>
      </c>
      <c r="ML26" s="25" t="str">
        <f>IF(ISBLANK(LitRev!ML26),".",LitRev!ML26)</f>
        <v>.</v>
      </c>
      <c r="MM26" s="25" t="str">
        <f>IF(ISBLANK(LitRev!MM26),".",LitRev!MM26)</f>
        <v>.</v>
      </c>
      <c r="MN26" s="25" t="str">
        <f>IF(ISBLANK(LitRev!MN26),".",LitRev!MN26)</f>
        <v>.</v>
      </c>
      <c r="MO26" s="25" t="str">
        <f>IF(ISBLANK(LitRev!MO26),".",LitRev!MO26)</f>
        <v>.</v>
      </c>
      <c r="MP26" s="25" t="str">
        <f>IF(ISBLANK(LitRev!MP26),".",LitRev!MP26)</f>
        <v>.</v>
      </c>
      <c r="MQ26" s="25" t="str">
        <f>IF(ISBLANK(LitRev!MQ26),".",LitRev!MQ26)</f>
        <v>.</v>
      </c>
      <c r="MR26" s="25" t="str">
        <f>IF(ISBLANK(LitRev!MR26),".",LitRev!MR26)</f>
        <v>.</v>
      </c>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5"/>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5"/>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5"/>
      <c r="RK26" s="25"/>
      <c r="RL26" s="25"/>
      <c r="RM26" s="25"/>
      <c r="RN26" s="25"/>
      <c r="RO26" s="25"/>
    </row>
    <row r="27" spans="1:483" x14ac:dyDescent="0.25">
      <c r="A27" s="33" t="s">
        <v>62</v>
      </c>
      <c r="B27" t="s">
        <v>1940</v>
      </c>
      <c r="C27" s="25">
        <f>IF(ISBLANK(LitRev!C27),".",LitRev!C27)</f>
        <v>0</v>
      </c>
      <c r="D27" s="25">
        <f>IF(ISBLANK(LitRev!D27),".",LitRev!D27)</f>
        <v>0</v>
      </c>
      <c r="E27" s="25">
        <f>IF(ISBLANK(LitRev!E27),".",LitRev!E27)</f>
        <v>1</v>
      </c>
      <c r="F27" s="25">
        <f>IF(ISBLANK(LitRev!F27),".",LitRev!F27)</f>
        <v>1</v>
      </c>
      <c r="G27" s="25">
        <f>IF(ISBLANK(LitRev!G27),".",LitRev!G27)</f>
        <v>1</v>
      </c>
      <c r="H27" s="25">
        <f>IF(ISBLANK(LitRev!H27),".",LitRev!H27)</f>
        <v>1</v>
      </c>
      <c r="I27" s="25">
        <f>IF(ISBLANK(LitRev!I27),".",LitRev!I27)</f>
        <v>1</v>
      </c>
      <c r="J27" s="25">
        <f>IF(ISBLANK(LitRev!J27),".",LitRev!J27)</f>
        <v>1</v>
      </c>
      <c r="K27" s="25">
        <f>IF(ISBLANK(LitRev!K27),".",LitRev!K27)</f>
        <v>1</v>
      </c>
      <c r="L27" s="25">
        <f>IF(ISBLANK(LitRev!L27),".",LitRev!L27)</f>
        <v>1</v>
      </c>
      <c r="M27" s="25">
        <f>IF(ISBLANK(LitRev!M27),".",LitRev!M27)</f>
        <v>1</v>
      </c>
      <c r="N27" s="25">
        <f>IF(ISBLANK(LitRev!N27),".",LitRev!N27)</f>
        <v>1</v>
      </c>
      <c r="O27" s="25">
        <f>IF(ISBLANK(LitRev!O27),".",LitRev!O27)</f>
        <v>1</v>
      </c>
      <c r="P27" s="25">
        <f>IF(ISBLANK(LitRev!P27),".",LitRev!P27)</f>
        <v>1</v>
      </c>
      <c r="Q27" s="25">
        <f>IF(ISBLANK(LitRev!Q27),".",LitRev!Q27)</f>
        <v>1</v>
      </c>
      <c r="R27" s="25">
        <f>IF(ISBLANK(LitRev!R27),".",LitRev!R27)</f>
        <v>1</v>
      </c>
      <c r="S27" s="25">
        <f>IF(ISBLANK(LitRev!S27),".",LitRev!S27)</f>
        <v>1</v>
      </c>
      <c r="T27" s="25">
        <f>IF(ISBLANK(LitRev!T27),".",LitRev!T27)</f>
        <v>1</v>
      </c>
      <c r="U27" s="25">
        <f>IF(ISBLANK(LitRev!U27),".",LitRev!U27)</f>
        <v>0</v>
      </c>
      <c r="V27" s="25">
        <f>IF(ISBLANK(LitRev!V27),".",LitRev!V27)</f>
        <v>0</v>
      </c>
      <c r="W27" s="25">
        <f>IF(ISBLANK(LitRev!W27),".",LitRev!W27)</f>
        <v>0</v>
      </c>
      <c r="X27" s="25">
        <f>IF(ISBLANK(LitRev!X27),".",LitRev!X27)</f>
        <v>0</v>
      </c>
      <c r="Y27" s="25">
        <f>IF(ISBLANK(LitRev!Y27),".",LitRev!Y27)</f>
        <v>0</v>
      </c>
      <c r="Z27" s="25">
        <f>IF(ISBLANK(LitRev!Z27),".",LitRev!Z27)</f>
        <v>0</v>
      </c>
      <c r="AA27" s="25">
        <f>IF(ISBLANK(LitRev!AA27),".",LitRev!AA27)</f>
        <v>0</v>
      </c>
      <c r="AB27" s="25">
        <f>IF(ISBLANK(LitRev!AB27),".",LitRev!AB27)</f>
        <v>0</v>
      </c>
      <c r="AC27" s="25">
        <f>IF(ISBLANK(LitRev!AC27),".",LitRev!AC27)</f>
        <v>0</v>
      </c>
      <c r="AD27" s="25">
        <f>IF(ISBLANK(LitRev!AD27),".",LitRev!AD27)</f>
        <v>0</v>
      </c>
      <c r="AE27" s="25">
        <f>IF(ISBLANK(LitRev!AE27),".",LitRev!AE27)</f>
        <v>0</v>
      </c>
      <c r="AF27" s="25">
        <f>IF(ISBLANK(LitRev!AF27),".",LitRev!AF27)</f>
        <v>0</v>
      </c>
      <c r="AG27" s="25">
        <f>IF(ISBLANK(LitRev!AG27),".",LitRev!AG27)</f>
        <v>0</v>
      </c>
      <c r="AH27" s="25">
        <f>IF(ISBLANK(LitRev!AH27),".",LitRev!AH27)</f>
        <v>0</v>
      </c>
      <c r="AI27" s="25">
        <f>IF(ISBLANK(LitRev!AI27),".",LitRev!AI27)</f>
        <v>0</v>
      </c>
      <c r="AJ27" s="25">
        <f>IF(ISBLANK(LitRev!AJ27),".",LitRev!AJ27)</f>
        <v>0</v>
      </c>
      <c r="AK27" s="25">
        <f>IF(ISBLANK(LitRev!AK27),".",LitRev!AK27)</f>
        <v>0</v>
      </c>
      <c r="AL27" s="25">
        <f>IF(ISBLANK(LitRev!AL27),".",LitRev!AL27)</f>
        <v>0</v>
      </c>
      <c r="AM27" s="25">
        <f>IF(ISBLANK(LitRev!AM27),".",LitRev!AM27)</f>
        <v>0</v>
      </c>
      <c r="AN27" s="25">
        <f>IF(ISBLANK(LitRev!AN27),".",LitRev!AN27)</f>
        <v>0</v>
      </c>
      <c r="AO27" s="25">
        <f>IF(ISBLANK(LitRev!AO27),".",LitRev!AO27)</f>
        <v>0</v>
      </c>
      <c r="AP27" s="25">
        <f>IF(ISBLANK(LitRev!AP27),".",LitRev!AP27)</f>
        <v>0</v>
      </c>
      <c r="AQ27" s="25">
        <f>IF(ISBLANK(LitRev!AQ27),".",LitRev!AQ27)</f>
        <v>0</v>
      </c>
      <c r="AR27" s="25">
        <f>IF(ISBLANK(LitRev!AR27),".",LitRev!AR27)</f>
        <v>0</v>
      </c>
      <c r="AS27" s="25">
        <f>IF(ISBLANK(LitRev!AS27),".",LitRev!AS27)</f>
        <v>0</v>
      </c>
      <c r="AT27" s="25">
        <f>IF(ISBLANK(LitRev!AT27),".",LitRev!AT27)</f>
        <v>0</v>
      </c>
      <c r="AU27" s="25">
        <f>IF(ISBLANK(LitRev!AU27),".",LitRev!AU27)</f>
        <v>0</v>
      </c>
      <c r="AV27" s="25">
        <f>IF(ISBLANK(LitRev!AV27),".",LitRev!AV27)</f>
        <v>0</v>
      </c>
      <c r="AW27" s="25">
        <f>IF(ISBLANK(LitRev!AW27),".",LitRev!AW27)</f>
        <v>0</v>
      </c>
      <c r="AX27" s="25">
        <f>IF(ISBLANK(LitRev!AX27),".",LitRev!AX27)</f>
        <v>0</v>
      </c>
      <c r="AY27" s="25">
        <f>IF(ISBLANK(LitRev!AY27),".",LitRev!AY27)</f>
        <v>0</v>
      </c>
      <c r="AZ27" s="25">
        <f>IF(ISBLANK(LitRev!AZ27),".",LitRev!AZ27)</f>
        <v>0</v>
      </c>
      <c r="BA27" s="25">
        <f>IF(ISBLANK(LitRev!BA27),".",LitRev!BA27)</f>
        <v>1</v>
      </c>
      <c r="BB27" s="25">
        <f>IF(ISBLANK(LitRev!BB27),".",LitRev!BB27)</f>
        <v>1</v>
      </c>
      <c r="BC27" s="25">
        <f>IF(ISBLANK(LitRev!BC27),".",LitRev!BC27)</f>
        <v>1</v>
      </c>
      <c r="BD27" s="25">
        <f>IF(ISBLANK(LitRev!BD27),".",LitRev!BD27)</f>
        <v>1</v>
      </c>
      <c r="BE27" s="25">
        <f>IF(ISBLANK(LitRev!BE27),".",LitRev!BE27)</f>
        <v>0</v>
      </c>
      <c r="BF27" s="25">
        <f>IF(ISBLANK(LitRev!BF27),".",LitRev!BF27)</f>
        <v>0</v>
      </c>
      <c r="BG27" s="25">
        <f>IF(ISBLANK(LitRev!BG27),".",LitRev!BG27)</f>
        <v>1</v>
      </c>
      <c r="BH27" s="25">
        <f>IF(ISBLANK(LitRev!BH27),".",LitRev!BH27)</f>
        <v>1</v>
      </c>
      <c r="BI27" s="25">
        <f>IF(ISBLANK(LitRev!BI27),".",LitRev!BI27)</f>
        <v>1</v>
      </c>
      <c r="BJ27" s="25">
        <f>IF(ISBLANK(LitRev!BJ27),".",LitRev!BJ27)</f>
        <v>0</v>
      </c>
      <c r="BK27" s="25">
        <f>IF(ISBLANK(LitRev!BK27),".",LitRev!BK27)</f>
        <v>0</v>
      </c>
      <c r="BL27" s="25">
        <f>IF(ISBLANK(LitRev!BL27),".",LitRev!BL27)</f>
        <v>1</v>
      </c>
      <c r="BM27" s="25">
        <f>IF(ISBLANK(LitRev!BM27),".",LitRev!BM27)</f>
        <v>1</v>
      </c>
      <c r="BN27" s="25">
        <f>IF(ISBLANK(LitRev!BN27),".",LitRev!BN27)</f>
        <v>1</v>
      </c>
      <c r="BO27" s="25">
        <f>IF(ISBLANK(LitRev!BO27),".",LitRev!BO27)</f>
        <v>1</v>
      </c>
      <c r="BP27" s="25">
        <f>IF(ISBLANK(LitRev!BP27),".",LitRev!BP27)</f>
        <v>1</v>
      </c>
      <c r="BQ27" s="25">
        <f>IF(ISBLANK(LitRev!BQ27),".",LitRev!BQ27)</f>
        <v>1</v>
      </c>
      <c r="BR27" s="25">
        <f>IF(ISBLANK(LitRev!BR27),".",LitRev!BR27)</f>
        <v>1</v>
      </c>
      <c r="BS27" s="25">
        <f>IF(ISBLANK(LitRev!BS27),".",LitRev!BS27)</f>
        <v>0</v>
      </c>
      <c r="BT27" s="25">
        <f>IF(ISBLANK(LitRev!BT27),".",LitRev!BT27)</f>
        <v>1</v>
      </c>
      <c r="BU27" s="25">
        <f>IF(ISBLANK(LitRev!BU27),".",LitRev!BU27)</f>
        <v>1</v>
      </c>
      <c r="BV27" s="25">
        <f>IF(ISBLANK(LitRev!BV27),".",LitRev!BV27)</f>
        <v>1</v>
      </c>
      <c r="BW27" s="25">
        <f>IF(ISBLANK(LitRev!BW27),".",LitRev!BW27)</f>
        <v>1</v>
      </c>
      <c r="BX27" s="25">
        <f>IF(ISBLANK(LitRev!BX27),".",LitRev!BX27)</f>
        <v>1</v>
      </c>
      <c r="BY27" s="25">
        <f>IF(ISBLANK(LitRev!BY27),".",LitRev!BY27)</f>
        <v>1</v>
      </c>
      <c r="BZ27" s="25">
        <f>IF(ISBLANK(LitRev!BZ27),".",LitRev!BZ27)</f>
        <v>1</v>
      </c>
      <c r="CA27" s="25">
        <f>IF(ISBLANK(LitRev!CA27),".",LitRev!CA27)</f>
        <v>1</v>
      </c>
      <c r="CB27" s="25">
        <f>IF(ISBLANK(LitRev!CB27),".",LitRev!CB27)</f>
        <v>0</v>
      </c>
      <c r="CC27" s="25">
        <f>IF(ISBLANK(LitRev!CC27),".",LitRev!CC27)</f>
        <v>0</v>
      </c>
      <c r="CD27" s="25">
        <f>IF(ISBLANK(LitRev!CD27),".",LitRev!CD27)</f>
        <v>0</v>
      </c>
      <c r="CE27" s="25">
        <f>IF(ISBLANK(LitRev!CE27),".",LitRev!CE27)</f>
        <v>0</v>
      </c>
      <c r="CF27" s="25">
        <f>IF(ISBLANK(LitRev!CF27),".",LitRev!CF27)</f>
        <v>0</v>
      </c>
      <c r="CG27" s="25">
        <f>IF(ISBLANK(LitRev!CG27),".",LitRev!CG27)</f>
        <v>0</v>
      </c>
      <c r="CH27" s="25">
        <f>IF(ISBLANK(LitRev!CH27),".",LitRev!CH27)</f>
        <v>0</v>
      </c>
      <c r="CI27" s="25">
        <f>IF(ISBLANK(LitRev!CI27),".",LitRev!CI27)</f>
        <v>0</v>
      </c>
      <c r="CJ27" s="25">
        <f>IF(ISBLANK(LitRev!CJ27),".",LitRev!CJ27)</f>
        <v>0</v>
      </c>
      <c r="CK27" s="25">
        <f>IF(ISBLANK(LitRev!CK27),".",LitRev!CK27)</f>
        <v>0</v>
      </c>
      <c r="CL27" s="25">
        <f>IF(ISBLANK(LitRev!CL27),".",LitRev!CL27)</f>
        <v>1</v>
      </c>
      <c r="CM27" s="25">
        <f>IF(ISBLANK(LitRev!CM27),".",LitRev!CM27)</f>
        <v>1</v>
      </c>
      <c r="CN27" s="25">
        <f>IF(ISBLANK(LitRev!CN27),".",LitRev!CN27)</f>
        <v>1</v>
      </c>
      <c r="CO27" s="25">
        <f>IF(ISBLANK(LitRev!CO27),".",LitRev!CO27)</f>
        <v>1</v>
      </c>
      <c r="CP27" s="25">
        <f>IF(ISBLANK(LitRev!CP27),".",LitRev!CP27)</f>
        <v>0</v>
      </c>
      <c r="CQ27" s="25">
        <f>IF(ISBLANK(LitRev!CQ27),".",LitRev!CQ27)</f>
        <v>1</v>
      </c>
      <c r="CR27" s="25">
        <f>IF(ISBLANK(LitRev!CR27),".",LitRev!CR27)</f>
        <v>1</v>
      </c>
      <c r="CS27" s="25">
        <f>IF(ISBLANK(LitRev!CS27),".",LitRev!CS27)</f>
        <v>1</v>
      </c>
      <c r="CT27" s="25">
        <f>IF(ISBLANK(LitRev!CT27),".",LitRev!CT27)</f>
        <v>1</v>
      </c>
      <c r="CU27" s="25">
        <f>IF(ISBLANK(LitRev!CU27),".",LitRev!CU27)</f>
        <v>1</v>
      </c>
      <c r="CV27" s="25">
        <f>IF(ISBLANK(LitRev!CV27),".",LitRev!CV27)</f>
        <v>1</v>
      </c>
      <c r="CW27" s="25">
        <f>IF(ISBLANK(LitRev!CW27),".",LitRev!CW27)</f>
        <v>1</v>
      </c>
      <c r="CX27" s="25">
        <f>IF(ISBLANK(LitRev!CX27),".",LitRev!CX27)</f>
        <v>1</v>
      </c>
      <c r="CY27" s="25">
        <f>IF(ISBLANK(LitRev!CY27),".",LitRev!CY27)</f>
        <v>1</v>
      </c>
      <c r="CZ27" s="25">
        <f>IF(ISBLANK(LitRev!CZ27),".",LitRev!CZ27)</f>
        <v>1</v>
      </c>
      <c r="DA27" s="25">
        <f>IF(ISBLANK(LitRev!DA27),".",LitRev!DA27)</f>
        <v>1</v>
      </c>
      <c r="DB27" s="25">
        <f>IF(ISBLANK(LitRev!DB27),".",LitRev!DB27)</f>
        <v>0</v>
      </c>
      <c r="DC27" s="25">
        <f>IF(ISBLANK(LitRev!DC27),".",LitRev!DC27)</f>
        <v>0</v>
      </c>
      <c r="DD27" s="25">
        <f>IF(ISBLANK(LitRev!DD27),".",LitRev!DD27)</f>
        <v>0</v>
      </c>
      <c r="DE27" s="25">
        <f>IF(ISBLANK(LitRev!DE27),".",LitRev!DE27)</f>
        <v>0</v>
      </c>
      <c r="DF27" s="25">
        <f>IF(ISBLANK(LitRev!DF27),".",LitRev!DF27)</f>
        <v>1</v>
      </c>
      <c r="DG27" s="25">
        <f>IF(ISBLANK(LitRev!DG27),".",LitRev!DG27)</f>
        <v>1</v>
      </c>
      <c r="DH27" s="25">
        <f>IF(ISBLANK(LitRev!DH27),".",LitRev!DH27)</f>
        <v>1</v>
      </c>
      <c r="DI27" s="25">
        <f>IF(ISBLANK(LitRev!DI27),".",LitRev!DI27)</f>
        <v>1</v>
      </c>
      <c r="DJ27" s="25">
        <f>IF(ISBLANK(LitRev!DJ27),".",LitRev!DJ27)</f>
        <v>1</v>
      </c>
      <c r="DK27" s="25">
        <f>IF(ISBLANK(LitRev!DK27),".",LitRev!DK27)</f>
        <v>1</v>
      </c>
      <c r="DL27" s="25">
        <f>IF(ISBLANK(LitRev!DL27),".",LitRev!DL27)</f>
        <v>1</v>
      </c>
      <c r="DM27" s="25">
        <f>IF(ISBLANK(LitRev!DM27),".",LitRev!DM27)</f>
        <v>1</v>
      </c>
      <c r="DN27" s="25">
        <f>IF(ISBLANK(LitRev!DN27),".",LitRev!DN27)</f>
        <v>1</v>
      </c>
      <c r="DO27" s="25">
        <f>IF(ISBLANK(LitRev!DO27),".",LitRev!DO27)</f>
        <v>1</v>
      </c>
      <c r="DP27" s="25">
        <f>IF(ISBLANK(LitRev!DP27),".",LitRev!DP27)</f>
        <v>1</v>
      </c>
      <c r="DQ27" s="25">
        <f>IF(ISBLANK(LitRev!DQ27),".",LitRev!DQ27)</f>
        <v>1</v>
      </c>
      <c r="DR27" s="25">
        <f>IF(ISBLANK(LitRev!DR27),".",LitRev!DR27)</f>
        <v>1</v>
      </c>
      <c r="DS27" s="25">
        <f>IF(ISBLANK(LitRev!DS27),".",LitRev!DS27)</f>
        <v>1</v>
      </c>
      <c r="DT27" s="25">
        <f>IF(ISBLANK(LitRev!DT27),".",LitRev!DT27)</f>
        <v>1</v>
      </c>
      <c r="DU27" s="25">
        <f>IF(ISBLANK(LitRev!DU27),".",LitRev!DU27)</f>
        <v>1</v>
      </c>
      <c r="DV27" s="25">
        <f>IF(ISBLANK(LitRev!DV27),".",LitRev!DV27)</f>
        <v>1</v>
      </c>
      <c r="DW27" s="25">
        <f>IF(ISBLANK(LitRev!DW27),".",LitRev!DW27)</f>
        <v>1</v>
      </c>
      <c r="DX27" s="25">
        <f>IF(ISBLANK(LitRev!DX27),".",LitRev!DX27)</f>
        <v>1</v>
      </c>
      <c r="DY27" s="25">
        <f>IF(ISBLANK(LitRev!DY27),".",LitRev!DY27)</f>
        <v>1</v>
      </c>
      <c r="DZ27" s="25">
        <f>IF(ISBLANK(LitRev!DZ27),".",LitRev!DZ27)</f>
        <v>0</v>
      </c>
      <c r="EA27" s="25">
        <f>IF(ISBLANK(LitRev!EA27),".",LitRev!EA27)</f>
        <v>0</v>
      </c>
      <c r="EB27" s="25">
        <f>IF(ISBLANK(LitRev!EB27),".",LitRev!EB27)</f>
        <v>0</v>
      </c>
      <c r="EC27" s="25">
        <f>IF(ISBLANK(LitRev!EC27),".",LitRev!EC27)</f>
        <v>0</v>
      </c>
      <c r="ED27" s="25">
        <f>IF(ISBLANK(LitRev!ED27),".",LitRev!ED27)</f>
        <v>0</v>
      </c>
      <c r="EE27" s="25">
        <f>IF(ISBLANK(LitRev!EE27),".",LitRev!EE27)</f>
        <v>0</v>
      </c>
      <c r="EF27" s="25">
        <f>IF(ISBLANK(LitRev!EF27),".",LitRev!EF27)</f>
        <v>0</v>
      </c>
      <c r="EG27" s="25">
        <f>IF(ISBLANK(LitRev!EG27),".",LitRev!EG27)</f>
        <v>0</v>
      </c>
      <c r="EH27" s="25">
        <f>IF(ISBLANK(LitRev!EH27),".",LitRev!EH27)</f>
        <v>0</v>
      </c>
      <c r="EI27" s="25">
        <f>IF(ISBLANK(LitRev!EI27),".",LitRev!EI27)</f>
        <v>0</v>
      </c>
      <c r="EJ27" s="25">
        <f>IF(ISBLANK(LitRev!EJ27),".",LitRev!EJ27)</f>
        <v>1</v>
      </c>
      <c r="EK27" s="25">
        <f>IF(ISBLANK(LitRev!EK27),".",LitRev!EK27)</f>
        <v>0</v>
      </c>
      <c r="EL27" s="25">
        <f>IF(ISBLANK(LitRev!EL27),".",LitRev!EL27)</f>
        <v>0</v>
      </c>
      <c r="EM27" s="25">
        <f>IF(ISBLANK(LitRev!EM27),".",LitRev!EM27)</f>
        <v>0</v>
      </c>
      <c r="EN27" s="25">
        <f>IF(ISBLANK(LitRev!EN27),".",LitRev!EN27)</f>
        <v>0</v>
      </c>
      <c r="EO27" s="25">
        <f>IF(ISBLANK(LitRev!EO27),".",LitRev!EO27)</f>
        <v>0</v>
      </c>
      <c r="EP27" s="25">
        <f>IF(ISBLANK(LitRev!EP27),".",LitRev!EP27)</f>
        <v>0</v>
      </c>
      <c r="EQ27" s="25">
        <f>IF(ISBLANK(LitRev!EQ27),".",LitRev!EQ27)</f>
        <v>0</v>
      </c>
      <c r="ER27" s="25">
        <f>IF(ISBLANK(LitRev!ER27),".",LitRev!ER27)</f>
        <v>0</v>
      </c>
      <c r="ES27" s="25">
        <f>IF(ISBLANK(LitRev!ES27),".",LitRev!ES27)</f>
        <v>0</v>
      </c>
      <c r="ET27" s="25">
        <f>IF(ISBLANK(LitRev!ET27),".",LitRev!ET27)</f>
        <v>0</v>
      </c>
      <c r="EU27" s="25">
        <f>IF(ISBLANK(LitRev!EU27),".",LitRev!EU27)</f>
        <v>0</v>
      </c>
      <c r="EV27" s="25">
        <f>IF(ISBLANK(LitRev!EV27),".",LitRev!EV27)</f>
        <v>0</v>
      </c>
      <c r="EW27" s="25">
        <f>IF(ISBLANK(LitRev!EW27),".",LitRev!EW27)</f>
        <v>0</v>
      </c>
      <c r="EX27" s="25">
        <f>IF(ISBLANK(LitRev!EX27),".",LitRev!EX27)</f>
        <v>0</v>
      </c>
      <c r="EY27" s="25">
        <f>IF(ISBLANK(LitRev!EY27),".",LitRev!EY27)</f>
        <v>0</v>
      </c>
      <c r="EZ27" s="25">
        <f>IF(ISBLANK(LitRev!EZ27),".",LitRev!EZ27)</f>
        <v>0</v>
      </c>
      <c r="FA27" s="25">
        <f>IF(ISBLANK(LitRev!FA27),".",LitRev!FA27)</f>
        <v>0</v>
      </c>
      <c r="FB27" s="25">
        <f>IF(ISBLANK(LitRev!FB27),".",LitRev!FB27)</f>
        <v>0</v>
      </c>
      <c r="FC27" s="25">
        <f>IF(ISBLANK(LitRev!FC27),".",LitRev!FC27)</f>
        <v>0</v>
      </c>
      <c r="FD27" s="25">
        <f>IF(ISBLANK(LitRev!FD27),".",LitRev!FD27)</f>
        <v>0</v>
      </c>
      <c r="FE27" s="25">
        <f>IF(ISBLANK(LitRev!FE27),".",LitRev!FE27)</f>
        <v>0</v>
      </c>
      <c r="FF27" s="25">
        <f>IF(ISBLANK(LitRev!FF27),".",LitRev!FF27)</f>
        <v>0</v>
      </c>
      <c r="FG27" s="25">
        <f>IF(ISBLANK(LitRev!FG27),".",LitRev!FG27)</f>
        <v>0</v>
      </c>
      <c r="FH27" s="25">
        <f>IF(ISBLANK(LitRev!FH27),".",LitRev!FH27)</f>
        <v>0</v>
      </c>
      <c r="FI27" s="25">
        <f>IF(ISBLANK(LitRev!FI27),".",LitRev!FI27)</f>
        <v>0</v>
      </c>
      <c r="FJ27" s="25">
        <f>IF(ISBLANK(LitRev!FJ27),".",LitRev!FJ27)</f>
        <v>0</v>
      </c>
      <c r="FK27" s="25">
        <f>IF(ISBLANK(LitRev!FK27),".",LitRev!FK27)</f>
        <v>0</v>
      </c>
      <c r="FL27" s="25">
        <f>IF(ISBLANK(LitRev!FL27),".",LitRev!FL27)</f>
        <v>0</v>
      </c>
      <c r="FM27" s="25">
        <f>IF(ISBLANK(LitRev!FM27),".",LitRev!FM27)</f>
        <v>0</v>
      </c>
      <c r="FN27" s="25">
        <f>IF(ISBLANK(LitRev!FN27),".",LitRev!FN27)</f>
        <v>0</v>
      </c>
      <c r="FO27" s="25">
        <f>IF(ISBLANK(LitRev!FO27),".",LitRev!FO27)</f>
        <v>1</v>
      </c>
      <c r="FP27" s="25">
        <f>IF(ISBLANK(LitRev!FP27),".",LitRev!FP27)</f>
        <v>1</v>
      </c>
      <c r="FQ27" s="25">
        <f>IF(ISBLANK(LitRev!FQ27),".",LitRev!FQ27)</f>
        <v>0</v>
      </c>
      <c r="FR27" s="25">
        <f>IF(ISBLANK(LitRev!FR27),".",LitRev!FR27)</f>
        <v>0</v>
      </c>
      <c r="FS27" s="25">
        <f>IF(ISBLANK(LitRev!FS27),".",LitRev!FS27)</f>
        <v>0</v>
      </c>
      <c r="FT27" s="25">
        <f>IF(ISBLANK(LitRev!FT27),".",LitRev!FT27)</f>
        <v>0</v>
      </c>
      <c r="FU27" s="25">
        <f>IF(ISBLANK(LitRev!FU27),".",LitRev!FU27)</f>
        <v>0</v>
      </c>
      <c r="FV27" s="25">
        <f>IF(ISBLANK(LitRev!FV27),".",LitRev!FV27)</f>
        <v>0</v>
      </c>
      <c r="FW27" s="25">
        <f>IF(ISBLANK(LitRev!FW27),".",LitRev!FW27)</f>
        <v>0</v>
      </c>
      <c r="FX27" s="25">
        <f>IF(ISBLANK(LitRev!FX27),".",LitRev!FX27)</f>
        <v>0</v>
      </c>
      <c r="FY27" s="25">
        <f>IF(ISBLANK(LitRev!FY27),".",LitRev!FY27)</f>
        <v>0</v>
      </c>
      <c r="FZ27" s="25">
        <f>IF(ISBLANK(LitRev!FZ27),".",LitRev!FZ27)</f>
        <v>0</v>
      </c>
      <c r="GA27" s="25">
        <f>IF(ISBLANK(LitRev!GA27),".",LitRev!GA27)</f>
        <v>0</v>
      </c>
      <c r="GB27" s="25">
        <f>IF(ISBLANK(LitRev!GB27),".",LitRev!GB27)</f>
        <v>0</v>
      </c>
      <c r="GC27" s="25">
        <f>IF(ISBLANK(LitRev!GC27),".",LitRev!GC27)</f>
        <v>0</v>
      </c>
      <c r="GD27" s="25">
        <f>IF(ISBLANK(LitRev!GD27),".",LitRev!GD27)</f>
        <v>0</v>
      </c>
      <c r="GE27" s="25">
        <f>IF(ISBLANK(LitRev!GE27),".",LitRev!GE27)</f>
        <v>1</v>
      </c>
      <c r="GF27" s="25">
        <f>IF(ISBLANK(LitRev!GF27),".",LitRev!GF27)</f>
        <v>1</v>
      </c>
      <c r="GG27" s="25">
        <f>IF(ISBLANK(LitRev!GG27),".",LitRev!GG27)</f>
        <v>1</v>
      </c>
      <c r="GH27" s="25">
        <f>IF(ISBLANK(LitRev!GH27),".",LitRev!GH27)</f>
        <v>1</v>
      </c>
      <c r="GI27" s="25">
        <f>IF(ISBLANK(LitRev!GI27),".",LitRev!GI27)</f>
        <v>1</v>
      </c>
      <c r="GJ27" s="25">
        <f>IF(ISBLANK(LitRev!GJ27),".",LitRev!GJ27)</f>
        <v>1</v>
      </c>
      <c r="GK27" s="25">
        <f>IF(ISBLANK(LitRev!GK27),".",LitRev!GK27)</f>
        <v>1</v>
      </c>
      <c r="GL27" s="25">
        <f>IF(ISBLANK(LitRev!GL27),".",LitRev!GL27)</f>
        <v>1</v>
      </c>
      <c r="GM27" s="25">
        <f>IF(ISBLANK(LitRev!GM27),".",LitRev!GM27)</f>
        <v>1</v>
      </c>
      <c r="GN27" s="25">
        <f>IF(ISBLANK(LitRev!GN27),".",LitRev!GN27)</f>
        <v>1</v>
      </c>
      <c r="GO27" s="25">
        <f>IF(ISBLANK(LitRev!GO27),".",LitRev!GO27)</f>
        <v>1</v>
      </c>
      <c r="GP27" s="25">
        <f>IF(ISBLANK(LitRev!GP27),".",LitRev!GP27)</f>
        <v>1</v>
      </c>
      <c r="GQ27" s="25">
        <f>IF(ISBLANK(LitRev!GQ27),".",LitRev!GQ27)</f>
        <v>1</v>
      </c>
      <c r="GR27" s="25">
        <f>IF(ISBLANK(LitRev!GR27),".",LitRev!GR27)</f>
        <v>0</v>
      </c>
      <c r="GS27" s="25">
        <f>IF(ISBLANK(LitRev!GS27),".",LitRev!GS27)</f>
        <v>0</v>
      </c>
      <c r="GT27" s="25">
        <f>IF(ISBLANK(LitRev!GT27),".",LitRev!GT27)</f>
        <v>0</v>
      </c>
      <c r="GU27" s="25">
        <f>IF(ISBLANK(LitRev!GU27),".",LitRev!GU27)</f>
        <v>1</v>
      </c>
      <c r="GV27" s="25">
        <f>IF(ISBLANK(LitRev!GV27),".",LitRev!GV27)</f>
        <v>1</v>
      </c>
      <c r="GW27" s="25">
        <f>IF(ISBLANK(LitRev!GW27),".",LitRev!GW27)</f>
        <v>1</v>
      </c>
      <c r="GX27" s="25">
        <f>IF(ISBLANK(LitRev!GX27),".",LitRev!GX27)</f>
        <v>1</v>
      </c>
      <c r="GY27" s="25">
        <f>IF(ISBLANK(LitRev!GY27),".",LitRev!GY27)</f>
        <v>1</v>
      </c>
      <c r="GZ27" s="25">
        <f>IF(ISBLANK(LitRev!GZ27),".",LitRev!GZ27)</f>
        <v>1</v>
      </c>
      <c r="HA27" s="25">
        <f>IF(ISBLANK(LitRev!HA27),".",LitRev!HA27)</f>
        <v>1</v>
      </c>
      <c r="HB27" s="25">
        <f>IF(ISBLANK(LitRev!HB27),".",LitRev!HB27)</f>
        <v>0</v>
      </c>
      <c r="HC27" s="25">
        <f>IF(ISBLANK(LitRev!HC27),".",LitRev!HC27)</f>
        <v>0</v>
      </c>
      <c r="HD27" s="25">
        <f>IF(ISBLANK(LitRev!HD27),".",LitRev!HD27)</f>
        <v>1</v>
      </c>
      <c r="HE27" s="25">
        <f>IF(ISBLANK(LitRev!HE27),".",LitRev!HE27)</f>
        <v>1</v>
      </c>
      <c r="HF27" s="25">
        <f>IF(ISBLANK(LitRev!HF27),".",LitRev!HF27)</f>
        <v>1</v>
      </c>
      <c r="HG27" s="25">
        <f>IF(ISBLANK(LitRev!HG27),".",LitRev!HG27)</f>
        <v>0</v>
      </c>
      <c r="HH27" s="25">
        <f>IF(ISBLANK(LitRev!HH27),".",LitRev!HH27)</f>
        <v>0</v>
      </c>
      <c r="HI27" s="25">
        <f>IF(ISBLANK(LitRev!HI27),".",LitRev!HI27)</f>
        <v>0</v>
      </c>
      <c r="HJ27" s="25">
        <f>IF(ISBLANK(LitRev!HJ27),".",LitRev!HJ27)</f>
        <v>0</v>
      </c>
      <c r="HK27" s="25">
        <f>IF(ISBLANK(LitRev!HK27),".",LitRev!HK27)</f>
        <v>0</v>
      </c>
      <c r="HL27" s="25">
        <f>IF(ISBLANK(LitRev!HL27),".",LitRev!HL27)</f>
        <v>0</v>
      </c>
      <c r="HM27" s="25">
        <f>IF(ISBLANK(LitRev!HM27),".",LitRev!HM27)</f>
        <v>0</v>
      </c>
      <c r="HN27" s="25">
        <f>IF(ISBLANK(LitRev!HN27),".",LitRev!HN27)</f>
        <v>0</v>
      </c>
      <c r="HO27" s="25">
        <f>IF(ISBLANK(LitRev!HO27),".",LitRev!HO27)</f>
        <v>0</v>
      </c>
      <c r="HP27" s="25">
        <f>IF(ISBLANK(LitRev!HP27),".",LitRev!HP27)</f>
        <v>0</v>
      </c>
      <c r="HQ27" s="25">
        <f>IF(ISBLANK(LitRev!HQ27),".",LitRev!HQ27)</f>
        <v>0</v>
      </c>
      <c r="HR27" s="25">
        <f>IF(ISBLANK(LitRev!HR27),".",LitRev!HR27)</f>
        <v>0</v>
      </c>
      <c r="HS27" s="25">
        <f>IF(ISBLANK(LitRev!HS27),".",LitRev!HS27)</f>
        <v>1</v>
      </c>
      <c r="HT27" s="25">
        <f>IF(ISBLANK(LitRev!HT27),".",LitRev!HT27)</f>
        <v>1</v>
      </c>
      <c r="HU27" s="25">
        <f>IF(ISBLANK(LitRev!HU27),".",LitRev!HU27)</f>
        <v>0</v>
      </c>
      <c r="HV27" s="25">
        <f>IF(ISBLANK(LitRev!HV27),".",LitRev!HV27)</f>
        <v>0</v>
      </c>
      <c r="HW27" s="25">
        <f>IF(ISBLANK(LitRev!HW27),".",LitRev!HW27)</f>
        <v>1</v>
      </c>
      <c r="HX27" s="25">
        <f>IF(ISBLANK(LitRev!HX27),".",LitRev!HX27)</f>
        <v>1</v>
      </c>
      <c r="HY27" s="25">
        <f>IF(ISBLANK(LitRev!HY27),".",LitRev!HY27)</f>
        <v>1</v>
      </c>
      <c r="HZ27" s="25">
        <f>IF(ISBLANK(LitRev!HZ27),".",LitRev!HZ27)</f>
        <v>1</v>
      </c>
      <c r="IA27" s="25">
        <f>IF(ISBLANK(LitRev!IA27),".",LitRev!IA27)</f>
        <v>1</v>
      </c>
      <c r="IB27" s="25">
        <f>IF(ISBLANK(LitRev!IB27),".",LitRev!IB27)</f>
        <v>1</v>
      </c>
      <c r="IC27" s="25">
        <f>IF(ISBLANK(LitRev!IC27),".",LitRev!IC27)</f>
        <v>1</v>
      </c>
      <c r="ID27" s="25">
        <f>IF(ISBLANK(LitRev!ID27),".",LitRev!ID27)</f>
        <v>1</v>
      </c>
      <c r="IE27" s="25">
        <f>IF(ISBLANK(LitRev!IE27),".",LitRev!IE27)</f>
        <v>1</v>
      </c>
      <c r="IF27" s="25">
        <f>IF(ISBLANK(LitRev!IF27),".",LitRev!IF27)</f>
        <v>0</v>
      </c>
      <c r="IG27" s="25">
        <f>IF(ISBLANK(LitRev!IG27),".",LitRev!IG27)</f>
        <v>1</v>
      </c>
      <c r="IH27" s="25">
        <f>IF(ISBLANK(LitRev!IH27),".",LitRev!IH27)</f>
        <v>1</v>
      </c>
      <c r="II27" s="25">
        <f>IF(ISBLANK(LitRev!II27),".",LitRev!II27)</f>
        <v>1</v>
      </c>
      <c r="IJ27" s="25">
        <f>IF(ISBLANK(LitRev!IJ27),".",LitRev!IJ27)</f>
        <v>1</v>
      </c>
      <c r="IK27" s="25">
        <f>IF(ISBLANK(LitRev!IK27),".",LitRev!IK27)</f>
        <v>1</v>
      </c>
      <c r="IL27" s="25">
        <f>IF(ISBLANK(LitRev!IL27),".",LitRev!IL27)</f>
        <v>1</v>
      </c>
      <c r="IM27" s="25">
        <f>IF(ISBLANK(LitRev!IM27),".",LitRev!IM27)</f>
        <v>1</v>
      </c>
      <c r="IN27" s="25">
        <f>IF(ISBLANK(LitRev!IN27),".",LitRev!IN27)</f>
        <v>1</v>
      </c>
      <c r="IO27" s="25">
        <f>IF(ISBLANK(LitRev!IO27),".",LitRev!IO27)</f>
        <v>1</v>
      </c>
      <c r="IP27" s="25">
        <f>IF(ISBLANK(LitRev!IP27),".",LitRev!IP27)</f>
        <v>1</v>
      </c>
      <c r="IQ27" s="25">
        <f>IF(ISBLANK(LitRev!IQ27),".",LitRev!IQ27)</f>
        <v>1</v>
      </c>
      <c r="IR27" s="25">
        <f>IF(ISBLANK(LitRev!IR27),".",LitRev!IR27)</f>
        <v>1</v>
      </c>
      <c r="IS27" s="25">
        <f>IF(ISBLANK(LitRev!IS27),".",LitRev!IS27)</f>
        <v>1</v>
      </c>
      <c r="IT27" s="25">
        <f>IF(ISBLANK(LitRev!IT27),".",LitRev!IT27)</f>
        <v>1</v>
      </c>
      <c r="IU27" s="25">
        <f>IF(ISBLANK(LitRev!IU27),".",LitRev!IU27)</f>
        <v>1</v>
      </c>
      <c r="IV27" s="25">
        <f>IF(ISBLANK(LitRev!IV27),".",LitRev!IV27)</f>
        <v>1</v>
      </c>
      <c r="IW27" s="25">
        <f>IF(ISBLANK(LitRev!IW27),".",LitRev!IW27)</f>
        <v>1</v>
      </c>
      <c r="IX27" s="25">
        <f>IF(ISBLANK(LitRev!IX27),".",LitRev!IX27)</f>
        <v>1</v>
      </c>
      <c r="IY27" s="25">
        <f>IF(ISBLANK(LitRev!IY27),".",LitRev!IY27)</f>
        <v>1</v>
      </c>
      <c r="IZ27" s="25">
        <f>IF(ISBLANK(LitRev!IZ27),".",LitRev!IZ27)</f>
        <v>1</v>
      </c>
      <c r="JA27" s="25">
        <f>IF(ISBLANK(LitRev!JA27),".",LitRev!JA27)</f>
        <v>1</v>
      </c>
      <c r="JB27" s="25">
        <f>IF(ISBLANK(LitRev!JB27),".",LitRev!JB27)</f>
        <v>1</v>
      </c>
      <c r="JC27" s="25">
        <f>IF(ISBLANK(LitRev!JC27),".",LitRev!JC27)</f>
        <v>1</v>
      </c>
      <c r="JD27" s="25">
        <f>IF(ISBLANK(LitRev!JD27),".",LitRev!JD27)</f>
        <v>1</v>
      </c>
      <c r="JE27" s="25">
        <f>IF(ISBLANK(LitRev!JE27),".",LitRev!JE27)</f>
        <v>1</v>
      </c>
      <c r="JF27" s="25">
        <f>IF(ISBLANK(LitRev!JF27),".",LitRev!JF27)</f>
        <v>1</v>
      </c>
      <c r="JG27" s="25">
        <f>IF(ISBLANK(LitRev!JG27),".",LitRev!JG27)</f>
        <v>1</v>
      </c>
      <c r="JH27" s="25">
        <f>IF(ISBLANK(LitRev!JH27),".",LitRev!JH27)</f>
        <v>1</v>
      </c>
      <c r="JI27" s="25">
        <f>IF(ISBLANK(LitRev!JI27),".",LitRev!JI27)</f>
        <v>1</v>
      </c>
      <c r="JJ27" s="25">
        <f>IF(ISBLANK(LitRev!JJ27),".",LitRev!JJ27)</f>
        <v>1</v>
      </c>
      <c r="JK27" s="25">
        <f>IF(ISBLANK(LitRev!JK27),".",LitRev!JK27)</f>
        <v>1</v>
      </c>
      <c r="JL27" s="25">
        <f>IF(ISBLANK(LitRev!JL27),".",LitRev!JL27)</f>
        <v>1</v>
      </c>
      <c r="JM27" s="25">
        <f>IF(ISBLANK(LitRev!JM27),".",LitRev!JM27)</f>
        <v>1</v>
      </c>
      <c r="JN27" s="25">
        <f>IF(ISBLANK(LitRev!JN27),".",LitRev!JN27)</f>
        <v>1</v>
      </c>
      <c r="JO27" s="25">
        <f>IF(ISBLANK(LitRev!JO27),".",LitRev!JO27)</f>
        <v>1</v>
      </c>
      <c r="JP27" s="25">
        <f>IF(ISBLANK(LitRev!JP27),".",LitRev!JP27)</f>
        <v>1</v>
      </c>
      <c r="JQ27" s="25">
        <f>IF(ISBLANK(LitRev!JQ27),".",LitRev!JQ27)</f>
        <v>1</v>
      </c>
      <c r="JR27" s="25">
        <f>IF(ISBLANK(LitRev!JR27),".",LitRev!JR27)</f>
        <v>1</v>
      </c>
      <c r="JS27" s="25">
        <f>IF(ISBLANK(LitRev!JS27),".",LitRev!JS27)</f>
        <v>1</v>
      </c>
      <c r="JT27" s="25">
        <f>IF(ISBLANK(LitRev!JT27),".",LitRev!JT27)</f>
        <v>1</v>
      </c>
      <c r="JU27" s="25">
        <f>IF(ISBLANK(LitRev!JU27),".",LitRev!JU27)</f>
        <v>1</v>
      </c>
      <c r="JV27" s="25">
        <f>IF(ISBLANK(LitRev!JV27),".",LitRev!JV27)</f>
        <v>1</v>
      </c>
      <c r="JW27" s="25">
        <f>IF(ISBLANK(LitRev!JW27),".",LitRev!JW27)</f>
        <v>1</v>
      </c>
      <c r="JX27" s="25">
        <f>IF(ISBLANK(LitRev!JX27),".",LitRev!JX27)</f>
        <v>1</v>
      </c>
      <c r="JY27" s="25">
        <f>IF(ISBLANK(LitRev!JY27),".",LitRev!JY27)</f>
        <v>1</v>
      </c>
      <c r="JZ27" s="25">
        <f>IF(ISBLANK(LitRev!JZ27),".",LitRev!JZ27)</f>
        <v>1</v>
      </c>
      <c r="KA27" s="25">
        <f>IF(ISBLANK(LitRev!KA27),".",LitRev!KA27)</f>
        <v>1</v>
      </c>
      <c r="KB27" s="25">
        <f>IF(ISBLANK(LitRev!KB27),".",LitRev!KB27)</f>
        <v>1</v>
      </c>
      <c r="KC27" s="25">
        <f>IF(ISBLANK(LitRev!KC27),".",LitRev!KC27)</f>
        <v>1</v>
      </c>
      <c r="KD27" s="25">
        <f>IF(ISBLANK(LitRev!KD27),".",LitRev!KD27)</f>
        <v>1</v>
      </c>
      <c r="KE27" s="25">
        <f>IF(ISBLANK(LitRev!KE27),".",LitRev!KE27)</f>
        <v>1</v>
      </c>
      <c r="KF27" s="25">
        <f>IF(ISBLANK(LitRev!KF27),".",LitRev!KF27)</f>
        <v>1</v>
      </c>
      <c r="KG27" s="25">
        <f>IF(ISBLANK(LitRev!KG27),".",LitRev!KG27)</f>
        <v>1</v>
      </c>
      <c r="KH27" s="25">
        <f>IF(ISBLANK(LitRev!KH27),".",LitRev!KH27)</f>
        <v>1</v>
      </c>
      <c r="KI27" s="25">
        <f>IF(ISBLANK(LitRev!KI27),".",LitRev!KI27)</f>
        <v>1</v>
      </c>
      <c r="KJ27" s="25">
        <f>IF(ISBLANK(LitRev!KJ27),".",LitRev!KJ27)</f>
        <v>1</v>
      </c>
      <c r="KK27" s="25">
        <f>IF(ISBLANK(LitRev!KK27),".",LitRev!KK27)</f>
        <v>1</v>
      </c>
      <c r="KL27" s="25">
        <f>IF(ISBLANK(LitRev!KL27),".",LitRev!KL27)</f>
        <v>1</v>
      </c>
      <c r="KM27" s="25">
        <f>IF(ISBLANK(LitRev!KM27),".",LitRev!KM27)</f>
        <v>1</v>
      </c>
      <c r="KN27" s="25">
        <f>IF(ISBLANK(LitRev!KN27),".",LitRev!KN27)</f>
        <v>1</v>
      </c>
      <c r="KO27" s="25">
        <f>IF(ISBLANK(LitRev!KO27),".",LitRev!KO27)</f>
        <v>1</v>
      </c>
      <c r="KP27" s="25">
        <f>IF(ISBLANK(LitRev!KP27),".",LitRev!KP27)</f>
        <v>1</v>
      </c>
      <c r="KQ27" s="25">
        <f>IF(ISBLANK(LitRev!KQ27),".",LitRev!KQ27)</f>
        <v>1</v>
      </c>
      <c r="KR27" s="25">
        <f>IF(ISBLANK(LitRev!KR27),".",LitRev!KR27)</f>
        <v>1</v>
      </c>
      <c r="KS27" s="25">
        <f>IF(ISBLANK(LitRev!KS27),".",LitRev!KS27)</f>
        <v>1</v>
      </c>
      <c r="KT27" s="25">
        <f>IF(ISBLANK(LitRev!KT27),".",LitRev!KT27)</f>
        <v>1</v>
      </c>
      <c r="KU27" s="25">
        <f>IF(ISBLANK(LitRev!KU27),".",LitRev!KU27)</f>
        <v>1</v>
      </c>
      <c r="KV27" s="25">
        <f>IF(ISBLANK(LitRev!KV27),".",LitRev!KV27)</f>
        <v>1</v>
      </c>
      <c r="KW27" s="25">
        <f>IF(ISBLANK(LitRev!KW27),".",LitRev!KW27)</f>
        <v>1</v>
      </c>
      <c r="KX27" s="25">
        <f>IF(ISBLANK(LitRev!KX27),".",LitRev!KX27)</f>
        <v>1</v>
      </c>
      <c r="KY27" s="25">
        <f>IF(ISBLANK(LitRev!KY27),".",LitRev!KY27)</f>
        <v>1</v>
      </c>
      <c r="KZ27" s="25">
        <f>IF(ISBLANK(LitRev!KZ27),".",LitRev!KZ27)</f>
        <v>1</v>
      </c>
      <c r="LA27" s="25">
        <f>IF(ISBLANK(LitRev!LA27),".",LitRev!LA27)</f>
        <v>1</v>
      </c>
      <c r="LB27" s="25">
        <f>IF(ISBLANK(LitRev!LB27),".",LitRev!LB27)</f>
        <v>1</v>
      </c>
      <c r="LC27" s="25">
        <f>IF(ISBLANK(LitRev!LC27),".",LitRev!LC27)</f>
        <v>1</v>
      </c>
      <c r="LD27" s="25">
        <f>IF(ISBLANK(LitRev!LD27),".",LitRev!LD27)</f>
        <v>1</v>
      </c>
      <c r="LE27" s="25">
        <f>IF(ISBLANK(LitRev!LE27),".",LitRev!LE27)</f>
        <v>1</v>
      </c>
      <c r="LF27" s="25">
        <f>IF(ISBLANK(LitRev!LF27),".",LitRev!LF27)</f>
        <v>1</v>
      </c>
      <c r="LG27" s="25">
        <f>IF(ISBLANK(LitRev!LG27),".",LitRev!LG27)</f>
        <v>1</v>
      </c>
      <c r="LH27" s="25">
        <f>IF(ISBLANK(LitRev!LH27),".",LitRev!LH27)</f>
        <v>1</v>
      </c>
      <c r="LI27" s="25">
        <f>IF(ISBLANK(LitRev!LI27),".",LitRev!LI27)</f>
        <v>1</v>
      </c>
      <c r="LJ27" s="25">
        <f>IF(ISBLANK(LitRev!LJ27),".",LitRev!LJ27)</f>
        <v>1</v>
      </c>
      <c r="LK27" s="25">
        <f>IF(ISBLANK(LitRev!LK27),".",LitRev!LK27)</f>
        <v>1</v>
      </c>
      <c r="LL27" s="25">
        <f>IF(ISBLANK(LitRev!LL27),".",LitRev!LL27)</f>
        <v>0</v>
      </c>
      <c r="LM27" s="25">
        <f>IF(ISBLANK(LitRev!LM27),".",LitRev!LM27)</f>
        <v>0</v>
      </c>
      <c r="LN27" s="25">
        <f>IF(ISBLANK(LitRev!LN27),".",LitRev!LN27)</f>
        <v>0</v>
      </c>
      <c r="LO27" s="25">
        <f>IF(ISBLANK(LitRev!LO27),".",LitRev!LO27)</f>
        <v>0</v>
      </c>
      <c r="LP27" s="25">
        <f>IF(ISBLANK(LitRev!LP27),".",LitRev!LP27)</f>
        <v>0</v>
      </c>
      <c r="LQ27" s="25">
        <f>IF(ISBLANK(LitRev!LQ27),".",LitRev!LQ27)</f>
        <v>0</v>
      </c>
      <c r="LR27" s="25">
        <f>IF(ISBLANK(LitRev!LR27),".",LitRev!LR27)</f>
        <v>0</v>
      </c>
      <c r="LS27" s="25">
        <f>IF(ISBLANK(LitRev!LS27),".",LitRev!LS27)</f>
        <v>0</v>
      </c>
      <c r="LT27" s="25">
        <f>IF(ISBLANK(LitRev!LT27),".",LitRev!LT27)</f>
        <v>0</v>
      </c>
      <c r="LU27" s="25">
        <f>IF(ISBLANK(LitRev!LU27),".",LitRev!LU27)</f>
        <v>1</v>
      </c>
      <c r="LV27" s="25">
        <f>IF(ISBLANK(LitRev!LV27),".",LitRev!LV27)</f>
        <v>1</v>
      </c>
      <c r="LW27" s="25">
        <f>IF(ISBLANK(LitRev!LW27),".",LitRev!LW27)</f>
        <v>1</v>
      </c>
      <c r="LX27" s="25">
        <f>IF(ISBLANK(LitRev!LX27),".",LitRev!LX27)</f>
        <v>1</v>
      </c>
      <c r="LY27" s="25">
        <f>IF(ISBLANK(LitRev!LY27),".",LitRev!LY27)</f>
        <v>1</v>
      </c>
      <c r="LZ27" s="25">
        <f>IF(ISBLANK(LitRev!LZ27),".",LitRev!LZ27)</f>
        <v>1</v>
      </c>
      <c r="MA27" s="25">
        <f>IF(ISBLANK(LitRev!MA27),".",LitRev!MA27)</f>
        <v>1</v>
      </c>
      <c r="MB27" s="25">
        <f>IF(ISBLANK(LitRev!MB27),".",LitRev!MB27)</f>
        <v>1</v>
      </c>
      <c r="MC27" s="25">
        <f>IF(ISBLANK(LitRev!MC27),".",LitRev!MC27)</f>
        <v>1</v>
      </c>
      <c r="MD27" s="25">
        <f>IF(ISBLANK(LitRev!MD27),".",LitRev!MD27)</f>
        <v>1</v>
      </c>
      <c r="ME27" s="25">
        <f>IF(ISBLANK(LitRev!ME27),".",LitRev!ME27)</f>
        <v>1</v>
      </c>
      <c r="MF27" s="25">
        <f>IF(ISBLANK(LitRev!MF27),".",LitRev!MF27)</f>
        <v>1</v>
      </c>
      <c r="MG27" s="25">
        <f>IF(ISBLANK(LitRev!MG27),".",LitRev!MG27)</f>
        <v>1</v>
      </c>
      <c r="MH27" s="25">
        <f>IF(ISBLANK(LitRev!MH27),".",LitRev!MH27)</f>
        <v>1</v>
      </c>
      <c r="MI27" s="25">
        <f>IF(ISBLANK(LitRev!MI27),".",LitRev!MI27)</f>
        <v>1</v>
      </c>
      <c r="MJ27" s="25">
        <f>IF(ISBLANK(LitRev!MJ27),".",LitRev!MJ27)</f>
        <v>1</v>
      </c>
      <c r="MK27" s="25">
        <f>IF(ISBLANK(LitRev!MK27),".",LitRev!MK27)</f>
        <v>1</v>
      </c>
      <c r="ML27" s="25">
        <f>IF(ISBLANK(LitRev!ML27),".",LitRev!ML27)</f>
        <v>1</v>
      </c>
      <c r="MM27" s="25">
        <f>IF(ISBLANK(LitRev!MM27),".",LitRev!MM27)</f>
        <v>1</v>
      </c>
      <c r="MN27" s="25">
        <f>IF(ISBLANK(LitRev!MN27),".",LitRev!MN27)</f>
        <v>1</v>
      </c>
      <c r="MO27" s="25">
        <f>IF(ISBLANK(LitRev!MO27),".",LitRev!MO27)</f>
        <v>1</v>
      </c>
      <c r="MP27" s="25">
        <f>IF(ISBLANK(LitRev!MP27),".",LitRev!MP27)</f>
        <v>1</v>
      </c>
      <c r="MQ27" s="25">
        <f>IF(ISBLANK(LitRev!MQ27),".",LitRev!MQ27)</f>
        <v>1</v>
      </c>
      <c r="MR27" s="25">
        <f>IF(ISBLANK(LitRev!MR27),".",LitRev!MR27)</f>
        <v>1</v>
      </c>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5"/>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5"/>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5"/>
      <c r="RK27" s="25"/>
      <c r="RL27" s="25"/>
      <c r="RM27" s="25"/>
      <c r="RN27" s="25"/>
      <c r="RO27" s="25"/>
    </row>
    <row r="28" spans="1:483" x14ac:dyDescent="0.25">
      <c r="A28" s="33" t="s">
        <v>61</v>
      </c>
      <c r="B28" t="s">
        <v>1941</v>
      </c>
      <c r="C28" s="25">
        <f>IF(ISBLANK(LitRev!C28),".",LitRev!C28)</f>
        <v>0</v>
      </c>
      <c r="D28" s="25">
        <f>IF(ISBLANK(LitRev!D28),".",LitRev!D28)</f>
        <v>0</v>
      </c>
      <c r="E28" s="25">
        <f>IF(ISBLANK(LitRev!E28),".",LitRev!E28)</f>
        <v>0</v>
      </c>
      <c r="F28" s="25">
        <f>IF(ISBLANK(LitRev!F28),".",LitRev!F28)</f>
        <v>0</v>
      </c>
      <c r="G28" s="25">
        <f>IF(ISBLANK(LitRev!G28),".",LitRev!G28)</f>
        <v>0</v>
      </c>
      <c r="H28" s="25">
        <f>IF(ISBLANK(LitRev!H28),".",LitRev!H28)</f>
        <v>0</v>
      </c>
      <c r="I28" s="25">
        <f>IF(ISBLANK(LitRev!I28),".",LitRev!I28)</f>
        <v>0</v>
      </c>
      <c r="J28" s="25">
        <f>IF(ISBLANK(LitRev!J28),".",LitRev!J28)</f>
        <v>0</v>
      </c>
      <c r="K28" s="25">
        <f>IF(ISBLANK(LitRev!K28),".",LitRev!K28)</f>
        <v>0</v>
      </c>
      <c r="L28" s="25">
        <f>IF(ISBLANK(LitRev!L28),".",LitRev!L28)</f>
        <v>0</v>
      </c>
      <c r="M28" s="25">
        <f>IF(ISBLANK(LitRev!M28),".",LitRev!M28)</f>
        <v>0</v>
      </c>
      <c r="N28" s="25">
        <f>IF(ISBLANK(LitRev!N28),".",LitRev!N28)</f>
        <v>0</v>
      </c>
      <c r="O28" s="25">
        <f>IF(ISBLANK(LitRev!O28),".",LitRev!O28)</f>
        <v>0</v>
      </c>
      <c r="P28" s="25">
        <f>IF(ISBLANK(LitRev!P28),".",LitRev!P28)</f>
        <v>0</v>
      </c>
      <c r="Q28" s="25">
        <f>IF(ISBLANK(LitRev!Q28),".",LitRev!Q28)</f>
        <v>0</v>
      </c>
      <c r="R28" s="25">
        <f>IF(ISBLANK(LitRev!R28),".",LitRev!R28)</f>
        <v>0</v>
      </c>
      <c r="S28" s="25">
        <f>IF(ISBLANK(LitRev!S28),".",LitRev!S28)</f>
        <v>0</v>
      </c>
      <c r="T28" s="25">
        <f>IF(ISBLANK(LitRev!T28),".",LitRev!T28)</f>
        <v>0</v>
      </c>
      <c r="U28" s="25">
        <f>IF(ISBLANK(LitRev!U28),".",LitRev!U28)</f>
        <v>0</v>
      </c>
      <c r="V28" s="25">
        <f>IF(ISBLANK(LitRev!V28),".",LitRev!V28)</f>
        <v>0</v>
      </c>
      <c r="W28" s="25">
        <f>IF(ISBLANK(LitRev!W28),".",LitRev!W28)</f>
        <v>0</v>
      </c>
      <c r="X28" s="25">
        <f>IF(ISBLANK(LitRev!X28),".",LitRev!X28)</f>
        <v>0</v>
      </c>
      <c r="Y28" s="25">
        <f>IF(ISBLANK(LitRev!Y28),".",LitRev!Y28)</f>
        <v>0</v>
      </c>
      <c r="Z28" s="25">
        <f>IF(ISBLANK(LitRev!Z28),".",LitRev!Z28)</f>
        <v>0</v>
      </c>
      <c r="AA28" s="25">
        <f>IF(ISBLANK(LitRev!AA28),".",LitRev!AA28)</f>
        <v>0</v>
      </c>
      <c r="AB28" s="25">
        <f>IF(ISBLANK(LitRev!AB28),".",LitRev!AB28)</f>
        <v>0</v>
      </c>
      <c r="AC28" s="25">
        <f>IF(ISBLANK(LitRev!AC28),".",LitRev!AC28)</f>
        <v>0</v>
      </c>
      <c r="AD28" s="25">
        <f>IF(ISBLANK(LitRev!AD28),".",LitRev!AD28)</f>
        <v>0</v>
      </c>
      <c r="AE28" s="25">
        <f>IF(ISBLANK(LitRev!AE28),".",LitRev!AE28)</f>
        <v>0</v>
      </c>
      <c r="AF28" s="25">
        <f>IF(ISBLANK(LitRev!AF28),".",LitRev!AF28)</f>
        <v>0</v>
      </c>
      <c r="AG28" s="25">
        <f>IF(ISBLANK(LitRev!AG28),".",LitRev!AG28)</f>
        <v>0</v>
      </c>
      <c r="AH28" s="25">
        <f>IF(ISBLANK(LitRev!AH28),".",LitRev!AH28)</f>
        <v>0</v>
      </c>
      <c r="AI28" s="25">
        <f>IF(ISBLANK(LitRev!AI28),".",LitRev!AI28)</f>
        <v>0</v>
      </c>
      <c r="AJ28" s="25">
        <f>IF(ISBLANK(LitRev!AJ28),".",LitRev!AJ28)</f>
        <v>1</v>
      </c>
      <c r="AK28" s="25">
        <f>IF(ISBLANK(LitRev!AK28),".",LitRev!AK28)</f>
        <v>1</v>
      </c>
      <c r="AL28" s="25">
        <f>IF(ISBLANK(LitRev!AL28),".",LitRev!AL28)</f>
        <v>1</v>
      </c>
      <c r="AM28" s="25">
        <f>IF(ISBLANK(LitRev!AM28),".",LitRev!AM28)</f>
        <v>1</v>
      </c>
      <c r="AN28" s="25">
        <f>IF(ISBLANK(LitRev!AN28),".",LitRev!AN28)</f>
        <v>1</v>
      </c>
      <c r="AO28" s="25">
        <f>IF(ISBLANK(LitRev!AO28),".",LitRev!AO28)</f>
        <v>0</v>
      </c>
      <c r="AP28" s="25">
        <f>IF(ISBLANK(LitRev!AP28),".",LitRev!AP28)</f>
        <v>0</v>
      </c>
      <c r="AQ28" s="25">
        <f>IF(ISBLANK(LitRev!AQ28),".",LitRev!AQ28)</f>
        <v>0</v>
      </c>
      <c r="AR28" s="25">
        <f>IF(ISBLANK(LitRev!AR28),".",LitRev!AR28)</f>
        <v>0</v>
      </c>
      <c r="AS28" s="25">
        <f>IF(ISBLANK(LitRev!AS28),".",LitRev!AS28)</f>
        <v>0</v>
      </c>
      <c r="AT28" s="25">
        <f>IF(ISBLANK(LitRev!AT28),".",LitRev!AT28)</f>
        <v>0</v>
      </c>
      <c r="AU28" s="25">
        <f>IF(ISBLANK(LitRev!AU28),".",LitRev!AU28)</f>
        <v>0</v>
      </c>
      <c r="AV28" s="25">
        <f>IF(ISBLANK(LitRev!AV28),".",LitRev!AV28)</f>
        <v>0</v>
      </c>
      <c r="AW28" s="25">
        <f>IF(ISBLANK(LitRev!AW28),".",LitRev!AW28)</f>
        <v>0</v>
      </c>
      <c r="AX28" s="25">
        <f>IF(ISBLANK(LitRev!AX28),".",LitRev!AX28)</f>
        <v>0</v>
      </c>
      <c r="AY28" s="25">
        <f>IF(ISBLANK(LitRev!AY28),".",LitRev!AY28)</f>
        <v>0</v>
      </c>
      <c r="AZ28" s="25">
        <f>IF(ISBLANK(LitRev!AZ28),".",LitRev!AZ28)</f>
        <v>0</v>
      </c>
      <c r="BA28" s="25">
        <f>IF(ISBLANK(LitRev!BA28),".",LitRev!BA28)</f>
        <v>1</v>
      </c>
      <c r="BB28" s="25">
        <f>IF(ISBLANK(LitRev!BB28),".",LitRev!BB28)</f>
        <v>1</v>
      </c>
      <c r="BC28" s="25">
        <f>IF(ISBLANK(LitRev!BC28),".",LitRev!BC28)</f>
        <v>1</v>
      </c>
      <c r="BD28" s="25">
        <f>IF(ISBLANK(LitRev!BD28),".",LitRev!BD28)</f>
        <v>1</v>
      </c>
      <c r="BE28" s="25">
        <f>IF(ISBLANK(LitRev!BE28),".",LitRev!BE28)</f>
        <v>0</v>
      </c>
      <c r="BF28" s="25">
        <f>IF(ISBLANK(LitRev!BF28),".",LitRev!BF28)</f>
        <v>0</v>
      </c>
      <c r="BG28" s="25">
        <f>IF(ISBLANK(LitRev!BG28),".",LitRev!BG28)</f>
        <v>1</v>
      </c>
      <c r="BH28" s="25">
        <f>IF(ISBLANK(LitRev!BH28),".",LitRev!BH28)</f>
        <v>1</v>
      </c>
      <c r="BI28" s="25">
        <f>IF(ISBLANK(LitRev!BI28),".",LitRev!BI28)</f>
        <v>1</v>
      </c>
      <c r="BJ28" s="25">
        <f>IF(ISBLANK(LitRev!BJ28),".",LitRev!BJ28)</f>
        <v>0</v>
      </c>
      <c r="BK28" s="25">
        <f>IF(ISBLANK(LitRev!BK28),".",LitRev!BK28)</f>
        <v>0</v>
      </c>
      <c r="BL28" s="25">
        <f>IF(ISBLANK(LitRev!BL28),".",LitRev!BL28)</f>
        <v>1</v>
      </c>
      <c r="BM28" s="25">
        <f>IF(ISBLANK(LitRev!BM28),".",LitRev!BM28)</f>
        <v>1</v>
      </c>
      <c r="BN28" s="25">
        <f>IF(ISBLANK(LitRev!BN28),".",LitRev!BN28)</f>
        <v>1</v>
      </c>
      <c r="BO28" s="25">
        <f>IF(ISBLANK(LitRev!BO28),".",LitRev!BO28)</f>
        <v>1</v>
      </c>
      <c r="BP28" s="25">
        <f>IF(ISBLANK(LitRev!BP28),".",LitRev!BP28)</f>
        <v>1</v>
      </c>
      <c r="BQ28" s="25">
        <f>IF(ISBLANK(LitRev!BQ28),".",LitRev!BQ28)</f>
        <v>1</v>
      </c>
      <c r="BR28" s="25">
        <f>IF(ISBLANK(LitRev!BR28),".",LitRev!BR28)</f>
        <v>1</v>
      </c>
      <c r="BS28" s="25">
        <f>IF(ISBLANK(LitRev!BS28),".",LitRev!BS28)</f>
        <v>0</v>
      </c>
      <c r="BT28" s="25">
        <f>IF(ISBLANK(LitRev!BT28),".",LitRev!BT28)</f>
        <v>1</v>
      </c>
      <c r="BU28" s="25">
        <f>IF(ISBLANK(LitRev!BU28),".",LitRev!BU28)</f>
        <v>1</v>
      </c>
      <c r="BV28" s="25">
        <f>IF(ISBLANK(LitRev!BV28),".",LitRev!BV28)</f>
        <v>1</v>
      </c>
      <c r="BW28" s="25">
        <f>IF(ISBLANK(LitRev!BW28),".",LitRev!BW28)</f>
        <v>1</v>
      </c>
      <c r="BX28" s="25">
        <f>IF(ISBLANK(LitRev!BX28),".",LitRev!BX28)</f>
        <v>1</v>
      </c>
      <c r="BY28" s="25">
        <f>IF(ISBLANK(LitRev!BY28),".",LitRev!BY28)</f>
        <v>1</v>
      </c>
      <c r="BZ28" s="25">
        <f>IF(ISBLANK(LitRev!BZ28),".",LitRev!BZ28)</f>
        <v>1</v>
      </c>
      <c r="CA28" s="25">
        <f>IF(ISBLANK(LitRev!CA28),".",LitRev!CA28)</f>
        <v>1</v>
      </c>
      <c r="CB28" s="25">
        <f>IF(ISBLANK(LitRev!CB28),".",LitRev!CB28)</f>
        <v>1</v>
      </c>
      <c r="CC28" s="25">
        <f>IF(ISBLANK(LitRev!CC28),".",LitRev!CC28)</f>
        <v>1</v>
      </c>
      <c r="CD28" s="25">
        <f>IF(ISBLANK(LitRev!CD28),".",LitRev!CD28)</f>
        <v>1</v>
      </c>
      <c r="CE28" s="25">
        <f>IF(ISBLANK(LitRev!CE28),".",LitRev!CE28)</f>
        <v>1</v>
      </c>
      <c r="CF28" s="25">
        <f>IF(ISBLANK(LitRev!CF28),".",LitRev!CF28)</f>
        <v>0</v>
      </c>
      <c r="CG28" s="25">
        <f>IF(ISBLANK(LitRev!CG28),".",LitRev!CG28)</f>
        <v>0</v>
      </c>
      <c r="CH28" s="25">
        <f>IF(ISBLANK(LitRev!CH28),".",LitRev!CH28)</f>
        <v>0</v>
      </c>
      <c r="CI28" s="25">
        <f>IF(ISBLANK(LitRev!CI28),".",LitRev!CI28)</f>
        <v>0</v>
      </c>
      <c r="CJ28" s="25">
        <f>IF(ISBLANK(LitRev!CJ28),".",LitRev!CJ28)</f>
        <v>0</v>
      </c>
      <c r="CK28" s="25">
        <f>IF(ISBLANK(LitRev!CK28),".",LitRev!CK28)</f>
        <v>0</v>
      </c>
      <c r="CL28" s="25">
        <f>IF(ISBLANK(LitRev!CL28),".",LitRev!CL28)</f>
        <v>1</v>
      </c>
      <c r="CM28" s="25">
        <f>IF(ISBLANK(LitRev!CM28),".",LitRev!CM28)</f>
        <v>1</v>
      </c>
      <c r="CN28" s="25">
        <f>IF(ISBLANK(LitRev!CN28),".",LitRev!CN28)</f>
        <v>1</v>
      </c>
      <c r="CO28" s="25">
        <f>IF(ISBLANK(LitRev!CO28),".",LitRev!CO28)</f>
        <v>1</v>
      </c>
      <c r="CP28" s="25">
        <f>IF(ISBLANK(LitRev!CP28),".",LitRev!CP28)</f>
        <v>0</v>
      </c>
      <c r="CQ28" s="25">
        <f>IF(ISBLANK(LitRev!CQ28),".",LitRev!CQ28)</f>
        <v>1</v>
      </c>
      <c r="CR28" s="25">
        <f>IF(ISBLANK(LitRev!CR28),".",LitRev!CR28)</f>
        <v>1</v>
      </c>
      <c r="CS28" s="25">
        <f>IF(ISBLANK(LitRev!CS28),".",LitRev!CS28)</f>
        <v>1</v>
      </c>
      <c r="CT28" s="25">
        <f>IF(ISBLANK(LitRev!CT28),".",LitRev!CT28)</f>
        <v>1</v>
      </c>
      <c r="CU28" s="25">
        <f>IF(ISBLANK(LitRev!CU28),".",LitRev!CU28)</f>
        <v>1</v>
      </c>
      <c r="CV28" s="25">
        <f>IF(ISBLANK(LitRev!CV28),".",LitRev!CV28)</f>
        <v>1</v>
      </c>
      <c r="CW28" s="25">
        <f>IF(ISBLANK(LitRev!CW28),".",LitRev!CW28)</f>
        <v>1</v>
      </c>
      <c r="CX28" s="25">
        <f>IF(ISBLANK(LitRev!CX28),".",LitRev!CX28)</f>
        <v>1</v>
      </c>
      <c r="CY28" s="25">
        <f>IF(ISBLANK(LitRev!CY28),".",LitRev!CY28)</f>
        <v>1</v>
      </c>
      <c r="CZ28" s="25">
        <f>IF(ISBLANK(LitRev!CZ28),".",LitRev!CZ28)</f>
        <v>1</v>
      </c>
      <c r="DA28" s="25">
        <f>IF(ISBLANK(LitRev!DA28),".",LitRev!DA28)</f>
        <v>1</v>
      </c>
      <c r="DB28" s="25">
        <f>IF(ISBLANK(LitRev!DB28),".",LitRev!DB28)</f>
        <v>0</v>
      </c>
      <c r="DC28" s="25">
        <f>IF(ISBLANK(LitRev!DC28),".",LitRev!DC28)</f>
        <v>0</v>
      </c>
      <c r="DD28" s="25">
        <f>IF(ISBLANK(LitRev!DD28),".",LitRev!DD28)</f>
        <v>0</v>
      </c>
      <c r="DE28" s="25">
        <f>IF(ISBLANK(LitRev!DE28),".",LitRev!DE28)</f>
        <v>0</v>
      </c>
      <c r="DF28" s="25">
        <f>IF(ISBLANK(LitRev!DF28),".",LitRev!DF28)</f>
        <v>1</v>
      </c>
      <c r="DG28" s="25">
        <f>IF(ISBLANK(LitRev!DG28),".",LitRev!DG28)</f>
        <v>1</v>
      </c>
      <c r="DH28" s="25">
        <f>IF(ISBLANK(LitRev!DH28),".",LitRev!DH28)</f>
        <v>1</v>
      </c>
      <c r="DI28" s="25">
        <f>IF(ISBLANK(LitRev!DI28),".",LitRev!DI28)</f>
        <v>1</v>
      </c>
      <c r="DJ28" s="25">
        <f>IF(ISBLANK(LitRev!DJ28),".",LitRev!DJ28)</f>
        <v>1</v>
      </c>
      <c r="DK28" s="25">
        <f>IF(ISBLANK(LitRev!DK28),".",LitRev!DK28)</f>
        <v>1</v>
      </c>
      <c r="DL28" s="25">
        <f>IF(ISBLANK(LitRev!DL28),".",LitRev!DL28)</f>
        <v>1</v>
      </c>
      <c r="DM28" s="25">
        <f>IF(ISBLANK(LitRev!DM28),".",LitRev!DM28)</f>
        <v>1</v>
      </c>
      <c r="DN28" s="25">
        <f>IF(ISBLANK(LitRev!DN28),".",LitRev!DN28)</f>
        <v>1</v>
      </c>
      <c r="DO28" s="25">
        <f>IF(ISBLANK(LitRev!DO28),".",LitRev!DO28)</f>
        <v>1</v>
      </c>
      <c r="DP28" s="25">
        <f>IF(ISBLANK(LitRev!DP28),".",LitRev!DP28)</f>
        <v>1</v>
      </c>
      <c r="DQ28" s="25">
        <f>IF(ISBLANK(LitRev!DQ28),".",LitRev!DQ28)</f>
        <v>1</v>
      </c>
      <c r="DR28" s="25">
        <f>IF(ISBLANK(LitRev!DR28),".",LitRev!DR28)</f>
        <v>1</v>
      </c>
      <c r="DS28" s="25">
        <f>IF(ISBLANK(LitRev!DS28),".",LitRev!DS28)</f>
        <v>1</v>
      </c>
      <c r="DT28" s="25">
        <f>IF(ISBLANK(LitRev!DT28),".",LitRev!DT28)</f>
        <v>1</v>
      </c>
      <c r="DU28" s="25">
        <f>IF(ISBLANK(LitRev!DU28),".",LitRev!DU28)</f>
        <v>1</v>
      </c>
      <c r="DV28" s="25">
        <f>IF(ISBLANK(LitRev!DV28),".",LitRev!DV28)</f>
        <v>1</v>
      </c>
      <c r="DW28" s="25">
        <f>IF(ISBLANK(LitRev!DW28),".",LitRev!DW28)</f>
        <v>1</v>
      </c>
      <c r="DX28" s="25">
        <f>IF(ISBLANK(LitRev!DX28),".",LitRev!DX28)</f>
        <v>1</v>
      </c>
      <c r="DY28" s="25">
        <f>IF(ISBLANK(LitRev!DY28),".",LitRev!DY28)</f>
        <v>1</v>
      </c>
      <c r="DZ28" s="25">
        <f>IF(ISBLANK(LitRev!DZ28),".",LitRev!DZ28)</f>
        <v>0</v>
      </c>
      <c r="EA28" s="25">
        <f>IF(ISBLANK(LitRev!EA28),".",LitRev!EA28)</f>
        <v>0</v>
      </c>
      <c r="EB28" s="25">
        <f>IF(ISBLANK(LitRev!EB28),".",LitRev!EB28)</f>
        <v>0</v>
      </c>
      <c r="EC28" s="25">
        <f>IF(ISBLANK(LitRev!EC28),".",LitRev!EC28)</f>
        <v>0</v>
      </c>
      <c r="ED28" s="25">
        <f>IF(ISBLANK(LitRev!ED28),".",LitRev!ED28)</f>
        <v>0</v>
      </c>
      <c r="EE28" s="25">
        <f>IF(ISBLANK(LitRev!EE28),".",LitRev!EE28)</f>
        <v>0</v>
      </c>
      <c r="EF28" s="25">
        <f>IF(ISBLANK(LitRev!EF28),".",LitRev!EF28)</f>
        <v>0</v>
      </c>
      <c r="EG28" s="25">
        <f>IF(ISBLANK(LitRev!EG28),".",LitRev!EG28)</f>
        <v>0</v>
      </c>
      <c r="EH28" s="25">
        <f>IF(ISBLANK(LitRev!EH28),".",LitRev!EH28)</f>
        <v>0</v>
      </c>
      <c r="EI28" s="25">
        <f>IF(ISBLANK(LitRev!EI28),".",LitRev!EI28)</f>
        <v>0</v>
      </c>
      <c r="EJ28" s="25">
        <f>IF(ISBLANK(LitRev!EJ28),".",LitRev!EJ28)</f>
        <v>1</v>
      </c>
      <c r="EK28" s="25">
        <f>IF(ISBLANK(LitRev!EK28),".",LitRev!EK28)</f>
        <v>0</v>
      </c>
      <c r="EL28" s="25">
        <f>IF(ISBLANK(LitRev!EL28),".",LitRev!EL28)</f>
        <v>0</v>
      </c>
      <c r="EM28" s="25">
        <f>IF(ISBLANK(LitRev!EM28),".",LitRev!EM28)</f>
        <v>0</v>
      </c>
      <c r="EN28" s="25">
        <f>IF(ISBLANK(LitRev!EN28),".",LitRev!EN28)</f>
        <v>0</v>
      </c>
      <c r="EO28" s="25">
        <f>IF(ISBLANK(LitRev!EO28),".",LitRev!EO28)</f>
        <v>0</v>
      </c>
      <c r="EP28" s="25">
        <f>IF(ISBLANK(LitRev!EP28),".",LitRev!EP28)</f>
        <v>0</v>
      </c>
      <c r="EQ28" s="25">
        <f>IF(ISBLANK(LitRev!EQ28),".",LitRev!EQ28)</f>
        <v>0</v>
      </c>
      <c r="ER28" s="25">
        <f>IF(ISBLANK(LitRev!ER28),".",LitRev!ER28)</f>
        <v>0</v>
      </c>
      <c r="ES28" s="25">
        <f>IF(ISBLANK(LitRev!ES28),".",LitRev!ES28)</f>
        <v>0</v>
      </c>
      <c r="ET28" s="25">
        <f>IF(ISBLANK(LitRev!ET28),".",LitRev!ET28)</f>
        <v>0</v>
      </c>
      <c r="EU28" s="25">
        <f>IF(ISBLANK(LitRev!EU28),".",LitRev!EU28)</f>
        <v>0</v>
      </c>
      <c r="EV28" s="25">
        <f>IF(ISBLANK(LitRev!EV28),".",LitRev!EV28)</f>
        <v>0</v>
      </c>
      <c r="EW28" s="25">
        <f>IF(ISBLANK(LitRev!EW28),".",LitRev!EW28)</f>
        <v>0</v>
      </c>
      <c r="EX28" s="25">
        <f>IF(ISBLANK(LitRev!EX28),".",LitRev!EX28)</f>
        <v>0</v>
      </c>
      <c r="EY28" s="25">
        <f>IF(ISBLANK(LitRev!EY28),".",LitRev!EY28)</f>
        <v>0</v>
      </c>
      <c r="EZ28" s="25">
        <f>IF(ISBLANK(LitRev!EZ28),".",LitRev!EZ28)</f>
        <v>0</v>
      </c>
      <c r="FA28" s="25">
        <f>IF(ISBLANK(LitRev!FA28),".",LitRev!FA28)</f>
        <v>0</v>
      </c>
      <c r="FB28" s="25">
        <f>IF(ISBLANK(LitRev!FB28),".",LitRev!FB28)</f>
        <v>0</v>
      </c>
      <c r="FC28" s="25">
        <f>IF(ISBLANK(LitRev!FC28),".",LitRev!FC28)</f>
        <v>0</v>
      </c>
      <c r="FD28" s="25">
        <f>IF(ISBLANK(LitRev!FD28),".",LitRev!FD28)</f>
        <v>0</v>
      </c>
      <c r="FE28" s="25">
        <f>IF(ISBLANK(LitRev!FE28),".",LitRev!FE28)</f>
        <v>0</v>
      </c>
      <c r="FF28" s="25">
        <f>IF(ISBLANK(LitRev!FF28),".",LitRev!FF28)</f>
        <v>0</v>
      </c>
      <c r="FG28" s="25">
        <f>IF(ISBLANK(LitRev!FG28),".",LitRev!FG28)</f>
        <v>0</v>
      </c>
      <c r="FH28" s="25">
        <f>IF(ISBLANK(LitRev!FH28),".",LitRev!FH28)</f>
        <v>0</v>
      </c>
      <c r="FI28" s="25">
        <f>IF(ISBLANK(LitRev!FI28),".",LitRev!FI28)</f>
        <v>0</v>
      </c>
      <c r="FJ28" s="25">
        <f>IF(ISBLANK(LitRev!FJ28),".",LitRev!FJ28)</f>
        <v>0</v>
      </c>
      <c r="FK28" s="25">
        <f>IF(ISBLANK(LitRev!FK28),".",LitRev!FK28)</f>
        <v>0</v>
      </c>
      <c r="FL28" s="25">
        <f>IF(ISBLANK(LitRev!FL28),".",LitRev!FL28)</f>
        <v>0</v>
      </c>
      <c r="FM28" s="25">
        <f>IF(ISBLANK(LitRev!FM28),".",LitRev!FM28)</f>
        <v>0</v>
      </c>
      <c r="FN28" s="25">
        <f>IF(ISBLANK(LitRev!FN28),".",LitRev!FN28)</f>
        <v>0</v>
      </c>
      <c r="FO28" s="25">
        <f>IF(ISBLANK(LitRev!FO28),".",LitRev!FO28)</f>
        <v>1</v>
      </c>
      <c r="FP28" s="25">
        <f>IF(ISBLANK(LitRev!FP28),".",LitRev!FP28)</f>
        <v>1</v>
      </c>
      <c r="FQ28" s="25">
        <f>IF(ISBLANK(LitRev!FQ28),".",LitRev!FQ28)</f>
        <v>0</v>
      </c>
      <c r="FR28" s="25">
        <f>IF(ISBLANK(LitRev!FR28),".",LitRev!FR28)</f>
        <v>0</v>
      </c>
      <c r="FS28" s="25">
        <f>IF(ISBLANK(LitRev!FS28),".",LitRev!FS28)</f>
        <v>0</v>
      </c>
      <c r="FT28" s="25">
        <f>IF(ISBLANK(LitRev!FT28),".",LitRev!FT28)</f>
        <v>0</v>
      </c>
      <c r="FU28" s="25">
        <f>IF(ISBLANK(LitRev!FU28),".",LitRev!FU28)</f>
        <v>0</v>
      </c>
      <c r="FV28" s="25">
        <f>IF(ISBLANK(LitRev!FV28),".",LitRev!FV28)</f>
        <v>0</v>
      </c>
      <c r="FW28" s="25">
        <f>IF(ISBLANK(LitRev!FW28),".",LitRev!FW28)</f>
        <v>0</v>
      </c>
      <c r="FX28" s="25">
        <f>IF(ISBLANK(LitRev!FX28),".",LitRev!FX28)</f>
        <v>0</v>
      </c>
      <c r="FY28" s="25">
        <f>IF(ISBLANK(LitRev!FY28),".",LitRev!FY28)</f>
        <v>0</v>
      </c>
      <c r="FZ28" s="25">
        <f>IF(ISBLANK(LitRev!FZ28),".",LitRev!FZ28)</f>
        <v>0</v>
      </c>
      <c r="GA28" s="25">
        <f>IF(ISBLANK(LitRev!GA28),".",LitRev!GA28)</f>
        <v>0</v>
      </c>
      <c r="GB28" s="25">
        <f>IF(ISBLANK(LitRev!GB28),".",LitRev!GB28)</f>
        <v>0</v>
      </c>
      <c r="GC28" s="25">
        <f>IF(ISBLANK(LitRev!GC28),".",LitRev!GC28)</f>
        <v>0</v>
      </c>
      <c r="GD28" s="25">
        <f>IF(ISBLANK(LitRev!GD28),".",LitRev!GD28)</f>
        <v>0</v>
      </c>
      <c r="GE28" s="25">
        <f>IF(ISBLANK(LitRev!GE28),".",LitRev!GE28)</f>
        <v>1</v>
      </c>
      <c r="GF28" s="25">
        <f>IF(ISBLANK(LitRev!GF28),".",LitRev!GF28)</f>
        <v>1</v>
      </c>
      <c r="GG28" s="25">
        <f>IF(ISBLANK(LitRev!GG28),".",LitRev!GG28)</f>
        <v>1</v>
      </c>
      <c r="GH28" s="25">
        <f>IF(ISBLANK(LitRev!GH28),".",LitRev!GH28)</f>
        <v>0</v>
      </c>
      <c r="GI28" s="25">
        <f>IF(ISBLANK(LitRev!GI28),".",LitRev!GI28)</f>
        <v>0</v>
      </c>
      <c r="GJ28" s="25">
        <f>IF(ISBLANK(LitRev!GJ28),".",LitRev!GJ28)</f>
        <v>0</v>
      </c>
      <c r="GK28" s="25">
        <f>IF(ISBLANK(LitRev!GK28),".",LitRev!GK28)</f>
        <v>0</v>
      </c>
      <c r="GL28" s="25">
        <f>IF(ISBLANK(LitRev!GL28),".",LitRev!GL28)</f>
        <v>0</v>
      </c>
      <c r="GM28" s="25">
        <f>IF(ISBLANK(LitRev!GM28),".",LitRev!GM28)</f>
        <v>0</v>
      </c>
      <c r="GN28" s="25">
        <f>IF(ISBLANK(LitRev!GN28),".",LitRev!GN28)</f>
        <v>0</v>
      </c>
      <c r="GO28" s="25">
        <f>IF(ISBLANK(LitRev!GO28),".",LitRev!GO28)</f>
        <v>0</v>
      </c>
      <c r="GP28" s="25">
        <f>IF(ISBLANK(LitRev!GP28),".",LitRev!GP28)</f>
        <v>1</v>
      </c>
      <c r="GQ28" s="25">
        <f>IF(ISBLANK(LitRev!GQ28),".",LitRev!GQ28)</f>
        <v>1</v>
      </c>
      <c r="GR28" s="25">
        <f>IF(ISBLANK(LitRev!GR28),".",LitRev!GR28)</f>
        <v>0</v>
      </c>
      <c r="GS28" s="25">
        <f>IF(ISBLANK(LitRev!GS28),".",LitRev!GS28)</f>
        <v>0</v>
      </c>
      <c r="GT28" s="25">
        <f>IF(ISBLANK(LitRev!GT28),".",LitRev!GT28)</f>
        <v>0</v>
      </c>
      <c r="GU28" s="25">
        <f>IF(ISBLANK(LitRev!GU28),".",LitRev!GU28)</f>
        <v>0</v>
      </c>
      <c r="GV28" s="25">
        <f>IF(ISBLANK(LitRev!GV28),".",LitRev!GV28)</f>
        <v>0</v>
      </c>
      <c r="GW28" s="25">
        <f>IF(ISBLANK(LitRev!GW28),".",LitRev!GW28)</f>
        <v>0</v>
      </c>
      <c r="GX28" s="25">
        <f>IF(ISBLANK(LitRev!GX28),".",LitRev!GX28)</f>
        <v>0</v>
      </c>
      <c r="GY28" s="25">
        <f>IF(ISBLANK(LitRev!GY28),".",LitRev!GY28)</f>
        <v>0</v>
      </c>
      <c r="GZ28" s="25">
        <f>IF(ISBLANK(LitRev!GZ28),".",LitRev!GZ28)</f>
        <v>0</v>
      </c>
      <c r="HA28" s="25">
        <f>IF(ISBLANK(LitRev!HA28),".",LitRev!HA28)</f>
        <v>0</v>
      </c>
      <c r="HB28" s="25">
        <f>IF(ISBLANK(LitRev!HB28),".",LitRev!HB28)</f>
        <v>0</v>
      </c>
      <c r="HC28" s="25">
        <f>IF(ISBLANK(LitRev!HC28),".",LitRev!HC28)</f>
        <v>0</v>
      </c>
      <c r="HD28" s="25">
        <f>IF(ISBLANK(LitRev!HD28),".",LitRev!HD28)</f>
        <v>0</v>
      </c>
      <c r="HE28" s="25">
        <f>IF(ISBLANK(LitRev!HE28),".",LitRev!HE28)</f>
        <v>1</v>
      </c>
      <c r="HF28" s="25">
        <f>IF(ISBLANK(LitRev!HF28),".",LitRev!HF28)</f>
        <v>1</v>
      </c>
      <c r="HG28" s="25">
        <f>IF(ISBLANK(LitRev!HG28),".",LitRev!HG28)</f>
        <v>0</v>
      </c>
      <c r="HH28" s="25">
        <f>IF(ISBLANK(LitRev!HH28),".",LitRev!HH28)</f>
        <v>0</v>
      </c>
      <c r="HI28" s="25">
        <f>IF(ISBLANK(LitRev!HI28),".",LitRev!HI28)</f>
        <v>0</v>
      </c>
      <c r="HJ28" s="25">
        <f>IF(ISBLANK(LitRev!HJ28),".",LitRev!HJ28)</f>
        <v>0</v>
      </c>
      <c r="HK28" s="25">
        <f>IF(ISBLANK(LitRev!HK28),".",LitRev!HK28)</f>
        <v>0</v>
      </c>
      <c r="HL28" s="25">
        <f>IF(ISBLANK(LitRev!HL28),".",LitRev!HL28)</f>
        <v>0</v>
      </c>
      <c r="HM28" s="25">
        <f>IF(ISBLANK(LitRev!HM28),".",LitRev!HM28)</f>
        <v>0</v>
      </c>
      <c r="HN28" s="25">
        <f>IF(ISBLANK(LitRev!HN28),".",LitRev!HN28)</f>
        <v>0</v>
      </c>
      <c r="HO28" s="25">
        <f>IF(ISBLANK(LitRev!HO28),".",LitRev!HO28)</f>
        <v>0</v>
      </c>
      <c r="HP28" s="25">
        <f>IF(ISBLANK(LitRev!HP28),".",LitRev!HP28)</f>
        <v>0</v>
      </c>
      <c r="HQ28" s="25">
        <f>IF(ISBLANK(LitRev!HQ28),".",LitRev!HQ28)</f>
        <v>0</v>
      </c>
      <c r="HR28" s="25">
        <f>IF(ISBLANK(LitRev!HR28),".",LitRev!HR28)</f>
        <v>0</v>
      </c>
      <c r="HS28" s="25">
        <f>IF(ISBLANK(LitRev!HS28),".",LitRev!HS28)</f>
        <v>1</v>
      </c>
      <c r="HT28" s="25">
        <f>IF(ISBLANK(LitRev!HT28),".",LitRev!HT28)</f>
        <v>1</v>
      </c>
      <c r="HU28" s="25">
        <f>IF(ISBLANK(LitRev!HU28),".",LitRev!HU28)</f>
        <v>0</v>
      </c>
      <c r="HV28" s="25">
        <f>IF(ISBLANK(LitRev!HV28),".",LitRev!HV28)</f>
        <v>0</v>
      </c>
      <c r="HW28" s="25">
        <f>IF(ISBLANK(LitRev!HW28),".",LitRev!HW28)</f>
        <v>1</v>
      </c>
      <c r="HX28" s="25">
        <f>IF(ISBLANK(LitRev!HX28),".",LitRev!HX28)</f>
        <v>1</v>
      </c>
      <c r="HY28" s="25">
        <f>IF(ISBLANK(LitRev!HY28),".",LitRev!HY28)</f>
        <v>1</v>
      </c>
      <c r="HZ28" s="25">
        <f>IF(ISBLANK(LitRev!HZ28),".",LitRev!HZ28)</f>
        <v>1</v>
      </c>
      <c r="IA28" s="25">
        <f>IF(ISBLANK(LitRev!IA28),".",LitRev!IA28)</f>
        <v>1</v>
      </c>
      <c r="IB28" s="25">
        <f>IF(ISBLANK(LitRev!IB28),".",LitRev!IB28)</f>
        <v>1</v>
      </c>
      <c r="IC28" s="25">
        <f>IF(ISBLANK(LitRev!IC28),".",LitRev!IC28)</f>
        <v>1</v>
      </c>
      <c r="ID28" s="25">
        <f>IF(ISBLANK(LitRev!ID28),".",LitRev!ID28)</f>
        <v>1</v>
      </c>
      <c r="IE28" s="25">
        <f>IF(ISBLANK(LitRev!IE28),".",LitRev!IE28)</f>
        <v>1</v>
      </c>
      <c r="IF28" s="25">
        <f>IF(ISBLANK(LitRev!IF28),".",LitRev!IF28)</f>
        <v>0</v>
      </c>
      <c r="IG28" s="25">
        <f>IF(ISBLANK(LitRev!IG28),".",LitRev!IG28)</f>
        <v>1</v>
      </c>
      <c r="IH28" s="25">
        <f>IF(ISBLANK(LitRev!IH28),".",LitRev!IH28)</f>
        <v>1</v>
      </c>
      <c r="II28" s="25">
        <f>IF(ISBLANK(LitRev!II28),".",LitRev!II28)</f>
        <v>1</v>
      </c>
      <c r="IJ28" s="25">
        <f>IF(ISBLANK(LitRev!IJ28),".",LitRev!IJ28)</f>
        <v>1</v>
      </c>
      <c r="IK28" s="25">
        <f>IF(ISBLANK(LitRev!IK28),".",LitRev!IK28)</f>
        <v>1</v>
      </c>
      <c r="IL28" s="25">
        <f>IF(ISBLANK(LitRev!IL28),".",LitRev!IL28)</f>
        <v>1</v>
      </c>
      <c r="IM28" s="25">
        <f>IF(ISBLANK(LitRev!IM28),".",LitRev!IM28)</f>
        <v>1</v>
      </c>
      <c r="IN28" s="25">
        <f>IF(ISBLANK(LitRev!IN28),".",LitRev!IN28)</f>
        <v>1</v>
      </c>
      <c r="IO28" s="25">
        <f>IF(ISBLANK(LitRev!IO28),".",LitRev!IO28)</f>
        <v>1</v>
      </c>
      <c r="IP28" s="25">
        <f>IF(ISBLANK(LitRev!IP28),".",LitRev!IP28)</f>
        <v>1</v>
      </c>
      <c r="IQ28" s="25">
        <f>IF(ISBLANK(LitRev!IQ28),".",LitRev!IQ28)</f>
        <v>1</v>
      </c>
      <c r="IR28" s="25">
        <f>IF(ISBLANK(LitRev!IR28),".",LitRev!IR28)</f>
        <v>1</v>
      </c>
      <c r="IS28" s="25">
        <f>IF(ISBLANK(LitRev!IS28),".",LitRev!IS28)</f>
        <v>1</v>
      </c>
      <c r="IT28" s="25">
        <f>IF(ISBLANK(LitRev!IT28),".",LitRev!IT28)</f>
        <v>1</v>
      </c>
      <c r="IU28" s="25">
        <f>IF(ISBLANK(LitRev!IU28),".",LitRev!IU28)</f>
        <v>1</v>
      </c>
      <c r="IV28" s="25">
        <f>IF(ISBLANK(LitRev!IV28),".",LitRev!IV28)</f>
        <v>1</v>
      </c>
      <c r="IW28" s="25">
        <f>IF(ISBLANK(LitRev!IW28),".",LitRev!IW28)</f>
        <v>1</v>
      </c>
      <c r="IX28" s="25">
        <f>IF(ISBLANK(LitRev!IX28),".",LitRev!IX28)</f>
        <v>1</v>
      </c>
      <c r="IY28" s="25">
        <f>IF(ISBLANK(LitRev!IY28),".",LitRev!IY28)</f>
        <v>1</v>
      </c>
      <c r="IZ28" s="25">
        <f>IF(ISBLANK(LitRev!IZ28),".",LitRev!IZ28)</f>
        <v>1</v>
      </c>
      <c r="JA28" s="25">
        <f>IF(ISBLANK(LitRev!JA28),".",LitRev!JA28)</f>
        <v>1</v>
      </c>
      <c r="JB28" s="25">
        <f>IF(ISBLANK(LitRev!JB28),".",LitRev!JB28)</f>
        <v>1</v>
      </c>
      <c r="JC28" s="25">
        <f>IF(ISBLANK(LitRev!JC28),".",LitRev!JC28)</f>
        <v>1</v>
      </c>
      <c r="JD28" s="25">
        <f>IF(ISBLANK(LitRev!JD28),".",LitRev!JD28)</f>
        <v>1</v>
      </c>
      <c r="JE28" s="25">
        <f>IF(ISBLANK(LitRev!JE28),".",LitRev!JE28)</f>
        <v>1</v>
      </c>
      <c r="JF28" s="25">
        <f>IF(ISBLANK(LitRev!JF28),".",LitRev!JF28)</f>
        <v>1</v>
      </c>
      <c r="JG28" s="25">
        <f>IF(ISBLANK(LitRev!JG28),".",LitRev!JG28)</f>
        <v>1</v>
      </c>
      <c r="JH28" s="25">
        <f>IF(ISBLANK(LitRev!JH28),".",LitRev!JH28)</f>
        <v>1</v>
      </c>
      <c r="JI28" s="25">
        <f>IF(ISBLANK(LitRev!JI28),".",LitRev!JI28)</f>
        <v>1</v>
      </c>
      <c r="JJ28" s="25">
        <f>IF(ISBLANK(LitRev!JJ28),".",LitRev!JJ28)</f>
        <v>1</v>
      </c>
      <c r="JK28" s="25">
        <f>IF(ISBLANK(LitRev!JK28),".",LitRev!JK28)</f>
        <v>1</v>
      </c>
      <c r="JL28" s="25">
        <f>IF(ISBLANK(LitRev!JL28),".",LitRev!JL28)</f>
        <v>1</v>
      </c>
      <c r="JM28" s="25">
        <f>IF(ISBLANK(LitRev!JM28),".",LitRev!JM28)</f>
        <v>1</v>
      </c>
      <c r="JN28" s="25">
        <f>IF(ISBLANK(LitRev!JN28),".",LitRev!JN28)</f>
        <v>1</v>
      </c>
      <c r="JO28" s="25">
        <f>IF(ISBLANK(LitRev!JO28),".",LitRev!JO28)</f>
        <v>1</v>
      </c>
      <c r="JP28" s="25">
        <f>IF(ISBLANK(LitRev!JP28),".",LitRev!JP28)</f>
        <v>1</v>
      </c>
      <c r="JQ28" s="25">
        <f>IF(ISBLANK(LitRev!JQ28),".",LitRev!JQ28)</f>
        <v>1</v>
      </c>
      <c r="JR28" s="25">
        <f>IF(ISBLANK(LitRev!JR28),".",LitRev!JR28)</f>
        <v>1</v>
      </c>
      <c r="JS28" s="25">
        <f>IF(ISBLANK(LitRev!JS28),".",LitRev!JS28)</f>
        <v>1</v>
      </c>
      <c r="JT28" s="25">
        <f>IF(ISBLANK(LitRev!JT28),".",LitRev!JT28)</f>
        <v>1</v>
      </c>
      <c r="JU28" s="25">
        <f>IF(ISBLANK(LitRev!JU28),".",LitRev!JU28)</f>
        <v>1</v>
      </c>
      <c r="JV28" s="25">
        <f>IF(ISBLANK(LitRev!JV28),".",LitRev!JV28)</f>
        <v>1</v>
      </c>
      <c r="JW28" s="25">
        <f>IF(ISBLANK(LitRev!JW28),".",LitRev!JW28)</f>
        <v>1</v>
      </c>
      <c r="JX28" s="25">
        <f>IF(ISBLANK(LitRev!JX28),".",LitRev!JX28)</f>
        <v>1</v>
      </c>
      <c r="JY28" s="25">
        <f>IF(ISBLANK(LitRev!JY28),".",LitRev!JY28)</f>
        <v>1</v>
      </c>
      <c r="JZ28" s="25">
        <f>IF(ISBLANK(LitRev!JZ28),".",LitRev!JZ28)</f>
        <v>1</v>
      </c>
      <c r="KA28" s="25">
        <f>IF(ISBLANK(LitRev!KA28),".",LitRev!KA28)</f>
        <v>1</v>
      </c>
      <c r="KB28" s="25">
        <f>IF(ISBLANK(LitRev!KB28),".",LitRev!KB28)</f>
        <v>1</v>
      </c>
      <c r="KC28" s="25">
        <f>IF(ISBLANK(LitRev!KC28),".",LitRev!KC28)</f>
        <v>1</v>
      </c>
      <c r="KD28" s="25">
        <f>IF(ISBLANK(LitRev!KD28),".",LitRev!KD28)</f>
        <v>1</v>
      </c>
      <c r="KE28" s="25">
        <f>IF(ISBLANK(LitRev!KE28),".",LitRev!KE28)</f>
        <v>1</v>
      </c>
      <c r="KF28" s="25">
        <f>IF(ISBLANK(LitRev!KF28),".",LitRev!KF28)</f>
        <v>1</v>
      </c>
      <c r="KG28" s="25">
        <f>IF(ISBLANK(LitRev!KG28),".",LitRev!KG28)</f>
        <v>1</v>
      </c>
      <c r="KH28" s="25">
        <f>IF(ISBLANK(LitRev!KH28),".",LitRev!KH28)</f>
        <v>1</v>
      </c>
      <c r="KI28" s="25">
        <f>IF(ISBLANK(LitRev!KI28),".",LitRev!KI28)</f>
        <v>1</v>
      </c>
      <c r="KJ28" s="25">
        <f>IF(ISBLANK(LitRev!KJ28),".",LitRev!KJ28)</f>
        <v>1</v>
      </c>
      <c r="KK28" s="25">
        <f>IF(ISBLANK(LitRev!KK28),".",LitRev!KK28)</f>
        <v>1</v>
      </c>
      <c r="KL28" s="25">
        <f>IF(ISBLANK(LitRev!KL28),".",LitRev!KL28)</f>
        <v>1</v>
      </c>
      <c r="KM28" s="25">
        <f>IF(ISBLANK(LitRev!KM28),".",LitRev!KM28)</f>
        <v>1</v>
      </c>
      <c r="KN28" s="25">
        <f>IF(ISBLANK(LitRev!KN28),".",LitRev!KN28)</f>
        <v>1</v>
      </c>
      <c r="KO28" s="25">
        <f>IF(ISBLANK(LitRev!KO28),".",LitRev!KO28)</f>
        <v>1</v>
      </c>
      <c r="KP28" s="25">
        <f>IF(ISBLANK(LitRev!KP28),".",LitRev!KP28)</f>
        <v>1</v>
      </c>
      <c r="KQ28" s="25">
        <f>IF(ISBLANK(LitRev!KQ28),".",LitRev!KQ28)</f>
        <v>1</v>
      </c>
      <c r="KR28" s="25">
        <f>IF(ISBLANK(LitRev!KR28),".",LitRev!KR28)</f>
        <v>1</v>
      </c>
      <c r="KS28" s="25">
        <f>IF(ISBLANK(LitRev!KS28),".",LitRev!KS28)</f>
        <v>1</v>
      </c>
      <c r="KT28" s="25">
        <f>IF(ISBLANK(LitRev!KT28),".",LitRev!KT28)</f>
        <v>1</v>
      </c>
      <c r="KU28" s="25">
        <f>IF(ISBLANK(LitRev!KU28),".",LitRev!KU28)</f>
        <v>1</v>
      </c>
      <c r="KV28" s="25">
        <f>IF(ISBLANK(LitRev!KV28),".",LitRev!KV28)</f>
        <v>1</v>
      </c>
      <c r="KW28" s="25">
        <f>IF(ISBLANK(LitRev!KW28),".",LitRev!KW28)</f>
        <v>1</v>
      </c>
      <c r="KX28" s="25">
        <f>IF(ISBLANK(LitRev!KX28),".",LitRev!KX28)</f>
        <v>1</v>
      </c>
      <c r="KY28" s="25">
        <f>IF(ISBLANK(LitRev!KY28),".",LitRev!KY28)</f>
        <v>1</v>
      </c>
      <c r="KZ28" s="25">
        <f>IF(ISBLANK(LitRev!KZ28),".",LitRev!KZ28)</f>
        <v>1</v>
      </c>
      <c r="LA28" s="25">
        <f>IF(ISBLANK(LitRev!LA28),".",LitRev!LA28)</f>
        <v>1</v>
      </c>
      <c r="LB28" s="25">
        <f>IF(ISBLANK(LitRev!LB28),".",LitRev!LB28)</f>
        <v>1</v>
      </c>
      <c r="LC28" s="25">
        <f>IF(ISBLANK(LitRev!LC28),".",LitRev!LC28)</f>
        <v>1</v>
      </c>
      <c r="LD28" s="25">
        <f>IF(ISBLANK(LitRev!LD28),".",LitRev!LD28)</f>
        <v>1</v>
      </c>
      <c r="LE28" s="25">
        <f>IF(ISBLANK(LitRev!LE28),".",LitRev!LE28)</f>
        <v>1</v>
      </c>
      <c r="LF28" s="25">
        <f>IF(ISBLANK(LitRev!LF28),".",LitRev!LF28)</f>
        <v>1</v>
      </c>
      <c r="LG28" s="25">
        <f>IF(ISBLANK(LitRev!LG28),".",LitRev!LG28)</f>
        <v>1</v>
      </c>
      <c r="LH28" s="25">
        <f>IF(ISBLANK(LitRev!LH28),".",LitRev!LH28)</f>
        <v>1</v>
      </c>
      <c r="LI28" s="25">
        <f>IF(ISBLANK(LitRev!LI28),".",LitRev!LI28)</f>
        <v>1</v>
      </c>
      <c r="LJ28" s="25">
        <f>IF(ISBLANK(LitRev!LJ28),".",LitRev!LJ28)</f>
        <v>1</v>
      </c>
      <c r="LK28" s="25">
        <f>IF(ISBLANK(LitRev!LK28),".",LitRev!LK28)</f>
        <v>1</v>
      </c>
      <c r="LL28" s="25">
        <f>IF(ISBLANK(LitRev!LL28),".",LitRev!LL28)</f>
        <v>0</v>
      </c>
      <c r="LM28" s="25">
        <f>IF(ISBLANK(LitRev!LM28),".",LitRev!LM28)</f>
        <v>0</v>
      </c>
      <c r="LN28" s="25">
        <f>IF(ISBLANK(LitRev!LN28),".",LitRev!LN28)</f>
        <v>0</v>
      </c>
      <c r="LO28" s="25">
        <f>IF(ISBLANK(LitRev!LO28),".",LitRev!LO28)</f>
        <v>0</v>
      </c>
      <c r="LP28" s="25">
        <f>IF(ISBLANK(LitRev!LP28),".",LitRev!LP28)</f>
        <v>0</v>
      </c>
      <c r="LQ28" s="25">
        <f>IF(ISBLANK(LitRev!LQ28),".",LitRev!LQ28)</f>
        <v>0</v>
      </c>
      <c r="LR28" s="25">
        <f>IF(ISBLANK(LitRev!LR28),".",LitRev!LR28)</f>
        <v>0</v>
      </c>
      <c r="LS28" s="25">
        <f>IF(ISBLANK(LitRev!LS28),".",LitRev!LS28)</f>
        <v>0</v>
      </c>
      <c r="LT28" s="25">
        <f>IF(ISBLANK(LitRev!LT28),".",LitRev!LT28)</f>
        <v>0</v>
      </c>
      <c r="LU28" s="25">
        <f>IF(ISBLANK(LitRev!LU28),".",LitRev!LU28)</f>
        <v>1</v>
      </c>
      <c r="LV28" s="25">
        <f>IF(ISBLANK(LitRev!LV28),".",LitRev!LV28)</f>
        <v>1</v>
      </c>
      <c r="LW28" s="25">
        <f>IF(ISBLANK(LitRev!LW28),".",LitRev!LW28)</f>
        <v>1</v>
      </c>
      <c r="LX28" s="25">
        <f>IF(ISBLANK(LitRev!LX28),".",LitRev!LX28)</f>
        <v>1</v>
      </c>
      <c r="LY28" s="25">
        <f>IF(ISBLANK(LitRev!LY28),".",LitRev!LY28)</f>
        <v>1</v>
      </c>
      <c r="LZ28" s="25">
        <f>IF(ISBLANK(LitRev!LZ28),".",LitRev!LZ28)</f>
        <v>1</v>
      </c>
      <c r="MA28" s="25">
        <f>IF(ISBLANK(LitRev!MA28),".",LitRev!MA28)</f>
        <v>1</v>
      </c>
      <c r="MB28" s="25">
        <f>IF(ISBLANK(LitRev!MB28),".",LitRev!MB28)</f>
        <v>1</v>
      </c>
      <c r="MC28" s="25">
        <f>IF(ISBLANK(LitRev!MC28),".",LitRev!MC28)</f>
        <v>1</v>
      </c>
      <c r="MD28" s="25">
        <f>IF(ISBLANK(LitRev!MD28),".",LitRev!MD28)</f>
        <v>1</v>
      </c>
      <c r="ME28" s="25">
        <f>IF(ISBLANK(LitRev!ME28),".",LitRev!ME28)</f>
        <v>1</v>
      </c>
      <c r="MF28" s="25">
        <f>IF(ISBLANK(LitRev!MF28),".",LitRev!MF28)</f>
        <v>1</v>
      </c>
      <c r="MG28" s="25">
        <f>IF(ISBLANK(LitRev!MG28),".",LitRev!MG28)</f>
        <v>1</v>
      </c>
      <c r="MH28" s="25">
        <f>IF(ISBLANK(LitRev!MH28),".",LitRev!MH28)</f>
        <v>1</v>
      </c>
      <c r="MI28" s="25">
        <f>IF(ISBLANK(LitRev!MI28),".",LitRev!MI28)</f>
        <v>1</v>
      </c>
      <c r="MJ28" s="25">
        <f>IF(ISBLANK(LitRev!MJ28),".",LitRev!MJ28)</f>
        <v>1</v>
      </c>
      <c r="MK28" s="25">
        <f>IF(ISBLANK(LitRev!MK28),".",LitRev!MK28)</f>
        <v>1</v>
      </c>
      <c r="ML28" s="25">
        <f>IF(ISBLANK(LitRev!ML28),".",LitRev!ML28)</f>
        <v>1</v>
      </c>
      <c r="MM28" s="25">
        <f>IF(ISBLANK(LitRev!MM28),".",LitRev!MM28)</f>
        <v>1</v>
      </c>
      <c r="MN28" s="25">
        <f>IF(ISBLANK(LitRev!MN28),".",LitRev!MN28)</f>
        <v>1</v>
      </c>
      <c r="MO28" s="25">
        <f>IF(ISBLANK(LitRev!MO28),".",LitRev!MO28)</f>
        <v>1</v>
      </c>
      <c r="MP28" s="25">
        <f>IF(ISBLANK(LitRev!MP28),".",LitRev!MP28)</f>
        <v>1</v>
      </c>
      <c r="MQ28" s="25">
        <f>IF(ISBLANK(LitRev!MQ28),".",LitRev!MQ28)</f>
        <v>1</v>
      </c>
      <c r="MR28" s="25">
        <f>IF(ISBLANK(LitRev!MR28),".",LitRev!MR28)</f>
        <v>1</v>
      </c>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5"/>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5"/>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5"/>
      <c r="RK28" s="25"/>
      <c r="RL28" s="25"/>
      <c r="RM28" s="25"/>
      <c r="RN28" s="25"/>
      <c r="RO28" s="25"/>
    </row>
    <row r="29" spans="1:483" x14ac:dyDescent="0.25">
      <c r="A29" s="47" t="s">
        <v>30</v>
      </c>
      <c r="C29" s="25" t="str">
        <f>IF(ISBLANK(LitRev!C29),".",LitRev!C29)</f>
        <v>.</v>
      </c>
      <c r="D29" s="25" t="str">
        <f>IF(ISBLANK(LitRev!D29),".",LitRev!D29)</f>
        <v>.</v>
      </c>
      <c r="E29" s="25" t="str">
        <f>IF(ISBLANK(LitRev!E29),".",LitRev!E29)</f>
        <v>.</v>
      </c>
      <c r="F29" s="25" t="str">
        <f>IF(ISBLANK(LitRev!F29),".",LitRev!F29)</f>
        <v>.</v>
      </c>
      <c r="G29" s="25" t="str">
        <f>IF(ISBLANK(LitRev!G29),".",LitRev!G29)</f>
        <v>.</v>
      </c>
      <c r="H29" s="25" t="str">
        <f>IF(ISBLANK(LitRev!H29),".",LitRev!H29)</f>
        <v>.</v>
      </c>
      <c r="I29" s="25" t="str">
        <f>IF(ISBLANK(LitRev!I29),".",LitRev!I29)</f>
        <v>.</v>
      </c>
      <c r="J29" s="25" t="str">
        <f>IF(ISBLANK(LitRev!J29),".",LitRev!J29)</f>
        <v>.</v>
      </c>
      <c r="K29" s="25" t="str">
        <f>IF(ISBLANK(LitRev!K29),".",LitRev!K29)</f>
        <v>.</v>
      </c>
      <c r="L29" s="25" t="str">
        <f>IF(ISBLANK(LitRev!L29),".",LitRev!L29)</f>
        <v>.</v>
      </c>
      <c r="M29" s="25" t="str">
        <f>IF(ISBLANK(LitRev!M29),".",LitRev!M29)</f>
        <v>.</v>
      </c>
      <c r="N29" s="25" t="str">
        <f>IF(ISBLANK(LitRev!N29),".",LitRev!N29)</f>
        <v>.</v>
      </c>
      <c r="O29" s="25" t="str">
        <f>IF(ISBLANK(LitRev!O29),".",LitRev!O29)</f>
        <v>.</v>
      </c>
      <c r="P29" s="25" t="str">
        <f>IF(ISBLANK(LitRev!P29),".",LitRev!P29)</f>
        <v>.</v>
      </c>
      <c r="Q29" s="25" t="str">
        <f>IF(ISBLANK(LitRev!Q29),".",LitRev!Q29)</f>
        <v>.</v>
      </c>
      <c r="R29" s="25" t="str">
        <f>IF(ISBLANK(LitRev!R29),".",LitRev!R29)</f>
        <v>.</v>
      </c>
      <c r="S29" s="25" t="str">
        <f>IF(ISBLANK(LitRev!S29),".",LitRev!S29)</f>
        <v>.</v>
      </c>
      <c r="T29" s="25" t="str">
        <f>IF(ISBLANK(LitRev!T29),".",LitRev!T29)</f>
        <v>.</v>
      </c>
      <c r="U29" s="25" t="str">
        <f>IF(ISBLANK(LitRev!U29),".",LitRev!U29)</f>
        <v>.</v>
      </c>
      <c r="V29" s="25" t="str">
        <f>IF(ISBLANK(LitRev!V29),".",LitRev!V29)</f>
        <v>.</v>
      </c>
      <c r="W29" s="25" t="str">
        <f>IF(ISBLANK(LitRev!W29),".",LitRev!W29)</f>
        <v>.</v>
      </c>
      <c r="X29" s="25" t="str">
        <f>IF(ISBLANK(LitRev!X29),".",LitRev!X29)</f>
        <v>.</v>
      </c>
      <c r="Y29" s="25" t="str">
        <f>IF(ISBLANK(LitRev!Y29),".",LitRev!Y29)</f>
        <v>.</v>
      </c>
      <c r="Z29" s="25" t="str">
        <f>IF(ISBLANK(LitRev!Z29),".",LitRev!Z29)</f>
        <v>.</v>
      </c>
      <c r="AA29" s="25" t="str">
        <f>IF(ISBLANK(LitRev!AA29),".",LitRev!AA29)</f>
        <v>.</v>
      </c>
      <c r="AB29" s="25" t="str">
        <f>IF(ISBLANK(LitRev!AB29),".",LitRev!AB29)</f>
        <v>.</v>
      </c>
      <c r="AC29" s="25" t="str">
        <f>IF(ISBLANK(LitRev!AC29),".",LitRev!AC29)</f>
        <v>.</v>
      </c>
      <c r="AD29" s="25" t="str">
        <f>IF(ISBLANK(LitRev!AD29),".",LitRev!AD29)</f>
        <v>.</v>
      </c>
      <c r="AE29" s="25" t="str">
        <f>IF(ISBLANK(LitRev!AE29),".",LitRev!AE29)</f>
        <v>.</v>
      </c>
      <c r="AF29" s="25" t="str">
        <f>IF(ISBLANK(LitRev!AF29),".",LitRev!AF29)</f>
        <v>.</v>
      </c>
      <c r="AG29" s="25" t="str">
        <f>IF(ISBLANK(LitRev!AG29),".",LitRev!AG29)</f>
        <v>.</v>
      </c>
      <c r="AH29" s="25" t="str">
        <f>IF(ISBLANK(LitRev!AH29),".",LitRev!AH29)</f>
        <v>.</v>
      </c>
      <c r="AI29" s="25" t="str">
        <f>IF(ISBLANK(LitRev!AI29),".",LitRev!AI29)</f>
        <v>.</v>
      </c>
      <c r="AJ29" s="25" t="str">
        <f>IF(ISBLANK(LitRev!AJ29),".",LitRev!AJ29)</f>
        <v>.</v>
      </c>
      <c r="AK29" s="25" t="str">
        <f>IF(ISBLANK(LitRev!AK29),".",LitRev!AK29)</f>
        <v>.</v>
      </c>
      <c r="AL29" s="25" t="str">
        <f>IF(ISBLANK(LitRev!AL29),".",LitRev!AL29)</f>
        <v>.</v>
      </c>
      <c r="AM29" s="25" t="str">
        <f>IF(ISBLANK(LitRev!AM29),".",LitRev!AM29)</f>
        <v>.</v>
      </c>
      <c r="AN29" s="25" t="str">
        <f>IF(ISBLANK(LitRev!AN29),".",LitRev!AN29)</f>
        <v>.</v>
      </c>
      <c r="AO29" s="25" t="str">
        <f>IF(ISBLANK(LitRev!AO29),".",LitRev!AO29)</f>
        <v>.</v>
      </c>
      <c r="AP29" s="25" t="str">
        <f>IF(ISBLANK(LitRev!AP29),".",LitRev!AP29)</f>
        <v>.</v>
      </c>
      <c r="AQ29" s="25" t="str">
        <f>IF(ISBLANK(LitRev!AQ29),".",LitRev!AQ29)</f>
        <v>.</v>
      </c>
      <c r="AR29" s="25" t="str">
        <f>IF(ISBLANK(LitRev!AR29),".",LitRev!AR29)</f>
        <v>.</v>
      </c>
      <c r="AS29" s="25" t="str">
        <f>IF(ISBLANK(LitRev!AS29),".",LitRev!AS29)</f>
        <v>.</v>
      </c>
      <c r="AT29" s="25" t="str">
        <f>IF(ISBLANK(LitRev!AT29),".",LitRev!AT29)</f>
        <v>.</v>
      </c>
      <c r="AU29" s="25" t="str">
        <f>IF(ISBLANK(LitRev!AU29),".",LitRev!AU29)</f>
        <v>.</v>
      </c>
      <c r="AV29" s="25" t="str">
        <f>IF(ISBLANK(LitRev!AV29),".",LitRev!AV29)</f>
        <v>.</v>
      </c>
      <c r="AW29" s="25" t="str">
        <f>IF(ISBLANK(LitRev!AW29),".",LitRev!AW29)</f>
        <v>.</v>
      </c>
      <c r="AX29" s="25" t="str">
        <f>IF(ISBLANK(LitRev!AX29),".",LitRev!AX29)</f>
        <v>.</v>
      </c>
      <c r="AY29" s="25" t="str">
        <f>IF(ISBLANK(LitRev!AY29),".",LitRev!AY29)</f>
        <v>.</v>
      </c>
      <c r="AZ29" s="25" t="str">
        <f>IF(ISBLANK(LitRev!AZ29),".",LitRev!AZ29)</f>
        <v>.</v>
      </c>
      <c r="BA29" s="25" t="str">
        <f>IF(ISBLANK(LitRev!BA29),".",LitRev!BA29)</f>
        <v xml:space="preserve">a published version of the previous one , but there are differences </v>
      </c>
      <c r="BB29" s="25" t="str">
        <f>IF(ISBLANK(LitRev!BB29),".",LitRev!BB29)</f>
        <v xml:space="preserve">a published version of the previous one , but there are differences </v>
      </c>
      <c r="BC29" s="25" t="str">
        <f>IF(ISBLANK(LitRev!BC29),".",LitRev!BC29)</f>
        <v xml:space="preserve">a published version of the previous one , but there are differences </v>
      </c>
      <c r="BD29" s="25" t="str">
        <f>IF(ISBLANK(LitRev!BD29),".",LitRev!BD29)</f>
        <v xml:space="preserve">a published version of the previous one , but there are differences </v>
      </c>
      <c r="BE29" s="25" t="str">
        <f>IF(ISBLANK(LitRev!BE29),".",LitRev!BE29)</f>
        <v>.</v>
      </c>
      <c r="BF29" s="25" t="str">
        <f>IF(ISBLANK(LitRev!BF29),".",LitRev!BF29)</f>
        <v>.</v>
      </c>
      <c r="BG29" s="25" t="str">
        <f>IF(ISBLANK(LitRev!BG29),".",LitRev!BG29)</f>
        <v>.</v>
      </c>
      <c r="BH29" s="25" t="str">
        <f>IF(ISBLANK(LitRev!BH29),".",LitRev!BH29)</f>
        <v>.</v>
      </c>
      <c r="BI29" s="25" t="str">
        <f>IF(ISBLANK(LitRev!BI29),".",LitRev!BI29)</f>
        <v>.</v>
      </c>
      <c r="BJ29" s="25" t="str">
        <f>IF(ISBLANK(LitRev!BJ29),".",LitRev!BJ29)</f>
        <v>.</v>
      </c>
      <c r="BK29" s="25" t="str">
        <f>IF(ISBLANK(LitRev!BK29),".",LitRev!BK29)</f>
        <v>.</v>
      </c>
      <c r="BL29" s="25" t="str">
        <f>IF(ISBLANK(LitRev!BL29),".",LitRev!BL29)</f>
        <v>.</v>
      </c>
      <c r="BM29" s="25" t="str">
        <f>IF(ISBLANK(LitRev!BM29),".",LitRev!BM29)</f>
        <v>.</v>
      </c>
      <c r="BN29" s="25" t="str">
        <f>IF(ISBLANK(LitRev!BN29),".",LitRev!BN29)</f>
        <v>.</v>
      </c>
      <c r="BO29" s="25" t="str">
        <f>IF(ISBLANK(LitRev!BO29),".",LitRev!BO29)</f>
        <v>.</v>
      </c>
      <c r="BP29" s="25" t="str">
        <f>IF(ISBLANK(LitRev!BP29),".",LitRev!BP29)</f>
        <v>.</v>
      </c>
      <c r="BQ29" s="25" t="str">
        <f>IF(ISBLANK(LitRev!BQ29),".",LitRev!BQ29)</f>
        <v>.</v>
      </c>
      <c r="BR29" s="25" t="str">
        <f>IF(ISBLANK(LitRev!BR29),".",LitRev!BR29)</f>
        <v>.</v>
      </c>
      <c r="BS29" s="25" t="str">
        <f>IF(ISBLANK(LitRev!BS29),".",LitRev!BS29)</f>
        <v>.</v>
      </c>
      <c r="BT29" s="25" t="str">
        <f>IF(ISBLANK(LitRev!BT29),".",LitRev!BT29)</f>
        <v>.</v>
      </c>
      <c r="BU29" s="25" t="str">
        <f>IF(ISBLANK(LitRev!BU29),".",LitRev!BU29)</f>
        <v>.</v>
      </c>
      <c r="BV29" s="25" t="str">
        <f>IF(ISBLANK(LitRev!BV29),".",LitRev!BV29)</f>
        <v>.</v>
      </c>
      <c r="BW29" s="25" t="str">
        <f>IF(ISBLANK(LitRev!BW29),".",LitRev!BW29)</f>
        <v>.</v>
      </c>
      <c r="BX29" s="25" t="str">
        <f>IF(ISBLANK(LitRev!BX29),".",LitRev!BX29)</f>
        <v>.</v>
      </c>
      <c r="BY29" s="25" t="str">
        <f>IF(ISBLANK(LitRev!BY29),".",LitRev!BY29)</f>
        <v>.</v>
      </c>
      <c r="BZ29" s="25" t="str">
        <f>IF(ISBLANK(LitRev!BZ29),".",LitRev!BZ29)</f>
        <v>.</v>
      </c>
      <c r="CA29" s="25" t="str">
        <f>IF(ISBLANK(LitRev!CA29),".",LitRev!CA29)</f>
        <v>.</v>
      </c>
      <c r="CB29" s="25" t="str">
        <f>IF(ISBLANK(LitRev!CB29),".",LitRev!CB29)</f>
        <v>.</v>
      </c>
      <c r="CC29" s="25" t="str">
        <f>IF(ISBLANK(LitRev!CC29),".",LitRev!CC29)</f>
        <v>.</v>
      </c>
      <c r="CD29" s="25" t="str">
        <f>IF(ISBLANK(LitRev!CD29),".",LitRev!CD29)</f>
        <v>.</v>
      </c>
      <c r="CE29" s="25" t="str">
        <f>IF(ISBLANK(LitRev!CE29),".",LitRev!CE29)</f>
        <v>.</v>
      </c>
      <c r="CF29" s="25" t="str">
        <f>IF(ISBLANK(LitRev!CF29),".",LitRev!CF29)</f>
        <v>.</v>
      </c>
      <c r="CG29" s="25" t="str">
        <f>IF(ISBLANK(LitRev!CG29),".",LitRev!CG29)</f>
        <v>.</v>
      </c>
      <c r="CH29" s="25" t="str">
        <f>IF(ISBLANK(LitRev!CH29),".",LitRev!CH29)</f>
        <v>.</v>
      </c>
      <c r="CI29" s="25" t="str">
        <f>IF(ISBLANK(LitRev!CI29),".",LitRev!CI29)</f>
        <v>.</v>
      </c>
      <c r="CJ29" s="25" t="str">
        <f>IF(ISBLANK(LitRev!CJ29),".",LitRev!CJ29)</f>
        <v>.</v>
      </c>
      <c r="CK29" s="25" t="str">
        <f>IF(ISBLANK(LitRev!CK29),".",LitRev!CK29)</f>
        <v>.</v>
      </c>
      <c r="CL29" s="25" t="str">
        <f>IF(ISBLANK(LitRev!CL29),".",LitRev!CL29)</f>
        <v>.</v>
      </c>
      <c r="CM29" s="25" t="str">
        <f>IF(ISBLANK(LitRev!CM29),".",LitRev!CM29)</f>
        <v>.</v>
      </c>
      <c r="CN29" s="25" t="str">
        <f>IF(ISBLANK(LitRev!CN29),".",LitRev!CN29)</f>
        <v>.</v>
      </c>
      <c r="CO29" s="25" t="str">
        <f>IF(ISBLANK(LitRev!CO29),".",LitRev!CO29)</f>
        <v>.</v>
      </c>
      <c r="CP29" s="25" t="str">
        <f>IF(ISBLANK(LitRev!CP29),".",LitRev!CP29)</f>
        <v>.</v>
      </c>
      <c r="CQ29" s="25" t="str">
        <f>IF(ISBLANK(LitRev!CQ29),".",LitRev!CQ29)</f>
        <v>.</v>
      </c>
      <c r="CR29" s="25" t="str">
        <f>IF(ISBLANK(LitRev!CR29),".",LitRev!CR29)</f>
        <v>.</v>
      </c>
      <c r="CS29" s="25" t="str">
        <f>IF(ISBLANK(LitRev!CS29),".",LitRev!CS29)</f>
        <v>.</v>
      </c>
      <c r="CT29" s="25" t="str">
        <f>IF(ISBLANK(LitRev!CT29),".",LitRev!CT29)</f>
        <v>.</v>
      </c>
      <c r="CU29" s="25" t="str">
        <f>IF(ISBLANK(LitRev!CU29),".",LitRev!CU29)</f>
        <v>.</v>
      </c>
      <c r="CV29" s="25" t="str">
        <f>IF(ISBLANK(LitRev!CV29),".",LitRev!CV29)</f>
        <v>.</v>
      </c>
      <c r="CW29" s="25" t="str">
        <f>IF(ISBLANK(LitRev!CW29),".",LitRev!CW29)</f>
        <v>.</v>
      </c>
      <c r="CX29" s="25" t="str">
        <f>IF(ISBLANK(LitRev!CX29),".",LitRev!CX29)</f>
        <v>.</v>
      </c>
      <c r="CY29" s="25" t="str">
        <f>IF(ISBLANK(LitRev!CY29),".",LitRev!CY29)</f>
        <v>.</v>
      </c>
      <c r="CZ29" s="25" t="str">
        <f>IF(ISBLANK(LitRev!CZ29),".",LitRev!CZ29)</f>
        <v>.</v>
      </c>
      <c r="DA29" s="25" t="str">
        <f>IF(ISBLANK(LitRev!DA29),".",LitRev!DA29)</f>
        <v>.</v>
      </c>
      <c r="DB29" s="25" t="str">
        <f>IF(ISBLANK(LitRev!DB29),".",LitRev!DB29)</f>
        <v>.</v>
      </c>
      <c r="DC29" s="25" t="str">
        <f>IF(ISBLANK(LitRev!DC29),".",LitRev!DC29)</f>
        <v>.</v>
      </c>
      <c r="DD29" s="25" t="str">
        <f>IF(ISBLANK(LitRev!DD29),".",LitRev!DD29)</f>
        <v>.</v>
      </c>
      <c r="DE29" s="25" t="str">
        <f>IF(ISBLANK(LitRev!DE29),".",LitRev!DE29)</f>
        <v>.</v>
      </c>
      <c r="DF29" s="25" t="str">
        <f>IF(ISBLANK(LitRev!DF29),".",LitRev!DF29)</f>
        <v>.</v>
      </c>
      <c r="DG29" s="25" t="str">
        <f>IF(ISBLANK(LitRev!DG29),".",LitRev!DG29)</f>
        <v>.</v>
      </c>
      <c r="DH29" s="25" t="str">
        <f>IF(ISBLANK(LitRev!DH29),".",LitRev!DH29)</f>
        <v>.</v>
      </c>
      <c r="DI29" s="25" t="str">
        <f>IF(ISBLANK(LitRev!DI29),".",LitRev!DI29)</f>
        <v>.</v>
      </c>
      <c r="DJ29" s="25" t="str">
        <f>IF(ISBLANK(LitRev!DJ29),".",LitRev!DJ29)</f>
        <v>.</v>
      </c>
      <c r="DK29" s="25" t="str">
        <f>IF(ISBLANK(LitRev!DK29),".",LitRev!DK29)</f>
        <v>.</v>
      </c>
      <c r="DL29" s="25" t="str">
        <f>IF(ISBLANK(LitRev!DL29),".",LitRev!DL29)</f>
        <v>.</v>
      </c>
      <c r="DM29" s="25" t="str">
        <f>IF(ISBLANK(LitRev!DM29),".",LitRev!DM29)</f>
        <v>.</v>
      </c>
      <c r="DN29" s="25" t="str">
        <f>IF(ISBLANK(LitRev!DN29),".",LitRev!DN29)</f>
        <v>.</v>
      </c>
      <c r="DO29" s="25" t="str">
        <f>IF(ISBLANK(LitRev!DO29),".",LitRev!DO29)</f>
        <v>.</v>
      </c>
      <c r="DP29" s="25" t="str">
        <f>IF(ISBLANK(LitRev!DP29),".",LitRev!DP29)</f>
        <v>.</v>
      </c>
      <c r="DQ29" s="25" t="str">
        <f>IF(ISBLANK(LitRev!DQ29),".",LitRev!DQ29)</f>
        <v>.</v>
      </c>
      <c r="DR29" s="25" t="str">
        <f>IF(ISBLANK(LitRev!DR29),".",LitRev!DR29)</f>
        <v>.</v>
      </c>
      <c r="DS29" s="25" t="str">
        <f>IF(ISBLANK(LitRev!DS29),".",LitRev!DS29)</f>
        <v>.</v>
      </c>
      <c r="DT29" s="25" t="str">
        <f>IF(ISBLANK(LitRev!DT29),".",LitRev!DT29)</f>
        <v>.</v>
      </c>
      <c r="DU29" s="25" t="str">
        <f>IF(ISBLANK(LitRev!DU29),".",LitRev!DU29)</f>
        <v>.</v>
      </c>
      <c r="DV29" s="25" t="str">
        <f>IF(ISBLANK(LitRev!DV29),".",LitRev!DV29)</f>
        <v>.</v>
      </c>
      <c r="DW29" s="25" t="str">
        <f>IF(ISBLANK(LitRev!DW29),".",LitRev!DW29)</f>
        <v>.</v>
      </c>
      <c r="DX29" s="25" t="str">
        <f>IF(ISBLANK(LitRev!DX29),".",LitRev!DX29)</f>
        <v>.</v>
      </c>
      <c r="DY29" s="25" t="str">
        <f>IF(ISBLANK(LitRev!DY29),".",LitRev!DY29)</f>
        <v>.</v>
      </c>
      <c r="DZ29" s="25" t="str">
        <f>IF(ISBLANK(LitRev!DZ29),".",LitRev!DZ29)</f>
        <v>.</v>
      </c>
      <c r="EA29" s="25" t="str">
        <f>IF(ISBLANK(LitRev!EA29),".",LitRev!EA29)</f>
        <v>.</v>
      </c>
      <c r="EB29" s="25" t="str">
        <f>IF(ISBLANK(LitRev!EB29),".",LitRev!EB29)</f>
        <v>.</v>
      </c>
      <c r="EC29" s="25" t="str">
        <f>IF(ISBLANK(LitRev!EC29),".",LitRev!EC29)</f>
        <v>.</v>
      </c>
      <c r="ED29" s="25" t="str">
        <f>IF(ISBLANK(LitRev!ED29),".",LitRev!ED29)</f>
        <v>.</v>
      </c>
      <c r="EE29" s="25" t="str">
        <f>IF(ISBLANK(LitRev!EE29),".",LitRev!EE29)</f>
        <v>.</v>
      </c>
      <c r="EF29" s="25" t="str">
        <f>IF(ISBLANK(LitRev!EF29),".",LitRev!EF29)</f>
        <v>.</v>
      </c>
      <c r="EG29" s="25" t="str">
        <f>IF(ISBLANK(LitRev!EG29),".",LitRev!EG29)</f>
        <v>.</v>
      </c>
      <c r="EH29" s="25" t="str">
        <f>IF(ISBLANK(LitRev!EH29),".",LitRev!EH29)</f>
        <v>.</v>
      </c>
      <c r="EI29" s="25" t="str">
        <f>IF(ISBLANK(LitRev!EI29),".",LitRev!EI29)</f>
        <v>.</v>
      </c>
      <c r="EJ29" s="25" t="str">
        <f>IF(ISBLANK(LitRev!EJ29),".",LitRev!EJ29)</f>
        <v>.</v>
      </c>
      <c r="EK29" s="25" t="str">
        <f>IF(ISBLANK(LitRev!EK29),".",LitRev!EK29)</f>
        <v>.</v>
      </c>
      <c r="EL29" s="25" t="str">
        <f>IF(ISBLANK(LitRev!EL29),".",LitRev!EL29)</f>
        <v>.</v>
      </c>
      <c r="EM29" s="25" t="str">
        <f>IF(ISBLANK(LitRev!EM29),".",LitRev!EM29)</f>
        <v>.</v>
      </c>
      <c r="EN29" s="25" t="str">
        <f>IF(ISBLANK(LitRev!EN29),".",LitRev!EN29)</f>
        <v>.</v>
      </c>
      <c r="EO29" s="25" t="str">
        <f>IF(ISBLANK(LitRev!EO29),".",LitRev!EO29)</f>
        <v>.</v>
      </c>
      <c r="EP29" s="25" t="str">
        <f>IF(ISBLANK(LitRev!EP29),".",LitRev!EP29)</f>
        <v>.</v>
      </c>
      <c r="EQ29" s="25" t="str">
        <f>IF(ISBLANK(LitRev!EQ29),".",LitRev!EQ29)</f>
        <v>.</v>
      </c>
      <c r="ER29" s="25" t="str">
        <f>IF(ISBLANK(LitRev!ER29),".",LitRev!ER29)</f>
        <v>.</v>
      </c>
      <c r="ES29" s="25" t="str">
        <f>IF(ISBLANK(LitRev!ES29),".",LitRev!ES29)</f>
        <v>.</v>
      </c>
      <c r="ET29" s="25" t="str">
        <f>IF(ISBLANK(LitRev!ET29),".",LitRev!ET29)</f>
        <v>.</v>
      </c>
      <c r="EU29" s="25" t="str">
        <f>IF(ISBLANK(LitRev!EU29),".",LitRev!EU29)</f>
        <v>.</v>
      </c>
      <c r="EV29" s="25" t="str">
        <f>IF(ISBLANK(LitRev!EV29),".",LitRev!EV29)</f>
        <v>.</v>
      </c>
      <c r="EW29" s="25" t="str">
        <f>IF(ISBLANK(LitRev!EW29),".",LitRev!EW29)</f>
        <v>.</v>
      </c>
      <c r="EX29" s="25" t="str">
        <f>IF(ISBLANK(LitRev!EX29),".",LitRev!EX29)</f>
        <v>.</v>
      </c>
      <c r="EY29" s="25" t="str">
        <f>IF(ISBLANK(LitRev!EY29),".",LitRev!EY29)</f>
        <v>.</v>
      </c>
      <c r="EZ29" s="25" t="str">
        <f>IF(ISBLANK(LitRev!EZ29),".",LitRev!EZ29)</f>
        <v>.</v>
      </c>
      <c r="FA29" s="25" t="str">
        <f>IF(ISBLANK(LitRev!FA29),".",LitRev!FA29)</f>
        <v>.</v>
      </c>
      <c r="FB29" s="25" t="str">
        <f>IF(ISBLANK(LitRev!FB29),".",LitRev!FB29)</f>
        <v>.</v>
      </c>
      <c r="FC29" s="25" t="str">
        <f>IF(ISBLANK(LitRev!FC29),".",LitRev!FC29)</f>
        <v>.</v>
      </c>
      <c r="FD29" s="25" t="str">
        <f>IF(ISBLANK(LitRev!FD29),".",LitRev!FD29)</f>
        <v>.</v>
      </c>
      <c r="FE29" s="25" t="str">
        <f>IF(ISBLANK(LitRev!FE29),".",LitRev!FE29)</f>
        <v>.</v>
      </c>
      <c r="FF29" s="25" t="str">
        <f>IF(ISBLANK(LitRev!FF29),".",LitRev!FF29)</f>
        <v>.</v>
      </c>
      <c r="FG29" s="25" t="str">
        <f>IF(ISBLANK(LitRev!FG29),".",LitRev!FG29)</f>
        <v>.</v>
      </c>
      <c r="FH29" s="25" t="str">
        <f>IF(ISBLANK(LitRev!FH29),".",LitRev!FH29)</f>
        <v>.</v>
      </c>
      <c r="FI29" s="25" t="str">
        <f>IF(ISBLANK(LitRev!FI29),".",LitRev!FI29)</f>
        <v>.</v>
      </c>
      <c r="FJ29" s="25" t="str">
        <f>IF(ISBLANK(LitRev!FJ29),".",LitRev!FJ29)</f>
        <v>.</v>
      </c>
      <c r="FK29" s="25" t="str">
        <f>IF(ISBLANK(LitRev!FK29),".",LitRev!FK29)</f>
        <v>.</v>
      </c>
      <c r="FL29" s="25" t="str">
        <f>IF(ISBLANK(LitRev!FL29),".",LitRev!FL29)</f>
        <v>.</v>
      </c>
      <c r="FM29" s="25" t="str">
        <f>IF(ISBLANK(LitRev!FM29),".",LitRev!FM29)</f>
        <v>.</v>
      </c>
      <c r="FN29" s="25" t="str">
        <f>IF(ISBLANK(LitRev!FN29),".",LitRev!FN29)</f>
        <v>.</v>
      </c>
      <c r="FO29" s="25" t="str">
        <f>IF(ISBLANK(LitRev!FO29),".",LitRev!FO29)</f>
        <v>.</v>
      </c>
      <c r="FP29" s="25" t="str">
        <f>IF(ISBLANK(LitRev!FP29),".",LitRev!FP29)</f>
        <v>.</v>
      </c>
      <c r="FQ29" s="25" t="str">
        <f>IF(ISBLANK(LitRev!FQ29),".",LitRev!FQ29)</f>
        <v>.</v>
      </c>
      <c r="FR29" s="25" t="str">
        <f>IF(ISBLANK(LitRev!FR29),".",LitRev!FR29)</f>
        <v>.</v>
      </c>
      <c r="FS29" s="25" t="str">
        <f>IF(ISBLANK(LitRev!FS29),".",LitRev!FS29)</f>
        <v>.</v>
      </c>
      <c r="FT29" s="25" t="str">
        <f>IF(ISBLANK(LitRev!FT29),".",LitRev!FT29)</f>
        <v>.</v>
      </c>
      <c r="FU29" s="25" t="str">
        <f>IF(ISBLANK(LitRev!FU29),".",LitRev!FU29)</f>
        <v>.</v>
      </c>
      <c r="FV29" s="25" t="str">
        <f>IF(ISBLANK(LitRev!FV29),".",LitRev!FV29)</f>
        <v>.</v>
      </c>
      <c r="FW29" s="25" t="str">
        <f>IF(ISBLANK(LitRev!FW29),".",LitRev!FW29)</f>
        <v>.</v>
      </c>
      <c r="FX29" s="25" t="str">
        <f>IF(ISBLANK(LitRev!FX29),".",LitRev!FX29)</f>
        <v>.</v>
      </c>
      <c r="FY29" s="25" t="str">
        <f>IF(ISBLANK(LitRev!FY29),".",LitRev!FY29)</f>
        <v>.</v>
      </c>
      <c r="FZ29" s="25" t="str">
        <f>IF(ISBLANK(LitRev!FZ29),".",LitRev!FZ29)</f>
        <v>.</v>
      </c>
      <c r="GA29" s="25" t="str">
        <f>IF(ISBLANK(LitRev!GA29),".",LitRev!GA29)</f>
        <v>.</v>
      </c>
      <c r="GB29" s="25" t="str">
        <f>IF(ISBLANK(LitRev!GB29),".",LitRev!GB29)</f>
        <v>.</v>
      </c>
      <c r="GC29" s="25" t="str">
        <f>IF(ISBLANK(LitRev!GC29),".",LitRev!GC29)</f>
        <v>.</v>
      </c>
      <c r="GD29" s="25" t="str">
        <f>IF(ISBLANK(LitRev!GD29),".",LitRev!GD29)</f>
        <v>.</v>
      </c>
      <c r="GE29" s="25" t="str">
        <f>IF(ISBLANK(LitRev!GE29),".",LitRev!GE29)</f>
        <v>.</v>
      </c>
      <c r="GF29" s="25" t="str">
        <f>IF(ISBLANK(LitRev!GF29),".",LitRev!GF29)</f>
        <v>.</v>
      </c>
      <c r="GG29" s="25" t="str">
        <f>IF(ISBLANK(LitRev!GG29),".",LitRev!GG29)</f>
        <v>.</v>
      </c>
      <c r="GH29" s="25" t="str">
        <f>IF(ISBLANK(LitRev!GH29),".",LitRev!GH29)</f>
        <v>.</v>
      </c>
      <c r="GI29" s="25" t="str">
        <f>IF(ISBLANK(LitRev!GI29),".",LitRev!GI29)</f>
        <v>.</v>
      </c>
      <c r="GJ29" s="25" t="str">
        <f>IF(ISBLANK(LitRev!GJ29),".",LitRev!GJ29)</f>
        <v>.</v>
      </c>
      <c r="GK29" s="25" t="str">
        <f>IF(ISBLANK(LitRev!GK29),".",LitRev!GK29)</f>
        <v>.</v>
      </c>
      <c r="GL29" s="25" t="str">
        <f>IF(ISBLANK(LitRev!GL29),".",LitRev!GL29)</f>
        <v>.</v>
      </c>
      <c r="GM29" s="25" t="str">
        <f>IF(ISBLANK(LitRev!GM29),".",LitRev!GM29)</f>
        <v>.</v>
      </c>
      <c r="GN29" s="25" t="str">
        <f>IF(ISBLANK(LitRev!GN29),".",LitRev!GN29)</f>
        <v>.</v>
      </c>
      <c r="GO29" s="25" t="str">
        <f>IF(ISBLANK(LitRev!GO29),".",LitRev!GO29)</f>
        <v>.</v>
      </c>
      <c r="GP29" s="25" t="str">
        <f>IF(ISBLANK(LitRev!GP29),".",LitRev!GP29)</f>
        <v>.</v>
      </c>
      <c r="GQ29" s="25" t="str">
        <f>IF(ISBLANK(LitRev!GQ29),".",LitRev!GQ29)</f>
        <v>.</v>
      </c>
      <c r="GR29" s="25" t="str">
        <f>IF(ISBLANK(LitRev!GR29),".",LitRev!GR29)</f>
        <v xml:space="preserve">report </v>
      </c>
      <c r="GS29" s="25" t="str">
        <f>IF(ISBLANK(LitRev!GS29),".",LitRev!GS29)</f>
        <v xml:space="preserve">report </v>
      </c>
      <c r="GT29" s="25" t="str">
        <f>IF(ISBLANK(LitRev!GT29),".",LitRev!GT29)</f>
        <v xml:space="preserve">Report </v>
      </c>
      <c r="GU29" s="25" t="str">
        <f>IF(ISBLANK(LitRev!GU29),".",LitRev!GU29)</f>
        <v>journalArticle</v>
      </c>
      <c r="GV29" s="25" t="str">
        <f>IF(ISBLANK(LitRev!GV29),".",LitRev!GV29)</f>
        <v>journalArticle</v>
      </c>
      <c r="GW29" s="25" t="str">
        <f>IF(ISBLANK(LitRev!GW29),".",LitRev!GW29)</f>
        <v>journalArticle</v>
      </c>
      <c r="GX29" s="25" t="str">
        <f>IF(ISBLANK(LitRev!GX29),".",LitRev!GX29)</f>
        <v>journalArticle</v>
      </c>
      <c r="GY29" s="25" t="str">
        <f>IF(ISBLANK(LitRev!GY29),".",LitRev!GY29)</f>
        <v>journalArticle</v>
      </c>
      <c r="GZ29" s="25" t="str">
        <f>IF(ISBLANK(LitRev!GZ29),".",LitRev!GZ29)</f>
        <v>journalArticle</v>
      </c>
      <c r="HA29" s="25" t="str">
        <f>IF(ISBLANK(LitRev!HA29),".",LitRev!HA29)</f>
        <v>journalArticle</v>
      </c>
      <c r="HB29" s="25" t="str">
        <f>IF(ISBLANK(LitRev!HB29),".",LitRev!HB29)</f>
        <v>working paper</v>
      </c>
      <c r="HC29" s="25" t="str">
        <f>IF(ISBLANK(LitRev!HC29),".",LitRev!HC29)</f>
        <v>working paper</v>
      </c>
      <c r="HD29" s="25" t="str">
        <f>IF(ISBLANK(LitRev!HD29),".",LitRev!HD29)</f>
        <v>journalArticle</v>
      </c>
      <c r="HE29" s="25" t="str">
        <f>IF(ISBLANK(LitRev!HE29),".",LitRev!HE29)</f>
        <v>journalArticle</v>
      </c>
      <c r="HF29" s="25" t="str">
        <f>IF(ISBLANK(LitRev!HF29),".",LitRev!HF29)</f>
        <v>journalArticle</v>
      </c>
      <c r="HG29" s="25" t="str">
        <f>IF(ISBLANK(LitRev!HG29),".",LitRev!HG29)</f>
        <v>conferencePaper</v>
      </c>
      <c r="HH29" s="25" t="str">
        <f>IF(ISBLANK(LitRev!HH29),".",LitRev!HH29)</f>
        <v>conferencePaper</v>
      </c>
      <c r="HI29" s="25" t="str">
        <f>IF(ISBLANK(LitRev!HI29),".",LitRev!HI29)</f>
        <v>conferencePaper</v>
      </c>
      <c r="HJ29" s="25" t="str">
        <f>IF(ISBLANK(LitRev!HJ29),".",LitRev!HJ29)</f>
        <v>conferencePaper</v>
      </c>
      <c r="HK29" s="25" t="str">
        <f>IF(ISBLANK(LitRev!HK29),".",LitRev!HK29)</f>
        <v>working paper</v>
      </c>
      <c r="HL29" s="25" t="str">
        <f>IF(ISBLANK(LitRev!HL29),".",LitRev!HL29)</f>
        <v>working paper</v>
      </c>
      <c r="HM29" s="25" t="str">
        <f>IF(ISBLANK(LitRev!HM29),".",LitRev!HM29)</f>
        <v>working paper</v>
      </c>
      <c r="HN29" s="25" t="str">
        <f>IF(ISBLANK(LitRev!HN29),".",LitRev!HN29)</f>
        <v>working paper</v>
      </c>
      <c r="HO29" s="25" t="str">
        <f>IF(ISBLANK(LitRev!HO29),".",LitRev!HO29)</f>
        <v>report</v>
      </c>
      <c r="HP29" s="25" t="str">
        <f>IF(ISBLANK(LitRev!HP29),".",LitRev!HP29)</f>
        <v>report</v>
      </c>
      <c r="HQ29" s="25" t="str">
        <f>IF(ISBLANK(LitRev!HQ29),".",LitRev!HQ29)</f>
        <v>report</v>
      </c>
      <c r="HR29" s="25" t="str">
        <f>IF(ISBLANK(LitRev!HR29),".",LitRev!HR29)</f>
        <v>report</v>
      </c>
      <c r="HS29" s="25" t="str">
        <f>IF(ISBLANK(LitRev!HS29),".",LitRev!HS29)</f>
        <v>journalArticle</v>
      </c>
      <c r="HT29" s="25" t="str">
        <f>IF(ISBLANK(LitRev!HT29),".",LitRev!HT29)</f>
        <v xml:space="preserve">Communication </v>
      </c>
      <c r="HU29" s="25" t="str">
        <f>IF(ISBLANK(LitRev!HU29),".",LitRev!HU29)</f>
        <v>report</v>
      </c>
      <c r="HV29" s="25" t="str">
        <f>IF(ISBLANK(LitRev!HV29),".",LitRev!HV29)</f>
        <v>report</v>
      </c>
      <c r="HW29" s="25" t="str">
        <f>IF(ISBLANK(LitRev!HW29),".",LitRev!HW29)</f>
        <v>journalArticle</v>
      </c>
      <c r="HX29" s="25" t="str">
        <f>IF(ISBLANK(LitRev!HX29),".",LitRev!HX29)</f>
        <v>journalArticle</v>
      </c>
      <c r="HY29" s="25" t="str">
        <f>IF(ISBLANK(LitRev!HY29),".",LitRev!HY29)</f>
        <v>journalArticle</v>
      </c>
      <c r="HZ29" s="25" t="str">
        <f>IF(ISBLANK(LitRev!HZ29),".",LitRev!HZ29)</f>
        <v>web-based journal</v>
      </c>
      <c r="IA29" s="25" t="str">
        <f>IF(ISBLANK(LitRev!IA29),".",LitRev!IA29)</f>
        <v>journalArticle</v>
      </c>
      <c r="IB29" s="25" t="str">
        <f>IF(ISBLANK(LitRev!IB29),".",LitRev!IB29)</f>
        <v>journalArticle</v>
      </c>
      <c r="IC29" s="25" t="str">
        <f>IF(ISBLANK(LitRev!IC29),".",LitRev!IC29)</f>
        <v>journalArticle</v>
      </c>
      <c r="ID29" s="25" t="str">
        <f>IF(ISBLANK(LitRev!ID29),".",LitRev!ID29)</f>
        <v>journalArticle</v>
      </c>
      <c r="IE29" s="25" t="str">
        <f>IF(ISBLANK(LitRev!IE29),".",LitRev!IE29)</f>
        <v xml:space="preserve">AgBioForum </v>
      </c>
      <c r="IF29" s="25" t="str">
        <f>IF(ISBLANK(LitRev!IF29),".",LitRev!IF29)</f>
        <v>conferencePaper</v>
      </c>
      <c r="IG29" s="25" t="str">
        <f>IF(ISBLANK(LitRev!IG29),".",LitRev!IG29)</f>
        <v>journalArticle</v>
      </c>
      <c r="IH29" s="25" t="str">
        <f>IF(ISBLANK(LitRev!IH29),".",LitRev!IH29)</f>
        <v>journalArticle</v>
      </c>
      <c r="II29" s="25" t="str">
        <f>IF(ISBLANK(LitRev!II29),".",LitRev!II29)</f>
        <v>journalArticle</v>
      </c>
      <c r="IJ29" s="25" t="str">
        <f>IF(ISBLANK(LitRev!IJ29),".",LitRev!IJ29)</f>
        <v>journalArticle</v>
      </c>
      <c r="IK29" s="25" t="str">
        <f>IF(ISBLANK(LitRev!IK29),".",LitRev!IK29)</f>
        <v>journalArticle</v>
      </c>
      <c r="IL29" s="25" t="str">
        <f>IF(ISBLANK(LitRev!IL29),".",LitRev!IL29)</f>
        <v>journalArticle</v>
      </c>
      <c r="IM29" s="25" t="str">
        <f>IF(ISBLANK(LitRev!IM29),".",LitRev!IM29)</f>
        <v>journalArticle</v>
      </c>
      <c r="IN29" s="25" t="str">
        <f>IF(ISBLANK(LitRev!IN29),".",LitRev!IN29)</f>
        <v>journalArticle</v>
      </c>
      <c r="IO29" s="25" t="str">
        <f>IF(ISBLANK(LitRev!IO29),".",LitRev!IO29)</f>
        <v>journalArticle</v>
      </c>
      <c r="IP29" s="25" t="str">
        <f>IF(ISBLANK(LitRev!IP29),".",LitRev!IP29)</f>
        <v>journalArticle</v>
      </c>
      <c r="IQ29" s="25" t="str">
        <f>IF(ISBLANK(LitRev!IQ29),".",LitRev!IQ29)</f>
        <v>journalArticle</v>
      </c>
      <c r="IR29" s="25" t="str">
        <f>IF(ISBLANK(LitRev!IR29),".",LitRev!IR29)</f>
        <v>journalArticle</v>
      </c>
      <c r="IS29" s="25" t="str">
        <f>IF(ISBLANK(LitRev!IS29),".",LitRev!IS29)</f>
        <v>journalArticle</v>
      </c>
      <c r="IT29" s="25" t="str">
        <f>IF(ISBLANK(LitRev!IT29),".",LitRev!IT29)</f>
        <v>journalArticle</v>
      </c>
      <c r="IU29" s="25" t="str">
        <f>IF(ISBLANK(LitRev!IU29),".",LitRev!IU29)</f>
        <v>journalArticle</v>
      </c>
      <c r="IV29" s="25" t="str">
        <f>IF(ISBLANK(LitRev!IV29),".",LitRev!IV29)</f>
        <v>journalArticle</v>
      </c>
      <c r="IW29" s="25" t="str">
        <f>IF(ISBLANK(LitRev!IW29),".",LitRev!IW29)</f>
        <v>journalArticle</v>
      </c>
      <c r="IX29" s="25" t="str">
        <f>IF(ISBLANK(LitRev!IX29),".",LitRev!IX29)</f>
        <v>journalArticle</v>
      </c>
      <c r="IY29" s="25" t="str">
        <f>IF(ISBLANK(LitRev!IY29),".",LitRev!IY29)</f>
        <v>journalArticle</v>
      </c>
      <c r="IZ29" s="25" t="str">
        <f>IF(ISBLANK(LitRev!IZ29),".",LitRev!IZ29)</f>
        <v>journalArticle</v>
      </c>
      <c r="JA29" s="25" t="str">
        <f>IF(ISBLANK(LitRev!JA29),".",LitRev!JA29)</f>
        <v>journalArticle</v>
      </c>
      <c r="JB29" s="25" t="str">
        <f>IF(ISBLANK(LitRev!JB29),".",LitRev!JB29)</f>
        <v>journalArticle</v>
      </c>
      <c r="JC29" s="25" t="str">
        <f>IF(ISBLANK(LitRev!JC29),".",LitRev!JC29)</f>
        <v>journalArticle</v>
      </c>
      <c r="JD29" s="25" t="str">
        <f>IF(ISBLANK(LitRev!JD29),".",LitRev!JD29)</f>
        <v>journalArticle</v>
      </c>
      <c r="JE29" s="25" t="str">
        <f>IF(ISBLANK(LitRev!JE29),".",LitRev!JE29)</f>
        <v>journalArticle</v>
      </c>
      <c r="JF29" s="25" t="str">
        <f>IF(ISBLANK(LitRev!JF29),".",LitRev!JF29)</f>
        <v>journalArticle</v>
      </c>
      <c r="JG29" s="25" t="str">
        <f>IF(ISBLANK(LitRev!JG29),".",LitRev!JG29)</f>
        <v>journalArticle</v>
      </c>
      <c r="JH29" s="25" t="str">
        <f>IF(ISBLANK(LitRev!JH29),".",LitRev!JH29)</f>
        <v>journalArticle</v>
      </c>
      <c r="JI29" s="25" t="str">
        <f>IF(ISBLANK(LitRev!JI29),".",LitRev!JI29)</f>
        <v>journalArticle</v>
      </c>
      <c r="JJ29" s="25" t="str">
        <f>IF(ISBLANK(LitRev!JJ29),".",LitRev!JJ29)</f>
        <v>journalArticle</v>
      </c>
      <c r="JK29" s="25" t="str">
        <f>IF(ISBLANK(LitRev!JK29),".",LitRev!JK29)</f>
        <v>journalArticle</v>
      </c>
      <c r="JL29" s="25" t="str">
        <f>IF(ISBLANK(LitRev!JL29),".",LitRev!JL29)</f>
        <v>journalArticle</v>
      </c>
      <c r="JM29" s="25" t="str">
        <f>IF(ISBLANK(LitRev!JM29),".",LitRev!JM29)</f>
        <v>journalArticle</v>
      </c>
      <c r="JN29" s="25" t="str">
        <f>IF(ISBLANK(LitRev!JN29),".",LitRev!JN29)</f>
        <v>journalArticle</v>
      </c>
      <c r="JO29" s="25" t="str">
        <f>IF(ISBLANK(LitRev!JO29),".",LitRev!JO29)</f>
        <v>journalArticle</v>
      </c>
      <c r="JP29" s="25" t="str">
        <f>IF(ISBLANK(LitRev!JP29),".",LitRev!JP29)</f>
        <v>journalArticle</v>
      </c>
      <c r="JQ29" s="25" t="str">
        <f>IF(ISBLANK(LitRev!JQ29),".",LitRev!JQ29)</f>
        <v>journalArticle</v>
      </c>
      <c r="JR29" s="25" t="str">
        <f>IF(ISBLANK(LitRev!JR29),".",LitRev!JR29)</f>
        <v>journalArticle</v>
      </c>
      <c r="JS29" s="25" t="str">
        <f>IF(ISBLANK(LitRev!JS29),".",LitRev!JS29)</f>
        <v>journalArticle</v>
      </c>
      <c r="JT29" s="25" t="str">
        <f>IF(ISBLANK(LitRev!JT29),".",LitRev!JT29)</f>
        <v>journalArticle</v>
      </c>
      <c r="JU29" s="25" t="str">
        <f>IF(ISBLANK(LitRev!JU29),".",LitRev!JU29)</f>
        <v>journalArticle</v>
      </c>
      <c r="JV29" s="25" t="str">
        <f>IF(ISBLANK(LitRev!JV29),".",LitRev!JV29)</f>
        <v>journalArticle</v>
      </c>
      <c r="JW29" s="25" t="str">
        <f>IF(ISBLANK(LitRev!JW29),".",LitRev!JW29)</f>
        <v>journalArticle</v>
      </c>
      <c r="JX29" s="25" t="str">
        <f>IF(ISBLANK(LitRev!JX29),".",LitRev!JX29)</f>
        <v>journalArticle</v>
      </c>
      <c r="JY29" s="25" t="str">
        <f>IF(ISBLANK(LitRev!JY29),".",LitRev!JY29)</f>
        <v>journalArticle</v>
      </c>
      <c r="JZ29" s="25" t="str">
        <f>IF(ISBLANK(LitRev!JZ29),".",LitRev!JZ29)</f>
        <v>journalArticle</v>
      </c>
      <c r="KA29" s="25" t="str">
        <f>IF(ISBLANK(LitRev!KA29),".",LitRev!KA29)</f>
        <v>journalArticle</v>
      </c>
      <c r="KB29" s="25" t="str">
        <f>IF(ISBLANK(LitRev!KB29),".",LitRev!KB29)</f>
        <v>journalArticle</v>
      </c>
      <c r="KC29" s="25" t="str">
        <f>IF(ISBLANK(LitRev!KC29),".",LitRev!KC29)</f>
        <v>journalArticle</v>
      </c>
      <c r="KD29" s="25" t="str">
        <f>IF(ISBLANK(LitRev!KD29),".",LitRev!KD29)</f>
        <v>journalArticle</v>
      </c>
      <c r="KE29" s="25" t="str">
        <f>IF(ISBLANK(LitRev!KE29),".",LitRev!KE29)</f>
        <v>journalArticle</v>
      </c>
      <c r="KF29" s="25" t="str">
        <f>IF(ISBLANK(LitRev!KF29),".",LitRev!KF29)</f>
        <v>journalArticle</v>
      </c>
      <c r="KG29" s="25" t="str">
        <f>IF(ISBLANK(LitRev!KG29),".",LitRev!KG29)</f>
        <v>journalArticle</v>
      </c>
      <c r="KH29" s="25" t="str">
        <f>IF(ISBLANK(LitRev!KH29),".",LitRev!KH29)</f>
        <v>journalArticle</v>
      </c>
      <c r="KI29" s="25" t="str">
        <f>IF(ISBLANK(LitRev!KI29),".",LitRev!KI29)</f>
        <v>journalArticle</v>
      </c>
      <c r="KJ29" s="25" t="str">
        <f>IF(ISBLANK(LitRev!KJ29),".",LitRev!KJ29)</f>
        <v>journalArticle</v>
      </c>
      <c r="KK29" s="25" t="str">
        <f>IF(ISBLANK(LitRev!KK29),".",LitRev!KK29)</f>
        <v>journalArticle</v>
      </c>
      <c r="KL29" s="25" t="str">
        <f>IF(ISBLANK(LitRev!KL29),".",LitRev!KL29)</f>
        <v>journalArticle</v>
      </c>
      <c r="KM29" s="25" t="str">
        <f>IF(ISBLANK(LitRev!KM29),".",LitRev!KM29)</f>
        <v>journalArticle</v>
      </c>
      <c r="KN29" s="25" t="str">
        <f>IF(ISBLANK(LitRev!KN29),".",LitRev!KN29)</f>
        <v>journalArticle</v>
      </c>
      <c r="KO29" s="25" t="str">
        <f>IF(ISBLANK(LitRev!KO29),".",LitRev!KO29)</f>
        <v>journalArticle</v>
      </c>
      <c r="KP29" s="25" t="str">
        <f>IF(ISBLANK(LitRev!KP29),".",LitRev!KP29)</f>
        <v>journalArticle</v>
      </c>
      <c r="KQ29" s="25" t="str">
        <f>IF(ISBLANK(LitRev!KQ29),".",LitRev!KQ29)</f>
        <v>journalArticle</v>
      </c>
      <c r="KR29" s="25" t="str">
        <f>IF(ISBLANK(LitRev!KR29),".",LitRev!KR29)</f>
        <v>journalArticle</v>
      </c>
      <c r="KS29" s="25" t="str">
        <f>IF(ISBLANK(LitRev!KS29),".",LitRev!KS29)</f>
        <v>journalArticle</v>
      </c>
      <c r="KT29" s="25" t="str">
        <f>IF(ISBLANK(LitRev!KT29),".",LitRev!KT29)</f>
        <v>journalArticle</v>
      </c>
      <c r="KU29" s="25" t="str">
        <f>IF(ISBLANK(LitRev!KU29),".",LitRev!KU29)</f>
        <v>journalArticle</v>
      </c>
      <c r="KV29" s="25" t="str">
        <f>IF(ISBLANK(LitRev!KV29),".",LitRev!KV29)</f>
        <v>journalArticle</v>
      </c>
      <c r="KW29" s="25" t="str">
        <f>IF(ISBLANK(LitRev!KW29),".",LitRev!KW29)</f>
        <v>journalArticle</v>
      </c>
      <c r="KX29" s="25" t="str">
        <f>IF(ISBLANK(LitRev!KX29),".",LitRev!KX29)</f>
        <v>journalArticle</v>
      </c>
      <c r="KY29" s="25" t="str">
        <f>IF(ISBLANK(LitRev!KY29),".",LitRev!KY29)</f>
        <v>journalArticle</v>
      </c>
      <c r="KZ29" s="25" t="str">
        <f>IF(ISBLANK(LitRev!KZ29),".",LitRev!KZ29)</f>
        <v>journalArticle</v>
      </c>
      <c r="LA29" s="25" t="str">
        <f>IF(ISBLANK(LitRev!LA29),".",LitRev!LA29)</f>
        <v>journalArticle</v>
      </c>
      <c r="LB29" s="25" t="str">
        <f>IF(ISBLANK(LitRev!LB29),".",LitRev!LB29)</f>
        <v>journalArticle</v>
      </c>
      <c r="LC29" s="25" t="str">
        <f>IF(ISBLANK(LitRev!LC29),".",LitRev!LC29)</f>
        <v>journalArticle</v>
      </c>
      <c r="LD29" s="25" t="str">
        <f>IF(ISBLANK(LitRev!LD29),".",LitRev!LD29)</f>
        <v>journalArticle</v>
      </c>
      <c r="LE29" s="25" t="str">
        <f>IF(ISBLANK(LitRev!LE29),".",LitRev!LE29)</f>
        <v>.</v>
      </c>
      <c r="LF29" s="25" t="str">
        <f>IF(ISBLANK(LitRev!LF29),".",LitRev!LF29)</f>
        <v>.</v>
      </c>
      <c r="LG29" s="25" t="str">
        <f>IF(ISBLANK(LitRev!LG29),".",LitRev!LG29)</f>
        <v>journalArticle</v>
      </c>
      <c r="LH29" s="25" t="str">
        <f>IF(ISBLANK(LitRev!LH29),".",LitRev!LH29)</f>
        <v>journalArticle</v>
      </c>
      <c r="LI29" s="25" t="str">
        <f>IF(ISBLANK(LitRev!LI29),".",LitRev!LI29)</f>
        <v>Biofuels</v>
      </c>
      <c r="LJ29" s="25" t="str">
        <f>IF(ISBLANK(LitRev!LJ29),".",LitRev!LJ29)</f>
        <v>Biofuels</v>
      </c>
      <c r="LK29" s="25" t="str">
        <f>IF(ISBLANK(LitRev!LK29),".",LitRev!LK29)</f>
        <v>.</v>
      </c>
      <c r="LL29" s="25" t="str">
        <f>IF(ISBLANK(LitRev!LL29),".",LitRev!LL29)</f>
        <v>AAEA paper</v>
      </c>
      <c r="LM29" s="25" t="str">
        <f>IF(ISBLANK(LitRev!LM29),".",LitRev!LM29)</f>
        <v>AAEA paper</v>
      </c>
      <c r="LN29" s="25" t="str">
        <f>IF(ISBLANK(LitRev!LN29),".",LitRev!LN29)</f>
        <v>AAEA paper</v>
      </c>
      <c r="LO29" s="25" t="str">
        <f>IF(ISBLANK(LitRev!LO29),".",LitRev!LO29)</f>
        <v>AAEA paper</v>
      </c>
      <c r="LP29" s="25" t="str">
        <f>IF(ISBLANK(LitRev!LP29),".",LitRev!LP29)</f>
        <v>AAEA paper</v>
      </c>
      <c r="LQ29" s="25" t="str">
        <f>IF(ISBLANK(LitRev!LQ29),".",LitRev!LQ29)</f>
        <v>AAEA paper</v>
      </c>
      <c r="LR29" s="25" t="str">
        <f>IF(ISBLANK(LitRev!LR29),".",LitRev!LR29)</f>
        <v>AAEA paper</v>
      </c>
      <c r="LS29" s="25" t="str">
        <f>IF(ISBLANK(LitRev!LS29),".",LitRev!LS29)</f>
        <v>AAEA paper</v>
      </c>
      <c r="LT29" s="25" t="str">
        <f>IF(ISBLANK(LitRev!LT29),".",LitRev!LT29)</f>
        <v>AAEA paper</v>
      </c>
      <c r="LU29" s="25" t="str">
        <f>IF(ISBLANK(LitRev!LU29),".",LitRev!LU29)</f>
        <v>.</v>
      </c>
      <c r="LV29" s="25" t="str">
        <f>IF(ISBLANK(LitRev!LV29),".",LitRev!LV29)</f>
        <v>.</v>
      </c>
      <c r="LW29" s="25" t="str">
        <f>IF(ISBLANK(LitRev!LW29),".",LitRev!LW29)</f>
        <v>.</v>
      </c>
      <c r="LX29" s="25" t="str">
        <f>IF(ISBLANK(LitRev!LX29),".",LitRev!LX29)</f>
        <v>.</v>
      </c>
      <c r="LY29" s="25" t="str">
        <f>IF(ISBLANK(LitRev!LY29),".",LitRev!LY29)</f>
        <v>.</v>
      </c>
      <c r="LZ29" s="25" t="str">
        <f>IF(ISBLANK(LitRev!LZ29),".",LitRev!LZ29)</f>
        <v>.</v>
      </c>
      <c r="MA29" s="25" t="str">
        <f>IF(ISBLANK(LitRev!MA29),".",LitRev!MA29)</f>
        <v>.</v>
      </c>
      <c r="MB29" s="25" t="str">
        <f>IF(ISBLANK(LitRev!MB29),".",LitRev!MB29)</f>
        <v>.</v>
      </c>
      <c r="MC29" s="25" t="str">
        <f>IF(ISBLANK(LitRev!MC29),".",LitRev!MC29)</f>
        <v>.</v>
      </c>
      <c r="MD29" s="25" t="str">
        <f>IF(ISBLANK(LitRev!MD29),".",LitRev!MD29)</f>
        <v>.</v>
      </c>
      <c r="ME29" s="25" t="str">
        <f>IF(ISBLANK(LitRev!ME29),".",LitRev!ME29)</f>
        <v>.</v>
      </c>
      <c r="MF29" s="25" t="str">
        <f>IF(ISBLANK(LitRev!MF29),".",LitRev!MF29)</f>
        <v>.</v>
      </c>
      <c r="MG29" s="25" t="str">
        <f>IF(ISBLANK(LitRev!MG29),".",LitRev!MG29)</f>
        <v>.</v>
      </c>
      <c r="MH29" s="25" t="str">
        <f>IF(ISBLANK(LitRev!MH29),".",LitRev!MH29)</f>
        <v>.</v>
      </c>
      <c r="MI29" s="25" t="str">
        <f>IF(ISBLANK(LitRev!MI29),".",LitRev!MI29)</f>
        <v>.</v>
      </c>
      <c r="MJ29" s="25" t="str">
        <f>IF(ISBLANK(LitRev!MJ29),".",LitRev!MJ29)</f>
        <v>.</v>
      </c>
      <c r="MK29" s="25" t="str">
        <f>IF(ISBLANK(LitRev!MK29),".",LitRev!MK29)</f>
        <v>.</v>
      </c>
      <c r="ML29" s="25" t="str">
        <f>IF(ISBLANK(LitRev!ML29),".",LitRev!ML29)</f>
        <v>.</v>
      </c>
      <c r="MM29" s="25" t="str">
        <f>IF(ISBLANK(LitRev!MM29),".",LitRev!MM29)</f>
        <v>.</v>
      </c>
      <c r="MN29" s="25" t="str">
        <f>IF(ISBLANK(LitRev!MN29),".",LitRev!MN29)</f>
        <v>.</v>
      </c>
      <c r="MO29" s="25" t="str">
        <f>IF(ISBLANK(LitRev!MO29),".",LitRev!MO29)</f>
        <v>.</v>
      </c>
      <c r="MP29" s="25" t="str">
        <f>IF(ISBLANK(LitRev!MP29),".",LitRev!MP29)</f>
        <v>.</v>
      </c>
      <c r="MQ29" s="25" t="str">
        <f>IF(ISBLANK(LitRev!MQ29),".",LitRev!MQ29)</f>
        <v>.</v>
      </c>
      <c r="MR29" s="25" t="str">
        <f>IF(ISBLANK(LitRev!MR29),".",LitRev!MR29)</f>
        <v>.</v>
      </c>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row>
    <row r="30" spans="1:483" x14ac:dyDescent="0.25">
      <c r="A30" s="33" t="s">
        <v>1151</v>
      </c>
      <c r="B30" t="s">
        <v>1942</v>
      </c>
      <c r="C30" s="25">
        <f>IF(ISBLANK(LitRev!C30),".",LitRev!C30)</f>
        <v>1</v>
      </c>
      <c r="D30" s="25">
        <f>IF(ISBLANK(LitRev!D30),".",LitRev!D30)</f>
        <v>1</v>
      </c>
      <c r="E30" s="25">
        <f>IF(ISBLANK(LitRev!E30),".",LitRev!E30)</f>
        <v>1</v>
      </c>
      <c r="F30" s="25">
        <f>IF(ISBLANK(LitRev!F30),".",LitRev!F30)</f>
        <v>1</v>
      </c>
      <c r="G30" s="25">
        <f>IF(ISBLANK(LitRev!G30),".",LitRev!G30)</f>
        <v>1</v>
      </c>
      <c r="H30" s="25">
        <f>IF(ISBLANK(LitRev!H30),".",LitRev!H30)</f>
        <v>1</v>
      </c>
      <c r="I30" s="25">
        <f>IF(ISBLANK(LitRev!I30),".",LitRev!I30)</f>
        <v>1</v>
      </c>
      <c r="J30" s="25">
        <f>IF(ISBLANK(LitRev!J30),".",LitRev!J30)</f>
        <v>1</v>
      </c>
      <c r="K30" s="25">
        <f>IF(ISBLANK(LitRev!K30),".",LitRev!K30)</f>
        <v>1</v>
      </c>
      <c r="L30" s="25">
        <f>IF(ISBLANK(LitRev!L30),".",LitRev!L30)</f>
        <v>1</v>
      </c>
      <c r="M30" s="25">
        <f>IF(ISBLANK(LitRev!M30),".",LitRev!M30)</f>
        <v>1</v>
      </c>
      <c r="N30" s="25">
        <f>IF(ISBLANK(LitRev!N30),".",LitRev!N30)</f>
        <v>1</v>
      </c>
      <c r="O30" s="25">
        <f>IF(ISBLANK(LitRev!O30),".",LitRev!O30)</f>
        <v>1</v>
      </c>
      <c r="P30" s="25">
        <f>IF(ISBLANK(LitRev!P30),".",LitRev!P30)</f>
        <v>1</v>
      </c>
      <c r="Q30" s="25">
        <f>IF(ISBLANK(LitRev!Q30),".",LitRev!Q30)</f>
        <v>1</v>
      </c>
      <c r="R30" s="25">
        <f>IF(ISBLANK(LitRev!R30),".",LitRev!R30)</f>
        <v>1</v>
      </c>
      <c r="S30" s="25">
        <f>IF(ISBLANK(LitRev!S30),".",LitRev!S30)</f>
        <v>1</v>
      </c>
      <c r="T30" s="25">
        <f>IF(ISBLANK(LitRev!T30),".",LitRev!T30)</f>
        <v>1</v>
      </c>
      <c r="U30" s="25">
        <f>IF(ISBLANK(LitRev!U30),".",LitRev!U30)</f>
        <v>1</v>
      </c>
      <c r="V30" s="25">
        <f>IF(ISBLANK(LitRev!V30),".",LitRev!V30)</f>
        <v>1</v>
      </c>
      <c r="W30" s="25">
        <f>IF(ISBLANK(LitRev!W30),".",LitRev!W30)</f>
        <v>1</v>
      </c>
      <c r="X30" s="25">
        <f>IF(ISBLANK(LitRev!X30),".",LitRev!X30)</f>
        <v>1</v>
      </c>
      <c r="Y30" s="25">
        <f>IF(ISBLANK(LitRev!Y30),".",LitRev!Y30)</f>
        <v>1</v>
      </c>
      <c r="Z30" s="25">
        <f>IF(ISBLANK(LitRev!Z30),".",LitRev!Z30)</f>
        <v>1</v>
      </c>
      <c r="AA30" s="25">
        <f>IF(ISBLANK(LitRev!AA30),".",LitRev!AA30)</f>
        <v>1</v>
      </c>
      <c r="AB30" s="25">
        <f>IF(ISBLANK(LitRev!AB30),".",LitRev!AB30)</f>
        <v>1</v>
      </c>
      <c r="AC30" s="25">
        <f>IF(ISBLANK(LitRev!AC30),".",LitRev!AC30)</f>
        <v>1</v>
      </c>
      <c r="AD30" s="25">
        <f>IF(ISBLANK(LitRev!AD30),".",LitRev!AD30)</f>
        <v>1</v>
      </c>
      <c r="AE30" s="25">
        <f>IF(ISBLANK(LitRev!AE30),".",LitRev!AE30)</f>
        <v>1</v>
      </c>
      <c r="AF30" s="25">
        <f>IF(ISBLANK(LitRev!AF30),".",LitRev!AF30)</f>
        <v>1</v>
      </c>
      <c r="AG30" s="25">
        <f>IF(ISBLANK(LitRev!AG30),".",LitRev!AG30)</f>
        <v>1</v>
      </c>
      <c r="AH30" s="25">
        <f>IF(ISBLANK(LitRev!AH30),".",LitRev!AH30)</f>
        <v>1</v>
      </c>
      <c r="AI30" s="25">
        <f>IF(ISBLANK(LitRev!AI30),".",LitRev!AI30)</f>
        <v>1</v>
      </c>
      <c r="AJ30" s="25">
        <f>IF(ISBLANK(LitRev!AJ30),".",LitRev!AJ30)</f>
        <v>1</v>
      </c>
      <c r="AK30" s="25">
        <f>IF(ISBLANK(LitRev!AK30),".",LitRev!AK30)</f>
        <v>1</v>
      </c>
      <c r="AL30" s="25">
        <f>IF(ISBLANK(LitRev!AL30),".",LitRev!AL30)</f>
        <v>1</v>
      </c>
      <c r="AM30" s="25">
        <f>IF(ISBLANK(LitRev!AM30),".",LitRev!AM30)</f>
        <v>1</v>
      </c>
      <c r="AN30" s="25">
        <f>IF(ISBLANK(LitRev!AN30),".",LitRev!AN30)</f>
        <v>1</v>
      </c>
      <c r="AO30" s="25">
        <f>IF(ISBLANK(LitRev!AO30),".",LitRev!AO30)</f>
        <v>1</v>
      </c>
      <c r="AP30" s="25">
        <f>IF(ISBLANK(LitRev!AP30),".",LitRev!AP30)</f>
        <v>1</v>
      </c>
      <c r="AQ30" s="25">
        <f>IF(ISBLANK(LitRev!AQ30),".",LitRev!AQ30)</f>
        <v>1</v>
      </c>
      <c r="AR30" s="25">
        <f>IF(ISBLANK(LitRev!AR30),".",LitRev!AR30)</f>
        <v>1</v>
      </c>
      <c r="AS30" s="25">
        <f>IF(ISBLANK(LitRev!AS30),".",LitRev!AS30)</f>
        <v>1</v>
      </c>
      <c r="AT30" s="25">
        <f>IF(ISBLANK(LitRev!AT30),".",LitRev!AT30)</f>
        <v>1</v>
      </c>
      <c r="AU30" s="25">
        <f>IF(ISBLANK(LitRev!AU30),".",LitRev!AU30)</f>
        <v>1</v>
      </c>
      <c r="AV30" s="25">
        <f>IF(ISBLANK(LitRev!AV30),".",LitRev!AV30)</f>
        <v>1</v>
      </c>
      <c r="AW30" s="25">
        <f>IF(ISBLANK(LitRev!AW30),".",LitRev!AW30)</f>
        <v>1</v>
      </c>
      <c r="AX30" s="25">
        <f>IF(ISBLANK(LitRev!AX30),".",LitRev!AX30)</f>
        <v>1</v>
      </c>
      <c r="AY30" s="25">
        <f>IF(ISBLANK(LitRev!AY30),".",LitRev!AY30)</f>
        <v>1</v>
      </c>
      <c r="AZ30" s="25">
        <f>IF(ISBLANK(LitRev!AZ30),".",LitRev!AZ30)</f>
        <v>1</v>
      </c>
      <c r="BA30" s="25">
        <f>IF(ISBLANK(LitRev!BA30),".",LitRev!BA30)</f>
        <v>0</v>
      </c>
      <c r="BB30" s="25">
        <f>IF(ISBLANK(LitRev!BB30),".",LitRev!BB30)</f>
        <v>0</v>
      </c>
      <c r="BC30" s="25">
        <f>IF(ISBLANK(LitRev!BC30),".",LitRev!BC30)</f>
        <v>0</v>
      </c>
      <c r="BD30" s="25">
        <f>IF(ISBLANK(LitRev!BD30),".",LitRev!BD30)</f>
        <v>0</v>
      </c>
      <c r="BE30" s="25">
        <f>IF(ISBLANK(LitRev!BE30),".",LitRev!BE30)</f>
        <v>0</v>
      </c>
      <c r="BF30" s="25">
        <f>IF(ISBLANK(LitRev!BF30),".",LitRev!BF30)</f>
        <v>0</v>
      </c>
      <c r="BG30" s="25">
        <f>IF(ISBLANK(LitRev!BG30),".",LitRev!BG30)</f>
        <v>1</v>
      </c>
      <c r="BH30" s="25">
        <f>IF(ISBLANK(LitRev!BH30),".",LitRev!BH30)</f>
        <v>1</v>
      </c>
      <c r="BI30" s="25">
        <f>IF(ISBLANK(LitRev!BI30),".",LitRev!BI30)</f>
        <v>1</v>
      </c>
      <c r="BJ30" s="25">
        <f>IF(ISBLANK(LitRev!BJ30),".",LitRev!BJ30)</f>
        <v>1</v>
      </c>
      <c r="BK30" s="25">
        <f>IF(ISBLANK(LitRev!BK30),".",LitRev!BK30)</f>
        <v>1</v>
      </c>
      <c r="BL30" s="25">
        <f>IF(ISBLANK(LitRev!BL30),".",LitRev!BL30)</f>
        <v>1</v>
      </c>
      <c r="BM30" s="25">
        <f>IF(ISBLANK(LitRev!BM30),".",LitRev!BM30)</f>
        <v>1</v>
      </c>
      <c r="BN30" s="25">
        <f>IF(ISBLANK(LitRev!BN30),".",LitRev!BN30)</f>
        <v>1</v>
      </c>
      <c r="BO30" s="25">
        <f>IF(ISBLANK(LitRev!BO30),".",LitRev!BO30)</f>
        <v>1</v>
      </c>
      <c r="BP30" s="25">
        <f>IF(ISBLANK(LitRev!BP30),".",LitRev!BP30)</f>
        <v>1</v>
      </c>
      <c r="BQ30" s="25">
        <f>IF(ISBLANK(LitRev!BQ30),".",LitRev!BQ30)</f>
        <v>1</v>
      </c>
      <c r="BR30" s="25">
        <f>IF(ISBLANK(LitRev!BR30),".",LitRev!BR30)</f>
        <v>1</v>
      </c>
      <c r="BS30" s="25">
        <f>IF(ISBLANK(LitRev!BS30),".",LitRev!BS30)</f>
        <v>0</v>
      </c>
      <c r="BT30" s="25">
        <f>IF(ISBLANK(LitRev!BT30),".",LitRev!BT30)</f>
        <v>1</v>
      </c>
      <c r="BU30" s="25">
        <f>IF(ISBLANK(LitRev!BU30),".",LitRev!BU30)</f>
        <v>1</v>
      </c>
      <c r="BV30" s="25">
        <f>IF(ISBLANK(LitRev!BV30),".",LitRev!BV30)</f>
        <v>1</v>
      </c>
      <c r="BW30" s="25">
        <f>IF(ISBLANK(LitRev!BW30),".",LitRev!BW30)</f>
        <v>1</v>
      </c>
      <c r="BX30" s="25">
        <f>IF(ISBLANK(LitRev!BX30),".",LitRev!BX30)</f>
        <v>1</v>
      </c>
      <c r="BY30" s="25">
        <f>IF(ISBLANK(LitRev!BY30),".",LitRev!BY30)</f>
        <v>1</v>
      </c>
      <c r="BZ30" s="25">
        <f>IF(ISBLANK(LitRev!BZ30),".",LitRev!BZ30)</f>
        <v>1</v>
      </c>
      <c r="CA30" s="25">
        <f>IF(ISBLANK(LitRev!CA30),".",LitRev!CA30)</f>
        <v>1</v>
      </c>
      <c r="CB30" s="25">
        <f>IF(ISBLANK(LitRev!CB30),".",LitRev!CB30)</f>
        <v>1</v>
      </c>
      <c r="CC30" s="25">
        <f>IF(ISBLANK(LitRev!CC30),".",LitRev!CC30)</f>
        <v>1</v>
      </c>
      <c r="CD30" s="25">
        <f>IF(ISBLANK(LitRev!CD30),".",LitRev!CD30)</f>
        <v>1</v>
      </c>
      <c r="CE30" s="25">
        <f>IF(ISBLANK(LitRev!CE30),".",LitRev!CE30)</f>
        <v>1</v>
      </c>
      <c r="CF30" s="25">
        <f>IF(ISBLANK(LitRev!CF30),".",LitRev!CF30)</f>
        <v>0</v>
      </c>
      <c r="CG30" s="25">
        <f>IF(ISBLANK(LitRev!CG30),".",LitRev!CG30)</f>
        <v>0</v>
      </c>
      <c r="CH30" s="25">
        <f>IF(ISBLANK(LitRev!CH30),".",LitRev!CH30)</f>
        <v>0</v>
      </c>
      <c r="CI30" s="25">
        <f>IF(ISBLANK(LitRev!CI30),".",LitRev!CI30)</f>
        <v>0</v>
      </c>
      <c r="CJ30" s="25">
        <f>IF(ISBLANK(LitRev!CJ30),".",LitRev!CJ30)</f>
        <v>0</v>
      </c>
      <c r="CK30" s="25">
        <f>IF(ISBLANK(LitRev!CK30),".",LitRev!CK30)</f>
        <v>0</v>
      </c>
      <c r="CL30" s="25">
        <f>IF(ISBLANK(LitRev!CL30),".",LitRev!CL30)</f>
        <v>0</v>
      </c>
      <c r="CM30" s="25">
        <f>IF(ISBLANK(LitRev!CM30),".",LitRev!CM30)</f>
        <v>0</v>
      </c>
      <c r="CN30" s="25">
        <f>IF(ISBLANK(LitRev!CN30),".",LitRev!CN30)</f>
        <v>0</v>
      </c>
      <c r="CO30" s="25">
        <f>IF(ISBLANK(LitRev!CO30),".",LitRev!CO30)</f>
        <v>0</v>
      </c>
      <c r="CP30" s="25">
        <f>IF(ISBLANK(LitRev!CP30),".",LitRev!CP30)</f>
        <v>1</v>
      </c>
      <c r="CQ30" s="25">
        <f>IF(ISBLANK(LitRev!CQ30),".",LitRev!CQ30)</f>
        <v>1</v>
      </c>
      <c r="CR30" s="25">
        <f>IF(ISBLANK(LitRev!CR30),".",LitRev!CR30)</f>
        <v>1</v>
      </c>
      <c r="CS30" s="25">
        <f>IF(ISBLANK(LitRev!CS30),".",LitRev!CS30)</f>
        <v>1</v>
      </c>
      <c r="CT30" s="25">
        <f>IF(ISBLANK(LitRev!CT30),".",LitRev!CT30)</f>
        <v>0</v>
      </c>
      <c r="CU30" s="25">
        <f>IF(ISBLANK(LitRev!CU30),".",LitRev!CU30)</f>
        <v>0</v>
      </c>
      <c r="CV30" s="25">
        <f>IF(ISBLANK(LitRev!CV30),".",LitRev!CV30)</f>
        <v>0</v>
      </c>
      <c r="CW30" s="25">
        <f>IF(ISBLANK(LitRev!CW30),".",LitRev!CW30)</f>
        <v>0</v>
      </c>
      <c r="CX30" s="25">
        <f>IF(ISBLANK(LitRev!CX30),".",LitRev!CX30)</f>
        <v>0</v>
      </c>
      <c r="CY30" s="25">
        <f>IF(ISBLANK(LitRev!CY30),".",LitRev!CY30)</f>
        <v>0</v>
      </c>
      <c r="CZ30" s="25">
        <f>IF(ISBLANK(LitRev!CZ30),".",LitRev!CZ30)</f>
        <v>0</v>
      </c>
      <c r="DA30" s="25">
        <f>IF(ISBLANK(LitRev!DA30),".",LitRev!DA30)</f>
        <v>0</v>
      </c>
      <c r="DB30" s="25">
        <f>IF(ISBLANK(LitRev!DB30),".",LitRev!DB30)</f>
        <v>1</v>
      </c>
      <c r="DC30" s="25">
        <f>IF(ISBLANK(LitRev!DC30),".",LitRev!DC30)</f>
        <v>1</v>
      </c>
      <c r="DD30" s="25">
        <f>IF(ISBLANK(LitRev!DD30),".",LitRev!DD30)</f>
        <v>1</v>
      </c>
      <c r="DE30" s="25">
        <f>IF(ISBLANK(LitRev!DE30),".",LitRev!DE30)</f>
        <v>1</v>
      </c>
      <c r="DF30" s="25">
        <f>IF(ISBLANK(LitRev!DF30),".",LitRev!DF30)</f>
        <v>1</v>
      </c>
      <c r="DG30" s="25">
        <f>IF(ISBLANK(LitRev!DG30),".",LitRev!DG30)</f>
        <v>1</v>
      </c>
      <c r="DH30" s="25">
        <f>IF(ISBLANK(LitRev!DH30),".",LitRev!DH30)</f>
        <v>1</v>
      </c>
      <c r="DI30" s="25">
        <f>IF(ISBLANK(LitRev!DI30),".",LitRev!DI30)</f>
        <v>1</v>
      </c>
      <c r="DJ30" s="25">
        <f>IF(ISBLANK(LitRev!DJ30),".",LitRev!DJ30)</f>
        <v>1</v>
      </c>
      <c r="DK30" s="25">
        <f>IF(ISBLANK(LitRev!DK30),".",LitRev!DK30)</f>
        <v>1</v>
      </c>
      <c r="DL30" s="25">
        <f>IF(ISBLANK(LitRev!DL30),".",LitRev!DL30)</f>
        <v>1</v>
      </c>
      <c r="DM30" s="25">
        <f>IF(ISBLANK(LitRev!DM30),".",LitRev!DM30)</f>
        <v>1</v>
      </c>
      <c r="DN30" s="25">
        <f>IF(ISBLANK(LitRev!DN30),".",LitRev!DN30)</f>
        <v>1</v>
      </c>
      <c r="DO30" s="25">
        <f>IF(ISBLANK(LitRev!DO30),".",LitRev!DO30)</f>
        <v>1</v>
      </c>
      <c r="DP30" s="25">
        <f>IF(ISBLANK(LitRev!DP30),".",LitRev!DP30)</f>
        <v>1</v>
      </c>
      <c r="DQ30" s="25">
        <f>IF(ISBLANK(LitRev!DQ30),".",LitRev!DQ30)</f>
        <v>1</v>
      </c>
      <c r="DR30" s="25">
        <f>IF(ISBLANK(LitRev!DR30),".",LitRev!DR30)</f>
        <v>1</v>
      </c>
      <c r="DS30" s="25">
        <f>IF(ISBLANK(LitRev!DS30),".",LitRev!DS30)</f>
        <v>1</v>
      </c>
      <c r="DT30" s="25">
        <f>IF(ISBLANK(LitRev!DT30),".",LitRev!DT30)</f>
        <v>1</v>
      </c>
      <c r="DU30" s="25">
        <f>IF(ISBLANK(LitRev!DU30),".",LitRev!DU30)</f>
        <v>1</v>
      </c>
      <c r="DV30" s="25">
        <f>IF(ISBLANK(LitRev!DV30),".",LitRev!DV30)</f>
        <v>1</v>
      </c>
      <c r="DW30" s="25">
        <f>IF(ISBLANK(LitRev!DW30),".",LitRev!DW30)</f>
        <v>1</v>
      </c>
      <c r="DX30" s="25">
        <f>IF(ISBLANK(LitRev!DX30),".",LitRev!DX30)</f>
        <v>1</v>
      </c>
      <c r="DY30" s="25">
        <f>IF(ISBLANK(LitRev!DY30),".",LitRev!DY30)</f>
        <v>1</v>
      </c>
      <c r="DZ30" s="25">
        <f>IF(ISBLANK(LitRev!DZ30),".",LitRev!DZ30)</f>
        <v>1</v>
      </c>
      <c r="EA30" s="25">
        <f>IF(ISBLANK(LitRev!EA30),".",LitRev!EA30)</f>
        <v>1</v>
      </c>
      <c r="EB30" s="25">
        <f>IF(ISBLANK(LitRev!EB30),".",LitRev!EB30)</f>
        <v>1</v>
      </c>
      <c r="EC30" s="25">
        <f>IF(ISBLANK(LitRev!EC30),".",LitRev!EC30)</f>
        <v>1</v>
      </c>
      <c r="ED30" s="25">
        <f>IF(ISBLANK(LitRev!ED30),".",LitRev!ED30)</f>
        <v>1</v>
      </c>
      <c r="EE30" s="25">
        <f>IF(ISBLANK(LitRev!EE30),".",LitRev!EE30)</f>
        <v>1</v>
      </c>
      <c r="EF30" s="25">
        <f>IF(ISBLANK(LitRev!EF30),".",LitRev!EF30)</f>
        <v>1</v>
      </c>
      <c r="EG30" s="25">
        <f>IF(ISBLANK(LitRev!EG30),".",LitRev!EG30)</f>
        <v>1</v>
      </c>
      <c r="EH30" s="25">
        <f>IF(ISBLANK(LitRev!EH30),".",LitRev!EH30)</f>
        <v>1</v>
      </c>
      <c r="EI30" s="25">
        <f>IF(ISBLANK(LitRev!EI30),".",LitRev!EI30)</f>
        <v>1</v>
      </c>
      <c r="EJ30" s="25">
        <f>IF(ISBLANK(LitRev!EJ30),".",LitRev!EJ30)</f>
        <v>1</v>
      </c>
      <c r="EK30" s="25">
        <f>IF(ISBLANK(LitRev!EK30),".",LitRev!EK30)</f>
        <v>1</v>
      </c>
      <c r="EL30" s="25">
        <f>IF(ISBLANK(LitRev!EL30),".",LitRev!EL30)</f>
        <v>1</v>
      </c>
      <c r="EM30" s="25">
        <f>IF(ISBLANK(LitRev!EM30),".",LitRev!EM30)</f>
        <v>1</v>
      </c>
      <c r="EN30" s="25">
        <f>IF(ISBLANK(LitRev!EN30),".",LitRev!EN30)</f>
        <v>1</v>
      </c>
      <c r="EO30" s="25">
        <f>IF(ISBLANK(LitRev!EO30),".",LitRev!EO30)</f>
        <v>1</v>
      </c>
      <c r="EP30" s="25">
        <f>IF(ISBLANK(LitRev!EP30),".",LitRev!EP30)</f>
        <v>1</v>
      </c>
      <c r="EQ30" s="25">
        <f>IF(ISBLANK(LitRev!EQ30),".",LitRev!EQ30)</f>
        <v>1</v>
      </c>
      <c r="ER30" s="25">
        <f>IF(ISBLANK(LitRev!ER30),".",LitRev!ER30)</f>
        <v>1</v>
      </c>
      <c r="ES30" s="25">
        <f>IF(ISBLANK(LitRev!ES30),".",LitRev!ES30)</f>
        <v>1</v>
      </c>
      <c r="ET30" s="25">
        <f>IF(ISBLANK(LitRev!ET30),".",LitRev!ET30)</f>
        <v>1</v>
      </c>
      <c r="EU30" s="25">
        <f>IF(ISBLANK(LitRev!EU30),".",LitRev!EU30)</f>
        <v>1</v>
      </c>
      <c r="EV30" s="25">
        <f>IF(ISBLANK(LitRev!EV30),".",LitRev!EV30)</f>
        <v>1</v>
      </c>
      <c r="EW30" s="25">
        <f>IF(ISBLANK(LitRev!EW30),".",LitRev!EW30)</f>
        <v>1</v>
      </c>
      <c r="EX30" s="25">
        <f>IF(ISBLANK(LitRev!EX30),".",LitRev!EX30)</f>
        <v>1</v>
      </c>
      <c r="EY30" s="25">
        <f>IF(ISBLANK(LitRev!EY30),".",LitRev!EY30)</f>
        <v>1</v>
      </c>
      <c r="EZ30" s="25">
        <f>IF(ISBLANK(LitRev!EZ30),".",LitRev!EZ30)</f>
        <v>1</v>
      </c>
      <c r="FA30" s="25">
        <f>IF(ISBLANK(LitRev!FA30),".",LitRev!FA30)</f>
        <v>1</v>
      </c>
      <c r="FB30" s="25">
        <f>IF(ISBLANK(LitRev!FB30),".",LitRev!FB30)</f>
        <v>1</v>
      </c>
      <c r="FC30" s="25">
        <f>IF(ISBLANK(LitRev!FC30),".",LitRev!FC30)</f>
        <v>1</v>
      </c>
      <c r="FD30" s="25">
        <f>IF(ISBLANK(LitRev!FD30),".",LitRev!FD30)</f>
        <v>1</v>
      </c>
      <c r="FE30" s="25">
        <f>IF(ISBLANK(LitRev!FE30),".",LitRev!FE30)</f>
        <v>1</v>
      </c>
      <c r="FF30" s="25">
        <f>IF(ISBLANK(LitRev!FF30),".",LitRev!FF30)</f>
        <v>1</v>
      </c>
      <c r="FG30" s="25">
        <f>IF(ISBLANK(LitRev!FG30),".",LitRev!FG30)</f>
        <v>1</v>
      </c>
      <c r="FH30" s="25">
        <f>IF(ISBLANK(LitRev!FH30),".",LitRev!FH30)</f>
        <v>1</v>
      </c>
      <c r="FI30" s="25">
        <f>IF(ISBLANK(LitRev!FI30),".",LitRev!FI30)</f>
        <v>1</v>
      </c>
      <c r="FJ30" s="25">
        <f>IF(ISBLANK(LitRev!FJ30),".",LitRev!FJ30)</f>
        <v>1</v>
      </c>
      <c r="FK30" s="25">
        <f>IF(ISBLANK(LitRev!FK30),".",LitRev!FK30)</f>
        <v>1</v>
      </c>
      <c r="FL30" s="25">
        <f>IF(ISBLANK(LitRev!FL30),".",LitRev!FL30)</f>
        <v>1</v>
      </c>
      <c r="FM30" s="25">
        <f>IF(ISBLANK(LitRev!FM30),".",LitRev!FM30)</f>
        <v>1</v>
      </c>
      <c r="FN30" s="25">
        <f>IF(ISBLANK(LitRev!FN30),".",LitRev!FN30)</f>
        <v>1</v>
      </c>
      <c r="FO30" s="25">
        <f>IF(ISBLANK(LitRev!FO30),".",LitRev!FO30)</f>
        <v>0</v>
      </c>
      <c r="FP30" s="25">
        <f>IF(ISBLANK(LitRev!FP30),".",LitRev!FP30)</f>
        <v>0</v>
      </c>
      <c r="FQ30" s="25">
        <f>IF(ISBLANK(LitRev!FQ30),".",LitRev!FQ30)</f>
        <v>1</v>
      </c>
      <c r="FR30" s="25">
        <f>IF(ISBLANK(LitRev!FR30),".",LitRev!FR30)</f>
        <v>1</v>
      </c>
      <c r="FS30" s="25">
        <f>IF(ISBLANK(LitRev!FS30),".",LitRev!FS30)</f>
        <v>1</v>
      </c>
      <c r="FT30" s="25">
        <f>IF(ISBLANK(LitRev!FT30),".",LitRev!FT30)</f>
        <v>1</v>
      </c>
      <c r="FU30" s="25">
        <f>IF(ISBLANK(LitRev!FU30),".",LitRev!FU30)</f>
        <v>1</v>
      </c>
      <c r="FV30" s="25">
        <f>IF(ISBLANK(LitRev!FV30),".",LitRev!FV30)</f>
        <v>1</v>
      </c>
      <c r="FW30" s="25">
        <f>IF(ISBLANK(LitRev!FW30),".",LitRev!FW30)</f>
        <v>1</v>
      </c>
      <c r="FX30" s="25">
        <f>IF(ISBLANK(LitRev!FX30),".",LitRev!FX30)</f>
        <v>1</v>
      </c>
      <c r="FY30" s="25">
        <f>IF(ISBLANK(LitRev!FY30),".",LitRev!FY30)</f>
        <v>1</v>
      </c>
      <c r="FZ30" s="25">
        <f>IF(ISBLANK(LitRev!FZ30),".",LitRev!FZ30)</f>
        <v>1</v>
      </c>
      <c r="GA30" s="25">
        <f>IF(ISBLANK(LitRev!GA30),".",LitRev!GA30)</f>
        <v>1</v>
      </c>
      <c r="GB30" s="25">
        <f>IF(ISBLANK(LitRev!GB30),".",LitRev!GB30)</f>
        <v>1</v>
      </c>
      <c r="GC30" s="25">
        <f>IF(ISBLANK(LitRev!GC30),".",LitRev!GC30)</f>
        <v>1</v>
      </c>
      <c r="GD30" s="25">
        <f>IF(ISBLANK(LitRev!GD30),".",LitRev!GD30)</f>
        <v>1</v>
      </c>
      <c r="GE30" s="25">
        <f>IF(ISBLANK(LitRev!GE30),".",LitRev!GE30)</f>
        <v>0</v>
      </c>
      <c r="GF30" s="25">
        <f>IF(ISBLANK(LitRev!GF30),".",LitRev!GF30)</f>
        <v>0</v>
      </c>
      <c r="GG30" s="25">
        <f>IF(ISBLANK(LitRev!GG30),".",LitRev!GG30)</f>
        <v>0</v>
      </c>
      <c r="GH30" s="25">
        <f>IF(ISBLANK(LitRev!GH30),".",LitRev!GH30)</f>
        <v>0</v>
      </c>
      <c r="GI30" s="25">
        <f>IF(ISBLANK(LitRev!GI30),".",LitRev!GI30)</f>
        <v>0</v>
      </c>
      <c r="GJ30" s="25">
        <f>IF(ISBLANK(LitRev!GJ30),".",LitRev!GJ30)</f>
        <v>0</v>
      </c>
      <c r="GK30" s="25">
        <f>IF(ISBLANK(LitRev!GK30),".",LitRev!GK30)</f>
        <v>0</v>
      </c>
      <c r="GL30" s="25">
        <f>IF(ISBLANK(LitRev!GL30),".",LitRev!GL30)</f>
        <v>0</v>
      </c>
      <c r="GM30" s="25">
        <f>IF(ISBLANK(LitRev!GM30),".",LitRev!GM30)</f>
        <v>0</v>
      </c>
      <c r="GN30" s="25">
        <f>IF(ISBLANK(LitRev!GN30),".",LitRev!GN30)</f>
        <v>0</v>
      </c>
      <c r="GO30" s="25">
        <f>IF(ISBLANK(LitRev!GO30),".",LitRev!GO30)</f>
        <v>0</v>
      </c>
      <c r="GP30" s="25">
        <f>IF(ISBLANK(LitRev!GP30),".",LitRev!GP30)</f>
        <v>1</v>
      </c>
      <c r="GQ30" s="25">
        <f>IF(ISBLANK(LitRev!GQ30),".",LitRev!GQ30)</f>
        <v>1</v>
      </c>
      <c r="GR30" s="25">
        <f>IF(ISBLANK(LitRev!GR30),".",LitRev!GR30)</f>
        <v>1</v>
      </c>
      <c r="GS30" s="25">
        <f>IF(ISBLANK(LitRev!GS30),".",LitRev!GS30)</f>
        <v>1</v>
      </c>
      <c r="GT30" s="25">
        <f>IF(ISBLANK(LitRev!GT30),".",LitRev!GT30)</f>
        <v>1</v>
      </c>
      <c r="GU30" s="25">
        <f>IF(ISBLANK(LitRev!GU30),".",LitRev!GU30)</f>
        <v>1</v>
      </c>
      <c r="GV30" s="25">
        <f>IF(ISBLANK(LitRev!GV30),".",LitRev!GV30)</f>
        <v>1</v>
      </c>
      <c r="GW30" s="25">
        <f>IF(ISBLANK(LitRev!GW30),".",LitRev!GW30)</f>
        <v>1</v>
      </c>
      <c r="GX30" s="25">
        <f>IF(ISBLANK(LitRev!GX30),".",LitRev!GX30)</f>
        <v>1</v>
      </c>
      <c r="GY30" s="25">
        <f>IF(ISBLANK(LitRev!GY30),".",LitRev!GY30)</f>
        <v>1</v>
      </c>
      <c r="GZ30" s="25">
        <f>IF(ISBLANK(LitRev!GZ30),".",LitRev!GZ30)</f>
        <v>1</v>
      </c>
      <c r="HA30" s="25">
        <f>IF(ISBLANK(LitRev!HA30),".",LitRev!HA30)</f>
        <v>1</v>
      </c>
      <c r="HB30" s="25">
        <f>IF(ISBLANK(LitRev!HB30),".",LitRev!HB30)</f>
        <v>1</v>
      </c>
      <c r="HC30" s="25">
        <f>IF(ISBLANK(LitRev!HC30),".",LitRev!HC30)</f>
        <v>1</v>
      </c>
      <c r="HD30" s="25">
        <f>IF(ISBLANK(LitRev!HD30),".",LitRev!HD30)</f>
        <v>1</v>
      </c>
      <c r="HE30" s="25">
        <f>IF(ISBLANK(LitRev!HE30),".",LitRev!HE30)</f>
        <v>1</v>
      </c>
      <c r="HF30" s="25">
        <f>IF(ISBLANK(LitRev!HF30),".",LitRev!HF30)</f>
        <v>1</v>
      </c>
      <c r="HG30" s="25">
        <f>IF(ISBLANK(LitRev!HG30),".",LitRev!HG30)</f>
        <v>1</v>
      </c>
      <c r="HH30" s="25">
        <f>IF(ISBLANK(LitRev!HH30),".",LitRev!HH30)</f>
        <v>1</v>
      </c>
      <c r="HI30" s="25">
        <f>IF(ISBLANK(LitRev!HI30),".",LitRev!HI30)</f>
        <v>1</v>
      </c>
      <c r="HJ30" s="25">
        <f>IF(ISBLANK(LitRev!HJ30),".",LitRev!HJ30)</f>
        <v>1</v>
      </c>
      <c r="HK30" s="25">
        <f>IF(ISBLANK(LitRev!HK30),".",LitRev!HK30)</f>
        <v>1</v>
      </c>
      <c r="HL30" s="25">
        <f>IF(ISBLANK(LitRev!HL30),".",LitRev!HL30)</f>
        <v>1</v>
      </c>
      <c r="HM30" s="25">
        <f>IF(ISBLANK(LitRev!HM30),".",LitRev!HM30)</f>
        <v>1</v>
      </c>
      <c r="HN30" s="25">
        <f>IF(ISBLANK(LitRev!HN30),".",LitRev!HN30)</f>
        <v>1</v>
      </c>
      <c r="HO30" s="25">
        <f>IF(ISBLANK(LitRev!HO30),".",LitRev!HO30)</f>
        <v>1</v>
      </c>
      <c r="HP30" s="25">
        <f>IF(ISBLANK(LitRev!HP30),".",LitRev!HP30)</f>
        <v>1</v>
      </c>
      <c r="HQ30" s="25">
        <f>IF(ISBLANK(LitRev!HQ30),".",LitRev!HQ30)</f>
        <v>1</v>
      </c>
      <c r="HR30" s="25">
        <f>IF(ISBLANK(LitRev!HR30),".",LitRev!HR30)</f>
        <v>1</v>
      </c>
      <c r="HS30" s="25">
        <f>IF(ISBLANK(LitRev!HS30),".",LitRev!HS30)</f>
        <v>1</v>
      </c>
      <c r="HT30" s="25">
        <f>IF(ISBLANK(LitRev!HT30),".",LitRev!HT30)</f>
        <v>1</v>
      </c>
      <c r="HU30" s="25">
        <f>IF(ISBLANK(LitRev!HU30),".",LitRev!HU30)</f>
        <v>1</v>
      </c>
      <c r="HV30" s="25">
        <f>IF(ISBLANK(LitRev!HV30),".",LitRev!HV30)</f>
        <v>1</v>
      </c>
      <c r="HW30" s="25">
        <f>IF(ISBLANK(LitRev!HW30),".",LitRev!HW30)</f>
        <v>1</v>
      </c>
      <c r="HX30" s="25">
        <f>IF(ISBLANK(LitRev!HX30),".",LitRev!HX30)</f>
        <v>1</v>
      </c>
      <c r="HY30" s="25">
        <f>IF(ISBLANK(LitRev!HY30),".",LitRev!HY30)</f>
        <v>1</v>
      </c>
      <c r="HZ30" s="25">
        <f>IF(ISBLANK(LitRev!HZ30),".",LitRev!HZ30)</f>
        <v>1</v>
      </c>
      <c r="IA30" s="25">
        <f>IF(ISBLANK(LitRev!IA30),".",LitRev!IA30)</f>
        <v>1</v>
      </c>
      <c r="IB30" s="25">
        <f>IF(ISBLANK(LitRev!IB30),".",LitRev!IB30)</f>
        <v>1</v>
      </c>
      <c r="IC30" s="25">
        <f>IF(ISBLANK(LitRev!IC30),".",LitRev!IC30)</f>
        <v>1</v>
      </c>
      <c r="ID30" s="25">
        <f>IF(ISBLANK(LitRev!ID30),".",LitRev!ID30)</f>
        <v>1</v>
      </c>
      <c r="IE30" s="25">
        <f>IF(ISBLANK(LitRev!IE30),".",LitRev!IE30)</f>
        <v>1</v>
      </c>
      <c r="IF30" s="25">
        <f>IF(ISBLANK(LitRev!IF30),".",LitRev!IF30)</f>
        <v>1</v>
      </c>
      <c r="IG30" s="25">
        <f>IF(ISBLANK(LitRev!IG30),".",LitRev!IG30)</f>
        <v>1</v>
      </c>
      <c r="IH30" s="25">
        <f>IF(ISBLANK(LitRev!IH30),".",LitRev!IH30)</f>
        <v>1</v>
      </c>
      <c r="II30" s="25">
        <f>IF(ISBLANK(LitRev!II30),".",LitRev!II30)</f>
        <v>1</v>
      </c>
      <c r="IJ30" s="25">
        <f>IF(ISBLANK(LitRev!IJ30),".",LitRev!IJ30)</f>
        <v>1</v>
      </c>
      <c r="IK30" s="25">
        <f>IF(ISBLANK(LitRev!IK30),".",LitRev!IK30)</f>
        <v>1</v>
      </c>
      <c r="IL30" s="25">
        <f>IF(ISBLANK(LitRev!IL30),".",LitRev!IL30)</f>
        <v>1</v>
      </c>
      <c r="IM30" s="25">
        <f>IF(ISBLANK(LitRev!IM30),".",LitRev!IM30)</f>
        <v>1</v>
      </c>
      <c r="IN30" s="25">
        <f>IF(ISBLANK(LitRev!IN30),".",LitRev!IN30)</f>
        <v>1</v>
      </c>
      <c r="IO30" s="25">
        <f>IF(ISBLANK(LitRev!IO30),".",LitRev!IO30)</f>
        <v>1</v>
      </c>
      <c r="IP30" s="25">
        <f>IF(ISBLANK(LitRev!IP30),".",LitRev!IP30)</f>
        <v>1</v>
      </c>
      <c r="IQ30" s="25">
        <f>IF(ISBLANK(LitRev!IQ30),".",LitRev!IQ30)</f>
        <v>1</v>
      </c>
      <c r="IR30" s="25">
        <f>IF(ISBLANK(LitRev!IR30),".",LitRev!IR30)</f>
        <v>1</v>
      </c>
      <c r="IS30" s="25">
        <f>IF(ISBLANK(LitRev!IS30),".",LitRev!IS30)</f>
        <v>1</v>
      </c>
      <c r="IT30" s="25">
        <f>IF(ISBLANK(LitRev!IT30),".",LitRev!IT30)</f>
        <v>1</v>
      </c>
      <c r="IU30" s="25">
        <f>IF(ISBLANK(LitRev!IU30),".",LitRev!IU30)</f>
        <v>1</v>
      </c>
      <c r="IV30" s="25">
        <f>IF(ISBLANK(LitRev!IV30),".",LitRev!IV30)</f>
        <v>1</v>
      </c>
      <c r="IW30" s="25">
        <f>IF(ISBLANK(LitRev!IW30),".",LitRev!IW30)</f>
        <v>1</v>
      </c>
      <c r="IX30" s="25">
        <f>IF(ISBLANK(LitRev!IX30),".",LitRev!IX30)</f>
        <v>1</v>
      </c>
      <c r="IY30" s="25">
        <f>IF(ISBLANK(LitRev!IY30),".",LitRev!IY30)</f>
        <v>1</v>
      </c>
      <c r="IZ30" s="25">
        <f>IF(ISBLANK(LitRev!IZ30),".",LitRev!IZ30)</f>
        <v>1</v>
      </c>
      <c r="JA30" s="25">
        <f>IF(ISBLANK(LitRev!JA30),".",LitRev!JA30)</f>
        <v>1</v>
      </c>
      <c r="JB30" s="25">
        <f>IF(ISBLANK(LitRev!JB30),".",LitRev!JB30)</f>
        <v>1</v>
      </c>
      <c r="JC30" s="25">
        <f>IF(ISBLANK(LitRev!JC30),".",LitRev!JC30)</f>
        <v>1</v>
      </c>
      <c r="JD30" s="25">
        <f>IF(ISBLANK(LitRev!JD30),".",LitRev!JD30)</f>
        <v>1</v>
      </c>
      <c r="JE30" s="25">
        <f>IF(ISBLANK(LitRev!JE30),".",LitRev!JE30)</f>
        <v>1</v>
      </c>
      <c r="JF30" s="25">
        <f>IF(ISBLANK(LitRev!JF30),".",LitRev!JF30)</f>
        <v>1</v>
      </c>
      <c r="JG30" s="25">
        <f>IF(ISBLANK(LitRev!JG30),".",LitRev!JG30)</f>
        <v>1</v>
      </c>
      <c r="JH30" s="25">
        <f>IF(ISBLANK(LitRev!JH30),".",LitRev!JH30)</f>
        <v>1</v>
      </c>
      <c r="JI30" s="25">
        <f>IF(ISBLANK(LitRev!JI30),".",LitRev!JI30)</f>
        <v>1</v>
      </c>
      <c r="JJ30" s="25">
        <f>IF(ISBLANK(LitRev!JJ30),".",LitRev!JJ30)</f>
        <v>1</v>
      </c>
      <c r="JK30" s="25">
        <f>IF(ISBLANK(LitRev!JK30),".",LitRev!JK30)</f>
        <v>1</v>
      </c>
      <c r="JL30" s="25">
        <f>IF(ISBLANK(LitRev!JL30),".",LitRev!JL30)</f>
        <v>1</v>
      </c>
      <c r="JM30" s="25">
        <f>IF(ISBLANK(LitRev!JM30),".",LitRev!JM30)</f>
        <v>1</v>
      </c>
      <c r="JN30" s="25">
        <f>IF(ISBLANK(LitRev!JN30),".",LitRev!JN30)</f>
        <v>1</v>
      </c>
      <c r="JO30" s="25">
        <f>IF(ISBLANK(LitRev!JO30),".",LitRev!JO30)</f>
        <v>1</v>
      </c>
      <c r="JP30" s="25">
        <f>IF(ISBLANK(LitRev!JP30),".",LitRev!JP30)</f>
        <v>1</v>
      </c>
      <c r="JQ30" s="25">
        <f>IF(ISBLANK(LitRev!JQ30),".",LitRev!JQ30)</f>
        <v>1</v>
      </c>
      <c r="JR30" s="25">
        <f>IF(ISBLANK(LitRev!JR30),".",LitRev!JR30)</f>
        <v>1</v>
      </c>
      <c r="JS30" s="25">
        <f>IF(ISBLANK(LitRev!JS30),".",LitRev!JS30)</f>
        <v>1</v>
      </c>
      <c r="JT30" s="25">
        <f>IF(ISBLANK(LitRev!JT30),".",LitRev!JT30)</f>
        <v>1</v>
      </c>
      <c r="JU30" s="25">
        <f>IF(ISBLANK(LitRev!JU30),".",LitRev!JU30)</f>
        <v>1</v>
      </c>
      <c r="JV30" s="25">
        <f>IF(ISBLANK(LitRev!JV30),".",LitRev!JV30)</f>
        <v>1</v>
      </c>
      <c r="JW30" s="25">
        <f>IF(ISBLANK(LitRev!JW30),".",LitRev!JW30)</f>
        <v>1</v>
      </c>
      <c r="JX30" s="25">
        <f>IF(ISBLANK(LitRev!JX30),".",LitRev!JX30)</f>
        <v>1</v>
      </c>
      <c r="JY30" s="25">
        <f>IF(ISBLANK(LitRev!JY30),".",LitRev!JY30)</f>
        <v>1</v>
      </c>
      <c r="JZ30" s="25">
        <f>IF(ISBLANK(LitRev!JZ30),".",LitRev!JZ30)</f>
        <v>1</v>
      </c>
      <c r="KA30" s="25">
        <f>IF(ISBLANK(LitRev!KA30),".",LitRev!KA30)</f>
        <v>1</v>
      </c>
      <c r="KB30" s="25">
        <f>IF(ISBLANK(LitRev!KB30),".",LitRev!KB30)</f>
        <v>1</v>
      </c>
      <c r="KC30" s="25">
        <f>IF(ISBLANK(LitRev!KC30),".",LitRev!KC30)</f>
        <v>1</v>
      </c>
      <c r="KD30" s="25">
        <f>IF(ISBLANK(LitRev!KD30),".",LitRev!KD30)</f>
        <v>1</v>
      </c>
      <c r="KE30" s="25">
        <f>IF(ISBLANK(LitRev!KE30),".",LitRev!KE30)</f>
        <v>1</v>
      </c>
      <c r="KF30" s="25">
        <f>IF(ISBLANK(LitRev!KF30),".",LitRev!KF30)</f>
        <v>1</v>
      </c>
      <c r="KG30" s="25">
        <f>IF(ISBLANK(LitRev!KG30),".",LitRev!KG30)</f>
        <v>1</v>
      </c>
      <c r="KH30" s="25">
        <f>IF(ISBLANK(LitRev!KH30),".",LitRev!KH30)</f>
        <v>1</v>
      </c>
      <c r="KI30" s="25">
        <f>IF(ISBLANK(LitRev!KI30),".",LitRev!KI30)</f>
        <v>1</v>
      </c>
      <c r="KJ30" s="25">
        <f>IF(ISBLANK(LitRev!KJ30),".",LitRev!KJ30)</f>
        <v>1</v>
      </c>
      <c r="KK30" s="25">
        <f>IF(ISBLANK(LitRev!KK30),".",LitRev!KK30)</f>
        <v>1</v>
      </c>
      <c r="KL30" s="25">
        <f>IF(ISBLANK(LitRev!KL30),".",LitRev!KL30)</f>
        <v>1</v>
      </c>
      <c r="KM30" s="25">
        <f>IF(ISBLANK(LitRev!KM30),".",LitRev!KM30)</f>
        <v>1</v>
      </c>
      <c r="KN30" s="25">
        <f>IF(ISBLANK(LitRev!KN30),".",LitRev!KN30)</f>
        <v>1</v>
      </c>
      <c r="KO30" s="25">
        <f>IF(ISBLANK(LitRev!KO30),".",LitRev!KO30)</f>
        <v>1</v>
      </c>
      <c r="KP30" s="25">
        <f>IF(ISBLANK(LitRev!KP30),".",LitRev!KP30)</f>
        <v>1</v>
      </c>
      <c r="KQ30" s="25">
        <f>IF(ISBLANK(LitRev!KQ30),".",LitRev!KQ30)</f>
        <v>1</v>
      </c>
      <c r="KR30" s="25">
        <f>IF(ISBLANK(LitRev!KR30),".",LitRev!KR30)</f>
        <v>1</v>
      </c>
      <c r="KS30" s="25">
        <f>IF(ISBLANK(LitRev!KS30),".",LitRev!KS30)</f>
        <v>1</v>
      </c>
      <c r="KT30" s="25">
        <f>IF(ISBLANK(LitRev!KT30),".",LitRev!KT30)</f>
        <v>1</v>
      </c>
      <c r="KU30" s="25">
        <f>IF(ISBLANK(LitRev!KU30),".",LitRev!KU30)</f>
        <v>1</v>
      </c>
      <c r="KV30" s="25">
        <f>IF(ISBLANK(LitRev!KV30),".",LitRev!KV30)</f>
        <v>1</v>
      </c>
      <c r="KW30" s="25">
        <f>IF(ISBLANK(LitRev!KW30),".",LitRev!KW30)</f>
        <v>1</v>
      </c>
      <c r="KX30" s="25">
        <f>IF(ISBLANK(LitRev!KX30),".",LitRev!KX30)</f>
        <v>1</v>
      </c>
      <c r="KY30" s="25">
        <f>IF(ISBLANK(LitRev!KY30),".",LitRev!KY30)</f>
        <v>1</v>
      </c>
      <c r="KZ30" s="25">
        <f>IF(ISBLANK(LitRev!KZ30),".",LitRev!KZ30)</f>
        <v>1</v>
      </c>
      <c r="LA30" s="25">
        <f>IF(ISBLANK(LitRev!LA30),".",LitRev!LA30)</f>
        <v>1</v>
      </c>
      <c r="LB30" s="25">
        <f>IF(ISBLANK(LitRev!LB30),".",LitRev!LB30)</f>
        <v>1</v>
      </c>
      <c r="LC30" s="25">
        <f>IF(ISBLANK(LitRev!LC30),".",LitRev!LC30)</f>
        <v>1</v>
      </c>
      <c r="LD30" s="25">
        <f>IF(ISBLANK(LitRev!LD30),".",LitRev!LD30)</f>
        <v>1</v>
      </c>
      <c r="LE30" s="25">
        <f>IF(ISBLANK(LitRev!LE30),".",LitRev!LE30)</f>
        <v>1</v>
      </c>
      <c r="LF30" s="25">
        <f>IF(ISBLANK(LitRev!LF30),".",LitRev!LF30)</f>
        <v>1</v>
      </c>
      <c r="LG30" s="25">
        <f>IF(ISBLANK(LitRev!LG30),".",LitRev!LG30)</f>
        <v>1</v>
      </c>
      <c r="LH30" s="25">
        <f>IF(ISBLANK(LitRev!LH30),".",LitRev!LH30)</f>
        <v>1</v>
      </c>
      <c r="LI30" s="25">
        <f>IF(ISBLANK(LitRev!LI30),".",LitRev!LI30)</f>
        <v>0</v>
      </c>
      <c r="LJ30" s="25">
        <f>IF(ISBLANK(LitRev!LJ30),".",LitRev!LJ30)</f>
        <v>0</v>
      </c>
      <c r="LK30" s="25">
        <f>IF(ISBLANK(LitRev!LK30),".",LitRev!LK30)</f>
        <v>1</v>
      </c>
      <c r="LL30" s="25">
        <f>IF(ISBLANK(LitRev!LL30),".",LitRev!LL30)</f>
        <v>1</v>
      </c>
      <c r="LM30" s="25">
        <f>IF(ISBLANK(LitRev!LM30),".",LitRev!LM30)</f>
        <v>1</v>
      </c>
      <c r="LN30" s="25">
        <f>IF(ISBLANK(LitRev!LN30),".",LitRev!LN30)</f>
        <v>1</v>
      </c>
      <c r="LO30" s="25">
        <f>IF(ISBLANK(LitRev!LO30),".",LitRev!LO30)</f>
        <v>1</v>
      </c>
      <c r="LP30" s="25">
        <f>IF(ISBLANK(LitRev!LP30),".",LitRev!LP30)</f>
        <v>1</v>
      </c>
      <c r="LQ30" s="25">
        <f>IF(ISBLANK(LitRev!LQ30),".",LitRev!LQ30)</f>
        <v>1</v>
      </c>
      <c r="LR30" s="25">
        <f>IF(ISBLANK(LitRev!LR30),".",LitRev!LR30)</f>
        <v>1</v>
      </c>
      <c r="LS30" s="25">
        <f>IF(ISBLANK(LitRev!LS30),".",LitRev!LS30)</f>
        <v>1</v>
      </c>
      <c r="LT30" s="25">
        <f>IF(ISBLANK(LitRev!LT30),".",LitRev!LT30)</f>
        <v>1</v>
      </c>
      <c r="LU30" s="25">
        <f>IF(ISBLANK(LitRev!LU30),".",LitRev!LU30)</f>
        <v>1</v>
      </c>
      <c r="LV30" s="25">
        <f>IF(ISBLANK(LitRev!LV30),".",LitRev!LV30)</f>
        <v>1</v>
      </c>
      <c r="LW30" s="25">
        <f>IF(ISBLANK(LitRev!LW30),".",LitRev!LW30)</f>
        <v>1</v>
      </c>
      <c r="LX30" s="25">
        <f>IF(ISBLANK(LitRev!LX30),".",LitRev!LX30)</f>
        <v>1</v>
      </c>
      <c r="LY30" s="25">
        <f>IF(ISBLANK(LitRev!LY30),".",LitRev!LY30)</f>
        <v>1</v>
      </c>
      <c r="LZ30" s="25">
        <f>IF(ISBLANK(LitRev!LZ30),".",LitRev!LZ30)</f>
        <v>1</v>
      </c>
      <c r="MA30" s="25">
        <f>IF(ISBLANK(LitRev!MA30),".",LitRev!MA30)</f>
        <v>1</v>
      </c>
      <c r="MB30" s="25">
        <f>IF(ISBLANK(LitRev!MB30),".",LitRev!MB30)</f>
        <v>1</v>
      </c>
      <c r="MC30" s="25">
        <f>IF(ISBLANK(LitRev!MC30),".",LitRev!MC30)</f>
        <v>1</v>
      </c>
      <c r="MD30" s="25">
        <f>IF(ISBLANK(LitRev!MD30),".",LitRev!MD30)</f>
        <v>1</v>
      </c>
      <c r="ME30" s="25">
        <f>IF(ISBLANK(LitRev!ME30),".",LitRev!ME30)</f>
        <v>1</v>
      </c>
      <c r="MF30" s="25">
        <f>IF(ISBLANK(LitRev!MF30),".",LitRev!MF30)</f>
        <v>0</v>
      </c>
      <c r="MG30" s="25">
        <f>IF(ISBLANK(LitRev!MG30),".",LitRev!MG30)</f>
        <v>0</v>
      </c>
      <c r="MH30" s="25">
        <f>IF(ISBLANK(LitRev!MH30),".",LitRev!MH30)</f>
        <v>1</v>
      </c>
      <c r="MI30" s="25">
        <f>IF(ISBLANK(LitRev!MI30),".",LitRev!MI30)</f>
        <v>0</v>
      </c>
      <c r="MJ30" s="25">
        <f>IF(ISBLANK(LitRev!MJ30),".",LitRev!MJ30)</f>
        <v>0</v>
      </c>
      <c r="MK30" s="25">
        <f>IF(ISBLANK(LitRev!MK30),".",LitRev!MK30)</f>
        <v>0</v>
      </c>
      <c r="ML30" s="25">
        <f>IF(ISBLANK(LitRev!ML30),".",LitRev!ML30)</f>
        <v>0</v>
      </c>
      <c r="MM30" s="25">
        <f>IF(ISBLANK(LitRev!MM30),".",LitRev!MM30)</f>
        <v>1</v>
      </c>
      <c r="MN30" s="25">
        <f>IF(ISBLANK(LitRev!MN30),".",LitRev!MN30)</f>
        <v>1</v>
      </c>
      <c r="MO30" s="25">
        <f>IF(ISBLANK(LitRev!MO30),".",LitRev!MO30)</f>
        <v>1</v>
      </c>
      <c r="MP30" s="25">
        <f>IF(ISBLANK(LitRev!MP30),".",LitRev!MP30)</f>
        <v>1</v>
      </c>
      <c r="MQ30" s="25">
        <f>IF(ISBLANK(LitRev!MQ30),".",LitRev!MQ30)</f>
        <v>1</v>
      </c>
      <c r="MR30" s="25">
        <f>IF(ISBLANK(LitRev!MR30),".",LitRev!MR30)</f>
        <v>1</v>
      </c>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row>
    <row r="31" spans="1:483" x14ac:dyDescent="0.25">
      <c r="A31" s="33" t="s">
        <v>1152</v>
      </c>
      <c r="B31" t="s">
        <v>1943</v>
      </c>
      <c r="C31" s="25">
        <f>IF(ISBLANK(LitRev!C31),".",LitRev!C31)</f>
        <v>0</v>
      </c>
      <c r="D31" s="25">
        <f>IF(ISBLANK(LitRev!D31),".",LitRev!D31)</f>
        <v>0</v>
      </c>
      <c r="E31" s="25">
        <f>IF(ISBLANK(LitRev!E31),".",LitRev!E31)</f>
        <v>0</v>
      </c>
      <c r="F31" s="25">
        <f>IF(ISBLANK(LitRev!F31),".",LitRev!F31)</f>
        <v>0</v>
      </c>
      <c r="G31" s="25">
        <f>IF(ISBLANK(LitRev!G31),".",LitRev!G31)</f>
        <v>0</v>
      </c>
      <c r="H31" s="25">
        <f>IF(ISBLANK(LitRev!H31),".",LitRev!H31)</f>
        <v>0</v>
      </c>
      <c r="I31" s="25">
        <f>IF(ISBLANK(LitRev!I31),".",LitRev!I31)</f>
        <v>0</v>
      </c>
      <c r="J31" s="25">
        <f>IF(ISBLANK(LitRev!J31),".",LitRev!J31)</f>
        <v>0</v>
      </c>
      <c r="K31" s="25">
        <f>IF(ISBLANK(LitRev!K31),".",LitRev!K31)</f>
        <v>0</v>
      </c>
      <c r="L31" s="25">
        <f>IF(ISBLANK(LitRev!L31),".",LitRev!L31)</f>
        <v>0</v>
      </c>
      <c r="M31" s="25">
        <f>IF(ISBLANK(LitRev!M31),".",LitRev!M31)</f>
        <v>0</v>
      </c>
      <c r="N31" s="25">
        <f>IF(ISBLANK(LitRev!N31),".",LitRev!N31)</f>
        <v>0</v>
      </c>
      <c r="O31" s="25">
        <f>IF(ISBLANK(LitRev!O31),".",LitRev!O31)</f>
        <v>0</v>
      </c>
      <c r="P31" s="25">
        <f>IF(ISBLANK(LitRev!P31),".",LitRev!P31)</f>
        <v>0</v>
      </c>
      <c r="Q31" s="25">
        <f>IF(ISBLANK(LitRev!Q31),".",LitRev!Q31)</f>
        <v>0</v>
      </c>
      <c r="R31" s="25">
        <f>IF(ISBLANK(LitRev!R31),".",LitRev!R31)</f>
        <v>0</v>
      </c>
      <c r="S31" s="25">
        <f>IF(ISBLANK(LitRev!S31),".",LitRev!S31)</f>
        <v>0</v>
      </c>
      <c r="T31" s="25">
        <f>IF(ISBLANK(LitRev!T31),".",LitRev!T31)</f>
        <v>0</v>
      </c>
      <c r="U31" s="25">
        <f>IF(ISBLANK(LitRev!U31),".",LitRev!U31)</f>
        <v>0</v>
      </c>
      <c r="V31" s="25">
        <f>IF(ISBLANK(LitRev!V31),".",LitRev!V31)</f>
        <v>0</v>
      </c>
      <c r="W31" s="25">
        <f>IF(ISBLANK(LitRev!W31),".",LitRev!W31)</f>
        <v>0</v>
      </c>
      <c r="X31" s="25">
        <f>IF(ISBLANK(LitRev!X31),".",LitRev!X31)</f>
        <v>0</v>
      </c>
      <c r="Y31" s="25">
        <f>IF(ISBLANK(LitRev!Y31),".",LitRev!Y31)</f>
        <v>0</v>
      </c>
      <c r="Z31" s="25">
        <f>IF(ISBLANK(LitRev!Z31),".",LitRev!Z31)</f>
        <v>0</v>
      </c>
      <c r="AA31" s="25">
        <f>IF(ISBLANK(LitRev!AA31),".",LitRev!AA31)</f>
        <v>0</v>
      </c>
      <c r="AB31" s="25">
        <f>IF(ISBLANK(LitRev!AB31),".",LitRev!AB31)</f>
        <v>0</v>
      </c>
      <c r="AC31" s="25">
        <f>IF(ISBLANK(LitRev!AC31),".",LitRev!AC31)</f>
        <v>0</v>
      </c>
      <c r="AD31" s="25">
        <f>IF(ISBLANK(LitRev!AD31),".",LitRev!AD31)</f>
        <v>0</v>
      </c>
      <c r="AE31" s="25">
        <f>IF(ISBLANK(LitRev!AE31),".",LitRev!AE31)</f>
        <v>0</v>
      </c>
      <c r="AF31" s="25">
        <f>IF(ISBLANK(LitRev!AF31),".",LitRev!AF31)</f>
        <v>0</v>
      </c>
      <c r="AG31" s="25">
        <f>IF(ISBLANK(LitRev!AG31),".",LitRev!AG31)</f>
        <v>0</v>
      </c>
      <c r="AH31" s="25">
        <f>IF(ISBLANK(LitRev!AH31),".",LitRev!AH31)</f>
        <v>0</v>
      </c>
      <c r="AI31" s="25">
        <f>IF(ISBLANK(LitRev!AI31),".",LitRev!AI31)</f>
        <v>0</v>
      </c>
      <c r="AJ31" s="25">
        <f>IF(ISBLANK(LitRev!AJ31),".",LitRev!AJ31)</f>
        <v>0</v>
      </c>
      <c r="AK31" s="25">
        <f>IF(ISBLANK(LitRev!AK31),".",LitRev!AK31)</f>
        <v>0</v>
      </c>
      <c r="AL31" s="25">
        <f>IF(ISBLANK(LitRev!AL31),".",LitRev!AL31)</f>
        <v>0</v>
      </c>
      <c r="AM31" s="25">
        <f>IF(ISBLANK(LitRev!AM31),".",LitRev!AM31)</f>
        <v>0</v>
      </c>
      <c r="AN31" s="25">
        <f>IF(ISBLANK(LitRev!AN31),".",LitRev!AN31)</f>
        <v>0</v>
      </c>
      <c r="AO31" s="25">
        <f>IF(ISBLANK(LitRev!AO31),".",LitRev!AO31)</f>
        <v>0</v>
      </c>
      <c r="AP31" s="25">
        <f>IF(ISBLANK(LitRev!AP31),".",LitRev!AP31)</f>
        <v>0</v>
      </c>
      <c r="AQ31" s="25">
        <f>IF(ISBLANK(LitRev!AQ31),".",LitRev!AQ31)</f>
        <v>0</v>
      </c>
      <c r="AR31" s="25">
        <f>IF(ISBLANK(LitRev!AR31),".",LitRev!AR31)</f>
        <v>0</v>
      </c>
      <c r="AS31" s="25">
        <f>IF(ISBLANK(LitRev!AS31),".",LitRev!AS31)</f>
        <v>0</v>
      </c>
      <c r="AT31" s="25">
        <f>IF(ISBLANK(LitRev!AT31),".",LitRev!AT31)</f>
        <v>0</v>
      </c>
      <c r="AU31" s="25">
        <f>IF(ISBLANK(LitRev!AU31),".",LitRev!AU31)</f>
        <v>0</v>
      </c>
      <c r="AV31" s="25">
        <f>IF(ISBLANK(LitRev!AV31),".",LitRev!AV31)</f>
        <v>0</v>
      </c>
      <c r="AW31" s="25">
        <f>IF(ISBLANK(LitRev!AW31),".",LitRev!AW31)</f>
        <v>0</v>
      </c>
      <c r="AX31" s="25">
        <f>IF(ISBLANK(LitRev!AX31),".",LitRev!AX31)</f>
        <v>0</v>
      </c>
      <c r="AY31" s="25">
        <f>IF(ISBLANK(LitRev!AY31),".",LitRev!AY31)</f>
        <v>0</v>
      </c>
      <c r="AZ31" s="25">
        <f>IF(ISBLANK(LitRev!AZ31),".",LitRev!AZ31)</f>
        <v>0</v>
      </c>
      <c r="BA31" s="25">
        <f>IF(ISBLANK(LitRev!BA31),".",LitRev!BA31)</f>
        <v>1</v>
      </c>
      <c r="BB31" s="25">
        <f>IF(ISBLANK(LitRev!BB31),".",LitRev!BB31)</f>
        <v>1</v>
      </c>
      <c r="BC31" s="25">
        <f>IF(ISBLANK(LitRev!BC31),".",LitRev!BC31)</f>
        <v>1</v>
      </c>
      <c r="BD31" s="25">
        <f>IF(ISBLANK(LitRev!BD31),".",LitRev!BD31)</f>
        <v>1</v>
      </c>
      <c r="BE31" s="25">
        <f>IF(ISBLANK(LitRev!BE31),".",LitRev!BE31)</f>
        <v>0</v>
      </c>
      <c r="BF31" s="25">
        <f>IF(ISBLANK(LitRev!BF31),".",LitRev!BF31)</f>
        <v>0</v>
      </c>
      <c r="BG31" s="25">
        <f>IF(ISBLANK(LitRev!BG31),".",LitRev!BG31)</f>
        <v>0</v>
      </c>
      <c r="BH31" s="25">
        <f>IF(ISBLANK(LitRev!BH31),".",LitRev!BH31)</f>
        <v>0</v>
      </c>
      <c r="BI31" s="25">
        <f>IF(ISBLANK(LitRev!BI31),".",LitRev!BI31)</f>
        <v>0</v>
      </c>
      <c r="BJ31" s="25">
        <f>IF(ISBLANK(LitRev!BJ31),".",LitRev!BJ31)</f>
        <v>0</v>
      </c>
      <c r="BK31" s="25">
        <f>IF(ISBLANK(LitRev!BK31),".",LitRev!BK31)</f>
        <v>0</v>
      </c>
      <c r="BL31" s="25">
        <f>IF(ISBLANK(LitRev!BL31),".",LitRev!BL31)</f>
        <v>0</v>
      </c>
      <c r="BM31" s="25">
        <f>IF(ISBLANK(LitRev!BM31),".",LitRev!BM31)</f>
        <v>0</v>
      </c>
      <c r="BN31" s="25">
        <f>IF(ISBLANK(LitRev!BN31),".",LitRev!BN31)</f>
        <v>0</v>
      </c>
      <c r="BO31" s="25">
        <f>IF(ISBLANK(LitRev!BO31),".",LitRev!BO31)</f>
        <v>0</v>
      </c>
      <c r="BP31" s="25">
        <f>IF(ISBLANK(LitRev!BP31),".",LitRev!BP31)</f>
        <v>0</v>
      </c>
      <c r="BQ31" s="25">
        <f>IF(ISBLANK(LitRev!BQ31),".",LitRev!BQ31)</f>
        <v>0</v>
      </c>
      <c r="BR31" s="25">
        <f>IF(ISBLANK(LitRev!BR31),".",LitRev!BR31)</f>
        <v>0</v>
      </c>
      <c r="BS31" s="25">
        <f>IF(ISBLANK(LitRev!BS31),".",LitRev!BS31)</f>
        <v>0</v>
      </c>
      <c r="BT31" s="25">
        <f>IF(ISBLANK(LitRev!BT31),".",LitRev!BT31)</f>
        <v>0</v>
      </c>
      <c r="BU31" s="25">
        <f>IF(ISBLANK(LitRev!BU31),".",LitRev!BU31)</f>
        <v>0</v>
      </c>
      <c r="BV31" s="25">
        <f>IF(ISBLANK(LitRev!BV31),".",LitRev!BV31)</f>
        <v>0</v>
      </c>
      <c r="BW31" s="25">
        <f>IF(ISBLANK(LitRev!BW31),".",LitRev!BW31)</f>
        <v>0</v>
      </c>
      <c r="BX31" s="25">
        <f>IF(ISBLANK(LitRev!BX31),".",LitRev!BX31)</f>
        <v>0</v>
      </c>
      <c r="BY31" s="25">
        <f>IF(ISBLANK(LitRev!BY31),".",LitRev!BY31)</f>
        <v>0</v>
      </c>
      <c r="BZ31" s="25">
        <f>IF(ISBLANK(LitRev!BZ31),".",LitRev!BZ31)</f>
        <v>0</v>
      </c>
      <c r="CA31" s="25">
        <f>IF(ISBLANK(LitRev!CA31),".",LitRev!CA31)</f>
        <v>0</v>
      </c>
      <c r="CB31" s="25">
        <f>IF(ISBLANK(LitRev!CB31),".",LitRev!CB31)</f>
        <v>0</v>
      </c>
      <c r="CC31" s="25">
        <f>IF(ISBLANK(LitRev!CC31),".",LitRev!CC31)</f>
        <v>0</v>
      </c>
      <c r="CD31" s="25">
        <f>IF(ISBLANK(LitRev!CD31),".",LitRev!CD31)</f>
        <v>0</v>
      </c>
      <c r="CE31" s="25">
        <f>IF(ISBLANK(LitRev!CE31),".",LitRev!CE31)</f>
        <v>0</v>
      </c>
      <c r="CF31" s="25">
        <f>IF(ISBLANK(LitRev!CF31),".",LitRev!CF31)</f>
        <v>1</v>
      </c>
      <c r="CG31" s="25">
        <f>IF(ISBLANK(LitRev!CG31),".",LitRev!CG31)</f>
        <v>1</v>
      </c>
      <c r="CH31" s="25">
        <f>IF(ISBLANK(LitRev!CH31),".",LitRev!CH31)</f>
        <v>1</v>
      </c>
      <c r="CI31" s="25">
        <f>IF(ISBLANK(LitRev!CI31),".",LitRev!CI31)</f>
        <v>1</v>
      </c>
      <c r="CJ31" s="25">
        <f>IF(ISBLANK(LitRev!CJ31),".",LitRev!CJ31)</f>
        <v>1</v>
      </c>
      <c r="CK31" s="25">
        <f>IF(ISBLANK(LitRev!CK31),".",LitRev!CK31)</f>
        <v>1</v>
      </c>
      <c r="CL31" s="25">
        <f>IF(ISBLANK(LitRev!CL31),".",LitRev!CL31)</f>
        <v>1</v>
      </c>
      <c r="CM31" s="25">
        <f>IF(ISBLANK(LitRev!CM31),".",LitRev!CM31)</f>
        <v>1</v>
      </c>
      <c r="CN31" s="25">
        <f>IF(ISBLANK(LitRev!CN31),".",LitRev!CN31)</f>
        <v>1</v>
      </c>
      <c r="CO31" s="25">
        <f>IF(ISBLANK(LitRev!CO31),".",LitRev!CO31)</f>
        <v>0</v>
      </c>
      <c r="CP31" s="25">
        <f>IF(ISBLANK(LitRev!CP31),".",LitRev!CP31)</f>
        <v>0</v>
      </c>
      <c r="CQ31" s="25">
        <f>IF(ISBLANK(LitRev!CQ31),".",LitRev!CQ31)</f>
        <v>0</v>
      </c>
      <c r="CR31" s="25">
        <f>IF(ISBLANK(LitRev!CR31),".",LitRev!CR31)</f>
        <v>0</v>
      </c>
      <c r="CS31" s="25">
        <f>IF(ISBLANK(LitRev!CS31),".",LitRev!CS31)</f>
        <v>0</v>
      </c>
      <c r="CT31" s="25">
        <f>IF(ISBLANK(LitRev!CT31),".",LitRev!CT31)</f>
        <v>1</v>
      </c>
      <c r="CU31" s="25">
        <f>IF(ISBLANK(LitRev!CU31),".",LitRev!CU31)</f>
        <v>1</v>
      </c>
      <c r="CV31" s="25">
        <f>IF(ISBLANK(LitRev!CV31),".",LitRev!CV31)</f>
        <v>1</v>
      </c>
      <c r="CW31" s="25">
        <f>IF(ISBLANK(LitRev!CW31),".",LitRev!CW31)</f>
        <v>1</v>
      </c>
      <c r="CX31" s="25">
        <f>IF(ISBLANK(LitRev!CX31),".",LitRev!CX31)</f>
        <v>1</v>
      </c>
      <c r="CY31" s="25">
        <f>IF(ISBLANK(LitRev!CY31),".",LitRev!CY31)</f>
        <v>1</v>
      </c>
      <c r="CZ31" s="25">
        <f>IF(ISBLANK(LitRev!CZ31),".",LitRev!CZ31)</f>
        <v>1</v>
      </c>
      <c r="DA31" s="25">
        <f>IF(ISBLANK(LitRev!DA31),".",LitRev!DA31)</f>
        <v>1</v>
      </c>
      <c r="DB31" s="25">
        <f>IF(ISBLANK(LitRev!DB31),".",LitRev!DB31)</f>
        <v>0</v>
      </c>
      <c r="DC31" s="25">
        <f>IF(ISBLANK(LitRev!DC31),".",LitRev!DC31)</f>
        <v>0</v>
      </c>
      <c r="DD31" s="25">
        <f>IF(ISBLANK(LitRev!DD31),".",LitRev!DD31)</f>
        <v>0</v>
      </c>
      <c r="DE31" s="25">
        <f>IF(ISBLANK(LitRev!DE31),".",LitRev!DE31)</f>
        <v>0</v>
      </c>
      <c r="DF31" s="25">
        <f>IF(ISBLANK(LitRev!DF31),".",LitRev!DF31)</f>
        <v>0</v>
      </c>
      <c r="DG31" s="25">
        <f>IF(ISBLANK(LitRev!DG31),".",LitRev!DG31)</f>
        <v>0</v>
      </c>
      <c r="DH31" s="25">
        <f>IF(ISBLANK(LitRev!DH31),".",LitRev!DH31)</f>
        <v>0</v>
      </c>
      <c r="DI31" s="25">
        <f>IF(ISBLANK(LitRev!DI31),".",LitRev!DI31)</f>
        <v>0</v>
      </c>
      <c r="DJ31" s="25">
        <f>IF(ISBLANK(LitRev!DJ31),".",LitRev!DJ31)</f>
        <v>0</v>
      </c>
      <c r="DK31" s="25">
        <f>IF(ISBLANK(LitRev!DK31),".",LitRev!DK31)</f>
        <v>0</v>
      </c>
      <c r="DL31" s="25">
        <f>IF(ISBLANK(LitRev!DL31),".",LitRev!DL31)</f>
        <v>0</v>
      </c>
      <c r="DM31" s="25">
        <f>IF(ISBLANK(LitRev!DM31),".",LitRev!DM31)</f>
        <v>0</v>
      </c>
      <c r="DN31" s="25">
        <f>IF(ISBLANK(LitRev!DN31),".",LitRev!DN31)</f>
        <v>0</v>
      </c>
      <c r="DO31" s="25">
        <f>IF(ISBLANK(LitRev!DO31),".",LitRev!DO31)</f>
        <v>0</v>
      </c>
      <c r="DP31" s="25">
        <f>IF(ISBLANK(LitRev!DP31),".",LitRev!DP31)</f>
        <v>0</v>
      </c>
      <c r="DQ31" s="25">
        <f>IF(ISBLANK(LitRev!DQ31),".",LitRev!DQ31)</f>
        <v>0</v>
      </c>
      <c r="DR31" s="25">
        <f>IF(ISBLANK(LitRev!DR31),".",LitRev!DR31)</f>
        <v>0</v>
      </c>
      <c r="DS31" s="25">
        <f>IF(ISBLANK(LitRev!DS31),".",LitRev!DS31)</f>
        <v>0</v>
      </c>
      <c r="DT31" s="25">
        <f>IF(ISBLANK(LitRev!DT31),".",LitRev!DT31)</f>
        <v>0</v>
      </c>
      <c r="DU31" s="25">
        <f>IF(ISBLANK(LitRev!DU31),".",LitRev!DU31)</f>
        <v>0</v>
      </c>
      <c r="DV31" s="25">
        <f>IF(ISBLANK(LitRev!DV31),".",LitRev!DV31)</f>
        <v>0</v>
      </c>
      <c r="DW31" s="25">
        <f>IF(ISBLANK(LitRev!DW31),".",LitRev!DW31)</f>
        <v>0</v>
      </c>
      <c r="DX31" s="25">
        <f>IF(ISBLANK(LitRev!DX31),".",LitRev!DX31)</f>
        <v>0</v>
      </c>
      <c r="DY31" s="25">
        <f>IF(ISBLANK(LitRev!DY31),".",LitRev!DY31)</f>
        <v>0</v>
      </c>
      <c r="DZ31" s="25">
        <f>IF(ISBLANK(LitRev!DZ31),".",LitRev!DZ31)</f>
        <v>0</v>
      </c>
      <c r="EA31" s="25">
        <f>IF(ISBLANK(LitRev!EA31),".",LitRev!EA31)</f>
        <v>0</v>
      </c>
      <c r="EB31" s="25">
        <f>IF(ISBLANK(LitRev!EB31),".",LitRev!EB31)</f>
        <v>0</v>
      </c>
      <c r="EC31" s="25">
        <f>IF(ISBLANK(LitRev!EC31),".",LitRev!EC31)</f>
        <v>0</v>
      </c>
      <c r="ED31" s="25">
        <f>IF(ISBLANK(LitRev!ED31),".",LitRev!ED31)</f>
        <v>0</v>
      </c>
      <c r="EE31" s="25">
        <f>IF(ISBLANK(LitRev!EE31),".",LitRev!EE31)</f>
        <v>0</v>
      </c>
      <c r="EF31" s="25">
        <f>IF(ISBLANK(LitRev!EF31),".",LitRev!EF31)</f>
        <v>0</v>
      </c>
      <c r="EG31" s="25">
        <f>IF(ISBLANK(LitRev!EG31),".",LitRev!EG31)</f>
        <v>0</v>
      </c>
      <c r="EH31" s="25">
        <f>IF(ISBLANK(LitRev!EH31),".",LitRev!EH31)</f>
        <v>0</v>
      </c>
      <c r="EI31" s="25">
        <f>IF(ISBLANK(LitRev!EI31),".",LitRev!EI31)</f>
        <v>0</v>
      </c>
      <c r="EJ31" s="25">
        <f>IF(ISBLANK(LitRev!EJ31),".",LitRev!EJ31)</f>
        <v>0</v>
      </c>
      <c r="EK31" s="25">
        <f>IF(ISBLANK(LitRev!EK31),".",LitRev!EK31)</f>
        <v>0</v>
      </c>
      <c r="EL31" s="25">
        <f>IF(ISBLANK(LitRev!EL31),".",LitRev!EL31)</f>
        <v>0</v>
      </c>
      <c r="EM31" s="25">
        <f>IF(ISBLANK(LitRev!EM31),".",LitRev!EM31)</f>
        <v>0</v>
      </c>
      <c r="EN31" s="25">
        <f>IF(ISBLANK(LitRev!EN31),".",LitRev!EN31)</f>
        <v>0</v>
      </c>
      <c r="EO31" s="25">
        <f>IF(ISBLANK(LitRev!EO31),".",LitRev!EO31)</f>
        <v>0</v>
      </c>
      <c r="EP31" s="25">
        <f>IF(ISBLANK(LitRev!EP31),".",LitRev!EP31)</f>
        <v>0</v>
      </c>
      <c r="EQ31" s="25">
        <f>IF(ISBLANK(LitRev!EQ31),".",LitRev!EQ31)</f>
        <v>0</v>
      </c>
      <c r="ER31" s="25">
        <f>IF(ISBLANK(LitRev!ER31),".",LitRev!ER31)</f>
        <v>0</v>
      </c>
      <c r="ES31" s="25">
        <f>IF(ISBLANK(LitRev!ES31),".",LitRev!ES31)</f>
        <v>0</v>
      </c>
      <c r="ET31" s="25">
        <f>IF(ISBLANK(LitRev!ET31),".",LitRev!ET31)</f>
        <v>0</v>
      </c>
      <c r="EU31" s="25">
        <f>IF(ISBLANK(LitRev!EU31),".",LitRev!EU31)</f>
        <v>0</v>
      </c>
      <c r="EV31" s="25">
        <f>IF(ISBLANK(LitRev!EV31),".",LitRev!EV31)</f>
        <v>0</v>
      </c>
      <c r="EW31" s="25">
        <f>IF(ISBLANK(LitRev!EW31),".",LitRev!EW31)</f>
        <v>0</v>
      </c>
      <c r="EX31" s="25">
        <f>IF(ISBLANK(LitRev!EX31),".",LitRev!EX31)</f>
        <v>0</v>
      </c>
      <c r="EY31" s="25">
        <f>IF(ISBLANK(LitRev!EY31),".",LitRev!EY31)</f>
        <v>0</v>
      </c>
      <c r="EZ31" s="25">
        <f>IF(ISBLANK(LitRev!EZ31),".",LitRev!EZ31)</f>
        <v>0</v>
      </c>
      <c r="FA31" s="25">
        <f>IF(ISBLANK(LitRev!FA31),".",LitRev!FA31)</f>
        <v>0</v>
      </c>
      <c r="FB31" s="25">
        <f>IF(ISBLANK(LitRev!FB31),".",LitRev!FB31)</f>
        <v>0</v>
      </c>
      <c r="FC31" s="25">
        <f>IF(ISBLANK(LitRev!FC31),".",LitRev!FC31)</f>
        <v>0</v>
      </c>
      <c r="FD31" s="25">
        <f>IF(ISBLANK(LitRev!FD31),".",LitRev!FD31)</f>
        <v>0</v>
      </c>
      <c r="FE31" s="25">
        <f>IF(ISBLANK(LitRev!FE31),".",LitRev!FE31)</f>
        <v>0</v>
      </c>
      <c r="FF31" s="25">
        <f>IF(ISBLANK(LitRev!FF31),".",LitRev!FF31)</f>
        <v>0</v>
      </c>
      <c r="FG31" s="25">
        <f>IF(ISBLANK(LitRev!FG31),".",LitRev!FG31)</f>
        <v>0</v>
      </c>
      <c r="FH31" s="25">
        <f>IF(ISBLANK(LitRev!FH31),".",LitRev!FH31)</f>
        <v>0</v>
      </c>
      <c r="FI31" s="25">
        <f>IF(ISBLANK(LitRev!FI31),".",LitRev!FI31)</f>
        <v>0</v>
      </c>
      <c r="FJ31" s="25">
        <f>IF(ISBLANK(LitRev!FJ31),".",LitRev!FJ31)</f>
        <v>0</v>
      </c>
      <c r="FK31" s="25">
        <f>IF(ISBLANK(LitRev!FK31),".",LitRev!FK31)</f>
        <v>0</v>
      </c>
      <c r="FL31" s="25">
        <f>IF(ISBLANK(LitRev!FL31),".",LitRev!FL31)</f>
        <v>0</v>
      </c>
      <c r="FM31" s="25">
        <f>IF(ISBLANK(LitRev!FM31),".",LitRev!FM31)</f>
        <v>0</v>
      </c>
      <c r="FN31" s="25">
        <f>IF(ISBLANK(LitRev!FN31),".",LitRev!FN31)</f>
        <v>0</v>
      </c>
      <c r="FO31" s="25">
        <f>IF(ISBLANK(LitRev!FO31),".",LitRev!FO31)</f>
        <v>1</v>
      </c>
      <c r="FP31" s="25">
        <f>IF(ISBLANK(LitRev!FP31),".",LitRev!FP31)</f>
        <v>1</v>
      </c>
      <c r="FQ31" s="25">
        <f>IF(ISBLANK(LitRev!FQ31),".",LitRev!FQ31)</f>
        <v>0</v>
      </c>
      <c r="FR31" s="25">
        <f>IF(ISBLANK(LitRev!FR31),".",LitRev!FR31)</f>
        <v>0</v>
      </c>
      <c r="FS31" s="25">
        <f>IF(ISBLANK(LitRev!FS31),".",LitRev!FS31)</f>
        <v>0</v>
      </c>
      <c r="FT31" s="25">
        <f>IF(ISBLANK(LitRev!FT31),".",LitRev!FT31)</f>
        <v>0</v>
      </c>
      <c r="FU31" s="25">
        <f>IF(ISBLANK(LitRev!FU31),".",LitRev!FU31)</f>
        <v>0</v>
      </c>
      <c r="FV31" s="25">
        <f>IF(ISBLANK(LitRev!FV31),".",LitRev!FV31)</f>
        <v>0</v>
      </c>
      <c r="FW31" s="25">
        <f>IF(ISBLANK(LitRev!FW31),".",LitRev!FW31)</f>
        <v>0</v>
      </c>
      <c r="FX31" s="25">
        <f>IF(ISBLANK(LitRev!FX31),".",LitRev!FX31)</f>
        <v>0</v>
      </c>
      <c r="FY31" s="25">
        <f>IF(ISBLANK(LitRev!FY31),".",LitRev!FY31)</f>
        <v>0</v>
      </c>
      <c r="FZ31" s="25">
        <f>IF(ISBLANK(LitRev!FZ31),".",LitRev!FZ31)</f>
        <v>0</v>
      </c>
      <c r="GA31" s="25">
        <f>IF(ISBLANK(LitRev!GA31),".",LitRev!GA31)</f>
        <v>0</v>
      </c>
      <c r="GB31" s="25">
        <f>IF(ISBLANK(LitRev!GB31),".",LitRev!GB31)</f>
        <v>0</v>
      </c>
      <c r="GC31" s="25">
        <f>IF(ISBLANK(LitRev!GC31),".",LitRev!GC31)</f>
        <v>0</v>
      </c>
      <c r="GD31" s="25">
        <f>IF(ISBLANK(LitRev!GD31),".",LitRev!GD31)</f>
        <v>0</v>
      </c>
      <c r="GE31" s="25">
        <f>IF(ISBLANK(LitRev!GE31),".",LitRev!GE31)</f>
        <v>1</v>
      </c>
      <c r="GF31" s="25">
        <f>IF(ISBLANK(LitRev!GF31),".",LitRev!GF31)</f>
        <v>1</v>
      </c>
      <c r="GG31" s="25">
        <f>IF(ISBLANK(LitRev!GG31),".",LitRev!GG31)</f>
        <v>1</v>
      </c>
      <c r="GH31" s="25">
        <f>IF(ISBLANK(LitRev!GH31),".",LitRev!GH31)</f>
        <v>1</v>
      </c>
      <c r="GI31" s="25">
        <f>IF(ISBLANK(LitRev!GI31),".",LitRev!GI31)</f>
        <v>1</v>
      </c>
      <c r="GJ31" s="25">
        <f>IF(ISBLANK(LitRev!GJ31),".",LitRev!GJ31)</f>
        <v>1</v>
      </c>
      <c r="GK31" s="25">
        <f>IF(ISBLANK(LitRev!GK31),".",LitRev!GK31)</f>
        <v>1</v>
      </c>
      <c r="GL31" s="25">
        <f>IF(ISBLANK(LitRev!GL31),".",LitRev!GL31)</f>
        <v>1</v>
      </c>
      <c r="GM31" s="25">
        <f>IF(ISBLANK(LitRev!GM31),".",LitRev!GM31)</f>
        <v>1</v>
      </c>
      <c r="GN31" s="25">
        <f>IF(ISBLANK(LitRev!GN31),".",LitRev!GN31)</f>
        <v>1</v>
      </c>
      <c r="GO31" s="25">
        <f>IF(ISBLANK(LitRev!GO31),".",LitRev!GO31)</f>
        <v>1</v>
      </c>
      <c r="GP31" s="25">
        <f>IF(ISBLANK(LitRev!GP31),".",LitRev!GP31)</f>
        <v>0</v>
      </c>
      <c r="GQ31" s="25">
        <f>IF(ISBLANK(LitRev!GQ31),".",LitRev!GQ31)</f>
        <v>0</v>
      </c>
      <c r="GR31" s="25">
        <f>IF(ISBLANK(LitRev!GR31),".",LitRev!GR31)</f>
        <v>0</v>
      </c>
      <c r="GS31" s="25">
        <f>IF(ISBLANK(LitRev!GS31),".",LitRev!GS31)</f>
        <v>0</v>
      </c>
      <c r="GT31" s="25">
        <f>IF(ISBLANK(LitRev!GT31),".",LitRev!GT31)</f>
        <v>0</v>
      </c>
      <c r="GU31" s="25">
        <f>IF(ISBLANK(LitRev!GU31),".",LitRev!GU31)</f>
        <v>0</v>
      </c>
      <c r="GV31" s="25">
        <f>IF(ISBLANK(LitRev!GV31),".",LitRev!GV31)</f>
        <v>0</v>
      </c>
      <c r="GW31" s="25">
        <f>IF(ISBLANK(LitRev!GW31),".",LitRev!GW31)</f>
        <v>0</v>
      </c>
      <c r="GX31" s="25">
        <f>IF(ISBLANK(LitRev!GX31),".",LitRev!GX31)</f>
        <v>0</v>
      </c>
      <c r="GY31" s="25">
        <f>IF(ISBLANK(LitRev!GY31),".",LitRev!GY31)</f>
        <v>0</v>
      </c>
      <c r="GZ31" s="25">
        <f>IF(ISBLANK(LitRev!GZ31),".",LitRev!GZ31)</f>
        <v>0</v>
      </c>
      <c r="HA31" s="25">
        <f>IF(ISBLANK(LitRev!HA31),".",LitRev!HA31)</f>
        <v>0</v>
      </c>
      <c r="HB31" s="25">
        <f>IF(ISBLANK(LitRev!HB31),".",LitRev!HB31)</f>
        <v>0</v>
      </c>
      <c r="HC31" s="25">
        <f>IF(ISBLANK(LitRev!HC31),".",LitRev!HC31)</f>
        <v>0</v>
      </c>
      <c r="HD31" s="25">
        <f>IF(ISBLANK(LitRev!HD31),".",LitRev!HD31)</f>
        <v>0</v>
      </c>
      <c r="HE31" s="25">
        <f>IF(ISBLANK(LitRev!HE31),".",LitRev!HE31)</f>
        <v>0</v>
      </c>
      <c r="HF31" s="25">
        <f>IF(ISBLANK(LitRev!HF31),".",LitRev!HF31)</f>
        <v>0</v>
      </c>
      <c r="HG31" s="25">
        <f>IF(ISBLANK(LitRev!HG31),".",LitRev!HG31)</f>
        <v>0</v>
      </c>
      <c r="HH31" s="25">
        <f>IF(ISBLANK(LitRev!HH31),".",LitRev!HH31)</f>
        <v>0</v>
      </c>
      <c r="HI31" s="25">
        <f>IF(ISBLANK(LitRev!HI31),".",LitRev!HI31)</f>
        <v>0</v>
      </c>
      <c r="HJ31" s="25">
        <f>IF(ISBLANK(LitRev!HJ31),".",LitRev!HJ31)</f>
        <v>0</v>
      </c>
      <c r="HK31" s="25">
        <f>IF(ISBLANK(LitRev!HK31),".",LitRev!HK31)</f>
        <v>0</v>
      </c>
      <c r="HL31" s="25">
        <f>IF(ISBLANK(LitRev!HL31),".",LitRev!HL31)</f>
        <v>0</v>
      </c>
      <c r="HM31" s="25">
        <f>IF(ISBLANK(LitRev!HM31),".",LitRev!HM31)</f>
        <v>0</v>
      </c>
      <c r="HN31" s="25">
        <f>IF(ISBLANK(LitRev!HN31),".",LitRev!HN31)</f>
        <v>0</v>
      </c>
      <c r="HO31" s="25">
        <f>IF(ISBLANK(LitRev!HO31),".",LitRev!HO31)</f>
        <v>0</v>
      </c>
      <c r="HP31" s="25">
        <f>IF(ISBLANK(LitRev!HP31),".",LitRev!HP31)</f>
        <v>0</v>
      </c>
      <c r="HQ31" s="25">
        <f>IF(ISBLANK(LitRev!HQ31),".",LitRev!HQ31)</f>
        <v>0</v>
      </c>
      <c r="HR31" s="25">
        <f>IF(ISBLANK(LitRev!HR31),".",LitRev!HR31)</f>
        <v>0</v>
      </c>
      <c r="HS31" s="25">
        <f>IF(ISBLANK(LitRev!HS31),".",LitRev!HS31)</f>
        <v>0</v>
      </c>
      <c r="HT31" s="25">
        <f>IF(ISBLANK(LitRev!HT31),".",LitRev!HT31)</f>
        <v>0</v>
      </c>
      <c r="HU31" s="25">
        <f>IF(ISBLANK(LitRev!HU31),".",LitRev!HU31)</f>
        <v>0</v>
      </c>
      <c r="HV31" s="25">
        <f>IF(ISBLANK(LitRev!HV31),".",LitRev!HV31)</f>
        <v>0</v>
      </c>
      <c r="HW31" s="25">
        <f>IF(ISBLANK(LitRev!HW31),".",LitRev!HW31)</f>
        <v>0</v>
      </c>
      <c r="HX31" s="25">
        <f>IF(ISBLANK(LitRev!HX31),".",LitRev!HX31)</f>
        <v>0</v>
      </c>
      <c r="HY31" s="25">
        <f>IF(ISBLANK(LitRev!HY31),".",LitRev!HY31)</f>
        <v>0</v>
      </c>
      <c r="HZ31" s="25">
        <f>IF(ISBLANK(LitRev!HZ31),".",LitRev!HZ31)</f>
        <v>0</v>
      </c>
      <c r="IA31" s="25">
        <f>IF(ISBLANK(LitRev!IA31),".",LitRev!IA31)</f>
        <v>0</v>
      </c>
      <c r="IB31" s="25">
        <f>IF(ISBLANK(LitRev!IB31),".",LitRev!IB31)</f>
        <v>0</v>
      </c>
      <c r="IC31" s="25">
        <f>IF(ISBLANK(LitRev!IC31),".",LitRev!IC31)</f>
        <v>0</v>
      </c>
      <c r="ID31" s="25">
        <f>IF(ISBLANK(LitRev!ID31),".",LitRev!ID31)</f>
        <v>0</v>
      </c>
      <c r="IE31" s="25">
        <f>IF(ISBLANK(LitRev!IE31),".",LitRev!IE31)</f>
        <v>0</v>
      </c>
      <c r="IF31" s="25">
        <f>IF(ISBLANK(LitRev!IF31),".",LitRev!IF31)</f>
        <v>0</v>
      </c>
      <c r="IG31" s="25">
        <f>IF(ISBLANK(LitRev!IG31),".",LitRev!IG31)</f>
        <v>0</v>
      </c>
      <c r="IH31" s="25">
        <f>IF(ISBLANK(LitRev!IH31),".",LitRev!IH31)</f>
        <v>0</v>
      </c>
      <c r="II31" s="25">
        <f>IF(ISBLANK(LitRev!II31),".",LitRev!II31)</f>
        <v>0</v>
      </c>
      <c r="IJ31" s="25">
        <f>IF(ISBLANK(LitRev!IJ31),".",LitRev!IJ31)</f>
        <v>0</v>
      </c>
      <c r="IK31" s="25">
        <f>IF(ISBLANK(LitRev!IK31),".",LitRev!IK31)</f>
        <v>0</v>
      </c>
      <c r="IL31" s="25">
        <f>IF(ISBLANK(LitRev!IL31),".",LitRev!IL31)</f>
        <v>0</v>
      </c>
      <c r="IM31" s="25">
        <f>IF(ISBLANK(LitRev!IM31),".",LitRev!IM31)</f>
        <v>0</v>
      </c>
      <c r="IN31" s="25">
        <f>IF(ISBLANK(LitRev!IN31),".",LitRev!IN31)</f>
        <v>0</v>
      </c>
      <c r="IO31" s="25">
        <f>IF(ISBLANK(LitRev!IO31),".",LitRev!IO31)</f>
        <v>0</v>
      </c>
      <c r="IP31" s="25">
        <f>IF(ISBLANK(LitRev!IP31),".",LitRev!IP31)</f>
        <v>0</v>
      </c>
      <c r="IQ31" s="25">
        <f>IF(ISBLANK(LitRev!IQ31),".",LitRev!IQ31)</f>
        <v>0</v>
      </c>
      <c r="IR31" s="25">
        <f>IF(ISBLANK(LitRev!IR31),".",LitRev!IR31)</f>
        <v>0</v>
      </c>
      <c r="IS31" s="25">
        <f>IF(ISBLANK(LitRev!IS31),".",LitRev!IS31)</f>
        <v>0</v>
      </c>
      <c r="IT31" s="25">
        <f>IF(ISBLANK(LitRev!IT31),".",LitRev!IT31)</f>
        <v>0</v>
      </c>
      <c r="IU31" s="25">
        <f>IF(ISBLANK(LitRev!IU31),".",LitRev!IU31)</f>
        <v>0</v>
      </c>
      <c r="IV31" s="25">
        <f>IF(ISBLANK(LitRev!IV31),".",LitRev!IV31)</f>
        <v>0</v>
      </c>
      <c r="IW31" s="25">
        <f>IF(ISBLANK(LitRev!IW31),".",LitRev!IW31)</f>
        <v>0</v>
      </c>
      <c r="IX31" s="25">
        <f>IF(ISBLANK(LitRev!IX31),".",LitRev!IX31)</f>
        <v>0</v>
      </c>
      <c r="IY31" s="25">
        <f>IF(ISBLANK(LitRev!IY31),".",LitRev!IY31)</f>
        <v>0</v>
      </c>
      <c r="IZ31" s="25">
        <f>IF(ISBLANK(LitRev!IZ31),".",LitRev!IZ31)</f>
        <v>0</v>
      </c>
      <c r="JA31" s="25">
        <f>IF(ISBLANK(LitRev!JA31),".",LitRev!JA31)</f>
        <v>0</v>
      </c>
      <c r="JB31" s="25">
        <f>IF(ISBLANK(LitRev!JB31),".",LitRev!JB31)</f>
        <v>0</v>
      </c>
      <c r="JC31" s="25">
        <f>IF(ISBLANK(LitRev!JC31),".",LitRev!JC31)</f>
        <v>0</v>
      </c>
      <c r="JD31" s="25">
        <f>IF(ISBLANK(LitRev!JD31),".",LitRev!JD31)</f>
        <v>0</v>
      </c>
      <c r="JE31" s="25">
        <f>IF(ISBLANK(LitRev!JE31),".",LitRev!JE31)</f>
        <v>0</v>
      </c>
      <c r="JF31" s="25">
        <f>IF(ISBLANK(LitRev!JF31),".",LitRev!JF31)</f>
        <v>0</v>
      </c>
      <c r="JG31" s="25">
        <f>IF(ISBLANK(LitRev!JG31),".",LitRev!JG31)</f>
        <v>0</v>
      </c>
      <c r="JH31" s="25">
        <f>IF(ISBLANK(LitRev!JH31),".",LitRev!JH31)</f>
        <v>0</v>
      </c>
      <c r="JI31" s="25">
        <f>IF(ISBLANK(LitRev!JI31),".",LitRev!JI31)</f>
        <v>0</v>
      </c>
      <c r="JJ31" s="25">
        <f>IF(ISBLANK(LitRev!JJ31),".",LitRev!JJ31)</f>
        <v>0</v>
      </c>
      <c r="JK31" s="25">
        <f>IF(ISBLANK(LitRev!JK31),".",LitRev!JK31)</f>
        <v>0</v>
      </c>
      <c r="JL31" s="25">
        <f>IF(ISBLANK(LitRev!JL31),".",LitRev!JL31)</f>
        <v>0</v>
      </c>
      <c r="JM31" s="25">
        <f>IF(ISBLANK(LitRev!JM31),".",LitRev!JM31)</f>
        <v>0</v>
      </c>
      <c r="JN31" s="25">
        <f>IF(ISBLANK(LitRev!JN31),".",LitRev!JN31)</f>
        <v>0</v>
      </c>
      <c r="JO31" s="25">
        <f>IF(ISBLANK(LitRev!JO31),".",LitRev!JO31)</f>
        <v>0</v>
      </c>
      <c r="JP31" s="25">
        <f>IF(ISBLANK(LitRev!JP31),".",LitRev!JP31)</f>
        <v>0</v>
      </c>
      <c r="JQ31" s="25">
        <f>IF(ISBLANK(LitRev!JQ31),".",LitRev!JQ31)</f>
        <v>0</v>
      </c>
      <c r="JR31" s="25">
        <f>IF(ISBLANK(LitRev!JR31),".",LitRev!JR31)</f>
        <v>0</v>
      </c>
      <c r="JS31" s="25">
        <f>IF(ISBLANK(LitRev!JS31),".",LitRev!JS31)</f>
        <v>0</v>
      </c>
      <c r="JT31" s="25">
        <f>IF(ISBLANK(LitRev!JT31),".",LitRev!JT31)</f>
        <v>0</v>
      </c>
      <c r="JU31" s="25">
        <f>IF(ISBLANK(LitRev!JU31),".",LitRev!JU31)</f>
        <v>0</v>
      </c>
      <c r="JV31" s="25">
        <f>IF(ISBLANK(LitRev!JV31),".",LitRev!JV31)</f>
        <v>0</v>
      </c>
      <c r="JW31" s="25">
        <f>IF(ISBLANK(LitRev!JW31),".",LitRev!JW31)</f>
        <v>0</v>
      </c>
      <c r="JX31" s="25">
        <f>IF(ISBLANK(LitRev!JX31),".",LitRev!JX31)</f>
        <v>0</v>
      </c>
      <c r="JY31" s="25">
        <f>IF(ISBLANK(LitRev!JY31),".",LitRev!JY31)</f>
        <v>0</v>
      </c>
      <c r="JZ31" s="25">
        <f>IF(ISBLANK(LitRev!JZ31),".",LitRev!JZ31)</f>
        <v>0</v>
      </c>
      <c r="KA31" s="25">
        <f>IF(ISBLANK(LitRev!KA31),".",LitRev!KA31)</f>
        <v>0</v>
      </c>
      <c r="KB31" s="25">
        <f>IF(ISBLANK(LitRev!KB31),".",LitRev!KB31)</f>
        <v>0</v>
      </c>
      <c r="KC31" s="25">
        <f>IF(ISBLANK(LitRev!KC31),".",LitRev!KC31)</f>
        <v>0</v>
      </c>
      <c r="KD31" s="25">
        <f>IF(ISBLANK(LitRev!KD31),".",LitRev!KD31)</f>
        <v>0</v>
      </c>
      <c r="KE31" s="25">
        <f>IF(ISBLANK(LitRev!KE31),".",LitRev!KE31)</f>
        <v>0</v>
      </c>
      <c r="KF31" s="25">
        <f>IF(ISBLANK(LitRev!KF31),".",LitRev!KF31)</f>
        <v>0</v>
      </c>
      <c r="KG31" s="25">
        <f>IF(ISBLANK(LitRev!KG31),".",LitRev!KG31)</f>
        <v>0</v>
      </c>
      <c r="KH31" s="25">
        <f>IF(ISBLANK(LitRev!KH31),".",LitRev!KH31)</f>
        <v>0</v>
      </c>
      <c r="KI31" s="25">
        <f>IF(ISBLANK(LitRev!KI31),".",LitRev!KI31)</f>
        <v>0</v>
      </c>
      <c r="KJ31" s="25">
        <f>IF(ISBLANK(LitRev!KJ31),".",LitRev!KJ31)</f>
        <v>0</v>
      </c>
      <c r="KK31" s="25">
        <f>IF(ISBLANK(LitRev!KK31),".",LitRev!KK31)</f>
        <v>0</v>
      </c>
      <c r="KL31" s="25">
        <f>IF(ISBLANK(LitRev!KL31),".",LitRev!KL31)</f>
        <v>0</v>
      </c>
      <c r="KM31" s="25">
        <f>IF(ISBLANK(LitRev!KM31),".",LitRev!KM31)</f>
        <v>0</v>
      </c>
      <c r="KN31" s="25">
        <f>IF(ISBLANK(LitRev!KN31),".",LitRev!KN31)</f>
        <v>0</v>
      </c>
      <c r="KO31" s="25">
        <f>IF(ISBLANK(LitRev!KO31),".",LitRev!KO31)</f>
        <v>0</v>
      </c>
      <c r="KP31" s="25">
        <f>IF(ISBLANK(LitRev!KP31),".",LitRev!KP31)</f>
        <v>0</v>
      </c>
      <c r="KQ31" s="25">
        <f>IF(ISBLANK(LitRev!KQ31),".",LitRev!KQ31)</f>
        <v>0</v>
      </c>
      <c r="KR31" s="25">
        <f>IF(ISBLANK(LitRev!KR31),".",LitRev!KR31)</f>
        <v>0</v>
      </c>
      <c r="KS31" s="25">
        <f>IF(ISBLANK(LitRev!KS31),".",LitRev!KS31)</f>
        <v>0</v>
      </c>
      <c r="KT31" s="25">
        <f>IF(ISBLANK(LitRev!KT31),".",LitRev!KT31)</f>
        <v>0</v>
      </c>
      <c r="KU31" s="25">
        <f>IF(ISBLANK(LitRev!KU31),".",LitRev!KU31)</f>
        <v>0</v>
      </c>
      <c r="KV31" s="25">
        <f>IF(ISBLANK(LitRev!KV31),".",LitRev!KV31)</f>
        <v>0</v>
      </c>
      <c r="KW31" s="25">
        <f>IF(ISBLANK(LitRev!KW31),".",LitRev!KW31)</f>
        <v>0</v>
      </c>
      <c r="KX31" s="25">
        <f>IF(ISBLANK(LitRev!KX31),".",LitRev!KX31)</f>
        <v>0</v>
      </c>
      <c r="KY31" s="25">
        <f>IF(ISBLANK(LitRev!KY31),".",LitRev!KY31)</f>
        <v>0</v>
      </c>
      <c r="KZ31" s="25">
        <f>IF(ISBLANK(LitRev!KZ31),".",LitRev!KZ31)</f>
        <v>0</v>
      </c>
      <c r="LA31" s="25">
        <f>IF(ISBLANK(LitRev!LA31),".",LitRev!LA31)</f>
        <v>0</v>
      </c>
      <c r="LB31" s="25">
        <f>IF(ISBLANK(LitRev!LB31),".",LitRev!LB31)</f>
        <v>0</v>
      </c>
      <c r="LC31" s="25">
        <f>IF(ISBLANK(LitRev!LC31),".",LitRev!LC31)</f>
        <v>0</v>
      </c>
      <c r="LD31" s="25">
        <f>IF(ISBLANK(LitRev!LD31),".",LitRev!LD31)</f>
        <v>0</v>
      </c>
      <c r="LE31" s="25">
        <f>IF(ISBLANK(LitRev!LE31),".",LitRev!LE31)</f>
        <v>0</v>
      </c>
      <c r="LF31" s="25">
        <f>IF(ISBLANK(LitRev!LF31),".",LitRev!LF31)</f>
        <v>0</v>
      </c>
      <c r="LG31" s="25">
        <f>IF(ISBLANK(LitRev!LG31),".",LitRev!LG31)</f>
        <v>0</v>
      </c>
      <c r="LH31" s="25">
        <f>IF(ISBLANK(LitRev!LH31),".",LitRev!LH31)</f>
        <v>0</v>
      </c>
      <c r="LI31" s="25">
        <f>IF(ISBLANK(LitRev!LI31),".",LitRev!LI31)</f>
        <v>1</v>
      </c>
      <c r="LJ31" s="25">
        <f>IF(ISBLANK(LitRev!LJ31),".",LitRev!LJ31)</f>
        <v>1</v>
      </c>
      <c r="LK31" s="25">
        <f>IF(ISBLANK(LitRev!LK31),".",LitRev!LK31)</f>
        <v>0</v>
      </c>
      <c r="LL31" s="25">
        <f>IF(ISBLANK(LitRev!LL31),".",LitRev!LL31)</f>
        <v>0</v>
      </c>
      <c r="LM31" s="25">
        <f>IF(ISBLANK(LitRev!LM31),".",LitRev!LM31)</f>
        <v>0</v>
      </c>
      <c r="LN31" s="25">
        <f>IF(ISBLANK(LitRev!LN31),".",LitRev!LN31)</f>
        <v>0</v>
      </c>
      <c r="LO31" s="25">
        <f>IF(ISBLANK(LitRev!LO31),".",LitRev!LO31)</f>
        <v>0</v>
      </c>
      <c r="LP31" s="25">
        <f>IF(ISBLANK(LitRev!LP31),".",LitRev!LP31)</f>
        <v>0</v>
      </c>
      <c r="LQ31" s="25">
        <f>IF(ISBLANK(LitRev!LQ31),".",LitRev!LQ31)</f>
        <v>0</v>
      </c>
      <c r="LR31" s="25">
        <f>IF(ISBLANK(LitRev!LR31),".",LitRev!LR31)</f>
        <v>0</v>
      </c>
      <c r="LS31" s="25">
        <f>IF(ISBLANK(LitRev!LS31),".",LitRev!LS31)</f>
        <v>0</v>
      </c>
      <c r="LT31" s="25">
        <f>IF(ISBLANK(LitRev!LT31),".",LitRev!LT31)</f>
        <v>0</v>
      </c>
      <c r="LU31" s="25">
        <f>IF(ISBLANK(LitRev!LU31),".",LitRev!LU31)</f>
        <v>0</v>
      </c>
      <c r="LV31" s="25">
        <f>IF(ISBLANK(LitRev!LV31),".",LitRev!LV31)</f>
        <v>0</v>
      </c>
      <c r="LW31" s="25">
        <f>IF(ISBLANK(LitRev!LW31),".",LitRev!LW31)</f>
        <v>0</v>
      </c>
      <c r="LX31" s="25">
        <f>IF(ISBLANK(LitRev!LX31),".",LitRev!LX31)</f>
        <v>0</v>
      </c>
      <c r="LY31" s="25">
        <f>IF(ISBLANK(LitRev!LY31),".",LitRev!LY31)</f>
        <v>0</v>
      </c>
      <c r="LZ31" s="25">
        <f>IF(ISBLANK(LitRev!LZ31),".",LitRev!LZ31)</f>
        <v>0</v>
      </c>
      <c r="MA31" s="25">
        <f>IF(ISBLANK(LitRev!MA31),".",LitRev!MA31)</f>
        <v>0</v>
      </c>
      <c r="MB31" s="25">
        <f>IF(ISBLANK(LitRev!MB31),".",LitRev!MB31)</f>
        <v>0</v>
      </c>
      <c r="MC31" s="25">
        <f>IF(ISBLANK(LitRev!MC31),".",LitRev!MC31)</f>
        <v>0</v>
      </c>
      <c r="MD31" s="25">
        <f>IF(ISBLANK(LitRev!MD31),".",LitRev!MD31)</f>
        <v>0</v>
      </c>
      <c r="ME31" s="25">
        <f>IF(ISBLANK(LitRev!ME31),".",LitRev!ME31)</f>
        <v>0</v>
      </c>
      <c r="MF31" s="25">
        <f>IF(ISBLANK(LitRev!MF31),".",LitRev!MF31)</f>
        <v>1</v>
      </c>
      <c r="MG31" s="25">
        <f>IF(ISBLANK(LitRev!MG31),".",LitRev!MG31)</f>
        <v>1</v>
      </c>
      <c r="MH31" s="25">
        <f>IF(ISBLANK(LitRev!MH31),".",LitRev!MH31)</f>
        <v>0</v>
      </c>
      <c r="MI31" s="25">
        <f>IF(ISBLANK(LitRev!MI31),".",LitRev!MI31)</f>
        <v>1</v>
      </c>
      <c r="MJ31" s="25">
        <f>IF(ISBLANK(LitRev!MJ31),".",LitRev!MJ31)</f>
        <v>1</v>
      </c>
      <c r="MK31" s="25">
        <f>IF(ISBLANK(LitRev!MK31),".",LitRev!MK31)</f>
        <v>1</v>
      </c>
      <c r="ML31" s="25">
        <f>IF(ISBLANK(LitRev!ML31),".",LitRev!ML31)</f>
        <v>1</v>
      </c>
      <c r="MM31" s="25">
        <f>IF(ISBLANK(LitRev!MM31),".",LitRev!MM31)</f>
        <v>0</v>
      </c>
      <c r="MN31" s="25">
        <f>IF(ISBLANK(LitRev!MN31),".",LitRev!MN31)</f>
        <v>0</v>
      </c>
      <c r="MO31" s="25">
        <f>IF(ISBLANK(LitRev!MO31),".",LitRev!MO31)</f>
        <v>0</v>
      </c>
      <c r="MP31" s="25">
        <f>IF(ISBLANK(LitRev!MP31),".",LitRev!MP31)</f>
        <v>0</v>
      </c>
      <c r="MQ31" s="25">
        <f>IF(ISBLANK(LitRev!MQ31),".",LitRev!MQ31)</f>
        <v>0</v>
      </c>
      <c r="MR31" s="25">
        <f>IF(ISBLANK(LitRev!MR31),".",LitRev!MR31)</f>
        <v>0</v>
      </c>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5"/>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5"/>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5"/>
      <c r="RK31" s="25"/>
      <c r="RL31" s="25"/>
      <c r="RM31" s="25"/>
      <c r="RN31" s="25"/>
      <c r="RO31" s="25"/>
    </row>
    <row r="32" spans="1:483" x14ac:dyDescent="0.25">
      <c r="A32" s="34" t="s">
        <v>1990</v>
      </c>
      <c r="B32" t="s">
        <v>1989</v>
      </c>
      <c r="C32" s="25" t="str">
        <f>IF(ISBLANK(LitRev!C32),".",LitRev!C32)</f>
        <v>AGSIM</v>
      </c>
      <c r="D32" s="25" t="str">
        <f>IF(ISBLANK(LitRev!D32),".",LitRev!D32)</f>
        <v>AGSIM</v>
      </c>
      <c r="E32" s="25" t="str">
        <f>IF(ISBLANK(LitRev!E32),".",LitRev!E32)</f>
        <v>Babcock</v>
      </c>
      <c r="F32" s="25" t="str">
        <f>IF(ISBLANK(LitRev!F32),".",LitRev!F32)</f>
        <v>Babcock</v>
      </c>
      <c r="G32" s="25" t="str">
        <f>IF(ISBLANK(LitRev!G32),".",LitRev!G32)</f>
        <v>Babcock</v>
      </c>
      <c r="H32" s="25" t="str">
        <f>IF(ISBLANK(LitRev!H32),".",LitRev!H32)</f>
        <v>Babcock</v>
      </c>
      <c r="I32" s="25" t="str">
        <f>IF(ISBLANK(LitRev!I32),".",LitRev!I32)</f>
        <v>Babcock</v>
      </c>
      <c r="J32" s="25" t="str">
        <f>IF(ISBLANK(LitRev!J32),".",LitRev!J32)</f>
        <v>Babcock</v>
      </c>
      <c r="K32" s="25" t="str">
        <f>IF(ISBLANK(LitRev!K32),".",LitRev!K32)</f>
        <v>Babcock</v>
      </c>
      <c r="L32" s="25" t="str">
        <f>IF(ISBLANK(LitRev!L32),".",LitRev!L32)</f>
        <v>Babcock</v>
      </c>
      <c r="M32" s="25" t="str">
        <f>IF(ISBLANK(LitRev!M32),".",LitRev!M32)</f>
        <v>Babcock</v>
      </c>
      <c r="N32" s="25" t="str">
        <f>IF(ISBLANK(LitRev!N32),".",LitRev!N32)</f>
        <v>Babcock</v>
      </c>
      <c r="O32" s="25" t="str">
        <f>IF(ISBLANK(LitRev!O32),".",LitRev!O32)</f>
        <v>Babcock</v>
      </c>
      <c r="P32" s="25" t="str">
        <f>IF(ISBLANK(LitRev!P32),".",LitRev!P32)</f>
        <v>Babcock</v>
      </c>
      <c r="Q32" s="25" t="str">
        <f>IF(ISBLANK(LitRev!Q32),".",LitRev!Q32)</f>
        <v>Babcock</v>
      </c>
      <c r="R32" s="25" t="str">
        <f>IF(ISBLANK(LitRev!R32),".",LitRev!R32)</f>
        <v>Babcock</v>
      </c>
      <c r="S32" s="25" t="str">
        <f>IF(ISBLANK(LitRev!S32),".",LitRev!S32)</f>
        <v>Babcock</v>
      </c>
      <c r="T32" s="25" t="str">
        <f>IF(ISBLANK(LitRev!T32),".",LitRev!T32)</f>
        <v>Babcock</v>
      </c>
      <c r="U32" s="25" t="str">
        <f>IF(ISBLANK(LitRev!U32),".",LitRev!U32)</f>
        <v>Babcock et al.</v>
      </c>
      <c r="V32" s="25" t="str">
        <f>IF(ISBLANK(LitRev!V32),".",LitRev!V32)</f>
        <v>Babcock et al.</v>
      </c>
      <c r="W32" s="25" t="str">
        <f>IF(ISBLANK(LitRev!W32),".",LitRev!W32)</f>
        <v>Babcock et al.</v>
      </c>
      <c r="X32" s="25" t="str">
        <f>IF(ISBLANK(LitRev!X32),".",LitRev!X32)</f>
        <v>Babcock et al.</v>
      </c>
      <c r="Y32" s="25" t="str">
        <f>IF(ISBLANK(LitRev!Y32),".",LitRev!Y32)</f>
        <v>Babcock et al.</v>
      </c>
      <c r="Z32" s="25" t="str">
        <f>IF(ISBLANK(LitRev!Z32),".",LitRev!Z32)</f>
        <v>Babcock et al.</v>
      </c>
      <c r="AA32" s="25" t="str">
        <f>IF(ISBLANK(LitRev!AA32),".",LitRev!AA32)</f>
        <v>Babcock et al.</v>
      </c>
      <c r="AB32" s="25" t="str">
        <f>IF(ISBLANK(LitRev!AB32),".",LitRev!AB32)</f>
        <v>Babcock et al.</v>
      </c>
      <c r="AC32" s="25" t="str">
        <f>IF(ISBLANK(LitRev!AC32),".",LitRev!AC32)</f>
        <v>Babcock et al.</v>
      </c>
      <c r="AD32" s="25" t="str">
        <f>IF(ISBLANK(LitRev!AD32),".",LitRev!AD32)</f>
        <v>Babcock et al.</v>
      </c>
      <c r="AE32" s="25" t="str">
        <f>IF(ISBLANK(LitRev!AE32),".",LitRev!AE32)</f>
        <v>Babcock et al.</v>
      </c>
      <c r="AF32" s="25" t="str">
        <f>IF(ISBLANK(LitRev!AF32),".",LitRev!AF32)</f>
        <v>Babcock et al.</v>
      </c>
      <c r="AG32" s="25" t="str">
        <f>IF(ISBLANK(LitRev!AG32),".",LitRev!AG32)</f>
        <v>Babcock et al.</v>
      </c>
      <c r="AH32" s="25" t="str">
        <f>IF(ISBLANK(LitRev!AH32),".",LitRev!AH32)</f>
        <v>Babcock et al.</v>
      </c>
      <c r="AI32" s="25" t="str">
        <f>IF(ISBLANK(LitRev!AI32),".",LitRev!AI32)</f>
        <v>Babcock et al.</v>
      </c>
      <c r="AJ32" s="25" t="str">
        <f>IF(ISBLANK(LitRev!AJ32),".",LitRev!AJ32)</f>
        <v>FAPRI-ISU</v>
      </c>
      <c r="AK32" s="25" t="str">
        <f>IF(ISBLANK(LitRev!AK32),".",LitRev!AK32)</f>
        <v>FAPRI-ISU</v>
      </c>
      <c r="AL32" s="25" t="str">
        <f>IF(ISBLANK(LitRev!AL32),".",LitRev!AL32)</f>
        <v>FAPRI-ISU</v>
      </c>
      <c r="AM32" s="25" t="str">
        <f>IF(ISBLANK(LitRev!AM32),".",LitRev!AM32)</f>
        <v>FAPRI-ISU</v>
      </c>
      <c r="AN32" s="25" t="str">
        <f>IF(ISBLANK(LitRev!AN32),".",LitRev!AN32)</f>
        <v>FAPRI-ISU</v>
      </c>
      <c r="AO32" s="25" t="str">
        <f>IF(ISBLANK(LitRev!AO32),".",LitRev!AO32)</f>
        <v>Babcock</v>
      </c>
      <c r="AP32" s="25" t="str">
        <f>IF(ISBLANK(LitRev!AP32),".",LitRev!AP32)</f>
        <v>Babcock</v>
      </c>
      <c r="AQ32" s="25" t="str">
        <f>IF(ISBLANK(LitRev!AQ32),".",LitRev!AQ32)</f>
        <v>Babcock</v>
      </c>
      <c r="AR32" s="25" t="str">
        <f>IF(ISBLANK(LitRev!AR32),".",LitRev!AR32)</f>
        <v>Babcock and Zhou</v>
      </c>
      <c r="AS32" s="25" t="str">
        <f>IF(ISBLANK(LitRev!AS32),".",LitRev!AS32)</f>
        <v>Babcock and Zhou</v>
      </c>
      <c r="AT32" s="25" t="str">
        <f>IF(ISBLANK(LitRev!AT32),".",LitRev!AT32)</f>
        <v>Babcock and Zhou</v>
      </c>
      <c r="AU32" s="25" t="str">
        <f>IF(ISBLANK(LitRev!AU32),".",LitRev!AU32)</f>
        <v>Babcock and Zhou</v>
      </c>
      <c r="AV32" s="25" t="str">
        <f>IF(ISBLANK(LitRev!AV32),".",LitRev!AV32)</f>
        <v>Babcock and Zhou</v>
      </c>
      <c r="AW32" s="25" t="str">
        <f>IF(ISBLANK(LitRev!AW32),".",LitRev!AW32)</f>
        <v>Babcock and Zhou</v>
      </c>
      <c r="AX32" s="25" t="str">
        <f>IF(ISBLANK(LitRev!AX32),".",LitRev!AX32)</f>
        <v>Babcock and Zhou</v>
      </c>
      <c r="AY32" s="25" t="str">
        <f>IF(ISBLANK(LitRev!AY32),".",LitRev!AY32)</f>
        <v>FASOM</v>
      </c>
      <c r="AZ32" s="25" t="str">
        <f>IF(ISBLANK(LitRev!AZ32),".",LitRev!AZ32)</f>
        <v>FASOM</v>
      </c>
      <c r="BA32" s="25" t="str">
        <f>IF(ISBLANK(LitRev!BA32),".",LitRev!BA32)</f>
        <v>Bento and Klotz</v>
      </c>
      <c r="BB32" s="25" t="str">
        <f>IF(ISBLANK(LitRev!BB32),".",LitRev!BB32)</f>
        <v>Bento and Klotz</v>
      </c>
      <c r="BC32" s="25" t="str">
        <f>IF(ISBLANK(LitRev!BC32),".",LitRev!BC32)</f>
        <v>Bento and Klotz</v>
      </c>
      <c r="BD32" s="25" t="str">
        <f>IF(ISBLANK(LitRev!BD32),".",LitRev!BD32)</f>
        <v>Bento and Klotz</v>
      </c>
      <c r="BE32" s="25" t="str">
        <f>IF(ISBLANK(LitRev!BE32),".",LitRev!BE32)</f>
        <v>VAR</v>
      </c>
      <c r="BF32" s="25" t="str">
        <f>IF(ISBLANK(LitRev!BF32),".",LitRev!BF32)</f>
        <v>VAR</v>
      </c>
      <c r="BG32" s="25" t="str">
        <f>IF(ISBLANK(LitRev!BG32),".",LitRev!BG32)</f>
        <v>BEPAM</v>
      </c>
      <c r="BH32" s="25" t="str">
        <f>IF(ISBLANK(LitRev!BH32),".",LitRev!BH32)</f>
        <v>BEPAM</v>
      </c>
      <c r="BI32" s="25" t="str">
        <f>IF(ISBLANK(LitRev!BI32),".",LitRev!BI32)</f>
        <v>BEPAM</v>
      </c>
      <c r="BJ32" s="25" t="str">
        <f>IF(ISBLANK(LitRev!BJ32),".",LitRev!BJ32)</f>
        <v>BEPAM</v>
      </c>
      <c r="BK32" s="25" t="str">
        <f>IF(ISBLANK(LitRev!BK32),".",LitRev!BK32)</f>
        <v>BEPAM</v>
      </c>
      <c r="BL32" s="25" t="str">
        <f>IF(ISBLANK(LitRev!BL32),".",LitRev!BL32)</f>
        <v>BEPAM</v>
      </c>
      <c r="BM32" s="25" t="str">
        <f>IF(ISBLANK(LitRev!BM32),".",LitRev!BM32)</f>
        <v>BEPAM</v>
      </c>
      <c r="BN32" s="25" t="str">
        <f>IF(ISBLANK(LitRev!BN32),".",LitRev!BN32)</f>
        <v>BEPAM</v>
      </c>
      <c r="BO32" s="25" t="str">
        <f>IF(ISBLANK(LitRev!BO32),".",LitRev!BO32)</f>
        <v>BEPAM</v>
      </c>
      <c r="BP32" s="25" t="str">
        <f>IF(ISBLANK(LitRev!BP32),".",LitRev!BP32)</f>
        <v>BEPAM</v>
      </c>
      <c r="BQ32" s="25" t="str">
        <f>IF(ISBLANK(LitRev!BQ32),".",LitRev!BQ32)</f>
        <v>BEPAM</v>
      </c>
      <c r="BR32" s="25" t="str">
        <f>IF(ISBLANK(LitRev!BR32),".",LitRev!BR32)</f>
        <v>BEPAM</v>
      </c>
      <c r="BS32" s="25" t="str">
        <f>IF(ISBLANK(LitRev!BS32),".",LitRev!BS32)</f>
        <v>CBO</v>
      </c>
      <c r="BT32" s="25" t="str">
        <f>IF(ISBLANK(LitRev!BT32),".",LitRev!BT32)</f>
        <v>Cui, Lapan, Moschini</v>
      </c>
      <c r="BU32" s="25" t="str">
        <f>IF(ISBLANK(LitRev!BU32),".",LitRev!BU32)</f>
        <v>Cui, Lapan, Moschini</v>
      </c>
      <c r="BV32" s="25" t="str">
        <f>IF(ISBLANK(LitRev!BV32),".",LitRev!BV32)</f>
        <v>Cui, Lapan, Moschini</v>
      </c>
      <c r="BW32" s="25" t="str">
        <f>IF(ISBLANK(LitRev!BW32),".",LitRev!BW32)</f>
        <v>Cui, Lapan, Moschini</v>
      </c>
      <c r="BX32" s="25" t="str">
        <f>IF(ISBLANK(LitRev!BX32),".",LitRev!BX32)</f>
        <v>Cui, Lapan, Moschini</v>
      </c>
      <c r="BY32" s="25" t="str">
        <f>IF(ISBLANK(LitRev!BY32),".",LitRev!BY32)</f>
        <v>Cui, Lapan, Moschini</v>
      </c>
      <c r="BZ32" s="25" t="str">
        <f>IF(ISBLANK(LitRev!BZ32),".",LitRev!BZ32)</f>
        <v>EDM</v>
      </c>
      <c r="CA32" s="25" t="str">
        <f>IF(ISBLANK(LitRev!CA32),".",LitRev!CA32)</f>
        <v>FAPRI-ISU</v>
      </c>
      <c r="CB32" s="25" t="str">
        <f>IF(ISBLANK(LitRev!CB32),".",LitRev!CB32)</f>
        <v>AGMOD</v>
      </c>
      <c r="CC32" s="25" t="str">
        <f>IF(ISBLANK(LitRev!CC32),".",LitRev!CC32)</f>
        <v>AGMOD</v>
      </c>
      <c r="CD32" s="25" t="str">
        <f>IF(ISBLANK(LitRev!CD32),".",LitRev!CD32)</f>
        <v>AGMOD</v>
      </c>
      <c r="CE32" s="25" t="str">
        <f>IF(ISBLANK(LitRev!CE32),".",LitRev!CE32)</f>
        <v>AGMOD</v>
      </c>
      <c r="CF32" s="25" t="str">
        <f>IF(ISBLANK(LitRev!CF32),".",LitRev!CF32)</f>
        <v>USAGE</v>
      </c>
      <c r="CG32" s="25" t="str">
        <f>IF(ISBLANK(LitRev!CG32),".",LitRev!CG32)</f>
        <v>USAGE</v>
      </c>
      <c r="CH32" s="25" t="str">
        <f>IF(ISBLANK(LitRev!CH32),".",LitRev!CH32)</f>
        <v>USAGE</v>
      </c>
      <c r="CI32" s="25" t="str">
        <f>IF(ISBLANK(LitRev!CI32),".",LitRev!CI32)</f>
        <v>USAGE</v>
      </c>
      <c r="CJ32" s="25" t="str">
        <f>IF(ISBLANK(LitRev!CJ32),".",LitRev!CJ32)</f>
        <v>USAGE</v>
      </c>
      <c r="CK32" s="25" t="str">
        <f>IF(ISBLANK(LitRev!CK32),".",LitRev!CK32)</f>
        <v>USAGE</v>
      </c>
      <c r="CL32" s="25" t="str">
        <f>IF(ISBLANK(LitRev!CL32),".",LitRev!CL32)</f>
        <v>GTAP-BIO</v>
      </c>
      <c r="CM32" s="25" t="str">
        <f>IF(ISBLANK(LitRev!CM32),".",LitRev!CM32)</f>
        <v>GTAP-BIO</v>
      </c>
      <c r="CN32" s="25" t="str">
        <f>IF(ISBLANK(LitRev!CN32),".",LitRev!CN32)</f>
        <v>GTAP-BIO</v>
      </c>
      <c r="CO32" s="25" t="str">
        <f>IF(ISBLANK(LitRev!CO32),".",LitRev!CO32)</f>
        <v>VAR</v>
      </c>
      <c r="CP32" s="25" t="str">
        <f>IF(ISBLANK(LitRev!CP32),".",LitRev!CP32)</f>
        <v>Herreros et al.</v>
      </c>
      <c r="CQ32" s="25" t="str">
        <f>IF(ISBLANK(LitRev!CQ32),".",LitRev!CQ32)</f>
        <v>BEPAM</v>
      </c>
      <c r="CR32" s="25" t="str">
        <f>IF(ISBLANK(LitRev!CR32),".",LitRev!CR32)</f>
        <v>BEPAM</v>
      </c>
      <c r="CS32" s="25" t="str">
        <f>IF(ISBLANK(LitRev!CS32),".",LitRev!CS32)</f>
        <v>BEPAM</v>
      </c>
      <c r="CT32" s="25" t="str">
        <f>IF(ISBLANK(LitRev!CT32),".",LitRev!CT32)</f>
        <v>GTAP-E</v>
      </c>
      <c r="CU32" s="25" t="str">
        <f>IF(ISBLANK(LitRev!CU32),".",LitRev!CU32)</f>
        <v>GTAP-E</v>
      </c>
      <c r="CV32" s="25" t="str">
        <f>IF(ISBLANK(LitRev!CV32),".",LitRev!CV32)</f>
        <v>GTAP-E</v>
      </c>
      <c r="CW32" s="25" t="str">
        <f>IF(ISBLANK(LitRev!CW32),".",LitRev!CW32)</f>
        <v>GTAP-E</v>
      </c>
      <c r="CX32" s="25" t="str">
        <f>IF(ISBLANK(LitRev!CX32),".",LitRev!CX32)</f>
        <v>GTAP-E</v>
      </c>
      <c r="CY32" s="25" t="str">
        <f>IF(ISBLANK(LitRev!CY32),".",LitRev!CY32)</f>
        <v>GTAP-E</v>
      </c>
      <c r="CZ32" s="25" t="str">
        <f>IF(ISBLANK(LitRev!CZ32),".",LitRev!CZ32)</f>
        <v>GTAP-E</v>
      </c>
      <c r="DA32" s="25" t="str">
        <f>IF(ISBLANK(LitRev!DA32),".",LitRev!DA32)</f>
        <v>GTAP-E</v>
      </c>
      <c r="DB32" s="25" t="str">
        <f>IF(ISBLANK(LitRev!DB32),".",LitRev!DB32)</f>
        <v>BEPAM</v>
      </c>
      <c r="DC32" s="25" t="str">
        <f>IF(ISBLANK(LitRev!DC32),".",LitRev!DC32)</f>
        <v>BEPAM</v>
      </c>
      <c r="DD32" s="25" t="str">
        <f>IF(ISBLANK(LitRev!DD32),".",LitRev!DD32)</f>
        <v>BEPAM</v>
      </c>
      <c r="DE32" s="25" t="str">
        <f>IF(ISBLANK(LitRev!DE32),".",LitRev!DE32)</f>
        <v>BEPAM</v>
      </c>
      <c r="DF32" s="25" t="str">
        <f>IF(ISBLANK(LitRev!DF32),".",LitRev!DF32)</f>
        <v>FAPRI-MU</v>
      </c>
      <c r="DG32" s="25" t="str">
        <f>IF(ISBLANK(LitRev!DG32),".",LitRev!DG32)</f>
        <v>FAPRI-MU</v>
      </c>
      <c r="DH32" s="25" t="str">
        <f>IF(ISBLANK(LitRev!DH32),".",LitRev!DH32)</f>
        <v>FAPRI-MU</v>
      </c>
      <c r="DI32" s="25" t="str">
        <f>IF(ISBLANK(LitRev!DI32),".",LitRev!DI32)</f>
        <v>FAPRI-MU</v>
      </c>
      <c r="DJ32" s="25" t="str">
        <f>IF(ISBLANK(LitRev!DJ32),".",LitRev!DJ32)</f>
        <v>GLOBIOM</v>
      </c>
      <c r="DK32" s="25" t="str">
        <f>IF(ISBLANK(LitRev!DK32),".",LitRev!DK32)</f>
        <v>GLOBIOM</v>
      </c>
      <c r="DL32" s="25" t="str">
        <f>IF(ISBLANK(LitRev!DL32),".",LitRev!DL32)</f>
        <v>GLOBIOM</v>
      </c>
      <c r="DM32" s="25" t="str">
        <f>IF(ISBLANK(LitRev!DM32),".",LitRev!DM32)</f>
        <v>GLOBIOM</v>
      </c>
      <c r="DN32" s="25" t="str">
        <f>IF(ISBLANK(LitRev!DN32),".",LitRev!DN32)</f>
        <v>GLOBIOM</v>
      </c>
      <c r="DO32" s="25" t="str">
        <f>IF(ISBLANK(LitRev!DO32),".",LitRev!DO32)</f>
        <v>GLOBIOM</v>
      </c>
      <c r="DP32" s="25" t="str">
        <f>IF(ISBLANK(LitRev!DP32),".",LitRev!DP32)</f>
        <v>GLOBIOM</v>
      </c>
      <c r="DQ32" s="25" t="str">
        <f>IF(ISBLANK(LitRev!DQ32),".",LitRev!DQ32)</f>
        <v>GLOBIOM</v>
      </c>
      <c r="DR32" s="25" t="str">
        <f>IF(ISBLANK(LitRev!DR32),".",LitRev!DR32)</f>
        <v>GLOBIOM</v>
      </c>
      <c r="DS32" s="25" t="str">
        <f>IF(ISBLANK(LitRev!DS32),".",LitRev!DS32)</f>
        <v>GLOBIOM</v>
      </c>
      <c r="DT32" s="25" t="str">
        <f>IF(ISBLANK(LitRev!DT32),".",LitRev!DT32)</f>
        <v>GLOBIOM</v>
      </c>
      <c r="DU32" s="25" t="str">
        <f>IF(ISBLANK(LitRev!DU32),".",LitRev!DU32)</f>
        <v>GLOBIOM</v>
      </c>
      <c r="DV32" s="25" t="str">
        <f>IF(ISBLANK(LitRev!DV32),".",LitRev!DV32)</f>
        <v>GLOBIOM</v>
      </c>
      <c r="DW32" s="25" t="str">
        <f>IF(ISBLANK(LitRev!DW32),".",LitRev!DW32)</f>
        <v>GLOBIOM</v>
      </c>
      <c r="DX32" s="25" t="str">
        <f>IF(ISBLANK(LitRev!DX32),".",LitRev!DX32)</f>
        <v>Nunez et al.</v>
      </c>
      <c r="DY32" s="25" t="str">
        <f>IF(ISBLANK(LitRev!DY32),".",LitRev!DY32)</f>
        <v>Nunez et al.</v>
      </c>
      <c r="DZ32" s="25" t="str">
        <f>IF(ISBLANK(LitRev!DZ32),".",LitRev!DZ32)</f>
        <v>Nunez et al.</v>
      </c>
      <c r="EA32" s="25" t="str">
        <f>IF(ISBLANK(LitRev!EA32),".",LitRev!EA32)</f>
        <v>Nunez et al.</v>
      </c>
      <c r="EB32" s="25" t="str">
        <f>IF(ISBLANK(LitRev!EB32),".",LitRev!EB32)</f>
        <v>Nunez et al.</v>
      </c>
      <c r="EC32" s="25" t="str">
        <f>IF(ISBLANK(LitRev!EC32),".",LitRev!EC32)</f>
        <v>Nunez et al.</v>
      </c>
      <c r="ED32" s="25" t="str">
        <f>IF(ISBLANK(LitRev!ED32),".",LitRev!ED32)</f>
        <v>Nunez et al.</v>
      </c>
      <c r="EE32" s="25" t="str">
        <f>IF(ISBLANK(LitRev!EE32),".",LitRev!EE32)</f>
        <v>Nunez et al.</v>
      </c>
      <c r="EF32" s="25" t="str">
        <f>IF(ISBLANK(LitRev!EF32),".",LitRev!EF32)</f>
        <v>Nunez et al.</v>
      </c>
      <c r="EG32" s="25" t="str">
        <f>IF(ISBLANK(LitRev!EG32),".",LitRev!EG32)</f>
        <v>Nunez et al.</v>
      </c>
      <c r="EH32" s="25" t="str">
        <f>IF(ISBLANK(LitRev!EH32),".",LitRev!EH32)</f>
        <v>Nunez et al.</v>
      </c>
      <c r="EI32" s="25" t="str">
        <f>IF(ISBLANK(LitRev!EI32),".",LitRev!EI32)</f>
        <v>Nunez et al.</v>
      </c>
      <c r="EJ32" s="25" t="str">
        <f>IF(ISBLANK(LitRev!EJ32),".",LitRev!EJ32)</f>
        <v>Roberts and Schlenker</v>
      </c>
      <c r="EK32" s="25" t="str">
        <f>IF(ISBLANK(LitRev!EK32),".",LitRev!EK32)</f>
        <v>Roberts and Tran</v>
      </c>
      <c r="EL32" s="25" t="str">
        <f>IF(ISBLANK(LitRev!EL32),".",LitRev!EL32)</f>
        <v>Roberts and Tran</v>
      </c>
      <c r="EM32" s="25" t="str">
        <f>IF(ISBLANK(LitRev!EM32),".",LitRev!EM32)</f>
        <v>Roberts and Tran</v>
      </c>
      <c r="EN32" s="25" t="str">
        <f>IF(ISBLANK(LitRev!EN32),".",LitRev!EN32)</f>
        <v>Roberts and Tran</v>
      </c>
      <c r="EO32" s="25" t="str">
        <f>IF(ISBLANK(LitRev!EO32),".",LitRev!EO32)</f>
        <v>Roberts and Tran</v>
      </c>
      <c r="EP32" s="25" t="str">
        <f>IF(ISBLANK(LitRev!EP32),".",LitRev!EP32)</f>
        <v>Roberts and Tran</v>
      </c>
      <c r="EQ32" s="25" t="str">
        <f>IF(ISBLANK(LitRev!EQ32),".",LitRev!EQ32)</f>
        <v>Roberts and Tran</v>
      </c>
      <c r="ER32" s="25" t="str">
        <f>IF(ISBLANK(LitRev!ER32),".",LitRev!ER32)</f>
        <v>Roberts and Tran</v>
      </c>
      <c r="ES32" s="25" t="str">
        <f>IF(ISBLANK(LitRev!ES32),".",LitRev!ES32)</f>
        <v>Roberts and Tran</v>
      </c>
      <c r="ET32" s="25" t="str">
        <f>IF(ISBLANK(LitRev!ET32),".",LitRev!ET32)</f>
        <v>Roberts and Tran</v>
      </c>
      <c r="EU32" s="25" t="str">
        <f>IF(ISBLANK(LitRev!EU32),".",LitRev!EU32)</f>
        <v>Roberts and Tran</v>
      </c>
      <c r="EV32" s="25" t="str">
        <f>IF(ISBLANK(LitRev!EV32),".",LitRev!EV32)</f>
        <v>Roberts and Tran</v>
      </c>
      <c r="EW32" s="25" t="str">
        <f>IF(ISBLANK(LitRev!EW32),".",LitRev!EW32)</f>
        <v>Roberts and Tran</v>
      </c>
      <c r="EX32" s="25" t="str">
        <f>IF(ISBLANK(LitRev!EX32),".",LitRev!EX32)</f>
        <v>Roberts and Tran</v>
      </c>
      <c r="EY32" s="25" t="str">
        <f>IF(ISBLANK(LitRev!EY32),".",LitRev!EY32)</f>
        <v>Roberts and Tran</v>
      </c>
      <c r="EZ32" s="25" t="str">
        <f>IF(ISBLANK(LitRev!EZ32),".",LitRev!EZ32)</f>
        <v>Roberts and Tran</v>
      </c>
      <c r="FA32" s="25" t="str">
        <f>IF(ISBLANK(LitRev!FA32),".",LitRev!FA32)</f>
        <v>Roberts and Tran</v>
      </c>
      <c r="FB32" s="25" t="str">
        <f>IF(ISBLANK(LitRev!FB32),".",LitRev!FB32)</f>
        <v>Roberts and Tran</v>
      </c>
      <c r="FC32" s="25" t="str">
        <f>IF(ISBLANK(LitRev!FC32),".",LitRev!FC32)</f>
        <v>Roberts and Tran</v>
      </c>
      <c r="FD32" s="25" t="str">
        <f>IF(ISBLANK(LitRev!FD32),".",LitRev!FD32)</f>
        <v>Roberts and Tran</v>
      </c>
      <c r="FE32" s="25" t="str">
        <f>IF(ISBLANK(LitRev!FE32),".",LitRev!FE32)</f>
        <v>Roberts and Tran</v>
      </c>
      <c r="FF32" s="25" t="str">
        <f>IF(ISBLANK(LitRev!FF32),".",LitRev!FF32)</f>
        <v>Roberts and Tran</v>
      </c>
      <c r="FG32" s="25" t="str">
        <f>IF(ISBLANK(LitRev!FG32),".",LitRev!FG32)</f>
        <v>Roberts and Tran</v>
      </c>
      <c r="FH32" s="25" t="str">
        <f>IF(ISBLANK(LitRev!FH32),".",LitRev!FH32)</f>
        <v>Roberts and Tran</v>
      </c>
      <c r="FI32" s="25" t="str">
        <f>IF(ISBLANK(LitRev!FI32),".",LitRev!FI32)</f>
        <v>Roberts and Tran</v>
      </c>
      <c r="FJ32" s="25" t="str">
        <f>IF(ISBLANK(LitRev!FJ32),".",LitRev!FJ32)</f>
        <v>Roberts and Tran</v>
      </c>
      <c r="FK32" s="25" t="str">
        <f>IF(ISBLANK(LitRev!FK32),".",LitRev!FK32)</f>
        <v>Roberts and Tran</v>
      </c>
      <c r="FL32" s="25" t="str">
        <f>IF(ISBLANK(LitRev!FL32),".",LitRev!FL32)</f>
        <v>Roberts and Tran</v>
      </c>
      <c r="FM32" s="25" t="str">
        <f>IF(ISBLANK(LitRev!FM32),".",LitRev!FM32)</f>
        <v>Roberts and Tran</v>
      </c>
      <c r="FN32" s="25" t="str">
        <f>IF(ISBLANK(LitRev!FN32),".",LitRev!FN32)</f>
        <v>Roberts and Tran</v>
      </c>
      <c r="FO32" s="25" t="str">
        <f>IF(ISBLANK(LitRev!FO32),".",LitRev!FO32)</f>
        <v>GTAP-BIO</v>
      </c>
      <c r="FP32" s="25" t="str">
        <f>IF(ISBLANK(LitRev!FP32),".",LitRev!FP32)</f>
        <v>GTAP-BIO</v>
      </c>
      <c r="FQ32" s="25" t="str">
        <f>IF(ISBLANK(LitRev!FQ32),".",LitRev!FQ32)</f>
        <v>FAPRI-MU</v>
      </c>
      <c r="FR32" s="25" t="str">
        <f>IF(ISBLANK(LitRev!FR32),".",LitRev!FR32)</f>
        <v>FAPRI-MU</v>
      </c>
      <c r="FS32" s="25" t="str">
        <f>IF(ISBLANK(LitRev!FS32),".",LitRev!FS32)</f>
        <v>FAPRI-MU</v>
      </c>
      <c r="FT32" s="25" t="str">
        <f>IF(ISBLANK(LitRev!FT32),".",LitRev!FT32)</f>
        <v>FAPRI-MU</v>
      </c>
      <c r="FU32" s="25" t="str">
        <f>IF(ISBLANK(LitRev!FU32),".",LitRev!FU32)</f>
        <v>Tyner and Taheripour</v>
      </c>
      <c r="FV32" s="25" t="str">
        <f>IF(ISBLANK(LitRev!FV32),".",LitRev!FV32)</f>
        <v>Tyner and Taheripour</v>
      </c>
      <c r="FW32" s="25" t="str">
        <f>IF(ISBLANK(LitRev!FW32),".",LitRev!FW32)</f>
        <v>Tyner and Taheripour</v>
      </c>
      <c r="FX32" s="25" t="str">
        <f>IF(ISBLANK(LitRev!FX32),".",LitRev!FX32)</f>
        <v>BEPAM</v>
      </c>
      <c r="FY32" s="25" t="str">
        <f>IF(ISBLANK(LitRev!FY32),".",LitRev!FY32)</f>
        <v>FAPRI-MU</v>
      </c>
      <c r="FZ32" s="25" t="str">
        <f>IF(ISBLANK(LitRev!FZ32),".",LitRev!FZ32)</f>
        <v>FAPRI-MU</v>
      </c>
      <c r="GA32" s="25" t="str">
        <f>IF(ISBLANK(LitRev!GA32),".",LitRev!GA32)</f>
        <v>FAPRI-MU</v>
      </c>
      <c r="GB32" s="25" t="str">
        <f>IF(ISBLANK(LitRev!GB32),".",LitRev!GB32)</f>
        <v>FAPRI-MU</v>
      </c>
      <c r="GC32" s="25" t="str">
        <f>IF(ISBLANK(LitRev!GC32),".",LitRev!GC32)</f>
        <v>FAPRI-MU</v>
      </c>
      <c r="GD32" s="25" t="str">
        <f>IF(ISBLANK(LitRev!GD32),".",LitRev!GD32)</f>
        <v>FAPRI-MU</v>
      </c>
      <c r="GE32" s="25" t="str">
        <f>IF(ISBLANK(LitRev!GE32),".",LitRev!GE32)</f>
        <v>Wu and Langpap</v>
      </c>
      <c r="GF32" s="25" t="str">
        <f>IF(ISBLANK(LitRev!GF32),".",LitRev!GF32)</f>
        <v>Wu and Langpap</v>
      </c>
      <c r="GG32" s="25" t="str">
        <f>IF(ISBLANK(LitRev!GG32),".",LitRev!GG32)</f>
        <v>Wu and Langpap</v>
      </c>
      <c r="GH32" s="25" t="str">
        <f>IF(ISBLANK(LitRev!GH32),".",LitRev!GH32)</f>
        <v>GTAP-E</v>
      </c>
      <c r="GI32" s="25" t="str">
        <f>IF(ISBLANK(LitRev!GI32),".",LitRev!GI32)</f>
        <v>GTAP-E</v>
      </c>
      <c r="GJ32" s="25" t="str">
        <f>IF(ISBLANK(LitRev!GJ32),".",LitRev!GJ32)</f>
        <v>GTAP-E</v>
      </c>
      <c r="GK32" s="25" t="str">
        <f>IF(ISBLANK(LitRev!GK32),".",LitRev!GK32)</f>
        <v>GTAP-E</v>
      </c>
      <c r="GL32" s="25" t="str">
        <f>IF(ISBLANK(LitRev!GL32),".",LitRev!GL32)</f>
        <v>GTAP-E</v>
      </c>
      <c r="GM32" s="25" t="str">
        <f>IF(ISBLANK(LitRev!GM32),".",LitRev!GM32)</f>
        <v>GTAP-E</v>
      </c>
      <c r="GN32" s="25" t="str">
        <f>IF(ISBLANK(LitRev!GN32),".",LitRev!GN32)</f>
        <v>GTAP-E</v>
      </c>
      <c r="GO32" s="25" t="str">
        <f>IF(ISBLANK(LitRev!GO32),".",LitRev!GO32)</f>
        <v>GTAP-E</v>
      </c>
      <c r="GP32" s="25" t="str">
        <f>IF(ISBLANK(LitRev!GP32),".",LitRev!GP32)</f>
        <v>FAPRI-MU</v>
      </c>
      <c r="GQ32" s="25" t="str">
        <f>IF(ISBLANK(LitRev!GQ32),".",LitRev!GQ32)</f>
        <v>FAPRI-MU</v>
      </c>
      <c r="GR32" s="25" t="str">
        <f>IF(ISBLANK(LitRev!GR32),".",LitRev!GR32)</f>
        <v>FASOM</v>
      </c>
      <c r="GS32" s="25" t="str">
        <f>IF(ISBLANK(LitRev!GS32),".",LitRev!GS32)</f>
        <v>FASOM</v>
      </c>
      <c r="GT32" s="25" t="str">
        <f>IF(ISBLANK(LitRev!GT32),".",LitRev!GT32)</f>
        <v>FAPRI-ISU</v>
      </c>
      <c r="GU32" s="25" t="str">
        <f>IF(ISBLANK(LitRev!GU32),".",LitRev!GU32)</f>
        <v>Babcock</v>
      </c>
      <c r="GV32" s="25" t="str">
        <f>IF(ISBLANK(LitRev!GV32),".",LitRev!GV32)</f>
        <v>Babcock</v>
      </c>
      <c r="GW32" s="25" t="str">
        <f>IF(ISBLANK(LitRev!GW32),".",LitRev!GW32)</f>
        <v>Babcock</v>
      </c>
      <c r="GX32" s="25" t="str">
        <f>IF(ISBLANK(LitRev!GX32),".",LitRev!GX32)</f>
        <v>Babcock</v>
      </c>
      <c r="GY32" s="25" t="str">
        <f>IF(ISBLANK(LitRev!GY32),".",LitRev!GY32)</f>
        <v>Babcock</v>
      </c>
      <c r="GZ32" s="25" t="str">
        <f>IF(ISBLANK(LitRev!GZ32),".",LitRev!GZ32)</f>
        <v>Babcock</v>
      </c>
      <c r="HA32" s="25" t="str">
        <f>IF(ISBLANK(LitRev!HA32),".",LitRev!HA32)</f>
        <v>POLYSYS</v>
      </c>
      <c r="HB32" s="25" t="str">
        <f>IF(ISBLANK(LitRev!HB32),".",LitRev!HB32)</f>
        <v>de Gorter and Just</v>
      </c>
      <c r="HC32" s="25" t="str">
        <f>IF(ISBLANK(LitRev!HC32),".",LitRev!HC32)</f>
        <v>de Gorter and Just</v>
      </c>
      <c r="HD32" s="25" t="str">
        <f>IF(ISBLANK(LitRev!HD32),".",LitRev!HD32)</f>
        <v>De Gorter and Just</v>
      </c>
      <c r="HE32" s="25" t="str">
        <f>IF(ISBLANK(LitRev!HE32),".",LitRev!HE32)</f>
        <v>Elobeid and Tokgoz</v>
      </c>
      <c r="HF32" s="25" t="str">
        <f>IF(ISBLANK(LitRev!HF32),".",LitRev!HF32)</f>
        <v>Elobeid and Tokgoz</v>
      </c>
      <c r="HG32" s="25" t="str">
        <f>IF(ISBLANK(LitRev!HG32),".",LitRev!HG32)</f>
        <v>FAPRI-MU</v>
      </c>
      <c r="HH32" s="25" t="str">
        <f>IF(ISBLANK(LitRev!HH32),".",LitRev!HH32)</f>
        <v>FAPRI-MU</v>
      </c>
      <c r="HI32" s="25" t="str">
        <f>IF(ISBLANK(LitRev!HI32),".",LitRev!HI32)</f>
        <v>FAPRI-MU</v>
      </c>
      <c r="HJ32" s="25" t="str">
        <f>IF(ISBLANK(LitRev!HJ32),".",LitRev!HJ32)</f>
        <v>FAPRI-MU</v>
      </c>
      <c r="HK32" s="25" t="str">
        <f>IF(ISBLANK(LitRev!HK32),".",LitRev!HK32)</f>
        <v>McPhail and Babcock</v>
      </c>
      <c r="HL32" s="25" t="str">
        <f>IF(ISBLANK(LitRev!HL32),".",LitRev!HL32)</f>
        <v>McPhail and Babcock</v>
      </c>
      <c r="HM32" s="25" t="str">
        <f>IF(ISBLANK(LitRev!HM32),".",LitRev!HM32)</f>
        <v>McPhail and Babcock</v>
      </c>
      <c r="HN32" s="25" t="str">
        <f>IF(ISBLANK(LitRev!HN32),".",LitRev!HN32)</f>
        <v>McPhail and Babcock</v>
      </c>
      <c r="HO32" s="25" t="str">
        <f>IF(ISBLANK(LitRev!HO32),".",LitRev!HO32)</f>
        <v>McPhail and Babcock</v>
      </c>
      <c r="HP32" s="25" t="str">
        <f>IF(ISBLANK(LitRev!HP32),".",LitRev!HP32)</f>
        <v>McPhail and Babcock</v>
      </c>
      <c r="HQ32" s="25" t="str">
        <f>IF(ISBLANK(LitRev!HQ32),".",LitRev!HQ32)</f>
        <v>McPhail and Babcock</v>
      </c>
      <c r="HR32" s="25" t="str">
        <f>IF(ISBLANK(LitRev!HR32),".",LitRev!HR32)</f>
        <v>McPhail and Babcock</v>
      </c>
      <c r="HS32" s="25" t="str">
        <f>IF(ISBLANK(LitRev!HS32),".",LitRev!HS32)</f>
        <v>FAPRI-ISU</v>
      </c>
      <c r="HT32" s="25" t="str">
        <f>IF(ISBLANK(LitRev!HT32),".",LitRev!HT32)</f>
        <v>FAPRI-MU</v>
      </c>
      <c r="HU32" s="25" t="str">
        <f>IF(ISBLANK(LitRev!HU32),".",LitRev!HU32)</f>
        <v>FAPRI-MU</v>
      </c>
      <c r="HV32" s="25" t="str">
        <f>IF(ISBLANK(LitRev!HV32),".",LitRev!HV32)</f>
        <v>FAPRI-MU</v>
      </c>
      <c r="HW32" s="25" t="str">
        <f>IF(ISBLANK(LitRev!HW32),".",LitRev!HW32)</f>
        <v>de Gorter and Just</v>
      </c>
      <c r="HX32" s="25" t="str">
        <f>IF(ISBLANK(LitRev!HX32),".",LitRev!HX32)</f>
        <v>de Gorter and Just</v>
      </c>
      <c r="HY32" s="25" t="str">
        <f>IF(ISBLANK(LitRev!HY32),".",LitRev!HY32)</f>
        <v>FAPRI-ISU</v>
      </c>
      <c r="HZ32" s="25" t="str">
        <f>IF(ISBLANK(LitRev!HZ32),".",LitRev!HZ32)</f>
        <v>FAPRI-ISU</v>
      </c>
      <c r="IA32" s="25" t="str">
        <f>IF(ISBLANK(LitRev!IA32),".",LitRev!IA32)</f>
        <v>FAPRI-ISU</v>
      </c>
      <c r="IB32" s="25" t="str">
        <f>IF(ISBLANK(LitRev!IB32),".",LitRev!IB32)</f>
        <v>FAPRI-ISU</v>
      </c>
      <c r="IC32" s="25" t="str">
        <f>IF(ISBLANK(LitRev!IC32),".",LitRev!IC32)</f>
        <v>FAPRI-ISU</v>
      </c>
      <c r="ID32" s="25" t="str">
        <f>IF(ISBLANK(LitRev!ID32),".",LitRev!ID32)</f>
        <v>FAPRI-ISU</v>
      </c>
      <c r="IE32" s="25" t="str">
        <f>IF(ISBLANK(LitRev!IE32),".",LitRev!IE32)</f>
        <v>FAPRI-MU</v>
      </c>
      <c r="IF32" s="25" t="str">
        <f>IF(ISBLANK(LitRev!IF32),".",LitRev!IF32)</f>
        <v>Park and Fortenbery</v>
      </c>
      <c r="IG32" s="25" t="str">
        <f>IF(ISBLANK(LitRev!IG32),".",LitRev!IG32)</f>
        <v>Tyner and Taheripour</v>
      </c>
      <c r="IH32" s="25" t="str">
        <f>IF(ISBLANK(LitRev!IH32),".",LitRev!IH32)</f>
        <v>Tyner and Taheripour</v>
      </c>
      <c r="II32" s="25" t="str">
        <f>IF(ISBLANK(LitRev!II32),".",LitRev!II32)</f>
        <v>Tyner and Taheripour</v>
      </c>
      <c r="IJ32" s="25" t="str">
        <f>IF(ISBLANK(LitRev!IJ32),".",LitRev!IJ32)</f>
        <v>Tyner and Taheripour</v>
      </c>
      <c r="IK32" s="25" t="str">
        <f>IF(ISBLANK(LitRev!IK32),".",LitRev!IK32)</f>
        <v>Tyner and Taheripour</v>
      </c>
      <c r="IL32" s="25" t="str">
        <f>IF(ISBLANK(LitRev!IL32),".",LitRev!IL32)</f>
        <v>Tyner and Taheripour</v>
      </c>
      <c r="IM32" s="25" t="str">
        <f>IF(ISBLANK(LitRev!IM32),".",LitRev!IM32)</f>
        <v>Tyner and Taheripour</v>
      </c>
      <c r="IN32" s="25" t="str">
        <f>IF(ISBLANK(LitRev!IN32),".",LitRev!IN32)</f>
        <v>Tyner and Taheripour</v>
      </c>
      <c r="IO32" s="25" t="str">
        <f>IF(ISBLANK(LitRev!IO32),".",LitRev!IO32)</f>
        <v>Tyner and Taheripour</v>
      </c>
      <c r="IP32" s="25" t="str">
        <f>IF(ISBLANK(LitRev!IP32),".",LitRev!IP32)</f>
        <v>Tyner and Taheripour</v>
      </c>
      <c r="IQ32" s="25" t="str">
        <f>IF(ISBLANK(LitRev!IQ32),".",LitRev!IQ32)</f>
        <v>Tyner and Taheripour</v>
      </c>
      <c r="IR32" s="25" t="str">
        <f>IF(ISBLANK(LitRev!IR32),".",LitRev!IR32)</f>
        <v>Tyner and Taheripour</v>
      </c>
      <c r="IS32" s="25" t="str">
        <f>IF(ISBLANK(LitRev!IS32),".",LitRev!IS32)</f>
        <v>Tyner and Taheripour</v>
      </c>
      <c r="IT32" s="25" t="str">
        <f>IF(ISBLANK(LitRev!IT32),".",LitRev!IT32)</f>
        <v>Tyner and Taheripour</v>
      </c>
      <c r="IU32" s="25" t="str">
        <f>IF(ISBLANK(LitRev!IU32),".",LitRev!IU32)</f>
        <v>Tyner and Taheripour</v>
      </c>
      <c r="IV32" s="25" t="str">
        <f>IF(ISBLANK(LitRev!IV32),".",LitRev!IV32)</f>
        <v>Tyner and Taheripour</v>
      </c>
      <c r="IW32" s="25" t="str">
        <f>IF(ISBLANK(LitRev!IW32),".",LitRev!IW32)</f>
        <v>Tyner and Taheripour</v>
      </c>
      <c r="IX32" s="25" t="str">
        <f>IF(ISBLANK(LitRev!IX32),".",LitRev!IX32)</f>
        <v>Tyner and Taheripour</v>
      </c>
      <c r="IY32" s="25" t="str">
        <f>IF(ISBLANK(LitRev!IY32),".",LitRev!IY32)</f>
        <v>Tyner and Taheripour</v>
      </c>
      <c r="IZ32" s="25" t="str">
        <f>IF(ISBLANK(LitRev!IZ32),".",LitRev!IZ32)</f>
        <v>Tyner and Taheripour</v>
      </c>
      <c r="JA32" s="25" t="str">
        <f>IF(ISBLANK(LitRev!JA32),".",LitRev!JA32)</f>
        <v>Tyner and Taheripour</v>
      </c>
      <c r="JB32" s="25" t="str">
        <f>IF(ISBLANK(LitRev!JB32),".",LitRev!JB32)</f>
        <v>Tyner and Taheripour</v>
      </c>
      <c r="JC32" s="25" t="str">
        <f>IF(ISBLANK(LitRev!JC32),".",LitRev!JC32)</f>
        <v>Tyner and Taheripour</v>
      </c>
      <c r="JD32" s="25" t="str">
        <f>IF(ISBLANK(LitRev!JD32),".",LitRev!JD32)</f>
        <v>Tyner and Taheripour</v>
      </c>
      <c r="JE32" s="25" t="str">
        <f>IF(ISBLANK(LitRev!JE32),".",LitRev!JE32)</f>
        <v>Tyner and Taheripour</v>
      </c>
      <c r="JF32" s="25" t="str">
        <f>IF(ISBLANK(LitRev!JF32),".",LitRev!JF32)</f>
        <v>Tyner and Taheripour</v>
      </c>
      <c r="JG32" s="25" t="str">
        <f>IF(ISBLANK(LitRev!JG32),".",LitRev!JG32)</f>
        <v>Tyner and Taheripour</v>
      </c>
      <c r="JH32" s="25" t="str">
        <f>IF(ISBLANK(LitRev!JH32),".",LitRev!JH32)</f>
        <v>Tyner and Taheripour</v>
      </c>
      <c r="JI32" s="25" t="str">
        <f>IF(ISBLANK(LitRev!JI32),".",LitRev!JI32)</f>
        <v>Tyner and Taheripour</v>
      </c>
      <c r="JJ32" s="25" t="str">
        <f>IF(ISBLANK(LitRev!JJ32),".",LitRev!JJ32)</f>
        <v>Tyner and Taheripour</v>
      </c>
      <c r="JK32" s="25" t="str">
        <f>IF(ISBLANK(LitRev!JK32),".",LitRev!JK32)</f>
        <v>Tyner and Taheripour</v>
      </c>
      <c r="JL32" s="25" t="str">
        <f>IF(ISBLANK(LitRev!JL32),".",LitRev!JL32)</f>
        <v>Tyner and Taheripour</v>
      </c>
      <c r="JM32" s="25" t="str">
        <f>IF(ISBLANK(LitRev!JM32),".",LitRev!JM32)</f>
        <v>Tyner and Taheripour</v>
      </c>
      <c r="JN32" s="25" t="str">
        <f>IF(ISBLANK(LitRev!JN32),".",LitRev!JN32)</f>
        <v>Tyner and Taheripour</v>
      </c>
      <c r="JO32" s="25" t="str">
        <f>IF(ISBLANK(LitRev!JO32),".",LitRev!JO32)</f>
        <v>Tyner and Taheripour</v>
      </c>
      <c r="JP32" s="25" t="str">
        <f>IF(ISBLANK(LitRev!JP32),".",LitRev!JP32)</f>
        <v>Tyner and Taheripour</v>
      </c>
      <c r="JQ32" s="25" t="str">
        <f>IF(ISBLANK(LitRev!JQ32),".",LitRev!JQ32)</f>
        <v>Tyner and Taheripour</v>
      </c>
      <c r="JR32" s="25" t="str">
        <f>IF(ISBLANK(LitRev!JR32),".",LitRev!JR32)</f>
        <v>Tyner and Taheripour</v>
      </c>
      <c r="JS32" s="25" t="str">
        <f>IF(ISBLANK(LitRev!JS32),".",LitRev!JS32)</f>
        <v>Tyner and Taheripour</v>
      </c>
      <c r="JT32" s="25" t="str">
        <f>IF(ISBLANK(LitRev!JT32),".",LitRev!JT32)</f>
        <v>Tyner and Taheripour</v>
      </c>
      <c r="JU32" s="25" t="str">
        <f>IF(ISBLANK(LitRev!JU32),".",LitRev!JU32)</f>
        <v>Tyner and Taheripour</v>
      </c>
      <c r="JV32" s="25" t="str">
        <f>IF(ISBLANK(LitRev!JV32),".",LitRev!JV32)</f>
        <v>Tyner and Taheripour</v>
      </c>
      <c r="JW32" s="25" t="str">
        <f>IF(ISBLANK(LitRev!JW32),".",LitRev!JW32)</f>
        <v>Tyner and Taheripour</v>
      </c>
      <c r="JX32" s="25" t="str">
        <f>IF(ISBLANK(LitRev!JX32),".",LitRev!JX32)</f>
        <v>Tyner and Taheripour</v>
      </c>
      <c r="JY32" s="25" t="str">
        <f>IF(ISBLANK(LitRev!JY32),".",LitRev!JY32)</f>
        <v>Tyner and Taheripour</v>
      </c>
      <c r="JZ32" s="25" t="str">
        <f>IF(ISBLANK(LitRev!JZ32),".",LitRev!JZ32)</f>
        <v>Tyner and Taheripour</v>
      </c>
      <c r="KA32" s="25" t="str">
        <f>IF(ISBLANK(LitRev!KA32),".",LitRev!KA32)</f>
        <v>Tyner and Taheripour</v>
      </c>
      <c r="KB32" s="25" t="str">
        <f>IF(ISBLANK(LitRev!KB32),".",LitRev!KB32)</f>
        <v>Tyner and Taheripour</v>
      </c>
      <c r="KC32" s="25" t="str">
        <f>IF(ISBLANK(LitRev!KC32),".",LitRev!KC32)</f>
        <v>Tyner and Taheripour</v>
      </c>
      <c r="KD32" s="25" t="str">
        <f>IF(ISBLANK(LitRev!KD32),".",LitRev!KD32)</f>
        <v>Tyner and Taheripour</v>
      </c>
      <c r="KE32" s="25" t="str">
        <f>IF(ISBLANK(LitRev!KE32),".",LitRev!KE32)</f>
        <v>Tyner and Taheripour</v>
      </c>
      <c r="KF32" s="25" t="str">
        <f>IF(ISBLANK(LitRev!KF32),".",LitRev!KF32)</f>
        <v>Tyner and Taheripour</v>
      </c>
      <c r="KG32" s="25" t="str">
        <f>IF(ISBLANK(LitRev!KG32),".",LitRev!KG32)</f>
        <v>Tyner and Taheripour</v>
      </c>
      <c r="KH32" s="25" t="str">
        <f>IF(ISBLANK(LitRev!KH32),".",LitRev!KH32)</f>
        <v>Tyner and Taheripour</v>
      </c>
      <c r="KI32" s="25" t="str">
        <f>IF(ISBLANK(LitRev!KI32),".",LitRev!KI32)</f>
        <v>Tyner and Taheripour</v>
      </c>
      <c r="KJ32" s="25" t="str">
        <f>IF(ISBLANK(LitRev!KJ32),".",LitRev!KJ32)</f>
        <v>Tyner and Taheripour</v>
      </c>
      <c r="KK32" s="25" t="str">
        <f>IF(ISBLANK(LitRev!KK32),".",LitRev!KK32)</f>
        <v>Tyner and Taheripour</v>
      </c>
      <c r="KL32" s="25" t="str">
        <f>IF(ISBLANK(LitRev!KL32),".",LitRev!KL32)</f>
        <v>Tyner and Taheripour</v>
      </c>
      <c r="KM32" s="25" t="str">
        <f>IF(ISBLANK(LitRev!KM32),".",LitRev!KM32)</f>
        <v>Tyner and Taheripour</v>
      </c>
      <c r="KN32" s="25" t="str">
        <f>IF(ISBLANK(LitRev!KN32),".",LitRev!KN32)</f>
        <v>Tyner and Taheripour</v>
      </c>
      <c r="KO32" s="25" t="str">
        <f>IF(ISBLANK(LitRev!KO32),".",LitRev!KO32)</f>
        <v>Tyner and Taheripour</v>
      </c>
      <c r="KP32" s="25" t="str">
        <f>IF(ISBLANK(LitRev!KP32),".",LitRev!KP32)</f>
        <v>Tyner and Taheripour</v>
      </c>
      <c r="KQ32" s="25" t="str">
        <f>IF(ISBLANK(LitRev!KQ32),".",LitRev!KQ32)</f>
        <v>Tyner and Taheripour</v>
      </c>
      <c r="KR32" s="25" t="str">
        <f>IF(ISBLANK(LitRev!KR32),".",LitRev!KR32)</f>
        <v>Tyner and Taheripour</v>
      </c>
      <c r="KS32" s="25" t="str">
        <f>IF(ISBLANK(LitRev!KS32),".",LitRev!KS32)</f>
        <v>Tyner and Taheripour</v>
      </c>
      <c r="KT32" s="25" t="str">
        <f>IF(ISBLANK(LitRev!KT32),".",LitRev!KT32)</f>
        <v>Tyner and Taheripour</v>
      </c>
      <c r="KU32" s="25" t="str">
        <f>IF(ISBLANK(LitRev!KU32),".",LitRev!KU32)</f>
        <v>Tyner and Taheripour</v>
      </c>
      <c r="KV32" s="25" t="str">
        <f>IF(ISBLANK(LitRev!KV32),".",LitRev!KV32)</f>
        <v>Tyner and Taheripour</v>
      </c>
      <c r="KW32" s="25" t="str">
        <f>IF(ISBLANK(LitRev!KW32),".",LitRev!KW32)</f>
        <v>Tyner and Taheripour</v>
      </c>
      <c r="KX32" s="25" t="str">
        <f>IF(ISBLANK(LitRev!KX32),".",LitRev!KX32)</f>
        <v>Tyner and Taheripour</v>
      </c>
      <c r="KY32" s="25" t="str">
        <f>IF(ISBLANK(LitRev!KY32),".",LitRev!KY32)</f>
        <v>Tyner and Taheripour</v>
      </c>
      <c r="KZ32" s="25" t="str">
        <f>IF(ISBLANK(LitRev!KZ32),".",LitRev!KZ32)</f>
        <v>Tyner and Taheripour</v>
      </c>
      <c r="LA32" s="25" t="str">
        <f>IF(ISBLANK(LitRev!LA32),".",LitRev!LA32)</f>
        <v>Tyner and Taheripour</v>
      </c>
      <c r="LB32" s="25" t="str">
        <f>IF(ISBLANK(LitRev!LB32),".",LitRev!LB32)</f>
        <v>Tyner and Taheripour</v>
      </c>
      <c r="LC32" s="25" t="str">
        <f>IF(ISBLANK(LitRev!LC32),".",LitRev!LC32)</f>
        <v>Tyner and Taheripour</v>
      </c>
      <c r="LD32" s="25" t="str">
        <f>IF(ISBLANK(LitRev!LD32),".",LitRev!LD32)</f>
        <v>Tyner and Taheripour</v>
      </c>
      <c r="LE32" s="25" t="str">
        <f>IF(ISBLANK(LitRev!LE32),".",LitRev!LE32)</f>
        <v>Gohin and Treguer</v>
      </c>
      <c r="LF32" s="25" t="str">
        <f>IF(ISBLANK(LitRev!LF32),".",LitRev!LF32)</f>
        <v>Gohin and Treguer</v>
      </c>
      <c r="LG32" s="25" t="str">
        <f>IF(ISBLANK(LitRev!LG32),".",LitRev!LG32)</f>
        <v>Tokgoz et. al</v>
      </c>
      <c r="LH32" s="25" t="str">
        <f>IF(ISBLANK(LitRev!LH32),".",LitRev!LH32)</f>
        <v>Tokgoz et. al</v>
      </c>
      <c r="LI32" s="25" t="str">
        <f>IF(ISBLANK(LitRev!LI32),".",LitRev!LI32)</f>
        <v>GTAP-DEPS</v>
      </c>
      <c r="LJ32" s="25" t="str">
        <f>IF(ISBLANK(LitRev!LJ32),".",LitRev!LJ32)</f>
        <v>GTAP-DEPS</v>
      </c>
      <c r="LK32" s="25" t="str">
        <f>IF(ISBLANK(LitRev!LK32),".",LitRev!LK32)</f>
        <v>BEPAM</v>
      </c>
      <c r="LL32" s="25" t="str">
        <f>IF(ISBLANK(LitRev!LL32),".",LitRev!LL32)</f>
        <v>FASOM</v>
      </c>
      <c r="LM32" s="25" t="str">
        <f>IF(ISBLANK(LitRev!LM32),".",LitRev!LM32)</f>
        <v>FASOM</v>
      </c>
      <c r="LN32" s="25" t="str">
        <f>IF(ISBLANK(LitRev!LN32),".",LitRev!LN32)</f>
        <v>FASOM</v>
      </c>
      <c r="LO32" s="25" t="str">
        <f>IF(ISBLANK(LitRev!LO32),".",LitRev!LO32)</f>
        <v>FASOM</v>
      </c>
      <c r="LP32" s="25" t="str">
        <f>IF(ISBLANK(LitRev!LP32),".",LitRev!LP32)</f>
        <v>FASOM</v>
      </c>
      <c r="LQ32" s="25" t="str">
        <f>IF(ISBLANK(LitRev!LQ32),".",LitRev!LQ32)</f>
        <v>FASOM</v>
      </c>
      <c r="LR32" s="25" t="str">
        <f>IF(ISBLANK(LitRev!LR32),".",LitRev!LR32)</f>
        <v>FASOM</v>
      </c>
      <c r="LS32" s="25" t="str">
        <f>IF(ISBLANK(LitRev!LS32),".",LitRev!LS32)</f>
        <v>FASOM</v>
      </c>
      <c r="LT32" s="25" t="str">
        <f>IF(ISBLANK(LitRev!LT32),".",LitRev!LT32)</f>
        <v>FASOM</v>
      </c>
      <c r="LU32" s="25" t="str">
        <f>IF(ISBLANK(LitRev!LU32),".",LitRev!LU32)</f>
        <v>FASOM</v>
      </c>
      <c r="LV32" s="25" t="str">
        <f>IF(ISBLANK(LitRev!LV32),".",LitRev!LV32)</f>
        <v>FASOM</v>
      </c>
      <c r="LW32" s="25" t="str">
        <f>IF(ISBLANK(LitRev!LW32),".",LitRev!LW32)</f>
        <v>FASOM</v>
      </c>
      <c r="LX32" s="25" t="str">
        <f>IF(ISBLANK(LitRev!LX32),".",LitRev!LX32)</f>
        <v>FASOM</v>
      </c>
      <c r="LY32" s="25" t="str">
        <f>IF(ISBLANK(LitRev!LY32),".",LitRev!LY32)</f>
        <v>FASOM</v>
      </c>
      <c r="LZ32" s="25" t="str">
        <f>IF(ISBLANK(LitRev!LZ32),".",LitRev!LZ32)</f>
        <v>FASOM</v>
      </c>
      <c r="MA32" s="25" t="str">
        <f>IF(ISBLANK(LitRev!MA32),".",LitRev!MA32)</f>
        <v>FASOM</v>
      </c>
      <c r="MB32" s="25" t="str">
        <f>IF(ISBLANK(LitRev!MB32),".",LitRev!MB32)</f>
        <v>FASOM</v>
      </c>
      <c r="MC32" s="25" t="str">
        <f>IF(ISBLANK(LitRev!MC32),".",LitRev!MC32)</f>
        <v>FASOM</v>
      </c>
      <c r="MD32" s="25" t="str">
        <f>IF(ISBLANK(LitRev!MD32),".",LitRev!MD32)</f>
        <v>FASOM</v>
      </c>
      <c r="ME32" s="25" t="str">
        <f>IF(ISBLANK(LitRev!ME32),".",LitRev!ME32)</f>
        <v>Perez2019</v>
      </c>
      <c r="MF32" s="25" t="str">
        <f>IF(ISBLANK(LitRev!MF32),".",LitRev!MF32)</f>
        <v>GTAP</v>
      </c>
      <c r="MG32" s="25" t="str">
        <f>IF(ISBLANK(LitRev!MG32),".",LitRev!MG32)</f>
        <v>GTAP</v>
      </c>
      <c r="MH32" s="25" t="str">
        <f>IF(ISBLANK(LitRev!MH32),".",LitRev!MH32)</f>
        <v>Schmitz2020</v>
      </c>
      <c r="MI32" s="25" t="str">
        <f>IF(ISBLANK(LitRev!MI32),".",LitRev!MI32)</f>
        <v>Bento2015</v>
      </c>
      <c r="MJ32" s="25" t="str">
        <f>IF(ISBLANK(LitRev!MJ32),".",LitRev!MJ32)</f>
        <v>Bento2015</v>
      </c>
      <c r="MK32" s="25" t="str">
        <f>IF(ISBLANK(LitRev!MK32),".",LitRev!MK32)</f>
        <v>Bento2015</v>
      </c>
      <c r="ML32" s="25" t="str">
        <f>IF(ISBLANK(LitRev!ML32),".",LitRev!ML32)</f>
        <v>Bento2015</v>
      </c>
      <c r="MM32" s="25" t="str">
        <f>IF(ISBLANK(LitRev!MM32),".",LitRev!MM32)</f>
        <v>Zhou2017</v>
      </c>
      <c r="MN32" s="25" t="str">
        <f>IF(ISBLANK(LitRev!MN32),".",LitRev!MN32)</f>
        <v>Zhou2017</v>
      </c>
      <c r="MO32" s="25" t="str">
        <f>IF(ISBLANK(LitRev!MO32),".",LitRev!MO32)</f>
        <v>Zhou2017</v>
      </c>
      <c r="MP32" s="25" t="str">
        <f>IF(ISBLANK(LitRev!MP32),".",LitRev!MP32)</f>
        <v>Zhou2017</v>
      </c>
      <c r="MQ32" s="25" t="str">
        <f>IF(ISBLANK(LitRev!MQ32),".",LitRev!MQ32)</f>
        <v>Zhou2017</v>
      </c>
      <c r="MR32" s="25" t="str">
        <f>IF(ISBLANK(LitRev!MR32),".",LitRev!MR32)</f>
        <v>Zhou2017</v>
      </c>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5"/>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5"/>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5"/>
      <c r="RK32" s="25"/>
      <c r="RL32" s="25"/>
      <c r="RM32" s="25"/>
      <c r="RN32" s="25"/>
      <c r="RO32" s="25"/>
    </row>
    <row r="33" spans="1:483" x14ac:dyDescent="0.25">
      <c r="A33" s="34" t="s">
        <v>1159</v>
      </c>
      <c r="C33" s="25" t="str">
        <f>IF(ISBLANK(LitRev!C33),".",LitRev!C33)</f>
        <v>p 1</v>
      </c>
      <c r="D33" s="25" t="str">
        <f>IF(ISBLANK(LitRev!D33),".",LitRev!D33)</f>
        <v>p 1</v>
      </c>
      <c r="E33" s="25" t="str">
        <f>IF(ISBLANK(LitRev!E33),".",LitRev!E33)</f>
        <v>Excess supply of corn for ethanol &amp; ethanol demand</v>
      </c>
      <c r="F33" s="25" t="str">
        <f>IF(ISBLANK(LitRev!F33),".",LitRev!F33)</f>
        <v>Excess supply of corn for ethanol &amp; ethanol demand</v>
      </c>
      <c r="G33" s="25" t="str">
        <f>IF(ISBLANK(LitRev!G33),".",LitRev!G33)</f>
        <v>Excess supply of corn for ethanol &amp; ethanol demand</v>
      </c>
      <c r="H33" s="25" t="str">
        <f>IF(ISBLANK(LitRev!H33),".",LitRev!H33)</f>
        <v>Excess supply of corn for ethanol &amp; ethanol demand</v>
      </c>
      <c r="I33" s="25" t="str">
        <f>IF(ISBLANK(LitRev!I33),".",LitRev!I33)</f>
        <v>Excess supply of corn for ethanol &amp; ethanol demand</v>
      </c>
      <c r="J33" s="25" t="str">
        <f>IF(ISBLANK(LitRev!J33),".",LitRev!J33)</f>
        <v>Excess supply of corn for ethanol &amp; ethanol demand</v>
      </c>
      <c r="K33" s="25" t="str">
        <f>IF(ISBLANK(LitRev!K33),".",LitRev!K33)</f>
        <v>Excess supply of corn for ethanol &amp; ethanol demand</v>
      </c>
      <c r="L33" s="25" t="str">
        <f>IF(ISBLANK(LitRev!L33),".",LitRev!L33)</f>
        <v>Excess supply of corn for ethanol &amp; ethanol demand</v>
      </c>
      <c r="M33" s="25" t="str">
        <f>IF(ISBLANK(LitRev!M33),".",LitRev!M33)</f>
        <v>Excess supply of corn for ethanol &amp; ethanol demand</v>
      </c>
      <c r="N33" s="25" t="str">
        <f>IF(ISBLANK(LitRev!N33),".",LitRev!N33)</f>
        <v>Excess supply of corn for ethanol &amp; ethanol demand</v>
      </c>
      <c r="O33" s="25" t="str">
        <f>IF(ISBLANK(LitRev!O33),".",LitRev!O33)</f>
        <v>Excess supply of corn for ethanol &amp; ethanol demand</v>
      </c>
      <c r="P33" s="25" t="str">
        <f>IF(ISBLANK(LitRev!P33),".",LitRev!P33)</f>
        <v>Excess supply of corn for ethanol &amp; ethanol demand</v>
      </c>
      <c r="Q33" s="25" t="str">
        <f>IF(ISBLANK(LitRev!Q33),".",LitRev!Q33)</f>
        <v>Excess supply of corn for ethanol &amp; ethanol demand</v>
      </c>
      <c r="R33" s="25" t="str">
        <f>IF(ISBLANK(LitRev!R33),".",LitRev!R33)</f>
        <v>Excess supply of corn for ethanol &amp; ethanol demand</v>
      </c>
      <c r="S33" s="25" t="str">
        <f>IF(ISBLANK(LitRev!S33),".",LitRev!S33)</f>
        <v>Excess supply of corn for ethanol &amp; ethanol demand</v>
      </c>
      <c r="T33" s="25" t="str">
        <f>IF(ISBLANK(LitRev!T33),".",LitRev!T33)</f>
        <v>Excess supply of corn for ethanol &amp; ethanol demand</v>
      </c>
      <c r="U33" s="25" t="str">
        <f>IF(ISBLANK(LitRev!U33),".",LitRev!U33)</f>
        <v>.</v>
      </c>
      <c r="V33" s="25" t="str">
        <f>IF(ISBLANK(LitRev!V33),".",LitRev!V33)</f>
        <v>.</v>
      </c>
      <c r="W33" s="25" t="str">
        <f>IF(ISBLANK(LitRev!W33),".",LitRev!W33)</f>
        <v>.</v>
      </c>
      <c r="X33" s="25" t="str">
        <f>IF(ISBLANK(LitRev!X33),".",LitRev!X33)</f>
        <v>.</v>
      </c>
      <c r="Y33" s="25" t="str">
        <f>IF(ISBLANK(LitRev!Y33),".",LitRev!Y33)</f>
        <v>.</v>
      </c>
      <c r="Z33" s="25" t="str">
        <f>IF(ISBLANK(LitRev!Z33),".",LitRev!Z33)</f>
        <v>.</v>
      </c>
      <c r="AA33" s="25" t="str">
        <f>IF(ISBLANK(LitRev!AA33),".",LitRev!AA33)</f>
        <v>.</v>
      </c>
      <c r="AB33" s="25" t="str">
        <f>IF(ISBLANK(LitRev!AB33),".",LitRev!AB33)</f>
        <v>.</v>
      </c>
      <c r="AC33" s="25" t="str">
        <f>IF(ISBLANK(LitRev!AC33),".",LitRev!AC33)</f>
        <v>.</v>
      </c>
      <c r="AD33" s="25" t="str">
        <f>IF(ISBLANK(LitRev!AD33),".",LitRev!AD33)</f>
        <v>.</v>
      </c>
      <c r="AE33" s="25" t="str">
        <f>IF(ISBLANK(LitRev!AE33),".",LitRev!AE33)</f>
        <v>.</v>
      </c>
      <c r="AF33" s="25" t="str">
        <f>IF(ISBLANK(LitRev!AF33),".",LitRev!AF33)</f>
        <v>.</v>
      </c>
      <c r="AG33" s="25" t="str">
        <f>IF(ISBLANK(LitRev!AG33),".",LitRev!AG33)</f>
        <v>.</v>
      </c>
      <c r="AH33" s="25" t="str">
        <f>IF(ISBLANK(LitRev!AH33),".",LitRev!AH33)</f>
        <v>.</v>
      </c>
      <c r="AI33" s="25" t="str">
        <f>IF(ISBLANK(LitRev!AI33),".",LitRev!AI33)</f>
        <v>.</v>
      </c>
      <c r="AJ33" s="25" t="str">
        <f>IF(ISBLANK(LitRev!AJ33),".",LitRev!AJ33)</f>
        <v>p 8</v>
      </c>
      <c r="AK33" s="25" t="str">
        <f>IF(ISBLANK(LitRev!AK33),".",LitRev!AK33)</f>
        <v>p 8</v>
      </c>
      <c r="AL33" s="25" t="str">
        <f>IF(ISBLANK(LitRev!AL33),".",LitRev!AL33)</f>
        <v>p 8</v>
      </c>
      <c r="AM33" s="25" t="str">
        <f>IF(ISBLANK(LitRev!AM33),".",LitRev!AM33)</f>
        <v>p 8</v>
      </c>
      <c r="AN33" s="25" t="str">
        <f>IF(ISBLANK(LitRev!AN33),".",LitRev!AN33)</f>
        <v>p 8</v>
      </c>
      <c r="AO33" s="25" t="str">
        <f>IF(ISBLANK(LitRev!AO33),".",LitRev!AO33)</f>
        <v>.</v>
      </c>
      <c r="AP33" s="25" t="str">
        <f>IF(ISBLANK(LitRev!AP33),".",LitRev!AP33)</f>
        <v>.</v>
      </c>
      <c r="AQ33" s="25" t="str">
        <f>IF(ISBLANK(LitRev!AQ33),".",LitRev!AQ33)</f>
        <v>.</v>
      </c>
      <c r="AR33" s="25" t="str">
        <f>IF(ISBLANK(LitRev!AR33),".",LitRev!AR33)</f>
        <v>Not defined p 6</v>
      </c>
      <c r="AS33" s="25" t="str">
        <f>IF(ISBLANK(LitRev!AS33),".",LitRev!AS33)</f>
        <v>Not defined p 6</v>
      </c>
      <c r="AT33" s="25" t="str">
        <f>IF(ISBLANK(LitRev!AT33),".",LitRev!AT33)</f>
        <v>Not defined p 6</v>
      </c>
      <c r="AU33" s="25" t="str">
        <f>IF(ISBLANK(LitRev!AU33),".",LitRev!AU33)</f>
        <v>Not defined p 6</v>
      </c>
      <c r="AV33" s="25" t="str">
        <f>IF(ISBLANK(LitRev!AV33),".",LitRev!AV33)</f>
        <v>Not defined p 6</v>
      </c>
      <c r="AW33" s="25" t="str">
        <f>IF(ISBLANK(LitRev!AW33),".",LitRev!AW33)</f>
        <v>Not defined p 6</v>
      </c>
      <c r="AX33" s="25" t="str">
        <f>IF(ISBLANK(LitRev!AX33),".",LitRev!AX33)</f>
        <v>Not defined p 6</v>
      </c>
      <c r="AY33" s="25" t="str">
        <f>IF(ISBLANK(LitRev!AY33),".",LitRev!AY33)</f>
        <v>title page, summary</v>
      </c>
      <c r="AZ33" s="25" t="str">
        <f>IF(ISBLANK(LitRev!AZ33),".",LitRev!AZ33)</f>
        <v>title page, summary</v>
      </c>
      <c r="BA33" s="25" t="str">
        <f>IF(ISBLANK(LitRev!BA33),".",LitRev!BA33)</f>
        <v>economic model for the US; say it is GE (p 5380)</v>
      </c>
      <c r="BB33" s="25" t="str">
        <f>IF(ISBLANK(LitRev!BB33),".",LitRev!BB33)</f>
        <v>economic model for the US; say it is GE (p 5380)</v>
      </c>
      <c r="BC33" s="25" t="str">
        <f>IF(ISBLANK(LitRev!BC33),".",LitRev!BC33)</f>
        <v>economic model for the US; say it is GE (p 5380)</v>
      </c>
      <c r="BD33" s="25" t="str">
        <f>IF(ISBLANK(LitRev!BD33),".",LitRev!BD33)</f>
        <v>economic model for the US; say it is GE (p 5380)</v>
      </c>
      <c r="BE33" s="25" t="str">
        <f>IF(ISBLANK(LitRev!BE33),".",LitRev!BE33)</f>
        <v>VAR estimation of structural model; p 21-26</v>
      </c>
      <c r="BF33" s="25" t="str">
        <f>IF(ISBLANK(LitRev!BF33),".",LitRev!BF33)</f>
        <v>VAR estimation of structural model; p 21-26</v>
      </c>
      <c r="BG33" s="25" t="str">
        <f>IF(ISBLANK(LitRev!BG33),".",LitRev!BG33)</f>
        <v>BEPAM</v>
      </c>
      <c r="BH33" s="25" t="str">
        <f>IF(ISBLANK(LitRev!BH33),".",LitRev!BH33)</f>
        <v>BEPAM</v>
      </c>
      <c r="BI33" s="25" t="str">
        <f>IF(ISBLANK(LitRev!BI33),".",LitRev!BI33)</f>
        <v>BEPAM</v>
      </c>
      <c r="BJ33" s="25" t="str">
        <f>IF(ISBLANK(LitRev!BJ33),".",LitRev!BJ33)</f>
        <v>BEPAM</v>
      </c>
      <c r="BK33" s="25" t="str">
        <f>IF(ISBLANK(LitRev!BK33),".",LitRev!BK33)</f>
        <v>BEPAM</v>
      </c>
      <c r="BL33" s="25" t="str">
        <f>IF(ISBLANK(LitRev!BL33),".",LitRev!BL33)</f>
        <v>.</v>
      </c>
      <c r="BM33" s="25" t="str">
        <f>IF(ISBLANK(LitRev!BM33),".",LitRev!BM33)</f>
        <v>.</v>
      </c>
      <c r="BN33" s="25" t="str">
        <f>IF(ISBLANK(LitRev!BN33),".",LitRev!BN33)</f>
        <v>.</v>
      </c>
      <c r="BO33" s="25" t="str">
        <f>IF(ISBLANK(LitRev!BO33),".",LitRev!BO33)</f>
        <v>.</v>
      </c>
      <c r="BP33" s="25" t="str">
        <f>IF(ISBLANK(LitRev!BP33),".",LitRev!BP33)</f>
        <v>.</v>
      </c>
      <c r="BQ33" s="25" t="str">
        <f>IF(ISBLANK(LitRev!BQ33),".",LitRev!BQ33)</f>
        <v>.</v>
      </c>
      <c r="BR33" s="25" t="str">
        <f>IF(ISBLANK(LitRev!BR33),".",LitRev!BR33)</f>
        <v>.</v>
      </c>
      <c r="BS33" s="25" t="str">
        <f>IF(ISBLANK(LitRev!BS33),".",LitRev!BS33)</f>
        <v>Uses elasticities mostly p. 29-30</v>
      </c>
      <c r="BT33" s="25" t="str">
        <f>IF(ISBLANK(LitRev!BT33),".",LitRev!BT33)</f>
        <v>adapt and extend the model developed in Lapan and Moschini (2009)</v>
      </c>
      <c r="BU33" s="25" t="str">
        <f>IF(ISBLANK(LitRev!BU33),".",LitRev!BU33)</f>
        <v>adapt and extend the model developed in Lapan and Moschini (2009)</v>
      </c>
      <c r="BV33" s="25" t="str">
        <f>IF(ISBLANK(LitRev!BV33),".",LitRev!BV33)</f>
        <v>adapt and extend the model developed in Lapan and Moschini (2009)</v>
      </c>
      <c r="BW33" s="25" t="str">
        <f>IF(ISBLANK(LitRev!BW33),".",LitRev!BW33)</f>
        <v>adapt and extend the model developed in Lapan and Moschini (2009)</v>
      </c>
      <c r="BX33" s="25" t="str">
        <f>IF(ISBLANK(LitRev!BX33),".",LitRev!BX33)</f>
        <v>adapt and extend the model developed in Lapan and Moschini (2009)</v>
      </c>
      <c r="BY33" s="25" t="str">
        <f>IF(ISBLANK(LitRev!BY33),".",LitRev!BY33)</f>
        <v>adapt and extend the model developed in Lapan and Moschini (2009)</v>
      </c>
      <c r="BZ33" s="25" t="str">
        <f>IF(ISBLANK(LitRev!BZ33),".",LitRev!BZ33)</f>
        <v>p 78, 89</v>
      </c>
      <c r="CA33" s="25" t="str">
        <f>IF(ISBLANK(LitRev!CA33),".",LitRev!CA33)</f>
        <v>p 690-4</v>
      </c>
      <c r="CB33" s="25" t="str">
        <f>IF(ISBLANK(LitRev!CB33),".",LitRev!CB33)</f>
        <v>p 91-2, 96</v>
      </c>
      <c r="CC33" s="25" t="str">
        <f>IF(ISBLANK(LitRev!CC33),".",LitRev!CC33)</f>
        <v>p 91-2, 96</v>
      </c>
      <c r="CD33" s="25" t="str">
        <f>IF(ISBLANK(LitRev!CD33),".",LitRev!CD33)</f>
        <v>p 91-2, 96</v>
      </c>
      <c r="CE33" s="25" t="str">
        <f>IF(ISBLANK(LitRev!CE33),".",LitRev!CE33)</f>
        <v>p 91-2, 96</v>
      </c>
      <c r="CF33" s="25" t="str">
        <f>IF(ISBLANK(LitRev!CF33),".",LitRev!CF33)</f>
        <v>page v, 6, 9</v>
      </c>
      <c r="CG33" s="25" t="str">
        <f>IF(ISBLANK(LitRev!CG33),".",LitRev!CG33)</f>
        <v>page v, 6, 9</v>
      </c>
      <c r="CH33" s="25" t="str">
        <f>IF(ISBLANK(LitRev!CH33),".",LitRev!CH33)</f>
        <v>page v, 6, 9</v>
      </c>
      <c r="CI33" s="25" t="str">
        <f>IF(ISBLANK(LitRev!CI33),".",LitRev!CI33)</f>
        <v>page v, 6, 9</v>
      </c>
      <c r="CJ33" s="25" t="str">
        <f>IF(ISBLANK(LitRev!CJ33),".",LitRev!CJ33)</f>
        <v>page v, 6, 9</v>
      </c>
      <c r="CK33" s="25" t="str">
        <f>IF(ISBLANK(LitRev!CK33),".",LitRev!CK33)</f>
        <v>page v, 6, 9</v>
      </c>
      <c r="CL33" s="25" t="str">
        <f>IF(ISBLANK(LitRev!CL33),".",LitRev!CL33)</f>
        <v>GTAP and FAPRI-CARD calibration</v>
      </c>
      <c r="CM33" s="25" t="str">
        <f>IF(ISBLANK(LitRev!CM33),".",LitRev!CM33)</f>
        <v>GTAP-BIO</v>
      </c>
      <c r="CN33" s="25" t="str">
        <f>IF(ISBLANK(LitRev!CN33),".",LitRev!CN33)</f>
        <v>GTAP-BIO</v>
      </c>
      <c r="CO33" s="25" t="str">
        <f>IF(ISBLANK(LitRev!CO33),".",LitRev!CO33)</f>
        <v>VAR estimation of structural model; p 117, 121-4</v>
      </c>
      <c r="CP33" s="25" t="str">
        <f>IF(ISBLANK(LitRev!CP33),".",LitRev!CP33)</f>
        <v>p 6-9</v>
      </c>
      <c r="CQ33" s="25" t="str">
        <f>IF(ISBLANK(LitRev!CQ33),".",LitRev!CQ33)</f>
        <v>p 6</v>
      </c>
      <c r="CR33" s="25" t="str">
        <f>IF(ISBLANK(LitRev!CR33),".",LitRev!CR33)</f>
        <v>p 6</v>
      </c>
      <c r="CS33" s="25" t="str">
        <f>IF(ISBLANK(LitRev!CS33),".",LitRev!CS33)</f>
        <v>p 6</v>
      </c>
      <c r="CT33" s="25" t="str">
        <f>IF(ISBLANK(LitRev!CT33),".",LitRev!CT33)</f>
        <v>GTAP version 7 modified (p. 441), including GTAP-E changes (p. 442); but not AEZs (p. 442)</v>
      </c>
      <c r="CU33" s="25" t="str">
        <f>IF(ISBLANK(LitRev!CU33),".",LitRev!CU33)</f>
        <v>GTAP version 7 modified (p. 441), including GTAP-E changes (p. 442); but not AEZs (p. 442)</v>
      </c>
      <c r="CV33" s="25" t="str">
        <f>IF(ISBLANK(LitRev!CV33),".",LitRev!CV33)</f>
        <v>GTAP version 7 modified (p. 441), including GTAP-E changes (p. 442); but not AEZs (p. 442)</v>
      </c>
      <c r="CW33" s="25" t="str">
        <f>IF(ISBLANK(LitRev!CW33),".",LitRev!CW33)</f>
        <v>GTAP version 7 modified (p. 441), including GTAP-E changes (p. 442); but not AEZs (p. 442)</v>
      </c>
      <c r="CX33" s="25" t="str">
        <f>IF(ISBLANK(LitRev!CX33),".",LitRev!CX33)</f>
        <v>GTAP version 7 modified (p. 441), including GTAP-E changes (p. 442); but not AEZs (p. 442)</v>
      </c>
      <c r="CY33" s="25" t="str">
        <f>IF(ISBLANK(LitRev!CY33),".",LitRev!CY33)</f>
        <v>GTAP version 7 modified (p. 441), including GTAP-E changes (p. 442); but not AEZs (p. 442)</v>
      </c>
      <c r="CZ33" s="25" t="str">
        <f>IF(ISBLANK(LitRev!CZ33),".",LitRev!CZ33)</f>
        <v>GTAP version 7 modified (p. 441), including GTAP-E changes (p. 442); but not AEZs (p. 442)</v>
      </c>
      <c r="DA33" s="25" t="str">
        <f>IF(ISBLANK(LitRev!DA33),".",LitRev!DA33)</f>
        <v>GTAP version 7 modified (p. 441), including GTAP-E changes (p. 442); but not AEZs (p. 442)</v>
      </c>
      <c r="DB33" s="25" t="str">
        <f>IF(ISBLANK(LitRev!DB33),".",LitRev!DB33)</f>
        <v>BEPAM, p 13-25</v>
      </c>
      <c r="DC33" s="25" t="str">
        <f>IF(ISBLANK(LitRev!DC33),".",LitRev!DC33)</f>
        <v>BEPAM, p 13-25</v>
      </c>
      <c r="DD33" s="25" t="str">
        <f>IF(ISBLANK(LitRev!DD33),".",LitRev!DD33)</f>
        <v>BEPAM, p 13-25</v>
      </c>
      <c r="DE33" s="25" t="str">
        <f>IF(ISBLANK(LitRev!DE33),".",LitRev!DE33)</f>
        <v>BEPAM, p 13-25</v>
      </c>
      <c r="DF33" s="25" t="str">
        <f>IF(ISBLANK(LitRev!DF33),".",LitRev!DF33)</f>
        <v>p. 575-8</v>
      </c>
      <c r="DG33" s="25" t="str">
        <f>IF(ISBLANK(LitRev!DG33),".",LitRev!DG33)</f>
        <v>p. 575-8</v>
      </c>
      <c r="DH33" s="25" t="str">
        <f>IF(ISBLANK(LitRev!DH33),".",LitRev!DH33)</f>
        <v>p. 575-8</v>
      </c>
      <c r="DI33" s="25" t="str">
        <f>IF(ISBLANK(LitRev!DI33),".",LitRev!DI33)</f>
        <v>p. 575-8</v>
      </c>
      <c r="DJ33" s="25" t="str">
        <f>IF(ISBLANK(LitRev!DJ33),".",LitRev!DJ33)</f>
        <v>abstract, p. 603-4</v>
      </c>
      <c r="DK33" s="25" t="str">
        <f>IF(ISBLANK(LitRev!DK33),".",LitRev!DK33)</f>
        <v>abstract, p. 603-4</v>
      </c>
      <c r="DL33" s="25" t="str">
        <f>IF(ISBLANK(LitRev!DL33),".",LitRev!DL33)</f>
        <v>abstract, p. 603-4</v>
      </c>
      <c r="DM33" s="25" t="str">
        <f>IF(ISBLANK(LitRev!DM33),".",LitRev!DM33)</f>
        <v>abstract, p. 603-4</v>
      </c>
      <c r="DN33" s="25" t="str">
        <f>IF(ISBLANK(LitRev!DN33),".",LitRev!DN33)</f>
        <v>abstract, p. 603-4</v>
      </c>
      <c r="DO33" s="25" t="str">
        <f>IF(ISBLANK(LitRev!DO33),".",LitRev!DO33)</f>
        <v>abstract, p. 603-4</v>
      </c>
      <c r="DP33" s="25" t="str">
        <f>IF(ISBLANK(LitRev!DP33),".",LitRev!DP33)</f>
        <v>abstract, p. 603-4</v>
      </c>
      <c r="DQ33" s="25" t="str">
        <f>IF(ISBLANK(LitRev!DQ33),".",LitRev!DQ33)</f>
        <v>abstract, p. 603-4</v>
      </c>
      <c r="DR33" s="25" t="str">
        <f>IF(ISBLANK(LitRev!DR33),".",LitRev!DR33)</f>
        <v>abstract, p. 603-4</v>
      </c>
      <c r="DS33" s="25" t="str">
        <f>IF(ISBLANK(LitRev!DS33),".",LitRev!DS33)</f>
        <v>abstract, p. 603-4</v>
      </c>
      <c r="DT33" s="25" t="str">
        <f>IF(ISBLANK(LitRev!DT33),".",LitRev!DT33)</f>
        <v>abstract, p. 603-4</v>
      </c>
      <c r="DU33" s="25" t="str">
        <f>IF(ISBLANK(LitRev!DU33),".",LitRev!DU33)</f>
        <v>abstract, p. 603-4</v>
      </c>
      <c r="DV33" s="25" t="str">
        <f>IF(ISBLANK(LitRev!DV33),".",LitRev!DV33)</f>
        <v>abstract, p. 603-4</v>
      </c>
      <c r="DW33" s="25" t="str">
        <f>IF(ISBLANK(LitRev!DW33),".",LitRev!DW33)</f>
        <v>abstract, p. 603-4</v>
      </c>
      <c r="DX33" s="25" t="str">
        <f>IF(ISBLANK(LitRev!DX33),".",LitRev!DX33)</f>
        <v>p. 489-90</v>
      </c>
      <c r="DY33" s="25" t="str">
        <f>IF(ISBLANK(LitRev!DY33),".",LitRev!DY33)</f>
        <v>p. 489-90</v>
      </c>
      <c r="DZ33" s="25" t="str">
        <f>IF(ISBLANK(LitRev!DZ33),".",LitRev!DZ33)</f>
        <v>p. 489-90</v>
      </c>
      <c r="EA33" s="25" t="str">
        <f>IF(ISBLANK(LitRev!EA33),".",LitRev!EA33)</f>
        <v>p. 489-90</v>
      </c>
      <c r="EB33" s="25" t="str">
        <f>IF(ISBLANK(LitRev!EB33),".",LitRev!EB33)</f>
        <v>p. 489-90</v>
      </c>
      <c r="EC33" s="25" t="str">
        <f>IF(ISBLANK(LitRev!EC33),".",LitRev!EC33)</f>
        <v>p. 489-90</v>
      </c>
      <c r="ED33" s="25" t="str">
        <f>IF(ISBLANK(LitRev!ED33),".",LitRev!ED33)</f>
        <v>p. 489-90</v>
      </c>
      <c r="EE33" s="25" t="str">
        <f>IF(ISBLANK(LitRev!EE33),".",LitRev!EE33)</f>
        <v>p. 489-90</v>
      </c>
      <c r="EF33" s="25" t="str">
        <f>IF(ISBLANK(LitRev!EF33),".",LitRev!EF33)</f>
        <v>p. 489-90</v>
      </c>
      <c r="EG33" s="25" t="str">
        <f>IF(ISBLANK(LitRev!EG33),".",LitRev!EG33)</f>
        <v>p. 489-90</v>
      </c>
      <c r="EH33" s="25" t="str">
        <f>IF(ISBLANK(LitRev!EH33),".",LitRev!EH33)</f>
        <v>p. 489-90</v>
      </c>
      <c r="EI33" s="25" t="str">
        <f>IF(ISBLANK(LitRev!EI33),".",LitRev!EI33)</f>
        <v>p. 489-90</v>
      </c>
      <c r="EJ33" s="25" t="str">
        <f>IF(ISBLANK(LitRev!EJ33),".",LitRev!EJ33)</f>
        <v>Statistical estimation of price response and equilibrium market analysis, p. 2269-72, 2278</v>
      </c>
      <c r="EK33" s="25" t="str">
        <f>IF(ISBLANK(LitRev!EK33),".",LitRev!EK33)</f>
        <v>a competitive storage model (p. 7-13), impact of suspending RFS under a high corn price scenario  - the threshold price is 7.2$/bushel</v>
      </c>
      <c r="EL33" s="25" t="str">
        <f>IF(ISBLANK(LitRev!EL33),".",LitRev!EL33)</f>
        <v>a competitive storage model (p. 7-13), impact of suspending RFS under a high corn price scenario  - the threshold price is 7.2$/bushel</v>
      </c>
      <c r="EM33" s="25" t="str">
        <f>IF(ISBLANK(LitRev!EM33),".",LitRev!EM33)</f>
        <v>a competitive storage model (p. 7-13), impact of suspending RFS under a high corn price scenario  - the threshold price is 7.2$/bushel</v>
      </c>
      <c r="EN33" s="25" t="str">
        <f>IF(ISBLANK(LitRev!EN33),".",LitRev!EN33)</f>
        <v>a competitive storage model (p. 7-13), impact of suspending RFS under a high corn price scenario  - the threshold price is 7.2$/bushel</v>
      </c>
      <c r="EO33" s="25" t="str">
        <f>IF(ISBLANK(LitRev!EO33),".",LitRev!EO33)</f>
        <v>a competitive storage model (p. 7-13), impact of suspending RFS under a high corn price scenario  - the threshold price is 7.2$/bushel</v>
      </c>
      <c r="EP33" s="25" t="str">
        <f>IF(ISBLANK(LitRev!EP33),".",LitRev!EP33)</f>
        <v>a competitive storage model (p. 7-13), impact of suspending RFS under a high corn price scenario  - the threshold price is 7.2$/bushel</v>
      </c>
      <c r="EQ33" s="25" t="str">
        <f>IF(ISBLANK(LitRev!EQ33),".",LitRev!EQ33)</f>
        <v>a competitive storage model (p. 7-13), impact of suspending RFS under a high corn price scenario  - the threshold price is 7.2$/bushel</v>
      </c>
      <c r="ER33" s="25" t="str">
        <f>IF(ISBLANK(LitRev!ER33),".",LitRev!ER33)</f>
        <v>a competitive storage model (p. 7-13), impact of suspending RFS under a high corn price scenario  - the threshold price is 7.2$/bushel</v>
      </c>
      <c r="ES33" s="25" t="str">
        <f>IF(ISBLANK(LitRev!ES33),".",LitRev!ES33)</f>
        <v>a competitive storage model (p. 7-13), impact of suspending RFS under a high corn price scenario  - the threshold price is 7.2$/bushel</v>
      </c>
      <c r="ET33" s="25" t="str">
        <f>IF(ISBLANK(LitRev!ET33),".",LitRev!ET33)</f>
        <v>a competitive storage model (p. 7-13), impact of suspending RFS under a high corn price scenario  - the threshold price is 7.2$/bushel</v>
      </c>
      <c r="EU33" s="25" t="str">
        <f>IF(ISBLANK(LitRev!EU33),".",LitRev!EU33)</f>
        <v>a competitive storage model (p. 7-13), impact of suspending RFS under a high corn price scenario  - the threshold price is 7.2$/bushel</v>
      </c>
      <c r="EV33" s="25" t="str">
        <f>IF(ISBLANK(LitRev!EV33),".",LitRev!EV33)</f>
        <v>a competitive storage model (p. 7-13), impact of suspending RFS under a high corn price scenario  - the threshold price is 7.2$/bushel</v>
      </c>
      <c r="EW33" s="25" t="str">
        <f>IF(ISBLANK(LitRev!EW33),".",LitRev!EW33)</f>
        <v>a competitive storage model (p. 7-13), impact of suspending RFS under a high corn price scenario  - the threshold price is 7.2$/bushel</v>
      </c>
      <c r="EX33" s="25" t="str">
        <f>IF(ISBLANK(LitRev!EX33),".",LitRev!EX33)</f>
        <v>a competitive storage model (p. 7-13), impact of suspending RFS under a high corn price scenario  - the threshold price is 7.2$/bushel</v>
      </c>
      <c r="EY33" s="25" t="str">
        <f>IF(ISBLANK(LitRev!EY33),".",LitRev!EY33)</f>
        <v>a competitive storage model (p. 7-13), impact of suspending RFS under a high corn price scenario  - the threshold price is 7.2$/bushel</v>
      </c>
      <c r="EZ33" s="25" t="str">
        <f>IF(ISBLANK(LitRev!EZ33),".",LitRev!EZ33)</f>
        <v>a competitive storage model (p. 7-13), impact of suspending RFS under a high corn price scenario  - the threshold price is 7.2$/bushel</v>
      </c>
      <c r="FA33" s="25" t="str">
        <f>IF(ISBLANK(LitRev!FA33),".",LitRev!FA33)</f>
        <v>a competitive storage model (p. 7-13), impact of suspending RFS under a high corn price scenario  - the threshold price is 7.2$/bushel</v>
      </c>
      <c r="FB33" s="25" t="str">
        <f>IF(ISBLANK(LitRev!FB33),".",LitRev!FB33)</f>
        <v>a competitive storage model (p. 7-13), impact of suspending RFS under a high corn price scenario  - the threshold price is 7.2$/bushel</v>
      </c>
      <c r="FC33" s="25" t="str">
        <f>IF(ISBLANK(LitRev!FC33),".",LitRev!FC33)</f>
        <v>a competitive storage model (p. 7-13), impact of suspending RFS under a high corn price scenario  - the threshold price is 7.2$/bushel</v>
      </c>
      <c r="FD33" s="25" t="str">
        <f>IF(ISBLANK(LitRev!FD33),".",LitRev!FD33)</f>
        <v>a competitive storage model (p. 7-13), impact of suspending RFS under a high corn price scenario  - the threshold price is 7.2$/bushel</v>
      </c>
      <c r="FE33" s="25" t="str">
        <f>IF(ISBLANK(LitRev!FE33),".",LitRev!FE33)</f>
        <v>a competitive storage model (p. 7-13), impact of suspending RFS under a high corn price scenario  - the threshold price is 7.2$/bushel</v>
      </c>
      <c r="FF33" s="25" t="str">
        <f>IF(ISBLANK(LitRev!FF33),".",LitRev!FF33)</f>
        <v>a competitive storage model (p. 7-13), impact of suspending RFS under a high corn price scenario  - the threshold price is 7.2$/bushel</v>
      </c>
      <c r="FG33" s="25" t="str">
        <f>IF(ISBLANK(LitRev!FG33),".",LitRev!FG33)</f>
        <v>a competitive storage model (p. 7-13), impact of suspending RFS under a high corn price scenario  - the threshold price is 7.2$/bushel</v>
      </c>
      <c r="FH33" s="25" t="str">
        <f>IF(ISBLANK(LitRev!FH33),".",LitRev!FH33)</f>
        <v>a competitive storage model (p. 7-13), impact of suspending RFS under a high corn price scenario  - the threshold price is 7.2$/bushel</v>
      </c>
      <c r="FI33" s="25" t="str">
        <f>IF(ISBLANK(LitRev!FI33),".",LitRev!FI33)</f>
        <v>a competitive storage model (p. 7-13), impact of suspending RFS under a high corn price scenario  - the threshold price is 7.2$/bushel</v>
      </c>
      <c r="FJ33" s="25" t="str">
        <f>IF(ISBLANK(LitRev!FJ33),".",LitRev!FJ33)</f>
        <v>a competitive storage model (p. 7-13), impact of suspending RFS under a high corn price scenario  - the threshold price is 7.2$/bushel</v>
      </c>
      <c r="FK33" s="25" t="str">
        <f>IF(ISBLANK(LitRev!FK33),".",LitRev!FK33)</f>
        <v>a competitive storage model (p. 7-13), impact of suspending RFS under a high corn price scenario  - the threshold price is 7.2$/bushel</v>
      </c>
      <c r="FL33" s="25" t="str">
        <f>IF(ISBLANK(LitRev!FL33),".",LitRev!FL33)</f>
        <v>a competitive storage model (p. 7-13), impact of suspending RFS under a high corn price scenario  - the threshold price is 7.2$/bushel</v>
      </c>
      <c r="FM33" s="25" t="str">
        <f>IF(ISBLANK(LitRev!FM33),".",LitRev!FM33)</f>
        <v>a competitive storage model (p. 7-13), impact of suspending RFS under a high corn price scenario  - the threshold price is 7.2$/bushel</v>
      </c>
      <c r="FN33" s="25" t="str">
        <f>IF(ISBLANK(LitRev!FN33),".",LitRev!FN33)</f>
        <v>a competitive storage model (p. 7-13), impact of suspending RFS under a high corn price scenario  - the threshold price is 7.2$/bushel</v>
      </c>
      <c r="FO33" s="25" t="str">
        <f>IF(ISBLANK(LitRev!FO33),".",LitRev!FO33)</f>
        <v>Model and modifications, p 328-31</v>
      </c>
      <c r="FP33" s="25" t="str">
        <f>IF(ISBLANK(LitRev!FP33),".",LitRev!FP33)</f>
        <v>p. 279</v>
      </c>
      <c r="FQ33" s="25" t="str">
        <f>IF(ISBLANK(LitRev!FQ33),".",LitRev!FQ33)</f>
        <v>FAPRI-MU</v>
      </c>
      <c r="FR33" s="25" t="str">
        <f>IF(ISBLANK(LitRev!FR33),".",LitRev!FR33)</f>
        <v>FAPRI-MU</v>
      </c>
      <c r="FS33" s="25" t="str">
        <f>IF(ISBLANK(LitRev!FS33),".",LitRev!FS33)</f>
        <v>FAPRI-MU</v>
      </c>
      <c r="FT33" s="25" t="str">
        <f>IF(ISBLANK(LitRev!FT33),".",LitRev!FT33)</f>
        <v>FAPRI-MU</v>
      </c>
      <c r="FU33" s="25" t="str">
        <f>IF(ISBLANK(LitRev!FU33),".",LitRev!FU33)</f>
        <v>p 7 and references 5-9</v>
      </c>
      <c r="FV33" s="25" t="str">
        <f>IF(ISBLANK(LitRev!FV33),".",LitRev!FV33)</f>
        <v>p 7, but need references</v>
      </c>
      <c r="FW33" s="25" t="str">
        <f>IF(ISBLANK(LitRev!FW33),".",LitRev!FW33)</f>
        <v>p 7, but need references</v>
      </c>
      <c r="FX33" s="25" t="str">
        <f>IF(ISBLANK(LitRev!FX33),".",LitRev!FX33)</f>
        <v>p. 4, 6-8</v>
      </c>
      <c r="FY33" s="25" t="str">
        <f>IF(ISBLANK(LitRev!FY33),".",LitRev!FY33)</f>
        <v>FAPRI-MU</v>
      </c>
      <c r="FZ33" s="25" t="str">
        <f>IF(ISBLANK(LitRev!FZ33),".",LitRev!FZ33)</f>
        <v>FAPRI-MU</v>
      </c>
      <c r="GA33" s="25" t="str">
        <f>IF(ISBLANK(LitRev!GA33),".",LitRev!GA33)</f>
        <v>FAPRI-MU</v>
      </c>
      <c r="GB33" s="25" t="str">
        <f>IF(ISBLANK(LitRev!GB33),".",LitRev!GB33)</f>
        <v>FAPRI-MU</v>
      </c>
      <c r="GC33" s="25" t="str">
        <f>IF(ISBLANK(LitRev!GC33),".",LitRev!GC33)</f>
        <v>FAPRI-MU</v>
      </c>
      <c r="GD33" s="25" t="str">
        <f>IF(ISBLANK(LitRev!GD33),".",LitRev!GD33)</f>
        <v>FAPRI-MU</v>
      </c>
      <c r="GE33" s="25" t="str">
        <f>IF(ISBLANK(LitRev!GE33),".",LitRev!GE33)</f>
        <v>GE model basis Section 3, not GTAP; adapted from referenced 2003 study that appears unrelated to biofuels</v>
      </c>
      <c r="GF33" s="25" t="str">
        <f>IF(ISBLANK(LitRev!GF33),".",LitRev!GF33)</f>
        <v>GE model basis Section 3, not GTAP; adapted from referenced 2003 study that appears unrelated to biofuels</v>
      </c>
      <c r="GG33" s="25" t="str">
        <f>IF(ISBLANK(LitRev!GG33),".",LitRev!GG33)</f>
        <v>GE model basis Section 3, not GTAP; adapted from referenced 2003 study that appears unrelated to biofuels</v>
      </c>
      <c r="GH33" s="25" t="str">
        <f>IF(ISBLANK(LitRev!GH33),".",LitRev!GH33)</f>
        <v>some modifications that are then integrated into GTAP-E for impact analysis (p. 1002-3)</v>
      </c>
      <c r="GI33" s="25" t="str">
        <f>IF(ISBLANK(LitRev!GI33),".",LitRev!GI33)</f>
        <v>some modifications that are then integrated into GTAP-E for impact analysis (p. 1002-3)</v>
      </c>
      <c r="GJ33" s="25" t="str">
        <f>IF(ISBLANK(LitRev!GJ33),".",LitRev!GJ33)</f>
        <v>some modifications that are then integrated into GTAP-E for impact analysis (p. 1002-3)</v>
      </c>
      <c r="GK33" s="25" t="str">
        <f>IF(ISBLANK(LitRev!GK33),".",LitRev!GK33)</f>
        <v>some modifications that are then integrated into GTAP-E for impact analysis (p. 1002-3)</v>
      </c>
      <c r="GL33" s="25" t="str">
        <f>IF(ISBLANK(LitRev!GL33),".",LitRev!GL33)</f>
        <v>some modifications that are then integrated into GTAP-E for impact analysis (p. 1002-3)</v>
      </c>
      <c r="GM33" s="25" t="str">
        <f>IF(ISBLANK(LitRev!GM33),".",LitRev!GM33)</f>
        <v>some modifications that are then integrated into GTAP-E for impact analysis (p. 1002-3)</v>
      </c>
      <c r="GN33" s="25" t="str">
        <f>IF(ISBLANK(LitRev!GN33),".",LitRev!GN33)</f>
        <v>some modifications that are then integrated into GTAP-E for impact analysis (p. 1002-3)</v>
      </c>
      <c r="GO33" s="25" t="str">
        <f>IF(ISBLANK(LitRev!GO33),".",LitRev!GO33)</f>
        <v>some modifications that are then integrated into GTAP-E for impact analysis (p. 1002-3)</v>
      </c>
      <c r="GP33" s="25" t="str">
        <f>IF(ISBLANK(LitRev!GP33),".",LitRev!GP33)</f>
        <v>p. 68-9</v>
      </c>
      <c r="GQ33" s="25" t="str">
        <f>IF(ISBLANK(LitRev!GQ33),".",LitRev!GQ33)</f>
        <v>p. 68-9</v>
      </c>
      <c r="GR33" s="25" t="str">
        <f>IF(ISBLANK(LitRev!GR33),".",LitRev!GR33)</f>
        <v>FASOM and FAPRI-CARD, page 13</v>
      </c>
      <c r="GS33" s="25" t="str">
        <f>IF(ISBLANK(LitRev!GS33),".",LitRev!GS33)</f>
        <v>FASOM and FAPRI-CARD, page 13</v>
      </c>
      <c r="GT33" s="25" t="str">
        <f>IF(ISBLANK(LitRev!GT33),".",LitRev!GT33)</f>
        <v>Exec Summary and p. 2</v>
      </c>
      <c r="GU33" s="25" t="str">
        <f>IF(ISBLANK(LitRev!GU33),".",LitRev!GU33)</f>
        <v>EDM based on Gardner (p. 5349</v>
      </c>
      <c r="GV33" s="25" t="str">
        <f>IF(ISBLANK(LitRev!GV33),".",LitRev!GV33)</f>
        <v>EDM based on Gardner (p. 5349</v>
      </c>
      <c r="GW33" s="25" t="str">
        <f>IF(ISBLANK(LitRev!GW33),".",LitRev!GW33)</f>
        <v>EDM based on Gardner (p. 5349</v>
      </c>
      <c r="GX33" s="25" t="str">
        <f>IF(ISBLANK(LitRev!GX33),".",LitRev!GX33)</f>
        <v>EDM based on Gardner (p. 5349</v>
      </c>
      <c r="GY33" s="25" t="str">
        <f>IF(ISBLANK(LitRev!GY33),".",LitRev!GY33)</f>
        <v>EDM based on Gardner (p. 5349</v>
      </c>
      <c r="GZ33" s="25" t="str">
        <f>IF(ISBLANK(LitRev!GZ33),".",LitRev!GZ33)</f>
        <v>EDM based on Gardner (p. 5349</v>
      </c>
      <c r="HA33" s="25" t="str">
        <f>IF(ISBLANK(LitRev!HA33),".",LitRev!HA33)</f>
        <v>POLYSYS (p. 1291) and IMPLAN</v>
      </c>
      <c r="HB33" s="25" t="str">
        <f>IF(ISBLANK(LitRev!HB33),".",LitRev!HB33)</f>
        <v>Blended fuels and blend mandate, p 6-11</v>
      </c>
      <c r="HC33" s="25" t="str">
        <f>IF(ISBLANK(LitRev!HC33),".",LitRev!HC33)</f>
        <v>Blended fuels and blend mandate, p 6-11</v>
      </c>
      <c r="HD33" s="25" t="str">
        <f>IF(ISBLANK(LitRev!HD33),".",LitRev!HD33)</f>
        <v>Fuel market model, p 398-403</v>
      </c>
      <c r="HE33" s="25" t="str">
        <f>IF(ISBLANK(LitRev!HE33),".",LitRev!HE33)</f>
        <v>p. 920-5</v>
      </c>
      <c r="HF33" s="25" t="str">
        <f>IF(ISBLANK(LitRev!HF33),".",LitRev!HF33)</f>
        <v>p. 920-5</v>
      </c>
      <c r="HG33" s="25" t="str">
        <f>IF(ISBLANK(LitRev!HG33),".",LitRev!HG33)</f>
        <v>p. 118</v>
      </c>
      <c r="HH33" s="25" t="str">
        <f>IF(ISBLANK(LitRev!HH33),".",LitRev!HH33)</f>
        <v>p. 118</v>
      </c>
      <c r="HI33" s="25" t="str">
        <f>IF(ISBLANK(LitRev!HI33),".",LitRev!HI33)</f>
        <v>p. 118</v>
      </c>
      <c r="HJ33" s="25" t="str">
        <f>IF(ISBLANK(LitRev!HJ33),".",LitRev!HJ33)</f>
        <v>p. 118</v>
      </c>
      <c r="HK33" s="25" t="str">
        <f>IF(ISBLANK(LitRev!HK33),".",LitRev!HK33)</f>
        <v>Stochastic partial equilibrium model, p. 5-11</v>
      </c>
      <c r="HL33" s="25" t="str">
        <f>IF(ISBLANK(LitRev!HL33),".",LitRev!HL33)</f>
        <v>Stochastic partial equilibrium model, p. 5-11</v>
      </c>
      <c r="HM33" s="25" t="str">
        <f>IF(ISBLANK(LitRev!HM33),".",LitRev!HM33)</f>
        <v>Stochastic partial equilibrium model, p. 5-11</v>
      </c>
      <c r="HN33" s="25" t="str">
        <f>IF(ISBLANK(LitRev!HN33),".",LitRev!HN33)</f>
        <v>Stochastic partial equilibrium model, p. 5-11</v>
      </c>
      <c r="HO33" s="25" t="str">
        <f>IF(ISBLANK(LitRev!HO33),".",LitRev!HO33)</f>
        <v>Stochastic equilibrium model, p. 5-20</v>
      </c>
      <c r="HP33" s="25" t="str">
        <f>IF(ISBLANK(LitRev!HP33),".",LitRev!HP33)</f>
        <v>Stochastic equilibrium model, p. 5-20</v>
      </c>
      <c r="HQ33" s="25" t="str">
        <f>IF(ISBLANK(LitRev!HQ33),".",LitRev!HQ33)</f>
        <v>Stochastic equilibrium model, p. 5-20</v>
      </c>
      <c r="HR33" s="25" t="str">
        <f>IF(ISBLANK(LitRev!HR33),".",LitRev!HR33)</f>
        <v>Stochastic equilibrium model, p. 5-20</v>
      </c>
      <c r="HS33" s="25" t="str">
        <f>IF(ISBLANK(LitRev!HS33),".",LitRev!HS33)</f>
        <v>FAPRI-ISU models for economic effects (Supplement p. 5-7</v>
      </c>
      <c r="HT33" s="25" t="str">
        <f>IF(ISBLANK(LitRev!HT33),".",LitRev!HT33)</f>
        <v>p. 746-7</v>
      </c>
      <c r="HU33" s="25" t="str">
        <f>IF(ISBLANK(LitRev!HU33),".",LitRev!HU33)</f>
        <v>page 63</v>
      </c>
      <c r="HV33" s="25" t="str">
        <f>IF(ISBLANK(LitRev!HV33),".",LitRev!HV33)</f>
        <v>page 63</v>
      </c>
      <c r="HW33" s="25" t="str">
        <f>IF(ISBLANK(LitRev!HW33),".",LitRev!HW33)</f>
        <v>.</v>
      </c>
      <c r="HX33" s="25" t="str">
        <f>IF(ISBLANK(LitRev!HX33),".",LitRev!HX33)</f>
        <v>.</v>
      </c>
      <c r="HY33" s="25" t="str">
        <f>IF(ISBLANK(LitRev!HY33),".",LitRev!HY33)</f>
        <v>p. 12</v>
      </c>
      <c r="HZ33" s="25" t="str">
        <f>IF(ISBLANK(LitRev!HZ33),".",LitRev!HZ33)</f>
        <v>p. 12</v>
      </c>
      <c r="IA33" s="25" t="str">
        <f>IF(ISBLANK(LitRev!IA33),".",LitRev!IA33)</f>
        <v>p. 466-9; revisions p. 472-3</v>
      </c>
      <c r="IB33" s="25" t="str">
        <f>IF(ISBLANK(LitRev!IB33),".",LitRev!IB33)</f>
        <v>p. 466-9; revisions p. 472-3</v>
      </c>
      <c r="IC33" s="25" t="str">
        <f>IF(ISBLANK(LitRev!IC33),".",LitRev!IC33)</f>
        <v>p. 466-9; revisions p. 472-3</v>
      </c>
      <c r="ID33" s="25" t="str">
        <f>IF(ISBLANK(LitRev!ID33),".",LitRev!ID33)</f>
        <v>p. 466-9; revisions p. 472-3</v>
      </c>
      <c r="IE33" s="25" t="str">
        <f>IF(ISBLANK(LitRev!IE33),".",LitRev!IE33)</f>
        <v>FAPRI stochastic model</v>
      </c>
      <c r="IF33" s="25" t="str">
        <f>IF(ISBLANK(LitRev!IF33),".",LitRev!IF33)</f>
        <v>supply/demand model</v>
      </c>
      <c r="IG33" s="25" t="str">
        <f>IF(ISBLANK(LitRev!IG33),".",LitRev!IG33)</f>
        <v>page 387, 390</v>
      </c>
      <c r="IH33" s="25" t="str">
        <f>IF(ISBLANK(LitRev!IH33),".",LitRev!IH33)</f>
        <v>page 387, 390</v>
      </c>
      <c r="II33" s="25" t="str">
        <f>IF(ISBLANK(LitRev!II33),".",LitRev!II33)</f>
        <v>page 387, 390</v>
      </c>
      <c r="IJ33" s="25" t="str">
        <f>IF(ISBLANK(LitRev!IJ33),".",LitRev!IJ33)</f>
        <v>page 387, 390</v>
      </c>
      <c r="IK33" s="25" t="str">
        <f>IF(ISBLANK(LitRev!IK33),".",LitRev!IK33)</f>
        <v>page 387, 390</v>
      </c>
      <c r="IL33" s="25" t="str">
        <f>IF(ISBLANK(LitRev!IL33),".",LitRev!IL33)</f>
        <v>page 387, 390</v>
      </c>
      <c r="IM33" s="25" t="str">
        <f>IF(ISBLANK(LitRev!IM33),".",LitRev!IM33)</f>
        <v>page 387, 390</v>
      </c>
      <c r="IN33" s="25" t="str">
        <f>IF(ISBLANK(LitRev!IN33),".",LitRev!IN33)</f>
        <v>page 387, 390</v>
      </c>
      <c r="IO33" s="25" t="str">
        <f>IF(ISBLANK(LitRev!IO33),".",LitRev!IO33)</f>
        <v>page 387, 390</v>
      </c>
      <c r="IP33" s="25" t="str">
        <f>IF(ISBLANK(LitRev!IP33),".",LitRev!IP33)</f>
        <v>page 387, 390</v>
      </c>
      <c r="IQ33" s="25" t="str">
        <f>IF(ISBLANK(LitRev!IQ33),".",LitRev!IQ33)</f>
        <v>page 387, 390</v>
      </c>
      <c r="IR33" s="25" t="str">
        <f>IF(ISBLANK(LitRev!IR33),".",LitRev!IR33)</f>
        <v>page 387, 390</v>
      </c>
      <c r="IS33" s="25" t="str">
        <f>IF(ISBLANK(LitRev!IS33),".",LitRev!IS33)</f>
        <v>page 387, 390</v>
      </c>
      <c r="IT33" s="25" t="str">
        <f>IF(ISBLANK(LitRev!IT33),".",LitRev!IT33)</f>
        <v>page 387, 390</v>
      </c>
      <c r="IU33" s="25" t="str">
        <f>IF(ISBLANK(LitRev!IU33),".",LitRev!IU33)</f>
        <v>page 387, 390</v>
      </c>
      <c r="IV33" s="25" t="str">
        <f>IF(ISBLANK(LitRev!IV33),".",LitRev!IV33)</f>
        <v>page 387, 390</v>
      </c>
      <c r="IW33" s="25" t="str">
        <f>IF(ISBLANK(LitRev!IW33),".",LitRev!IW33)</f>
        <v>page 387, 390</v>
      </c>
      <c r="IX33" s="25" t="str">
        <f>IF(ISBLANK(LitRev!IX33),".",LitRev!IX33)</f>
        <v>page 387, 390</v>
      </c>
      <c r="IY33" s="25" t="str">
        <f>IF(ISBLANK(LitRev!IY33),".",LitRev!IY33)</f>
        <v>page 387, 390</v>
      </c>
      <c r="IZ33" s="25" t="str">
        <f>IF(ISBLANK(LitRev!IZ33),".",LitRev!IZ33)</f>
        <v>page 387, 390</v>
      </c>
      <c r="JA33" s="25" t="str">
        <f>IF(ISBLANK(LitRev!JA33),".",LitRev!JA33)</f>
        <v>page 387, 390</v>
      </c>
      <c r="JB33" s="25" t="str">
        <f>IF(ISBLANK(LitRev!JB33),".",LitRev!JB33)</f>
        <v>page 387, 390</v>
      </c>
      <c r="JC33" s="25" t="str">
        <f>IF(ISBLANK(LitRev!JC33),".",LitRev!JC33)</f>
        <v>page 387, 390</v>
      </c>
      <c r="JD33" s="25" t="str">
        <f>IF(ISBLANK(LitRev!JD33),".",LitRev!JD33)</f>
        <v>page 387, 390</v>
      </c>
      <c r="JE33" s="25" t="str">
        <f>IF(ISBLANK(LitRev!JE33),".",LitRev!JE33)</f>
        <v>page 387, 390</v>
      </c>
      <c r="JF33" s="25" t="str">
        <f>IF(ISBLANK(LitRev!JF33),".",LitRev!JF33)</f>
        <v>page 387, 390</v>
      </c>
      <c r="JG33" s="25" t="str">
        <f>IF(ISBLANK(LitRev!JG33),".",LitRev!JG33)</f>
        <v>page 387, 390</v>
      </c>
      <c r="JH33" s="25" t="str">
        <f>IF(ISBLANK(LitRev!JH33),".",LitRev!JH33)</f>
        <v>page 387, 390</v>
      </c>
      <c r="JI33" s="25" t="str">
        <f>IF(ISBLANK(LitRev!JI33),".",LitRev!JI33)</f>
        <v>page 387, 390</v>
      </c>
      <c r="JJ33" s="25" t="str">
        <f>IF(ISBLANK(LitRev!JJ33),".",LitRev!JJ33)</f>
        <v>page 387, 390</v>
      </c>
      <c r="JK33" s="25" t="str">
        <f>IF(ISBLANK(LitRev!JK33),".",LitRev!JK33)</f>
        <v>page 387, 390</v>
      </c>
      <c r="JL33" s="25" t="str">
        <f>IF(ISBLANK(LitRev!JL33),".",LitRev!JL33)</f>
        <v>page 387, 390</v>
      </c>
      <c r="JM33" s="25" t="str">
        <f>IF(ISBLANK(LitRev!JM33),".",LitRev!JM33)</f>
        <v>page 387, 390</v>
      </c>
      <c r="JN33" s="25" t="str">
        <f>IF(ISBLANK(LitRev!JN33),".",LitRev!JN33)</f>
        <v>page 387, 390</v>
      </c>
      <c r="JO33" s="25" t="str">
        <f>IF(ISBLANK(LitRev!JO33),".",LitRev!JO33)</f>
        <v>page 387, 390</v>
      </c>
      <c r="JP33" s="25" t="str">
        <f>IF(ISBLANK(LitRev!JP33),".",LitRev!JP33)</f>
        <v>page 387, 390</v>
      </c>
      <c r="JQ33" s="25" t="str">
        <f>IF(ISBLANK(LitRev!JQ33),".",LitRev!JQ33)</f>
        <v>page 387, 390</v>
      </c>
      <c r="JR33" s="25" t="str">
        <f>IF(ISBLANK(LitRev!JR33),".",LitRev!JR33)</f>
        <v>page 387, 390</v>
      </c>
      <c r="JS33" s="25" t="str">
        <f>IF(ISBLANK(LitRev!JS33),".",LitRev!JS33)</f>
        <v>page 387, 390</v>
      </c>
      <c r="JT33" s="25" t="str">
        <f>IF(ISBLANK(LitRev!JT33),".",LitRev!JT33)</f>
        <v>page 387, 390</v>
      </c>
      <c r="JU33" s="25" t="str">
        <f>IF(ISBLANK(LitRev!JU33),".",LitRev!JU33)</f>
        <v>page 387, 390</v>
      </c>
      <c r="JV33" s="25" t="str">
        <f>IF(ISBLANK(LitRev!JV33),".",LitRev!JV33)</f>
        <v>page 387, 390</v>
      </c>
      <c r="JW33" s="25" t="str">
        <f>IF(ISBLANK(LitRev!JW33),".",LitRev!JW33)</f>
        <v>page 387, 390</v>
      </c>
      <c r="JX33" s="25" t="str">
        <f>IF(ISBLANK(LitRev!JX33),".",LitRev!JX33)</f>
        <v>page 387, 390</v>
      </c>
      <c r="JY33" s="25" t="str">
        <f>IF(ISBLANK(LitRev!JY33),".",LitRev!JY33)</f>
        <v>page 387, 390</v>
      </c>
      <c r="JZ33" s="25" t="str">
        <f>IF(ISBLANK(LitRev!JZ33),".",LitRev!JZ33)</f>
        <v>page 387, 390</v>
      </c>
      <c r="KA33" s="25" t="str">
        <f>IF(ISBLANK(LitRev!KA33),".",LitRev!KA33)</f>
        <v>page 387, 390</v>
      </c>
      <c r="KB33" s="25" t="str">
        <f>IF(ISBLANK(LitRev!KB33),".",LitRev!KB33)</f>
        <v>page 387, 390</v>
      </c>
      <c r="KC33" s="25" t="str">
        <f>IF(ISBLANK(LitRev!KC33),".",LitRev!KC33)</f>
        <v>page 387, 390</v>
      </c>
      <c r="KD33" s="25" t="str">
        <f>IF(ISBLANK(LitRev!KD33),".",LitRev!KD33)</f>
        <v>page 387, 390</v>
      </c>
      <c r="KE33" s="25" t="str">
        <f>IF(ISBLANK(LitRev!KE33),".",LitRev!KE33)</f>
        <v>page 387, 390</v>
      </c>
      <c r="KF33" s="25" t="str">
        <f>IF(ISBLANK(LitRev!KF33),".",LitRev!KF33)</f>
        <v>page 387, 390</v>
      </c>
      <c r="KG33" s="25" t="str">
        <f>IF(ISBLANK(LitRev!KG33),".",LitRev!KG33)</f>
        <v>page 387, 390</v>
      </c>
      <c r="KH33" s="25" t="str">
        <f>IF(ISBLANK(LitRev!KH33),".",LitRev!KH33)</f>
        <v>page 387, 390</v>
      </c>
      <c r="KI33" s="25" t="str">
        <f>IF(ISBLANK(LitRev!KI33),".",LitRev!KI33)</f>
        <v>page 387, 390</v>
      </c>
      <c r="KJ33" s="25" t="str">
        <f>IF(ISBLANK(LitRev!KJ33),".",LitRev!KJ33)</f>
        <v>page 387, 390</v>
      </c>
      <c r="KK33" s="25" t="str">
        <f>IF(ISBLANK(LitRev!KK33),".",LitRev!KK33)</f>
        <v>page 387, 390</v>
      </c>
      <c r="KL33" s="25" t="str">
        <f>IF(ISBLANK(LitRev!KL33),".",LitRev!KL33)</f>
        <v>page 387, 390</v>
      </c>
      <c r="KM33" s="25" t="str">
        <f>IF(ISBLANK(LitRev!KM33),".",LitRev!KM33)</f>
        <v>page 387, 390</v>
      </c>
      <c r="KN33" s="25" t="str">
        <f>IF(ISBLANK(LitRev!KN33),".",LitRev!KN33)</f>
        <v>page 387, 390</v>
      </c>
      <c r="KO33" s="25" t="str">
        <f>IF(ISBLANK(LitRev!KO33),".",LitRev!KO33)</f>
        <v>page 387, 390</v>
      </c>
      <c r="KP33" s="25" t="str">
        <f>IF(ISBLANK(LitRev!KP33),".",LitRev!KP33)</f>
        <v>page 387, 390</v>
      </c>
      <c r="KQ33" s="25" t="str">
        <f>IF(ISBLANK(LitRev!KQ33),".",LitRev!KQ33)</f>
        <v>page 387, 390</v>
      </c>
      <c r="KR33" s="25" t="str">
        <f>IF(ISBLANK(LitRev!KR33),".",LitRev!KR33)</f>
        <v>page 387, 390</v>
      </c>
      <c r="KS33" s="25" t="str">
        <f>IF(ISBLANK(LitRev!KS33),".",LitRev!KS33)</f>
        <v>page 387, 390</v>
      </c>
      <c r="KT33" s="25" t="str">
        <f>IF(ISBLANK(LitRev!KT33),".",LitRev!KT33)</f>
        <v>page 387, 390</v>
      </c>
      <c r="KU33" s="25" t="str">
        <f>IF(ISBLANK(LitRev!KU33),".",LitRev!KU33)</f>
        <v>page 387, 390</v>
      </c>
      <c r="KV33" s="25" t="str">
        <f>IF(ISBLANK(LitRev!KV33),".",LitRev!KV33)</f>
        <v>page 387, 390</v>
      </c>
      <c r="KW33" s="25" t="str">
        <f>IF(ISBLANK(LitRev!KW33),".",LitRev!KW33)</f>
        <v>page 387, 390</v>
      </c>
      <c r="KX33" s="25" t="str">
        <f>IF(ISBLANK(LitRev!KX33),".",LitRev!KX33)</f>
        <v>page 387, 390</v>
      </c>
      <c r="KY33" s="25" t="str">
        <f>IF(ISBLANK(LitRev!KY33),".",LitRev!KY33)</f>
        <v>page 387, 390</v>
      </c>
      <c r="KZ33" s="25" t="str">
        <f>IF(ISBLANK(LitRev!KZ33),".",LitRev!KZ33)</f>
        <v>page 387, 390</v>
      </c>
      <c r="LA33" s="25" t="str">
        <f>IF(ISBLANK(LitRev!LA33),".",LitRev!LA33)</f>
        <v>page 387, 390</v>
      </c>
      <c r="LB33" s="25" t="str">
        <f>IF(ISBLANK(LitRev!LB33),".",LitRev!LB33)</f>
        <v>page 387, 390</v>
      </c>
      <c r="LC33" s="25" t="str">
        <f>IF(ISBLANK(LitRev!LC33),".",LitRev!LC33)</f>
        <v>page 387, 390</v>
      </c>
      <c r="LD33" s="25" t="str">
        <f>IF(ISBLANK(LitRev!LD33),".",LitRev!LD33)</f>
        <v>page 387, 390</v>
      </c>
      <c r="LE33" s="25" t="str">
        <f>IF(ISBLANK(LitRev!LE33),".",LitRev!LE33)</f>
        <v>PE model of their own, p. 73-80</v>
      </c>
      <c r="LF33" s="25" t="str">
        <f>IF(ISBLANK(LitRev!LF33),".",LitRev!LF33)</f>
        <v>PE model of their own, p. 73-80</v>
      </c>
      <c r="LG33" s="25" t="str">
        <f>IF(ISBLANK(LitRev!LG33),".",LitRev!LG33)</f>
        <v>multicommodity, multicountry, partial long-run equilibrium model</v>
      </c>
      <c r="LH33" s="25" t="str">
        <f>IF(ISBLANK(LitRev!LH33),".",LitRev!LH33)</f>
        <v>multicommodity, multicountry, partial long-run equilibrium model</v>
      </c>
      <c r="LI33" s="25" t="str">
        <f>IF(ISBLANK(LitRev!LI33),".",LitRev!LI33)</f>
        <v>.</v>
      </c>
      <c r="LJ33" s="25" t="str">
        <f>IF(ISBLANK(LitRev!LJ33),".",LitRev!LJ33)</f>
        <v>.</v>
      </c>
      <c r="LK33" s="25" t="str">
        <f>IF(ISBLANK(LitRev!LK33),".",LitRev!LK33)</f>
        <v>.</v>
      </c>
      <c r="LL33" s="25" t="str">
        <f>IF(ISBLANK(LitRev!LL33),".",LitRev!LL33)</f>
        <v>.</v>
      </c>
      <c r="LM33" s="25" t="str">
        <f>IF(ISBLANK(LitRev!LM33),".",LitRev!LM33)</f>
        <v>.</v>
      </c>
      <c r="LN33" s="25" t="str">
        <f>IF(ISBLANK(LitRev!LN33),".",LitRev!LN33)</f>
        <v>.</v>
      </c>
      <c r="LO33" s="25" t="str">
        <f>IF(ISBLANK(LitRev!LO33),".",LitRev!LO33)</f>
        <v>.</v>
      </c>
      <c r="LP33" s="25" t="str">
        <f>IF(ISBLANK(LitRev!LP33),".",LitRev!LP33)</f>
        <v>.</v>
      </c>
      <c r="LQ33" s="25" t="str">
        <f>IF(ISBLANK(LitRev!LQ33),".",LitRev!LQ33)</f>
        <v>.</v>
      </c>
      <c r="LR33" s="25" t="str">
        <f>IF(ISBLANK(LitRev!LR33),".",LitRev!LR33)</f>
        <v>.</v>
      </c>
      <c r="LS33" s="25" t="str">
        <f>IF(ISBLANK(LitRev!LS33),".",LitRev!LS33)</f>
        <v>.</v>
      </c>
      <c r="LT33" s="25" t="str">
        <f>IF(ISBLANK(LitRev!LT33),".",LitRev!LT33)</f>
        <v>.</v>
      </c>
      <c r="LU33" s="25" t="str">
        <f>IF(ISBLANK(LitRev!LU33),".",LitRev!LU33)</f>
        <v>.</v>
      </c>
      <c r="LV33" s="25" t="str">
        <f>IF(ISBLANK(LitRev!LV33),".",LitRev!LV33)</f>
        <v>.</v>
      </c>
      <c r="LW33" s="25" t="str">
        <f>IF(ISBLANK(LitRev!LW33),".",LitRev!LW33)</f>
        <v>.</v>
      </c>
      <c r="LX33" s="25" t="str">
        <f>IF(ISBLANK(LitRev!LX33),".",LitRev!LX33)</f>
        <v>.</v>
      </c>
      <c r="LY33" s="25" t="str">
        <f>IF(ISBLANK(LitRev!LY33),".",LitRev!LY33)</f>
        <v>.</v>
      </c>
      <c r="LZ33" s="25" t="str">
        <f>IF(ISBLANK(LitRev!LZ33),".",LitRev!LZ33)</f>
        <v>.</v>
      </c>
      <c r="MA33" s="25" t="str">
        <f>IF(ISBLANK(LitRev!MA33),".",LitRev!MA33)</f>
        <v>.</v>
      </c>
      <c r="MB33" s="25" t="str">
        <f>IF(ISBLANK(LitRev!MB33),".",LitRev!MB33)</f>
        <v>.</v>
      </c>
      <c r="MC33" s="25" t="str">
        <f>IF(ISBLANK(LitRev!MC33),".",LitRev!MC33)</f>
        <v>.</v>
      </c>
      <c r="MD33" s="25" t="str">
        <f>IF(ISBLANK(LitRev!MD33),".",LitRev!MD33)</f>
        <v>.</v>
      </c>
      <c r="ME33" s="25" t="str">
        <f>IF(ISBLANK(LitRev!ME33),".",LitRev!ME33)</f>
        <v>Developed in article</v>
      </c>
      <c r="MF33" s="25" t="str">
        <f>IF(ISBLANK(LitRev!MF33),".",LitRev!MF33)</f>
        <v>.</v>
      </c>
      <c r="MG33" s="25" t="str">
        <f>IF(ISBLANK(LitRev!MG33),".",LitRev!MG33)</f>
        <v>.</v>
      </c>
      <c r="MH33" s="25" t="str">
        <f>IF(ISBLANK(LitRev!MH33),".",LitRev!MH33)</f>
        <v>References other article</v>
      </c>
      <c r="MI33" s="25" t="str">
        <f>IF(ISBLANK(LitRev!MI33),".",LitRev!MI33)</f>
        <v>developed in paper</v>
      </c>
      <c r="MJ33" s="25" t="str">
        <f>IF(ISBLANK(LitRev!MJ33),".",LitRev!MJ33)</f>
        <v>.</v>
      </c>
      <c r="MK33" s="25" t="str">
        <f>IF(ISBLANK(LitRev!MK33),".",LitRev!MK33)</f>
        <v>.</v>
      </c>
      <c r="ML33" s="25" t="str">
        <f>IF(ISBLANK(LitRev!ML33),".",LitRev!ML33)</f>
        <v>.</v>
      </c>
      <c r="MM33" s="25" t="str">
        <f>IF(ISBLANK(LitRev!MM33),".",LitRev!MM33)</f>
        <v>.</v>
      </c>
      <c r="MN33" s="25" t="str">
        <f>IF(ISBLANK(LitRev!MN33),".",LitRev!MN33)</f>
        <v>.</v>
      </c>
      <c r="MO33" s="25" t="str">
        <f>IF(ISBLANK(LitRev!MO33),".",LitRev!MO33)</f>
        <v>.</v>
      </c>
      <c r="MP33" s="25" t="str">
        <f>IF(ISBLANK(LitRev!MP33),".",LitRev!MP33)</f>
        <v>.</v>
      </c>
      <c r="MQ33" s="25" t="str">
        <f>IF(ISBLANK(LitRev!MQ33),".",LitRev!MQ33)</f>
        <v>.</v>
      </c>
      <c r="MR33" s="25" t="str">
        <f>IF(ISBLANK(LitRev!MR33),".",LitRev!MR33)</f>
        <v>.</v>
      </c>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5"/>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5"/>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5"/>
      <c r="RK33" s="25"/>
      <c r="RL33" s="25"/>
      <c r="RM33" s="25"/>
      <c r="RN33" s="25"/>
      <c r="RO33" s="25"/>
    </row>
    <row r="34" spans="1:483" x14ac:dyDescent="0.25">
      <c r="A34" s="45" t="s">
        <v>100</v>
      </c>
      <c r="C34" s="25" t="str">
        <f>IF(ISBLANK(LitRev!C34),".",LitRev!C34)</f>
        <v>.</v>
      </c>
      <c r="D34" s="25" t="str">
        <f>IF(ISBLANK(LitRev!D34),".",LitRev!D34)</f>
        <v>.</v>
      </c>
      <c r="E34" s="25" t="str">
        <f>IF(ISBLANK(LitRev!E34),".",LitRev!E34)</f>
        <v>.</v>
      </c>
      <c r="F34" s="25" t="str">
        <f>IF(ISBLANK(LitRev!F34),".",LitRev!F34)</f>
        <v>.</v>
      </c>
      <c r="G34" s="25" t="str">
        <f>IF(ISBLANK(LitRev!G34),".",LitRev!G34)</f>
        <v>.</v>
      </c>
      <c r="H34" s="25" t="str">
        <f>IF(ISBLANK(LitRev!H34),".",LitRev!H34)</f>
        <v>.</v>
      </c>
      <c r="I34" s="25" t="str">
        <f>IF(ISBLANK(LitRev!I34),".",LitRev!I34)</f>
        <v>.</v>
      </c>
      <c r="J34" s="25" t="str">
        <f>IF(ISBLANK(LitRev!J34),".",LitRev!J34)</f>
        <v>.</v>
      </c>
      <c r="K34" s="25" t="str">
        <f>IF(ISBLANK(LitRev!K34),".",LitRev!K34)</f>
        <v>.</v>
      </c>
      <c r="L34" s="25" t="str">
        <f>IF(ISBLANK(LitRev!L34),".",LitRev!L34)</f>
        <v>.</v>
      </c>
      <c r="M34" s="25" t="str">
        <f>IF(ISBLANK(LitRev!M34),".",LitRev!M34)</f>
        <v>.</v>
      </c>
      <c r="N34" s="25" t="str">
        <f>IF(ISBLANK(LitRev!N34),".",LitRev!N34)</f>
        <v>.</v>
      </c>
      <c r="O34" s="25" t="str">
        <f>IF(ISBLANK(LitRev!O34),".",LitRev!O34)</f>
        <v>.</v>
      </c>
      <c r="P34" s="25" t="str">
        <f>IF(ISBLANK(LitRev!P34),".",LitRev!P34)</f>
        <v>.</v>
      </c>
      <c r="Q34" s="25" t="str">
        <f>IF(ISBLANK(LitRev!Q34),".",LitRev!Q34)</f>
        <v>.</v>
      </c>
      <c r="R34" s="25" t="str">
        <f>IF(ISBLANK(LitRev!R34),".",LitRev!R34)</f>
        <v>.</v>
      </c>
      <c r="S34" s="25" t="str">
        <f>IF(ISBLANK(LitRev!S34),".",LitRev!S34)</f>
        <v>.</v>
      </c>
      <c r="T34" s="25" t="str">
        <f>IF(ISBLANK(LitRev!T34),".",LitRev!T34)</f>
        <v>.</v>
      </c>
      <c r="U34" s="25" t="str">
        <f>IF(ISBLANK(LitRev!U34),".",LitRev!U34)</f>
        <v>.</v>
      </c>
      <c r="V34" s="25" t="str">
        <f>IF(ISBLANK(LitRev!V34),".",LitRev!V34)</f>
        <v>.</v>
      </c>
      <c r="W34" s="25" t="str">
        <f>IF(ISBLANK(LitRev!W34),".",LitRev!W34)</f>
        <v>.</v>
      </c>
      <c r="X34" s="25" t="str">
        <f>IF(ISBLANK(LitRev!X34),".",LitRev!X34)</f>
        <v>.</v>
      </c>
      <c r="Y34" s="25" t="str">
        <f>IF(ISBLANK(LitRev!Y34),".",LitRev!Y34)</f>
        <v>.</v>
      </c>
      <c r="Z34" s="25" t="str">
        <f>IF(ISBLANK(LitRev!Z34),".",LitRev!Z34)</f>
        <v>.</v>
      </c>
      <c r="AA34" s="25" t="str">
        <f>IF(ISBLANK(LitRev!AA34),".",LitRev!AA34)</f>
        <v>.</v>
      </c>
      <c r="AB34" s="25" t="str">
        <f>IF(ISBLANK(LitRev!AB34),".",LitRev!AB34)</f>
        <v>.</v>
      </c>
      <c r="AC34" s="25" t="str">
        <f>IF(ISBLANK(LitRev!AC34),".",LitRev!AC34)</f>
        <v>.</v>
      </c>
      <c r="AD34" s="25" t="str">
        <f>IF(ISBLANK(LitRev!AD34),".",LitRev!AD34)</f>
        <v>.</v>
      </c>
      <c r="AE34" s="25" t="str">
        <f>IF(ISBLANK(LitRev!AE34),".",LitRev!AE34)</f>
        <v>.</v>
      </c>
      <c r="AF34" s="25" t="str">
        <f>IF(ISBLANK(LitRev!AF34),".",LitRev!AF34)</f>
        <v>.</v>
      </c>
      <c r="AG34" s="25" t="str">
        <f>IF(ISBLANK(LitRev!AG34),".",LitRev!AG34)</f>
        <v>.</v>
      </c>
      <c r="AH34" s="25" t="str">
        <f>IF(ISBLANK(LitRev!AH34),".",LitRev!AH34)</f>
        <v>.</v>
      </c>
      <c r="AI34" s="25" t="str">
        <f>IF(ISBLANK(LitRev!AI34),".",LitRev!AI34)</f>
        <v>.</v>
      </c>
      <c r="AJ34" s="25" t="str">
        <f>IF(ISBLANK(LitRev!AJ34),".",LitRev!AJ34)</f>
        <v>.</v>
      </c>
      <c r="AK34" s="25" t="str">
        <f>IF(ISBLANK(LitRev!AK34),".",LitRev!AK34)</f>
        <v>.</v>
      </c>
      <c r="AL34" s="25" t="str">
        <f>IF(ISBLANK(LitRev!AL34),".",LitRev!AL34)</f>
        <v>.</v>
      </c>
      <c r="AM34" s="25" t="str">
        <f>IF(ISBLANK(LitRev!AM34),".",LitRev!AM34)</f>
        <v>.</v>
      </c>
      <c r="AN34" s="25" t="str">
        <f>IF(ISBLANK(LitRev!AN34),".",LitRev!AN34)</f>
        <v>.</v>
      </c>
      <c r="AO34" s="25" t="str">
        <f>IF(ISBLANK(LitRev!AO34),".",LitRev!AO34)</f>
        <v>.</v>
      </c>
      <c r="AP34" s="25" t="str">
        <f>IF(ISBLANK(LitRev!AP34),".",LitRev!AP34)</f>
        <v>.</v>
      </c>
      <c r="AQ34" s="25" t="str">
        <f>IF(ISBLANK(LitRev!AQ34),".",LitRev!AQ34)</f>
        <v>.</v>
      </c>
      <c r="AR34" s="25" t="str">
        <f>IF(ISBLANK(LitRev!AR34),".",LitRev!AR34)</f>
        <v>.</v>
      </c>
      <c r="AS34" s="25" t="str">
        <f>IF(ISBLANK(LitRev!AS34),".",LitRev!AS34)</f>
        <v>.</v>
      </c>
      <c r="AT34" s="25" t="str">
        <f>IF(ISBLANK(LitRev!AT34),".",LitRev!AT34)</f>
        <v>.</v>
      </c>
      <c r="AU34" s="25" t="str">
        <f>IF(ISBLANK(LitRev!AU34),".",LitRev!AU34)</f>
        <v>.</v>
      </c>
      <c r="AV34" s="25" t="str">
        <f>IF(ISBLANK(LitRev!AV34),".",LitRev!AV34)</f>
        <v>.</v>
      </c>
      <c r="AW34" s="25" t="str">
        <f>IF(ISBLANK(LitRev!AW34),".",LitRev!AW34)</f>
        <v>.</v>
      </c>
      <c r="AX34" s="25" t="str">
        <f>IF(ISBLANK(LitRev!AX34),".",LitRev!AX34)</f>
        <v>.</v>
      </c>
      <c r="AY34" s="25" t="str">
        <f>IF(ISBLANK(LitRev!AY34),".",LitRev!AY34)</f>
        <v>.</v>
      </c>
      <c r="AZ34" s="25" t="str">
        <f>IF(ISBLANK(LitRev!AZ34),".",LitRev!AZ34)</f>
        <v>.</v>
      </c>
      <c r="BA34" s="25" t="str">
        <f>IF(ISBLANK(LitRev!BA34),".",LitRev!BA34)</f>
        <v>.</v>
      </c>
      <c r="BB34" s="25" t="str">
        <f>IF(ISBLANK(LitRev!BB34),".",LitRev!BB34)</f>
        <v>.</v>
      </c>
      <c r="BC34" s="25" t="str">
        <f>IF(ISBLANK(LitRev!BC34),".",LitRev!BC34)</f>
        <v>.</v>
      </c>
      <c r="BD34" s="25" t="str">
        <f>IF(ISBLANK(LitRev!BD34),".",LitRev!BD34)</f>
        <v>.</v>
      </c>
      <c r="BE34" s="25" t="str">
        <f>IF(ISBLANK(LitRev!BE34),".",LitRev!BE34)</f>
        <v>.</v>
      </c>
      <c r="BF34" s="25" t="str">
        <f>IF(ISBLANK(LitRev!BF34),".",LitRev!BF34)</f>
        <v>.</v>
      </c>
      <c r="BG34" s="25" t="str">
        <f>IF(ISBLANK(LitRev!BG34),".",LitRev!BG34)</f>
        <v>.</v>
      </c>
      <c r="BH34" s="25" t="str">
        <f>IF(ISBLANK(LitRev!BH34),".",LitRev!BH34)</f>
        <v>.</v>
      </c>
      <c r="BI34" s="25" t="str">
        <f>IF(ISBLANK(LitRev!BI34),".",LitRev!BI34)</f>
        <v>.</v>
      </c>
      <c r="BJ34" s="25" t="str">
        <f>IF(ISBLANK(LitRev!BJ34),".",LitRev!BJ34)</f>
        <v>.</v>
      </c>
      <c r="BK34" s="25" t="str">
        <f>IF(ISBLANK(LitRev!BK34),".",LitRev!BK34)</f>
        <v>.</v>
      </c>
      <c r="BL34" s="25" t="str">
        <f>IF(ISBLANK(LitRev!BL34),".",LitRev!BL34)</f>
        <v>.</v>
      </c>
      <c r="BM34" s="25" t="str">
        <f>IF(ISBLANK(LitRev!BM34),".",LitRev!BM34)</f>
        <v>.</v>
      </c>
      <c r="BN34" s="25" t="str">
        <f>IF(ISBLANK(LitRev!BN34),".",LitRev!BN34)</f>
        <v>.</v>
      </c>
      <c r="BO34" s="25" t="str">
        <f>IF(ISBLANK(LitRev!BO34),".",LitRev!BO34)</f>
        <v>.</v>
      </c>
      <c r="BP34" s="25" t="str">
        <f>IF(ISBLANK(LitRev!BP34),".",LitRev!BP34)</f>
        <v>.</v>
      </c>
      <c r="BQ34" s="25" t="str">
        <f>IF(ISBLANK(LitRev!BQ34),".",LitRev!BQ34)</f>
        <v>.</v>
      </c>
      <c r="BR34" s="25" t="str">
        <f>IF(ISBLANK(LitRev!BR34),".",LitRev!BR34)</f>
        <v>.</v>
      </c>
      <c r="BS34" s="25" t="str">
        <f>IF(ISBLANK(LitRev!BS34),".",LitRev!BS34)</f>
        <v>.</v>
      </c>
      <c r="BT34" s="25" t="str">
        <f>IF(ISBLANK(LitRev!BT34),".",LitRev!BT34)</f>
        <v>.</v>
      </c>
      <c r="BU34" s="25" t="str">
        <f>IF(ISBLANK(LitRev!BU34),".",LitRev!BU34)</f>
        <v>.</v>
      </c>
      <c r="BV34" s="25" t="str">
        <f>IF(ISBLANK(LitRev!BV34),".",LitRev!BV34)</f>
        <v>.</v>
      </c>
      <c r="BW34" s="25" t="str">
        <f>IF(ISBLANK(LitRev!BW34),".",LitRev!BW34)</f>
        <v>.</v>
      </c>
      <c r="BX34" s="25" t="str">
        <f>IF(ISBLANK(LitRev!BX34),".",LitRev!BX34)</f>
        <v>.</v>
      </c>
      <c r="BY34" s="25" t="str">
        <f>IF(ISBLANK(LitRev!BY34),".",LitRev!BY34)</f>
        <v>.</v>
      </c>
      <c r="BZ34" s="25" t="str">
        <f>IF(ISBLANK(LitRev!BZ34),".",LitRev!BZ34)</f>
        <v>.</v>
      </c>
      <c r="CA34" s="25" t="str">
        <f>IF(ISBLANK(LitRev!CA34),".",LitRev!CA34)</f>
        <v>.</v>
      </c>
      <c r="CB34" s="25" t="str">
        <f>IF(ISBLANK(LitRev!CB34),".",LitRev!CB34)</f>
        <v>.</v>
      </c>
      <c r="CC34" s="25" t="str">
        <f>IF(ISBLANK(LitRev!CC34),".",LitRev!CC34)</f>
        <v>.</v>
      </c>
      <c r="CD34" s="25" t="str">
        <f>IF(ISBLANK(LitRev!CD34),".",LitRev!CD34)</f>
        <v>.</v>
      </c>
      <c r="CE34" s="25" t="str">
        <f>IF(ISBLANK(LitRev!CE34),".",LitRev!CE34)</f>
        <v>.</v>
      </c>
      <c r="CF34" s="25" t="str">
        <f>IF(ISBLANK(LitRev!CF34),".",LitRev!CF34)</f>
        <v>.</v>
      </c>
      <c r="CG34" s="25" t="str">
        <f>IF(ISBLANK(LitRev!CG34),".",LitRev!CG34)</f>
        <v>.</v>
      </c>
      <c r="CH34" s="25" t="str">
        <f>IF(ISBLANK(LitRev!CH34),".",LitRev!CH34)</f>
        <v>.</v>
      </c>
      <c r="CI34" s="25" t="str">
        <f>IF(ISBLANK(LitRev!CI34),".",LitRev!CI34)</f>
        <v>.</v>
      </c>
      <c r="CJ34" s="25" t="str">
        <f>IF(ISBLANK(LitRev!CJ34),".",LitRev!CJ34)</f>
        <v>.</v>
      </c>
      <c r="CK34" s="25" t="str">
        <f>IF(ISBLANK(LitRev!CK34),".",LitRev!CK34)</f>
        <v>.</v>
      </c>
      <c r="CL34" s="25" t="str">
        <f>IF(ISBLANK(LitRev!CL34),".",LitRev!CL34)</f>
        <v>.</v>
      </c>
      <c r="CM34" s="25" t="str">
        <f>IF(ISBLANK(LitRev!CM34),".",LitRev!CM34)</f>
        <v>.</v>
      </c>
      <c r="CN34" s="25" t="str">
        <f>IF(ISBLANK(LitRev!CN34),".",LitRev!CN34)</f>
        <v>.</v>
      </c>
      <c r="CO34" s="25" t="str">
        <f>IF(ISBLANK(LitRev!CO34),".",LitRev!CO34)</f>
        <v>.</v>
      </c>
      <c r="CP34" s="25" t="str">
        <f>IF(ISBLANK(LitRev!CP34),".",LitRev!CP34)</f>
        <v>.</v>
      </c>
      <c r="CQ34" s="25" t="str">
        <f>IF(ISBLANK(LitRev!CQ34),".",LitRev!CQ34)</f>
        <v>.</v>
      </c>
      <c r="CR34" s="25" t="str">
        <f>IF(ISBLANK(LitRev!CR34),".",LitRev!CR34)</f>
        <v>.</v>
      </c>
      <c r="CS34" s="25" t="str">
        <f>IF(ISBLANK(LitRev!CS34),".",LitRev!CS34)</f>
        <v>.</v>
      </c>
      <c r="CT34" s="25" t="str">
        <f>IF(ISBLANK(LitRev!CT34),".",LitRev!CT34)</f>
        <v>.</v>
      </c>
      <c r="CU34" s="25" t="str">
        <f>IF(ISBLANK(LitRev!CU34),".",LitRev!CU34)</f>
        <v>.</v>
      </c>
      <c r="CV34" s="25" t="str">
        <f>IF(ISBLANK(LitRev!CV34),".",LitRev!CV34)</f>
        <v>.</v>
      </c>
      <c r="CW34" s="25" t="str">
        <f>IF(ISBLANK(LitRev!CW34),".",LitRev!CW34)</f>
        <v>.</v>
      </c>
      <c r="CX34" s="25" t="str">
        <f>IF(ISBLANK(LitRev!CX34),".",LitRev!CX34)</f>
        <v>.</v>
      </c>
      <c r="CY34" s="25" t="str">
        <f>IF(ISBLANK(LitRev!CY34),".",LitRev!CY34)</f>
        <v>.</v>
      </c>
      <c r="CZ34" s="25" t="str">
        <f>IF(ISBLANK(LitRev!CZ34),".",LitRev!CZ34)</f>
        <v>.</v>
      </c>
      <c r="DA34" s="25" t="str">
        <f>IF(ISBLANK(LitRev!DA34),".",LitRev!DA34)</f>
        <v>.</v>
      </c>
      <c r="DB34" s="25" t="str">
        <f>IF(ISBLANK(LitRev!DB34),".",LitRev!DB34)</f>
        <v>.</v>
      </c>
      <c r="DC34" s="25" t="str">
        <f>IF(ISBLANK(LitRev!DC34),".",LitRev!DC34)</f>
        <v>.</v>
      </c>
      <c r="DD34" s="25" t="str">
        <f>IF(ISBLANK(LitRev!DD34),".",LitRev!DD34)</f>
        <v>.</v>
      </c>
      <c r="DE34" s="25" t="str">
        <f>IF(ISBLANK(LitRev!DE34),".",LitRev!DE34)</f>
        <v>.</v>
      </c>
      <c r="DF34" s="25" t="str">
        <f>IF(ISBLANK(LitRev!DF34),".",LitRev!DF34)</f>
        <v>.</v>
      </c>
      <c r="DG34" s="25" t="str">
        <f>IF(ISBLANK(LitRev!DG34),".",LitRev!DG34)</f>
        <v>.</v>
      </c>
      <c r="DH34" s="25" t="str">
        <f>IF(ISBLANK(LitRev!DH34),".",LitRev!DH34)</f>
        <v>.</v>
      </c>
      <c r="DI34" s="25" t="str">
        <f>IF(ISBLANK(LitRev!DI34),".",LitRev!DI34)</f>
        <v>.</v>
      </c>
      <c r="DJ34" s="25" t="str">
        <f>IF(ISBLANK(LitRev!DJ34),".",LitRev!DJ34)</f>
        <v>.</v>
      </c>
      <c r="DK34" s="25" t="str">
        <f>IF(ISBLANK(LitRev!DK34),".",LitRev!DK34)</f>
        <v>.</v>
      </c>
      <c r="DL34" s="25" t="str">
        <f>IF(ISBLANK(LitRev!DL34),".",LitRev!DL34)</f>
        <v>.</v>
      </c>
      <c r="DM34" s="25" t="str">
        <f>IF(ISBLANK(LitRev!DM34),".",LitRev!DM34)</f>
        <v>.</v>
      </c>
      <c r="DN34" s="25" t="str">
        <f>IF(ISBLANK(LitRev!DN34),".",LitRev!DN34)</f>
        <v>.</v>
      </c>
      <c r="DO34" s="25" t="str">
        <f>IF(ISBLANK(LitRev!DO34),".",LitRev!DO34)</f>
        <v>.</v>
      </c>
      <c r="DP34" s="25" t="str">
        <f>IF(ISBLANK(LitRev!DP34),".",LitRev!DP34)</f>
        <v>.</v>
      </c>
      <c r="DQ34" s="25" t="str">
        <f>IF(ISBLANK(LitRev!DQ34),".",LitRev!DQ34)</f>
        <v>.</v>
      </c>
      <c r="DR34" s="25" t="str">
        <f>IF(ISBLANK(LitRev!DR34),".",LitRev!DR34)</f>
        <v>.</v>
      </c>
      <c r="DS34" s="25" t="str">
        <f>IF(ISBLANK(LitRev!DS34),".",LitRev!DS34)</f>
        <v>.</v>
      </c>
      <c r="DT34" s="25" t="str">
        <f>IF(ISBLANK(LitRev!DT34),".",LitRev!DT34)</f>
        <v>.</v>
      </c>
      <c r="DU34" s="25" t="str">
        <f>IF(ISBLANK(LitRev!DU34),".",LitRev!DU34)</f>
        <v>.</v>
      </c>
      <c r="DV34" s="25" t="str">
        <f>IF(ISBLANK(LitRev!DV34),".",LitRev!DV34)</f>
        <v>.</v>
      </c>
      <c r="DW34" s="25" t="str">
        <f>IF(ISBLANK(LitRev!DW34),".",LitRev!DW34)</f>
        <v>.</v>
      </c>
      <c r="DX34" s="25" t="str">
        <f>IF(ISBLANK(LitRev!DX34),".",LitRev!DX34)</f>
        <v>.</v>
      </c>
      <c r="DY34" s="25" t="str">
        <f>IF(ISBLANK(LitRev!DY34),".",LitRev!DY34)</f>
        <v>.</v>
      </c>
      <c r="DZ34" s="25" t="str">
        <f>IF(ISBLANK(LitRev!DZ34),".",LitRev!DZ34)</f>
        <v>.</v>
      </c>
      <c r="EA34" s="25" t="str">
        <f>IF(ISBLANK(LitRev!EA34),".",LitRev!EA34)</f>
        <v>.</v>
      </c>
      <c r="EB34" s="25" t="str">
        <f>IF(ISBLANK(LitRev!EB34),".",LitRev!EB34)</f>
        <v>.</v>
      </c>
      <c r="EC34" s="25" t="str">
        <f>IF(ISBLANK(LitRev!EC34),".",LitRev!EC34)</f>
        <v>.</v>
      </c>
      <c r="ED34" s="25" t="str">
        <f>IF(ISBLANK(LitRev!ED34),".",LitRev!ED34)</f>
        <v>.</v>
      </c>
      <c r="EE34" s="25" t="str">
        <f>IF(ISBLANK(LitRev!EE34),".",LitRev!EE34)</f>
        <v>.</v>
      </c>
      <c r="EF34" s="25" t="str">
        <f>IF(ISBLANK(LitRev!EF34),".",LitRev!EF34)</f>
        <v>.</v>
      </c>
      <c r="EG34" s="25" t="str">
        <f>IF(ISBLANK(LitRev!EG34),".",LitRev!EG34)</f>
        <v>.</v>
      </c>
      <c r="EH34" s="25" t="str">
        <f>IF(ISBLANK(LitRev!EH34),".",LitRev!EH34)</f>
        <v>.</v>
      </c>
      <c r="EI34" s="25" t="str">
        <f>IF(ISBLANK(LitRev!EI34),".",LitRev!EI34)</f>
        <v>.</v>
      </c>
      <c r="EJ34" s="25" t="str">
        <f>IF(ISBLANK(LitRev!EJ34),".",LitRev!EJ34)</f>
        <v>.</v>
      </c>
      <c r="EK34" s="25" t="str">
        <f>IF(ISBLANK(LitRev!EK34),".",LitRev!EK34)</f>
        <v>.</v>
      </c>
      <c r="EL34" s="25" t="str">
        <f>IF(ISBLANK(LitRev!EL34),".",LitRev!EL34)</f>
        <v>.</v>
      </c>
      <c r="EM34" s="25" t="str">
        <f>IF(ISBLANK(LitRev!EM34),".",LitRev!EM34)</f>
        <v>.</v>
      </c>
      <c r="EN34" s="25" t="str">
        <f>IF(ISBLANK(LitRev!EN34),".",LitRev!EN34)</f>
        <v>.</v>
      </c>
      <c r="EO34" s="25" t="str">
        <f>IF(ISBLANK(LitRev!EO34),".",LitRev!EO34)</f>
        <v>.</v>
      </c>
      <c r="EP34" s="25" t="str">
        <f>IF(ISBLANK(LitRev!EP34),".",LitRev!EP34)</f>
        <v>.</v>
      </c>
      <c r="EQ34" s="25" t="str">
        <f>IF(ISBLANK(LitRev!EQ34),".",LitRev!EQ34)</f>
        <v>.</v>
      </c>
      <c r="ER34" s="25" t="str">
        <f>IF(ISBLANK(LitRev!ER34),".",LitRev!ER34)</f>
        <v>.</v>
      </c>
      <c r="ES34" s="25" t="str">
        <f>IF(ISBLANK(LitRev!ES34),".",LitRev!ES34)</f>
        <v>.</v>
      </c>
      <c r="ET34" s="25" t="str">
        <f>IF(ISBLANK(LitRev!ET34),".",LitRev!ET34)</f>
        <v>.</v>
      </c>
      <c r="EU34" s="25" t="str">
        <f>IF(ISBLANK(LitRev!EU34),".",LitRev!EU34)</f>
        <v>.</v>
      </c>
      <c r="EV34" s="25" t="str">
        <f>IF(ISBLANK(LitRev!EV34),".",LitRev!EV34)</f>
        <v>.</v>
      </c>
      <c r="EW34" s="25" t="str">
        <f>IF(ISBLANK(LitRev!EW34),".",LitRev!EW34)</f>
        <v>.</v>
      </c>
      <c r="EX34" s="25" t="str">
        <f>IF(ISBLANK(LitRev!EX34),".",LitRev!EX34)</f>
        <v>.</v>
      </c>
      <c r="EY34" s="25" t="str">
        <f>IF(ISBLANK(LitRev!EY34),".",LitRev!EY34)</f>
        <v>.</v>
      </c>
      <c r="EZ34" s="25" t="str">
        <f>IF(ISBLANK(LitRev!EZ34),".",LitRev!EZ34)</f>
        <v>.</v>
      </c>
      <c r="FA34" s="25" t="str">
        <f>IF(ISBLANK(LitRev!FA34),".",LitRev!FA34)</f>
        <v>.</v>
      </c>
      <c r="FB34" s="25" t="str">
        <f>IF(ISBLANK(LitRev!FB34),".",LitRev!FB34)</f>
        <v>.</v>
      </c>
      <c r="FC34" s="25" t="str">
        <f>IF(ISBLANK(LitRev!FC34),".",LitRev!FC34)</f>
        <v>.</v>
      </c>
      <c r="FD34" s="25" t="str">
        <f>IF(ISBLANK(LitRev!FD34),".",LitRev!FD34)</f>
        <v>.</v>
      </c>
      <c r="FE34" s="25" t="str">
        <f>IF(ISBLANK(LitRev!FE34),".",LitRev!FE34)</f>
        <v>.</v>
      </c>
      <c r="FF34" s="25" t="str">
        <f>IF(ISBLANK(LitRev!FF34),".",LitRev!FF34)</f>
        <v>.</v>
      </c>
      <c r="FG34" s="25" t="str">
        <f>IF(ISBLANK(LitRev!FG34),".",LitRev!FG34)</f>
        <v>.</v>
      </c>
      <c r="FH34" s="25" t="str">
        <f>IF(ISBLANK(LitRev!FH34),".",LitRev!FH34)</f>
        <v>.</v>
      </c>
      <c r="FI34" s="25" t="str">
        <f>IF(ISBLANK(LitRev!FI34),".",LitRev!FI34)</f>
        <v>.</v>
      </c>
      <c r="FJ34" s="25" t="str">
        <f>IF(ISBLANK(LitRev!FJ34),".",LitRev!FJ34)</f>
        <v>.</v>
      </c>
      <c r="FK34" s="25" t="str">
        <f>IF(ISBLANK(LitRev!FK34),".",LitRev!FK34)</f>
        <v>.</v>
      </c>
      <c r="FL34" s="25" t="str">
        <f>IF(ISBLANK(LitRev!FL34),".",LitRev!FL34)</f>
        <v>.</v>
      </c>
      <c r="FM34" s="25" t="str">
        <f>IF(ISBLANK(LitRev!FM34),".",LitRev!FM34)</f>
        <v>.</v>
      </c>
      <c r="FN34" s="25" t="str">
        <f>IF(ISBLANK(LitRev!FN34),".",LitRev!FN34)</f>
        <v>.</v>
      </c>
      <c r="FO34" s="25" t="str">
        <f>IF(ISBLANK(LitRev!FO34),".",LitRev!FO34)</f>
        <v>.</v>
      </c>
      <c r="FP34" s="25" t="str">
        <f>IF(ISBLANK(LitRev!FP34),".",LitRev!FP34)</f>
        <v>.</v>
      </c>
      <c r="FQ34" s="25" t="str">
        <f>IF(ISBLANK(LitRev!FQ34),".",LitRev!FQ34)</f>
        <v>.</v>
      </c>
      <c r="FR34" s="25" t="str">
        <f>IF(ISBLANK(LitRev!FR34),".",LitRev!FR34)</f>
        <v>.</v>
      </c>
      <c r="FS34" s="25" t="str">
        <f>IF(ISBLANK(LitRev!FS34),".",LitRev!FS34)</f>
        <v>.</v>
      </c>
      <c r="FT34" s="25" t="str">
        <f>IF(ISBLANK(LitRev!FT34),".",LitRev!FT34)</f>
        <v>.</v>
      </c>
      <c r="FU34" s="25" t="str">
        <f>IF(ISBLANK(LitRev!FU34),".",LitRev!FU34)</f>
        <v>.</v>
      </c>
      <c r="FV34" s="25" t="str">
        <f>IF(ISBLANK(LitRev!FV34),".",LitRev!FV34)</f>
        <v>.</v>
      </c>
      <c r="FW34" s="25" t="str">
        <f>IF(ISBLANK(LitRev!FW34),".",LitRev!FW34)</f>
        <v>.</v>
      </c>
      <c r="FX34" s="25" t="str">
        <f>IF(ISBLANK(LitRev!FX34),".",LitRev!FX34)</f>
        <v>.</v>
      </c>
      <c r="FY34" s="25" t="str">
        <f>IF(ISBLANK(LitRev!FY34),".",LitRev!FY34)</f>
        <v>.</v>
      </c>
      <c r="FZ34" s="25" t="str">
        <f>IF(ISBLANK(LitRev!FZ34),".",LitRev!FZ34)</f>
        <v>.</v>
      </c>
      <c r="GA34" s="25" t="str">
        <f>IF(ISBLANK(LitRev!GA34),".",LitRev!GA34)</f>
        <v>.</v>
      </c>
      <c r="GB34" s="25" t="str">
        <f>IF(ISBLANK(LitRev!GB34),".",LitRev!GB34)</f>
        <v>.</v>
      </c>
      <c r="GC34" s="25" t="str">
        <f>IF(ISBLANK(LitRev!GC34),".",LitRev!GC34)</f>
        <v>.</v>
      </c>
      <c r="GD34" s="25" t="str">
        <f>IF(ISBLANK(LitRev!GD34),".",LitRev!GD34)</f>
        <v>.</v>
      </c>
      <c r="GE34" s="25" t="str">
        <f>IF(ISBLANK(LitRev!GE34),".",LitRev!GE34)</f>
        <v>.</v>
      </c>
      <c r="GF34" s="25" t="str">
        <f>IF(ISBLANK(LitRev!GF34),".",LitRev!GF34)</f>
        <v>.</v>
      </c>
      <c r="GG34" s="25" t="str">
        <f>IF(ISBLANK(LitRev!GG34),".",LitRev!GG34)</f>
        <v>.</v>
      </c>
      <c r="GH34" s="25" t="str">
        <f>IF(ISBLANK(LitRev!GH34),".",LitRev!GH34)</f>
        <v>.</v>
      </c>
      <c r="GI34" s="25" t="str">
        <f>IF(ISBLANK(LitRev!GI34),".",LitRev!GI34)</f>
        <v>.</v>
      </c>
      <c r="GJ34" s="25" t="str">
        <f>IF(ISBLANK(LitRev!GJ34),".",LitRev!GJ34)</f>
        <v>.</v>
      </c>
      <c r="GK34" s="25" t="str">
        <f>IF(ISBLANK(LitRev!GK34),".",LitRev!GK34)</f>
        <v>.</v>
      </c>
      <c r="GL34" s="25" t="str">
        <f>IF(ISBLANK(LitRev!GL34),".",LitRev!GL34)</f>
        <v>.</v>
      </c>
      <c r="GM34" s="25" t="str">
        <f>IF(ISBLANK(LitRev!GM34),".",LitRev!GM34)</f>
        <v>.</v>
      </c>
      <c r="GN34" s="25" t="str">
        <f>IF(ISBLANK(LitRev!GN34),".",LitRev!GN34)</f>
        <v>.</v>
      </c>
      <c r="GO34" s="25" t="str">
        <f>IF(ISBLANK(LitRev!GO34),".",LitRev!GO34)</f>
        <v>.</v>
      </c>
      <c r="GP34" s="25" t="str">
        <f>IF(ISBLANK(LitRev!GP34),".",LitRev!GP34)</f>
        <v>.</v>
      </c>
      <c r="GQ34" s="25" t="str">
        <f>IF(ISBLANK(LitRev!GQ34),".",LitRev!GQ34)</f>
        <v>.</v>
      </c>
      <c r="GR34" s="25" t="str">
        <f>IF(ISBLANK(LitRev!GR34),".",LitRev!GR34)</f>
        <v>.</v>
      </c>
      <c r="GS34" s="25" t="str">
        <f>IF(ISBLANK(LitRev!GS34),".",LitRev!GS34)</f>
        <v>.</v>
      </c>
      <c r="GT34" s="25" t="str">
        <f>IF(ISBLANK(LitRev!GT34),".",LitRev!GT34)</f>
        <v>.</v>
      </c>
      <c r="GU34" s="25" t="str">
        <f>IF(ISBLANK(LitRev!GU34),".",LitRev!GU34)</f>
        <v>.</v>
      </c>
      <c r="GV34" s="25" t="str">
        <f>IF(ISBLANK(LitRev!GV34),".",LitRev!GV34)</f>
        <v>.</v>
      </c>
      <c r="GW34" s="25" t="str">
        <f>IF(ISBLANK(LitRev!GW34),".",LitRev!GW34)</f>
        <v>.</v>
      </c>
      <c r="GX34" s="25" t="str">
        <f>IF(ISBLANK(LitRev!GX34),".",LitRev!GX34)</f>
        <v>.</v>
      </c>
      <c r="GY34" s="25" t="str">
        <f>IF(ISBLANK(LitRev!GY34),".",LitRev!GY34)</f>
        <v>.</v>
      </c>
      <c r="GZ34" s="25" t="str">
        <f>IF(ISBLANK(LitRev!GZ34),".",LitRev!GZ34)</f>
        <v>.</v>
      </c>
      <c r="HA34" s="25" t="str">
        <f>IF(ISBLANK(LitRev!HA34),".",LitRev!HA34)</f>
        <v>.</v>
      </c>
      <c r="HB34" s="25" t="str">
        <f>IF(ISBLANK(LitRev!HB34),".",LitRev!HB34)</f>
        <v>EXCLUDE "LANDOWNER" from land, or add one more to word count</v>
      </c>
      <c r="HC34" s="25" t="str">
        <f>IF(ISBLANK(LitRev!HC34),".",LitRev!HC34)</f>
        <v>.</v>
      </c>
      <c r="HD34" s="25" t="str">
        <f>IF(ISBLANK(LitRev!HD34),".",LitRev!HD34)</f>
        <v>.</v>
      </c>
      <c r="HE34" s="25" t="str">
        <f>IF(ISBLANK(LitRev!HE34),".",LitRev!HE34)</f>
        <v>.</v>
      </c>
      <c r="HF34" s="25" t="str">
        <f>IF(ISBLANK(LitRev!HF34),".",LitRev!HF34)</f>
        <v>.</v>
      </c>
      <c r="HG34" s="25" t="str">
        <f>IF(ISBLANK(LitRev!HG34),".",LitRev!HG34)</f>
        <v>.</v>
      </c>
      <c r="HH34" s="25" t="str">
        <f>IF(ISBLANK(LitRev!HH34),".",LitRev!HH34)</f>
        <v>.</v>
      </c>
      <c r="HI34" s="25" t="str">
        <f>IF(ISBLANK(LitRev!HI34),".",LitRev!HI34)</f>
        <v>.</v>
      </c>
      <c r="HJ34" s="25" t="str">
        <f>IF(ISBLANK(LitRev!HJ34),".",LitRev!HJ34)</f>
        <v>.</v>
      </c>
      <c r="HK34" s="25" t="str">
        <f>IF(ISBLANK(LitRev!HK34),".",LitRev!HK34)</f>
        <v>.</v>
      </c>
      <c r="HL34" s="25" t="str">
        <f>IF(ISBLANK(LitRev!HL34),".",LitRev!HL34)</f>
        <v>.</v>
      </c>
      <c r="HM34" s="25" t="str">
        <f>IF(ISBLANK(LitRev!HM34),".",LitRev!HM34)</f>
        <v>.</v>
      </c>
      <c r="HN34" s="25" t="str">
        <f>IF(ISBLANK(LitRev!HN34),".",LitRev!HN34)</f>
        <v>.</v>
      </c>
      <c r="HO34" s="25" t="str">
        <f>IF(ISBLANK(LitRev!HO34),".",LitRev!HO34)</f>
        <v>.</v>
      </c>
      <c r="HP34" s="25" t="str">
        <f>IF(ISBLANK(LitRev!HP34),".",LitRev!HP34)</f>
        <v>.</v>
      </c>
      <c r="HQ34" s="25" t="str">
        <f>IF(ISBLANK(LitRev!HQ34),".",LitRev!HQ34)</f>
        <v>.</v>
      </c>
      <c r="HR34" s="25" t="str">
        <f>IF(ISBLANK(LitRev!HR34),".",LitRev!HR34)</f>
        <v>.</v>
      </c>
      <c r="HS34" s="25" t="str">
        <f>IF(ISBLANK(LitRev!HS34),".",LitRev!HS34)</f>
        <v>.</v>
      </c>
      <c r="HT34" s="25" t="str">
        <f>IF(ISBLANK(LitRev!HT34),".",LitRev!HT34)</f>
        <v>.</v>
      </c>
      <c r="HU34" s="25" t="str">
        <f>IF(ISBLANK(LitRev!HU34),".",LitRev!HU34)</f>
        <v>.</v>
      </c>
      <c r="HV34" s="25" t="str">
        <f>IF(ISBLANK(LitRev!HV34),".",LitRev!HV34)</f>
        <v>.</v>
      </c>
      <c r="HW34" s="25" t="str">
        <f>IF(ISBLANK(LitRev!HW34),".",LitRev!HW34)</f>
        <v>.</v>
      </c>
      <c r="HX34" s="25" t="str">
        <f>IF(ISBLANK(LitRev!HX34),".",LitRev!HX34)</f>
        <v>.</v>
      </c>
      <c r="HY34" s="25" t="str">
        <f>IF(ISBLANK(LitRev!HY34),".",LitRev!HY34)</f>
        <v>.</v>
      </c>
      <c r="HZ34" s="25" t="str">
        <f>IF(ISBLANK(LitRev!HZ34),".",LitRev!HZ34)</f>
        <v>.</v>
      </c>
      <c r="IA34" s="25" t="str">
        <f>IF(ISBLANK(LitRev!IA34),".",LitRev!IA34)</f>
        <v>.</v>
      </c>
      <c r="IB34" s="25" t="str">
        <f>IF(ISBLANK(LitRev!IB34),".",LitRev!IB34)</f>
        <v>.</v>
      </c>
      <c r="IC34" s="25" t="str">
        <f>IF(ISBLANK(LitRev!IC34),".",LitRev!IC34)</f>
        <v>.</v>
      </c>
      <c r="ID34" s="25" t="str">
        <f>IF(ISBLANK(LitRev!ID34),".",LitRev!ID34)</f>
        <v>.</v>
      </c>
      <c r="IE34" s="25" t="str">
        <f>IF(ISBLANK(LitRev!IE34),".",LitRev!IE34)</f>
        <v>.</v>
      </c>
      <c r="IF34" s="25" t="str">
        <f>IF(ISBLANK(LitRev!IF34),".",LitRev!IF34)</f>
        <v>.</v>
      </c>
      <c r="IG34" s="25" t="str">
        <f>IF(ISBLANK(LitRev!IG34),".",LitRev!IG34)</f>
        <v>.</v>
      </c>
      <c r="IH34" s="25" t="str">
        <f>IF(ISBLANK(LitRev!IH34),".",LitRev!IH34)</f>
        <v>.</v>
      </c>
      <c r="II34" s="25" t="str">
        <f>IF(ISBLANK(LitRev!II34),".",LitRev!II34)</f>
        <v>.</v>
      </c>
      <c r="IJ34" s="25" t="str">
        <f>IF(ISBLANK(LitRev!IJ34),".",LitRev!IJ34)</f>
        <v>.</v>
      </c>
      <c r="IK34" s="25" t="str">
        <f>IF(ISBLANK(LitRev!IK34),".",LitRev!IK34)</f>
        <v>.</v>
      </c>
      <c r="IL34" s="25" t="str">
        <f>IF(ISBLANK(LitRev!IL34),".",LitRev!IL34)</f>
        <v>.</v>
      </c>
      <c r="IM34" s="25" t="str">
        <f>IF(ISBLANK(LitRev!IM34),".",LitRev!IM34)</f>
        <v>.</v>
      </c>
      <c r="IN34" s="25" t="str">
        <f>IF(ISBLANK(LitRev!IN34),".",LitRev!IN34)</f>
        <v>.</v>
      </c>
      <c r="IO34" s="25" t="str">
        <f>IF(ISBLANK(LitRev!IO34),".",LitRev!IO34)</f>
        <v>.</v>
      </c>
      <c r="IP34" s="25" t="str">
        <f>IF(ISBLANK(LitRev!IP34),".",LitRev!IP34)</f>
        <v>.</v>
      </c>
      <c r="IQ34" s="25" t="str">
        <f>IF(ISBLANK(LitRev!IQ34),".",LitRev!IQ34)</f>
        <v>.</v>
      </c>
      <c r="IR34" s="25" t="str">
        <f>IF(ISBLANK(LitRev!IR34),".",LitRev!IR34)</f>
        <v>.</v>
      </c>
      <c r="IS34" s="25" t="str">
        <f>IF(ISBLANK(LitRev!IS34),".",LitRev!IS34)</f>
        <v>.</v>
      </c>
      <c r="IT34" s="25" t="str">
        <f>IF(ISBLANK(LitRev!IT34),".",LitRev!IT34)</f>
        <v>.</v>
      </c>
      <c r="IU34" s="25" t="str">
        <f>IF(ISBLANK(LitRev!IU34),".",LitRev!IU34)</f>
        <v>.</v>
      </c>
      <c r="IV34" s="25" t="str">
        <f>IF(ISBLANK(LitRev!IV34),".",LitRev!IV34)</f>
        <v>.</v>
      </c>
      <c r="IW34" s="25" t="str">
        <f>IF(ISBLANK(LitRev!IW34),".",LitRev!IW34)</f>
        <v>.</v>
      </c>
      <c r="IX34" s="25" t="str">
        <f>IF(ISBLANK(LitRev!IX34),".",LitRev!IX34)</f>
        <v>.</v>
      </c>
      <c r="IY34" s="25" t="str">
        <f>IF(ISBLANK(LitRev!IY34),".",LitRev!IY34)</f>
        <v>.</v>
      </c>
      <c r="IZ34" s="25" t="str">
        <f>IF(ISBLANK(LitRev!IZ34),".",LitRev!IZ34)</f>
        <v>.</v>
      </c>
      <c r="JA34" s="25" t="str">
        <f>IF(ISBLANK(LitRev!JA34),".",LitRev!JA34)</f>
        <v>.</v>
      </c>
      <c r="JB34" s="25" t="str">
        <f>IF(ISBLANK(LitRev!JB34),".",LitRev!JB34)</f>
        <v>.</v>
      </c>
      <c r="JC34" s="25" t="str">
        <f>IF(ISBLANK(LitRev!JC34),".",LitRev!JC34)</f>
        <v>.</v>
      </c>
      <c r="JD34" s="25" t="str">
        <f>IF(ISBLANK(LitRev!JD34),".",LitRev!JD34)</f>
        <v>.</v>
      </c>
      <c r="JE34" s="25" t="str">
        <f>IF(ISBLANK(LitRev!JE34),".",LitRev!JE34)</f>
        <v>.</v>
      </c>
      <c r="JF34" s="25" t="str">
        <f>IF(ISBLANK(LitRev!JF34),".",LitRev!JF34)</f>
        <v>.</v>
      </c>
      <c r="JG34" s="25" t="str">
        <f>IF(ISBLANK(LitRev!JG34),".",LitRev!JG34)</f>
        <v>.</v>
      </c>
      <c r="JH34" s="25" t="str">
        <f>IF(ISBLANK(LitRev!JH34),".",LitRev!JH34)</f>
        <v>.</v>
      </c>
      <c r="JI34" s="25" t="str">
        <f>IF(ISBLANK(LitRev!JI34),".",LitRev!JI34)</f>
        <v>.</v>
      </c>
      <c r="JJ34" s="25" t="str">
        <f>IF(ISBLANK(LitRev!JJ34),".",LitRev!JJ34)</f>
        <v>.</v>
      </c>
      <c r="JK34" s="25" t="str">
        <f>IF(ISBLANK(LitRev!JK34),".",LitRev!JK34)</f>
        <v>.</v>
      </c>
      <c r="JL34" s="25" t="str">
        <f>IF(ISBLANK(LitRev!JL34),".",LitRev!JL34)</f>
        <v>.</v>
      </c>
      <c r="JM34" s="25" t="str">
        <f>IF(ISBLANK(LitRev!JM34),".",LitRev!JM34)</f>
        <v>.</v>
      </c>
      <c r="JN34" s="25" t="str">
        <f>IF(ISBLANK(LitRev!JN34),".",LitRev!JN34)</f>
        <v>.</v>
      </c>
      <c r="JO34" s="25" t="str">
        <f>IF(ISBLANK(LitRev!JO34),".",LitRev!JO34)</f>
        <v>.</v>
      </c>
      <c r="JP34" s="25" t="str">
        <f>IF(ISBLANK(LitRev!JP34),".",LitRev!JP34)</f>
        <v>.</v>
      </c>
      <c r="JQ34" s="25" t="str">
        <f>IF(ISBLANK(LitRev!JQ34),".",LitRev!JQ34)</f>
        <v>.</v>
      </c>
      <c r="JR34" s="25" t="str">
        <f>IF(ISBLANK(LitRev!JR34),".",LitRev!JR34)</f>
        <v>.</v>
      </c>
      <c r="JS34" s="25" t="str">
        <f>IF(ISBLANK(LitRev!JS34),".",LitRev!JS34)</f>
        <v>.</v>
      </c>
      <c r="JT34" s="25" t="str">
        <f>IF(ISBLANK(LitRev!JT34),".",LitRev!JT34)</f>
        <v>.</v>
      </c>
      <c r="JU34" s="25" t="str">
        <f>IF(ISBLANK(LitRev!JU34),".",LitRev!JU34)</f>
        <v>.</v>
      </c>
      <c r="JV34" s="25" t="str">
        <f>IF(ISBLANK(LitRev!JV34),".",LitRev!JV34)</f>
        <v>.</v>
      </c>
      <c r="JW34" s="25" t="str">
        <f>IF(ISBLANK(LitRev!JW34),".",LitRev!JW34)</f>
        <v>.</v>
      </c>
      <c r="JX34" s="25" t="str">
        <f>IF(ISBLANK(LitRev!JX34),".",LitRev!JX34)</f>
        <v>.</v>
      </c>
      <c r="JY34" s="25" t="str">
        <f>IF(ISBLANK(LitRev!JY34),".",LitRev!JY34)</f>
        <v>.</v>
      </c>
      <c r="JZ34" s="25" t="str">
        <f>IF(ISBLANK(LitRev!JZ34),".",LitRev!JZ34)</f>
        <v>.</v>
      </c>
      <c r="KA34" s="25" t="str">
        <f>IF(ISBLANK(LitRev!KA34),".",LitRev!KA34)</f>
        <v>.</v>
      </c>
      <c r="KB34" s="25" t="str">
        <f>IF(ISBLANK(LitRev!KB34),".",LitRev!KB34)</f>
        <v>.</v>
      </c>
      <c r="KC34" s="25" t="str">
        <f>IF(ISBLANK(LitRev!KC34),".",LitRev!KC34)</f>
        <v>.</v>
      </c>
      <c r="KD34" s="25" t="str">
        <f>IF(ISBLANK(LitRev!KD34),".",LitRev!KD34)</f>
        <v>.</v>
      </c>
      <c r="KE34" s="25" t="str">
        <f>IF(ISBLANK(LitRev!KE34),".",LitRev!KE34)</f>
        <v>.</v>
      </c>
      <c r="KF34" s="25" t="str">
        <f>IF(ISBLANK(LitRev!KF34),".",LitRev!KF34)</f>
        <v>.</v>
      </c>
      <c r="KG34" s="25" t="str">
        <f>IF(ISBLANK(LitRev!KG34),".",LitRev!KG34)</f>
        <v>.</v>
      </c>
      <c r="KH34" s="25" t="str">
        <f>IF(ISBLANK(LitRev!KH34),".",LitRev!KH34)</f>
        <v>.</v>
      </c>
      <c r="KI34" s="25" t="str">
        <f>IF(ISBLANK(LitRev!KI34),".",LitRev!KI34)</f>
        <v>.</v>
      </c>
      <c r="KJ34" s="25" t="str">
        <f>IF(ISBLANK(LitRev!KJ34),".",LitRev!KJ34)</f>
        <v>.</v>
      </c>
      <c r="KK34" s="25" t="str">
        <f>IF(ISBLANK(LitRev!KK34),".",LitRev!KK34)</f>
        <v>.</v>
      </c>
      <c r="KL34" s="25" t="str">
        <f>IF(ISBLANK(LitRev!KL34),".",LitRev!KL34)</f>
        <v>.</v>
      </c>
      <c r="KM34" s="25" t="str">
        <f>IF(ISBLANK(LitRev!KM34),".",LitRev!KM34)</f>
        <v>.</v>
      </c>
      <c r="KN34" s="25" t="str">
        <f>IF(ISBLANK(LitRev!KN34),".",LitRev!KN34)</f>
        <v>.</v>
      </c>
      <c r="KO34" s="25" t="str">
        <f>IF(ISBLANK(LitRev!KO34),".",LitRev!KO34)</f>
        <v>.</v>
      </c>
      <c r="KP34" s="25" t="str">
        <f>IF(ISBLANK(LitRev!KP34),".",LitRev!KP34)</f>
        <v>.</v>
      </c>
      <c r="KQ34" s="25" t="str">
        <f>IF(ISBLANK(LitRev!KQ34),".",LitRev!KQ34)</f>
        <v>.</v>
      </c>
      <c r="KR34" s="25" t="str">
        <f>IF(ISBLANK(LitRev!KR34),".",LitRev!KR34)</f>
        <v>.</v>
      </c>
      <c r="KS34" s="25" t="str">
        <f>IF(ISBLANK(LitRev!KS34),".",LitRev!KS34)</f>
        <v>.</v>
      </c>
      <c r="KT34" s="25" t="str">
        <f>IF(ISBLANK(LitRev!KT34),".",LitRev!KT34)</f>
        <v>.</v>
      </c>
      <c r="KU34" s="25" t="str">
        <f>IF(ISBLANK(LitRev!KU34),".",LitRev!KU34)</f>
        <v>.</v>
      </c>
      <c r="KV34" s="25" t="str">
        <f>IF(ISBLANK(LitRev!KV34),".",LitRev!KV34)</f>
        <v>.</v>
      </c>
      <c r="KW34" s="25" t="str">
        <f>IF(ISBLANK(LitRev!KW34),".",LitRev!KW34)</f>
        <v>.</v>
      </c>
      <c r="KX34" s="25" t="str">
        <f>IF(ISBLANK(LitRev!KX34),".",LitRev!KX34)</f>
        <v>.</v>
      </c>
      <c r="KY34" s="25" t="str">
        <f>IF(ISBLANK(LitRev!KY34),".",LitRev!KY34)</f>
        <v>.</v>
      </c>
      <c r="KZ34" s="25" t="str">
        <f>IF(ISBLANK(LitRev!KZ34),".",LitRev!KZ34)</f>
        <v>.</v>
      </c>
      <c r="LA34" s="25" t="str">
        <f>IF(ISBLANK(LitRev!LA34),".",LitRev!LA34)</f>
        <v>.</v>
      </c>
      <c r="LB34" s="25" t="str">
        <f>IF(ISBLANK(LitRev!LB34),".",LitRev!LB34)</f>
        <v>.</v>
      </c>
      <c r="LC34" s="25" t="str">
        <f>IF(ISBLANK(LitRev!LC34),".",LitRev!LC34)</f>
        <v>.</v>
      </c>
      <c r="LD34" s="25" t="str">
        <f>IF(ISBLANK(LitRev!LD34),".",LitRev!LD34)</f>
        <v>.</v>
      </c>
      <c r="LE34" s="25" t="str">
        <f>IF(ISBLANK(LitRev!LE34),".",LitRev!LE34)</f>
        <v>.</v>
      </c>
      <c r="LF34" s="25" t="str">
        <f>IF(ISBLANK(LitRev!LF34),".",LitRev!LF34)</f>
        <v>.</v>
      </c>
      <c r="LG34" s="25" t="str">
        <f>IF(ISBLANK(LitRev!LG34),".",LitRev!LG34)</f>
        <v>.</v>
      </c>
      <c r="LH34" s="25" t="str">
        <f>IF(ISBLANK(LitRev!LH34),".",LitRev!LH34)</f>
        <v>.</v>
      </c>
      <c r="LI34" s="25" t="str">
        <f>IF(ISBLANK(LitRev!LI34),".",LitRev!LI34)</f>
        <v>.</v>
      </c>
      <c r="LJ34" s="25" t="str">
        <f>IF(ISBLANK(LitRev!LJ34),".",LitRev!LJ34)</f>
        <v>.</v>
      </c>
      <c r="LK34" s="25" t="str">
        <f>IF(ISBLANK(LitRev!LK34),".",LitRev!LK34)</f>
        <v>.</v>
      </c>
      <c r="LL34" s="25" t="str">
        <f>IF(ISBLANK(LitRev!LL34),".",LitRev!LL34)</f>
        <v>.</v>
      </c>
      <c r="LM34" s="25" t="str">
        <f>IF(ISBLANK(LitRev!LM34),".",LitRev!LM34)</f>
        <v>.</v>
      </c>
      <c r="LN34" s="25" t="str">
        <f>IF(ISBLANK(LitRev!LN34),".",LitRev!LN34)</f>
        <v>.</v>
      </c>
      <c r="LO34" s="25" t="str">
        <f>IF(ISBLANK(LitRev!LO34),".",LitRev!LO34)</f>
        <v>.</v>
      </c>
      <c r="LP34" s="25" t="str">
        <f>IF(ISBLANK(LitRev!LP34),".",LitRev!LP34)</f>
        <v>.</v>
      </c>
      <c r="LQ34" s="25" t="str">
        <f>IF(ISBLANK(LitRev!LQ34),".",LitRev!LQ34)</f>
        <v>.</v>
      </c>
      <c r="LR34" s="25" t="str">
        <f>IF(ISBLANK(LitRev!LR34),".",LitRev!LR34)</f>
        <v>.</v>
      </c>
      <c r="LS34" s="25" t="str">
        <f>IF(ISBLANK(LitRev!LS34),".",LitRev!LS34)</f>
        <v>.</v>
      </c>
      <c r="LT34" s="25" t="str">
        <f>IF(ISBLANK(LitRev!LT34),".",LitRev!LT34)</f>
        <v>.</v>
      </c>
      <c r="LU34" s="25" t="str">
        <f>IF(ISBLANK(LitRev!LU34),".",LitRev!LU34)</f>
        <v>.</v>
      </c>
      <c r="LV34" s="25" t="str">
        <f>IF(ISBLANK(LitRev!LV34),".",LitRev!LV34)</f>
        <v>.</v>
      </c>
      <c r="LW34" s="25" t="str">
        <f>IF(ISBLANK(LitRev!LW34),".",LitRev!LW34)</f>
        <v>.</v>
      </c>
      <c r="LX34" s="25" t="str">
        <f>IF(ISBLANK(LitRev!LX34),".",LitRev!LX34)</f>
        <v>.</v>
      </c>
      <c r="LY34" s="25" t="str">
        <f>IF(ISBLANK(LitRev!LY34),".",LitRev!LY34)</f>
        <v>.</v>
      </c>
      <c r="LZ34" s="25" t="str">
        <f>IF(ISBLANK(LitRev!LZ34),".",LitRev!LZ34)</f>
        <v>.</v>
      </c>
      <c r="MA34" s="25" t="str">
        <f>IF(ISBLANK(LitRev!MA34),".",LitRev!MA34)</f>
        <v>.</v>
      </c>
      <c r="MB34" s="25" t="str">
        <f>IF(ISBLANK(LitRev!MB34),".",LitRev!MB34)</f>
        <v>.</v>
      </c>
      <c r="MC34" s="25" t="str">
        <f>IF(ISBLANK(LitRev!MC34),".",LitRev!MC34)</f>
        <v>.</v>
      </c>
      <c r="MD34" s="25" t="str">
        <f>IF(ISBLANK(LitRev!MD34),".",LitRev!MD34)</f>
        <v>.</v>
      </c>
      <c r="ME34" s="25" t="str">
        <f>IF(ISBLANK(LitRev!ME34),".",LitRev!ME34)</f>
        <v>.</v>
      </c>
      <c r="MF34" s="25" t="str">
        <f>IF(ISBLANK(LitRev!MF34),".",LitRev!MF34)</f>
        <v>.</v>
      </c>
      <c r="MG34" s="25" t="str">
        <f>IF(ISBLANK(LitRev!MG34),".",LitRev!MG34)</f>
        <v>.</v>
      </c>
      <c r="MH34" s="25" t="str">
        <f>IF(ISBLANK(LitRev!MH34),".",LitRev!MH34)</f>
        <v>.</v>
      </c>
      <c r="MI34" s="25" t="str">
        <f>IF(ISBLANK(LitRev!MI34),".",LitRev!MI34)</f>
        <v>.</v>
      </c>
      <c r="MJ34" s="25" t="str">
        <f>IF(ISBLANK(LitRev!MJ34),".",LitRev!MJ34)</f>
        <v>.</v>
      </c>
      <c r="MK34" s="25" t="str">
        <f>IF(ISBLANK(LitRev!MK34),".",LitRev!MK34)</f>
        <v>.</v>
      </c>
      <c r="ML34" s="25" t="str">
        <f>IF(ISBLANK(LitRev!ML34),".",LitRev!ML34)</f>
        <v>.</v>
      </c>
      <c r="MM34" s="25" t="str">
        <f>IF(ISBLANK(LitRev!MM34),".",LitRev!MM34)</f>
        <v>.</v>
      </c>
      <c r="MN34" s="25" t="str">
        <f>IF(ISBLANK(LitRev!MN34),".",LitRev!MN34)</f>
        <v>.</v>
      </c>
      <c r="MO34" s="25" t="str">
        <f>IF(ISBLANK(LitRev!MO34),".",LitRev!MO34)</f>
        <v>.</v>
      </c>
      <c r="MP34" s="25" t="str">
        <f>IF(ISBLANK(LitRev!MP34),".",LitRev!MP34)</f>
        <v>.</v>
      </c>
      <c r="MQ34" s="25" t="str">
        <f>IF(ISBLANK(LitRev!MQ34),".",LitRev!MQ34)</f>
        <v>.</v>
      </c>
      <c r="MR34" s="25" t="str">
        <f>IF(ISBLANK(LitRev!MR34),".",LitRev!MR34)</f>
        <v>.</v>
      </c>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5"/>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5"/>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5"/>
      <c r="RK34" s="25"/>
      <c r="RL34" s="25"/>
      <c r="RM34" s="25"/>
      <c r="RN34" s="25"/>
      <c r="RO34" s="25"/>
    </row>
    <row r="35" spans="1:483" x14ac:dyDescent="0.25">
      <c r="A35" s="60" t="s">
        <v>1136</v>
      </c>
      <c r="B35" t="s">
        <v>1921</v>
      </c>
      <c r="C35" s="25">
        <f>IF(ISBLANK(LitRev!C35),".",LitRev!C35)</f>
        <v>2304</v>
      </c>
      <c r="D35" s="25">
        <f>IF(ISBLANK(LitRev!D35),".",LitRev!D35)</f>
        <v>2304</v>
      </c>
      <c r="E35" s="25">
        <f>IF(ISBLANK(LitRev!E35),".",LitRev!E35)</f>
        <v>4515</v>
      </c>
      <c r="F35" s="25">
        <f>IF(ISBLANK(LitRev!F35),".",LitRev!F35)</f>
        <v>4515</v>
      </c>
      <c r="G35" s="25">
        <f>IF(ISBLANK(LitRev!G35),".",LitRev!G35)</f>
        <v>4515</v>
      </c>
      <c r="H35" s="25">
        <f>IF(ISBLANK(LitRev!H35),".",LitRev!H35)</f>
        <v>4515</v>
      </c>
      <c r="I35" s="25">
        <f>IF(ISBLANK(LitRev!I35),".",LitRev!I35)</f>
        <v>4515</v>
      </c>
      <c r="J35" s="25">
        <f>IF(ISBLANK(LitRev!J35),".",LitRev!J35)</f>
        <v>4515</v>
      </c>
      <c r="K35" s="25">
        <f>IF(ISBLANK(LitRev!K35),".",LitRev!K35)</f>
        <v>4515</v>
      </c>
      <c r="L35" s="25">
        <f>IF(ISBLANK(LitRev!L35),".",LitRev!L35)</f>
        <v>4515</v>
      </c>
      <c r="M35" s="25">
        <f>IF(ISBLANK(LitRev!M35),".",LitRev!M35)</f>
        <v>4515</v>
      </c>
      <c r="N35" s="25">
        <f>IF(ISBLANK(LitRev!N35),".",LitRev!N35)</f>
        <v>4515</v>
      </c>
      <c r="O35" s="25">
        <f>IF(ISBLANK(LitRev!O35),".",LitRev!O35)</f>
        <v>4515</v>
      </c>
      <c r="P35" s="25">
        <f>IF(ISBLANK(LitRev!P35),".",LitRev!P35)</f>
        <v>4515</v>
      </c>
      <c r="Q35" s="25">
        <f>IF(ISBLANK(LitRev!Q35),".",LitRev!Q35)</f>
        <v>4515</v>
      </c>
      <c r="R35" s="25">
        <f>IF(ISBLANK(LitRev!R35),".",LitRev!R35)</f>
        <v>4515</v>
      </c>
      <c r="S35" s="25">
        <f>IF(ISBLANK(LitRev!S35),".",LitRev!S35)</f>
        <v>4515</v>
      </c>
      <c r="T35" s="25">
        <f>IF(ISBLANK(LitRev!T35),".",LitRev!T35)</f>
        <v>4515</v>
      </c>
      <c r="U35" s="25">
        <f>IF(ISBLANK(LitRev!U35),".",LitRev!U35)</f>
        <v>15642</v>
      </c>
      <c r="V35" s="25">
        <f>IF(ISBLANK(LitRev!V35),".",LitRev!V35)</f>
        <v>15642</v>
      </c>
      <c r="W35" s="25">
        <f>IF(ISBLANK(LitRev!W35),".",LitRev!W35)</f>
        <v>15642</v>
      </c>
      <c r="X35" s="25">
        <f>IF(ISBLANK(LitRev!X35),".",LitRev!X35)</f>
        <v>15642</v>
      </c>
      <c r="Y35" s="25">
        <f>IF(ISBLANK(LitRev!Y35),".",LitRev!Y35)</f>
        <v>15642</v>
      </c>
      <c r="Z35" s="25">
        <f>IF(ISBLANK(LitRev!Z35),".",LitRev!Z35)</f>
        <v>15642</v>
      </c>
      <c r="AA35" s="25">
        <f>IF(ISBLANK(LitRev!AA35),".",LitRev!AA35)</f>
        <v>15642</v>
      </c>
      <c r="AB35" s="25">
        <f>IF(ISBLANK(LitRev!AB35),".",LitRev!AB35)</f>
        <v>15642</v>
      </c>
      <c r="AC35" s="25">
        <f>IF(ISBLANK(LitRev!AC35),".",LitRev!AC35)</f>
        <v>15642</v>
      </c>
      <c r="AD35" s="25">
        <f>IF(ISBLANK(LitRev!AD35),".",LitRev!AD35)</f>
        <v>15642</v>
      </c>
      <c r="AE35" s="25">
        <f>IF(ISBLANK(LitRev!AE35),".",LitRev!AE35)</f>
        <v>15642</v>
      </c>
      <c r="AF35" s="25">
        <f>IF(ISBLANK(LitRev!AF35),".",LitRev!AF35)</f>
        <v>15642</v>
      </c>
      <c r="AG35" s="25">
        <f>IF(ISBLANK(LitRev!AG35),".",LitRev!AG35)</f>
        <v>15642</v>
      </c>
      <c r="AH35" s="25">
        <f>IF(ISBLANK(LitRev!AH35),".",LitRev!AH35)</f>
        <v>15642</v>
      </c>
      <c r="AI35" s="25">
        <f>IF(ISBLANK(LitRev!AI35),".",LitRev!AI35)</f>
        <v>15642</v>
      </c>
      <c r="AJ35" s="25">
        <f>IF(ISBLANK(LitRev!AJ35),".",LitRev!AJ35)</f>
        <v>4350</v>
      </c>
      <c r="AK35" s="25">
        <f>IF(ISBLANK(LitRev!AK35),".",LitRev!AK35)</f>
        <v>4350</v>
      </c>
      <c r="AL35" s="25">
        <f>IF(ISBLANK(LitRev!AL35),".",LitRev!AL35)</f>
        <v>4350</v>
      </c>
      <c r="AM35" s="25">
        <f>IF(ISBLANK(LitRev!AM35),".",LitRev!AM35)</f>
        <v>4350</v>
      </c>
      <c r="AN35" s="25">
        <f>IF(ISBLANK(LitRev!AN35),".",LitRev!AN35)</f>
        <v>4350</v>
      </c>
      <c r="AO35" s="25">
        <f>IF(ISBLANK(LitRev!AO35),".",LitRev!AO35)</f>
        <v>2224</v>
      </c>
      <c r="AP35" s="25">
        <f>IF(ISBLANK(LitRev!AP35),".",LitRev!AP35)</f>
        <v>2224</v>
      </c>
      <c r="AQ35" s="25">
        <f>IF(ISBLANK(LitRev!AQ35),".",LitRev!AQ35)</f>
        <v>2224</v>
      </c>
      <c r="AR35" s="25">
        <f>IF(ISBLANK(LitRev!AR35),".",LitRev!AR35)</f>
        <v>4819</v>
      </c>
      <c r="AS35" s="25">
        <f>IF(ISBLANK(LitRev!AS35),".",LitRev!AS35)</f>
        <v>4819</v>
      </c>
      <c r="AT35" s="25">
        <f>IF(ISBLANK(LitRev!AT35),".",LitRev!AT35)</f>
        <v>4819</v>
      </c>
      <c r="AU35" s="25">
        <f>IF(ISBLANK(LitRev!AU35),".",LitRev!AU35)</f>
        <v>4819</v>
      </c>
      <c r="AV35" s="25">
        <f>IF(ISBLANK(LitRev!AV35),".",LitRev!AV35)</f>
        <v>4819</v>
      </c>
      <c r="AW35" s="25">
        <f>IF(ISBLANK(LitRev!AW35),".",LitRev!AW35)</f>
        <v>4819</v>
      </c>
      <c r="AX35" s="25">
        <f>IF(ISBLANK(LitRev!AX35),".",LitRev!AX35)</f>
        <v>4819</v>
      </c>
      <c r="AY35" s="25">
        <f>IF(ISBLANK(LitRev!AY35),".",LitRev!AY35)</f>
        <v>55360</v>
      </c>
      <c r="AZ35" s="25">
        <f>IF(ISBLANK(LitRev!AZ35),".",LitRev!AZ35)</f>
        <v>55360</v>
      </c>
      <c r="BA35" s="25">
        <f>IF(ISBLANK(LitRev!BA35),".",LitRev!BA35)</f>
        <v>6502</v>
      </c>
      <c r="BB35" s="25">
        <f>IF(ISBLANK(LitRev!BB35),".",LitRev!BB35)</f>
        <v>6502</v>
      </c>
      <c r="BC35" s="25">
        <f>IF(ISBLANK(LitRev!BC35),".",LitRev!BC35)</f>
        <v>6502</v>
      </c>
      <c r="BD35" s="25">
        <f>IF(ISBLANK(LitRev!BD35),".",LitRev!BD35)</f>
        <v>6502</v>
      </c>
      <c r="BE35" s="25">
        <f>IF(ISBLANK(LitRev!BE35),".",LitRev!BE35)</f>
        <v>14528</v>
      </c>
      <c r="BF35" s="25">
        <f>IF(ISBLANK(LitRev!BF35),".",LitRev!BF35)</f>
        <v>14528</v>
      </c>
      <c r="BG35" s="25">
        <f>IF(ISBLANK(LitRev!BG35),".",LitRev!BG35)</f>
        <v>3074</v>
      </c>
      <c r="BH35" s="25">
        <f>IF(ISBLANK(LitRev!BH35),".",LitRev!BH35)</f>
        <v>3074</v>
      </c>
      <c r="BI35" s="25">
        <f>IF(ISBLANK(LitRev!BI35),".",LitRev!BI35)</f>
        <v>3074</v>
      </c>
      <c r="BJ35" s="25">
        <f>IF(ISBLANK(LitRev!BJ35),".",LitRev!BJ35)</f>
        <v>17748</v>
      </c>
      <c r="BK35" s="25">
        <f>IF(ISBLANK(LitRev!BK35),".",LitRev!BK35)</f>
        <v>17748</v>
      </c>
      <c r="BL35" s="25">
        <f>IF(ISBLANK(LitRev!BL35),".",LitRev!BL35)</f>
        <v>4515</v>
      </c>
      <c r="BM35" s="25">
        <f>IF(ISBLANK(LitRev!BM35),".",LitRev!BM35)</f>
        <v>4515</v>
      </c>
      <c r="BN35" s="25">
        <f>IF(ISBLANK(LitRev!BN35),".",LitRev!BN35)</f>
        <v>4515</v>
      </c>
      <c r="BO35" s="25">
        <f>IF(ISBLANK(LitRev!BO35),".",LitRev!BO35)</f>
        <v>4515</v>
      </c>
      <c r="BP35" s="25">
        <f>IF(ISBLANK(LitRev!BP35),".",LitRev!BP35)</f>
        <v>4515</v>
      </c>
      <c r="BQ35" s="25">
        <f>IF(ISBLANK(LitRev!BQ35),".",LitRev!BQ35)</f>
        <v>4515</v>
      </c>
      <c r="BR35" s="25">
        <f>IF(ISBLANK(LitRev!BR35),".",LitRev!BR35)</f>
        <v>4515</v>
      </c>
      <c r="BS35" s="25">
        <f>IF(ISBLANK(LitRev!BS35),".",LitRev!BS35)</f>
        <v>23772</v>
      </c>
      <c r="BT35" s="25">
        <f>IF(ISBLANK(LitRev!BT35),".",LitRev!BT35)</f>
        <v>15222</v>
      </c>
      <c r="BU35" s="25">
        <f>IF(ISBLANK(LitRev!BU35),".",LitRev!BU35)</f>
        <v>15222</v>
      </c>
      <c r="BV35" s="25">
        <f>IF(ISBLANK(LitRev!BV35),".",LitRev!BV35)</f>
        <v>15222</v>
      </c>
      <c r="BW35" s="25">
        <f>IF(ISBLANK(LitRev!BW35),".",LitRev!BW35)</f>
        <v>15222</v>
      </c>
      <c r="BX35" s="25">
        <f>IF(ISBLANK(LitRev!BX35),".",LitRev!BX35)</f>
        <v>15222</v>
      </c>
      <c r="BY35" s="25">
        <f>IF(ISBLANK(LitRev!BY35),".",LitRev!BY35)</f>
        <v>15222</v>
      </c>
      <c r="BZ35" s="25">
        <f>IF(ISBLANK(LitRev!BZ35),".",LitRev!BZ35)</f>
        <v>10993</v>
      </c>
      <c r="CA35" s="25">
        <f>IF(ISBLANK(LitRev!CA35),".",LitRev!CA35)</f>
        <v>9572</v>
      </c>
      <c r="CB35" s="25">
        <f>IF(ISBLANK(LitRev!CB35),".",LitRev!CB35)</f>
        <v>7912</v>
      </c>
      <c r="CC35" s="25">
        <f>IF(ISBLANK(LitRev!CC35),".",LitRev!CC35)</f>
        <v>7912</v>
      </c>
      <c r="CD35" s="25">
        <f>IF(ISBLANK(LitRev!CD35),".",LitRev!CD35)</f>
        <v>7912</v>
      </c>
      <c r="CE35" s="25">
        <f>IF(ISBLANK(LitRev!CE35),".",LitRev!CE35)</f>
        <v>7912</v>
      </c>
      <c r="CF35" s="25">
        <f>IF(ISBLANK(LitRev!CF35),".",LitRev!CF35)</f>
        <v>12555</v>
      </c>
      <c r="CG35" s="25">
        <f>IF(ISBLANK(LitRev!CG35),".",LitRev!CG35)</f>
        <v>12555</v>
      </c>
      <c r="CH35" s="25">
        <f>IF(ISBLANK(LitRev!CH35),".",LitRev!CH35)</f>
        <v>12555</v>
      </c>
      <c r="CI35" s="25">
        <f>IF(ISBLANK(LitRev!CI35),".",LitRev!CI35)</f>
        <v>12555</v>
      </c>
      <c r="CJ35" s="25">
        <f>IF(ISBLANK(LitRev!CJ35),".",LitRev!CJ35)</f>
        <v>12555</v>
      </c>
      <c r="CK35" s="25">
        <f>IF(ISBLANK(LitRev!CK35),".",LitRev!CK35)</f>
        <v>12555</v>
      </c>
      <c r="CL35" s="25">
        <f>IF(ISBLANK(LitRev!CL35),".",LitRev!CL35)</f>
        <v>6427</v>
      </c>
      <c r="CM35" s="25">
        <f>IF(ISBLANK(LitRev!CM35),".",LitRev!CM35)</f>
        <v>6427</v>
      </c>
      <c r="CN35" s="25">
        <f>IF(ISBLANK(LitRev!CN35),".",LitRev!CN35)</f>
        <v>6427</v>
      </c>
      <c r="CO35" s="25">
        <f>IF(ISBLANK(LitRev!CO35),".",LitRev!CO35)</f>
        <v>9111</v>
      </c>
      <c r="CP35" s="25">
        <f>IF(ISBLANK(LitRev!CP35),".",LitRev!CP35)</f>
        <v>8082</v>
      </c>
      <c r="CQ35" s="25">
        <f>IF(ISBLANK(LitRev!CQ35),".",LitRev!CQ35)</f>
        <v>10737</v>
      </c>
      <c r="CR35" s="25">
        <f>IF(ISBLANK(LitRev!CR35),".",LitRev!CR35)</f>
        <v>10737</v>
      </c>
      <c r="CS35" s="25">
        <f>IF(ISBLANK(LitRev!CS35),".",LitRev!CS35)</f>
        <v>10737</v>
      </c>
      <c r="CT35" s="25">
        <f>IF(ISBLANK(LitRev!CT35),".",LitRev!CT35)</f>
        <v>11124</v>
      </c>
      <c r="CU35" s="25">
        <f>IF(ISBLANK(LitRev!CU35),".",LitRev!CU35)</f>
        <v>11124</v>
      </c>
      <c r="CV35" s="25">
        <f>IF(ISBLANK(LitRev!CV35),".",LitRev!CV35)</f>
        <v>11124</v>
      </c>
      <c r="CW35" s="25">
        <f>IF(ISBLANK(LitRev!CW35),".",LitRev!CW35)</f>
        <v>11124</v>
      </c>
      <c r="CX35" s="25">
        <f>IF(ISBLANK(LitRev!CX35),".",LitRev!CX35)</f>
        <v>11124</v>
      </c>
      <c r="CY35" s="25">
        <f>IF(ISBLANK(LitRev!CY35),".",LitRev!CY35)</f>
        <v>11124</v>
      </c>
      <c r="CZ35" s="25">
        <f>IF(ISBLANK(LitRev!CZ35),".",LitRev!CZ35)</f>
        <v>11124</v>
      </c>
      <c r="DA35" s="25">
        <f>IF(ISBLANK(LitRev!DA35),".",LitRev!DA35)</f>
        <v>11124</v>
      </c>
      <c r="DB35" s="25">
        <f>IF(ISBLANK(LitRev!DB35),".",LitRev!DB35)</f>
        <v>11404</v>
      </c>
      <c r="DC35" s="25">
        <f>IF(ISBLANK(LitRev!DC35),".",LitRev!DC35)</f>
        <v>11404</v>
      </c>
      <c r="DD35" s="25">
        <f>IF(ISBLANK(LitRev!DD35),".",LitRev!DD35)</f>
        <v>11404</v>
      </c>
      <c r="DE35" s="25">
        <f>IF(ISBLANK(LitRev!DE35),".",LitRev!DE35)</f>
        <v>11404</v>
      </c>
      <c r="DF35" s="25">
        <f>IF(ISBLANK(LitRev!DF35),".",LitRev!DF35)</f>
        <v>7916</v>
      </c>
      <c r="DG35" s="25">
        <f>IF(ISBLANK(LitRev!DG35),".",LitRev!DG35)</f>
        <v>7916</v>
      </c>
      <c r="DH35" s="25">
        <f>IF(ISBLANK(LitRev!DH35),".",LitRev!DH35)</f>
        <v>7916</v>
      </c>
      <c r="DI35" s="25">
        <f>IF(ISBLANK(LitRev!DI35),".",LitRev!DI35)</f>
        <v>7916</v>
      </c>
      <c r="DJ35" s="25">
        <f>IF(ISBLANK(LitRev!DJ35),".",LitRev!DJ35)</f>
        <v>10649</v>
      </c>
      <c r="DK35" s="25">
        <f>IF(ISBLANK(LitRev!DK35),".",LitRev!DK35)</f>
        <v>10649</v>
      </c>
      <c r="DL35" s="25">
        <f>IF(ISBLANK(LitRev!DL35),".",LitRev!DL35)</f>
        <v>10649</v>
      </c>
      <c r="DM35" s="25">
        <f>IF(ISBLANK(LitRev!DM35),".",LitRev!DM35)</f>
        <v>10649</v>
      </c>
      <c r="DN35" s="25">
        <f>IF(ISBLANK(LitRev!DN35),".",LitRev!DN35)</f>
        <v>10649</v>
      </c>
      <c r="DO35" s="25">
        <f>IF(ISBLANK(LitRev!DO35),".",LitRev!DO35)</f>
        <v>10649</v>
      </c>
      <c r="DP35" s="25">
        <f>IF(ISBLANK(LitRev!DP35),".",LitRev!DP35)</f>
        <v>10649</v>
      </c>
      <c r="DQ35" s="25">
        <f>IF(ISBLANK(LitRev!DQ35),".",LitRev!DQ35)</f>
        <v>10649</v>
      </c>
      <c r="DR35" s="25">
        <f>IF(ISBLANK(LitRev!DR35),".",LitRev!DR35)</f>
        <v>10649</v>
      </c>
      <c r="DS35" s="25">
        <f>IF(ISBLANK(LitRev!DS35),".",LitRev!DS35)</f>
        <v>10649</v>
      </c>
      <c r="DT35" s="25">
        <f>IF(ISBLANK(LitRev!DT35),".",LitRev!DT35)</f>
        <v>10649</v>
      </c>
      <c r="DU35" s="25">
        <f>IF(ISBLANK(LitRev!DU35),".",LitRev!DU35)</f>
        <v>10649</v>
      </c>
      <c r="DV35" s="25">
        <f>IF(ISBLANK(LitRev!DV35),".",LitRev!DV35)</f>
        <v>10649</v>
      </c>
      <c r="DW35" s="25">
        <f>IF(ISBLANK(LitRev!DW35),".",LitRev!DW35)</f>
        <v>10649</v>
      </c>
      <c r="DX35" s="25">
        <f>IF(ISBLANK(LitRev!DX35),".",LitRev!DX35)</f>
        <v>9352</v>
      </c>
      <c r="DY35" s="25">
        <f>IF(ISBLANK(LitRev!DY35),".",LitRev!DY35)</f>
        <v>9352</v>
      </c>
      <c r="DZ35" s="25">
        <f>IF(ISBLANK(LitRev!DZ35),".",LitRev!DZ35)</f>
        <v>8645</v>
      </c>
      <c r="EA35" s="25">
        <f>IF(ISBLANK(LitRev!EA35),".",LitRev!EA35)</f>
        <v>8645</v>
      </c>
      <c r="EB35" s="25">
        <f>IF(ISBLANK(LitRev!EB35),".",LitRev!EB35)</f>
        <v>8645</v>
      </c>
      <c r="EC35" s="25">
        <f>IF(ISBLANK(LitRev!EC35),".",LitRev!EC35)</f>
        <v>8645</v>
      </c>
      <c r="ED35" s="25">
        <f>IF(ISBLANK(LitRev!ED35),".",LitRev!ED35)</f>
        <v>8645</v>
      </c>
      <c r="EE35" s="25">
        <f>IF(ISBLANK(LitRev!EE35),".",LitRev!EE35)</f>
        <v>8645</v>
      </c>
      <c r="EF35" s="25">
        <f>IF(ISBLANK(LitRev!EF35),".",LitRev!EF35)</f>
        <v>8645</v>
      </c>
      <c r="EG35" s="25">
        <f>IF(ISBLANK(LitRev!EG35),".",LitRev!EG35)</f>
        <v>8645</v>
      </c>
      <c r="EH35" s="25">
        <f>IF(ISBLANK(LitRev!EH35),".",LitRev!EH35)</f>
        <v>8645</v>
      </c>
      <c r="EI35" s="25">
        <f>IF(ISBLANK(LitRev!EI35),".",LitRev!EI35)</f>
        <v>8645</v>
      </c>
      <c r="EJ35" s="25">
        <f>IF(ISBLANK(LitRev!EJ35),".",LitRev!EJ35)</f>
        <v>15660</v>
      </c>
      <c r="EK35" s="25">
        <f>IF(ISBLANK(LitRev!EK35),".",LitRev!EK35)</f>
        <v>9358</v>
      </c>
      <c r="EL35" s="25">
        <f>IF(ISBLANK(LitRev!EL35),".",LitRev!EL35)</f>
        <v>9358</v>
      </c>
      <c r="EM35" s="25">
        <f>IF(ISBLANK(LitRev!EM35),".",LitRev!EM35)</f>
        <v>9358</v>
      </c>
      <c r="EN35" s="25">
        <f>IF(ISBLANK(LitRev!EN35),".",LitRev!EN35)</f>
        <v>9358</v>
      </c>
      <c r="EO35" s="25">
        <f>IF(ISBLANK(LitRev!EO35),".",LitRev!EO35)</f>
        <v>9358</v>
      </c>
      <c r="EP35" s="25">
        <f>IF(ISBLANK(LitRev!EP35),".",LitRev!EP35)</f>
        <v>9358</v>
      </c>
      <c r="EQ35" s="25">
        <f>IF(ISBLANK(LitRev!EQ35),".",LitRev!EQ35)</f>
        <v>9358</v>
      </c>
      <c r="ER35" s="25">
        <f>IF(ISBLANK(LitRev!ER35),".",LitRev!ER35)</f>
        <v>9358</v>
      </c>
      <c r="ES35" s="25">
        <f>IF(ISBLANK(LitRev!ES35),".",LitRev!ES35)</f>
        <v>9358</v>
      </c>
      <c r="ET35" s="25">
        <f>IF(ISBLANK(LitRev!ET35),".",LitRev!ET35)</f>
        <v>9358</v>
      </c>
      <c r="EU35" s="25">
        <f>IF(ISBLANK(LitRev!EU35),".",LitRev!EU35)</f>
        <v>9358</v>
      </c>
      <c r="EV35" s="25">
        <f>IF(ISBLANK(LitRev!EV35),".",LitRev!EV35)</f>
        <v>9358</v>
      </c>
      <c r="EW35" s="25">
        <f>IF(ISBLANK(LitRev!EW35),".",LitRev!EW35)</f>
        <v>9358</v>
      </c>
      <c r="EX35" s="25">
        <f>IF(ISBLANK(LitRev!EX35),".",LitRev!EX35)</f>
        <v>9358</v>
      </c>
      <c r="EY35" s="25">
        <f>IF(ISBLANK(LitRev!EY35),".",LitRev!EY35)</f>
        <v>9358</v>
      </c>
      <c r="EZ35" s="25">
        <f>IF(ISBLANK(LitRev!EZ35),".",LitRev!EZ35)</f>
        <v>9358</v>
      </c>
      <c r="FA35" s="25">
        <f>IF(ISBLANK(LitRev!FA35),".",LitRev!FA35)</f>
        <v>9358</v>
      </c>
      <c r="FB35" s="25">
        <f>IF(ISBLANK(LitRev!FB35),".",LitRev!FB35)</f>
        <v>9358</v>
      </c>
      <c r="FC35" s="25">
        <f>IF(ISBLANK(LitRev!FC35),".",LitRev!FC35)</f>
        <v>9358</v>
      </c>
      <c r="FD35" s="25">
        <f>IF(ISBLANK(LitRev!FD35),".",LitRev!FD35)</f>
        <v>9358</v>
      </c>
      <c r="FE35" s="25">
        <f>IF(ISBLANK(LitRev!FE35),".",LitRev!FE35)</f>
        <v>9358</v>
      </c>
      <c r="FF35" s="25">
        <f>IF(ISBLANK(LitRev!FF35),".",LitRev!FF35)</f>
        <v>9358</v>
      </c>
      <c r="FG35" s="25">
        <f>IF(ISBLANK(LitRev!FG35),".",LitRev!FG35)</f>
        <v>9358</v>
      </c>
      <c r="FH35" s="25">
        <f>IF(ISBLANK(LitRev!FH35),".",LitRev!FH35)</f>
        <v>9358</v>
      </c>
      <c r="FI35" s="25">
        <f>IF(ISBLANK(LitRev!FI35),".",LitRev!FI35)</f>
        <v>9358</v>
      </c>
      <c r="FJ35" s="25">
        <f>IF(ISBLANK(LitRev!FJ35),".",LitRev!FJ35)</f>
        <v>9358</v>
      </c>
      <c r="FK35" s="25">
        <f>IF(ISBLANK(LitRev!FK35),".",LitRev!FK35)</f>
        <v>9358</v>
      </c>
      <c r="FL35" s="25">
        <f>IF(ISBLANK(LitRev!FL35),".",LitRev!FL35)</f>
        <v>9358</v>
      </c>
      <c r="FM35" s="25">
        <f>IF(ISBLANK(LitRev!FM35),".",LitRev!FM35)</f>
        <v>9358</v>
      </c>
      <c r="FN35" s="25">
        <f>IF(ISBLANK(LitRev!FN35),".",LitRev!FN35)</f>
        <v>9358</v>
      </c>
      <c r="FO35" s="25">
        <f>IF(ISBLANK(LitRev!FO35),".",LitRev!FO35)</f>
        <v>12203</v>
      </c>
      <c r="FP35" s="25">
        <f>IF(ISBLANK(LitRev!FP35),".",LitRev!FP35)</f>
        <v>6300</v>
      </c>
      <c r="FQ35" s="25">
        <f>IF(ISBLANK(LitRev!FQ35),".",LitRev!FQ35)</f>
        <v>8110</v>
      </c>
      <c r="FR35" s="25">
        <f>IF(ISBLANK(LitRev!FR35),".",LitRev!FR35)</f>
        <v>8110</v>
      </c>
      <c r="FS35" s="25">
        <f>IF(ISBLANK(LitRev!FS35),".",LitRev!FS35)</f>
        <v>8110</v>
      </c>
      <c r="FT35" s="25">
        <f>IF(ISBLANK(LitRev!FT35),".",LitRev!FT35)</f>
        <v>8110</v>
      </c>
      <c r="FU35" s="25">
        <f>IF(ISBLANK(LitRev!FU35),".",LitRev!FU35)</f>
        <v>5495</v>
      </c>
      <c r="FV35" s="25">
        <f>IF(ISBLANK(LitRev!FV35),".",LitRev!FV35)</f>
        <v>5495</v>
      </c>
      <c r="FW35" s="25">
        <f>IF(ISBLANK(LitRev!FW35),".",LitRev!FW35)</f>
        <v>5495</v>
      </c>
      <c r="FX35" s="25">
        <f>IF(ISBLANK(LitRev!FX35),".",LitRev!FX35)</f>
        <v>4293</v>
      </c>
      <c r="FY35" s="25">
        <f>IF(ISBLANK(LitRev!FY35),".",LitRev!FY35)</f>
        <v>4319</v>
      </c>
      <c r="FZ35" s="25">
        <f>IF(ISBLANK(LitRev!FZ35),".",LitRev!FZ35)</f>
        <v>4319</v>
      </c>
      <c r="GA35" s="25">
        <f>IF(ISBLANK(LitRev!GA35),".",LitRev!GA35)</f>
        <v>4319</v>
      </c>
      <c r="GB35" s="25">
        <f>IF(ISBLANK(LitRev!GB35),".",LitRev!GB35)</f>
        <v>4319</v>
      </c>
      <c r="GC35" s="25">
        <f>IF(ISBLANK(LitRev!GC35),".",LitRev!GC35)</f>
        <v>4319</v>
      </c>
      <c r="GD35" s="25">
        <f>IF(ISBLANK(LitRev!GD35),".",LitRev!GD35)</f>
        <v>4319</v>
      </c>
      <c r="GE35" s="25">
        <f>IF(ISBLANK(LitRev!GE35),".",LitRev!GE35)</f>
        <v>12140</v>
      </c>
      <c r="GF35" s="25">
        <f>IF(ISBLANK(LitRev!GF35),".",LitRev!GF35)</f>
        <v>12140</v>
      </c>
      <c r="GG35" s="25">
        <f>IF(ISBLANK(LitRev!GG35),".",LitRev!GG35)</f>
        <v>12140</v>
      </c>
      <c r="GH35" s="25">
        <f>IF(ISBLANK(LitRev!GH35),".",LitRev!GH35)</f>
        <v>7138</v>
      </c>
      <c r="GI35" s="25">
        <f>IF(ISBLANK(LitRev!GI35),".",LitRev!GI35)</f>
        <v>7138</v>
      </c>
      <c r="GJ35" s="25">
        <f>IF(ISBLANK(LitRev!GJ35),".",LitRev!GJ35)</f>
        <v>7138</v>
      </c>
      <c r="GK35" s="25">
        <f>IF(ISBLANK(LitRev!GK35),".",LitRev!GK35)</f>
        <v>7138</v>
      </c>
      <c r="GL35" s="25">
        <f>IF(ISBLANK(LitRev!GL35),".",LitRev!GL35)</f>
        <v>7138</v>
      </c>
      <c r="GM35" s="25">
        <f>IF(ISBLANK(LitRev!GM35),".",LitRev!GM35)</f>
        <v>7138</v>
      </c>
      <c r="GN35" s="25">
        <f>IF(ISBLANK(LitRev!GN35),".",LitRev!GN35)</f>
        <v>7138</v>
      </c>
      <c r="GO35" s="25">
        <f>IF(ISBLANK(LitRev!GO35),".",LitRev!GO35)</f>
        <v>7138</v>
      </c>
      <c r="GP35" s="25">
        <f>IF(ISBLANK(LitRev!GP35),".",LitRev!GP35)</f>
        <v>6990</v>
      </c>
      <c r="GQ35" s="25">
        <f>IF(ISBLANK(LitRev!GQ35),".",LitRev!GQ35)</f>
        <v>6990</v>
      </c>
      <c r="GR35" s="25">
        <f>IF(ISBLANK(LitRev!GR35),".",LitRev!GR35)</f>
        <v>328181</v>
      </c>
      <c r="GS35" s="25">
        <f>IF(ISBLANK(LitRev!GS35),".",LitRev!GS35)</f>
        <v>328181</v>
      </c>
      <c r="GT35" s="25">
        <f>IF(ISBLANK(LitRev!GT35),".",LitRev!GT35)</f>
        <v>4213</v>
      </c>
      <c r="GU35" s="25">
        <f>IF(ISBLANK(LitRev!GU35),".",LitRev!GU35)</f>
        <v>4618</v>
      </c>
      <c r="GV35" s="25">
        <f>IF(ISBLANK(LitRev!GV35),".",LitRev!GV35)</f>
        <v>4618</v>
      </c>
      <c r="GW35" s="25">
        <f>IF(ISBLANK(LitRev!GW35),".",LitRev!GW35)</f>
        <v>4618</v>
      </c>
      <c r="GX35" s="25">
        <f>IF(ISBLANK(LitRev!GX35),".",LitRev!GX35)</f>
        <v>4618</v>
      </c>
      <c r="GY35" s="25">
        <f>IF(ISBLANK(LitRev!GY35),".",LitRev!GY35)</f>
        <v>4618</v>
      </c>
      <c r="GZ35" s="25">
        <f>IF(ISBLANK(LitRev!GZ35),".",LitRev!GZ35)</f>
        <v>4618</v>
      </c>
      <c r="HA35" s="25">
        <f>IF(ISBLANK(LitRev!HA35),".",LitRev!HA35)</f>
        <v>3062</v>
      </c>
      <c r="HB35" s="25">
        <f>IF(ISBLANK(LitRev!HB35),".",LitRev!HB35)</f>
        <v>11222</v>
      </c>
      <c r="HC35" s="25">
        <f>IF(ISBLANK(LitRev!HC35),".",LitRev!HC35)</f>
        <v>11222</v>
      </c>
      <c r="HD35" s="25">
        <f>IF(ISBLANK(LitRev!HD35),".",LitRev!HD35)</f>
        <v>5935</v>
      </c>
      <c r="HE35" s="25">
        <f>IF(ISBLANK(LitRev!HE35),".",LitRev!HE35)</f>
        <v>9172</v>
      </c>
      <c r="HF35" s="25">
        <f>IF(ISBLANK(LitRev!HF35),".",LitRev!HF35)</f>
        <v>9172</v>
      </c>
      <c r="HG35" s="25">
        <f>IF(ISBLANK(LitRev!HG35),".",LitRev!HG35)</f>
        <v>4986</v>
      </c>
      <c r="HH35" s="25">
        <f>IF(ISBLANK(LitRev!HH35),".",LitRev!HH35)</f>
        <v>4986</v>
      </c>
      <c r="HI35" s="25">
        <f>IF(ISBLANK(LitRev!HI35),".",LitRev!HI35)</f>
        <v>4986</v>
      </c>
      <c r="HJ35" s="25">
        <f>IF(ISBLANK(LitRev!HJ35),".",LitRev!HJ35)</f>
        <v>4986</v>
      </c>
      <c r="HK35" s="25">
        <f>IF(ISBLANK(LitRev!HK35),".",LitRev!HK35)</f>
        <v>6912</v>
      </c>
      <c r="HL35" s="25">
        <f>IF(ISBLANK(LitRev!HL35),".",LitRev!HL35)</f>
        <v>6912</v>
      </c>
      <c r="HM35" s="25">
        <f>IF(ISBLANK(LitRev!HM35),".",LitRev!HM35)</f>
        <v>6912</v>
      </c>
      <c r="HN35" s="25">
        <f>IF(ISBLANK(LitRev!HN35),".",LitRev!HN35)</f>
        <v>6912</v>
      </c>
      <c r="HO35" s="25">
        <f>IF(ISBLANK(LitRev!HO35),".",LitRev!HO35)</f>
        <v>10193</v>
      </c>
      <c r="HP35" s="25">
        <f>IF(ISBLANK(LitRev!HP35),".",LitRev!HP35)</f>
        <v>10193</v>
      </c>
      <c r="HQ35" s="25">
        <f>IF(ISBLANK(LitRev!HQ35),".",LitRev!HQ35)</f>
        <v>10193</v>
      </c>
      <c r="HR35" s="25">
        <f>IF(ISBLANK(LitRev!HR35),".",LitRev!HR35)</f>
        <v>10193</v>
      </c>
      <c r="HS35" s="25">
        <f>IF(ISBLANK(LitRev!HS35),".",LitRev!HS35)</f>
        <v>2693</v>
      </c>
      <c r="HT35" s="25">
        <f>IF(ISBLANK(LitRev!HT35),".",LitRev!HT35)</f>
        <v>3811</v>
      </c>
      <c r="HU35" s="25">
        <f>IF(ISBLANK(LitRev!HU35),".",LitRev!HU35)</f>
        <v>20526</v>
      </c>
      <c r="HV35" s="25">
        <f>IF(ISBLANK(LitRev!HV35),".",LitRev!HV35)</f>
        <v>20526</v>
      </c>
      <c r="HW35" s="25">
        <f>IF(ISBLANK(LitRev!HW35),".",LitRev!HW35)</f>
        <v>7946</v>
      </c>
      <c r="HX35" s="25">
        <f>IF(ISBLANK(LitRev!HX35),".",LitRev!HX35)</f>
        <v>7946</v>
      </c>
      <c r="HY35" s="25">
        <f>IF(ISBLANK(LitRev!HY35),".",LitRev!HY35)</f>
        <v>5103</v>
      </c>
      <c r="HZ35" s="25">
        <f>IF(ISBLANK(LitRev!HZ35),".",LitRev!HZ35)</f>
        <v>5103</v>
      </c>
      <c r="IA35" s="25">
        <f>IF(ISBLANK(LitRev!IA35),".",LitRev!IA35)</f>
        <v>10218</v>
      </c>
      <c r="IB35" s="25">
        <f>IF(ISBLANK(LitRev!IB35),".",LitRev!IB35)</f>
        <v>10218</v>
      </c>
      <c r="IC35" s="25">
        <f>IF(ISBLANK(LitRev!IC35),".",LitRev!IC35)</f>
        <v>10218</v>
      </c>
      <c r="ID35" s="25">
        <f>IF(ISBLANK(LitRev!ID35),".",LitRev!ID35)</f>
        <v>10218</v>
      </c>
      <c r="IE35" s="25">
        <f>IF(ISBLANK(LitRev!IE35),".",LitRev!IE35)</f>
        <v>5721</v>
      </c>
      <c r="IF35" s="25">
        <f>IF(ISBLANK(LitRev!IF35),".",LitRev!IF35)</f>
        <v>5348</v>
      </c>
      <c r="IG35" s="25">
        <f>IF(ISBLANK(LitRev!IG35),".",LitRev!IG35)</f>
        <v>4330</v>
      </c>
      <c r="IH35" s="25">
        <f>IF(ISBLANK(LitRev!IH35),".",LitRev!IH35)</f>
        <v>4330</v>
      </c>
      <c r="II35" s="25">
        <f>IF(ISBLANK(LitRev!II35),".",LitRev!II35)</f>
        <v>4330</v>
      </c>
      <c r="IJ35" s="25">
        <f>IF(ISBLANK(LitRev!IJ35),".",LitRev!IJ35)</f>
        <v>4330</v>
      </c>
      <c r="IK35" s="25">
        <f>IF(ISBLANK(LitRev!IK35),".",LitRev!IK35)</f>
        <v>4330</v>
      </c>
      <c r="IL35" s="25">
        <f>IF(ISBLANK(LitRev!IL35),".",LitRev!IL35)</f>
        <v>4330</v>
      </c>
      <c r="IM35" s="25">
        <f>IF(ISBLANK(LitRev!IM35),".",LitRev!IM35)</f>
        <v>4330</v>
      </c>
      <c r="IN35" s="25">
        <f>IF(ISBLANK(LitRev!IN35),".",LitRev!IN35)</f>
        <v>4330</v>
      </c>
      <c r="IO35" s="25">
        <f>IF(ISBLANK(LitRev!IO35),".",LitRev!IO35)</f>
        <v>4330</v>
      </c>
      <c r="IP35" s="25">
        <f>IF(ISBLANK(LitRev!IP35),".",LitRev!IP35)</f>
        <v>4330</v>
      </c>
      <c r="IQ35" s="25">
        <f>IF(ISBLANK(LitRev!IQ35),".",LitRev!IQ35)</f>
        <v>4330</v>
      </c>
      <c r="IR35" s="25">
        <f>IF(ISBLANK(LitRev!IR35),".",LitRev!IR35)</f>
        <v>4330</v>
      </c>
      <c r="IS35" s="25">
        <f>IF(ISBLANK(LitRev!IS35),".",LitRev!IS35)</f>
        <v>4330</v>
      </c>
      <c r="IT35" s="25">
        <f>IF(ISBLANK(LitRev!IT35),".",LitRev!IT35)</f>
        <v>4330</v>
      </c>
      <c r="IU35" s="25">
        <f>IF(ISBLANK(LitRev!IU35),".",LitRev!IU35)</f>
        <v>4330</v>
      </c>
      <c r="IV35" s="25">
        <f>IF(ISBLANK(LitRev!IV35),".",LitRev!IV35)</f>
        <v>4330</v>
      </c>
      <c r="IW35" s="25">
        <f>IF(ISBLANK(LitRev!IW35),".",LitRev!IW35)</f>
        <v>4330</v>
      </c>
      <c r="IX35" s="25">
        <f>IF(ISBLANK(LitRev!IX35),".",LitRev!IX35)</f>
        <v>4330</v>
      </c>
      <c r="IY35" s="25">
        <f>IF(ISBLANK(LitRev!IY35),".",LitRev!IY35)</f>
        <v>4330</v>
      </c>
      <c r="IZ35" s="25">
        <f>IF(ISBLANK(LitRev!IZ35),".",LitRev!IZ35)</f>
        <v>4330</v>
      </c>
      <c r="JA35" s="25">
        <f>IF(ISBLANK(LitRev!JA35),".",LitRev!JA35)</f>
        <v>4330</v>
      </c>
      <c r="JB35" s="25">
        <f>IF(ISBLANK(LitRev!JB35),".",LitRev!JB35)</f>
        <v>4330</v>
      </c>
      <c r="JC35" s="25">
        <f>IF(ISBLANK(LitRev!JC35),".",LitRev!JC35)</f>
        <v>4330</v>
      </c>
      <c r="JD35" s="25">
        <f>IF(ISBLANK(LitRev!JD35),".",LitRev!JD35)</f>
        <v>4330</v>
      </c>
      <c r="JE35" s="25">
        <f>IF(ISBLANK(LitRev!JE35),".",LitRev!JE35)</f>
        <v>4330</v>
      </c>
      <c r="JF35" s="25">
        <f>IF(ISBLANK(LitRev!JF35),".",LitRev!JF35)</f>
        <v>4330</v>
      </c>
      <c r="JG35" s="25">
        <f>IF(ISBLANK(LitRev!JG35),".",LitRev!JG35)</f>
        <v>4330</v>
      </c>
      <c r="JH35" s="25">
        <f>IF(ISBLANK(LitRev!JH35),".",LitRev!JH35)</f>
        <v>4330</v>
      </c>
      <c r="JI35" s="25">
        <f>IF(ISBLANK(LitRev!JI35),".",LitRev!JI35)</f>
        <v>4330</v>
      </c>
      <c r="JJ35" s="25">
        <f>IF(ISBLANK(LitRev!JJ35),".",LitRev!JJ35)</f>
        <v>4330</v>
      </c>
      <c r="JK35" s="25">
        <f>IF(ISBLANK(LitRev!JK35),".",LitRev!JK35)</f>
        <v>4330</v>
      </c>
      <c r="JL35" s="25">
        <f>IF(ISBLANK(LitRev!JL35),".",LitRev!JL35)</f>
        <v>4330</v>
      </c>
      <c r="JM35" s="25">
        <f>IF(ISBLANK(LitRev!JM35),".",LitRev!JM35)</f>
        <v>4330</v>
      </c>
      <c r="JN35" s="25">
        <f>IF(ISBLANK(LitRev!JN35),".",LitRev!JN35)</f>
        <v>4330</v>
      </c>
      <c r="JO35" s="25">
        <f>IF(ISBLANK(LitRev!JO35),".",LitRev!JO35)</f>
        <v>4330</v>
      </c>
      <c r="JP35" s="25">
        <f>IF(ISBLANK(LitRev!JP35),".",LitRev!JP35)</f>
        <v>4330</v>
      </c>
      <c r="JQ35" s="25">
        <f>IF(ISBLANK(LitRev!JQ35),".",LitRev!JQ35)</f>
        <v>4330</v>
      </c>
      <c r="JR35" s="25">
        <f>IF(ISBLANK(LitRev!JR35),".",LitRev!JR35)</f>
        <v>4330</v>
      </c>
      <c r="JS35" s="25">
        <f>IF(ISBLANK(LitRev!JS35),".",LitRev!JS35)</f>
        <v>4330</v>
      </c>
      <c r="JT35" s="25">
        <f>IF(ISBLANK(LitRev!JT35),".",LitRev!JT35)</f>
        <v>4330</v>
      </c>
      <c r="JU35" s="25">
        <f>IF(ISBLANK(LitRev!JU35),".",LitRev!JU35)</f>
        <v>4330</v>
      </c>
      <c r="JV35" s="25">
        <f>IF(ISBLANK(LitRev!JV35),".",LitRev!JV35)</f>
        <v>4330</v>
      </c>
      <c r="JW35" s="25">
        <f>IF(ISBLANK(LitRev!JW35),".",LitRev!JW35)</f>
        <v>4330</v>
      </c>
      <c r="JX35" s="25">
        <f>IF(ISBLANK(LitRev!JX35),".",LitRev!JX35)</f>
        <v>4330</v>
      </c>
      <c r="JY35" s="25">
        <f>IF(ISBLANK(LitRev!JY35),".",LitRev!JY35)</f>
        <v>4330</v>
      </c>
      <c r="JZ35" s="25">
        <f>IF(ISBLANK(LitRev!JZ35),".",LitRev!JZ35)</f>
        <v>4330</v>
      </c>
      <c r="KA35" s="25">
        <f>IF(ISBLANK(LitRev!KA35),".",LitRev!KA35)</f>
        <v>4330</v>
      </c>
      <c r="KB35" s="25">
        <f>IF(ISBLANK(LitRev!KB35),".",LitRev!KB35)</f>
        <v>4330</v>
      </c>
      <c r="KC35" s="25">
        <f>IF(ISBLANK(LitRev!KC35),".",LitRev!KC35)</f>
        <v>4330</v>
      </c>
      <c r="KD35" s="25">
        <f>IF(ISBLANK(LitRev!KD35),".",LitRev!KD35)</f>
        <v>4330</v>
      </c>
      <c r="KE35" s="25">
        <f>IF(ISBLANK(LitRev!KE35),".",LitRev!KE35)</f>
        <v>4330</v>
      </c>
      <c r="KF35" s="25">
        <f>IF(ISBLANK(LitRev!KF35),".",LitRev!KF35)</f>
        <v>4330</v>
      </c>
      <c r="KG35" s="25">
        <f>IF(ISBLANK(LitRev!KG35),".",LitRev!KG35)</f>
        <v>4330</v>
      </c>
      <c r="KH35" s="25">
        <f>IF(ISBLANK(LitRev!KH35),".",LitRev!KH35)</f>
        <v>4330</v>
      </c>
      <c r="KI35" s="25">
        <f>IF(ISBLANK(LitRev!KI35),".",LitRev!KI35)</f>
        <v>4330</v>
      </c>
      <c r="KJ35" s="25">
        <f>IF(ISBLANK(LitRev!KJ35),".",LitRev!KJ35)</f>
        <v>4330</v>
      </c>
      <c r="KK35" s="25">
        <f>IF(ISBLANK(LitRev!KK35),".",LitRev!KK35)</f>
        <v>4330</v>
      </c>
      <c r="KL35" s="25">
        <f>IF(ISBLANK(LitRev!KL35),".",LitRev!KL35)</f>
        <v>4330</v>
      </c>
      <c r="KM35" s="25">
        <f>IF(ISBLANK(LitRev!KM35),".",LitRev!KM35)</f>
        <v>4330</v>
      </c>
      <c r="KN35" s="25">
        <f>IF(ISBLANK(LitRev!KN35),".",LitRev!KN35)</f>
        <v>4330</v>
      </c>
      <c r="KO35" s="25">
        <f>IF(ISBLANK(LitRev!KO35),".",LitRev!KO35)</f>
        <v>4330</v>
      </c>
      <c r="KP35" s="25">
        <f>IF(ISBLANK(LitRev!KP35),".",LitRev!KP35)</f>
        <v>4330</v>
      </c>
      <c r="KQ35" s="25">
        <f>IF(ISBLANK(LitRev!KQ35),".",LitRev!KQ35)</f>
        <v>4330</v>
      </c>
      <c r="KR35" s="25">
        <f>IF(ISBLANK(LitRev!KR35),".",LitRev!KR35)</f>
        <v>4330</v>
      </c>
      <c r="KS35" s="25">
        <f>IF(ISBLANK(LitRev!KS35),".",LitRev!KS35)</f>
        <v>4330</v>
      </c>
      <c r="KT35" s="25">
        <f>IF(ISBLANK(LitRev!KT35),".",LitRev!KT35)</f>
        <v>4330</v>
      </c>
      <c r="KU35" s="25">
        <f>IF(ISBLANK(LitRev!KU35),".",LitRev!KU35)</f>
        <v>4330</v>
      </c>
      <c r="KV35" s="25">
        <f>IF(ISBLANK(LitRev!KV35),".",LitRev!KV35)</f>
        <v>4330</v>
      </c>
      <c r="KW35" s="25">
        <f>IF(ISBLANK(LitRev!KW35),".",LitRev!KW35)</f>
        <v>4330</v>
      </c>
      <c r="KX35" s="25">
        <f>IF(ISBLANK(LitRev!KX35),".",LitRev!KX35)</f>
        <v>4330</v>
      </c>
      <c r="KY35" s="25">
        <f>IF(ISBLANK(LitRev!KY35),".",LitRev!KY35)</f>
        <v>4330</v>
      </c>
      <c r="KZ35" s="25">
        <f>IF(ISBLANK(LitRev!KZ35),".",LitRev!KZ35)</f>
        <v>4330</v>
      </c>
      <c r="LA35" s="25">
        <f>IF(ISBLANK(LitRev!LA35),".",LitRev!LA35)</f>
        <v>4330</v>
      </c>
      <c r="LB35" s="25">
        <f>IF(ISBLANK(LitRev!LB35),".",LitRev!LB35)</f>
        <v>4330</v>
      </c>
      <c r="LC35" s="25">
        <f>IF(ISBLANK(LitRev!LC35),".",LitRev!LC35)</f>
        <v>4330</v>
      </c>
      <c r="LD35" s="25">
        <f>IF(ISBLANK(LitRev!LD35),".",LitRev!LD35)</f>
        <v>4330</v>
      </c>
      <c r="LE35" s="25">
        <f>IF(ISBLANK(LitRev!LE35),".",LitRev!LE35)</f>
        <v>6745</v>
      </c>
      <c r="LF35" s="25">
        <f>IF(ISBLANK(LitRev!LF35),".",LitRev!LF35)</f>
        <v>6745</v>
      </c>
      <c r="LG35" s="25">
        <f>IF(ISBLANK(LitRev!LG35),".",LitRev!LG35)</f>
        <v>8592</v>
      </c>
      <c r="LH35" s="25">
        <f>IF(ISBLANK(LitRev!LH35),".",LitRev!LH35)</f>
        <v>8592</v>
      </c>
      <c r="LI35" s="25">
        <f>IF(ISBLANK(LitRev!LI35),".",LitRev!LI35)</f>
        <v>13419</v>
      </c>
      <c r="LJ35" s="25">
        <f>IF(ISBLANK(LitRev!LJ35),".",LitRev!LJ35)</f>
        <v>13419</v>
      </c>
      <c r="LK35" s="25">
        <f>IF(ISBLANK(LitRev!LK35),".",LitRev!LK35)</f>
        <v>8185</v>
      </c>
      <c r="LL35" s="25">
        <f>IF(ISBLANK(LitRev!LL35),".",LitRev!LL35)</f>
        <v>10414</v>
      </c>
      <c r="LM35" s="25">
        <f>IF(ISBLANK(LitRev!LM35),".",LitRev!LM35)</f>
        <v>10414</v>
      </c>
      <c r="LN35" s="25">
        <f>IF(ISBLANK(LitRev!LN35),".",LitRev!LN35)</f>
        <v>10414</v>
      </c>
      <c r="LO35" s="25">
        <f>IF(ISBLANK(LitRev!LO35),".",LitRev!LO35)</f>
        <v>10414</v>
      </c>
      <c r="LP35" s="25">
        <f>IF(ISBLANK(LitRev!LP35),".",LitRev!LP35)</f>
        <v>10414</v>
      </c>
      <c r="LQ35" s="25">
        <f>IF(ISBLANK(LitRev!LQ35),".",LitRev!LQ35)</f>
        <v>10414</v>
      </c>
      <c r="LR35" s="25">
        <f>IF(ISBLANK(LitRev!LR35),".",LitRev!LR35)</f>
        <v>10414</v>
      </c>
      <c r="LS35" s="25">
        <f>IF(ISBLANK(LitRev!LS35),".",LitRev!LS35)</f>
        <v>10414</v>
      </c>
      <c r="LT35" s="25">
        <f>IF(ISBLANK(LitRev!LT35),".",LitRev!LT35)</f>
        <v>10414</v>
      </c>
      <c r="LU35" s="25">
        <f>IF(ISBLANK(LitRev!LU35),".",LitRev!LU35)</f>
        <v>8685</v>
      </c>
      <c r="LV35" s="25">
        <f>IF(ISBLANK(LitRev!LV35),".",LitRev!LV35)</f>
        <v>8685</v>
      </c>
      <c r="LW35" s="25">
        <f>IF(ISBLANK(LitRev!LW35),".",LitRev!LW35)</f>
        <v>8685</v>
      </c>
      <c r="LX35" s="25">
        <f>IF(ISBLANK(LitRev!LX35),".",LitRev!LX35)</f>
        <v>8685</v>
      </c>
      <c r="LY35" s="25">
        <f>IF(ISBLANK(LitRev!LY35),".",LitRev!LY35)</f>
        <v>8685</v>
      </c>
      <c r="LZ35" s="25">
        <f>IF(ISBLANK(LitRev!LZ35),".",LitRev!LZ35)</f>
        <v>8685</v>
      </c>
      <c r="MA35" s="25">
        <f>IF(ISBLANK(LitRev!MA35),".",LitRev!MA35)</f>
        <v>8685</v>
      </c>
      <c r="MB35" s="25">
        <f>IF(ISBLANK(LitRev!MB35),".",LitRev!MB35)</f>
        <v>8685</v>
      </c>
      <c r="MC35" s="25">
        <f>IF(ISBLANK(LitRev!MC35),".",LitRev!MC35)</f>
        <v>8685</v>
      </c>
      <c r="MD35" s="25">
        <f>IF(ISBLANK(LitRev!MD35),".",LitRev!MD35)</f>
        <v>8685</v>
      </c>
      <c r="ME35" s="25">
        <f>IF(ISBLANK(LitRev!ME35),".",LitRev!ME35)</f>
        <v>11511</v>
      </c>
      <c r="MF35" s="25">
        <f>IF(ISBLANK(LitRev!MF35),".",LitRev!MF35)</f>
        <v>12220</v>
      </c>
      <c r="MG35" s="25">
        <f>IF(ISBLANK(LitRev!MG35),".",LitRev!MG35)</f>
        <v>12220</v>
      </c>
      <c r="MH35" s="25">
        <f>IF(ISBLANK(LitRev!MH35),".",LitRev!MH35)</f>
        <v>7915</v>
      </c>
      <c r="MI35" s="25">
        <f>IF(ISBLANK(LitRev!MI35),".",LitRev!MI35)</f>
        <v>17680</v>
      </c>
      <c r="MJ35" s="25">
        <f>IF(ISBLANK(LitRev!MJ35),".",LitRev!MJ35)</f>
        <v>17680</v>
      </c>
      <c r="MK35" s="25">
        <f>IF(ISBLANK(LitRev!MK35),".",LitRev!MK35)</f>
        <v>17680</v>
      </c>
      <c r="ML35" s="25">
        <f>IF(ISBLANK(LitRev!ML35),".",LitRev!ML35)</f>
        <v>17680</v>
      </c>
      <c r="MM35" s="25">
        <f>IF(ISBLANK(LitRev!MM35),".",LitRev!MM35)</f>
        <v>7678</v>
      </c>
      <c r="MN35" s="25">
        <f>IF(ISBLANK(LitRev!MN35),".",LitRev!MN35)</f>
        <v>7678</v>
      </c>
      <c r="MO35" s="25">
        <f>IF(ISBLANK(LitRev!MO35),".",LitRev!MO35)</f>
        <v>7678</v>
      </c>
      <c r="MP35" s="25">
        <f>IF(ISBLANK(LitRev!MP35),".",LitRev!MP35)</f>
        <v>7678</v>
      </c>
      <c r="MQ35" s="25">
        <f>IF(ISBLANK(LitRev!MQ35),".",LitRev!MQ35)</f>
        <v>7678</v>
      </c>
      <c r="MR35" s="25">
        <f>IF(ISBLANK(LitRev!MR35),".",LitRev!MR35)</f>
        <v>7678</v>
      </c>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row>
    <row r="36" spans="1:483" x14ac:dyDescent="0.25">
      <c r="A36" s="65" t="s">
        <v>1137</v>
      </c>
      <c r="B36" t="s">
        <v>1922</v>
      </c>
      <c r="C36" s="25">
        <f>IF(ISBLANK(LitRev!C36),".",LitRev!C36)</f>
        <v>16</v>
      </c>
      <c r="D36" s="25">
        <f>IF(ISBLANK(LitRev!D36),".",LitRev!D36)</f>
        <v>16</v>
      </c>
      <c r="E36" s="25">
        <f>IF(ISBLANK(LitRev!E36),".",LitRev!E36)</f>
        <v>6</v>
      </c>
      <c r="F36" s="25">
        <f>IF(ISBLANK(LitRev!F36),".",LitRev!F36)</f>
        <v>6</v>
      </c>
      <c r="G36" s="25">
        <f>IF(ISBLANK(LitRev!G36),".",LitRev!G36)</f>
        <v>6</v>
      </c>
      <c r="H36" s="25">
        <f>IF(ISBLANK(LitRev!H36),".",LitRev!H36)</f>
        <v>6</v>
      </c>
      <c r="I36" s="25">
        <f>IF(ISBLANK(LitRev!I36),".",LitRev!I36)</f>
        <v>6</v>
      </c>
      <c r="J36" s="25">
        <f>IF(ISBLANK(LitRev!J36),".",LitRev!J36)</f>
        <v>6</v>
      </c>
      <c r="K36" s="25">
        <f>IF(ISBLANK(LitRev!K36),".",LitRev!K36)</f>
        <v>6</v>
      </c>
      <c r="L36" s="25">
        <f>IF(ISBLANK(LitRev!L36),".",LitRev!L36)</f>
        <v>6</v>
      </c>
      <c r="M36" s="25">
        <f>IF(ISBLANK(LitRev!M36),".",LitRev!M36)</f>
        <v>6</v>
      </c>
      <c r="N36" s="25">
        <f>IF(ISBLANK(LitRev!N36),".",LitRev!N36)</f>
        <v>6</v>
      </c>
      <c r="O36" s="25">
        <f>IF(ISBLANK(LitRev!O36),".",LitRev!O36)</f>
        <v>6</v>
      </c>
      <c r="P36" s="25">
        <f>IF(ISBLANK(LitRev!P36),".",LitRev!P36)</f>
        <v>6</v>
      </c>
      <c r="Q36" s="25">
        <f>IF(ISBLANK(LitRev!Q36),".",LitRev!Q36)</f>
        <v>6</v>
      </c>
      <c r="R36" s="25">
        <f>IF(ISBLANK(LitRev!R36),".",LitRev!R36)</f>
        <v>6</v>
      </c>
      <c r="S36" s="25">
        <f>IF(ISBLANK(LitRev!S36),".",LitRev!S36)</f>
        <v>6</v>
      </c>
      <c r="T36" s="25">
        <f>IF(ISBLANK(LitRev!T36),".",LitRev!T36)</f>
        <v>6</v>
      </c>
      <c r="U36" s="25">
        <f>IF(ISBLANK(LitRev!U36),".",LitRev!U36)</f>
        <v>4</v>
      </c>
      <c r="V36" s="25">
        <f>IF(ISBLANK(LitRev!V36),".",LitRev!V36)</f>
        <v>4</v>
      </c>
      <c r="W36" s="25">
        <f>IF(ISBLANK(LitRev!W36),".",LitRev!W36)</f>
        <v>4</v>
      </c>
      <c r="X36" s="25">
        <f>IF(ISBLANK(LitRev!X36),".",LitRev!X36)</f>
        <v>4</v>
      </c>
      <c r="Y36" s="25">
        <f>IF(ISBLANK(LitRev!Y36),".",LitRev!Y36)</f>
        <v>4</v>
      </c>
      <c r="Z36" s="25">
        <f>IF(ISBLANK(LitRev!Z36),".",LitRev!Z36)</f>
        <v>4</v>
      </c>
      <c r="AA36" s="25">
        <f>IF(ISBLANK(LitRev!AA36),".",LitRev!AA36)</f>
        <v>4</v>
      </c>
      <c r="AB36" s="25">
        <f>IF(ISBLANK(LitRev!AB36),".",LitRev!AB36)</f>
        <v>4</v>
      </c>
      <c r="AC36" s="25">
        <f>IF(ISBLANK(LitRev!AC36),".",LitRev!AC36)</f>
        <v>4</v>
      </c>
      <c r="AD36" s="25">
        <f>IF(ISBLANK(LitRev!AD36),".",LitRev!AD36)</f>
        <v>4</v>
      </c>
      <c r="AE36" s="25">
        <f>IF(ISBLANK(LitRev!AE36),".",LitRev!AE36)</f>
        <v>4</v>
      </c>
      <c r="AF36" s="25">
        <f>IF(ISBLANK(LitRev!AF36),".",LitRev!AF36)</f>
        <v>4</v>
      </c>
      <c r="AG36" s="25">
        <f>IF(ISBLANK(LitRev!AG36),".",LitRev!AG36)</f>
        <v>4</v>
      </c>
      <c r="AH36" s="25">
        <f>IF(ISBLANK(LitRev!AH36),".",LitRev!AH36)</f>
        <v>4</v>
      </c>
      <c r="AI36" s="25">
        <f>IF(ISBLANK(LitRev!AI36),".",LitRev!AI36)</f>
        <v>4</v>
      </c>
      <c r="AJ36" s="25">
        <f>IF(ISBLANK(LitRev!AJ36),".",LitRev!AJ36)</f>
        <v>11</v>
      </c>
      <c r="AK36" s="25">
        <f>IF(ISBLANK(LitRev!AK36),".",LitRev!AK36)</f>
        <v>11</v>
      </c>
      <c r="AL36" s="25">
        <f>IF(ISBLANK(LitRev!AL36),".",LitRev!AL36)</f>
        <v>11</v>
      </c>
      <c r="AM36" s="25">
        <f>IF(ISBLANK(LitRev!AM36),".",LitRev!AM36)</f>
        <v>11</v>
      </c>
      <c r="AN36" s="25">
        <f>IF(ISBLANK(LitRev!AN36),".",LitRev!AN36)</f>
        <v>11</v>
      </c>
      <c r="AO36" s="25">
        <f>IF(ISBLANK(LitRev!AO36),".",LitRev!AO36)</f>
        <v>1</v>
      </c>
      <c r="AP36" s="25">
        <f>IF(ISBLANK(LitRev!AP36),".",LitRev!AP36)</f>
        <v>1</v>
      </c>
      <c r="AQ36" s="25">
        <f>IF(ISBLANK(LitRev!AQ36),".",LitRev!AQ36)</f>
        <v>1</v>
      </c>
      <c r="AR36" s="25">
        <f>IF(ISBLANK(LitRev!AR36),".",LitRev!AR36)</f>
        <v>1</v>
      </c>
      <c r="AS36" s="25">
        <f>IF(ISBLANK(LitRev!AS36),".",LitRev!AS36)</f>
        <v>1</v>
      </c>
      <c r="AT36" s="25">
        <f>IF(ISBLANK(LitRev!AT36),".",LitRev!AT36)</f>
        <v>1</v>
      </c>
      <c r="AU36" s="25">
        <f>IF(ISBLANK(LitRev!AU36),".",LitRev!AU36)</f>
        <v>1</v>
      </c>
      <c r="AV36" s="25">
        <f>IF(ISBLANK(LitRev!AV36),".",LitRev!AV36)</f>
        <v>1</v>
      </c>
      <c r="AW36" s="25">
        <f>IF(ISBLANK(LitRev!AW36),".",LitRev!AW36)</f>
        <v>1</v>
      </c>
      <c r="AX36" s="25">
        <f>IF(ISBLANK(LitRev!AX36),".",LitRev!AX36)</f>
        <v>1</v>
      </c>
      <c r="AY36" s="25">
        <f>IF(ISBLANK(LitRev!AY36),".",LitRev!AY36)</f>
        <v>50</v>
      </c>
      <c r="AZ36" s="25">
        <f>IF(ISBLANK(LitRev!AZ36),".",LitRev!AZ36)</f>
        <v>50</v>
      </c>
      <c r="BA36" s="25">
        <f>IF(ISBLANK(LitRev!BA36),".",LitRev!BA36)</f>
        <v>8</v>
      </c>
      <c r="BB36" s="25">
        <f>IF(ISBLANK(LitRev!BB36),".",LitRev!BB36)</f>
        <v>8</v>
      </c>
      <c r="BC36" s="25">
        <f>IF(ISBLANK(LitRev!BC36),".",LitRev!BC36)</f>
        <v>8</v>
      </c>
      <c r="BD36" s="25">
        <f>IF(ISBLANK(LitRev!BD36),".",LitRev!BD36)</f>
        <v>8</v>
      </c>
      <c r="BE36" s="25">
        <f>IF(ISBLANK(LitRev!BE36),".",LitRev!BE36)</f>
        <v>17</v>
      </c>
      <c r="BF36" s="25">
        <f>IF(ISBLANK(LitRev!BF36),".",LitRev!BF36)</f>
        <v>17</v>
      </c>
      <c r="BG36" s="25">
        <f>IF(ISBLANK(LitRev!BG36),".",LitRev!BG36)</f>
        <v>92</v>
      </c>
      <c r="BH36" s="25">
        <f>IF(ISBLANK(LitRev!BH36),".",LitRev!BH36)</f>
        <v>92</v>
      </c>
      <c r="BI36" s="25">
        <f>IF(ISBLANK(LitRev!BI36),".",LitRev!BI36)</f>
        <v>92</v>
      </c>
      <c r="BJ36" s="25">
        <f>IF(ISBLANK(LitRev!BJ36),".",LitRev!BJ36)</f>
        <v>26</v>
      </c>
      <c r="BK36" s="25">
        <f>IF(ISBLANK(LitRev!BK36),".",LitRev!BK36)</f>
        <v>26</v>
      </c>
      <c r="BL36" s="25">
        <f>IF(ISBLANK(LitRev!BL36),".",LitRev!BL36)</f>
        <v>27</v>
      </c>
      <c r="BM36" s="25">
        <f>IF(ISBLANK(LitRev!BM36),".",LitRev!BM36)</f>
        <v>27</v>
      </c>
      <c r="BN36" s="25">
        <f>IF(ISBLANK(LitRev!BN36),".",LitRev!BN36)</f>
        <v>27</v>
      </c>
      <c r="BO36" s="25">
        <f>IF(ISBLANK(LitRev!BO36),".",LitRev!BO36)</f>
        <v>27</v>
      </c>
      <c r="BP36" s="25">
        <f>IF(ISBLANK(LitRev!BP36),".",LitRev!BP36)</f>
        <v>27</v>
      </c>
      <c r="BQ36" s="25">
        <f>IF(ISBLANK(LitRev!BQ36),".",LitRev!BQ36)</f>
        <v>27</v>
      </c>
      <c r="BR36" s="25">
        <f>IF(ISBLANK(LitRev!BR36),".",LitRev!BR36)</f>
        <v>27</v>
      </c>
      <c r="BS36" s="25">
        <f>IF(ISBLANK(LitRev!BS36),".",LitRev!BS36)</f>
        <v>73</v>
      </c>
      <c r="BT36" s="25">
        <f>IF(ISBLANK(LitRev!BT36),".",LitRev!BT36)</f>
        <v>12</v>
      </c>
      <c r="BU36" s="25">
        <f>IF(ISBLANK(LitRev!BU36),".",LitRev!BU36)</f>
        <v>12</v>
      </c>
      <c r="BV36" s="25">
        <f>IF(ISBLANK(LitRev!BV36),".",LitRev!BV36)</f>
        <v>12</v>
      </c>
      <c r="BW36" s="25">
        <f>IF(ISBLANK(LitRev!BW36),".",LitRev!BW36)</f>
        <v>12</v>
      </c>
      <c r="BX36" s="25">
        <f>IF(ISBLANK(LitRev!BX36),".",LitRev!BX36)</f>
        <v>12</v>
      </c>
      <c r="BY36" s="25">
        <f>IF(ISBLANK(LitRev!BY36),".",LitRev!BY36)</f>
        <v>12</v>
      </c>
      <c r="BZ36" s="25">
        <f>IF(ISBLANK(LitRev!BZ36),".",LitRev!BZ36)</f>
        <v>2</v>
      </c>
      <c r="CA36" s="25">
        <f>IF(ISBLANK(LitRev!CA36),".",LitRev!CA36)</f>
        <v>15</v>
      </c>
      <c r="CB36" s="25">
        <f>IF(ISBLANK(LitRev!CB36),".",LitRev!CB36)</f>
        <v>27</v>
      </c>
      <c r="CC36" s="25">
        <f>IF(ISBLANK(LitRev!CC36),".",LitRev!CC36)</f>
        <v>27</v>
      </c>
      <c r="CD36" s="25">
        <f>IF(ISBLANK(LitRev!CD36),".",LitRev!CD36)</f>
        <v>27</v>
      </c>
      <c r="CE36" s="25">
        <f>IF(ISBLANK(LitRev!CE36),".",LitRev!CE36)</f>
        <v>27</v>
      </c>
      <c r="CF36" s="25">
        <f>IF(ISBLANK(LitRev!CF36),".",LitRev!CF36)</f>
        <v>4</v>
      </c>
      <c r="CG36" s="25">
        <f>IF(ISBLANK(LitRev!CG36),".",LitRev!CG36)</f>
        <v>4</v>
      </c>
      <c r="CH36" s="25">
        <f>IF(ISBLANK(LitRev!CH36),".",LitRev!CH36)</f>
        <v>4</v>
      </c>
      <c r="CI36" s="25">
        <f>IF(ISBLANK(LitRev!CI36),".",LitRev!CI36)</f>
        <v>4</v>
      </c>
      <c r="CJ36" s="25">
        <f>IF(ISBLANK(LitRev!CJ36),".",LitRev!CJ36)</f>
        <v>4</v>
      </c>
      <c r="CK36" s="25">
        <f>IF(ISBLANK(LitRev!CK36),".",LitRev!CK36)</f>
        <v>4</v>
      </c>
      <c r="CL36" s="25">
        <f>IF(ISBLANK(LitRev!CL36),".",LitRev!CL36)</f>
        <v>2</v>
      </c>
      <c r="CM36" s="25">
        <f>IF(ISBLANK(LitRev!CM36),".",LitRev!CM36)</f>
        <v>2</v>
      </c>
      <c r="CN36" s="25">
        <f>IF(ISBLANK(LitRev!CN36),".",LitRev!CN36)</f>
        <v>2</v>
      </c>
      <c r="CO36" s="25">
        <f>IF(ISBLANK(LitRev!CO36),".",LitRev!CO36)</f>
        <v>35</v>
      </c>
      <c r="CP36" s="25">
        <f>IF(ISBLANK(LitRev!CP36),".",LitRev!CP36)</f>
        <v>8</v>
      </c>
      <c r="CQ36" s="25">
        <f>IF(ISBLANK(LitRev!CQ36),".",LitRev!CQ36)</f>
        <v>28</v>
      </c>
      <c r="CR36" s="25">
        <f>IF(ISBLANK(LitRev!CR36),".",LitRev!CR36)</f>
        <v>28</v>
      </c>
      <c r="CS36" s="25">
        <f>IF(ISBLANK(LitRev!CS36),".",LitRev!CS36)</f>
        <v>28</v>
      </c>
      <c r="CT36" s="25">
        <f>IF(ISBLANK(LitRev!CT36),".",LitRev!CT36)</f>
        <v>38</v>
      </c>
      <c r="CU36" s="25">
        <f>IF(ISBLANK(LitRev!CU36),".",LitRev!CU36)</f>
        <v>38</v>
      </c>
      <c r="CV36" s="25">
        <f>IF(ISBLANK(LitRev!CV36),".",LitRev!CV36)</f>
        <v>38</v>
      </c>
      <c r="CW36" s="25">
        <f>IF(ISBLANK(LitRev!CW36),".",LitRev!CW36)</f>
        <v>38</v>
      </c>
      <c r="CX36" s="25">
        <f>IF(ISBLANK(LitRev!CX36),".",LitRev!CX36)</f>
        <v>38</v>
      </c>
      <c r="CY36" s="25">
        <f>IF(ISBLANK(LitRev!CY36),".",LitRev!CY36)</f>
        <v>38</v>
      </c>
      <c r="CZ36" s="25">
        <f>IF(ISBLANK(LitRev!CZ36),".",LitRev!CZ36)</f>
        <v>38</v>
      </c>
      <c r="DA36" s="25">
        <f>IF(ISBLANK(LitRev!DA36),".",LitRev!DA36)</f>
        <v>38</v>
      </c>
      <c r="DB36" s="25">
        <f>IF(ISBLANK(LitRev!DB36),".",LitRev!DB36)</f>
        <v>7</v>
      </c>
      <c r="DC36" s="25">
        <f>IF(ISBLANK(LitRev!DC36),".",LitRev!DC36)</f>
        <v>7</v>
      </c>
      <c r="DD36" s="25">
        <f>IF(ISBLANK(LitRev!DD36),".",LitRev!DD36)</f>
        <v>7</v>
      </c>
      <c r="DE36" s="25">
        <f>IF(ISBLANK(LitRev!DE36),".",LitRev!DE36)</f>
        <v>7</v>
      </c>
      <c r="DF36" s="25">
        <f>IF(ISBLANK(LitRev!DF36),".",LitRev!DF36)</f>
        <v>10</v>
      </c>
      <c r="DG36" s="25">
        <f>IF(ISBLANK(LitRev!DG36),".",LitRev!DG36)</f>
        <v>10</v>
      </c>
      <c r="DH36" s="25">
        <f>IF(ISBLANK(LitRev!DH36),".",LitRev!DH36)</f>
        <v>10</v>
      </c>
      <c r="DI36" s="25">
        <f>IF(ISBLANK(LitRev!DI36),".",LitRev!DI36)</f>
        <v>10</v>
      </c>
      <c r="DJ36" s="25">
        <f>IF(ISBLANK(LitRev!DJ36),".",LitRev!DJ36)</f>
        <v>10</v>
      </c>
      <c r="DK36" s="25">
        <f>IF(ISBLANK(LitRev!DK36),".",LitRev!DK36)</f>
        <v>10</v>
      </c>
      <c r="DL36" s="25">
        <f>IF(ISBLANK(LitRev!DL36),".",LitRev!DL36)</f>
        <v>10</v>
      </c>
      <c r="DM36" s="25">
        <f>IF(ISBLANK(LitRev!DM36),".",LitRev!DM36)</f>
        <v>10</v>
      </c>
      <c r="DN36" s="25">
        <f>IF(ISBLANK(LitRev!DN36),".",LitRev!DN36)</f>
        <v>10</v>
      </c>
      <c r="DO36" s="25">
        <f>IF(ISBLANK(LitRev!DO36),".",LitRev!DO36)</f>
        <v>10</v>
      </c>
      <c r="DP36" s="25">
        <f>IF(ISBLANK(LitRev!DP36),".",LitRev!DP36)</f>
        <v>10</v>
      </c>
      <c r="DQ36" s="25">
        <f>IF(ISBLANK(LitRev!DQ36),".",LitRev!DQ36)</f>
        <v>10</v>
      </c>
      <c r="DR36" s="25">
        <f>IF(ISBLANK(LitRev!DR36),".",LitRev!DR36)</f>
        <v>10</v>
      </c>
      <c r="DS36" s="25">
        <f>IF(ISBLANK(LitRev!DS36),".",LitRev!DS36)</f>
        <v>10</v>
      </c>
      <c r="DT36" s="25">
        <f>IF(ISBLANK(LitRev!DT36),".",LitRev!DT36)</f>
        <v>10</v>
      </c>
      <c r="DU36" s="25">
        <f>IF(ISBLANK(LitRev!DU36),".",LitRev!DU36)</f>
        <v>10</v>
      </c>
      <c r="DV36" s="25">
        <f>IF(ISBLANK(LitRev!DV36),".",LitRev!DV36)</f>
        <v>10</v>
      </c>
      <c r="DW36" s="25">
        <f>IF(ISBLANK(LitRev!DW36),".",LitRev!DW36)</f>
        <v>10</v>
      </c>
      <c r="DX36" s="25">
        <f>IF(ISBLANK(LitRev!DX36),".",LitRev!DX36)</f>
        <v>14</v>
      </c>
      <c r="DY36" s="25">
        <f>IF(ISBLANK(LitRev!DY36),".",LitRev!DY36)</f>
        <v>14</v>
      </c>
      <c r="DZ36" s="25">
        <f>IF(ISBLANK(LitRev!DZ36),".",LitRev!DZ36)</f>
        <v>4</v>
      </c>
      <c r="EA36" s="25">
        <f>IF(ISBLANK(LitRev!EA36),".",LitRev!EA36)</f>
        <v>4</v>
      </c>
      <c r="EB36" s="25">
        <f>IF(ISBLANK(LitRev!EB36),".",LitRev!EB36)</f>
        <v>4</v>
      </c>
      <c r="EC36" s="25">
        <f>IF(ISBLANK(LitRev!EC36),".",LitRev!EC36)</f>
        <v>4</v>
      </c>
      <c r="ED36" s="25">
        <f>IF(ISBLANK(LitRev!ED36),".",LitRev!ED36)</f>
        <v>4</v>
      </c>
      <c r="EE36" s="25">
        <f>IF(ISBLANK(LitRev!EE36),".",LitRev!EE36)</f>
        <v>4</v>
      </c>
      <c r="EF36" s="25">
        <f>IF(ISBLANK(LitRev!EF36),".",LitRev!EF36)</f>
        <v>4</v>
      </c>
      <c r="EG36" s="25">
        <f>IF(ISBLANK(LitRev!EG36),".",LitRev!EG36)</f>
        <v>4</v>
      </c>
      <c r="EH36" s="25">
        <f>IF(ISBLANK(LitRev!EH36),".",LitRev!EH36)</f>
        <v>4</v>
      </c>
      <c r="EI36" s="25">
        <f>IF(ISBLANK(LitRev!EI36),".",LitRev!EI36)</f>
        <v>4</v>
      </c>
      <c r="EJ36" s="25">
        <f>IF(ISBLANK(LitRev!EJ36),".",LitRev!EJ36)</f>
        <v>48</v>
      </c>
      <c r="EK36" s="25">
        <f>IF(ISBLANK(LitRev!EK36),".",LitRev!EK36)</f>
        <v>11</v>
      </c>
      <c r="EL36" s="25">
        <f>IF(ISBLANK(LitRev!EL36),".",LitRev!EL36)</f>
        <v>11</v>
      </c>
      <c r="EM36" s="25">
        <f>IF(ISBLANK(LitRev!EM36),".",LitRev!EM36)</f>
        <v>11</v>
      </c>
      <c r="EN36" s="25">
        <f>IF(ISBLANK(LitRev!EN36),".",LitRev!EN36)</f>
        <v>11</v>
      </c>
      <c r="EO36" s="25">
        <f>IF(ISBLANK(LitRev!EO36),".",LitRev!EO36)</f>
        <v>11</v>
      </c>
      <c r="EP36" s="25">
        <f>IF(ISBLANK(LitRev!EP36),".",LitRev!EP36)</f>
        <v>11</v>
      </c>
      <c r="EQ36" s="25">
        <f>IF(ISBLANK(LitRev!EQ36),".",LitRev!EQ36)</f>
        <v>11</v>
      </c>
      <c r="ER36" s="25">
        <f>IF(ISBLANK(LitRev!ER36),".",LitRev!ER36)</f>
        <v>11</v>
      </c>
      <c r="ES36" s="25">
        <f>IF(ISBLANK(LitRev!ES36),".",LitRev!ES36)</f>
        <v>11</v>
      </c>
      <c r="ET36" s="25">
        <f>IF(ISBLANK(LitRev!ET36),".",LitRev!ET36)</f>
        <v>11</v>
      </c>
      <c r="EU36" s="25">
        <f>IF(ISBLANK(LitRev!EU36),".",LitRev!EU36)</f>
        <v>11</v>
      </c>
      <c r="EV36" s="25">
        <f>IF(ISBLANK(LitRev!EV36),".",LitRev!EV36)</f>
        <v>11</v>
      </c>
      <c r="EW36" s="25">
        <f>IF(ISBLANK(LitRev!EW36),".",LitRev!EW36)</f>
        <v>11</v>
      </c>
      <c r="EX36" s="25">
        <f>IF(ISBLANK(LitRev!EX36),".",LitRev!EX36)</f>
        <v>11</v>
      </c>
      <c r="EY36" s="25">
        <f>IF(ISBLANK(LitRev!EY36),".",LitRev!EY36)</f>
        <v>11</v>
      </c>
      <c r="EZ36" s="25">
        <f>IF(ISBLANK(LitRev!EZ36),".",LitRev!EZ36)</f>
        <v>11</v>
      </c>
      <c r="FA36" s="25">
        <f>IF(ISBLANK(LitRev!FA36),".",LitRev!FA36)</f>
        <v>11</v>
      </c>
      <c r="FB36" s="25">
        <f>IF(ISBLANK(LitRev!FB36),".",LitRev!FB36)</f>
        <v>11</v>
      </c>
      <c r="FC36" s="25">
        <f>IF(ISBLANK(LitRev!FC36),".",LitRev!FC36)</f>
        <v>11</v>
      </c>
      <c r="FD36" s="25">
        <f>IF(ISBLANK(LitRev!FD36),".",LitRev!FD36)</f>
        <v>11</v>
      </c>
      <c r="FE36" s="25">
        <f>IF(ISBLANK(LitRev!FE36),".",LitRev!FE36)</f>
        <v>11</v>
      </c>
      <c r="FF36" s="25">
        <f>IF(ISBLANK(LitRev!FF36),".",LitRev!FF36)</f>
        <v>11</v>
      </c>
      <c r="FG36" s="25">
        <f>IF(ISBLANK(LitRev!FG36),".",LitRev!FG36)</f>
        <v>11</v>
      </c>
      <c r="FH36" s="25">
        <f>IF(ISBLANK(LitRev!FH36),".",LitRev!FH36)</f>
        <v>11</v>
      </c>
      <c r="FI36" s="25">
        <f>IF(ISBLANK(LitRev!FI36),".",LitRev!FI36)</f>
        <v>11</v>
      </c>
      <c r="FJ36" s="25">
        <f>IF(ISBLANK(LitRev!FJ36),".",LitRev!FJ36)</f>
        <v>11</v>
      </c>
      <c r="FK36" s="25">
        <f>IF(ISBLANK(LitRev!FK36),".",LitRev!FK36)</f>
        <v>11</v>
      </c>
      <c r="FL36" s="25">
        <f>IF(ISBLANK(LitRev!FL36),".",LitRev!FL36)</f>
        <v>11</v>
      </c>
      <c r="FM36" s="25">
        <f>IF(ISBLANK(LitRev!FM36),".",LitRev!FM36)</f>
        <v>11</v>
      </c>
      <c r="FN36" s="25">
        <f>IF(ISBLANK(LitRev!FN36),".",LitRev!FN36)</f>
        <v>11</v>
      </c>
      <c r="FO36" s="25">
        <f>IF(ISBLANK(LitRev!FO36),".",LitRev!FO36)</f>
        <v>68</v>
      </c>
      <c r="FP36" s="25">
        <f>IF(ISBLANK(LitRev!FP36),".",LitRev!FP36)</f>
        <v>21</v>
      </c>
      <c r="FQ36" s="25">
        <f>IF(ISBLANK(LitRev!FQ36),".",LitRev!FQ36)</f>
        <v>2</v>
      </c>
      <c r="FR36" s="25">
        <f>IF(ISBLANK(LitRev!FR36),".",LitRev!FR36)</f>
        <v>2</v>
      </c>
      <c r="FS36" s="25">
        <f>IF(ISBLANK(LitRev!FS36),".",LitRev!FS36)</f>
        <v>2</v>
      </c>
      <c r="FT36" s="25">
        <f>IF(ISBLANK(LitRev!FT36),".",LitRev!FT36)</f>
        <v>2</v>
      </c>
      <c r="FU36" s="25">
        <f>IF(ISBLANK(LitRev!FU36),".",LitRev!FU36)</f>
        <v>22</v>
      </c>
      <c r="FV36" s="25">
        <f>IF(ISBLANK(LitRev!FV36),".",LitRev!FV36)</f>
        <v>22</v>
      </c>
      <c r="FW36" s="25">
        <f>IF(ISBLANK(LitRev!FW36),".",LitRev!FW36)</f>
        <v>22</v>
      </c>
      <c r="FX36" s="25">
        <f>IF(ISBLANK(LitRev!FX36),".",LitRev!FX36)</f>
        <v>9</v>
      </c>
      <c r="FY36" s="25">
        <f>IF(ISBLANK(LitRev!FY36),".",LitRev!FY36)</f>
        <v>0</v>
      </c>
      <c r="FZ36" s="25">
        <f>IF(ISBLANK(LitRev!FZ36),".",LitRev!FZ36)</f>
        <v>0</v>
      </c>
      <c r="GA36" s="25">
        <f>IF(ISBLANK(LitRev!GA36),".",LitRev!GA36)</f>
        <v>0</v>
      </c>
      <c r="GB36" s="25">
        <f>IF(ISBLANK(LitRev!GB36),".",LitRev!GB36)</f>
        <v>0</v>
      </c>
      <c r="GC36" s="25">
        <f>IF(ISBLANK(LitRev!GC36),".",LitRev!GC36)</f>
        <v>0</v>
      </c>
      <c r="GD36" s="25">
        <f>IF(ISBLANK(LitRev!GD36),".",LitRev!GD36)</f>
        <v>0</v>
      </c>
      <c r="GE36" s="25">
        <f>IF(ISBLANK(LitRev!GE36),".",LitRev!GE36)</f>
        <v>94</v>
      </c>
      <c r="GF36" s="25">
        <f>IF(ISBLANK(LitRev!GF36),".",LitRev!GF36)</f>
        <v>94</v>
      </c>
      <c r="GG36" s="25">
        <f>IF(ISBLANK(LitRev!GG36),".",LitRev!GG36)</f>
        <v>94</v>
      </c>
      <c r="GH36" s="25">
        <f>IF(ISBLANK(LitRev!GH36),".",LitRev!GH36)</f>
        <v>8</v>
      </c>
      <c r="GI36" s="25">
        <f>IF(ISBLANK(LitRev!GI36),".",LitRev!GI36)</f>
        <v>8</v>
      </c>
      <c r="GJ36" s="25">
        <f>IF(ISBLANK(LitRev!GJ36),".",LitRev!GJ36)</f>
        <v>8</v>
      </c>
      <c r="GK36" s="25">
        <f>IF(ISBLANK(LitRev!GK36),".",LitRev!GK36)</f>
        <v>8</v>
      </c>
      <c r="GL36" s="25">
        <f>IF(ISBLANK(LitRev!GL36),".",LitRev!GL36)</f>
        <v>8</v>
      </c>
      <c r="GM36" s="25">
        <f>IF(ISBLANK(LitRev!GM36),".",LitRev!GM36)</f>
        <v>8</v>
      </c>
      <c r="GN36" s="25">
        <f>IF(ISBLANK(LitRev!GN36),".",LitRev!GN36)</f>
        <v>8</v>
      </c>
      <c r="GO36" s="25">
        <f>IF(ISBLANK(LitRev!GO36),".",LitRev!GO36)</f>
        <v>8</v>
      </c>
      <c r="GP36" s="25">
        <f>IF(ISBLANK(LitRev!GP36),".",LitRev!GP36)</f>
        <v>10</v>
      </c>
      <c r="GQ36" s="25">
        <f>IF(ISBLANK(LitRev!GQ36),".",LitRev!GQ36)</f>
        <v>10</v>
      </c>
      <c r="GR36" s="25">
        <f>IF(ISBLANK(LitRev!GR36),".",LitRev!GR36)</f>
        <v>109</v>
      </c>
      <c r="GS36" s="25">
        <f>IF(ISBLANK(LitRev!GS36),".",LitRev!GS36)</f>
        <v>109</v>
      </c>
      <c r="GT36" s="25">
        <f>IF(ISBLANK(LitRev!GT36),".",LitRev!GT36)</f>
        <v>12</v>
      </c>
      <c r="GU36" s="25">
        <f>IF(ISBLANK(LitRev!GU36),".",LitRev!GU36)</f>
        <v>9</v>
      </c>
      <c r="GV36" s="25">
        <f>IF(ISBLANK(LitRev!GV36),".",LitRev!GV36)</f>
        <v>9</v>
      </c>
      <c r="GW36" s="25">
        <f>IF(ISBLANK(LitRev!GW36),".",LitRev!GW36)</f>
        <v>9</v>
      </c>
      <c r="GX36" s="25">
        <f>IF(ISBLANK(LitRev!GX36),".",LitRev!GX36)</f>
        <v>9</v>
      </c>
      <c r="GY36" s="25">
        <f>IF(ISBLANK(LitRev!GY36),".",LitRev!GY36)</f>
        <v>9</v>
      </c>
      <c r="GZ36" s="25">
        <f>IF(ISBLANK(LitRev!GZ36),".",LitRev!GZ36)</f>
        <v>9</v>
      </c>
      <c r="HA36" s="25">
        <f>IF(ISBLANK(LitRev!HA36),".",LitRev!HA36)</f>
        <v>2</v>
      </c>
      <c r="HB36" s="25">
        <f>IF(ISBLANK(LitRev!HB36),".",LitRev!HB36)</f>
        <v>0</v>
      </c>
      <c r="HC36" s="25">
        <f>IF(ISBLANK(LitRev!HC36),".",LitRev!HC36)</f>
        <v>0</v>
      </c>
      <c r="HD36" s="25">
        <f>IF(ISBLANK(LitRev!HD36),".",LitRev!HD36)</f>
        <v>0</v>
      </c>
      <c r="HE36" s="25">
        <f>IF(ISBLANK(LitRev!HE36),".",LitRev!HE36)</f>
        <v>7</v>
      </c>
      <c r="HF36" s="25">
        <f>IF(ISBLANK(LitRev!HF36),".",LitRev!HF36)</f>
        <v>7</v>
      </c>
      <c r="HG36" s="25">
        <f>IF(ISBLANK(LitRev!HG36),".",LitRev!HG36)</f>
        <v>2</v>
      </c>
      <c r="HH36" s="25">
        <f>IF(ISBLANK(LitRev!HH36),".",LitRev!HH36)</f>
        <v>2</v>
      </c>
      <c r="HI36" s="25">
        <f>IF(ISBLANK(LitRev!HI36),".",LitRev!HI36)</f>
        <v>2</v>
      </c>
      <c r="HJ36" s="25">
        <f>IF(ISBLANK(LitRev!HJ36),".",LitRev!HJ36)</f>
        <v>2</v>
      </c>
      <c r="HK36" s="25">
        <f>IF(ISBLANK(LitRev!HK36),".",LitRev!HK36)</f>
        <v>7</v>
      </c>
      <c r="HL36" s="25">
        <f>IF(ISBLANK(LitRev!HL36),".",LitRev!HL36)</f>
        <v>7</v>
      </c>
      <c r="HM36" s="25">
        <f>IF(ISBLANK(LitRev!HM36),".",LitRev!HM36)</f>
        <v>7</v>
      </c>
      <c r="HN36" s="25">
        <f>IF(ISBLANK(LitRev!HN36),".",LitRev!HN36)</f>
        <v>7</v>
      </c>
      <c r="HO36" s="25">
        <f>IF(ISBLANK(LitRev!HO36),".",LitRev!HO36)</f>
        <v>25</v>
      </c>
      <c r="HP36" s="25">
        <f>IF(ISBLANK(LitRev!HP36),".",LitRev!HP36)</f>
        <v>25</v>
      </c>
      <c r="HQ36" s="25">
        <f>IF(ISBLANK(LitRev!HQ36),".",LitRev!HQ36)</f>
        <v>25</v>
      </c>
      <c r="HR36" s="25">
        <f>IF(ISBLANK(LitRev!HR36),".",LitRev!HR36)</f>
        <v>25</v>
      </c>
      <c r="HS36" s="25">
        <f>IF(ISBLANK(LitRev!HS36),".",LitRev!HS36)</f>
        <v>6</v>
      </c>
      <c r="HT36" s="25">
        <f>IF(ISBLANK(LitRev!HT36),".",LitRev!HT36)</f>
        <v>0</v>
      </c>
      <c r="HU36" s="25">
        <f>IF(ISBLANK(LitRev!HU36),".",LitRev!HU36)</f>
        <v>56</v>
      </c>
      <c r="HV36" s="25">
        <f>IF(ISBLANK(LitRev!HV36),".",LitRev!HV36)</f>
        <v>56</v>
      </c>
      <c r="HW36" s="25">
        <f>IF(ISBLANK(LitRev!HW36),".",LitRev!HW36)</f>
        <v>10</v>
      </c>
      <c r="HX36" s="25">
        <f>IF(ISBLANK(LitRev!HX36),".",LitRev!HX36)</f>
        <v>10</v>
      </c>
      <c r="HY36" s="25">
        <f>IF(ISBLANK(LitRev!HY36),".",LitRev!HY36)</f>
        <v>1</v>
      </c>
      <c r="HZ36" s="25">
        <f>IF(ISBLANK(LitRev!HZ36),".",LitRev!HZ36)</f>
        <v>1</v>
      </c>
      <c r="IA36" s="25">
        <f>IF(ISBLANK(LitRev!IA36),".",LitRev!IA36)</f>
        <v>22</v>
      </c>
      <c r="IB36" s="25">
        <f>IF(ISBLANK(LitRev!IB36),".",LitRev!IB36)</f>
        <v>22</v>
      </c>
      <c r="IC36" s="25">
        <f>IF(ISBLANK(LitRev!IC36),".",LitRev!IC36)</f>
        <v>22</v>
      </c>
      <c r="ID36" s="25">
        <f>IF(ISBLANK(LitRev!ID36),".",LitRev!ID36)</f>
        <v>22</v>
      </c>
      <c r="IE36" s="25">
        <f>IF(ISBLANK(LitRev!IE36),".",LitRev!IE36)</f>
        <v>1</v>
      </c>
      <c r="IF36" s="25">
        <f>IF(ISBLANK(LitRev!IF36),".",LitRev!IF36)</f>
        <v>4</v>
      </c>
      <c r="IG36" s="25">
        <f>IF(ISBLANK(LitRev!IG36),".",LitRev!IG36)</f>
        <v>1</v>
      </c>
      <c r="IH36" s="25">
        <f>IF(ISBLANK(LitRev!IH36),".",LitRev!IH36)</f>
        <v>1</v>
      </c>
      <c r="II36" s="25">
        <f>IF(ISBLANK(LitRev!II36),".",LitRev!II36)</f>
        <v>1</v>
      </c>
      <c r="IJ36" s="25">
        <f>IF(ISBLANK(LitRev!IJ36),".",LitRev!IJ36)</f>
        <v>1</v>
      </c>
      <c r="IK36" s="25">
        <f>IF(ISBLANK(LitRev!IK36),".",LitRev!IK36)</f>
        <v>1</v>
      </c>
      <c r="IL36" s="25">
        <f>IF(ISBLANK(LitRev!IL36),".",LitRev!IL36)</f>
        <v>1</v>
      </c>
      <c r="IM36" s="25">
        <f>IF(ISBLANK(LitRev!IM36),".",LitRev!IM36)</f>
        <v>1</v>
      </c>
      <c r="IN36" s="25">
        <f>IF(ISBLANK(LitRev!IN36),".",LitRev!IN36)</f>
        <v>1</v>
      </c>
      <c r="IO36" s="25">
        <f>IF(ISBLANK(LitRev!IO36),".",LitRev!IO36)</f>
        <v>1</v>
      </c>
      <c r="IP36" s="25">
        <f>IF(ISBLANK(LitRev!IP36),".",LitRev!IP36)</f>
        <v>1</v>
      </c>
      <c r="IQ36" s="25">
        <f>IF(ISBLANK(LitRev!IQ36),".",LitRev!IQ36)</f>
        <v>1</v>
      </c>
      <c r="IR36" s="25">
        <f>IF(ISBLANK(LitRev!IR36),".",LitRev!IR36)</f>
        <v>1</v>
      </c>
      <c r="IS36" s="25">
        <f>IF(ISBLANK(LitRev!IS36),".",LitRev!IS36)</f>
        <v>1</v>
      </c>
      <c r="IT36" s="25">
        <f>IF(ISBLANK(LitRev!IT36),".",LitRev!IT36)</f>
        <v>1</v>
      </c>
      <c r="IU36" s="25">
        <f>IF(ISBLANK(LitRev!IU36),".",LitRev!IU36)</f>
        <v>1</v>
      </c>
      <c r="IV36" s="25">
        <f>IF(ISBLANK(LitRev!IV36),".",LitRev!IV36)</f>
        <v>1</v>
      </c>
      <c r="IW36" s="25">
        <f>IF(ISBLANK(LitRev!IW36),".",LitRev!IW36)</f>
        <v>1</v>
      </c>
      <c r="IX36" s="25">
        <f>IF(ISBLANK(LitRev!IX36),".",LitRev!IX36)</f>
        <v>1</v>
      </c>
      <c r="IY36" s="25">
        <f>IF(ISBLANK(LitRev!IY36),".",LitRev!IY36)</f>
        <v>1</v>
      </c>
      <c r="IZ36" s="25">
        <f>IF(ISBLANK(LitRev!IZ36),".",LitRev!IZ36)</f>
        <v>1</v>
      </c>
      <c r="JA36" s="25">
        <f>IF(ISBLANK(LitRev!JA36),".",LitRev!JA36)</f>
        <v>1</v>
      </c>
      <c r="JB36" s="25">
        <f>IF(ISBLANK(LitRev!JB36),".",LitRev!JB36)</f>
        <v>1</v>
      </c>
      <c r="JC36" s="25">
        <f>IF(ISBLANK(LitRev!JC36),".",LitRev!JC36)</f>
        <v>1</v>
      </c>
      <c r="JD36" s="25">
        <f>IF(ISBLANK(LitRev!JD36),".",LitRev!JD36)</f>
        <v>1</v>
      </c>
      <c r="JE36" s="25">
        <f>IF(ISBLANK(LitRev!JE36),".",LitRev!JE36)</f>
        <v>1</v>
      </c>
      <c r="JF36" s="25">
        <f>IF(ISBLANK(LitRev!JF36),".",LitRev!JF36)</f>
        <v>1</v>
      </c>
      <c r="JG36" s="25">
        <f>IF(ISBLANK(LitRev!JG36),".",LitRev!JG36)</f>
        <v>1</v>
      </c>
      <c r="JH36" s="25">
        <f>IF(ISBLANK(LitRev!JH36),".",LitRev!JH36)</f>
        <v>1</v>
      </c>
      <c r="JI36" s="25">
        <f>IF(ISBLANK(LitRev!JI36),".",LitRev!JI36)</f>
        <v>1</v>
      </c>
      <c r="JJ36" s="25">
        <f>IF(ISBLANK(LitRev!JJ36),".",LitRev!JJ36)</f>
        <v>1</v>
      </c>
      <c r="JK36" s="25">
        <f>IF(ISBLANK(LitRev!JK36),".",LitRev!JK36)</f>
        <v>1</v>
      </c>
      <c r="JL36" s="25">
        <f>IF(ISBLANK(LitRev!JL36),".",LitRev!JL36)</f>
        <v>1</v>
      </c>
      <c r="JM36" s="25">
        <f>IF(ISBLANK(LitRev!JM36),".",LitRev!JM36)</f>
        <v>1</v>
      </c>
      <c r="JN36" s="25">
        <f>IF(ISBLANK(LitRev!JN36),".",LitRev!JN36)</f>
        <v>1</v>
      </c>
      <c r="JO36" s="25">
        <f>IF(ISBLANK(LitRev!JO36),".",LitRev!JO36)</f>
        <v>1</v>
      </c>
      <c r="JP36" s="25">
        <f>IF(ISBLANK(LitRev!JP36),".",LitRev!JP36)</f>
        <v>1</v>
      </c>
      <c r="JQ36" s="25">
        <f>IF(ISBLANK(LitRev!JQ36),".",LitRev!JQ36)</f>
        <v>1</v>
      </c>
      <c r="JR36" s="25">
        <f>IF(ISBLANK(LitRev!JR36),".",LitRev!JR36)</f>
        <v>1</v>
      </c>
      <c r="JS36" s="25">
        <f>IF(ISBLANK(LitRev!JS36),".",LitRev!JS36)</f>
        <v>1</v>
      </c>
      <c r="JT36" s="25">
        <f>IF(ISBLANK(LitRev!JT36),".",LitRev!JT36)</f>
        <v>1</v>
      </c>
      <c r="JU36" s="25">
        <f>IF(ISBLANK(LitRev!JU36),".",LitRev!JU36)</f>
        <v>1</v>
      </c>
      <c r="JV36" s="25">
        <f>IF(ISBLANK(LitRev!JV36),".",LitRev!JV36)</f>
        <v>1</v>
      </c>
      <c r="JW36" s="25">
        <f>IF(ISBLANK(LitRev!JW36),".",LitRev!JW36)</f>
        <v>1</v>
      </c>
      <c r="JX36" s="25">
        <f>IF(ISBLANK(LitRev!JX36),".",LitRev!JX36)</f>
        <v>1</v>
      </c>
      <c r="JY36" s="25">
        <f>IF(ISBLANK(LitRev!JY36),".",LitRev!JY36)</f>
        <v>1</v>
      </c>
      <c r="JZ36" s="25">
        <f>IF(ISBLANK(LitRev!JZ36),".",LitRev!JZ36)</f>
        <v>1</v>
      </c>
      <c r="KA36" s="25">
        <f>IF(ISBLANK(LitRev!KA36),".",LitRev!KA36)</f>
        <v>1</v>
      </c>
      <c r="KB36" s="25">
        <f>IF(ISBLANK(LitRev!KB36),".",LitRev!KB36)</f>
        <v>1</v>
      </c>
      <c r="KC36" s="25">
        <f>IF(ISBLANK(LitRev!KC36),".",LitRev!KC36)</f>
        <v>1</v>
      </c>
      <c r="KD36" s="25">
        <f>IF(ISBLANK(LitRev!KD36),".",LitRev!KD36)</f>
        <v>1</v>
      </c>
      <c r="KE36" s="25">
        <f>IF(ISBLANK(LitRev!KE36),".",LitRev!KE36)</f>
        <v>1</v>
      </c>
      <c r="KF36" s="25">
        <f>IF(ISBLANK(LitRev!KF36),".",LitRev!KF36)</f>
        <v>1</v>
      </c>
      <c r="KG36" s="25">
        <f>IF(ISBLANK(LitRev!KG36),".",LitRev!KG36)</f>
        <v>1</v>
      </c>
      <c r="KH36" s="25">
        <f>IF(ISBLANK(LitRev!KH36),".",LitRev!KH36)</f>
        <v>1</v>
      </c>
      <c r="KI36" s="25">
        <f>IF(ISBLANK(LitRev!KI36),".",LitRev!KI36)</f>
        <v>1</v>
      </c>
      <c r="KJ36" s="25">
        <f>IF(ISBLANK(LitRev!KJ36),".",LitRev!KJ36)</f>
        <v>1</v>
      </c>
      <c r="KK36" s="25">
        <f>IF(ISBLANK(LitRev!KK36),".",LitRev!KK36)</f>
        <v>1</v>
      </c>
      <c r="KL36" s="25">
        <f>IF(ISBLANK(LitRev!KL36),".",LitRev!KL36)</f>
        <v>1</v>
      </c>
      <c r="KM36" s="25">
        <f>IF(ISBLANK(LitRev!KM36),".",LitRev!KM36)</f>
        <v>1</v>
      </c>
      <c r="KN36" s="25">
        <f>IF(ISBLANK(LitRev!KN36),".",LitRev!KN36)</f>
        <v>1</v>
      </c>
      <c r="KO36" s="25">
        <f>IF(ISBLANK(LitRev!KO36),".",LitRev!KO36)</f>
        <v>1</v>
      </c>
      <c r="KP36" s="25">
        <f>IF(ISBLANK(LitRev!KP36),".",LitRev!KP36)</f>
        <v>1</v>
      </c>
      <c r="KQ36" s="25">
        <f>IF(ISBLANK(LitRev!KQ36),".",LitRev!KQ36)</f>
        <v>1</v>
      </c>
      <c r="KR36" s="25">
        <f>IF(ISBLANK(LitRev!KR36),".",LitRev!KR36)</f>
        <v>1</v>
      </c>
      <c r="KS36" s="25">
        <f>IF(ISBLANK(LitRev!KS36),".",LitRev!KS36)</f>
        <v>1</v>
      </c>
      <c r="KT36" s="25">
        <f>IF(ISBLANK(LitRev!KT36),".",LitRev!KT36)</f>
        <v>1</v>
      </c>
      <c r="KU36" s="25">
        <f>IF(ISBLANK(LitRev!KU36),".",LitRev!KU36)</f>
        <v>1</v>
      </c>
      <c r="KV36" s="25">
        <f>IF(ISBLANK(LitRev!KV36),".",LitRev!KV36)</f>
        <v>1</v>
      </c>
      <c r="KW36" s="25">
        <f>IF(ISBLANK(LitRev!KW36),".",LitRev!KW36)</f>
        <v>1</v>
      </c>
      <c r="KX36" s="25">
        <f>IF(ISBLANK(LitRev!KX36),".",LitRev!KX36)</f>
        <v>1</v>
      </c>
      <c r="KY36" s="25">
        <f>IF(ISBLANK(LitRev!KY36),".",LitRev!KY36)</f>
        <v>1</v>
      </c>
      <c r="KZ36" s="25">
        <f>IF(ISBLANK(LitRev!KZ36),".",LitRev!KZ36)</f>
        <v>1</v>
      </c>
      <c r="LA36" s="25">
        <f>IF(ISBLANK(LitRev!LA36),".",LitRev!LA36)</f>
        <v>1</v>
      </c>
      <c r="LB36" s="25">
        <f>IF(ISBLANK(LitRev!LB36),".",LitRev!LB36)</f>
        <v>1</v>
      </c>
      <c r="LC36" s="25">
        <f>IF(ISBLANK(LitRev!LC36),".",LitRev!LC36)</f>
        <v>1</v>
      </c>
      <c r="LD36" s="25">
        <f>IF(ISBLANK(LitRev!LD36),".",LitRev!LD36)</f>
        <v>1</v>
      </c>
      <c r="LE36" s="25">
        <f>IF(ISBLANK(LitRev!LE36),".",LitRev!LE36)</f>
        <v>17</v>
      </c>
      <c r="LF36" s="25">
        <f>IF(ISBLANK(LitRev!LF36),".",LitRev!LF36)</f>
        <v>17</v>
      </c>
      <c r="LG36" s="25">
        <f>IF(ISBLANK(LitRev!LG36),".",LitRev!LG36)</f>
        <v>17</v>
      </c>
      <c r="LH36" s="25">
        <f>IF(ISBLANK(LitRev!LH36),".",LitRev!LH36)</f>
        <v>17</v>
      </c>
      <c r="LI36" s="25">
        <f>IF(ISBLANK(LitRev!LI36),".",LitRev!LI36)</f>
        <v>9</v>
      </c>
      <c r="LJ36" s="25">
        <f>IF(ISBLANK(LitRev!LJ36),".",LitRev!LJ36)</f>
        <v>9</v>
      </c>
      <c r="LK36" s="25">
        <f>IF(ISBLANK(LitRev!LK36),".",LitRev!LK36)</f>
        <v>22</v>
      </c>
      <c r="LL36" s="25">
        <f>IF(ISBLANK(LitRev!LL36),".",LitRev!LL36)</f>
        <v>5</v>
      </c>
      <c r="LM36" s="25">
        <f>IF(ISBLANK(LitRev!LM36),".",LitRev!LM36)</f>
        <v>5</v>
      </c>
      <c r="LN36" s="25">
        <f>IF(ISBLANK(LitRev!LN36),".",LitRev!LN36)</f>
        <v>5</v>
      </c>
      <c r="LO36" s="25">
        <f>IF(ISBLANK(LitRev!LO36),".",LitRev!LO36)</f>
        <v>5</v>
      </c>
      <c r="LP36" s="25">
        <f>IF(ISBLANK(LitRev!LP36),".",LitRev!LP36)</f>
        <v>5</v>
      </c>
      <c r="LQ36" s="25">
        <f>IF(ISBLANK(LitRev!LQ36),".",LitRev!LQ36)</f>
        <v>5</v>
      </c>
      <c r="LR36" s="25">
        <f>IF(ISBLANK(LitRev!LR36),".",LitRev!LR36)</f>
        <v>5</v>
      </c>
      <c r="LS36" s="25">
        <f>IF(ISBLANK(LitRev!LS36),".",LitRev!LS36)</f>
        <v>5</v>
      </c>
      <c r="LT36" s="25">
        <f>IF(ISBLANK(LitRev!LT36),".",LitRev!LT36)</f>
        <v>5</v>
      </c>
      <c r="LU36" s="25">
        <f>IF(ISBLANK(LitRev!LU36),".",LitRev!LU36)</f>
        <v>0</v>
      </c>
      <c r="LV36" s="25">
        <f>IF(ISBLANK(LitRev!LV36),".",LitRev!LV36)</f>
        <v>0</v>
      </c>
      <c r="LW36" s="25">
        <f>IF(ISBLANK(LitRev!LW36),".",LitRev!LW36)</f>
        <v>0</v>
      </c>
      <c r="LX36" s="25">
        <f>IF(ISBLANK(LitRev!LX36),".",LitRev!LX36)</f>
        <v>0</v>
      </c>
      <c r="LY36" s="25">
        <f>IF(ISBLANK(LitRev!LY36),".",LitRev!LY36)</f>
        <v>0</v>
      </c>
      <c r="LZ36" s="25">
        <f>IF(ISBLANK(LitRev!LZ36),".",LitRev!LZ36)</f>
        <v>0</v>
      </c>
      <c r="MA36" s="25">
        <f>IF(ISBLANK(LitRev!MA36),".",LitRev!MA36)</f>
        <v>0</v>
      </c>
      <c r="MB36" s="25">
        <f>IF(ISBLANK(LitRev!MB36),".",LitRev!MB36)</f>
        <v>0</v>
      </c>
      <c r="MC36" s="25">
        <f>IF(ISBLANK(LitRev!MC36),".",LitRev!MC36)</f>
        <v>0</v>
      </c>
      <c r="MD36" s="25">
        <f>IF(ISBLANK(LitRev!MD36),".",LitRev!MD36)</f>
        <v>0</v>
      </c>
      <c r="ME36" s="25">
        <f>IF(ISBLANK(LitRev!ME36),".",LitRev!ME36)</f>
        <v>7</v>
      </c>
      <c r="MF36" s="25">
        <f>IF(ISBLANK(LitRev!MF36),".",LitRev!MF36)</f>
        <v>37</v>
      </c>
      <c r="MG36" s="25">
        <f>IF(ISBLANK(LitRev!MG36),".",LitRev!MG36)</f>
        <v>37</v>
      </c>
      <c r="MH36" s="25">
        <f>IF(ISBLANK(LitRev!MH36),".",LitRev!MH36)</f>
        <v>2</v>
      </c>
      <c r="MI36" s="25">
        <f>IF(ISBLANK(LitRev!MI36),".",LitRev!MI36)</f>
        <v>37</v>
      </c>
      <c r="MJ36" s="25">
        <f>IF(ISBLANK(LitRev!MJ36),".",LitRev!MJ36)</f>
        <v>37</v>
      </c>
      <c r="MK36" s="25">
        <f>IF(ISBLANK(LitRev!MK36),".",LitRev!MK36)</f>
        <v>37</v>
      </c>
      <c r="ML36" s="25">
        <f>IF(ISBLANK(LitRev!ML36),".",LitRev!ML36)</f>
        <v>37</v>
      </c>
      <c r="MM36" s="25">
        <f>IF(ISBLANK(LitRev!MM36),".",LitRev!MM36)</f>
        <v>7</v>
      </c>
      <c r="MN36" s="25">
        <f>IF(ISBLANK(LitRev!MN36),".",LitRev!MN36)</f>
        <v>7</v>
      </c>
      <c r="MO36" s="25">
        <f>IF(ISBLANK(LitRev!MO36),".",LitRev!MO36)</f>
        <v>7</v>
      </c>
      <c r="MP36" s="25">
        <f>IF(ISBLANK(LitRev!MP36),".",LitRev!MP36)</f>
        <v>7</v>
      </c>
      <c r="MQ36" s="25">
        <f>IF(ISBLANK(LitRev!MQ36),".",LitRev!MQ36)</f>
        <v>7</v>
      </c>
      <c r="MR36" s="25">
        <f>IF(ISBLANK(LitRev!MR36),".",LitRev!MR36)</f>
        <v>7</v>
      </c>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row>
    <row r="37" spans="1:483" x14ac:dyDescent="0.25">
      <c r="A37" s="65" t="s">
        <v>1138</v>
      </c>
      <c r="B37" t="s">
        <v>1920</v>
      </c>
      <c r="C37" s="25">
        <f>IF(ISBLANK(LitRev!C37),".",LitRev!C37)</f>
        <v>18</v>
      </c>
      <c r="D37" s="25">
        <f>IF(ISBLANK(LitRev!D37),".",LitRev!D37)</f>
        <v>18</v>
      </c>
      <c r="E37" s="25">
        <f>IF(ISBLANK(LitRev!E37),".",LitRev!E37)</f>
        <v>88</v>
      </c>
      <c r="F37" s="25">
        <f>IF(ISBLANK(LitRev!F37),".",LitRev!F37)</f>
        <v>88</v>
      </c>
      <c r="G37" s="25">
        <f>IF(ISBLANK(LitRev!G37),".",LitRev!G37)</f>
        <v>88</v>
      </c>
      <c r="H37" s="25">
        <f>IF(ISBLANK(LitRev!H37),".",LitRev!H37)</f>
        <v>88</v>
      </c>
      <c r="I37" s="25">
        <f>IF(ISBLANK(LitRev!I37),".",LitRev!I37)</f>
        <v>88</v>
      </c>
      <c r="J37" s="25">
        <f>IF(ISBLANK(LitRev!J37),".",LitRev!J37)</f>
        <v>88</v>
      </c>
      <c r="K37" s="25">
        <f>IF(ISBLANK(LitRev!K37),".",LitRev!K37)</f>
        <v>88</v>
      </c>
      <c r="L37" s="25">
        <f>IF(ISBLANK(LitRev!L37),".",LitRev!L37)</f>
        <v>88</v>
      </c>
      <c r="M37" s="25">
        <f>IF(ISBLANK(LitRev!M37),".",LitRev!M37)</f>
        <v>88</v>
      </c>
      <c r="N37" s="25">
        <f>IF(ISBLANK(LitRev!N37),".",LitRev!N37)</f>
        <v>88</v>
      </c>
      <c r="O37" s="25">
        <f>IF(ISBLANK(LitRev!O37),".",LitRev!O37)</f>
        <v>88</v>
      </c>
      <c r="P37" s="25">
        <f>IF(ISBLANK(LitRev!P37),".",LitRev!P37)</f>
        <v>88</v>
      </c>
      <c r="Q37" s="25">
        <f>IF(ISBLANK(LitRev!Q37),".",LitRev!Q37)</f>
        <v>88</v>
      </c>
      <c r="R37" s="25">
        <f>IF(ISBLANK(LitRev!R37),".",LitRev!R37)</f>
        <v>88</v>
      </c>
      <c r="S37" s="25">
        <f>IF(ISBLANK(LitRev!S37),".",LitRev!S37)</f>
        <v>88</v>
      </c>
      <c r="T37" s="25">
        <f>IF(ISBLANK(LitRev!T37),".",LitRev!T37)</f>
        <v>88</v>
      </c>
      <c r="U37" s="25">
        <f>IF(ISBLANK(LitRev!U37),".",LitRev!U37)</f>
        <v>285</v>
      </c>
      <c r="V37" s="25">
        <f>IF(ISBLANK(LitRev!V37),".",LitRev!V37)</f>
        <v>285</v>
      </c>
      <c r="W37" s="25">
        <f>IF(ISBLANK(LitRev!W37),".",LitRev!W37)</f>
        <v>285</v>
      </c>
      <c r="X37" s="25">
        <f>IF(ISBLANK(LitRev!X37),".",LitRev!X37)</f>
        <v>285</v>
      </c>
      <c r="Y37" s="25">
        <f>IF(ISBLANK(LitRev!Y37),".",LitRev!Y37)</f>
        <v>285</v>
      </c>
      <c r="Z37" s="25">
        <f>IF(ISBLANK(LitRev!Z37),".",LitRev!Z37)</f>
        <v>285</v>
      </c>
      <c r="AA37" s="25">
        <f>IF(ISBLANK(LitRev!AA37),".",LitRev!AA37)</f>
        <v>285</v>
      </c>
      <c r="AB37" s="25">
        <f>IF(ISBLANK(LitRev!AB37),".",LitRev!AB37)</f>
        <v>285</v>
      </c>
      <c r="AC37" s="25">
        <f>IF(ISBLANK(LitRev!AC37),".",LitRev!AC37)</f>
        <v>285</v>
      </c>
      <c r="AD37" s="25">
        <f>IF(ISBLANK(LitRev!AD37),".",LitRev!AD37)</f>
        <v>285</v>
      </c>
      <c r="AE37" s="25">
        <f>IF(ISBLANK(LitRev!AE37),".",LitRev!AE37)</f>
        <v>285</v>
      </c>
      <c r="AF37" s="25">
        <f>IF(ISBLANK(LitRev!AF37),".",LitRev!AF37)</f>
        <v>285</v>
      </c>
      <c r="AG37" s="25">
        <f>IF(ISBLANK(LitRev!AG37),".",LitRev!AG37)</f>
        <v>285</v>
      </c>
      <c r="AH37" s="25">
        <f>IF(ISBLANK(LitRev!AH37),".",LitRev!AH37)</f>
        <v>285</v>
      </c>
      <c r="AI37" s="25">
        <f>IF(ISBLANK(LitRev!AI37),".",LitRev!AI37)</f>
        <v>285</v>
      </c>
      <c r="AJ37" s="25">
        <f>IF(ISBLANK(LitRev!AJ37),".",LitRev!AJ37)</f>
        <v>118</v>
      </c>
      <c r="AK37" s="25">
        <f>IF(ISBLANK(LitRev!AK37),".",LitRev!AK37)</f>
        <v>118</v>
      </c>
      <c r="AL37" s="25">
        <f>IF(ISBLANK(LitRev!AL37),".",LitRev!AL37)</f>
        <v>118</v>
      </c>
      <c r="AM37" s="25">
        <f>IF(ISBLANK(LitRev!AM37),".",LitRev!AM37)</f>
        <v>118</v>
      </c>
      <c r="AN37" s="25">
        <f>IF(ISBLANK(LitRev!AN37),".",LitRev!AN37)</f>
        <v>118</v>
      </c>
      <c r="AO37" s="25">
        <f>IF(ISBLANK(LitRev!AO37),".",LitRev!AO37)</f>
        <v>54</v>
      </c>
      <c r="AP37" s="25">
        <f>IF(ISBLANK(LitRev!AP37),".",LitRev!AP37)</f>
        <v>54</v>
      </c>
      <c r="AQ37" s="25">
        <f>IF(ISBLANK(LitRev!AQ37),".",LitRev!AQ37)</f>
        <v>54</v>
      </c>
      <c r="AR37" s="25">
        <f>IF(ISBLANK(LitRev!AR37),".",LitRev!AR37)</f>
        <v>115</v>
      </c>
      <c r="AS37" s="25">
        <f>IF(ISBLANK(LitRev!AS37),".",LitRev!AS37)</f>
        <v>115</v>
      </c>
      <c r="AT37" s="25">
        <f>IF(ISBLANK(LitRev!AT37),".",LitRev!AT37)</f>
        <v>115</v>
      </c>
      <c r="AU37" s="25">
        <f>IF(ISBLANK(LitRev!AU37),".",LitRev!AU37)</f>
        <v>115</v>
      </c>
      <c r="AV37" s="25">
        <f>IF(ISBLANK(LitRev!AV37),".",LitRev!AV37)</f>
        <v>115</v>
      </c>
      <c r="AW37" s="25">
        <f>IF(ISBLANK(LitRev!AW37),".",LitRev!AW37)</f>
        <v>115</v>
      </c>
      <c r="AX37" s="25">
        <f>IF(ISBLANK(LitRev!AX37),".",LitRev!AX37)</f>
        <v>115</v>
      </c>
      <c r="AY37" s="25">
        <f>IF(ISBLANK(LitRev!AY37),".",LitRev!AY37)</f>
        <v>273</v>
      </c>
      <c r="AZ37" s="25">
        <f>IF(ISBLANK(LitRev!AZ37),".",LitRev!AZ37)</f>
        <v>273</v>
      </c>
      <c r="BA37" s="25">
        <f>IF(ISBLANK(LitRev!BA37),".",LitRev!BA37)</f>
        <v>30</v>
      </c>
      <c r="BB37" s="25">
        <f>IF(ISBLANK(LitRev!BB37),".",LitRev!BB37)</f>
        <v>30</v>
      </c>
      <c r="BC37" s="25">
        <f>IF(ISBLANK(LitRev!BC37),".",LitRev!BC37)</f>
        <v>30</v>
      </c>
      <c r="BD37" s="25">
        <f>IF(ISBLANK(LitRev!BD37),".",LitRev!BD37)</f>
        <v>30</v>
      </c>
      <c r="BE37" s="25">
        <f>IF(ISBLANK(LitRev!BE37),".",LitRev!BE37)</f>
        <v>265</v>
      </c>
      <c r="BF37" s="25">
        <f>IF(ISBLANK(LitRev!BF37),".",LitRev!BF37)</f>
        <v>265</v>
      </c>
      <c r="BG37" s="25">
        <f>IF(ISBLANK(LitRev!BG37),".",LitRev!BG37)</f>
        <v>89</v>
      </c>
      <c r="BH37" s="25">
        <f>IF(ISBLANK(LitRev!BH37),".",LitRev!BH37)</f>
        <v>89</v>
      </c>
      <c r="BI37" s="25">
        <f>IF(ISBLANK(LitRev!BI37),".",LitRev!BI37)</f>
        <v>89</v>
      </c>
      <c r="BJ37" s="25">
        <f>IF(ISBLANK(LitRev!BJ37),".",LitRev!BJ37)</f>
        <v>177</v>
      </c>
      <c r="BK37" s="25">
        <f>IF(ISBLANK(LitRev!BK37),".",LitRev!BK37)</f>
        <v>177</v>
      </c>
      <c r="BL37" s="25">
        <f>IF(ISBLANK(LitRev!BL37),".",LitRev!BL37)</f>
        <v>53</v>
      </c>
      <c r="BM37" s="25">
        <f>IF(ISBLANK(LitRev!BM37),".",LitRev!BM37)</f>
        <v>53</v>
      </c>
      <c r="BN37" s="25">
        <f>IF(ISBLANK(LitRev!BN37),".",LitRev!BN37)</f>
        <v>53</v>
      </c>
      <c r="BO37" s="25">
        <f>IF(ISBLANK(LitRev!BO37),".",LitRev!BO37)</f>
        <v>53</v>
      </c>
      <c r="BP37" s="25">
        <f>IF(ISBLANK(LitRev!BP37),".",LitRev!BP37)</f>
        <v>53</v>
      </c>
      <c r="BQ37" s="25">
        <f>IF(ISBLANK(LitRev!BQ37),".",LitRev!BQ37)</f>
        <v>53</v>
      </c>
      <c r="BR37" s="25">
        <f>IF(ISBLANK(LitRev!BR37),".",LitRev!BR37)</f>
        <v>53</v>
      </c>
      <c r="BS37" s="25">
        <f>IF(ISBLANK(LitRev!BS37),".",LitRev!BS37)</f>
        <v>232</v>
      </c>
      <c r="BT37" s="25">
        <f>IF(ISBLANK(LitRev!BT37),".",LitRev!BT37)</f>
        <v>149</v>
      </c>
      <c r="BU37" s="25">
        <f>IF(ISBLANK(LitRev!BU37),".",LitRev!BU37)</f>
        <v>149</v>
      </c>
      <c r="BV37" s="25">
        <f>IF(ISBLANK(LitRev!BV37),".",LitRev!BV37)</f>
        <v>149</v>
      </c>
      <c r="BW37" s="25">
        <f>IF(ISBLANK(LitRev!BW37),".",LitRev!BW37)</f>
        <v>149</v>
      </c>
      <c r="BX37" s="25">
        <f>IF(ISBLANK(LitRev!BX37),".",LitRev!BX37)</f>
        <v>149</v>
      </c>
      <c r="BY37" s="25">
        <f>IF(ISBLANK(LitRev!BY37),".",LitRev!BY37)</f>
        <v>149</v>
      </c>
      <c r="BZ37" s="25">
        <f>IF(ISBLANK(LitRev!BZ37),".",LitRev!BZ37)</f>
        <v>95</v>
      </c>
      <c r="CA37" s="25">
        <f>IF(ISBLANK(LitRev!CA37),".",LitRev!CA37)</f>
        <v>154</v>
      </c>
      <c r="CB37" s="25">
        <f>IF(ISBLANK(LitRev!CB37),".",LitRev!CB37)</f>
        <v>134</v>
      </c>
      <c r="CC37" s="25">
        <f>IF(ISBLANK(LitRev!CC37),".",LitRev!CC37)</f>
        <v>134</v>
      </c>
      <c r="CD37" s="25">
        <f>IF(ISBLANK(LitRev!CD37),".",LitRev!CD37)</f>
        <v>134</v>
      </c>
      <c r="CE37" s="25">
        <f>IF(ISBLANK(LitRev!CE37),".",LitRev!CE37)</f>
        <v>134</v>
      </c>
      <c r="CF37" s="25">
        <f>IF(ISBLANK(LitRev!CF37),".",LitRev!CF37)</f>
        <v>258</v>
      </c>
      <c r="CG37" s="25">
        <f>IF(ISBLANK(LitRev!CG37),".",LitRev!CG37)</f>
        <v>258</v>
      </c>
      <c r="CH37" s="25">
        <f>IF(ISBLANK(LitRev!CH37),".",LitRev!CH37)</f>
        <v>258</v>
      </c>
      <c r="CI37" s="25">
        <f>IF(ISBLANK(LitRev!CI37),".",LitRev!CI37)</f>
        <v>258</v>
      </c>
      <c r="CJ37" s="25">
        <f>IF(ISBLANK(LitRev!CJ37),".",LitRev!CJ37)</f>
        <v>258</v>
      </c>
      <c r="CK37" s="25">
        <f>IF(ISBLANK(LitRev!CK37),".",LitRev!CK37)</f>
        <v>258</v>
      </c>
      <c r="CL37" s="25">
        <f>IF(ISBLANK(LitRev!CL37),".",LitRev!CL37)</f>
        <v>52</v>
      </c>
      <c r="CM37" s="25">
        <f>IF(ISBLANK(LitRev!CM37),".",LitRev!CM37)</f>
        <v>52</v>
      </c>
      <c r="CN37" s="25">
        <f>IF(ISBLANK(LitRev!CN37),".",LitRev!CN37)</f>
        <v>52</v>
      </c>
      <c r="CO37" s="25">
        <f>IF(ISBLANK(LitRev!CO37),".",LitRev!CO37)</f>
        <v>187</v>
      </c>
      <c r="CP37" s="25">
        <f>IF(ISBLANK(LitRev!CP37),".",LitRev!CP37)</f>
        <v>101</v>
      </c>
      <c r="CQ37" s="25">
        <f>IF(ISBLANK(LitRev!CQ37),".",LitRev!CQ37)</f>
        <v>198</v>
      </c>
      <c r="CR37" s="25">
        <f>IF(ISBLANK(LitRev!CR37),".",LitRev!CR37)</f>
        <v>198</v>
      </c>
      <c r="CS37" s="25">
        <f>IF(ISBLANK(LitRev!CS37),".",LitRev!CS37)</f>
        <v>198</v>
      </c>
      <c r="CT37" s="25">
        <f>IF(ISBLANK(LitRev!CT37),".",LitRev!CT37)</f>
        <v>200</v>
      </c>
      <c r="CU37" s="25">
        <f>IF(ISBLANK(LitRev!CU37),".",LitRev!CU37)</f>
        <v>200</v>
      </c>
      <c r="CV37" s="25">
        <f>IF(ISBLANK(LitRev!CV37),".",LitRev!CV37)</f>
        <v>200</v>
      </c>
      <c r="CW37" s="25">
        <f>IF(ISBLANK(LitRev!CW37),".",LitRev!CW37)</f>
        <v>200</v>
      </c>
      <c r="CX37" s="25">
        <f>IF(ISBLANK(LitRev!CX37),".",LitRev!CX37)</f>
        <v>200</v>
      </c>
      <c r="CY37" s="25">
        <f>IF(ISBLANK(LitRev!CY37),".",LitRev!CY37)</f>
        <v>200</v>
      </c>
      <c r="CZ37" s="25">
        <f>IF(ISBLANK(LitRev!CZ37),".",LitRev!CZ37)</f>
        <v>200</v>
      </c>
      <c r="DA37" s="25">
        <f>IF(ISBLANK(LitRev!DA37),".",LitRev!DA37)</f>
        <v>200</v>
      </c>
      <c r="DB37" s="25">
        <f>IF(ISBLANK(LitRev!DB37),".",LitRev!DB37)</f>
        <v>88</v>
      </c>
      <c r="DC37" s="25">
        <f>IF(ISBLANK(LitRev!DC37),".",LitRev!DC37)</f>
        <v>88</v>
      </c>
      <c r="DD37" s="25">
        <f>IF(ISBLANK(LitRev!DD37),".",LitRev!DD37)</f>
        <v>88</v>
      </c>
      <c r="DE37" s="25">
        <f>IF(ISBLANK(LitRev!DE37),".",LitRev!DE37)</f>
        <v>88</v>
      </c>
      <c r="DF37" s="25">
        <f>IF(ISBLANK(LitRev!DF37),".",LitRev!DF37)</f>
        <v>86</v>
      </c>
      <c r="DG37" s="25">
        <f>IF(ISBLANK(LitRev!DG37),".",LitRev!DG37)</f>
        <v>86</v>
      </c>
      <c r="DH37" s="25">
        <f>IF(ISBLANK(LitRev!DH37),".",LitRev!DH37)</f>
        <v>86</v>
      </c>
      <c r="DI37" s="25">
        <f>IF(ISBLANK(LitRev!DI37),".",LitRev!DI37)</f>
        <v>86</v>
      </c>
      <c r="DJ37" s="25">
        <f>IF(ISBLANK(LitRev!DJ37),".",LitRev!DJ37)</f>
        <v>33</v>
      </c>
      <c r="DK37" s="25">
        <f>IF(ISBLANK(LitRev!DK37),".",LitRev!DK37)</f>
        <v>33</v>
      </c>
      <c r="DL37" s="25">
        <f>IF(ISBLANK(LitRev!DL37),".",LitRev!DL37)</f>
        <v>33</v>
      </c>
      <c r="DM37" s="25">
        <f>IF(ISBLANK(LitRev!DM37),".",LitRev!DM37)</f>
        <v>33</v>
      </c>
      <c r="DN37" s="25">
        <f>IF(ISBLANK(LitRev!DN37),".",LitRev!DN37)</f>
        <v>33</v>
      </c>
      <c r="DO37" s="25">
        <f>IF(ISBLANK(LitRev!DO37),".",LitRev!DO37)</f>
        <v>33</v>
      </c>
      <c r="DP37" s="25">
        <f>IF(ISBLANK(LitRev!DP37),".",LitRev!DP37)</f>
        <v>33</v>
      </c>
      <c r="DQ37" s="25">
        <f>IF(ISBLANK(LitRev!DQ37),".",LitRev!DQ37)</f>
        <v>33</v>
      </c>
      <c r="DR37" s="25">
        <f>IF(ISBLANK(LitRev!DR37),".",LitRev!DR37)</f>
        <v>33</v>
      </c>
      <c r="DS37" s="25">
        <f>IF(ISBLANK(LitRev!DS37),".",LitRev!DS37)</f>
        <v>33</v>
      </c>
      <c r="DT37" s="25">
        <f>IF(ISBLANK(LitRev!DT37),".",LitRev!DT37)</f>
        <v>33</v>
      </c>
      <c r="DU37" s="25">
        <f>IF(ISBLANK(LitRev!DU37),".",LitRev!DU37)</f>
        <v>33</v>
      </c>
      <c r="DV37" s="25">
        <f>IF(ISBLANK(LitRev!DV37),".",LitRev!DV37)</f>
        <v>33</v>
      </c>
      <c r="DW37" s="25">
        <f>IF(ISBLANK(LitRev!DW37),".",LitRev!DW37)</f>
        <v>33</v>
      </c>
      <c r="DX37" s="25">
        <f>IF(ISBLANK(LitRev!DX37),".",LitRev!DX37)</f>
        <v>64</v>
      </c>
      <c r="DY37" s="25">
        <f>IF(ISBLANK(LitRev!DY37),".",LitRev!DY37)</f>
        <v>64</v>
      </c>
      <c r="DZ37" s="25">
        <f>IF(ISBLANK(LitRev!DZ37),".",LitRev!DZ37)</f>
        <v>44</v>
      </c>
      <c r="EA37" s="25">
        <f>IF(ISBLANK(LitRev!EA37),".",LitRev!EA37)</f>
        <v>44</v>
      </c>
      <c r="EB37" s="25">
        <f>IF(ISBLANK(LitRev!EB37),".",LitRev!EB37)</f>
        <v>44</v>
      </c>
      <c r="EC37" s="25">
        <f>IF(ISBLANK(LitRev!EC37),".",LitRev!EC37)</f>
        <v>44</v>
      </c>
      <c r="ED37" s="25">
        <f>IF(ISBLANK(LitRev!ED37),".",LitRev!ED37)</f>
        <v>44</v>
      </c>
      <c r="EE37" s="25">
        <f>IF(ISBLANK(LitRev!EE37),".",LitRev!EE37)</f>
        <v>44</v>
      </c>
      <c r="EF37" s="25">
        <f>IF(ISBLANK(LitRev!EF37),".",LitRev!EF37)</f>
        <v>44</v>
      </c>
      <c r="EG37" s="25">
        <f>IF(ISBLANK(LitRev!EG37),".",LitRev!EG37)</f>
        <v>44</v>
      </c>
      <c r="EH37" s="25">
        <f>IF(ISBLANK(LitRev!EH37),".",LitRev!EH37)</f>
        <v>44</v>
      </c>
      <c r="EI37" s="25">
        <f>IF(ISBLANK(LitRev!EI37),".",LitRev!EI37)</f>
        <v>44</v>
      </c>
      <c r="EJ37" s="25">
        <f>IF(ISBLANK(LitRev!EJ37),".",LitRev!EJ37)</f>
        <v>333</v>
      </c>
      <c r="EK37" s="25">
        <f>IF(ISBLANK(LitRev!EK37),".",LitRev!EK37)</f>
        <v>278</v>
      </c>
      <c r="EL37" s="25">
        <f>IF(ISBLANK(LitRev!EL37),".",LitRev!EL37)</f>
        <v>278</v>
      </c>
      <c r="EM37" s="25">
        <f>IF(ISBLANK(LitRev!EM37),".",LitRev!EM37)</f>
        <v>278</v>
      </c>
      <c r="EN37" s="25">
        <f>IF(ISBLANK(LitRev!EN37),".",LitRev!EN37)</f>
        <v>278</v>
      </c>
      <c r="EO37" s="25">
        <f>IF(ISBLANK(LitRev!EO37),".",LitRev!EO37)</f>
        <v>278</v>
      </c>
      <c r="EP37" s="25">
        <f>IF(ISBLANK(LitRev!EP37),".",LitRev!EP37)</f>
        <v>278</v>
      </c>
      <c r="EQ37" s="25">
        <f>IF(ISBLANK(LitRev!EQ37),".",LitRev!EQ37)</f>
        <v>278</v>
      </c>
      <c r="ER37" s="25">
        <f>IF(ISBLANK(LitRev!ER37),".",LitRev!ER37)</f>
        <v>278</v>
      </c>
      <c r="ES37" s="25">
        <f>IF(ISBLANK(LitRev!ES37),".",LitRev!ES37)</f>
        <v>278</v>
      </c>
      <c r="ET37" s="25">
        <f>IF(ISBLANK(LitRev!ET37),".",LitRev!ET37)</f>
        <v>278</v>
      </c>
      <c r="EU37" s="25">
        <f>IF(ISBLANK(LitRev!EU37),".",LitRev!EU37)</f>
        <v>278</v>
      </c>
      <c r="EV37" s="25">
        <f>IF(ISBLANK(LitRev!EV37),".",LitRev!EV37)</f>
        <v>278</v>
      </c>
      <c r="EW37" s="25">
        <f>IF(ISBLANK(LitRev!EW37),".",LitRev!EW37)</f>
        <v>278</v>
      </c>
      <c r="EX37" s="25">
        <f>IF(ISBLANK(LitRev!EX37),".",LitRev!EX37)</f>
        <v>278</v>
      </c>
      <c r="EY37" s="25">
        <f>IF(ISBLANK(LitRev!EY37),".",LitRev!EY37)</f>
        <v>278</v>
      </c>
      <c r="EZ37" s="25">
        <f>IF(ISBLANK(LitRev!EZ37),".",LitRev!EZ37)</f>
        <v>278</v>
      </c>
      <c r="FA37" s="25">
        <f>IF(ISBLANK(LitRev!FA37),".",LitRev!FA37)</f>
        <v>278</v>
      </c>
      <c r="FB37" s="25">
        <f>IF(ISBLANK(LitRev!FB37),".",LitRev!FB37)</f>
        <v>278</v>
      </c>
      <c r="FC37" s="25">
        <f>IF(ISBLANK(LitRev!FC37),".",LitRev!FC37)</f>
        <v>278</v>
      </c>
      <c r="FD37" s="25">
        <f>IF(ISBLANK(LitRev!FD37),".",LitRev!FD37)</f>
        <v>278</v>
      </c>
      <c r="FE37" s="25">
        <f>IF(ISBLANK(LitRev!FE37),".",LitRev!FE37)</f>
        <v>278</v>
      </c>
      <c r="FF37" s="25">
        <f>IF(ISBLANK(LitRev!FF37),".",LitRev!FF37)</f>
        <v>278</v>
      </c>
      <c r="FG37" s="25">
        <f>IF(ISBLANK(LitRev!FG37),".",LitRev!FG37)</f>
        <v>278</v>
      </c>
      <c r="FH37" s="25">
        <f>IF(ISBLANK(LitRev!FH37),".",LitRev!FH37)</f>
        <v>278</v>
      </c>
      <c r="FI37" s="25">
        <f>IF(ISBLANK(LitRev!FI37),".",LitRev!FI37)</f>
        <v>278</v>
      </c>
      <c r="FJ37" s="25">
        <f>IF(ISBLANK(LitRev!FJ37),".",LitRev!FJ37)</f>
        <v>278</v>
      </c>
      <c r="FK37" s="25">
        <f>IF(ISBLANK(LitRev!FK37),".",LitRev!FK37)</f>
        <v>278</v>
      </c>
      <c r="FL37" s="25">
        <f>IF(ISBLANK(LitRev!FL37),".",LitRev!FL37)</f>
        <v>278</v>
      </c>
      <c r="FM37" s="25">
        <f>IF(ISBLANK(LitRev!FM37),".",LitRev!FM37)</f>
        <v>278</v>
      </c>
      <c r="FN37" s="25">
        <f>IF(ISBLANK(LitRev!FN37),".",LitRev!FN37)</f>
        <v>278</v>
      </c>
      <c r="FO37" s="25">
        <f>IF(ISBLANK(LitRev!FO37),".",LitRev!FO37)</f>
        <v>72</v>
      </c>
      <c r="FP37" s="25">
        <f>IF(ISBLANK(LitRev!FP37),".",LitRev!FP37)</f>
        <v>44</v>
      </c>
      <c r="FQ37" s="25">
        <f>IF(ISBLANK(LitRev!FQ37),".",LitRev!FQ37)</f>
        <v>125</v>
      </c>
      <c r="FR37" s="25">
        <f>IF(ISBLANK(LitRev!FR37),".",LitRev!FR37)</f>
        <v>125</v>
      </c>
      <c r="FS37" s="25">
        <f>IF(ISBLANK(LitRev!FS37),".",LitRev!FS37)</f>
        <v>125</v>
      </c>
      <c r="FT37" s="25">
        <f>IF(ISBLANK(LitRev!FT37),".",LitRev!FT37)</f>
        <v>125</v>
      </c>
      <c r="FU37" s="25">
        <f>IF(ISBLANK(LitRev!FU37),".",LitRev!FU37)</f>
        <v>91</v>
      </c>
      <c r="FV37" s="25">
        <f>IF(ISBLANK(LitRev!FV37),".",LitRev!FV37)</f>
        <v>91</v>
      </c>
      <c r="FW37" s="25">
        <f>IF(ISBLANK(LitRev!FW37),".",LitRev!FW37)</f>
        <v>91</v>
      </c>
      <c r="FX37" s="25">
        <f>IF(ISBLANK(LitRev!FX37),".",LitRev!FX37)</f>
        <v>24</v>
      </c>
      <c r="FY37" s="25">
        <f>IF(ISBLANK(LitRev!FY37),".",LitRev!FY37)</f>
        <v>74</v>
      </c>
      <c r="FZ37" s="25">
        <f>IF(ISBLANK(LitRev!FZ37),".",LitRev!FZ37)</f>
        <v>74</v>
      </c>
      <c r="GA37" s="25">
        <f>IF(ISBLANK(LitRev!GA37),".",LitRev!GA37)</f>
        <v>74</v>
      </c>
      <c r="GB37" s="25">
        <f>IF(ISBLANK(LitRev!GB37),".",LitRev!GB37)</f>
        <v>74</v>
      </c>
      <c r="GC37" s="25">
        <f>IF(ISBLANK(LitRev!GC37),".",LitRev!GC37)</f>
        <v>74</v>
      </c>
      <c r="GD37" s="25">
        <f>IF(ISBLANK(LitRev!GD37),".",LitRev!GD37)</f>
        <v>74</v>
      </c>
      <c r="GE37" s="25">
        <f>IF(ISBLANK(LitRev!GE37),".",LitRev!GE37)</f>
        <v>212</v>
      </c>
      <c r="GF37" s="25">
        <f>IF(ISBLANK(LitRev!GF37),".",LitRev!GF37)</f>
        <v>212</v>
      </c>
      <c r="GG37" s="25">
        <f>IF(ISBLANK(LitRev!GG37),".",LitRev!GG37)</f>
        <v>212</v>
      </c>
      <c r="GH37" s="25">
        <f>IF(ISBLANK(LitRev!GH37),".",LitRev!GH37)</f>
        <v>137</v>
      </c>
      <c r="GI37" s="25">
        <f>IF(ISBLANK(LitRev!GI37),".",LitRev!GI37)</f>
        <v>137</v>
      </c>
      <c r="GJ37" s="25">
        <f>IF(ISBLANK(LitRev!GJ37),".",LitRev!GJ37)</f>
        <v>137</v>
      </c>
      <c r="GK37" s="25">
        <f>IF(ISBLANK(LitRev!GK37),".",LitRev!GK37)</f>
        <v>137</v>
      </c>
      <c r="GL37" s="25">
        <f>IF(ISBLANK(LitRev!GL37),".",LitRev!GL37)</f>
        <v>137</v>
      </c>
      <c r="GM37" s="25">
        <f>IF(ISBLANK(LitRev!GM37),".",LitRev!GM37)</f>
        <v>137</v>
      </c>
      <c r="GN37" s="25">
        <f>IF(ISBLANK(LitRev!GN37),".",LitRev!GN37)</f>
        <v>137</v>
      </c>
      <c r="GO37" s="25">
        <f>IF(ISBLANK(LitRev!GO37),".",LitRev!GO37)</f>
        <v>137</v>
      </c>
      <c r="GP37" s="25">
        <f>IF(ISBLANK(LitRev!GP37),".",LitRev!GP37)</f>
        <v>96</v>
      </c>
      <c r="GQ37" s="25">
        <f>IF(ISBLANK(LitRev!GQ37),".",LitRev!GQ37)</f>
        <v>96</v>
      </c>
      <c r="GR37" s="25">
        <f>IF(ISBLANK(LitRev!GR37),".",LitRev!GR37)</f>
        <v>593</v>
      </c>
      <c r="GS37" s="25">
        <f>IF(ISBLANK(LitRev!GS37),".",LitRev!GS37)</f>
        <v>593</v>
      </c>
      <c r="GT37" s="25">
        <f>IF(ISBLANK(LitRev!GT37),".",LitRev!GT37)</f>
        <v>113</v>
      </c>
      <c r="GU37" s="25">
        <f>IF(ISBLANK(LitRev!GU37),".",LitRev!GU37)</f>
        <v>79</v>
      </c>
      <c r="GV37" s="25">
        <f>IF(ISBLANK(LitRev!GV37),".",LitRev!GV37)</f>
        <v>79</v>
      </c>
      <c r="GW37" s="25">
        <f>IF(ISBLANK(LitRev!GW37),".",LitRev!GW37)</f>
        <v>79</v>
      </c>
      <c r="GX37" s="25">
        <f>IF(ISBLANK(LitRev!GX37),".",LitRev!GX37)</f>
        <v>79</v>
      </c>
      <c r="GY37" s="25">
        <f>IF(ISBLANK(LitRev!GY37),".",LitRev!GY37)</f>
        <v>79</v>
      </c>
      <c r="GZ37" s="25">
        <f>IF(ISBLANK(LitRev!GZ37),".",LitRev!GZ37)</f>
        <v>79</v>
      </c>
      <c r="HA37" s="25">
        <f>IF(ISBLANK(LitRev!HA37),".",LitRev!HA37)</f>
        <v>19</v>
      </c>
      <c r="HB37" s="25">
        <f>IF(ISBLANK(LitRev!HB37),".",LitRev!HB37)</f>
        <v>222</v>
      </c>
      <c r="HC37" s="25">
        <f>IF(ISBLANK(LitRev!HC37),".",LitRev!HC37)</f>
        <v>222</v>
      </c>
      <c r="HD37" s="25">
        <f>IF(ISBLANK(LitRev!HD37),".",LitRev!HD37)</f>
        <v>123</v>
      </c>
      <c r="HE37" s="25">
        <f>IF(ISBLANK(LitRev!HE37),".",LitRev!HE37)</f>
        <v>180</v>
      </c>
      <c r="HF37" s="25">
        <f>IF(ISBLANK(LitRev!HF37),".",LitRev!HF37)</f>
        <v>180</v>
      </c>
      <c r="HG37" s="25">
        <f>IF(ISBLANK(LitRev!HG37),".",LitRev!HG37)</f>
        <v>18</v>
      </c>
      <c r="HH37" s="25">
        <f>IF(ISBLANK(LitRev!HH37),".",LitRev!HH37)</f>
        <v>18</v>
      </c>
      <c r="HI37" s="25">
        <f>IF(ISBLANK(LitRev!HI37),".",LitRev!HI37)</f>
        <v>18</v>
      </c>
      <c r="HJ37" s="25">
        <f>IF(ISBLANK(LitRev!HJ37),".",LitRev!HJ37)</f>
        <v>18</v>
      </c>
      <c r="HK37" s="25">
        <f>IF(ISBLANK(LitRev!HK37),".",LitRev!HK37)</f>
        <v>168</v>
      </c>
      <c r="HL37" s="25">
        <f>IF(ISBLANK(LitRev!HL37),".",LitRev!HL37)</f>
        <v>168</v>
      </c>
      <c r="HM37" s="25">
        <f>IF(ISBLANK(LitRev!HM37),".",LitRev!HM37)</f>
        <v>168</v>
      </c>
      <c r="HN37" s="25">
        <f>IF(ISBLANK(LitRev!HN37),".",LitRev!HN37)</f>
        <v>168</v>
      </c>
      <c r="HO37" s="25">
        <f>IF(ISBLANK(LitRev!HO37),".",LitRev!HO37)</f>
        <v>165</v>
      </c>
      <c r="HP37" s="25">
        <f>IF(ISBLANK(LitRev!HP37),".",LitRev!HP37)</f>
        <v>165</v>
      </c>
      <c r="HQ37" s="25">
        <f>IF(ISBLANK(LitRev!HQ37),".",LitRev!HQ37)</f>
        <v>165</v>
      </c>
      <c r="HR37" s="25">
        <f>IF(ISBLANK(LitRev!HR37),".",LitRev!HR37)</f>
        <v>165</v>
      </c>
      <c r="HS37" s="25">
        <f>IF(ISBLANK(LitRev!HS37),".",LitRev!HS37)</f>
        <v>8</v>
      </c>
      <c r="HT37" s="25">
        <f>IF(ISBLANK(LitRev!HT37),".",LitRev!HT37)</f>
        <v>112</v>
      </c>
      <c r="HU37" s="25">
        <f>IF(ISBLANK(LitRev!HU37),".",LitRev!HU37)</f>
        <v>439</v>
      </c>
      <c r="HV37" s="25">
        <f>IF(ISBLANK(LitRev!HV37),".",LitRev!HV37)</f>
        <v>439</v>
      </c>
      <c r="HW37" s="25">
        <f>IF(ISBLANK(LitRev!HW37),".",LitRev!HW37)</f>
        <v>139</v>
      </c>
      <c r="HX37" s="25">
        <f>IF(ISBLANK(LitRev!HX37),".",LitRev!HX37)</f>
        <v>139</v>
      </c>
      <c r="HY37" s="25">
        <f>IF(ISBLANK(LitRev!HY37),".",LitRev!HY37)</f>
        <v>124</v>
      </c>
      <c r="HZ37" s="25">
        <f>IF(ISBLANK(LitRev!HZ37),".",LitRev!HZ37)</f>
        <v>124</v>
      </c>
      <c r="IA37" s="25">
        <f>IF(ISBLANK(LitRev!IA37),".",LitRev!IA37)</f>
        <v>311</v>
      </c>
      <c r="IB37" s="25">
        <f>IF(ISBLANK(LitRev!IB37),".",LitRev!IB37)</f>
        <v>311</v>
      </c>
      <c r="IC37" s="25">
        <f>IF(ISBLANK(LitRev!IC37),".",LitRev!IC37)</f>
        <v>311</v>
      </c>
      <c r="ID37" s="25">
        <f>IF(ISBLANK(LitRev!ID37),".",LitRev!ID37)</f>
        <v>311</v>
      </c>
      <c r="IE37" s="25">
        <f>IF(ISBLANK(LitRev!IE37),".",LitRev!IE37)</f>
        <v>117</v>
      </c>
      <c r="IF37" s="25">
        <f>IF(ISBLANK(LitRev!IF37),".",LitRev!IF37)</f>
        <v>105</v>
      </c>
      <c r="IG37" s="25">
        <f>IF(ISBLANK(LitRev!IG37),".",LitRev!IG37)</f>
        <v>92</v>
      </c>
      <c r="IH37" s="25">
        <f>IF(ISBLANK(LitRev!IH37),".",LitRev!IH37)</f>
        <v>92</v>
      </c>
      <c r="II37" s="25">
        <f>IF(ISBLANK(LitRev!II37),".",LitRev!II37)</f>
        <v>92</v>
      </c>
      <c r="IJ37" s="25">
        <f>IF(ISBLANK(LitRev!IJ37),".",LitRev!IJ37)</f>
        <v>92</v>
      </c>
      <c r="IK37" s="25">
        <f>IF(ISBLANK(LitRev!IK37),".",LitRev!IK37)</f>
        <v>92</v>
      </c>
      <c r="IL37" s="25">
        <f>IF(ISBLANK(LitRev!IL37),".",LitRev!IL37)</f>
        <v>92</v>
      </c>
      <c r="IM37" s="25">
        <f>IF(ISBLANK(LitRev!IM37),".",LitRev!IM37)</f>
        <v>92</v>
      </c>
      <c r="IN37" s="25">
        <f>IF(ISBLANK(LitRev!IN37),".",LitRev!IN37)</f>
        <v>92</v>
      </c>
      <c r="IO37" s="25">
        <f>IF(ISBLANK(LitRev!IO37),".",LitRev!IO37)</f>
        <v>92</v>
      </c>
      <c r="IP37" s="25">
        <f>IF(ISBLANK(LitRev!IP37),".",LitRev!IP37)</f>
        <v>92</v>
      </c>
      <c r="IQ37" s="25">
        <f>IF(ISBLANK(LitRev!IQ37),".",LitRev!IQ37)</f>
        <v>92</v>
      </c>
      <c r="IR37" s="25">
        <f>IF(ISBLANK(LitRev!IR37),".",LitRev!IR37)</f>
        <v>92</v>
      </c>
      <c r="IS37" s="25">
        <f>IF(ISBLANK(LitRev!IS37),".",LitRev!IS37)</f>
        <v>92</v>
      </c>
      <c r="IT37" s="25">
        <f>IF(ISBLANK(LitRev!IT37),".",LitRev!IT37)</f>
        <v>92</v>
      </c>
      <c r="IU37" s="25">
        <f>IF(ISBLANK(LitRev!IU37),".",LitRev!IU37)</f>
        <v>92</v>
      </c>
      <c r="IV37" s="25">
        <f>IF(ISBLANK(LitRev!IV37),".",LitRev!IV37)</f>
        <v>92</v>
      </c>
      <c r="IW37" s="25">
        <f>IF(ISBLANK(LitRev!IW37),".",LitRev!IW37)</f>
        <v>92</v>
      </c>
      <c r="IX37" s="25">
        <f>IF(ISBLANK(LitRev!IX37),".",LitRev!IX37)</f>
        <v>92</v>
      </c>
      <c r="IY37" s="25">
        <f>IF(ISBLANK(LitRev!IY37),".",LitRev!IY37)</f>
        <v>92</v>
      </c>
      <c r="IZ37" s="25">
        <f>IF(ISBLANK(LitRev!IZ37),".",LitRev!IZ37)</f>
        <v>92</v>
      </c>
      <c r="JA37" s="25">
        <f>IF(ISBLANK(LitRev!JA37),".",LitRev!JA37)</f>
        <v>92</v>
      </c>
      <c r="JB37" s="25">
        <f>IF(ISBLANK(LitRev!JB37),".",LitRev!JB37)</f>
        <v>92</v>
      </c>
      <c r="JC37" s="25">
        <f>IF(ISBLANK(LitRev!JC37),".",LitRev!JC37)</f>
        <v>92</v>
      </c>
      <c r="JD37" s="25">
        <f>IF(ISBLANK(LitRev!JD37),".",LitRev!JD37)</f>
        <v>92</v>
      </c>
      <c r="JE37" s="25">
        <f>IF(ISBLANK(LitRev!JE37),".",LitRev!JE37)</f>
        <v>92</v>
      </c>
      <c r="JF37" s="25">
        <f>IF(ISBLANK(LitRev!JF37),".",LitRev!JF37)</f>
        <v>92</v>
      </c>
      <c r="JG37" s="25">
        <f>IF(ISBLANK(LitRev!JG37),".",LitRev!JG37)</f>
        <v>92</v>
      </c>
      <c r="JH37" s="25">
        <f>IF(ISBLANK(LitRev!JH37),".",LitRev!JH37)</f>
        <v>92</v>
      </c>
      <c r="JI37" s="25">
        <f>IF(ISBLANK(LitRev!JI37),".",LitRev!JI37)</f>
        <v>92</v>
      </c>
      <c r="JJ37" s="25">
        <f>IF(ISBLANK(LitRev!JJ37),".",LitRev!JJ37)</f>
        <v>92</v>
      </c>
      <c r="JK37" s="25">
        <f>IF(ISBLANK(LitRev!JK37),".",LitRev!JK37)</f>
        <v>92</v>
      </c>
      <c r="JL37" s="25">
        <f>IF(ISBLANK(LitRev!JL37),".",LitRev!JL37)</f>
        <v>92</v>
      </c>
      <c r="JM37" s="25">
        <f>IF(ISBLANK(LitRev!JM37),".",LitRev!JM37)</f>
        <v>92</v>
      </c>
      <c r="JN37" s="25">
        <f>IF(ISBLANK(LitRev!JN37),".",LitRev!JN37)</f>
        <v>92</v>
      </c>
      <c r="JO37" s="25">
        <f>IF(ISBLANK(LitRev!JO37),".",LitRev!JO37)</f>
        <v>92</v>
      </c>
      <c r="JP37" s="25">
        <f>IF(ISBLANK(LitRev!JP37),".",LitRev!JP37)</f>
        <v>92</v>
      </c>
      <c r="JQ37" s="25">
        <f>IF(ISBLANK(LitRev!JQ37),".",LitRev!JQ37)</f>
        <v>92</v>
      </c>
      <c r="JR37" s="25">
        <f>IF(ISBLANK(LitRev!JR37),".",LitRev!JR37)</f>
        <v>92</v>
      </c>
      <c r="JS37" s="25">
        <f>IF(ISBLANK(LitRev!JS37),".",LitRev!JS37)</f>
        <v>92</v>
      </c>
      <c r="JT37" s="25">
        <f>IF(ISBLANK(LitRev!JT37),".",LitRev!JT37)</f>
        <v>92</v>
      </c>
      <c r="JU37" s="25">
        <f>IF(ISBLANK(LitRev!JU37),".",LitRev!JU37)</f>
        <v>92</v>
      </c>
      <c r="JV37" s="25">
        <f>IF(ISBLANK(LitRev!JV37),".",LitRev!JV37)</f>
        <v>92</v>
      </c>
      <c r="JW37" s="25">
        <f>IF(ISBLANK(LitRev!JW37),".",LitRev!JW37)</f>
        <v>92</v>
      </c>
      <c r="JX37" s="25">
        <f>IF(ISBLANK(LitRev!JX37),".",LitRev!JX37)</f>
        <v>92</v>
      </c>
      <c r="JY37" s="25">
        <f>IF(ISBLANK(LitRev!JY37),".",LitRev!JY37)</f>
        <v>92</v>
      </c>
      <c r="JZ37" s="25">
        <f>IF(ISBLANK(LitRev!JZ37),".",LitRev!JZ37)</f>
        <v>92</v>
      </c>
      <c r="KA37" s="25">
        <f>IF(ISBLANK(LitRev!KA37),".",LitRev!KA37)</f>
        <v>92</v>
      </c>
      <c r="KB37" s="25">
        <f>IF(ISBLANK(LitRev!KB37),".",LitRev!KB37)</f>
        <v>92</v>
      </c>
      <c r="KC37" s="25">
        <f>IF(ISBLANK(LitRev!KC37),".",LitRev!KC37)</f>
        <v>92</v>
      </c>
      <c r="KD37" s="25">
        <f>IF(ISBLANK(LitRev!KD37),".",LitRev!KD37)</f>
        <v>92</v>
      </c>
      <c r="KE37" s="25">
        <f>IF(ISBLANK(LitRev!KE37),".",LitRev!KE37)</f>
        <v>92</v>
      </c>
      <c r="KF37" s="25">
        <f>IF(ISBLANK(LitRev!KF37),".",LitRev!KF37)</f>
        <v>92</v>
      </c>
      <c r="KG37" s="25">
        <f>IF(ISBLANK(LitRev!KG37),".",LitRev!KG37)</f>
        <v>92</v>
      </c>
      <c r="KH37" s="25">
        <f>IF(ISBLANK(LitRev!KH37),".",LitRev!KH37)</f>
        <v>92</v>
      </c>
      <c r="KI37" s="25">
        <f>IF(ISBLANK(LitRev!KI37),".",LitRev!KI37)</f>
        <v>92</v>
      </c>
      <c r="KJ37" s="25">
        <f>IF(ISBLANK(LitRev!KJ37),".",LitRev!KJ37)</f>
        <v>92</v>
      </c>
      <c r="KK37" s="25">
        <f>IF(ISBLANK(LitRev!KK37),".",LitRev!KK37)</f>
        <v>92</v>
      </c>
      <c r="KL37" s="25">
        <f>IF(ISBLANK(LitRev!KL37),".",LitRev!KL37)</f>
        <v>92</v>
      </c>
      <c r="KM37" s="25">
        <f>IF(ISBLANK(LitRev!KM37),".",LitRev!KM37)</f>
        <v>92</v>
      </c>
      <c r="KN37" s="25">
        <f>IF(ISBLANK(LitRev!KN37),".",LitRev!KN37)</f>
        <v>92</v>
      </c>
      <c r="KO37" s="25">
        <f>IF(ISBLANK(LitRev!KO37),".",LitRev!KO37)</f>
        <v>92</v>
      </c>
      <c r="KP37" s="25">
        <f>IF(ISBLANK(LitRev!KP37),".",LitRev!KP37)</f>
        <v>92</v>
      </c>
      <c r="KQ37" s="25">
        <f>IF(ISBLANK(LitRev!KQ37),".",LitRev!KQ37)</f>
        <v>92</v>
      </c>
      <c r="KR37" s="25">
        <f>IF(ISBLANK(LitRev!KR37),".",LitRev!KR37)</f>
        <v>92</v>
      </c>
      <c r="KS37" s="25">
        <f>IF(ISBLANK(LitRev!KS37),".",LitRev!KS37)</f>
        <v>92</v>
      </c>
      <c r="KT37" s="25">
        <f>IF(ISBLANK(LitRev!KT37),".",LitRev!KT37)</f>
        <v>92</v>
      </c>
      <c r="KU37" s="25">
        <f>IF(ISBLANK(LitRev!KU37),".",LitRev!KU37)</f>
        <v>92</v>
      </c>
      <c r="KV37" s="25">
        <f>IF(ISBLANK(LitRev!KV37),".",LitRev!KV37)</f>
        <v>92</v>
      </c>
      <c r="KW37" s="25">
        <f>IF(ISBLANK(LitRev!KW37),".",LitRev!KW37)</f>
        <v>92</v>
      </c>
      <c r="KX37" s="25">
        <f>IF(ISBLANK(LitRev!KX37),".",LitRev!KX37)</f>
        <v>92</v>
      </c>
      <c r="KY37" s="25">
        <f>IF(ISBLANK(LitRev!KY37),".",LitRev!KY37)</f>
        <v>92</v>
      </c>
      <c r="KZ37" s="25">
        <f>IF(ISBLANK(LitRev!KZ37),".",LitRev!KZ37)</f>
        <v>92</v>
      </c>
      <c r="LA37" s="25">
        <f>IF(ISBLANK(LitRev!LA37),".",LitRev!LA37)</f>
        <v>92</v>
      </c>
      <c r="LB37" s="25">
        <f>IF(ISBLANK(LitRev!LB37),".",LitRev!LB37)</f>
        <v>92</v>
      </c>
      <c r="LC37" s="25">
        <f>IF(ISBLANK(LitRev!LC37),".",LitRev!LC37)</f>
        <v>92</v>
      </c>
      <c r="LD37" s="25">
        <f>IF(ISBLANK(LitRev!LD37),".",LitRev!LD37)</f>
        <v>92</v>
      </c>
      <c r="LE37" s="25">
        <f>IF(ISBLANK(LitRev!LE37),".",LitRev!LE37)</f>
        <v>130</v>
      </c>
      <c r="LF37" s="25">
        <f>IF(ISBLANK(LitRev!LF37),".",LitRev!LF37)</f>
        <v>130</v>
      </c>
      <c r="LG37" s="25">
        <f>IF(ISBLANK(LitRev!LG37),".",LitRev!LG37)</f>
        <v>197</v>
      </c>
      <c r="LH37" s="25">
        <f>IF(ISBLANK(LitRev!LH37),".",LitRev!LH37)</f>
        <v>197</v>
      </c>
      <c r="LI37" s="25">
        <f>IF(ISBLANK(LitRev!LI37),".",LitRev!LI37)</f>
        <v>85</v>
      </c>
      <c r="LJ37" s="25">
        <f>IF(ISBLANK(LitRev!LJ37),".",LitRev!LJ37)</f>
        <v>85</v>
      </c>
      <c r="LK37" s="25">
        <f>IF(ISBLANK(LitRev!LK37),".",LitRev!LK37)</f>
        <v>49</v>
      </c>
      <c r="LL37" s="25">
        <f>IF(ISBLANK(LitRev!LL37),".",LitRev!LL37)</f>
        <v>129</v>
      </c>
      <c r="LM37" s="25">
        <f>IF(ISBLANK(LitRev!LM37),".",LitRev!LM37)</f>
        <v>129</v>
      </c>
      <c r="LN37" s="25">
        <f>IF(ISBLANK(LitRev!LN37),".",LitRev!LN37)</f>
        <v>129</v>
      </c>
      <c r="LO37" s="25">
        <f>IF(ISBLANK(LitRev!LO37),".",LitRev!LO37)</f>
        <v>129</v>
      </c>
      <c r="LP37" s="25">
        <f>IF(ISBLANK(LitRev!LP37),".",LitRev!LP37)</f>
        <v>129</v>
      </c>
      <c r="LQ37" s="25">
        <f>IF(ISBLANK(LitRev!LQ37),".",LitRev!LQ37)</f>
        <v>129</v>
      </c>
      <c r="LR37" s="25">
        <f>IF(ISBLANK(LitRev!LR37),".",LitRev!LR37)</f>
        <v>129</v>
      </c>
      <c r="LS37" s="25">
        <f>IF(ISBLANK(LitRev!LS37),".",LitRev!LS37)</f>
        <v>129</v>
      </c>
      <c r="LT37" s="25">
        <f>IF(ISBLANK(LitRev!LT37),".",LitRev!LT37)</f>
        <v>129</v>
      </c>
      <c r="LU37" s="25">
        <f>IF(ISBLANK(LitRev!LU37),".",LitRev!LU37)</f>
        <v>118</v>
      </c>
      <c r="LV37" s="25">
        <f>IF(ISBLANK(LitRev!LV37),".",LitRev!LV37)</f>
        <v>118</v>
      </c>
      <c r="LW37" s="25">
        <f>IF(ISBLANK(LitRev!LW37),".",LitRev!LW37)</f>
        <v>118</v>
      </c>
      <c r="LX37" s="25">
        <f>IF(ISBLANK(LitRev!LX37),".",LitRev!LX37)</f>
        <v>118</v>
      </c>
      <c r="LY37" s="25">
        <f>IF(ISBLANK(LitRev!LY37),".",LitRev!LY37)</f>
        <v>118</v>
      </c>
      <c r="LZ37" s="25">
        <f>IF(ISBLANK(LitRev!LZ37),".",LitRev!LZ37)</f>
        <v>118</v>
      </c>
      <c r="MA37" s="25">
        <f>IF(ISBLANK(LitRev!MA37),".",LitRev!MA37)</f>
        <v>118</v>
      </c>
      <c r="MB37" s="25">
        <f>IF(ISBLANK(LitRev!MB37),".",LitRev!MB37)</f>
        <v>118</v>
      </c>
      <c r="MC37" s="25">
        <f>IF(ISBLANK(LitRev!MC37),".",LitRev!MC37)</f>
        <v>118</v>
      </c>
      <c r="MD37" s="25">
        <f>IF(ISBLANK(LitRev!MD37),".",LitRev!MD37)</f>
        <v>118</v>
      </c>
      <c r="ME37" s="25">
        <f>IF(ISBLANK(LitRev!ME37),".",LitRev!ME37)</f>
        <v>92</v>
      </c>
      <c r="MF37" s="25">
        <f>IF(ISBLANK(LitRev!MF37),".",LitRev!MF37)</f>
        <v>210</v>
      </c>
      <c r="MG37" s="25">
        <f>IF(ISBLANK(LitRev!MG37),".",LitRev!MG37)</f>
        <v>210</v>
      </c>
      <c r="MH37" s="25">
        <f>IF(ISBLANK(LitRev!MH37),".",LitRev!MH37)</f>
        <v>174</v>
      </c>
      <c r="MI37" s="25">
        <f>IF(ISBLANK(LitRev!MI37),".",LitRev!MI37)</f>
        <v>102</v>
      </c>
      <c r="MJ37" s="25">
        <f>IF(ISBLANK(LitRev!MJ37),".",LitRev!MJ37)</f>
        <v>102</v>
      </c>
      <c r="MK37" s="25">
        <f>IF(ISBLANK(LitRev!MK37),".",LitRev!MK37)</f>
        <v>102</v>
      </c>
      <c r="ML37" s="25">
        <f>IF(ISBLANK(LitRev!ML37),".",LitRev!ML37)</f>
        <v>102</v>
      </c>
      <c r="MM37" s="25">
        <f>IF(ISBLANK(LitRev!MM37),".",LitRev!MM37)</f>
        <v>185</v>
      </c>
      <c r="MN37" s="25">
        <f>IF(ISBLANK(LitRev!MN37),".",LitRev!MN37)</f>
        <v>185</v>
      </c>
      <c r="MO37" s="25">
        <f>IF(ISBLANK(LitRev!MO37),".",LitRev!MO37)</f>
        <v>185</v>
      </c>
      <c r="MP37" s="25">
        <f>IF(ISBLANK(LitRev!MP37),".",LitRev!MP37)</f>
        <v>185</v>
      </c>
      <c r="MQ37" s="25">
        <f>IF(ISBLANK(LitRev!MQ37),".",LitRev!MQ37)</f>
        <v>185</v>
      </c>
      <c r="MR37" s="25">
        <f>IF(ISBLANK(LitRev!MR37),".",LitRev!MR37)</f>
        <v>185</v>
      </c>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row>
    <row r="38" spans="1:483" x14ac:dyDescent="0.25">
      <c r="A38" s="65" t="s">
        <v>1156</v>
      </c>
      <c r="B38" t="s">
        <v>1923</v>
      </c>
      <c r="C38" s="25">
        <f>IF(ISBLANK(LitRev!C38),".",LitRev!C38)</f>
        <v>0</v>
      </c>
      <c r="D38" s="25">
        <f>IF(ISBLANK(LitRev!D38),".",LitRev!D38)</f>
        <v>0</v>
      </c>
      <c r="E38" s="25">
        <f>IF(ISBLANK(LitRev!E38),".",LitRev!E38)</f>
        <v>0</v>
      </c>
      <c r="F38" s="25">
        <f>IF(ISBLANK(LitRev!F38),".",LitRev!F38)</f>
        <v>0</v>
      </c>
      <c r="G38" s="25">
        <f>IF(ISBLANK(LitRev!G38),".",LitRev!G38)</f>
        <v>0</v>
      </c>
      <c r="H38" s="25">
        <f>IF(ISBLANK(LitRev!H38),".",LitRev!H38)</f>
        <v>0</v>
      </c>
      <c r="I38" s="25">
        <f>IF(ISBLANK(LitRev!I38),".",LitRev!I38)</f>
        <v>0</v>
      </c>
      <c r="J38" s="25">
        <f>IF(ISBLANK(LitRev!J38),".",LitRev!J38)</f>
        <v>0</v>
      </c>
      <c r="K38" s="25">
        <f>IF(ISBLANK(LitRev!K38),".",LitRev!K38)</f>
        <v>0</v>
      </c>
      <c r="L38" s="25">
        <f>IF(ISBLANK(LitRev!L38),".",LitRev!L38)</f>
        <v>0</v>
      </c>
      <c r="M38" s="25">
        <f>IF(ISBLANK(LitRev!M38),".",LitRev!M38)</f>
        <v>0</v>
      </c>
      <c r="N38" s="25">
        <f>IF(ISBLANK(LitRev!N38),".",LitRev!N38)</f>
        <v>0</v>
      </c>
      <c r="O38" s="25">
        <f>IF(ISBLANK(LitRev!O38),".",LitRev!O38)</f>
        <v>0</v>
      </c>
      <c r="P38" s="25">
        <f>IF(ISBLANK(LitRev!P38),".",LitRev!P38)</f>
        <v>0</v>
      </c>
      <c r="Q38" s="25">
        <f>IF(ISBLANK(LitRev!Q38),".",LitRev!Q38)</f>
        <v>0</v>
      </c>
      <c r="R38" s="25">
        <f>IF(ISBLANK(LitRev!R38),".",LitRev!R38)</f>
        <v>0</v>
      </c>
      <c r="S38" s="25">
        <f>IF(ISBLANK(LitRev!S38),".",LitRev!S38)</f>
        <v>0</v>
      </c>
      <c r="T38" s="25">
        <f>IF(ISBLANK(LitRev!T38),".",LitRev!T38)</f>
        <v>0</v>
      </c>
      <c r="U38" s="25">
        <f>IF(ISBLANK(LitRev!U38),".",LitRev!U38)</f>
        <v>0</v>
      </c>
      <c r="V38" s="25">
        <f>IF(ISBLANK(LitRev!V38),".",LitRev!V38)</f>
        <v>0</v>
      </c>
      <c r="W38" s="25">
        <f>IF(ISBLANK(LitRev!W38),".",LitRev!W38)</f>
        <v>0</v>
      </c>
      <c r="X38" s="25">
        <f>IF(ISBLANK(LitRev!X38),".",LitRev!X38)</f>
        <v>0</v>
      </c>
      <c r="Y38" s="25">
        <f>IF(ISBLANK(LitRev!Y38),".",LitRev!Y38)</f>
        <v>0</v>
      </c>
      <c r="Z38" s="25">
        <f>IF(ISBLANK(LitRev!Z38),".",LitRev!Z38)</f>
        <v>0</v>
      </c>
      <c r="AA38" s="25">
        <f>IF(ISBLANK(LitRev!AA38),".",LitRev!AA38)</f>
        <v>0</v>
      </c>
      <c r="AB38" s="25">
        <f>IF(ISBLANK(LitRev!AB38),".",LitRev!AB38)</f>
        <v>0</v>
      </c>
      <c r="AC38" s="25">
        <f>IF(ISBLANK(LitRev!AC38),".",LitRev!AC38)</f>
        <v>0</v>
      </c>
      <c r="AD38" s="25">
        <f>IF(ISBLANK(LitRev!AD38),".",LitRev!AD38)</f>
        <v>0</v>
      </c>
      <c r="AE38" s="25">
        <f>IF(ISBLANK(LitRev!AE38),".",LitRev!AE38)</f>
        <v>0</v>
      </c>
      <c r="AF38" s="25">
        <f>IF(ISBLANK(LitRev!AF38),".",LitRev!AF38)</f>
        <v>0</v>
      </c>
      <c r="AG38" s="25">
        <f>IF(ISBLANK(LitRev!AG38),".",LitRev!AG38)</f>
        <v>0</v>
      </c>
      <c r="AH38" s="25">
        <f>IF(ISBLANK(LitRev!AH38),".",LitRev!AH38)</f>
        <v>0</v>
      </c>
      <c r="AI38" s="25">
        <f>IF(ISBLANK(LitRev!AI38),".",LitRev!AI38)</f>
        <v>0</v>
      </c>
      <c r="AJ38" s="25">
        <f>IF(ISBLANK(LitRev!AJ38),".",LitRev!AJ38)</f>
        <v>1</v>
      </c>
      <c r="AK38" s="25">
        <f>IF(ISBLANK(LitRev!AK38),".",LitRev!AK38)</f>
        <v>1</v>
      </c>
      <c r="AL38" s="25">
        <f>IF(ISBLANK(LitRev!AL38),".",LitRev!AL38)</f>
        <v>1</v>
      </c>
      <c r="AM38" s="25">
        <f>IF(ISBLANK(LitRev!AM38),".",LitRev!AM38)</f>
        <v>1</v>
      </c>
      <c r="AN38" s="25">
        <f>IF(ISBLANK(LitRev!AN38),".",LitRev!AN38)</f>
        <v>1</v>
      </c>
      <c r="AO38" s="25">
        <f>IF(ISBLANK(LitRev!AO38),".",LitRev!AO38)</f>
        <v>0</v>
      </c>
      <c r="AP38" s="25">
        <f>IF(ISBLANK(LitRev!AP38),".",LitRev!AP38)</f>
        <v>0</v>
      </c>
      <c r="AQ38" s="25">
        <f>IF(ISBLANK(LitRev!AQ38),".",LitRev!AQ38)</f>
        <v>0</v>
      </c>
      <c r="AR38" s="25">
        <f>IF(ISBLANK(LitRev!AR38),".",LitRev!AR38)</f>
        <v>2</v>
      </c>
      <c r="AS38" s="25">
        <f>IF(ISBLANK(LitRev!AS38),".",LitRev!AS38)</f>
        <v>2</v>
      </c>
      <c r="AT38" s="25">
        <f>IF(ISBLANK(LitRev!AT38),".",LitRev!AT38)</f>
        <v>2</v>
      </c>
      <c r="AU38" s="25">
        <f>IF(ISBLANK(LitRev!AU38),".",LitRev!AU38)</f>
        <v>2</v>
      </c>
      <c r="AV38" s="25">
        <f>IF(ISBLANK(LitRev!AV38),".",LitRev!AV38)</f>
        <v>2</v>
      </c>
      <c r="AW38" s="25">
        <f>IF(ISBLANK(LitRev!AW38),".",LitRev!AW38)</f>
        <v>2</v>
      </c>
      <c r="AX38" s="25">
        <f>IF(ISBLANK(LitRev!AX38),".",LitRev!AX38)</f>
        <v>2</v>
      </c>
      <c r="AY38" s="25">
        <f>IF(ISBLANK(LitRev!AY38),".",LitRev!AY38)</f>
        <v>101</v>
      </c>
      <c r="AZ38" s="25">
        <f>IF(ISBLANK(LitRev!AZ38),".",LitRev!AZ38)</f>
        <v>101</v>
      </c>
      <c r="BA38" s="25">
        <f>IF(ISBLANK(LitRev!BA38),".",LitRev!BA38)</f>
        <v>44</v>
      </c>
      <c r="BB38" s="25">
        <f>IF(ISBLANK(LitRev!BB38),".",LitRev!BB38)</f>
        <v>44</v>
      </c>
      <c r="BC38" s="25">
        <f>IF(ISBLANK(LitRev!BC38),".",LitRev!BC38)</f>
        <v>44</v>
      </c>
      <c r="BD38" s="25">
        <f>IF(ISBLANK(LitRev!BD38),".",LitRev!BD38)</f>
        <v>44</v>
      </c>
      <c r="BE38" s="25">
        <f>IF(ISBLANK(LitRev!BE38),".",LitRev!BE38)</f>
        <v>2</v>
      </c>
      <c r="BF38" s="25">
        <f>IF(ISBLANK(LitRev!BF38),".",LitRev!BF38)</f>
        <v>2</v>
      </c>
      <c r="BG38" s="25">
        <f>IF(ISBLANK(LitRev!BG38),".",LitRev!BG38)</f>
        <v>107</v>
      </c>
      <c r="BH38" s="25">
        <f>IF(ISBLANK(LitRev!BH38),".",LitRev!BH38)</f>
        <v>107</v>
      </c>
      <c r="BI38" s="25">
        <f>IF(ISBLANK(LitRev!BI38),".",LitRev!BI38)</f>
        <v>107</v>
      </c>
      <c r="BJ38" s="25">
        <f>IF(ISBLANK(LitRev!BJ38),".",LitRev!BJ38)</f>
        <v>3</v>
      </c>
      <c r="BK38" s="25">
        <f>IF(ISBLANK(LitRev!BK38),".",LitRev!BK38)</f>
        <v>3</v>
      </c>
      <c r="BL38" s="25">
        <f>IF(ISBLANK(LitRev!BL38),".",LitRev!BL38)</f>
        <v>0</v>
      </c>
      <c r="BM38" s="25">
        <f>IF(ISBLANK(LitRev!BM38),".",LitRev!BM38)</f>
        <v>0</v>
      </c>
      <c r="BN38" s="25">
        <f>IF(ISBLANK(LitRev!BN38),".",LitRev!BN38)</f>
        <v>0</v>
      </c>
      <c r="BO38" s="25">
        <f>IF(ISBLANK(LitRev!BO38),".",LitRev!BO38)</f>
        <v>0</v>
      </c>
      <c r="BP38" s="25">
        <f>IF(ISBLANK(LitRev!BP38),".",LitRev!BP38)</f>
        <v>0</v>
      </c>
      <c r="BQ38" s="25">
        <f>IF(ISBLANK(LitRev!BQ38),".",LitRev!BQ38)</f>
        <v>0</v>
      </c>
      <c r="BR38" s="25">
        <f>IF(ISBLANK(LitRev!BR38),".",LitRev!BR38)</f>
        <v>0</v>
      </c>
      <c r="BS38" s="25">
        <f>IF(ISBLANK(LitRev!BS38),".",LitRev!BS38)</f>
        <v>0</v>
      </c>
      <c r="BT38" s="25">
        <f>IF(ISBLANK(LitRev!BT38),".",LitRev!BT38)</f>
        <v>12</v>
      </c>
      <c r="BU38" s="25">
        <f>IF(ISBLANK(LitRev!BU38),".",LitRev!BU38)</f>
        <v>12</v>
      </c>
      <c r="BV38" s="25">
        <f>IF(ISBLANK(LitRev!BV38),".",LitRev!BV38)</f>
        <v>12</v>
      </c>
      <c r="BW38" s="25">
        <f>IF(ISBLANK(LitRev!BW38),".",LitRev!BW38)</f>
        <v>12</v>
      </c>
      <c r="BX38" s="25">
        <f>IF(ISBLANK(LitRev!BX38),".",LitRev!BX38)</f>
        <v>12</v>
      </c>
      <c r="BY38" s="25">
        <f>IF(ISBLANK(LitRev!BY38),".",LitRev!BY38)</f>
        <v>12</v>
      </c>
      <c r="BZ38" s="25">
        <f>IF(ISBLANK(LitRev!BZ38),".",LitRev!BZ38)</f>
        <v>0</v>
      </c>
      <c r="CA38" s="25">
        <f>IF(ISBLANK(LitRev!CA38),".",LitRev!CA38)</f>
        <v>1</v>
      </c>
      <c r="CB38" s="25">
        <f>IF(ISBLANK(LitRev!CB38),".",LitRev!CB38)</f>
        <v>6</v>
      </c>
      <c r="CC38" s="25">
        <f>IF(ISBLANK(LitRev!CC38),".",LitRev!CC38)</f>
        <v>6</v>
      </c>
      <c r="CD38" s="25">
        <f>IF(ISBLANK(LitRev!CD38),".",LitRev!CD38)</f>
        <v>6</v>
      </c>
      <c r="CE38" s="25">
        <f>IF(ISBLANK(LitRev!CE38),".",LitRev!CE38)</f>
        <v>6</v>
      </c>
      <c r="CF38" s="25">
        <f>IF(ISBLANK(LitRev!CF38),".",LitRev!CF38)</f>
        <v>0</v>
      </c>
      <c r="CG38" s="25">
        <f>IF(ISBLANK(LitRev!CG38),".",LitRev!CG38)</f>
        <v>0</v>
      </c>
      <c r="CH38" s="25">
        <f>IF(ISBLANK(LitRev!CH38),".",LitRev!CH38)</f>
        <v>0</v>
      </c>
      <c r="CI38" s="25">
        <f>IF(ISBLANK(LitRev!CI38),".",LitRev!CI38)</f>
        <v>0</v>
      </c>
      <c r="CJ38" s="25">
        <f>IF(ISBLANK(LitRev!CJ38),".",LitRev!CJ38)</f>
        <v>0</v>
      </c>
      <c r="CK38" s="25">
        <f>IF(ISBLANK(LitRev!CK38),".",LitRev!CK38)</f>
        <v>0</v>
      </c>
      <c r="CL38" s="25">
        <f>IF(ISBLANK(LitRev!CL38),".",LitRev!CL38)</f>
        <v>11</v>
      </c>
      <c r="CM38" s="25">
        <f>IF(ISBLANK(LitRev!CM38),".",LitRev!CM38)</f>
        <v>11</v>
      </c>
      <c r="CN38" s="25">
        <f>IF(ISBLANK(LitRev!CN38),".",LitRev!CN38)</f>
        <v>11</v>
      </c>
      <c r="CO38" s="25">
        <f>IF(ISBLANK(LitRev!CO38),".",LitRev!CO38)</f>
        <v>1</v>
      </c>
      <c r="CP38" s="25">
        <f>IF(ISBLANK(LitRev!CP38),".",LitRev!CP38)</f>
        <v>6</v>
      </c>
      <c r="CQ38" s="25">
        <f>IF(ISBLANK(LitRev!CQ38),".",LitRev!CQ38)</f>
        <v>77</v>
      </c>
      <c r="CR38" s="25">
        <f>IF(ISBLANK(LitRev!CR38),".",LitRev!CR38)</f>
        <v>77</v>
      </c>
      <c r="CS38" s="25">
        <f>IF(ISBLANK(LitRev!CS38),".",LitRev!CS38)</f>
        <v>77</v>
      </c>
      <c r="CT38" s="25">
        <f>IF(ISBLANK(LitRev!CT38),".",LitRev!CT38)</f>
        <v>0</v>
      </c>
      <c r="CU38" s="25">
        <f>IF(ISBLANK(LitRev!CU38),".",LitRev!CU38)</f>
        <v>0</v>
      </c>
      <c r="CV38" s="25">
        <f>IF(ISBLANK(LitRev!CV38),".",LitRev!CV38)</f>
        <v>0</v>
      </c>
      <c r="CW38" s="25">
        <f>IF(ISBLANK(LitRev!CW38),".",LitRev!CW38)</f>
        <v>0</v>
      </c>
      <c r="CX38" s="25">
        <f>IF(ISBLANK(LitRev!CX38),".",LitRev!CX38)</f>
        <v>0</v>
      </c>
      <c r="CY38" s="25">
        <f>IF(ISBLANK(LitRev!CY38),".",LitRev!CY38)</f>
        <v>0</v>
      </c>
      <c r="CZ38" s="25">
        <f>IF(ISBLANK(LitRev!CZ38),".",LitRev!CZ38)</f>
        <v>0</v>
      </c>
      <c r="DA38" s="25">
        <f>IF(ISBLANK(LitRev!DA38),".",LitRev!DA38)</f>
        <v>0</v>
      </c>
      <c r="DB38" s="25">
        <f>IF(ISBLANK(LitRev!DB38),".",LitRev!DB38)</f>
        <v>60</v>
      </c>
      <c r="DC38" s="25">
        <f>IF(ISBLANK(LitRev!DC38),".",LitRev!DC38)</f>
        <v>60</v>
      </c>
      <c r="DD38" s="25">
        <f>IF(ISBLANK(LitRev!DD38),".",LitRev!DD38)</f>
        <v>60</v>
      </c>
      <c r="DE38" s="25">
        <f>IF(ISBLANK(LitRev!DE38),".",LitRev!DE38)</f>
        <v>60</v>
      </c>
      <c r="DF38" s="25">
        <f>IF(ISBLANK(LitRev!DF38),".",LitRev!DF38)</f>
        <v>37</v>
      </c>
      <c r="DG38" s="25">
        <f>IF(ISBLANK(LitRev!DG38),".",LitRev!DG38)</f>
        <v>37</v>
      </c>
      <c r="DH38" s="25">
        <f>IF(ISBLANK(LitRev!DH38),".",LitRev!DH38)</f>
        <v>37</v>
      </c>
      <c r="DI38" s="25">
        <f>IF(ISBLANK(LitRev!DI38),".",LitRev!DI38)</f>
        <v>37</v>
      </c>
      <c r="DJ38" s="25">
        <f>IF(ISBLANK(LitRev!DJ38),".",LitRev!DJ38)</f>
        <v>72</v>
      </c>
      <c r="DK38" s="25">
        <f>IF(ISBLANK(LitRev!DK38),".",LitRev!DK38)</f>
        <v>72</v>
      </c>
      <c r="DL38" s="25">
        <f>IF(ISBLANK(LitRev!DL38),".",LitRev!DL38)</f>
        <v>72</v>
      </c>
      <c r="DM38" s="25">
        <f>IF(ISBLANK(LitRev!DM38),".",LitRev!DM38)</f>
        <v>72</v>
      </c>
      <c r="DN38" s="25">
        <f>IF(ISBLANK(LitRev!DN38),".",LitRev!DN38)</f>
        <v>72</v>
      </c>
      <c r="DO38" s="25">
        <f>IF(ISBLANK(LitRev!DO38),".",LitRev!DO38)</f>
        <v>72</v>
      </c>
      <c r="DP38" s="25">
        <f>IF(ISBLANK(LitRev!DP38),".",LitRev!DP38)</f>
        <v>72</v>
      </c>
      <c r="DQ38" s="25">
        <f>IF(ISBLANK(LitRev!DQ38),".",LitRev!DQ38)</f>
        <v>72</v>
      </c>
      <c r="DR38" s="25">
        <f>IF(ISBLANK(LitRev!DR38),".",LitRev!DR38)</f>
        <v>72</v>
      </c>
      <c r="DS38" s="25">
        <f>IF(ISBLANK(LitRev!DS38),".",LitRev!DS38)</f>
        <v>72</v>
      </c>
      <c r="DT38" s="25">
        <f>IF(ISBLANK(LitRev!DT38),".",LitRev!DT38)</f>
        <v>72</v>
      </c>
      <c r="DU38" s="25">
        <f>IF(ISBLANK(LitRev!DU38),".",LitRev!DU38)</f>
        <v>72</v>
      </c>
      <c r="DV38" s="25">
        <f>IF(ISBLANK(LitRev!DV38),".",LitRev!DV38)</f>
        <v>72</v>
      </c>
      <c r="DW38" s="25">
        <f>IF(ISBLANK(LitRev!DW38),".",LitRev!DW38)</f>
        <v>72</v>
      </c>
      <c r="DX38" s="25">
        <f>IF(ISBLANK(LitRev!DX38),".",LitRev!DX38)</f>
        <v>21</v>
      </c>
      <c r="DY38" s="25">
        <f>IF(ISBLANK(LitRev!DY38),".",LitRev!DY38)</f>
        <v>21</v>
      </c>
      <c r="DZ38" s="25">
        <f>IF(ISBLANK(LitRev!DZ38),".",LitRev!DZ38)</f>
        <v>1</v>
      </c>
      <c r="EA38" s="25">
        <f>IF(ISBLANK(LitRev!EA38),".",LitRev!EA38)</f>
        <v>1</v>
      </c>
      <c r="EB38" s="25">
        <f>IF(ISBLANK(LitRev!EB38),".",LitRev!EB38)</f>
        <v>1</v>
      </c>
      <c r="EC38" s="25">
        <f>IF(ISBLANK(LitRev!EC38),".",LitRev!EC38)</f>
        <v>1</v>
      </c>
      <c r="ED38" s="25">
        <f>IF(ISBLANK(LitRev!ED38),".",LitRev!ED38)</f>
        <v>1</v>
      </c>
      <c r="EE38" s="25">
        <f>IF(ISBLANK(LitRev!EE38),".",LitRev!EE38)</f>
        <v>1</v>
      </c>
      <c r="EF38" s="25">
        <f>IF(ISBLANK(LitRev!EF38),".",LitRev!EF38)</f>
        <v>1</v>
      </c>
      <c r="EG38" s="25">
        <f>IF(ISBLANK(LitRev!EG38),".",LitRev!EG38)</f>
        <v>1</v>
      </c>
      <c r="EH38" s="25">
        <f>IF(ISBLANK(LitRev!EH38),".",LitRev!EH38)</f>
        <v>1</v>
      </c>
      <c r="EI38" s="25">
        <f>IF(ISBLANK(LitRev!EI38),".",LitRev!EI38)</f>
        <v>1</v>
      </c>
      <c r="EJ38" s="25">
        <f>IF(ISBLANK(LitRev!EJ38),".",LitRev!EJ38)</f>
        <v>0</v>
      </c>
      <c r="EK38" s="25">
        <f>IF(ISBLANK(LitRev!EK38),".",LitRev!EK38)</f>
        <v>0</v>
      </c>
      <c r="EL38" s="25">
        <f>IF(ISBLANK(LitRev!EL38),".",LitRev!EL38)</f>
        <v>0</v>
      </c>
      <c r="EM38" s="25">
        <f>IF(ISBLANK(LitRev!EM38),".",LitRev!EM38)</f>
        <v>0</v>
      </c>
      <c r="EN38" s="25">
        <f>IF(ISBLANK(LitRev!EN38),".",LitRev!EN38)</f>
        <v>0</v>
      </c>
      <c r="EO38" s="25">
        <f>IF(ISBLANK(LitRev!EO38),".",LitRev!EO38)</f>
        <v>0</v>
      </c>
      <c r="EP38" s="25">
        <f>IF(ISBLANK(LitRev!EP38),".",LitRev!EP38)</f>
        <v>0</v>
      </c>
      <c r="EQ38" s="25">
        <f>IF(ISBLANK(LitRev!EQ38),".",LitRev!EQ38)</f>
        <v>0</v>
      </c>
      <c r="ER38" s="25">
        <f>IF(ISBLANK(LitRev!ER38),".",LitRev!ER38)</f>
        <v>0</v>
      </c>
      <c r="ES38" s="25">
        <f>IF(ISBLANK(LitRev!ES38),".",LitRev!ES38)</f>
        <v>0</v>
      </c>
      <c r="ET38" s="25">
        <f>IF(ISBLANK(LitRev!ET38),".",LitRev!ET38)</f>
        <v>0</v>
      </c>
      <c r="EU38" s="25">
        <f>IF(ISBLANK(LitRev!EU38),".",LitRev!EU38)</f>
        <v>0</v>
      </c>
      <c r="EV38" s="25">
        <f>IF(ISBLANK(LitRev!EV38),".",LitRev!EV38)</f>
        <v>0</v>
      </c>
      <c r="EW38" s="25">
        <f>IF(ISBLANK(LitRev!EW38),".",LitRev!EW38)</f>
        <v>0</v>
      </c>
      <c r="EX38" s="25">
        <f>IF(ISBLANK(LitRev!EX38),".",LitRev!EX38)</f>
        <v>0</v>
      </c>
      <c r="EY38" s="25">
        <f>IF(ISBLANK(LitRev!EY38),".",LitRev!EY38)</f>
        <v>0</v>
      </c>
      <c r="EZ38" s="25">
        <f>IF(ISBLANK(LitRev!EZ38),".",LitRev!EZ38)</f>
        <v>0</v>
      </c>
      <c r="FA38" s="25">
        <f>IF(ISBLANK(LitRev!FA38),".",LitRev!FA38)</f>
        <v>0</v>
      </c>
      <c r="FB38" s="25">
        <f>IF(ISBLANK(LitRev!FB38),".",LitRev!FB38)</f>
        <v>0</v>
      </c>
      <c r="FC38" s="25">
        <f>IF(ISBLANK(LitRev!FC38),".",LitRev!FC38)</f>
        <v>0</v>
      </c>
      <c r="FD38" s="25">
        <f>IF(ISBLANK(LitRev!FD38),".",LitRev!FD38)</f>
        <v>0</v>
      </c>
      <c r="FE38" s="25">
        <f>IF(ISBLANK(LitRev!FE38),".",LitRev!FE38)</f>
        <v>0</v>
      </c>
      <c r="FF38" s="25">
        <f>IF(ISBLANK(LitRev!FF38),".",LitRev!FF38)</f>
        <v>0</v>
      </c>
      <c r="FG38" s="25">
        <f>IF(ISBLANK(LitRev!FG38),".",LitRev!FG38)</f>
        <v>0</v>
      </c>
      <c r="FH38" s="25">
        <f>IF(ISBLANK(LitRev!FH38),".",LitRev!FH38)</f>
        <v>0</v>
      </c>
      <c r="FI38" s="25">
        <f>IF(ISBLANK(LitRev!FI38),".",LitRev!FI38)</f>
        <v>0</v>
      </c>
      <c r="FJ38" s="25">
        <f>IF(ISBLANK(LitRev!FJ38),".",LitRev!FJ38)</f>
        <v>0</v>
      </c>
      <c r="FK38" s="25">
        <f>IF(ISBLANK(LitRev!FK38),".",LitRev!FK38)</f>
        <v>0</v>
      </c>
      <c r="FL38" s="25">
        <f>IF(ISBLANK(LitRev!FL38),".",LitRev!FL38)</f>
        <v>0</v>
      </c>
      <c r="FM38" s="25">
        <f>IF(ISBLANK(LitRev!FM38),".",LitRev!FM38)</f>
        <v>0</v>
      </c>
      <c r="FN38" s="25">
        <f>IF(ISBLANK(LitRev!FN38),".",LitRev!FN38)</f>
        <v>0</v>
      </c>
      <c r="FO38" s="25">
        <f>IF(ISBLANK(LitRev!FO38),".",LitRev!FO38)</f>
        <v>0</v>
      </c>
      <c r="FP38" s="25">
        <f>IF(ISBLANK(LitRev!FP38),".",LitRev!FP38)</f>
        <v>0</v>
      </c>
      <c r="FQ38" s="25">
        <f>IF(ISBLANK(LitRev!FQ38),".",LitRev!FQ38)</f>
        <v>5</v>
      </c>
      <c r="FR38" s="25">
        <f>IF(ISBLANK(LitRev!FR38),".",LitRev!FR38)</f>
        <v>5</v>
      </c>
      <c r="FS38" s="25">
        <f>IF(ISBLANK(LitRev!FS38),".",LitRev!FS38)</f>
        <v>5</v>
      </c>
      <c r="FT38" s="25">
        <f>IF(ISBLANK(LitRev!FT38),".",LitRev!FT38)</f>
        <v>5</v>
      </c>
      <c r="FU38" s="25">
        <f>IF(ISBLANK(LitRev!FU38),".",LitRev!FU38)</f>
        <v>0</v>
      </c>
      <c r="FV38" s="25">
        <f>IF(ISBLANK(LitRev!FV38),".",LitRev!FV38)</f>
        <v>0</v>
      </c>
      <c r="FW38" s="25">
        <f>IF(ISBLANK(LitRev!FW38),".",LitRev!FW38)</f>
        <v>0</v>
      </c>
      <c r="FX38" s="25">
        <f>IF(ISBLANK(LitRev!FX38),".",LitRev!FX38)</f>
        <v>14</v>
      </c>
      <c r="FY38" s="25">
        <f>IF(ISBLANK(LitRev!FY38),".",LitRev!FY38)</f>
        <v>0</v>
      </c>
      <c r="FZ38" s="25">
        <f>IF(ISBLANK(LitRev!FZ38),".",LitRev!FZ38)</f>
        <v>0</v>
      </c>
      <c r="GA38" s="25">
        <f>IF(ISBLANK(LitRev!GA38),".",LitRev!GA38)</f>
        <v>0</v>
      </c>
      <c r="GB38" s="25">
        <f>IF(ISBLANK(LitRev!GB38),".",LitRev!GB38)</f>
        <v>0</v>
      </c>
      <c r="GC38" s="25">
        <f>IF(ISBLANK(LitRev!GC38),".",LitRev!GC38)</f>
        <v>0</v>
      </c>
      <c r="GD38" s="25">
        <f>IF(ISBLANK(LitRev!GD38),".",LitRev!GD38)</f>
        <v>0</v>
      </c>
      <c r="GE38" s="25">
        <f>IF(ISBLANK(LitRev!GE38),".",LitRev!GE38)</f>
        <v>1</v>
      </c>
      <c r="GF38" s="25">
        <f>IF(ISBLANK(LitRev!GF38),".",LitRev!GF38)</f>
        <v>1</v>
      </c>
      <c r="GG38" s="25">
        <f>IF(ISBLANK(LitRev!GG38),".",LitRev!GG38)</f>
        <v>1</v>
      </c>
      <c r="GH38" s="25">
        <f>IF(ISBLANK(LitRev!GH38),".",LitRev!GH38)</f>
        <v>0</v>
      </c>
      <c r="GI38" s="25">
        <f>IF(ISBLANK(LitRev!GI38),".",LitRev!GI38)</f>
        <v>0</v>
      </c>
      <c r="GJ38" s="25">
        <f>IF(ISBLANK(LitRev!GJ38),".",LitRev!GJ38)</f>
        <v>0</v>
      </c>
      <c r="GK38" s="25">
        <f>IF(ISBLANK(LitRev!GK38),".",LitRev!GK38)</f>
        <v>0</v>
      </c>
      <c r="GL38" s="25">
        <f>IF(ISBLANK(LitRev!GL38),".",LitRev!GL38)</f>
        <v>0</v>
      </c>
      <c r="GM38" s="25">
        <f>IF(ISBLANK(LitRev!GM38),".",LitRev!GM38)</f>
        <v>0</v>
      </c>
      <c r="GN38" s="25">
        <f>IF(ISBLANK(LitRev!GN38),".",LitRev!GN38)</f>
        <v>0</v>
      </c>
      <c r="GO38" s="25">
        <f>IF(ISBLANK(LitRev!GO38),".",LitRev!GO38)</f>
        <v>0</v>
      </c>
      <c r="GP38" s="25">
        <f>IF(ISBLANK(LitRev!GP38),".",LitRev!GP38)</f>
        <v>0</v>
      </c>
      <c r="GQ38" s="25">
        <f>IF(ISBLANK(LitRev!GQ38),".",LitRev!GQ38)</f>
        <v>0</v>
      </c>
      <c r="GR38" s="25">
        <f>IF(ISBLANK(LitRev!GR38),".",LitRev!GR38)</f>
        <v>603</v>
      </c>
      <c r="GS38" s="25">
        <f>IF(ISBLANK(LitRev!GS38),".",LitRev!GS38)</f>
        <v>603</v>
      </c>
      <c r="GT38" s="25">
        <f>IF(ISBLANK(LitRev!GT38),".",LitRev!GT38)</f>
        <v>1</v>
      </c>
      <c r="GU38" s="25">
        <f>IF(ISBLANK(LitRev!GU38),".",LitRev!GU38)</f>
        <v>1</v>
      </c>
      <c r="GV38" s="25">
        <f>IF(ISBLANK(LitRev!GV38),".",LitRev!GV38)</f>
        <v>1</v>
      </c>
      <c r="GW38" s="25">
        <f>IF(ISBLANK(LitRev!GW38),".",LitRev!GW38)</f>
        <v>1</v>
      </c>
      <c r="GX38" s="25">
        <f>IF(ISBLANK(LitRev!GX38),".",LitRev!GX38)</f>
        <v>1</v>
      </c>
      <c r="GY38" s="25">
        <f>IF(ISBLANK(LitRev!GY38),".",LitRev!GY38)</f>
        <v>1</v>
      </c>
      <c r="GZ38" s="25">
        <f>IF(ISBLANK(LitRev!GZ38),".",LitRev!GZ38)</f>
        <v>1</v>
      </c>
      <c r="HA38" s="25">
        <f>IF(ISBLANK(LitRev!HA38),".",LitRev!HA38)</f>
        <v>0</v>
      </c>
      <c r="HB38" s="25">
        <f>IF(ISBLANK(LitRev!HB38),".",LitRev!HB38)</f>
        <v>5</v>
      </c>
      <c r="HC38" s="25">
        <f>IF(ISBLANK(LitRev!HC38),".",LitRev!HC38)</f>
        <v>5</v>
      </c>
      <c r="HD38" s="25">
        <f>IF(ISBLANK(LitRev!HD38),".",LitRev!HD38)</f>
        <v>0</v>
      </c>
      <c r="HE38" s="25">
        <f>IF(ISBLANK(LitRev!HE38),".",LitRev!HE38)</f>
        <v>0</v>
      </c>
      <c r="HF38" s="25">
        <f>IF(ISBLANK(LitRev!HF38),".",LitRev!HF38)</f>
        <v>0</v>
      </c>
      <c r="HG38" s="25">
        <f>IF(ISBLANK(LitRev!HG38),".",LitRev!HG38)</f>
        <v>4</v>
      </c>
      <c r="HH38" s="25">
        <f>IF(ISBLANK(LitRev!HH38),".",LitRev!HH38)</f>
        <v>4</v>
      </c>
      <c r="HI38" s="25">
        <f>IF(ISBLANK(LitRev!HI38),".",LitRev!HI38)</f>
        <v>4</v>
      </c>
      <c r="HJ38" s="25">
        <f>IF(ISBLANK(LitRev!HJ38),".",LitRev!HJ38)</f>
        <v>4</v>
      </c>
      <c r="HK38" s="25">
        <f>IF(ISBLANK(LitRev!HK38),".",LitRev!HK38)</f>
        <v>0</v>
      </c>
      <c r="HL38" s="25">
        <f>IF(ISBLANK(LitRev!HL38),".",LitRev!HL38)</f>
        <v>0</v>
      </c>
      <c r="HM38" s="25">
        <f>IF(ISBLANK(LitRev!HM38),".",LitRev!HM38)</f>
        <v>0</v>
      </c>
      <c r="HN38" s="25">
        <f>IF(ISBLANK(LitRev!HN38),".",LitRev!HN38)</f>
        <v>0</v>
      </c>
      <c r="HO38" s="25">
        <f>IF(ISBLANK(LitRev!HO38),".",LitRev!HO38)</f>
        <v>3</v>
      </c>
      <c r="HP38" s="25">
        <f>IF(ISBLANK(LitRev!HP38),".",LitRev!HP38)</f>
        <v>3</v>
      </c>
      <c r="HQ38" s="25">
        <f>IF(ISBLANK(LitRev!HQ38),".",LitRev!HQ38)</f>
        <v>3</v>
      </c>
      <c r="HR38" s="25">
        <f>IF(ISBLANK(LitRev!HR38),".",LitRev!HR38)</f>
        <v>3</v>
      </c>
      <c r="HS38" s="25">
        <f>IF(ISBLANK(LitRev!HS38),".",LitRev!HS38)</f>
        <v>21</v>
      </c>
      <c r="HT38" s="25">
        <f>IF(ISBLANK(LitRev!HT38),".",LitRev!HT38)</f>
        <v>0</v>
      </c>
      <c r="HU38" s="25">
        <f>IF(ISBLANK(LitRev!HU38),".",LitRev!HU38)</f>
        <v>0</v>
      </c>
      <c r="HV38" s="25">
        <f>IF(ISBLANK(LitRev!HV38),".",LitRev!HV38)</f>
        <v>0</v>
      </c>
      <c r="HW38" s="25">
        <f>IF(ISBLANK(LitRev!HW38),".",LitRev!HW38)</f>
        <v>0</v>
      </c>
      <c r="HX38" s="25">
        <f>IF(ISBLANK(LitRev!HX38),".",LitRev!HX38)</f>
        <v>0</v>
      </c>
      <c r="HY38" s="25">
        <f>IF(ISBLANK(LitRev!HY38),".",LitRev!HY38)</f>
        <v>0</v>
      </c>
      <c r="HZ38" s="25">
        <f>IF(ISBLANK(LitRev!HZ38),".",LitRev!HZ38)</f>
        <v>0</v>
      </c>
      <c r="IA38" s="25">
        <f>IF(ISBLANK(LitRev!IA38),".",LitRev!IA38)</f>
        <v>1</v>
      </c>
      <c r="IB38" s="25">
        <f>IF(ISBLANK(LitRev!IB38),".",LitRev!IB38)</f>
        <v>1</v>
      </c>
      <c r="IC38" s="25">
        <f>IF(ISBLANK(LitRev!IC38),".",LitRev!IC38)</f>
        <v>1</v>
      </c>
      <c r="ID38" s="25">
        <f>IF(ISBLANK(LitRev!ID38),".",LitRev!ID38)</f>
        <v>1</v>
      </c>
      <c r="IE38" s="25">
        <f>IF(ISBLANK(LitRev!IE38),".",LitRev!IE38)</f>
        <v>0</v>
      </c>
      <c r="IF38" s="25">
        <f>IF(ISBLANK(LitRev!IF38),".",LitRev!IF38)</f>
        <v>0</v>
      </c>
      <c r="IG38" s="25">
        <f>IF(ISBLANK(LitRev!IG38),".",LitRev!IG38)</f>
        <v>0</v>
      </c>
      <c r="IH38" s="25">
        <f>IF(ISBLANK(LitRev!IH38),".",LitRev!IH38)</f>
        <v>0</v>
      </c>
      <c r="II38" s="25">
        <f>IF(ISBLANK(LitRev!II38),".",LitRev!II38)</f>
        <v>0</v>
      </c>
      <c r="IJ38" s="25">
        <f>IF(ISBLANK(LitRev!IJ38),".",LitRev!IJ38)</f>
        <v>0</v>
      </c>
      <c r="IK38" s="25">
        <f>IF(ISBLANK(LitRev!IK38),".",LitRev!IK38)</f>
        <v>0</v>
      </c>
      <c r="IL38" s="25">
        <f>IF(ISBLANK(LitRev!IL38),".",LitRev!IL38)</f>
        <v>0</v>
      </c>
      <c r="IM38" s="25">
        <f>IF(ISBLANK(LitRev!IM38),".",LitRev!IM38)</f>
        <v>0</v>
      </c>
      <c r="IN38" s="25">
        <f>IF(ISBLANK(LitRev!IN38),".",LitRev!IN38)</f>
        <v>0</v>
      </c>
      <c r="IO38" s="25">
        <f>IF(ISBLANK(LitRev!IO38),".",LitRev!IO38)</f>
        <v>0</v>
      </c>
      <c r="IP38" s="25">
        <f>IF(ISBLANK(LitRev!IP38),".",LitRev!IP38)</f>
        <v>0</v>
      </c>
      <c r="IQ38" s="25">
        <f>IF(ISBLANK(LitRev!IQ38),".",LitRev!IQ38)</f>
        <v>0</v>
      </c>
      <c r="IR38" s="25">
        <f>IF(ISBLANK(LitRev!IR38),".",LitRev!IR38)</f>
        <v>0</v>
      </c>
      <c r="IS38" s="25">
        <f>IF(ISBLANK(LitRev!IS38),".",LitRev!IS38)</f>
        <v>0</v>
      </c>
      <c r="IT38" s="25">
        <f>IF(ISBLANK(LitRev!IT38),".",LitRev!IT38)</f>
        <v>0</v>
      </c>
      <c r="IU38" s="25">
        <f>IF(ISBLANK(LitRev!IU38),".",LitRev!IU38)</f>
        <v>0</v>
      </c>
      <c r="IV38" s="25">
        <f>IF(ISBLANK(LitRev!IV38),".",LitRev!IV38)</f>
        <v>0</v>
      </c>
      <c r="IW38" s="25">
        <f>IF(ISBLANK(LitRev!IW38),".",LitRev!IW38)</f>
        <v>0</v>
      </c>
      <c r="IX38" s="25">
        <f>IF(ISBLANK(LitRev!IX38),".",LitRev!IX38)</f>
        <v>0</v>
      </c>
      <c r="IY38" s="25">
        <f>IF(ISBLANK(LitRev!IY38),".",LitRev!IY38)</f>
        <v>0</v>
      </c>
      <c r="IZ38" s="25">
        <f>IF(ISBLANK(LitRev!IZ38),".",LitRev!IZ38)</f>
        <v>0</v>
      </c>
      <c r="JA38" s="25">
        <f>IF(ISBLANK(LitRev!JA38),".",LitRev!JA38)</f>
        <v>0</v>
      </c>
      <c r="JB38" s="25">
        <f>IF(ISBLANK(LitRev!JB38),".",LitRev!JB38)</f>
        <v>0</v>
      </c>
      <c r="JC38" s="25">
        <f>IF(ISBLANK(LitRev!JC38),".",LitRev!JC38)</f>
        <v>0</v>
      </c>
      <c r="JD38" s="25">
        <f>IF(ISBLANK(LitRev!JD38),".",LitRev!JD38)</f>
        <v>0</v>
      </c>
      <c r="JE38" s="25">
        <f>IF(ISBLANK(LitRev!JE38),".",LitRev!JE38)</f>
        <v>0</v>
      </c>
      <c r="JF38" s="25">
        <f>IF(ISBLANK(LitRev!JF38),".",LitRev!JF38)</f>
        <v>0</v>
      </c>
      <c r="JG38" s="25">
        <f>IF(ISBLANK(LitRev!JG38),".",LitRev!JG38)</f>
        <v>0</v>
      </c>
      <c r="JH38" s="25">
        <f>IF(ISBLANK(LitRev!JH38),".",LitRev!JH38)</f>
        <v>0</v>
      </c>
      <c r="JI38" s="25">
        <f>IF(ISBLANK(LitRev!JI38),".",LitRev!JI38)</f>
        <v>0</v>
      </c>
      <c r="JJ38" s="25">
        <f>IF(ISBLANK(LitRev!JJ38),".",LitRev!JJ38)</f>
        <v>0</v>
      </c>
      <c r="JK38" s="25">
        <f>IF(ISBLANK(LitRev!JK38),".",LitRev!JK38)</f>
        <v>0</v>
      </c>
      <c r="JL38" s="25">
        <f>IF(ISBLANK(LitRev!JL38),".",LitRev!JL38)</f>
        <v>0</v>
      </c>
      <c r="JM38" s="25">
        <f>IF(ISBLANK(LitRev!JM38),".",LitRev!JM38)</f>
        <v>0</v>
      </c>
      <c r="JN38" s="25">
        <f>IF(ISBLANK(LitRev!JN38),".",LitRev!JN38)</f>
        <v>0</v>
      </c>
      <c r="JO38" s="25">
        <f>IF(ISBLANK(LitRev!JO38),".",LitRev!JO38)</f>
        <v>0</v>
      </c>
      <c r="JP38" s="25">
        <f>IF(ISBLANK(LitRev!JP38),".",LitRev!JP38)</f>
        <v>0</v>
      </c>
      <c r="JQ38" s="25">
        <f>IF(ISBLANK(LitRev!JQ38),".",LitRev!JQ38)</f>
        <v>0</v>
      </c>
      <c r="JR38" s="25">
        <f>IF(ISBLANK(LitRev!JR38),".",LitRev!JR38)</f>
        <v>0</v>
      </c>
      <c r="JS38" s="25">
        <f>IF(ISBLANK(LitRev!JS38),".",LitRev!JS38)</f>
        <v>0</v>
      </c>
      <c r="JT38" s="25">
        <f>IF(ISBLANK(LitRev!JT38),".",LitRev!JT38)</f>
        <v>0</v>
      </c>
      <c r="JU38" s="25">
        <f>IF(ISBLANK(LitRev!JU38),".",LitRev!JU38)</f>
        <v>0</v>
      </c>
      <c r="JV38" s="25">
        <f>IF(ISBLANK(LitRev!JV38),".",LitRev!JV38)</f>
        <v>0</v>
      </c>
      <c r="JW38" s="25">
        <f>IF(ISBLANK(LitRev!JW38),".",LitRev!JW38)</f>
        <v>0</v>
      </c>
      <c r="JX38" s="25">
        <f>IF(ISBLANK(LitRev!JX38),".",LitRev!JX38)</f>
        <v>0</v>
      </c>
      <c r="JY38" s="25">
        <f>IF(ISBLANK(LitRev!JY38),".",LitRev!JY38)</f>
        <v>0</v>
      </c>
      <c r="JZ38" s="25">
        <f>IF(ISBLANK(LitRev!JZ38),".",LitRev!JZ38)</f>
        <v>0</v>
      </c>
      <c r="KA38" s="25">
        <f>IF(ISBLANK(LitRev!KA38),".",LitRev!KA38)</f>
        <v>0</v>
      </c>
      <c r="KB38" s="25">
        <f>IF(ISBLANK(LitRev!KB38),".",LitRev!KB38)</f>
        <v>0</v>
      </c>
      <c r="KC38" s="25">
        <f>IF(ISBLANK(LitRev!KC38),".",LitRev!KC38)</f>
        <v>0</v>
      </c>
      <c r="KD38" s="25">
        <f>IF(ISBLANK(LitRev!KD38),".",LitRev!KD38)</f>
        <v>0</v>
      </c>
      <c r="KE38" s="25">
        <f>IF(ISBLANK(LitRev!KE38),".",LitRev!KE38)</f>
        <v>0</v>
      </c>
      <c r="KF38" s="25">
        <f>IF(ISBLANK(LitRev!KF38),".",LitRev!KF38)</f>
        <v>0</v>
      </c>
      <c r="KG38" s="25">
        <f>IF(ISBLANK(LitRev!KG38),".",LitRev!KG38)</f>
        <v>0</v>
      </c>
      <c r="KH38" s="25">
        <f>IF(ISBLANK(LitRev!KH38),".",LitRev!KH38)</f>
        <v>0</v>
      </c>
      <c r="KI38" s="25">
        <f>IF(ISBLANK(LitRev!KI38),".",LitRev!KI38)</f>
        <v>0</v>
      </c>
      <c r="KJ38" s="25">
        <f>IF(ISBLANK(LitRev!KJ38),".",LitRev!KJ38)</f>
        <v>0</v>
      </c>
      <c r="KK38" s="25">
        <f>IF(ISBLANK(LitRev!KK38),".",LitRev!KK38)</f>
        <v>0</v>
      </c>
      <c r="KL38" s="25">
        <f>IF(ISBLANK(LitRev!KL38),".",LitRev!KL38)</f>
        <v>0</v>
      </c>
      <c r="KM38" s="25">
        <f>IF(ISBLANK(LitRev!KM38),".",LitRev!KM38)</f>
        <v>0</v>
      </c>
      <c r="KN38" s="25">
        <f>IF(ISBLANK(LitRev!KN38),".",LitRev!KN38)</f>
        <v>0</v>
      </c>
      <c r="KO38" s="25">
        <f>IF(ISBLANK(LitRev!KO38),".",LitRev!KO38)</f>
        <v>0</v>
      </c>
      <c r="KP38" s="25">
        <f>IF(ISBLANK(LitRev!KP38),".",LitRev!KP38)</f>
        <v>0</v>
      </c>
      <c r="KQ38" s="25">
        <f>IF(ISBLANK(LitRev!KQ38),".",LitRev!KQ38)</f>
        <v>0</v>
      </c>
      <c r="KR38" s="25">
        <f>IF(ISBLANK(LitRev!KR38),".",LitRev!KR38)</f>
        <v>0</v>
      </c>
      <c r="KS38" s="25">
        <f>IF(ISBLANK(LitRev!KS38),".",LitRev!KS38)</f>
        <v>0</v>
      </c>
      <c r="KT38" s="25">
        <f>IF(ISBLANK(LitRev!KT38),".",LitRev!KT38)</f>
        <v>0</v>
      </c>
      <c r="KU38" s="25">
        <f>IF(ISBLANK(LitRev!KU38),".",LitRev!KU38)</f>
        <v>0</v>
      </c>
      <c r="KV38" s="25">
        <f>IF(ISBLANK(LitRev!KV38),".",LitRev!KV38)</f>
        <v>0</v>
      </c>
      <c r="KW38" s="25">
        <f>IF(ISBLANK(LitRev!KW38),".",LitRev!KW38)</f>
        <v>0</v>
      </c>
      <c r="KX38" s="25">
        <f>IF(ISBLANK(LitRev!KX38),".",LitRev!KX38)</f>
        <v>0</v>
      </c>
      <c r="KY38" s="25">
        <f>IF(ISBLANK(LitRev!KY38),".",LitRev!KY38)</f>
        <v>0</v>
      </c>
      <c r="KZ38" s="25">
        <f>IF(ISBLANK(LitRev!KZ38),".",LitRev!KZ38)</f>
        <v>0</v>
      </c>
      <c r="LA38" s="25">
        <f>IF(ISBLANK(LitRev!LA38),".",LitRev!LA38)</f>
        <v>0</v>
      </c>
      <c r="LB38" s="25">
        <f>IF(ISBLANK(LitRev!LB38),".",LitRev!LB38)</f>
        <v>0</v>
      </c>
      <c r="LC38" s="25">
        <f>IF(ISBLANK(LitRev!LC38),".",LitRev!LC38)</f>
        <v>0</v>
      </c>
      <c r="LD38" s="25">
        <f>IF(ISBLANK(LitRev!LD38),".",LitRev!LD38)</f>
        <v>0</v>
      </c>
      <c r="LE38" s="25">
        <f>IF(ISBLANK(LitRev!LE38),".",LitRev!LE38)</f>
        <v>0</v>
      </c>
      <c r="LF38" s="25">
        <f>IF(ISBLANK(LitRev!LF38),".",LitRev!LF38)</f>
        <v>0</v>
      </c>
      <c r="LG38" s="25">
        <f>IF(ISBLANK(LitRev!LG38),".",LitRev!LG38)</f>
        <v>0</v>
      </c>
      <c r="LH38" s="25">
        <f>IF(ISBLANK(LitRev!LH38),".",LitRev!LH38)</f>
        <v>0</v>
      </c>
      <c r="LI38" s="25">
        <f>IF(ISBLANK(LitRev!LI38),".",LitRev!LI38)</f>
        <v>7</v>
      </c>
      <c r="LJ38" s="25">
        <f>IF(ISBLANK(LitRev!LJ38),".",LitRev!LJ38)</f>
        <v>7</v>
      </c>
      <c r="LK38" s="25">
        <f>IF(ISBLANK(LitRev!LK38),".",LitRev!LK38)</f>
        <v>3</v>
      </c>
      <c r="LL38" s="25">
        <f>IF(ISBLANK(LitRev!LL38),".",LitRev!LL38)</f>
        <v>2</v>
      </c>
      <c r="LM38" s="25">
        <f>IF(ISBLANK(LitRev!LM38),".",LitRev!LM38)</f>
        <v>2</v>
      </c>
      <c r="LN38" s="25">
        <f>IF(ISBLANK(LitRev!LN38),".",LitRev!LN38)</f>
        <v>2</v>
      </c>
      <c r="LO38" s="25">
        <f>IF(ISBLANK(LitRev!LO38),".",LitRev!LO38)</f>
        <v>2</v>
      </c>
      <c r="LP38" s="25">
        <f>IF(ISBLANK(LitRev!LP38),".",LitRev!LP38)</f>
        <v>2</v>
      </c>
      <c r="LQ38" s="25">
        <f>IF(ISBLANK(LitRev!LQ38),".",LitRev!LQ38)</f>
        <v>2</v>
      </c>
      <c r="LR38" s="25">
        <f>IF(ISBLANK(LitRev!LR38),".",LitRev!LR38)</f>
        <v>2</v>
      </c>
      <c r="LS38" s="25">
        <f>IF(ISBLANK(LitRev!LS38),".",LitRev!LS38)</f>
        <v>2</v>
      </c>
      <c r="LT38" s="25">
        <f>IF(ISBLANK(LitRev!LT38),".",LitRev!LT38)</f>
        <v>2</v>
      </c>
      <c r="LU38" s="25">
        <f>IF(ISBLANK(LitRev!LU38),".",LitRev!LU38)</f>
        <v>3</v>
      </c>
      <c r="LV38" s="25">
        <f>IF(ISBLANK(LitRev!LV38),".",LitRev!LV38)</f>
        <v>3</v>
      </c>
      <c r="LW38" s="25">
        <f>IF(ISBLANK(LitRev!LW38),".",LitRev!LW38)</f>
        <v>3</v>
      </c>
      <c r="LX38" s="25">
        <f>IF(ISBLANK(LitRev!LX38),".",LitRev!LX38)</f>
        <v>3</v>
      </c>
      <c r="LY38" s="25">
        <f>IF(ISBLANK(LitRev!LY38),".",LitRev!LY38)</f>
        <v>3</v>
      </c>
      <c r="LZ38" s="25">
        <f>IF(ISBLANK(LitRev!LZ38),".",LitRev!LZ38)</f>
        <v>3</v>
      </c>
      <c r="MA38" s="25">
        <f>IF(ISBLANK(LitRev!MA38),".",LitRev!MA38)</f>
        <v>3</v>
      </c>
      <c r="MB38" s="25">
        <f>IF(ISBLANK(LitRev!MB38),".",LitRev!MB38)</f>
        <v>3</v>
      </c>
      <c r="MC38" s="25">
        <f>IF(ISBLANK(LitRev!MC38),".",LitRev!MC38)</f>
        <v>3</v>
      </c>
      <c r="MD38" s="25">
        <f>IF(ISBLANK(LitRev!MD38),".",LitRev!MD38)</f>
        <v>3</v>
      </c>
      <c r="ME38" s="25">
        <f>IF(ISBLANK(LitRev!ME38),".",LitRev!ME38)</f>
        <v>0</v>
      </c>
      <c r="MF38" s="25">
        <f>IF(ISBLANK(LitRev!MF38),".",LitRev!MF38)</f>
        <v>4</v>
      </c>
      <c r="MG38" s="25">
        <f>IF(ISBLANK(LitRev!MG38),".",LitRev!MG38)</f>
        <v>4</v>
      </c>
      <c r="MH38" s="25">
        <f>IF(ISBLANK(LitRev!MH38),".",LitRev!MH38)</f>
        <v>0</v>
      </c>
      <c r="MI38" s="25">
        <f>IF(ISBLANK(LitRev!MI38),".",LitRev!MI38)</f>
        <v>44</v>
      </c>
      <c r="MJ38" s="25">
        <f>IF(ISBLANK(LitRev!MJ38),".",LitRev!MJ38)</f>
        <v>44</v>
      </c>
      <c r="MK38" s="25">
        <f>IF(ISBLANK(LitRev!MK38),".",LitRev!MK38)</f>
        <v>44</v>
      </c>
      <c r="ML38" s="25">
        <f>IF(ISBLANK(LitRev!ML38),".",LitRev!ML38)</f>
        <v>44</v>
      </c>
      <c r="MM38" s="25">
        <f>IF(ISBLANK(LitRev!MM38),".",LitRev!MM38)</f>
        <v>3</v>
      </c>
      <c r="MN38" s="25">
        <f>IF(ISBLANK(LitRev!MN38),".",LitRev!MN38)</f>
        <v>3</v>
      </c>
      <c r="MO38" s="25">
        <f>IF(ISBLANK(LitRev!MO38),".",LitRev!MO38)</f>
        <v>3</v>
      </c>
      <c r="MP38" s="25">
        <f>IF(ISBLANK(LitRev!MP38),".",LitRev!MP38)</f>
        <v>3</v>
      </c>
      <c r="MQ38" s="25">
        <f>IF(ISBLANK(LitRev!MQ38),".",LitRev!MQ38)</f>
        <v>3</v>
      </c>
      <c r="MR38" s="25">
        <f>IF(ISBLANK(LitRev!MR38),".",LitRev!MR38)</f>
        <v>3</v>
      </c>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row>
    <row r="39" spans="1:483" x14ac:dyDescent="0.25">
      <c r="A39" s="65" t="s">
        <v>1139</v>
      </c>
      <c r="B39" t="s">
        <v>1924</v>
      </c>
      <c r="C39" s="25">
        <f>IF(ISBLANK(LitRev!C39),".",LitRev!C39)</f>
        <v>17</v>
      </c>
      <c r="D39" s="25">
        <f>IF(ISBLANK(LitRev!D39),".",LitRev!D39)</f>
        <v>17</v>
      </c>
      <c r="E39" s="25">
        <f>IF(ISBLANK(LitRev!E39),".",LitRev!E39)</f>
        <v>0</v>
      </c>
      <c r="F39" s="25">
        <f>IF(ISBLANK(LitRev!F39),".",LitRev!F39)</f>
        <v>0</v>
      </c>
      <c r="G39" s="25">
        <f>IF(ISBLANK(LitRev!G39),".",LitRev!G39)</f>
        <v>0</v>
      </c>
      <c r="H39" s="25">
        <f>IF(ISBLANK(LitRev!H39),".",LitRev!H39)</f>
        <v>0</v>
      </c>
      <c r="I39" s="25">
        <f>IF(ISBLANK(LitRev!I39),".",LitRev!I39)</f>
        <v>0</v>
      </c>
      <c r="J39" s="25">
        <f>IF(ISBLANK(LitRev!J39),".",LitRev!J39)</f>
        <v>0</v>
      </c>
      <c r="K39" s="25">
        <f>IF(ISBLANK(LitRev!K39),".",LitRev!K39)</f>
        <v>0</v>
      </c>
      <c r="L39" s="25">
        <f>IF(ISBLANK(LitRev!L39),".",LitRev!L39)</f>
        <v>0</v>
      </c>
      <c r="M39" s="25">
        <f>IF(ISBLANK(LitRev!M39),".",LitRev!M39)</f>
        <v>0</v>
      </c>
      <c r="N39" s="25">
        <f>IF(ISBLANK(LitRev!N39),".",LitRev!N39)</f>
        <v>0</v>
      </c>
      <c r="O39" s="25">
        <f>IF(ISBLANK(LitRev!O39),".",LitRev!O39)</f>
        <v>0</v>
      </c>
      <c r="P39" s="25">
        <f>IF(ISBLANK(LitRev!P39),".",LitRev!P39)</f>
        <v>0</v>
      </c>
      <c r="Q39" s="25">
        <f>IF(ISBLANK(LitRev!Q39),".",LitRev!Q39)</f>
        <v>0</v>
      </c>
      <c r="R39" s="25">
        <f>IF(ISBLANK(LitRev!R39),".",LitRev!R39)</f>
        <v>0</v>
      </c>
      <c r="S39" s="25">
        <f>IF(ISBLANK(LitRev!S39),".",LitRev!S39)</f>
        <v>0</v>
      </c>
      <c r="T39" s="25">
        <f>IF(ISBLANK(LitRev!T39),".",LitRev!T39)</f>
        <v>0</v>
      </c>
      <c r="U39" s="25">
        <f>IF(ISBLANK(LitRev!U39),".",LitRev!U39)</f>
        <v>0</v>
      </c>
      <c r="V39" s="25">
        <f>IF(ISBLANK(LitRev!V39),".",LitRev!V39)</f>
        <v>0</v>
      </c>
      <c r="W39" s="25">
        <f>IF(ISBLANK(LitRev!W39),".",LitRev!W39)</f>
        <v>0</v>
      </c>
      <c r="X39" s="25">
        <f>IF(ISBLANK(LitRev!X39),".",LitRev!X39)</f>
        <v>0</v>
      </c>
      <c r="Y39" s="25">
        <f>IF(ISBLANK(LitRev!Y39),".",LitRev!Y39)</f>
        <v>0</v>
      </c>
      <c r="Z39" s="25">
        <f>IF(ISBLANK(LitRev!Z39),".",LitRev!Z39)</f>
        <v>0</v>
      </c>
      <c r="AA39" s="25">
        <f>IF(ISBLANK(LitRev!AA39),".",LitRev!AA39)</f>
        <v>0</v>
      </c>
      <c r="AB39" s="25">
        <f>IF(ISBLANK(LitRev!AB39),".",LitRev!AB39)</f>
        <v>0</v>
      </c>
      <c r="AC39" s="25">
        <f>IF(ISBLANK(LitRev!AC39),".",LitRev!AC39)</f>
        <v>0</v>
      </c>
      <c r="AD39" s="25">
        <f>IF(ISBLANK(LitRev!AD39),".",LitRev!AD39)</f>
        <v>0</v>
      </c>
      <c r="AE39" s="25">
        <f>IF(ISBLANK(LitRev!AE39),".",LitRev!AE39)</f>
        <v>0</v>
      </c>
      <c r="AF39" s="25">
        <f>IF(ISBLANK(LitRev!AF39),".",LitRev!AF39)</f>
        <v>0</v>
      </c>
      <c r="AG39" s="25">
        <f>IF(ISBLANK(LitRev!AG39),".",LitRev!AG39)</f>
        <v>0</v>
      </c>
      <c r="AH39" s="25">
        <f>IF(ISBLANK(LitRev!AH39),".",LitRev!AH39)</f>
        <v>0</v>
      </c>
      <c r="AI39" s="25">
        <f>IF(ISBLANK(LitRev!AI39),".",LitRev!AI39)</f>
        <v>0</v>
      </c>
      <c r="AJ39" s="25">
        <f>IF(ISBLANK(LitRev!AJ39),".",LitRev!AJ39)</f>
        <v>2</v>
      </c>
      <c r="AK39" s="25">
        <f>IF(ISBLANK(LitRev!AK39),".",LitRev!AK39)</f>
        <v>2</v>
      </c>
      <c r="AL39" s="25">
        <f>IF(ISBLANK(LitRev!AL39),".",LitRev!AL39)</f>
        <v>2</v>
      </c>
      <c r="AM39" s="25">
        <f>IF(ISBLANK(LitRev!AM39),".",LitRev!AM39)</f>
        <v>2</v>
      </c>
      <c r="AN39" s="25">
        <f>IF(ISBLANK(LitRev!AN39),".",LitRev!AN39)</f>
        <v>2</v>
      </c>
      <c r="AO39" s="25">
        <f>IF(ISBLANK(LitRev!AO39),".",LitRev!AO39)</f>
        <v>0</v>
      </c>
      <c r="AP39" s="25">
        <f>IF(ISBLANK(LitRev!AP39),".",LitRev!AP39)</f>
        <v>0</v>
      </c>
      <c r="AQ39" s="25">
        <f>IF(ISBLANK(LitRev!AQ39),".",LitRev!AQ39)</f>
        <v>0</v>
      </c>
      <c r="AR39" s="25">
        <f>IF(ISBLANK(LitRev!AR39),".",LitRev!AR39)</f>
        <v>0</v>
      </c>
      <c r="AS39" s="25">
        <f>IF(ISBLANK(LitRev!AS39),".",LitRev!AS39)</f>
        <v>0</v>
      </c>
      <c r="AT39" s="25">
        <f>IF(ISBLANK(LitRev!AT39),".",LitRev!AT39)</f>
        <v>0</v>
      </c>
      <c r="AU39" s="25">
        <f>IF(ISBLANK(LitRev!AU39),".",LitRev!AU39)</f>
        <v>0</v>
      </c>
      <c r="AV39" s="25">
        <f>IF(ISBLANK(LitRev!AV39),".",LitRev!AV39)</f>
        <v>0</v>
      </c>
      <c r="AW39" s="25">
        <f>IF(ISBLANK(LitRev!AW39),".",LitRev!AW39)</f>
        <v>0</v>
      </c>
      <c r="AX39" s="25">
        <f>IF(ISBLANK(LitRev!AX39),".",LitRev!AX39)</f>
        <v>0</v>
      </c>
      <c r="AY39" s="25">
        <f>IF(ISBLANK(LitRev!AY39),".",LitRev!AY39)</f>
        <v>919</v>
      </c>
      <c r="AZ39" s="25">
        <f>IF(ISBLANK(LitRev!AZ39),".",LitRev!AZ39)</f>
        <v>919</v>
      </c>
      <c r="BA39" s="25">
        <f>IF(ISBLANK(LitRev!BA39),".",LitRev!BA39)</f>
        <v>44</v>
      </c>
      <c r="BB39" s="25">
        <f>IF(ISBLANK(LitRev!BB39),".",LitRev!BB39)</f>
        <v>44</v>
      </c>
      <c r="BC39" s="25">
        <f>IF(ISBLANK(LitRev!BC39),".",LitRev!BC39)</f>
        <v>44</v>
      </c>
      <c r="BD39" s="25">
        <f>IF(ISBLANK(LitRev!BD39),".",LitRev!BD39)</f>
        <v>44</v>
      </c>
      <c r="BE39" s="25">
        <f>IF(ISBLANK(LitRev!BE39),".",LitRev!BE39)</f>
        <v>3</v>
      </c>
      <c r="BF39" s="25">
        <f>IF(ISBLANK(LitRev!BF39),".",LitRev!BF39)</f>
        <v>3</v>
      </c>
      <c r="BG39" s="25">
        <f>IF(ISBLANK(LitRev!BG39),".",LitRev!BG39)</f>
        <v>144</v>
      </c>
      <c r="BH39" s="25">
        <f>IF(ISBLANK(LitRev!BH39),".",LitRev!BH39)</f>
        <v>144</v>
      </c>
      <c r="BI39" s="25">
        <f>IF(ISBLANK(LitRev!BI39),".",LitRev!BI39)</f>
        <v>144</v>
      </c>
      <c r="BJ39" s="25">
        <f>IF(ISBLANK(LitRev!BJ39),".",LitRev!BJ39)</f>
        <v>209</v>
      </c>
      <c r="BK39" s="25">
        <f>IF(ISBLANK(LitRev!BK39),".",LitRev!BK39)</f>
        <v>209</v>
      </c>
      <c r="BL39" s="25">
        <f>IF(ISBLANK(LitRev!BL39),".",LitRev!BL39)</f>
        <v>40</v>
      </c>
      <c r="BM39" s="25">
        <f>IF(ISBLANK(LitRev!BM39),".",LitRev!BM39)</f>
        <v>40</v>
      </c>
      <c r="BN39" s="25">
        <f>IF(ISBLANK(LitRev!BN39),".",LitRev!BN39)</f>
        <v>40</v>
      </c>
      <c r="BO39" s="25">
        <f>IF(ISBLANK(LitRev!BO39),".",LitRev!BO39)</f>
        <v>40</v>
      </c>
      <c r="BP39" s="25">
        <f>IF(ISBLANK(LitRev!BP39),".",LitRev!BP39)</f>
        <v>40</v>
      </c>
      <c r="BQ39" s="25">
        <f>IF(ISBLANK(LitRev!BQ39),".",LitRev!BQ39)</f>
        <v>40</v>
      </c>
      <c r="BR39" s="25">
        <f>IF(ISBLANK(LitRev!BR39),".",LitRev!BR39)</f>
        <v>40</v>
      </c>
      <c r="BS39" s="25">
        <f>IF(ISBLANK(LitRev!BS39),".",LitRev!BS39)</f>
        <v>49</v>
      </c>
      <c r="BT39" s="25">
        <f>IF(ISBLANK(LitRev!BT39),".",LitRev!BT39)</f>
        <v>9</v>
      </c>
      <c r="BU39" s="25">
        <f>IF(ISBLANK(LitRev!BU39),".",LitRev!BU39)</f>
        <v>9</v>
      </c>
      <c r="BV39" s="25">
        <f>IF(ISBLANK(LitRev!BV39),".",LitRev!BV39)</f>
        <v>9</v>
      </c>
      <c r="BW39" s="25">
        <f>IF(ISBLANK(LitRev!BW39),".",LitRev!BW39)</f>
        <v>9</v>
      </c>
      <c r="BX39" s="25">
        <f>IF(ISBLANK(LitRev!BX39),".",LitRev!BX39)</f>
        <v>9</v>
      </c>
      <c r="BY39" s="25">
        <f>IF(ISBLANK(LitRev!BY39),".",LitRev!BY39)</f>
        <v>9</v>
      </c>
      <c r="BZ39" s="25">
        <f>IF(ISBLANK(LitRev!BZ39),".",LitRev!BZ39)</f>
        <v>0</v>
      </c>
      <c r="CA39" s="25">
        <f>IF(ISBLANK(LitRev!CA39),".",LitRev!CA39)</f>
        <v>129</v>
      </c>
      <c r="CB39" s="25">
        <f>IF(ISBLANK(LitRev!CB39),".",LitRev!CB39)</f>
        <v>16</v>
      </c>
      <c r="CC39" s="25">
        <f>IF(ISBLANK(LitRev!CC39),".",LitRev!CC39)</f>
        <v>16</v>
      </c>
      <c r="CD39" s="25">
        <f>IF(ISBLANK(LitRev!CD39),".",LitRev!CD39)</f>
        <v>16</v>
      </c>
      <c r="CE39" s="25">
        <f>IF(ISBLANK(LitRev!CE39),".",LitRev!CE39)</f>
        <v>16</v>
      </c>
      <c r="CF39" s="25">
        <f>IF(ISBLANK(LitRev!CF39),".",LitRev!CF39)</f>
        <v>55</v>
      </c>
      <c r="CG39" s="25">
        <f>IF(ISBLANK(LitRev!CG39),".",LitRev!CG39)</f>
        <v>55</v>
      </c>
      <c r="CH39" s="25">
        <f>IF(ISBLANK(LitRev!CH39),".",LitRev!CH39)</f>
        <v>55</v>
      </c>
      <c r="CI39" s="25">
        <f>IF(ISBLANK(LitRev!CI39),".",LitRev!CI39)</f>
        <v>55</v>
      </c>
      <c r="CJ39" s="25">
        <f>IF(ISBLANK(LitRev!CJ39),".",LitRev!CJ39)</f>
        <v>55</v>
      </c>
      <c r="CK39" s="25">
        <f>IF(ISBLANK(LitRev!CK39),".",LitRev!CK39)</f>
        <v>55</v>
      </c>
      <c r="CL39" s="25">
        <f>IF(ISBLANK(LitRev!CL39),".",LitRev!CL39)</f>
        <v>3</v>
      </c>
      <c r="CM39" s="25">
        <f>IF(ISBLANK(LitRev!CM39),".",LitRev!CM39)</f>
        <v>3</v>
      </c>
      <c r="CN39" s="25">
        <f>IF(ISBLANK(LitRev!CN39),".",LitRev!CN39)</f>
        <v>3</v>
      </c>
      <c r="CO39" s="25">
        <f>IF(ISBLANK(LitRev!CO39),".",LitRev!CO39)</f>
        <v>69</v>
      </c>
      <c r="CP39" s="25">
        <f>IF(ISBLANK(LitRev!CP39),".",LitRev!CP39)</f>
        <v>3</v>
      </c>
      <c r="CQ39" s="25">
        <f>IF(ISBLANK(LitRev!CQ39),".",LitRev!CQ39)</f>
        <v>41</v>
      </c>
      <c r="CR39" s="25">
        <f>IF(ISBLANK(LitRev!CR39),".",LitRev!CR39)</f>
        <v>41</v>
      </c>
      <c r="CS39" s="25">
        <f>IF(ISBLANK(LitRev!CS39),".",LitRev!CS39)</f>
        <v>41</v>
      </c>
      <c r="CT39" s="25">
        <f>IF(ISBLANK(LitRev!CT39),".",LitRev!CT39)</f>
        <v>42</v>
      </c>
      <c r="CU39" s="25">
        <f>IF(ISBLANK(LitRev!CU39),".",LitRev!CU39)</f>
        <v>42</v>
      </c>
      <c r="CV39" s="25">
        <f>IF(ISBLANK(LitRev!CV39),".",LitRev!CV39)</f>
        <v>42</v>
      </c>
      <c r="CW39" s="25">
        <f>IF(ISBLANK(LitRev!CW39),".",LitRev!CW39)</f>
        <v>42</v>
      </c>
      <c r="CX39" s="25">
        <f>IF(ISBLANK(LitRev!CX39),".",LitRev!CX39)</f>
        <v>42</v>
      </c>
      <c r="CY39" s="25">
        <f>IF(ISBLANK(LitRev!CY39),".",LitRev!CY39)</f>
        <v>42</v>
      </c>
      <c r="CZ39" s="25">
        <f>IF(ISBLANK(LitRev!CZ39),".",LitRev!CZ39)</f>
        <v>42</v>
      </c>
      <c r="DA39" s="25">
        <f>IF(ISBLANK(LitRev!DA39),".",LitRev!DA39)</f>
        <v>42</v>
      </c>
      <c r="DB39" s="25">
        <f>IF(ISBLANK(LitRev!DB39),".",LitRev!DB39)</f>
        <v>38</v>
      </c>
      <c r="DC39" s="25">
        <f>IF(ISBLANK(LitRev!DC39),".",LitRev!DC39)</f>
        <v>38</v>
      </c>
      <c r="DD39" s="25">
        <f>IF(ISBLANK(LitRev!DD39),".",LitRev!DD39)</f>
        <v>38</v>
      </c>
      <c r="DE39" s="25">
        <f>IF(ISBLANK(LitRev!DE39),".",LitRev!DE39)</f>
        <v>38</v>
      </c>
      <c r="DF39" s="25">
        <f>IF(ISBLANK(LitRev!DF39),".",LitRev!DF39)</f>
        <v>13</v>
      </c>
      <c r="DG39" s="25">
        <f>IF(ISBLANK(LitRev!DG39),".",LitRev!DG39)</f>
        <v>13</v>
      </c>
      <c r="DH39" s="25">
        <f>IF(ISBLANK(LitRev!DH39),".",LitRev!DH39)</f>
        <v>13</v>
      </c>
      <c r="DI39" s="25">
        <f>IF(ISBLANK(LitRev!DI39),".",LitRev!DI39)</f>
        <v>13</v>
      </c>
      <c r="DJ39" s="25">
        <f>IF(ISBLANK(LitRev!DJ39),".",LitRev!DJ39)</f>
        <v>118</v>
      </c>
      <c r="DK39" s="25">
        <f>IF(ISBLANK(LitRev!DK39),".",LitRev!DK39)</f>
        <v>118</v>
      </c>
      <c r="DL39" s="25">
        <f>IF(ISBLANK(LitRev!DL39),".",LitRev!DL39)</f>
        <v>118</v>
      </c>
      <c r="DM39" s="25">
        <f>IF(ISBLANK(LitRev!DM39),".",LitRev!DM39)</f>
        <v>118</v>
      </c>
      <c r="DN39" s="25">
        <f>IF(ISBLANK(LitRev!DN39),".",LitRev!DN39)</f>
        <v>118</v>
      </c>
      <c r="DO39" s="25">
        <f>IF(ISBLANK(LitRev!DO39),".",LitRev!DO39)</f>
        <v>118</v>
      </c>
      <c r="DP39" s="25">
        <f>IF(ISBLANK(LitRev!DP39),".",LitRev!DP39)</f>
        <v>118</v>
      </c>
      <c r="DQ39" s="25">
        <f>IF(ISBLANK(LitRev!DQ39),".",LitRev!DQ39)</f>
        <v>118</v>
      </c>
      <c r="DR39" s="25">
        <f>IF(ISBLANK(LitRev!DR39),".",LitRev!DR39)</f>
        <v>118</v>
      </c>
      <c r="DS39" s="25">
        <f>IF(ISBLANK(LitRev!DS39),".",LitRev!DS39)</f>
        <v>118</v>
      </c>
      <c r="DT39" s="25">
        <f>IF(ISBLANK(LitRev!DT39),".",LitRev!DT39)</f>
        <v>118</v>
      </c>
      <c r="DU39" s="25">
        <f>IF(ISBLANK(LitRev!DU39),".",LitRev!DU39)</f>
        <v>118</v>
      </c>
      <c r="DV39" s="25">
        <f>IF(ISBLANK(LitRev!DV39),".",LitRev!DV39)</f>
        <v>118</v>
      </c>
      <c r="DW39" s="25">
        <f>IF(ISBLANK(LitRev!DW39),".",LitRev!DW39)</f>
        <v>118</v>
      </c>
      <c r="DX39" s="25">
        <f>IF(ISBLANK(LitRev!DX39),".",LitRev!DX39)</f>
        <v>90</v>
      </c>
      <c r="DY39" s="25">
        <f>IF(ISBLANK(LitRev!DY39),".",LitRev!DY39)</f>
        <v>90</v>
      </c>
      <c r="DZ39" s="25">
        <f>IF(ISBLANK(LitRev!DZ39),".",LitRev!DZ39)</f>
        <v>69</v>
      </c>
      <c r="EA39" s="25">
        <f>IF(ISBLANK(LitRev!EA39),".",LitRev!EA39)</f>
        <v>69</v>
      </c>
      <c r="EB39" s="25">
        <f>IF(ISBLANK(LitRev!EB39),".",LitRev!EB39)</f>
        <v>69</v>
      </c>
      <c r="EC39" s="25">
        <f>IF(ISBLANK(LitRev!EC39),".",LitRev!EC39)</f>
        <v>69</v>
      </c>
      <c r="ED39" s="25">
        <f>IF(ISBLANK(LitRev!ED39),".",LitRev!ED39)</f>
        <v>69</v>
      </c>
      <c r="EE39" s="25">
        <f>IF(ISBLANK(LitRev!EE39),".",LitRev!EE39)</f>
        <v>69</v>
      </c>
      <c r="EF39" s="25">
        <f>IF(ISBLANK(LitRev!EF39),".",LitRev!EF39)</f>
        <v>69</v>
      </c>
      <c r="EG39" s="25">
        <f>IF(ISBLANK(LitRev!EG39),".",LitRev!EG39)</f>
        <v>69</v>
      </c>
      <c r="EH39" s="25">
        <f>IF(ISBLANK(LitRev!EH39),".",LitRev!EH39)</f>
        <v>69</v>
      </c>
      <c r="EI39" s="25">
        <f>IF(ISBLANK(LitRev!EI39),".",LitRev!EI39)</f>
        <v>69</v>
      </c>
      <c r="EJ39" s="25">
        <f>IF(ISBLANK(LitRev!EJ39),".",LitRev!EJ39)</f>
        <v>32</v>
      </c>
      <c r="EK39" s="25">
        <f>IF(ISBLANK(LitRev!EK39),".",LitRev!EK39)</f>
        <v>8</v>
      </c>
      <c r="EL39" s="25">
        <f>IF(ISBLANK(LitRev!EL39),".",LitRev!EL39)</f>
        <v>8</v>
      </c>
      <c r="EM39" s="25">
        <f>IF(ISBLANK(LitRev!EM39),".",LitRev!EM39)</f>
        <v>8</v>
      </c>
      <c r="EN39" s="25">
        <f>IF(ISBLANK(LitRev!EN39),".",LitRev!EN39)</f>
        <v>8</v>
      </c>
      <c r="EO39" s="25">
        <f>IF(ISBLANK(LitRev!EO39),".",LitRev!EO39)</f>
        <v>8</v>
      </c>
      <c r="EP39" s="25">
        <f>IF(ISBLANK(LitRev!EP39),".",LitRev!EP39)</f>
        <v>8</v>
      </c>
      <c r="EQ39" s="25">
        <f>IF(ISBLANK(LitRev!EQ39),".",LitRev!EQ39)</f>
        <v>8</v>
      </c>
      <c r="ER39" s="25">
        <f>IF(ISBLANK(LitRev!ER39),".",LitRev!ER39)</f>
        <v>8</v>
      </c>
      <c r="ES39" s="25">
        <f>IF(ISBLANK(LitRev!ES39),".",LitRev!ES39)</f>
        <v>8</v>
      </c>
      <c r="ET39" s="25">
        <f>IF(ISBLANK(LitRev!ET39),".",LitRev!ET39)</f>
        <v>8</v>
      </c>
      <c r="EU39" s="25">
        <f>IF(ISBLANK(LitRev!EU39),".",LitRev!EU39)</f>
        <v>8</v>
      </c>
      <c r="EV39" s="25">
        <f>IF(ISBLANK(LitRev!EV39),".",LitRev!EV39)</f>
        <v>8</v>
      </c>
      <c r="EW39" s="25">
        <f>IF(ISBLANK(LitRev!EW39),".",LitRev!EW39)</f>
        <v>8</v>
      </c>
      <c r="EX39" s="25">
        <f>IF(ISBLANK(LitRev!EX39),".",LitRev!EX39)</f>
        <v>8</v>
      </c>
      <c r="EY39" s="25">
        <f>IF(ISBLANK(LitRev!EY39),".",LitRev!EY39)</f>
        <v>8</v>
      </c>
      <c r="EZ39" s="25">
        <f>IF(ISBLANK(LitRev!EZ39),".",LitRev!EZ39)</f>
        <v>8</v>
      </c>
      <c r="FA39" s="25">
        <f>IF(ISBLANK(LitRev!FA39),".",LitRev!FA39)</f>
        <v>8</v>
      </c>
      <c r="FB39" s="25">
        <f>IF(ISBLANK(LitRev!FB39),".",LitRev!FB39)</f>
        <v>8</v>
      </c>
      <c r="FC39" s="25">
        <f>IF(ISBLANK(LitRev!FC39),".",LitRev!FC39)</f>
        <v>8</v>
      </c>
      <c r="FD39" s="25">
        <f>IF(ISBLANK(LitRev!FD39),".",LitRev!FD39)</f>
        <v>8</v>
      </c>
      <c r="FE39" s="25">
        <f>IF(ISBLANK(LitRev!FE39),".",LitRev!FE39)</f>
        <v>8</v>
      </c>
      <c r="FF39" s="25">
        <f>IF(ISBLANK(LitRev!FF39),".",LitRev!FF39)</f>
        <v>8</v>
      </c>
      <c r="FG39" s="25">
        <f>IF(ISBLANK(LitRev!FG39),".",LitRev!FG39)</f>
        <v>8</v>
      </c>
      <c r="FH39" s="25">
        <f>IF(ISBLANK(LitRev!FH39),".",LitRev!FH39)</f>
        <v>8</v>
      </c>
      <c r="FI39" s="25">
        <f>IF(ISBLANK(LitRev!FI39),".",LitRev!FI39)</f>
        <v>8</v>
      </c>
      <c r="FJ39" s="25">
        <f>IF(ISBLANK(LitRev!FJ39),".",LitRev!FJ39)</f>
        <v>8</v>
      </c>
      <c r="FK39" s="25">
        <f>IF(ISBLANK(LitRev!FK39),".",LitRev!FK39)</f>
        <v>8</v>
      </c>
      <c r="FL39" s="25">
        <f>IF(ISBLANK(LitRev!FL39),".",LitRev!FL39)</f>
        <v>8</v>
      </c>
      <c r="FM39" s="25">
        <f>IF(ISBLANK(LitRev!FM39),".",LitRev!FM39)</f>
        <v>8</v>
      </c>
      <c r="FN39" s="25">
        <f>IF(ISBLANK(LitRev!FN39),".",LitRev!FN39)</f>
        <v>8</v>
      </c>
      <c r="FO39" s="25">
        <f>IF(ISBLANK(LitRev!FO39),".",LitRev!FO39)</f>
        <v>104</v>
      </c>
      <c r="FP39" s="25">
        <f>IF(ISBLANK(LitRev!FP39),".",LitRev!FP39)</f>
        <v>63</v>
      </c>
      <c r="FQ39" s="25">
        <f>IF(ISBLANK(LitRev!FQ39),".",LitRev!FQ39)</f>
        <v>4</v>
      </c>
      <c r="FR39" s="25">
        <f>IF(ISBLANK(LitRev!FR39),".",LitRev!FR39)</f>
        <v>4</v>
      </c>
      <c r="FS39" s="25">
        <f>IF(ISBLANK(LitRev!FS39),".",LitRev!FS39)</f>
        <v>4</v>
      </c>
      <c r="FT39" s="25">
        <f>IF(ISBLANK(LitRev!FT39),".",LitRev!FT39)</f>
        <v>4</v>
      </c>
      <c r="FU39" s="25">
        <f>IF(ISBLANK(LitRev!FU39),".",LitRev!FU39)</f>
        <v>0</v>
      </c>
      <c r="FV39" s="25">
        <f>IF(ISBLANK(LitRev!FV39),".",LitRev!FV39)</f>
        <v>0</v>
      </c>
      <c r="FW39" s="25">
        <f>IF(ISBLANK(LitRev!FW39),".",LitRev!FW39)</f>
        <v>0</v>
      </c>
      <c r="FX39" s="25">
        <f>IF(ISBLANK(LitRev!FX39),".",LitRev!FX39)</f>
        <v>85</v>
      </c>
      <c r="FY39" s="25">
        <f>IF(ISBLANK(LitRev!FY39),".",LitRev!FY39)</f>
        <v>0</v>
      </c>
      <c r="FZ39" s="25">
        <f>IF(ISBLANK(LitRev!FZ39),".",LitRev!FZ39)</f>
        <v>0</v>
      </c>
      <c r="GA39" s="25">
        <f>IF(ISBLANK(LitRev!GA39),".",LitRev!GA39)</f>
        <v>0</v>
      </c>
      <c r="GB39" s="25">
        <f>IF(ISBLANK(LitRev!GB39),".",LitRev!GB39)</f>
        <v>0</v>
      </c>
      <c r="GC39" s="25">
        <f>IF(ISBLANK(LitRev!GC39),".",LitRev!GC39)</f>
        <v>0</v>
      </c>
      <c r="GD39" s="25">
        <f>IF(ISBLANK(LitRev!GD39),".",LitRev!GD39)</f>
        <v>0</v>
      </c>
      <c r="GE39" s="25">
        <f>IF(ISBLANK(LitRev!GE39),".",LitRev!GE39)</f>
        <v>5</v>
      </c>
      <c r="GF39" s="25">
        <f>IF(ISBLANK(LitRev!GF39),".",LitRev!GF39)</f>
        <v>5</v>
      </c>
      <c r="GG39" s="25">
        <f>IF(ISBLANK(LitRev!GG39),".",LitRev!GG39)</f>
        <v>5</v>
      </c>
      <c r="GH39" s="25">
        <f>IF(ISBLANK(LitRev!GH39),".",LitRev!GH39)</f>
        <v>119</v>
      </c>
      <c r="GI39" s="25">
        <f>IF(ISBLANK(LitRev!GI39),".",LitRev!GI39)</f>
        <v>119</v>
      </c>
      <c r="GJ39" s="25">
        <f>IF(ISBLANK(LitRev!GJ39),".",LitRev!GJ39)</f>
        <v>119</v>
      </c>
      <c r="GK39" s="25">
        <f>IF(ISBLANK(LitRev!GK39),".",LitRev!GK39)</f>
        <v>119</v>
      </c>
      <c r="GL39" s="25">
        <f>IF(ISBLANK(LitRev!GL39),".",LitRev!GL39)</f>
        <v>119</v>
      </c>
      <c r="GM39" s="25">
        <f>IF(ISBLANK(LitRev!GM39),".",LitRev!GM39)</f>
        <v>119</v>
      </c>
      <c r="GN39" s="25">
        <f>IF(ISBLANK(LitRev!GN39),".",LitRev!GN39)</f>
        <v>119</v>
      </c>
      <c r="GO39" s="25">
        <f>IF(ISBLANK(LitRev!GO39),".",LitRev!GO39)</f>
        <v>119</v>
      </c>
      <c r="GP39" s="25">
        <f>IF(ISBLANK(LitRev!GP39),".",LitRev!GP39)</f>
        <v>3</v>
      </c>
      <c r="GQ39" s="25">
        <f>IF(ISBLANK(LitRev!GQ39),".",LitRev!GQ39)</f>
        <v>3</v>
      </c>
      <c r="GR39" s="25">
        <f>IF(ISBLANK(LitRev!GR39),".",LitRev!GR39)</f>
        <v>1583</v>
      </c>
      <c r="GS39" s="25">
        <f>IF(ISBLANK(LitRev!GS39),".",LitRev!GS39)</f>
        <v>1583</v>
      </c>
      <c r="GT39" s="25">
        <f>IF(ISBLANK(LitRev!GT39),".",LitRev!GT39)</f>
        <v>1</v>
      </c>
      <c r="GU39" s="25">
        <f>IF(ISBLANK(LitRev!GU39),".",LitRev!GU39)</f>
        <v>0</v>
      </c>
      <c r="GV39" s="25">
        <f>IF(ISBLANK(LitRev!GV39),".",LitRev!GV39)</f>
        <v>0</v>
      </c>
      <c r="GW39" s="25">
        <f>IF(ISBLANK(LitRev!GW39),".",LitRev!GW39)</f>
        <v>0</v>
      </c>
      <c r="GX39" s="25">
        <f>IF(ISBLANK(LitRev!GX39),".",LitRev!GX39)</f>
        <v>0</v>
      </c>
      <c r="GY39" s="25">
        <f>IF(ISBLANK(LitRev!GY39),".",LitRev!GY39)</f>
        <v>0</v>
      </c>
      <c r="GZ39" s="25">
        <f>IF(ISBLANK(LitRev!GZ39),".",LitRev!GZ39)</f>
        <v>0</v>
      </c>
      <c r="HA39" s="25">
        <f>IF(ISBLANK(LitRev!HA39),".",LitRev!HA39)</f>
        <v>11</v>
      </c>
      <c r="HB39" s="25">
        <f>IF(ISBLANK(LitRev!HB39),".",LitRev!HB39)</f>
        <v>1</v>
      </c>
      <c r="HC39" s="25">
        <f>IF(ISBLANK(LitRev!HC39),".",LitRev!HC39)</f>
        <v>1</v>
      </c>
      <c r="HD39" s="25">
        <f>IF(ISBLANK(LitRev!HD39),".",LitRev!HD39)</f>
        <v>1</v>
      </c>
      <c r="HE39" s="25">
        <f>IF(ISBLANK(LitRev!HE39),".",LitRev!HE39)</f>
        <v>3</v>
      </c>
      <c r="HF39" s="25">
        <f>IF(ISBLANK(LitRev!HF39),".",LitRev!HF39)</f>
        <v>3</v>
      </c>
      <c r="HG39" s="25">
        <f>IF(ISBLANK(LitRev!HG39),".",LitRev!HG39)</f>
        <v>3</v>
      </c>
      <c r="HH39" s="25">
        <f>IF(ISBLANK(LitRev!HH39),".",LitRev!HH39)</f>
        <v>3</v>
      </c>
      <c r="HI39" s="25">
        <f>IF(ISBLANK(LitRev!HI39),".",LitRev!HI39)</f>
        <v>3</v>
      </c>
      <c r="HJ39" s="25">
        <f>IF(ISBLANK(LitRev!HJ39),".",LitRev!HJ39)</f>
        <v>3</v>
      </c>
      <c r="HK39" s="25">
        <f>IF(ISBLANK(LitRev!HK39),".",LitRev!HK39)</f>
        <v>1</v>
      </c>
      <c r="HL39" s="25">
        <f>IF(ISBLANK(LitRev!HL39),".",LitRev!HL39)</f>
        <v>1</v>
      </c>
      <c r="HM39" s="25">
        <f>IF(ISBLANK(LitRev!HM39),".",LitRev!HM39)</f>
        <v>1</v>
      </c>
      <c r="HN39" s="25">
        <f>IF(ISBLANK(LitRev!HN39),".",LitRev!HN39)</f>
        <v>1</v>
      </c>
      <c r="HO39" s="25">
        <f>IF(ISBLANK(LitRev!HO39),".",LitRev!HO39)</f>
        <v>0</v>
      </c>
      <c r="HP39" s="25">
        <f>IF(ISBLANK(LitRev!HP39),".",LitRev!HP39)</f>
        <v>0</v>
      </c>
      <c r="HQ39" s="25">
        <f>IF(ISBLANK(LitRev!HQ39),".",LitRev!HQ39)</f>
        <v>0</v>
      </c>
      <c r="HR39" s="25">
        <f>IF(ISBLANK(LitRev!HR39),".",LitRev!HR39)</f>
        <v>0</v>
      </c>
      <c r="HS39" s="25">
        <f>IF(ISBLANK(LitRev!HS39),".",LitRev!HS39)</f>
        <v>107</v>
      </c>
      <c r="HT39" s="25">
        <f>IF(ISBLANK(LitRev!HT39),".",LitRev!HT39)</f>
        <v>0</v>
      </c>
      <c r="HU39" s="25">
        <f>IF(ISBLANK(LitRev!HU39),".",LitRev!HU39)</f>
        <v>34</v>
      </c>
      <c r="HV39" s="25">
        <f>IF(ISBLANK(LitRev!HV39),".",LitRev!HV39)</f>
        <v>34</v>
      </c>
      <c r="HW39" s="25">
        <f>IF(ISBLANK(LitRev!HW39),".",LitRev!HW39)</f>
        <v>0</v>
      </c>
      <c r="HX39" s="25">
        <f>IF(ISBLANK(LitRev!HX39),".",LitRev!HX39)</f>
        <v>0</v>
      </c>
      <c r="HY39" s="25">
        <f>IF(ISBLANK(LitRev!HY39),".",LitRev!HY39)</f>
        <v>4</v>
      </c>
      <c r="HZ39" s="25">
        <f>IF(ISBLANK(LitRev!HZ39),".",LitRev!HZ39)</f>
        <v>4</v>
      </c>
      <c r="IA39" s="25">
        <f>IF(ISBLANK(LitRev!IA39),".",LitRev!IA39)</f>
        <v>11</v>
      </c>
      <c r="IB39" s="25">
        <f>IF(ISBLANK(LitRev!IB39),".",LitRev!IB39)</f>
        <v>11</v>
      </c>
      <c r="IC39" s="25">
        <f>IF(ISBLANK(LitRev!IC39),".",LitRev!IC39)</f>
        <v>11</v>
      </c>
      <c r="ID39" s="25">
        <f>IF(ISBLANK(LitRev!ID39),".",LitRev!ID39)</f>
        <v>11</v>
      </c>
      <c r="IE39" s="25">
        <f>IF(ISBLANK(LitRev!IE39),".",LitRev!IE39)</f>
        <v>6</v>
      </c>
      <c r="IF39" s="25">
        <f>IF(ISBLANK(LitRev!IF39),".",LitRev!IF39)</f>
        <v>0</v>
      </c>
      <c r="IG39" s="25">
        <f>IF(ISBLANK(LitRev!IG39),".",LitRev!IG39)</f>
        <v>1</v>
      </c>
      <c r="IH39" s="25">
        <f>IF(ISBLANK(LitRev!IH39),".",LitRev!IH39)</f>
        <v>1</v>
      </c>
      <c r="II39" s="25">
        <f>IF(ISBLANK(LitRev!II39),".",LitRev!II39)</f>
        <v>1</v>
      </c>
      <c r="IJ39" s="25">
        <f>IF(ISBLANK(LitRev!IJ39),".",LitRev!IJ39)</f>
        <v>1</v>
      </c>
      <c r="IK39" s="25">
        <f>IF(ISBLANK(LitRev!IK39),".",LitRev!IK39)</f>
        <v>1</v>
      </c>
      <c r="IL39" s="25">
        <f>IF(ISBLANK(LitRev!IL39),".",LitRev!IL39)</f>
        <v>1</v>
      </c>
      <c r="IM39" s="25">
        <f>IF(ISBLANK(LitRev!IM39),".",LitRev!IM39)</f>
        <v>1</v>
      </c>
      <c r="IN39" s="25">
        <f>IF(ISBLANK(LitRev!IN39),".",LitRev!IN39)</f>
        <v>1</v>
      </c>
      <c r="IO39" s="25">
        <f>IF(ISBLANK(LitRev!IO39),".",LitRev!IO39)</f>
        <v>1</v>
      </c>
      <c r="IP39" s="25">
        <f>IF(ISBLANK(LitRev!IP39),".",LitRev!IP39)</f>
        <v>1</v>
      </c>
      <c r="IQ39" s="25">
        <f>IF(ISBLANK(LitRev!IQ39),".",LitRev!IQ39)</f>
        <v>1</v>
      </c>
      <c r="IR39" s="25">
        <f>IF(ISBLANK(LitRev!IR39),".",LitRev!IR39)</f>
        <v>1</v>
      </c>
      <c r="IS39" s="25">
        <f>IF(ISBLANK(LitRev!IS39),".",LitRev!IS39)</f>
        <v>1</v>
      </c>
      <c r="IT39" s="25">
        <f>IF(ISBLANK(LitRev!IT39),".",LitRev!IT39)</f>
        <v>1</v>
      </c>
      <c r="IU39" s="25">
        <f>IF(ISBLANK(LitRev!IU39),".",LitRev!IU39)</f>
        <v>1</v>
      </c>
      <c r="IV39" s="25">
        <f>IF(ISBLANK(LitRev!IV39),".",LitRev!IV39)</f>
        <v>1</v>
      </c>
      <c r="IW39" s="25">
        <f>IF(ISBLANK(LitRev!IW39),".",LitRev!IW39)</f>
        <v>1</v>
      </c>
      <c r="IX39" s="25">
        <f>IF(ISBLANK(LitRev!IX39),".",LitRev!IX39)</f>
        <v>1</v>
      </c>
      <c r="IY39" s="25">
        <f>IF(ISBLANK(LitRev!IY39),".",LitRev!IY39)</f>
        <v>1</v>
      </c>
      <c r="IZ39" s="25">
        <f>IF(ISBLANK(LitRev!IZ39),".",LitRev!IZ39)</f>
        <v>1</v>
      </c>
      <c r="JA39" s="25">
        <f>IF(ISBLANK(LitRev!JA39),".",LitRev!JA39)</f>
        <v>1</v>
      </c>
      <c r="JB39" s="25">
        <f>IF(ISBLANK(LitRev!JB39),".",LitRev!JB39)</f>
        <v>1</v>
      </c>
      <c r="JC39" s="25">
        <f>IF(ISBLANK(LitRev!JC39),".",LitRev!JC39)</f>
        <v>1</v>
      </c>
      <c r="JD39" s="25">
        <f>IF(ISBLANK(LitRev!JD39),".",LitRev!JD39)</f>
        <v>1</v>
      </c>
      <c r="JE39" s="25">
        <f>IF(ISBLANK(LitRev!JE39),".",LitRev!JE39)</f>
        <v>1</v>
      </c>
      <c r="JF39" s="25">
        <f>IF(ISBLANK(LitRev!JF39),".",LitRev!JF39)</f>
        <v>1</v>
      </c>
      <c r="JG39" s="25">
        <f>IF(ISBLANK(LitRev!JG39),".",LitRev!JG39)</f>
        <v>1</v>
      </c>
      <c r="JH39" s="25">
        <f>IF(ISBLANK(LitRev!JH39),".",LitRev!JH39)</f>
        <v>1</v>
      </c>
      <c r="JI39" s="25">
        <f>IF(ISBLANK(LitRev!JI39),".",LitRev!JI39)</f>
        <v>1</v>
      </c>
      <c r="JJ39" s="25">
        <f>IF(ISBLANK(LitRev!JJ39),".",LitRev!JJ39)</f>
        <v>1</v>
      </c>
      <c r="JK39" s="25">
        <f>IF(ISBLANK(LitRev!JK39),".",LitRev!JK39)</f>
        <v>1</v>
      </c>
      <c r="JL39" s="25">
        <f>IF(ISBLANK(LitRev!JL39),".",LitRev!JL39)</f>
        <v>1</v>
      </c>
      <c r="JM39" s="25">
        <f>IF(ISBLANK(LitRev!JM39),".",LitRev!JM39)</f>
        <v>1</v>
      </c>
      <c r="JN39" s="25">
        <f>IF(ISBLANK(LitRev!JN39),".",LitRev!JN39)</f>
        <v>1</v>
      </c>
      <c r="JO39" s="25">
        <f>IF(ISBLANK(LitRev!JO39),".",LitRev!JO39)</f>
        <v>1</v>
      </c>
      <c r="JP39" s="25">
        <f>IF(ISBLANK(LitRev!JP39),".",LitRev!JP39)</f>
        <v>1</v>
      </c>
      <c r="JQ39" s="25">
        <f>IF(ISBLANK(LitRev!JQ39),".",LitRev!JQ39)</f>
        <v>1</v>
      </c>
      <c r="JR39" s="25">
        <f>IF(ISBLANK(LitRev!JR39),".",LitRev!JR39)</f>
        <v>1</v>
      </c>
      <c r="JS39" s="25">
        <f>IF(ISBLANK(LitRev!JS39),".",LitRev!JS39)</f>
        <v>1</v>
      </c>
      <c r="JT39" s="25">
        <f>IF(ISBLANK(LitRev!JT39),".",LitRev!JT39)</f>
        <v>1</v>
      </c>
      <c r="JU39" s="25">
        <f>IF(ISBLANK(LitRev!JU39),".",LitRev!JU39)</f>
        <v>1</v>
      </c>
      <c r="JV39" s="25">
        <f>IF(ISBLANK(LitRev!JV39),".",LitRev!JV39)</f>
        <v>1</v>
      </c>
      <c r="JW39" s="25">
        <f>IF(ISBLANK(LitRev!JW39),".",LitRev!JW39)</f>
        <v>1</v>
      </c>
      <c r="JX39" s="25">
        <f>IF(ISBLANK(LitRev!JX39),".",LitRev!JX39)</f>
        <v>1</v>
      </c>
      <c r="JY39" s="25">
        <f>IF(ISBLANK(LitRev!JY39),".",LitRev!JY39)</f>
        <v>1</v>
      </c>
      <c r="JZ39" s="25">
        <f>IF(ISBLANK(LitRev!JZ39),".",LitRev!JZ39)</f>
        <v>1</v>
      </c>
      <c r="KA39" s="25">
        <f>IF(ISBLANK(LitRev!KA39),".",LitRev!KA39)</f>
        <v>1</v>
      </c>
      <c r="KB39" s="25">
        <f>IF(ISBLANK(LitRev!KB39),".",LitRev!KB39)</f>
        <v>1</v>
      </c>
      <c r="KC39" s="25">
        <f>IF(ISBLANK(LitRev!KC39),".",LitRev!KC39)</f>
        <v>1</v>
      </c>
      <c r="KD39" s="25">
        <f>IF(ISBLANK(LitRev!KD39),".",LitRev!KD39)</f>
        <v>1</v>
      </c>
      <c r="KE39" s="25">
        <f>IF(ISBLANK(LitRev!KE39),".",LitRev!KE39)</f>
        <v>1</v>
      </c>
      <c r="KF39" s="25">
        <f>IF(ISBLANK(LitRev!KF39),".",LitRev!KF39)</f>
        <v>1</v>
      </c>
      <c r="KG39" s="25">
        <f>IF(ISBLANK(LitRev!KG39),".",LitRev!KG39)</f>
        <v>1</v>
      </c>
      <c r="KH39" s="25">
        <f>IF(ISBLANK(LitRev!KH39),".",LitRev!KH39)</f>
        <v>1</v>
      </c>
      <c r="KI39" s="25">
        <f>IF(ISBLANK(LitRev!KI39),".",LitRev!KI39)</f>
        <v>1</v>
      </c>
      <c r="KJ39" s="25">
        <f>IF(ISBLANK(LitRev!KJ39),".",LitRev!KJ39)</f>
        <v>1</v>
      </c>
      <c r="KK39" s="25">
        <f>IF(ISBLANK(LitRev!KK39),".",LitRev!KK39)</f>
        <v>1</v>
      </c>
      <c r="KL39" s="25">
        <f>IF(ISBLANK(LitRev!KL39),".",LitRev!KL39)</f>
        <v>1</v>
      </c>
      <c r="KM39" s="25">
        <f>IF(ISBLANK(LitRev!KM39),".",LitRev!KM39)</f>
        <v>1</v>
      </c>
      <c r="KN39" s="25">
        <f>IF(ISBLANK(LitRev!KN39),".",LitRev!KN39)</f>
        <v>1</v>
      </c>
      <c r="KO39" s="25">
        <f>IF(ISBLANK(LitRev!KO39),".",LitRev!KO39)</f>
        <v>1</v>
      </c>
      <c r="KP39" s="25">
        <f>IF(ISBLANK(LitRev!KP39),".",LitRev!KP39)</f>
        <v>1</v>
      </c>
      <c r="KQ39" s="25">
        <f>IF(ISBLANK(LitRev!KQ39),".",LitRev!KQ39)</f>
        <v>1</v>
      </c>
      <c r="KR39" s="25">
        <f>IF(ISBLANK(LitRev!KR39),".",LitRev!KR39)</f>
        <v>1</v>
      </c>
      <c r="KS39" s="25">
        <f>IF(ISBLANK(LitRev!KS39),".",LitRev!KS39)</f>
        <v>1</v>
      </c>
      <c r="KT39" s="25">
        <f>IF(ISBLANK(LitRev!KT39),".",LitRev!KT39)</f>
        <v>1</v>
      </c>
      <c r="KU39" s="25">
        <f>IF(ISBLANK(LitRev!KU39),".",LitRev!KU39)</f>
        <v>1</v>
      </c>
      <c r="KV39" s="25">
        <f>IF(ISBLANK(LitRev!KV39),".",LitRev!KV39)</f>
        <v>1</v>
      </c>
      <c r="KW39" s="25">
        <f>IF(ISBLANK(LitRev!KW39),".",LitRev!KW39)</f>
        <v>1</v>
      </c>
      <c r="KX39" s="25">
        <f>IF(ISBLANK(LitRev!KX39),".",LitRev!KX39)</f>
        <v>1</v>
      </c>
      <c r="KY39" s="25">
        <f>IF(ISBLANK(LitRev!KY39),".",LitRev!KY39)</f>
        <v>1</v>
      </c>
      <c r="KZ39" s="25">
        <f>IF(ISBLANK(LitRev!KZ39),".",LitRev!KZ39)</f>
        <v>1</v>
      </c>
      <c r="LA39" s="25">
        <f>IF(ISBLANK(LitRev!LA39),".",LitRev!LA39)</f>
        <v>1</v>
      </c>
      <c r="LB39" s="25">
        <f>IF(ISBLANK(LitRev!LB39),".",LitRev!LB39)</f>
        <v>1</v>
      </c>
      <c r="LC39" s="25">
        <f>IF(ISBLANK(LitRev!LC39),".",LitRev!LC39)</f>
        <v>1</v>
      </c>
      <c r="LD39" s="25">
        <f>IF(ISBLANK(LitRev!LD39),".",LitRev!LD39)</f>
        <v>1</v>
      </c>
      <c r="LE39" s="25">
        <f>IF(ISBLANK(LitRev!LE39),".",LitRev!LE39)</f>
        <v>14</v>
      </c>
      <c r="LF39" s="25">
        <f>IF(ISBLANK(LitRev!LF39),".",LitRev!LF39)</f>
        <v>14</v>
      </c>
      <c r="LG39" s="25">
        <f>IF(ISBLANK(LitRev!LG39),".",LitRev!LG39)</f>
        <v>6</v>
      </c>
      <c r="LH39" s="25">
        <f>IF(ISBLANK(LitRev!LH39),".",LitRev!LH39)</f>
        <v>6</v>
      </c>
      <c r="LI39" s="25">
        <f>IF(ISBLANK(LitRev!LI39),".",LitRev!LI39)</f>
        <v>92</v>
      </c>
      <c r="LJ39" s="25">
        <f>IF(ISBLANK(LitRev!LJ39),".",LitRev!LJ39)</f>
        <v>92</v>
      </c>
      <c r="LK39" s="25">
        <f>IF(ISBLANK(LitRev!LK39),".",LitRev!LK39)</f>
        <v>7</v>
      </c>
      <c r="LL39" s="25">
        <f>IF(ISBLANK(LitRev!LL39),".",LitRev!LL39)</f>
        <v>9</v>
      </c>
      <c r="LM39" s="25">
        <f>IF(ISBLANK(LitRev!LM39),".",LitRev!LM39)</f>
        <v>9</v>
      </c>
      <c r="LN39" s="25">
        <f>IF(ISBLANK(LitRev!LN39),".",LitRev!LN39)</f>
        <v>9</v>
      </c>
      <c r="LO39" s="25">
        <f>IF(ISBLANK(LitRev!LO39),".",LitRev!LO39)</f>
        <v>9</v>
      </c>
      <c r="LP39" s="25">
        <f>IF(ISBLANK(LitRev!LP39),".",LitRev!LP39)</f>
        <v>9</v>
      </c>
      <c r="LQ39" s="25">
        <f>IF(ISBLANK(LitRev!LQ39),".",LitRev!LQ39)</f>
        <v>9</v>
      </c>
      <c r="LR39" s="25">
        <f>IF(ISBLANK(LitRev!LR39),".",LitRev!LR39)</f>
        <v>9</v>
      </c>
      <c r="LS39" s="25">
        <f>IF(ISBLANK(LitRev!LS39),".",LitRev!LS39)</f>
        <v>9</v>
      </c>
      <c r="LT39" s="25">
        <f>IF(ISBLANK(LitRev!LT39),".",LitRev!LT39)</f>
        <v>9</v>
      </c>
      <c r="LU39" s="25">
        <f>IF(ISBLANK(LitRev!LU39),".",LitRev!LU39)</f>
        <v>14</v>
      </c>
      <c r="LV39" s="25">
        <f>IF(ISBLANK(LitRev!LV39),".",LitRev!LV39)</f>
        <v>14</v>
      </c>
      <c r="LW39" s="25">
        <f>IF(ISBLANK(LitRev!LW39),".",LitRev!LW39)</f>
        <v>14</v>
      </c>
      <c r="LX39" s="25">
        <f>IF(ISBLANK(LitRev!LX39),".",LitRev!LX39)</f>
        <v>14</v>
      </c>
      <c r="LY39" s="25">
        <f>IF(ISBLANK(LitRev!LY39),".",LitRev!LY39)</f>
        <v>14</v>
      </c>
      <c r="LZ39" s="25">
        <f>IF(ISBLANK(LitRev!LZ39),".",LitRev!LZ39)</f>
        <v>14</v>
      </c>
      <c r="MA39" s="25">
        <f>IF(ISBLANK(LitRev!MA39),".",LitRev!MA39)</f>
        <v>14</v>
      </c>
      <c r="MB39" s="25">
        <f>IF(ISBLANK(LitRev!MB39),".",LitRev!MB39)</f>
        <v>14</v>
      </c>
      <c r="MC39" s="25">
        <f>IF(ISBLANK(LitRev!MC39),".",LitRev!MC39)</f>
        <v>14</v>
      </c>
      <c r="MD39" s="25">
        <f>IF(ISBLANK(LitRev!MD39),".",LitRev!MD39)</f>
        <v>14</v>
      </c>
      <c r="ME39" s="25">
        <f>IF(ISBLANK(LitRev!ME39),".",LitRev!ME39)</f>
        <v>6</v>
      </c>
      <c r="MF39" s="25">
        <f>IF(ISBLANK(LitRev!MF39),".",LitRev!MF39)</f>
        <v>14</v>
      </c>
      <c r="MG39" s="25">
        <f>IF(ISBLANK(LitRev!MG39),".",LitRev!MG39)</f>
        <v>14</v>
      </c>
      <c r="MH39" s="25">
        <f>IF(ISBLANK(LitRev!MH39),".",LitRev!MH39)</f>
        <v>3</v>
      </c>
      <c r="MI39" s="25">
        <f>IF(ISBLANK(LitRev!MI39),".",LitRev!MI39)</f>
        <v>269</v>
      </c>
      <c r="MJ39" s="25">
        <f>IF(ISBLANK(LitRev!MJ39),".",LitRev!MJ39)</f>
        <v>269</v>
      </c>
      <c r="MK39" s="25">
        <f>IF(ISBLANK(LitRev!MK39),".",LitRev!MK39)</f>
        <v>269</v>
      </c>
      <c r="ML39" s="25">
        <f>IF(ISBLANK(LitRev!ML39),".",LitRev!ML39)</f>
        <v>269</v>
      </c>
      <c r="MM39" s="25">
        <f>IF(ISBLANK(LitRev!MM39),".",LitRev!MM39)</f>
        <v>0</v>
      </c>
      <c r="MN39" s="25">
        <f>IF(ISBLANK(LitRev!MN39),".",LitRev!MN39)</f>
        <v>0</v>
      </c>
      <c r="MO39" s="25">
        <f>IF(ISBLANK(LitRev!MO39),".",LitRev!MO39)</f>
        <v>0</v>
      </c>
      <c r="MP39" s="25">
        <f>IF(ISBLANK(LitRev!MP39),".",LitRev!MP39)</f>
        <v>0</v>
      </c>
      <c r="MQ39" s="25">
        <f>IF(ISBLANK(LitRev!MQ39),".",LitRev!MQ39)</f>
        <v>0</v>
      </c>
      <c r="MR39" s="25">
        <f>IF(ISBLANK(LitRev!MR39),".",LitRev!MR39)</f>
        <v>0</v>
      </c>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row>
    <row r="40" spans="1:483" x14ac:dyDescent="0.25">
      <c r="A40" s="65" t="s">
        <v>1140</v>
      </c>
      <c r="B40" t="s">
        <v>1925</v>
      </c>
      <c r="C40" s="25">
        <f>IF(ISBLANK(LitRev!C40),".",LitRev!C40)</f>
        <v>0</v>
      </c>
      <c r="D40" s="25">
        <f>IF(ISBLANK(LitRev!D40),".",LitRev!D40)</f>
        <v>0</v>
      </c>
      <c r="E40" s="25">
        <f>IF(ISBLANK(LitRev!E40),".",LitRev!E40)</f>
        <v>0</v>
      </c>
      <c r="F40" s="25">
        <f>IF(ISBLANK(LitRev!F40),".",LitRev!F40)</f>
        <v>0</v>
      </c>
      <c r="G40" s="25">
        <f>IF(ISBLANK(LitRev!G40),".",LitRev!G40)</f>
        <v>0</v>
      </c>
      <c r="H40" s="25">
        <f>IF(ISBLANK(LitRev!H40),".",LitRev!H40)</f>
        <v>0</v>
      </c>
      <c r="I40" s="25">
        <f>IF(ISBLANK(LitRev!I40),".",LitRev!I40)</f>
        <v>0</v>
      </c>
      <c r="J40" s="25">
        <f>IF(ISBLANK(LitRev!J40),".",LitRev!J40)</f>
        <v>0</v>
      </c>
      <c r="K40" s="25">
        <f>IF(ISBLANK(LitRev!K40),".",LitRev!K40)</f>
        <v>0</v>
      </c>
      <c r="L40" s="25">
        <f>IF(ISBLANK(LitRev!L40),".",LitRev!L40)</f>
        <v>0</v>
      </c>
      <c r="M40" s="25">
        <f>IF(ISBLANK(LitRev!M40),".",LitRev!M40)</f>
        <v>0</v>
      </c>
      <c r="N40" s="25">
        <f>IF(ISBLANK(LitRev!N40),".",LitRev!N40)</f>
        <v>0</v>
      </c>
      <c r="O40" s="25">
        <f>IF(ISBLANK(LitRev!O40),".",LitRev!O40)</f>
        <v>0</v>
      </c>
      <c r="P40" s="25">
        <f>IF(ISBLANK(LitRev!P40),".",LitRev!P40)</f>
        <v>0</v>
      </c>
      <c r="Q40" s="25">
        <f>IF(ISBLANK(LitRev!Q40),".",LitRev!Q40)</f>
        <v>0</v>
      </c>
      <c r="R40" s="25">
        <f>IF(ISBLANK(LitRev!R40),".",LitRev!R40)</f>
        <v>0</v>
      </c>
      <c r="S40" s="25">
        <f>IF(ISBLANK(LitRev!S40),".",LitRev!S40)</f>
        <v>0</v>
      </c>
      <c r="T40" s="25">
        <f>IF(ISBLANK(LitRev!T40),".",LitRev!T40)</f>
        <v>0</v>
      </c>
      <c r="U40" s="25">
        <f>IF(ISBLANK(LitRev!U40),".",LitRev!U40)</f>
        <v>0</v>
      </c>
      <c r="V40" s="25">
        <f>IF(ISBLANK(LitRev!V40),".",LitRev!V40)</f>
        <v>0</v>
      </c>
      <c r="W40" s="25">
        <f>IF(ISBLANK(LitRev!W40),".",LitRev!W40)</f>
        <v>0</v>
      </c>
      <c r="X40" s="25">
        <f>IF(ISBLANK(LitRev!X40),".",LitRev!X40)</f>
        <v>0</v>
      </c>
      <c r="Y40" s="25">
        <f>IF(ISBLANK(LitRev!Y40),".",LitRev!Y40)</f>
        <v>0</v>
      </c>
      <c r="Z40" s="25">
        <f>IF(ISBLANK(LitRev!Z40),".",LitRev!Z40)</f>
        <v>0</v>
      </c>
      <c r="AA40" s="25">
        <f>IF(ISBLANK(LitRev!AA40),".",LitRev!AA40)</f>
        <v>0</v>
      </c>
      <c r="AB40" s="25">
        <f>IF(ISBLANK(LitRev!AB40),".",LitRev!AB40)</f>
        <v>0</v>
      </c>
      <c r="AC40" s="25">
        <f>IF(ISBLANK(LitRev!AC40),".",LitRev!AC40)</f>
        <v>0</v>
      </c>
      <c r="AD40" s="25">
        <f>IF(ISBLANK(LitRev!AD40),".",LitRev!AD40)</f>
        <v>0</v>
      </c>
      <c r="AE40" s="25">
        <f>IF(ISBLANK(LitRev!AE40),".",LitRev!AE40)</f>
        <v>0</v>
      </c>
      <c r="AF40" s="25">
        <f>IF(ISBLANK(LitRev!AF40),".",LitRev!AF40)</f>
        <v>0</v>
      </c>
      <c r="AG40" s="25">
        <f>IF(ISBLANK(LitRev!AG40),".",LitRev!AG40)</f>
        <v>0</v>
      </c>
      <c r="AH40" s="25">
        <f>IF(ISBLANK(LitRev!AH40),".",LitRev!AH40)</f>
        <v>0</v>
      </c>
      <c r="AI40" s="25">
        <f>IF(ISBLANK(LitRev!AI40),".",LitRev!AI40)</f>
        <v>0</v>
      </c>
      <c r="AJ40" s="25">
        <f>IF(ISBLANK(LitRev!AJ40),".",LitRev!AJ40)</f>
        <v>0</v>
      </c>
      <c r="AK40" s="25">
        <f>IF(ISBLANK(LitRev!AK40),".",LitRev!AK40)</f>
        <v>0</v>
      </c>
      <c r="AL40" s="25">
        <f>IF(ISBLANK(LitRev!AL40),".",LitRev!AL40)</f>
        <v>0</v>
      </c>
      <c r="AM40" s="25">
        <f>IF(ISBLANK(LitRev!AM40),".",LitRev!AM40)</f>
        <v>0</v>
      </c>
      <c r="AN40" s="25">
        <f>IF(ISBLANK(LitRev!AN40),".",LitRev!AN40)</f>
        <v>0</v>
      </c>
      <c r="AO40" s="25">
        <f>IF(ISBLANK(LitRev!AO40),".",LitRev!AO40)</f>
        <v>0</v>
      </c>
      <c r="AP40" s="25">
        <f>IF(ISBLANK(LitRev!AP40),".",LitRev!AP40)</f>
        <v>0</v>
      </c>
      <c r="AQ40" s="25">
        <f>IF(ISBLANK(LitRev!AQ40),".",LitRev!AQ40)</f>
        <v>0</v>
      </c>
      <c r="AR40" s="25">
        <f>IF(ISBLANK(LitRev!AR40),".",LitRev!AR40)</f>
        <v>0</v>
      </c>
      <c r="AS40" s="25">
        <f>IF(ISBLANK(LitRev!AS40),".",LitRev!AS40)</f>
        <v>0</v>
      </c>
      <c r="AT40" s="25">
        <f>IF(ISBLANK(LitRev!AT40),".",LitRev!AT40)</f>
        <v>0</v>
      </c>
      <c r="AU40" s="25">
        <f>IF(ISBLANK(LitRev!AU40),".",LitRev!AU40)</f>
        <v>0</v>
      </c>
      <c r="AV40" s="25">
        <f>IF(ISBLANK(LitRev!AV40),".",LitRev!AV40)</f>
        <v>0</v>
      </c>
      <c r="AW40" s="25">
        <f>IF(ISBLANK(LitRev!AW40),".",LitRev!AW40)</f>
        <v>0</v>
      </c>
      <c r="AX40" s="25">
        <f>IF(ISBLANK(LitRev!AX40),".",LitRev!AX40)</f>
        <v>0</v>
      </c>
      <c r="AY40" s="25">
        <f>IF(ISBLANK(LitRev!AY40),".",LitRev!AY40)</f>
        <v>0</v>
      </c>
      <c r="AZ40" s="25">
        <f>IF(ISBLANK(LitRev!AZ40),".",LitRev!AZ40)</f>
        <v>0</v>
      </c>
      <c r="BA40" s="25">
        <f>IF(ISBLANK(LitRev!BA40),".",LitRev!BA40)</f>
        <v>0</v>
      </c>
      <c r="BB40" s="25">
        <f>IF(ISBLANK(LitRev!BB40),".",LitRev!BB40)</f>
        <v>0</v>
      </c>
      <c r="BC40" s="25">
        <f>IF(ISBLANK(LitRev!BC40),".",LitRev!BC40)</f>
        <v>0</v>
      </c>
      <c r="BD40" s="25">
        <f>IF(ISBLANK(LitRev!BD40),".",LitRev!BD40)</f>
        <v>0</v>
      </c>
      <c r="BE40" s="25">
        <f>IF(ISBLANK(LitRev!BE40),".",LitRev!BE40)</f>
        <v>0</v>
      </c>
      <c r="BF40" s="25">
        <f>IF(ISBLANK(LitRev!BF40),".",LitRev!BF40)</f>
        <v>0</v>
      </c>
      <c r="BG40" s="25">
        <f>IF(ISBLANK(LitRev!BG40),".",LitRev!BG40)</f>
        <v>9</v>
      </c>
      <c r="BH40" s="25">
        <f>IF(ISBLANK(LitRev!BH40),".",LitRev!BH40)</f>
        <v>9</v>
      </c>
      <c r="BI40" s="25">
        <f>IF(ISBLANK(LitRev!BI40),".",LitRev!BI40)</f>
        <v>9</v>
      </c>
      <c r="BJ40" s="25">
        <f>IF(ISBLANK(LitRev!BJ40),".",LitRev!BJ40)</f>
        <v>0</v>
      </c>
      <c r="BK40" s="25">
        <f>IF(ISBLANK(LitRev!BK40),".",LitRev!BK40)</f>
        <v>0</v>
      </c>
      <c r="BL40" s="25">
        <f>IF(ISBLANK(LitRev!BL40),".",LitRev!BL40)</f>
        <v>0</v>
      </c>
      <c r="BM40" s="25">
        <f>IF(ISBLANK(LitRev!BM40),".",LitRev!BM40)</f>
        <v>0</v>
      </c>
      <c r="BN40" s="25">
        <f>IF(ISBLANK(LitRev!BN40),".",LitRev!BN40)</f>
        <v>0</v>
      </c>
      <c r="BO40" s="25">
        <f>IF(ISBLANK(LitRev!BO40),".",LitRev!BO40)</f>
        <v>0</v>
      </c>
      <c r="BP40" s="25">
        <f>IF(ISBLANK(LitRev!BP40),".",LitRev!BP40)</f>
        <v>0</v>
      </c>
      <c r="BQ40" s="25">
        <f>IF(ISBLANK(LitRev!BQ40),".",LitRev!BQ40)</f>
        <v>0</v>
      </c>
      <c r="BR40" s="25">
        <f>IF(ISBLANK(LitRev!BR40),".",LitRev!BR40)</f>
        <v>0</v>
      </c>
      <c r="BS40" s="25">
        <f>IF(ISBLANK(LitRev!BS40),".",LitRev!BS40)</f>
        <v>0</v>
      </c>
      <c r="BT40" s="25">
        <f>IF(ISBLANK(LitRev!BT40),".",LitRev!BT40)</f>
        <v>5</v>
      </c>
      <c r="BU40" s="25">
        <f>IF(ISBLANK(LitRev!BU40),".",LitRev!BU40)</f>
        <v>5</v>
      </c>
      <c r="BV40" s="25">
        <f>IF(ISBLANK(LitRev!BV40),".",LitRev!BV40)</f>
        <v>5</v>
      </c>
      <c r="BW40" s="25">
        <f>IF(ISBLANK(LitRev!BW40),".",LitRev!BW40)</f>
        <v>5</v>
      </c>
      <c r="BX40" s="25">
        <f>IF(ISBLANK(LitRev!BX40),".",LitRev!BX40)</f>
        <v>5</v>
      </c>
      <c r="BY40" s="25">
        <f>IF(ISBLANK(LitRev!BY40),".",LitRev!BY40)</f>
        <v>5</v>
      </c>
      <c r="BZ40" s="25">
        <f>IF(ISBLANK(LitRev!BZ40),".",LitRev!BZ40)</f>
        <v>0</v>
      </c>
      <c r="CA40" s="25">
        <f>IF(ISBLANK(LitRev!CA40),".",LitRev!CA40)</f>
        <v>0</v>
      </c>
      <c r="CB40" s="25">
        <f>IF(ISBLANK(LitRev!CB40),".",LitRev!CB40)</f>
        <v>0</v>
      </c>
      <c r="CC40" s="25">
        <f>IF(ISBLANK(LitRev!CC40),".",LitRev!CC40)</f>
        <v>0</v>
      </c>
      <c r="CD40" s="25">
        <f>IF(ISBLANK(LitRev!CD40),".",LitRev!CD40)</f>
        <v>0</v>
      </c>
      <c r="CE40" s="25">
        <f>IF(ISBLANK(LitRev!CE40),".",LitRev!CE40)</f>
        <v>0</v>
      </c>
      <c r="CF40" s="25">
        <f>IF(ISBLANK(LitRev!CF40),".",LitRev!CF40)</f>
        <v>0</v>
      </c>
      <c r="CG40" s="25">
        <f>IF(ISBLANK(LitRev!CG40),".",LitRev!CG40)</f>
        <v>0</v>
      </c>
      <c r="CH40" s="25">
        <f>IF(ISBLANK(LitRev!CH40),".",LitRev!CH40)</f>
        <v>0</v>
      </c>
      <c r="CI40" s="25">
        <f>IF(ISBLANK(LitRev!CI40),".",LitRev!CI40)</f>
        <v>0</v>
      </c>
      <c r="CJ40" s="25">
        <f>IF(ISBLANK(LitRev!CJ40),".",LitRev!CJ40)</f>
        <v>0</v>
      </c>
      <c r="CK40" s="25">
        <f>IF(ISBLANK(LitRev!CK40),".",LitRev!CK40)</f>
        <v>0</v>
      </c>
      <c r="CL40" s="25">
        <f>IF(ISBLANK(LitRev!CL40),".",LitRev!CL40)</f>
        <v>0</v>
      </c>
      <c r="CM40" s="25">
        <f>IF(ISBLANK(LitRev!CM40),".",LitRev!CM40)</f>
        <v>0</v>
      </c>
      <c r="CN40" s="25">
        <f>IF(ISBLANK(LitRev!CN40),".",LitRev!CN40)</f>
        <v>0</v>
      </c>
      <c r="CO40" s="25">
        <f>IF(ISBLANK(LitRev!CO40),".",LitRev!CO40)</f>
        <v>0</v>
      </c>
      <c r="CP40" s="25">
        <f>IF(ISBLANK(LitRev!CP40),".",LitRev!CP40)</f>
        <v>0</v>
      </c>
      <c r="CQ40" s="25">
        <f>IF(ISBLANK(LitRev!CQ40),".",LitRev!CQ40)</f>
        <v>16</v>
      </c>
      <c r="CR40" s="25">
        <f>IF(ISBLANK(LitRev!CR40),".",LitRev!CR40)</f>
        <v>16</v>
      </c>
      <c r="CS40" s="25">
        <f>IF(ISBLANK(LitRev!CS40),".",LitRev!CS40)</f>
        <v>16</v>
      </c>
      <c r="CT40" s="25">
        <f>IF(ISBLANK(LitRev!CT40),".",LitRev!CT40)</f>
        <v>0</v>
      </c>
      <c r="CU40" s="25">
        <f>IF(ISBLANK(LitRev!CU40),".",LitRev!CU40)</f>
        <v>0</v>
      </c>
      <c r="CV40" s="25">
        <f>IF(ISBLANK(LitRev!CV40),".",LitRev!CV40)</f>
        <v>0</v>
      </c>
      <c r="CW40" s="25">
        <f>IF(ISBLANK(LitRev!CW40),".",LitRev!CW40)</f>
        <v>0</v>
      </c>
      <c r="CX40" s="25">
        <f>IF(ISBLANK(LitRev!CX40),".",LitRev!CX40)</f>
        <v>0</v>
      </c>
      <c r="CY40" s="25">
        <f>IF(ISBLANK(LitRev!CY40),".",LitRev!CY40)</f>
        <v>0</v>
      </c>
      <c r="CZ40" s="25">
        <f>IF(ISBLANK(LitRev!CZ40),".",LitRev!CZ40)</f>
        <v>0</v>
      </c>
      <c r="DA40" s="25">
        <f>IF(ISBLANK(LitRev!DA40),".",LitRev!DA40)</f>
        <v>0</v>
      </c>
      <c r="DB40" s="25">
        <f>IF(ISBLANK(LitRev!DB40),".",LitRev!DB40)</f>
        <v>0</v>
      </c>
      <c r="DC40" s="25">
        <f>IF(ISBLANK(LitRev!DC40),".",LitRev!DC40)</f>
        <v>0</v>
      </c>
      <c r="DD40" s="25">
        <f>IF(ISBLANK(LitRev!DD40),".",LitRev!DD40)</f>
        <v>0</v>
      </c>
      <c r="DE40" s="25">
        <f>IF(ISBLANK(LitRev!DE40),".",LitRev!DE40)</f>
        <v>0</v>
      </c>
      <c r="DF40" s="25">
        <f>IF(ISBLANK(LitRev!DF40),".",LitRev!DF40)</f>
        <v>0</v>
      </c>
      <c r="DG40" s="25">
        <f>IF(ISBLANK(LitRev!DG40),".",LitRev!DG40)</f>
        <v>0</v>
      </c>
      <c r="DH40" s="25">
        <f>IF(ISBLANK(LitRev!DH40),".",LitRev!DH40)</f>
        <v>0</v>
      </c>
      <c r="DI40" s="25">
        <f>IF(ISBLANK(LitRev!DI40),".",LitRev!DI40)</f>
        <v>0</v>
      </c>
      <c r="DJ40" s="25">
        <f>IF(ISBLANK(LitRev!DJ40),".",LitRev!DJ40)</f>
        <v>23</v>
      </c>
      <c r="DK40" s="25">
        <f>IF(ISBLANK(LitRev!DK40),".",LitRev!DK40)</f>
        <v>23</v>
      </c>
      <c r="DL40" s="25">
        <f>IF(ISBLANK(LitRev!DL40),".",LitRev!DL40)</f>
        <v>23</v>
      </c>
      <c r="DM40" s="25">
        <f>IF(ISBLANK(LitRev!DM40),".",LitRev!DM40)</f>
        <v>23</v>
      </c>
      <c r="DN40" s="25">
        <f>IF(ISBLANK(LitRev!DN40),".",LitRev!DN40)</f>
        <v>23</v>
      </c>
      <c r="DO40" s="25">
        <f>IF(ISBLANK(LitRev!DO40),".",LitRev!DO40)</f>
        <v>23</v>
      </c>
      <c r="DP40" s="25">
        <f>IF(ISBLANK(LitRev!DP40),".",LitRev!DP40)</f>
        <v>23</v>
      </c>
      <c r="DQ40" s="25">
        <f>IF(ISBLANK(LitRev!DQ40),".",LitRev!DQ40)</f>
        <v>23</v>
      </c>
      <c r="DR40" s="25">
        <f>IF(ISBLANK(LitRev!DR40),".",LitRev!DR40)</f>
        <v>23</v>
      </c>
      <c r="DS40" s="25">
        <f>IF(ISBLANK(LitRev!DS40),".",LitRev!DS40)</f>
        <v>23</v>
      </c>
      <c r="DT40" s="25">
        <f>IF(ISBLANK(LitRev!DT40),".",LitRev!DT40)</f>
        <v>23</v>
      </c>
      <c r="DU40" s="25">
        <f>IF(ISBLANK(LitRev!DU40),".",LitRev!DU40)</f>
        <v>23</v>
      </c>
      <c r="DV40" s="25">
        <f>IF(ISBLANK(LitRev!DV40),".",LitRev!DV40)</f>
        <v>23</v>
      </c>
      <c r="DW40" s="25">
        <f>IF(ISBLANK(LitRev!DW40),".",LitRev!DW40)</f>
        <v>23</v>
      </c>
      <c r="DX40" s="25">
        <f>IF(ISBLANK(LitRev!DX40),".",LitRev!DX40)</f>
        <v>0</v>
      </c>
      <c r="DY40" s="25">
        <f>IF(ISBLANK(LitRev!DY40),".",LitRev!DY40)</f>
        <v>0</v>
      </c>
      <c r="DZ40" s="25">
        <f>IF(ISBLANK(LitRev!DZ40),".",LitRev!DZ40)</f>
        <v>0</v>
      </c>
      <c r="EA40" s="25">
        <f>IF(ISBLANK(LitRev!EA40),".",LitRev!EA40)</f>
        <v>0</v>
      </c>
      <c r="EB40" s="25">
        <f>IF(ISBLANK(LitRev!EB40),".",LitRev!EB40)</f>
        <v>0</v>
      </c>
      <c r="EC40" s="25">
        <f>IF(ISBLANK(LitRev!EC40),".",LitRev!EC40)</f>
        <v>0</v>
      </c>
      <c r="ED40" s="25">
        <f>IF(ISBLANK(LitRev!ED40),".",LitRev!ED40)</f>
        <v>0</v>
      </c>
      <c r="EE40" s="25">
        <f>IF(ISBLANK(LitRev!EE40),".",LitRev!EE40)</f>
        <v>0</v>
      </c>
      <c r="EF40" s="25">
        <f>IF(ISBLANK(LitRev!EF40),".",LitRev!EF40)</f>
        <v>0</v>
      </c>
      <c r="EG40" s="25">
        <f>IF(ISBLANK(LitRev!EG40),".",LitRev!EG40)</f>
        <v>0</v>
      </c>
      <c r="EH40" s="25">
        <f>IF(ISBLANK(LitRev!EH40),".",LitRev!EH40)</f>
        <v>0</v>
      </c>
      <c r="EI40" s="25">
        <f>IF(ISBLANK(LitRev!EI40),".",LitRev!EI40)</f>
        <v>0</v>
      </c>
      <c r="EJ40" s="25">
        <f>IF(ISBLANK(LitRev!EJ40),".",LitRev!EJ40)</f>
        <v>0</v>
      </c>
      <c r="EK40" s="25">
        <f>IF(ISBLANK(LitRev!EK40),".",LitRev!EK40)</f>
        <v>0</v>
      </c>
      <c r="EL40" s="25">
        <f>IF(ISBLANK(LitRev!EL40),".",LitRev!EL40)</f>
        <v>0</v>
      </c>
      <c r="EM40" s="25">
        <f>IF(ISBLANK(LitRev!EM40),".",LitRev!EM40)</f>
        <v>0</v>
      </c>
      <c r="EN40" s="25">
        <f>IF(ISBLANK(LitRev!EN40),".",LitRev!EN40)</f>
        <v>0</v>
      </c>
      <c r="EO40" s="25">
        <f>IF(ISBLANK(LitRev!EO40),".",LitRev!EO40)</f>
        <v>0</v>
      </c>
      <c r="EP40" s="25">
        <f>IF(ISBLANK(LitRev!EP40),".",LitRev!EP40)</f>
        <v>0</v>
      </c>
      <c r="EQ40" s="25">
        <f>IF(ISBLANK(LitRev!EQ40),".",LitRev!EQ40)</f>
        <v>0</v>
      </c>
      <c r="ER40" s="25">
        <f>IF(ISBLANK(LitRev!ER40),".",LitRev!ER40)</f>
        <v>0</v>
      </c>
      <c r="ES40" s="25">
        <f>IF(ISBLANK(LitRev!ES40),".",LitRev!ES40)</f>
        <v>0</v>
      </c>
      <c r="ET40" s="25">
        <f>IF(ISBLANK(LitRev!ET40),".",LitRev!ET40)</f>
        <v>0</v>
      </c>
      <c r="EU40" s="25">
        <f>IF(ISBLANK(LitRev!EU40),".",LitRev!EU40)</f>
        <v>0</v>
      </c>
      <c r="EV40" s="25">
        <f>IF(ISBLANK(LitRev!EV40),".",LitRev!EV40)</f>
        <v>0</v>
      </c>
      <c r="EW40" s="25">
        <f>IF(ISBLANK(LitRev!EW40),".",LitRev!EW40)</f>
        <v>0</v>
      </c>
      <c r="EX40" s="25">
        <f>IF(ISBLANK(LitRev!EX40),".",LitRev!EX40)</f>
        <v>0</v>
      </c>
      <c r="EY40" s="25">
        <f>IF(ISBLANK(LitRev!EY40),".",LitRev!EY40)</f>
        <v>0</v>
      </c>
      <c r="EZ40" s="25">
        <f>IF(ISBLANK(LitRev!EZ40),".",LitRev!EZ40)</f>
        <v>0</v>
      </c>
      <c r="FA40" s="25">
        <f>IF(ISBLANK(LitRev!FA40),".",LitRev!FA40)</f>
        <v>0</v>
      </c>
      <c r="FB40" s="25">
        <f>IF(ISBLANK(LitRev!FB40),".",LitRev!FB40)</f>
        <v>0</v>
      </c>
      <c r="FC40" s="25">
        <f>IF(ISBLANK(LitRev!FC40),".",LitRev!FC40)</f>
        <v>0</v>
      </c>
      <c r="FD40" s="25">
        <f>IF(ISBLANK(LitRev!FD40),".",LitRev!FD40)</f>
        <v>0</v>
      </c>
      <c r="FE40" s="25">
        <f>IF(ISBLANK(LitRev!FE40),".",LitRev!FE40)</f>
        <v>0</v>
      </c>
      <c r="FF40" s="25">
        <f>IF(ISBLANK(LitRev!FF40),".",LitRev!FF40)</f>
        <v>0</v>
      </c>
      <c r="FG40" s="25">
        <f>IF(ISBLANK(LitRev!FG40),".",LitRev!FG40)</f>
        <v>0</v>
      </c>
      <c r="FH40" s="25">
        <f>IF(ISBLANK(LitRev!FH40),".",LitRev!FH40)</f>
        <v>0</v>
      </c>
      <c r="FI40" s="25">
        <f>IF(ISBLANK(LitRev!FI40),".",LitRev!FI40)</f>
        <v>0</v>
      </c>
      <c r="FJ40" s="25">
        <f>IF(ISBLANK(LitRev!FJ40),".",LitRev!FJ40)</f>
        <v>0</v>
      </c>
      <c r="FK40" s="25">
        <f>IF(ISBLANK(LitRev!FK40),".",LitRev!FK40)</f>
        <v>0</v>
      </c>
      <c r="FL40" s="25">
        <f>IF(ISBLANK(LitRev!FL40),".",LitRev!FL40)</f>
        <v>0</v>
      </c>
      <c r="FM40" s="25">
        <f>IF(ISBLANK(LitRev!FM40),".",LitRev!FM40)</f>
        <v>0</v>
      </c>
      <c r="FN40" s="25">
        <f>IF(ISBLANK(LitRev!FN40),".",LitRev!FN40)</f>
        <v>0</v>
      </c>
      <c r="FO40" s="25">
        <f>IF(ISBLANK(LitRev!FO40),".",LitRev!FO40)</f>
        <v>0</v>
      </c>
      <c r="FP40" s="25">
        <f>IF(ISBLANK(LitRev!FP40),".",LitRev!FP40)</f>
        <v>0</v>
      </c>
      <c r="FQ40" s="25">
        <f>IF(ISBLANK(LitRev!FQ40),".",LitRev!FQ40)</f>
        <v>0</v>
      </c>
      <c r="FR40" s="25">
        <f>IF(ISBLANK(LitRev!FR40),".",LitRev!FR40)</f>
        <v>0</v>
      </c>
      <c r="FS40" s="25">
        <f>IF(ISBLANK(LitRev!FS40),".",LitRev!FS40)</f>
        <v>0</v>
      </c>
      <c r="FT40" s="25">
        <f>IF(ISBLANK(LitRev!FT40),".",LitRev!FT40)</f>
        <v>0</v>
      </c>
      <c r="FU40" s="25">
        <f>IF(ISBLANK(LitRev!FU40),".",LitRev!FU40)</f>
        <v>0</v>
      </c>
      <c r="FV40" s="25">
        <f>IF(ISBLANK(LitRev!FV40),".",LitRev!FV40)</f>
        <v>0</v>
      </c>
      <c r="FW40" s="25">
        <f>IF(ISBLANK(LitRev!FW40),".",LitRev!FW40)</f>
        <v>0</v>
      </c>
      <c r="FX40" s="25">
        <f>IF(ISBLANK(LitRev!FX40),".",LitRev!FX40)</f>
        <v>0</v>
      </c>
      <c r="FY40" s="25">
        <f>IF(ISBLANK(LitRev!FY40),".",LitRev!FY40)</f>
        <v>0</v>
      </c>
      <c r="FZ40" s="25">
        <f>IF(ISBLANK(LitRev!FZ40),".",LitRev!FZ40)</f>
        <v>0</v>
      </c>
      <c r="GA40" s="25">
        <f>IF(ISBLANK(LitRev!GA40),".",LitRev!GA40)</f>
        <v>0</v>
      </c>
      <c r="GB40" s="25">
        <f>IF(ISBLANK(LitRev!GB40),".",LitRev!GB40)</f>
        <v>0</v>
      </c>
      <c r="GC40" s="25">
        <f>IF(ISBLANK(LitRev!GC40),".",LitRev!GC40)</f>
        <v>0</v>
      </c>
      <c r="GD40" s="25">
        <f>IF(ISBLANK(LitRev!GD40),".",LitRev!GD40)</f>
        <v>0</v>
      </c>
      <c r="GE40" s="25">
        <f>IF(ISBLANK(LitRev!GE40),".",LitRev!GE40)</f>
        <v>1</v>
      </c>
      <c r="GF40" s="25">
        <f>IF(ISBLANK(LitRev!GF40),".",LitRev!GF40)</f>
        <v>1</v>
      </c>
      <c r="GG40" s="25">
        <f>IF(ISBLANK(LitRev!GG40),".",LitRev!GG40)</f>
        <v>1</v>
      </c>
      <c r="GH40" s="25">
        <f>IF(ISBLANK(LitRev!GH40),".",LitRev!GH40)</f>
        <v>0</v>
      </c>
      <c r="GI40" s="25">
        <f>IF(ISBLANK(LitRev!GI40),".",LitRev!GI40)</f>
        <v>0</v>
      </c>
      <c r="GJ40" s="25">
        <f>IF(ISBLANK(LitRev!GJ40),".",LitRev!GJ40)</f>
        <v>0</v>
      </c>
      <c r="GK40" s="25">
        <f>IF(ISBLANK(LitRev!GK40),".",LitRev!GK40)</f>
        <v>0</v>
      </c>
      <c r="GL40" s="25">
        <f>IF(ISBLANK(LitRev!GL40),".",LitRev!GL40)</f>
        <v>0</v>
      </c>
      <c r="GM40" s="25">
        <f>IF(ISBLANK(LitRev!GM40),".",LitRev!GM40)</f>
        <v>0</v>
      </c>
      <c r="GN40" s="25">
        <f>IF(ISBLANK(LitRev!GN40),".",LitRev!GN40)</f>
        <v>0</v>
      </c>
      <c r="GO40" s="25">
        <f>IF(ISBLANK(LitRev!GO40),".",LitRev!GO40)</f>
        <v>0</v>
      </c>
      <c r="GP40" s="25">
        <f>IF(ISBLANK(LitRev!GP40),".",LitRev!GP40)</f>
        <v>0</v>
      </c>
      <c r="GQ40" s="25">
        <f>IF(ISBLANK(LitRev!GQ40),".",LitRev!GQ40)</f>
        <v>0</v>
      </c>
      <c r="GR40" s="25">
        <f>IF(ISBLANK(LitRev!GR40),".",LitRev!GR40)</f>
        <v>0</v>
      </c>
      <c r="GS40" s="25">
        <f>IF(ISBLANK(LitRev!GS40),".",LitRev!GS40)</f>
        <v>0</v>
      </c>
      <c r="GT40" s="25">
        <f>IF(ISBLANK(LitRev!GT40),".",LitRev!GT40)</f>
        <v>0</v>
      </c>
      <c r="GU40" s="25">
        <f>IF(ISBLANK(LitRev!GU40),".",LitRev!GU40)</f>
        <v>0</v>
      </c>
      <c r="GV40" s="25">
        <f>IF(ISBLANK(LitRev!GV40),".",LitRev!GV40)</f>
        <v>0</v>
      </c>
      <c r="GW40" s="25">
        <f>IF(ISBLANK(LitRev!GW40),".",LitRev!GW40)</f>
        <v>0</v>
      </c>
      <c r="GX40" s="25">
        <f>IF(ISBLANK(LitRev!GX40),".",LitRev!GX40)</f>
        <v>0</v>
      </c>
      <c r="GY40" s="25">
        <f>IF(ISBLANK(LitRev!GY40),".",LitRev!GY40)</f>
        <v>0</v>
      </c>
      <c r="GZ40" s="25">
        <f>IF(ISBLANK(LitRev!GZ40),".",LitRev!GZ40)</f>
        <v>0</v>
      </c>
      <c r="HA40" s="25">
        <f>IF(ISBLANK(LitRev!HA40),".",LitRev!HA40)</f>
        <v>0</v>
      </c>
      <c r="HB40" s="25">
        <f>IF(ISBLANK(LitRev!HB40),".",LitRev!HB40)</f>
        <v>0</v>
      </c>
      <c r="HC40" s="25">
        <f>IF(ISBLANK(LitRev!HC40),".",LitRev!HC40)</f>
        <v>0</v>
      </c>
      <c r="HD40" s="25">
        <f>IF(ISBLANK(LitRev!HD40),".",LitRev!HD40)</f>
        <v>0</v>
      </c>
      <c r="HE40" s="25">
        <f>IF(ISBLANK(LitRev!HE40),".",LitRev!HE40)</f>
        <v>0</v>
      </c>
      <c r="HF40" s="25">
        <f>IF(ISBLANK(LitRev!HF40),".",LitRev!HF40)</f>
        <v>0</v>
      </c>
      <c r="HG40" s="25">
        <f>IF(ISBLANK(LitRev!HG40),".",LitRev!HG40)</f>
        <v>0</v>
      </c>
      <c r="HH40" s="25">
        <f>IF(ISBLANK(LitRev!HH40),".",LitRev!HH40)</f>
        <v>0</v>
      </c>
      <c r="HI40" s="25">
        <f>IF(ISBLANK(LitRev!HI40),".",LitRev!HI40)</f>
        <v>0</v>
      </c>
      <c r="HJ40" s="25">
        <f>IF(ISBLANK(LitRev!HJ40),".",LitRev!HJ40)</f>
        <v>0</v>
      </c>
      <c r="HK40" s="25">
        <f>IF(ISBLANK(LitRev!HK40),".",LitRev!HK40)</f>
        <v>0</v>
      </c>
      <c r="HL40" s="25">
        <f>IF(ISBLANK(LitRev!HL40),".",LitRev!HL40)</f>
        <v>0</v>
      </c>
      <c r="HM40" s="25">
        <f>IF(ISBLANK(LitRev!HM40),".",LitRev!HM40)</f>
        <v>0</v>
      </c>
      <c r="HN40" s="25">
        <f>IF(ISBLANK(LitRev!HN40),".",LitRev!HN40)</f>
        <v>0</v>
      </c>
      <c r="HO40" s="25">
        <f>IF(ISBLANK(LitRev!HO40),".",LitRev!HO40)</f>
        <v>0</v>
      </c>
      <c r="HP40" s="25">
        <f>IF(ISBLANK(LitRev!HP40),".",LitRev!HP40)</f>
        <v>0</v>
      </c>
      <c r="HQ40" s="25">
        <f>IF(ISBLANK(LitRev!HQ40),".",LitRev!HQ40)</f>
        <v>0</v>
      </c>
      <c r="HR40" s="25">
        <f>IF(ISBLANK(LitRev!HR40),".",LitRev!HR40)</f>
        <v>0</v>
      </c>
      <c r="HS40" s="25">
        <f>IF(ISBLANK(LitRev!HS40),".",LitRev!HS40)</f>
        <v>0</v>
      </c>
      <c r="HT40" s="25">
        <f>IF(ISBLANK(LitRev!HT40),".",LitRev!HT40)</f>
        <v>0</v>
      </c>
      <c r="HU40" s="25">
        <f>IF(ISBLANK(LitRev!HU40),".",LitRev!HU40)</f>
        <v>0</v>
      </c>
      <c r="HV40" s="25">
        <f>IF(ISBLANK(LitRev!HV40),".",LitRev!HV40)</f>
        <v>0</v>
      </c>
      <c r="HW40" s="25">
        <f>IF(ISBLANK(LitRev!HW40),".",LitRev!HW40)</f>
        <v>0</v>
      </c>
      <c r="HX40" s="25">
        <f>IF(ISBLANK(LitRev!HX40),".",LitRev!HX40)</f>
        <v>0</v>
      </c>
      <c r="HY40" s="25">
        <f>IF(ISBLANK(LitRev!HY40),".",LitRev!HY40)</f>
        <v>0</v>
      </c>
      <c r="HZ40" s="25">
        <f>IF(ISBLANK(LitRev!HZ40),".",LitRev!HZ40)</f>
        <v>0</v>
      </c>
      <c r="IA40" s="25">
        <f>IF(ISBLANK(LitRev!IA40),".",LitRev!IA40)</f>
        <v>0</v>
      </c>
      <c r="IB40" s="25">
        <f>IF(ISBLANK(LitRev!IB40),".",LitRev!IB40)</f>
        <v>0</v>
      </c>
      <c r="IC40" s="25">
        <f>IF(ISBLANK(LitRev!IC40),".",LitRev!IC40)</f>
        <v>0</v>
      </c>
      <c r="ID40" s="25">
        <f>IF(ISBLANK(LitRev!ID40),".",LitRev!ID40)</f>
        <v>0</v>
      </c>
      <c r="IE40" s="25">
        <f>IF(ISBLANK(LitRev!IE40),".",LitRev!IE40)</f>
        <v>0</v>
      </c>
      <c r="IF40" s="25">
        <f>IF(ISBLANK(LitRev!IF40),".",LitRev!IF40)</f>
        <v>0</v>
      </c>
      <c r="IG40" s="25">
        <f>IF(ISBLANK(LitRev!IG40),".",LitRev!IG40)</f>
        <v>0</v>
      </c>
      <c r="IH40" s="25">
        <f>IF(ISBLANK(LitRev!IH40),".",LitRev!IH40)</f>
        <v>0</v>
      </c>
      <c r="II40" s="25">
        <f>IF(ISBLANK(LitRev!II40),".",LitRev!II40)</f>
        <v>0</v>
      </c>
      <c r="IJ40" s="25">
        <f>IF(ISBLANK(LitRev!IJ40),".",LitRev!IJ40)</f>
        <v>0</v>
      </c>
      <c r="IK40" s="25">
        <f>IF(ISBLANK(LitRev!IK40),".",LitRev!IK40)</f>
        <v>0</v>
      </c>
      <c r="IL40" s="25">
        <f>IF(ISBLANK(LitRev!IL40),".",LitRev!IL40)</f>
        <v>0</v>
      </c>
      <c r="IM40" s="25">
        <f>IF(ISBLANK(LitRev!IM40),".",LitRev!IM40)</f>
        <v>0</v>
      </c>
      <c r="IN40" s="25">
        <f>IF(ISBLANK(LitRev!IN40),".",LitRev!IN40)</f>
        <v>0</v>
      </c>
      <c r="IO40" s="25">
        <f>IF(ISBLANK(LitRev!IO40),".",LitRev!IO40)</f>
        <v>0</v>
      </c>
      <c r="IP40" s="25">
        <f>IF(ISBLANK(LitRev!IP40),".",LitRev!IP40)</f>
        <v>0</v>
      </c>
      <c r="IQ40" s="25">
        <f>IF(ISBLANK(LitRev!IQ40),".",LitRev!IQ40)</f>
        <v>0</v>
      </c>
      <c r="IR40" s="25">
        <f>IF(ISBLANK(LitRev!IR40),".",LitRev!IR40)</f>
        <v>0</v>
      </c>
      <c r="IS40" s="25">
        <f>IF(ISBLANK(LitRev!IS40),".",LitRev!IS40)</f>
        <v>0</v>
      </c>
      <c r="IT40" s="25">
        <f>IF(ISBLANK(LitRev!IT40),".",LitRev!IT40)</f>
        <v>0</v>
      </c>
      <c r="IU40" s="25">
        <f>IF(ISBLANK(LitRev!IU40),".",LitRev!IU40)</f>
        <v>0</v>
      </c>
      <c r="IV40" s="25">
        <f>IF(ISBLANK(LitRev!IV40),".",LitRev!IV40)</f>
        <v>0</v>
      </c>
      <c r="IW40" s="25">
        <f>IF(ISBLANK(LitRev!IW40),".",LitRev!IW40)</f>
        <v>0</v>
      </c>
      <c r="IX40" s="25">
        <f>IF(ISBLANK(LitRev!IX40),".",LitRev!IX40)</f>
        <v>0</v>
      </c>
      <c r="IY40" s="25">
        <f>IF(ISBLANK(LitRev!IY40),".",LitRev!IY40)</f>
        <v>0</v>
      </c>
      <c r="IZ40" s="25">
        <f>IF(ISBLANK(LitRev!IZ40),".",LitRev!IZ40)</f>
        <v>0</v>
      </c>
      <c r="JA40" s="25">
        <f>IF(ISBLANK(LitRev!JA40),".",LitRev!JA40)</f>
        <v>0</v>
      </c>
      <c r="JB40" s="25">
        <f>IF(ISBLANK(LitRev!JB40),".",LitRev!JB40)</f>
        <v>0</v>
      </c>
      <c r="JC40" s="25">
        <f>IF(ISBLANK(LitRev!JC40),".",LitRev!JC40)</f>
        <v>0</v>
      </c>
      <c r="JD40" s="25">
        <f>IF(ISBLANK(LitRev!JD40),".",LitRev!JD40)</f>
        <v>0</v>
      </c>
      <c r="JE40" s="25">
        <f>IF(ISBLANK(LitRev!JE40),".",LitRev!JE40)</f>
        <v>0</v>
      </c>
      <c r="JF40" s="25">
        <f>IF(ISBLANK(LitRev!JF40),".",LitRev!JF40)</f>
        <v>0</v>
      </c>
      <c r="JG40" s="25">
        <f>IF(ISBLANK(LitRev!JG40),".",LitRev!JG40)</f>
        <v>0</v>
      </c>
      <c r="JH40" s="25">
        <f>IF(ISBLANK(LitRev!JH40),".",LitRev!JH40)</f>
        <v>0</v>
      </c>
      <c r="JI40" s="25">
        <f>IF(ISBLANK(LitRev!JI40),".",LitRev!JI40)</f>
        <v>0</v>
      </c>
      <c r="JJ40" s="25">
        <f>IF(ISBLANK(LitRev!JJ40),".",LitRev!JJ40)</f>
        <v>0</v>
      </c>
      <c r="JK40" s="25">
        <f>IF(ISBLANK(LitRev!JK40),".",LitRev!JK40)</f>
        <v>0</v>
      </c>
      <c r="JL40" s="25">
        <f>IF(ISBLANK(LitRev!JL40),".",LitRev!JL40)</f>
        <v>0</v>
      </c>
      <c r="JM40" s="25">
        <f>IF(ISBLANK(LitRev!JM40),".",LitRev!JM40)</f>
        <v>0</v>
      </c>
      <c r="JN40" s="25">
        <f>IF(ISBLANK(LitRev!JN40),".",LitRev!JN40)</f>
        <v>0</v>
      </c>
      <c r="JO40" s="25">
        <f>IF(ISBLANK(LitRev!JO40),".",LitRev!JO40)</f>
        <v>0</v>
      </c>
      <c r="JP40" s="25">
        <f>IF(ISBLANK(LitRev!JP40),".",LitRev!JP40)</f>
        <v>0</v>
      </c>
      <c r="JQ40" s="25">
        <f>IF(ISBLANK(LitRev!JQ40),".",LitRev!JQ40)</f>
        <v>0</v>
      </c>
      <c r="JR40" s="25">
        <f>IF(ISBLANK(LitRev!JR40),".",LitRev!JR40)</f>
        <v>0</v>
      </c>
      <c r="JS40" s="25">
        <f>IF(ISBLANK(LitRev!JS40),".",LitRev!JS40)</f>
        <v>0</v>
      </c>
      <c r="JT40" s="25">
        <f>IF(ISBLANK(LitRev!JT40),".",LitRev!JT40)</f>
        <v>0</v>
      </c>
      <c r="JU40" s="25">
        <f>IF(ISBLANK(LitRev!JU40),".",LitRev!JU40)</f>
        <v>0</v>
      </c>
      <c r="JV40" s="25">
        <f>IF(ISBLANK(LitRev!JV40),".",LitRev!JV40)</f>
        <v>0</v>
      </c>
      <c r="JW40" s="25">
        <f>IF(ISBLANK(LitRev!JW40),".",LitRev!JW40)</f>
        <v>0</v>
      </c>
      <c r="JX40" s="25">
        <f>IF(ISBLANK(LitRev!JX40),".",LitRev!JX40)</f>
        <v>0</v>
      </c>
      <c r="JY40" s="25">
        <f>IF(ISBLANK(LitRev!JY40),".",LitRev!JY40)</f>
        <v>0</v>
      </c>
      <c r="JZ40" s="25">
        <f>IF(ISBLANK(LitRev!JZ40),".",LitRev!JZ40)</f>
        <v>0</v>
      </c>
      <c r="KA40" s="25">
        <f>IF(ISBLANK(LitRev!KA40),".",LitRev!KA40)</f>
        <v>0</v>
      </c>
      <c r="KB40" s="25">
        <f>IF(ISBLANK(LitRev!KB40),".",LitRev!KB40)</f>
        <v>0</v>
      </c>
      <c r="KC40" s="25">
        <f>IF(ISBLANK(LitRev!KC40),".",LitRev!KC40)</f>
        <v>0</v>
      </c>
      <c r="KD40" s="25">
        <f>IF(ISBLANK(LitRev!KD40),".",LitRev!KD40)</f>
        <v>0</v>
      </c>
      <c r="KE40" s="25">
        <f>IF(ISBLANK(LitRev!KE40),".",LitRev!KE40)</f>
        <v>0</v>
      </c>
      <c r="KF40" s="25">
        <f>IF(ISBLANK(LitRev!KF40),".",LitRev!KF40)</f>
        <v>0</v>
      </c>
      <c r="KG40" s="25">
        <f>IF(ISBLANK(LitRev!KG40),".",LitRev!KG40)</f>
        <v>0</v>
      </c>
      <c r="KH40" s="25">
        <f>IF(ISBLANK(LitRev!KH40),".",LitRev!KH40)</f>
        <v>0</v>
      </c>
      <c r="KI40" s="25">
        <f>IF(ISBLANK(LitRev!KI40),".",LitRev!KI40)</f>
        <v>0</v>
      </c>
      <c r="KJ40" s="25">
        <f>IF(ISBLANK(LitRev!KJ40),".",LitRev!KJ40)</f>
        <v>0</v>
      </c>
      <c r="KK40" s="25">
        <f>IF(ISBLANK(LitRev!KK40),".",LitRev!KK40)</f>
        <v>0</v>
      </c>
      <c r="KL40" s="25">
        <f>IF(ISBLANK(LitRev!KL40),".",LitRev!KL40)</f>
        <v>0</v>
      </c>
      <c r="KM40" s="25">
        <f>IF(ISBLANK(LitRev!KM40),".",LitRev!KM40)</f>
        <v>0</v>
      </c>
      <c r="KN40" s="25">
        <f>IF(ISBLANK(LitRev!KN40),".",LitRev!KN40)</f>
        <v>0</v>
      </c>
      <c r="KO40" s="25">
        <f>IF(ISBLANK(LitRev!KO40),".",LitRev!KO40)</f>
        <v>0</v>
      </c>
      <c r="KP40" s="25">
        <f>IF(ISBLANK(LitRev!KP40),".",LitRev!KP40)</f>
        <v>0</v>
      </c>
      <c r="KQ40" s="25">
        <f>IF(ISBLANK(LitRev!KQ40),".",LitRev!KQ40)</f>
        <v>0</v>
      </c>
      <c r="KR40" s="25">
        <f>IF(ISBLANK(LitRev!KR40),".",LitRev!KR40)</f>
        <v>0</v>
      </c>
      <c r="KS40" s="25">
        <f>IF(ISBLANK(LitRev!KS40),".",LitRev!KS40)</f>
        <v>0</v>
      </c>
      <c r="KT40" s="25">
        <f>IF(ISBLANK(LitRev!KT40),".",LitRev!KT40)</f>
        <v>0</v>
      </c>
      <c r="KU40" s="25">
        <f>IF(ISBLANK(LitRev!KU40),".",LitRev!KU40)</f>
        <v>0</v>
      </c>
      <c r="KV40" s="25">
        <f>IF(ISBLANK(LitRev!KV40),".",LitRev!KV40)</f>
        <v>0</v>
      </c>
      <c r="KW40" s="25">
        <f>IF(ISBLANK(LitRev!KW40),".",LitRev!KW40)</f>
        <v>0</v>
      </c>
      <c r="KX40" s="25">
        <f>IF(ISBLANK(LitRev!KX40),".",LitRev!KX40)</f>
        <v>0</v>
      </c>
      <c r="KY40" s="25">
        <f>IF(ISBLANK(LitRev!KY40),".",LitRev!KY40)</f>
        <v>0</v>
      </c>
      <c r="KZ40" s="25">
        <f>IF(ISBLANK(LitRev!KZ40),".",LitRev!KZ40)</f>
        <v>0</v>
      </c>
      <c r="LA40" s="25">
        <f>IF(ISBLANK(LitRev!LA40),".",LitRev!LA40)</f>
        <v>0</v>
      </c>
      <c r="LB40" s="25">
        <f>IF(ISBLANK(LitRev!LB40),".",LitRev!LB40)</f>
        <v>0</v>
      </c>
      <c r="LC40" s="25">
        <f>IF(ISBLANK(LitRev!LC40),".",LitRev!LC40)</f>
        <v>0</v>
      </c>
      <c r="LD40" s="25">
        <f>IF(ISBLANK(LitRev!LD40),".",LitRev!LD40)</f>
        <v>0</v>
      </c>
      <c r="LE40" s="25">
        <f>IF(ISBLANK(LitRev!LE40),".",LitRev!LE40)</f>
        <v>0</v>
      </c>
      <c r="LF40" s="25">
        <f>IF(ISBLANK(LitRev!LF40),".",LitRev!LF40)</f>
        <v>0</v>
      </c>
      <c r="LG40" s="25">
        <f>IF(ISBLANK(LitRev!LG40),".",LitRev!LG40)</f>
        <v>0</v>
      </c>
      <c r="LH40" s="25">
        <f>IF(ISBLANK(LitRev!LH40),".",LitRev!LH40)</f>
        <v>0</v>
      </c>
      <c r="LI40" s="25">
        <f>IF(ISBLANK(LitRev!LI40),".",LitRev!LI40)</f>
        <v>0</v>
      </c>
      <c r="LJ40" s="25">
        <f>IF(ISBLANK(LitRev!LJ40),".",LitRev!LJ40)</f>
        <v>0</v>
      </c>
      <c r="LK40" s="25">
        <f>IF(ISBLANK(LitRev!LK40),".",LitRev!LK40)</f>
        <v>0</v>
      </c>
      <c r="LL40" s="25">
        <f>IF(ISBLANK(LitRev!LL40),".",LitRev!LL40)</f>
        <v>0</v>
      </c>
      <c r="LM40" s="25">
        <f>IF(ISBLANK(LitRev!LM40),".",LitRev!LM40)</f>
        <v>0</v>
      </c>
      <c r="LN40" s="25">
        <f>IF(ISBLANK(LitRev!LN40),".",LitRev!LN40)</f>
        <v>0</v>
      </c>
      <c r="LO40" s="25">
        <f>IF(ISBLANK(LitRev!LO40),".",LitRev!LO40)</f>
        <v>0</v>
      </c>
      <c r="LP40" s="25">
        <f>IF(ISBLANK(LitRev!LP40),".",LitRev!LP40)</f>
        <v>0</v>
      </c>
      <c r="LQ40" s="25">
        <f>IF(ISBLANK(LitRev!LQ40),".",LitRev!LQ40)</f>
        <v>0</v>
      </c>
      <c r="LR40" s="25">
        <f>IF(ISBLANK(LitRev!LR40),".",LitRev!LR40)</f>
        <v>0</v>
      </c>
      <c r="LS40" s="25">
        <f>IF(ISBLANK(LitRev!LS40),".",LitRev!LS40)</f>
        <v>0</v>
      </c>
      <c r="LT40" s="25">
        <f>IF(ISBLANK(LitRev!LT40),".",LitRev!LT40)</f>
        <v>0</v>
      </c>
      <c r="LU40" s="25">
        <f>IF(ISBLANK(LitRev!LU40),".",LitRev!LU40)</f>
        <v>0</v>
      </c>
      <c r="LV40" s="25">
        <f>IF(ISBLANK(LitRev!LV40),".",LitRev!LV40)</f>
        <v>0</v>
      </c>
      <c r="LW40" s="25">
        <f>IF(ISBLANK(LitRev!LW40),".",LitRev!LW40)</f>
        <v>0</v>
      </c>
      <c r="LX40" s="25">
        <f>IF(ISBLANK(LitRev!LX40),".",LitRev!LX40)</f>
        <v>0</v>
      </c>
      <c r="LY40" s="25">
        <f>IF(ISBLANK(LitRev!LY40),".",LitRev!LY40)</f>
        <v>0</v>
      </c>
      <c r="LZ40" s="25">
        <f>IF(ISBLANK(LitRev!LZ40),".",LitRev!LZ40)</f>
        <v>0</v>
      </c>
      <c r="MA40" s="25">
        <f>IF(ISBLANK(LitRev!MA40),".",LitRev!MA40)</f>
        <v>0</v>
      </c>
      <c r="MB40" s="25">
        <f>IF(ISBLANK(LitRev!MB40),".",LitRev!MB40)</f>
        <v>0</v>
      </c>
      <c r="MC40" s="25">
        <f>IF(ISBLANK(LitRev!MC40),".",LitRev!MC40)</f>
        <v>0</v>
      </c>
      <c r="MD40" s="25">
        <f>IF(ISBLANK(LitRev!MD40),".",LitRev!MD40)</f>
        <v>0</v>
      </c>
      <c r="ME40" s="25">
        <f>IF(ISBLANK(LitRev!ME40),".",LitRev!ME40)</f>
        <v>0</v>
      </c>
      <c r="MF40" s="25">
        <f>IF(ISBLANK(LitRev!MF40),".",LitRev!MF40)</f>
        <v>0</v>
      </c>
      <c r="MG40" s="25">
        <f>IF(ISBLANK(LitRev!MG40),".",LitRev!MG40)</f>
        <v>0</v>
      </c>
      <c r="MH40" s="25">
        <f>IF(ISBLANK(LitRev!MH40),".",LitRev!MH40)</f>
        <v>0</v>
      </c>
      <c r="MI40" s="25">
        <f>IF(ISBLANK(LitRev!MI40),".",LitRev!MI40)</f>
        <v>0</v>
      </c>
      <c r="MJ40" s="25">
        <f>IF(ISBLANK(LitRev!MJ40),".",LitRev!MJ40)</f>
        <v>0</v>
      </c>
      <c r="MK40" s="25">
        <f>IF(ISBLANK(LitRev!MK40),".",LitRev!MK40)</f>
        <v>0</v>
      </c>
      <c r="ML40" s="25">
        <f>IF(ISBLANK(LitRev!ML40),".",LitRev!ML40)</f>
        <v>0</v>
      </c>
      <c r="MM40" s="25">
        <f>IF(ISBLANK(LitRev!MM40),".",LitRev!MM40)</f>
        <v>0</v>
      </c>
      <c r="MN40" s="25">
        <f>IF(ISBLANK(LitRev!MN40),".",LitRev!MN40)</f>
        <v>0</v>
      </c>
      <c r="MO40" s="25">
        <f>IF(ISBLANK(LitRev!MO40),".",LitRev!MO40)</f>
        <v>0</v>
      </c>
      <c r="MP40" s="25">
        <f>IF(ISBLANK(LitRev!MP40),".",LitRev!MP40)</f>
        <v>0</v>
      </c>
      <c r="MQ40" s="25">
        <f>IF(ISBLANK(LitRev!MQ40),".",LitRev!MQ40)</f>
        <v>0</v>
      </c>
      <c r="MR40" s="25">
        <f>IF(ISBLANK(LitRev!MR40),".",LitRev!MR40)</f>
        <v>0</v>
      </c>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row>
    <row r="41" spans="1:483" x14ac:dyDescent="0.25">
      <c r="A41" s="53" t="s">
        <v>1141</v>
      </c>
      <c r="B41" t="s">
        <v>1970</v>
      </c>
      <c r="C41" s="25">
        <f>IF(ISBLANK(LitRev!C41),".",LitRev!C41)</f>
        <v>1</v>
      </c>
      <c r="D41" s="25">
        <f>IF(ISBLANK(LitRev!D41),".",LitRev!D41)</f>
        <v>1</v>
      </c>
      <c r="E41" s="25">
        <f>IF(ISBLANK(LitRev!E41),".",LitRev!E41)</f>
        <v>1</v>
      </c>
      <c r="F41" s="25">
        <f>IF(ISBLANK(LitRev!F41),".",LitRev!F41)</f>
        <v>1</v>
      </c>
      <c r="G41" s="25">
        <f>IF(ISBLANK(LitRev!G41),".",LitRev!G41)</f>
        <v>1</v>
      </c>
      <c r="H41" s="25">
        <f>IF(ISBLANK(LitRev!H41),".",LitRev!H41)</f>
        <v>1</v>
      </c>
      <c r="I41" s="25">
        <f>IF(ISBLANK(LitRev!I41),".",LitRev!I41)</f>
        <v>1</v>
      </c>
      <c r="J41" s="25">
        <f>IF(ISBLANK(LitRev!J41),".",LitRev!J41)</f>
        <v>1</v>
      </c>
      <c r="K41" s="25">
        <f>IF(ISBLANK(LitRev!K41),".",LitRev!K41)</f>
        <v>1</v>
      </c>
      <c r="L41" s="25">
        <f>IF(ISBLANK(LitRev!L41),".",LitRev!L41)</f>
        <v>1</v>
      </c>
      <c r="M41" s="25">
        <f>IF(ISBLANK(LitRev!M41),".",LitRev!M41)</f>
        <v>1</v>
      </c>
      <c r="N41" s="25">
        <f>IF(ISBLANK(LitRev!N41),".",LitRev!N41)</f>
        <v>1</v>
      </c>
      <c r="O41" s="25">
        <f>IF(ISBLANK(LitRev!O41),".",LitRev!O41)</f>
        <v>1</v>
      </c>
      <c r="P41" s="25">
        <f>IF(ISBLANK(LitRev!P41),".",LitRev!P41)</f>
        <v>1</v>
      </c>
      <c r="Q41" s="25">
        <f>IF(ISBLANK(LitRev!Q41),".",LitRev!Q41)</f>
        <v>1</v>
      </c>
      <c r="R41" s="25">
        <f>IF(ISBLANK(LitRev!R41),".",LitRev!R41)</f>
        <v>1</v>
      </c>
      <c r="S41" s="25">
        <f>IF(ISBLANK(LitRev!S41),".",LitRev!S41)</f>
        <v>1</v>
      </c>
      <c r="T41" s="25">
        <f>IF(ISBLANK(LitRev!T41),".",LitRev!T41)</f>
        <v>1</v>
      </c>
      <c r="U41" s="25">
        <f>IF(ISBLANK(LitRev!U41),".",LitRev!U41)</f>
        <v>1</v>
      </c>
      <c r="V41" s="25">
        <f>IF(ISBLANK(LitRev!V41),".",LitRev!V41)</f>
        <v>1</v>
      </c>
      <c r="W41" s="25">
        <f>IF(ISBLANK(LitRev!W41),".",LitRev!W41)</f>
        <v>1</v>
      </c>
      <c r="X41" s="25">
        <f>IF(ISBLANK(LitRev!X41),".",LitRev!X41)</f>
        <v>1</v>
      </c>
      <c r="Y41" s="25">
        <f>IF(ISBLANK(LitRev!Y41),".",LitRev!Y41)</f>
        <v>1</v>
      </c>
      <c r="Z41" s="25">
        <f>IF(ISBLANK(LitRev!Z41),".",LitRev!Z41)</f>
        <v>1</v>
      </c>
      <c r="AA41" s="25">
        <f>IF(ISBLANK(LitRev!AA41),".",LitRev!AA41)</f>
        <v>1</v>
      </c>
      <c r="AB41" s="25">
        <f>IF(ISBLANK(LitRev!AB41),".",LitRev!AB41)</f>
        <v>1</v>
      </c>
      <c r="AC41" s="25">
        <f>IF(ISBLANK(LitRev!AC41),".",LitRev!AC41)</f>
        <v>1</v>
      </c>
      <c r="AD41" s="25">
        <f>IF(ISBLANK(LitRev!AD41),".",LitRev!AD41)</f>
        <v>1</v>
      </c>
      <c r="AE41" s="25">
        <f>IF(ISBLANK(LitRev!AE41),".",LitRev!AE41)</f>
        <v>1</v>
      </c>
      <c r="AF41" s="25">
        <f>IF(ISBLANK(LitRev!AF41),".",LitRev!AF41)</f>
        <v>1</v>
      </c>
      <c r="AG41" s="25">
        <f>IF(ISBLANK(LitRev!AG41),".",LitRev!AG41)</f>
        <v>1</v>
      </c>
      <c r="AH41" s="25">
        <f>IF(ISBLANK(LitRev!AH41),".",LitRev!AH41)</f>
        <v>1</v>
      </c>
      <c r="AI41" s="25">
        <f>IF(ISBLANK(LitRev!AI41),".",LitRev!AI41)</f>
        <v>1</v>
      </c>
      <c r="AJ41" s="25">
        <f>IF(ISBLANK(LitRev!AJ41),".",LitRev!AJ41)</f>
        <v>1</v>
      </c>
      <c r="AK41" s="25">
        <f>IF(ISBLANK(LitRev!AK41),".",LitRev!AK41)</f>
        <v>1</v>
      </c>
      <c r="AL41" s="25">
        <f>IF(ISBLANK(LitRev!AL41),".",LitRev!AL41)</f>
        <v>1</v>
      </c>
      <c r="AM41" s="25">
        <f>IF(ISBLANK(LitRev!AM41),".",LitRev!AM41)</f>
        <v>1</v>
      </c>
      <c r="AN41" s="25">
        <f>IF(ISBLANK(LitRev!AN41),".",LitRev!AN41)</f>
        <v>1</v>
      </c>
      <c r="AO41" s="25">
        <f>IF(ISBLANK(LitRev!AO41),".",LitRev!AO41)</f>
        <v>1</v>
      </c>
      <c r="AP41" s="25">
        <f>IF(ISBLANK(LitRev!AP41),".",LitRev!AP41)</f>
        <v>1</v>
      </c>
      <c r="AQ41" s="25">
        <f>IF(ISBLANK(LitRev!AQ41),".",LitRev!AQ41)</f>
        <v>1</v>
      </c>
      <c r="AR41" s="25">
        <f>IF(ISBLANK(LitRev!AR41),".",LitRev!AR41)</f>
        <v>1</v>
      </c>
      <c r="AS41" s="25">
        <f>IF(ISBLANK(LitRev!AS41),".",LitRev!AS41)</f>
        <v>1</v>
      </c>
      <c r="AT41" s="25">
        <f>IF(ISBLANK(LitRev!AT41),".",LitRev!AT41)</f>
        <v>1</v>
      </c>
      <c r="AU41" s="25">
        <f>IF(ISBLANK(LitRev!AU41),".",LitRev!AU41)</f>
        <v>1</v>
      </c>
      <c r="AV41" s="25">
        <f>IF(ISBLANK(LitRev!AV41),".",LitRev!AV41)</f>
        <v>1</v>
      </c>
      <c r="AW41" s="25">
        <f>IF(ISBLANK(LitRev!AW41),".",LitRev!AW41)</f>
        <v>1</v>
      </c>
      <c r="AX41" s="25">
        <f>IF(ISBLANK(LitRev!AX41),".",LitRev!AX41)</f>
        <v>1</v>
      </c>
      <c r="AY41" s="25">
        <f>IF(ISBLANK(LitRev!AY41),".",LitRev!AY41)</f>
        <v>0</v>
      </c>
      <c r="AZ41" s="25">
        <f>IF(ISBLANK(LitRev!AZ41),".",LitRev!AZ41)</f>
        <v>0</v>
      </c>
      <c r="BA41" s="25" t="str">
        <f>IF(ISBLANK(LitRev!BA41),".",LitRev!BA41)</f>
        <v>.</v>
      </c>
      <c r="BB41" s="25" t="str">
        <f>IF(ISBLANK(LitRev!BB41),".",LitRev!BB41)</f>
        <v>.</v>
      </c>
      <c r="BC41" s="25" t="str">
        <f>IF(ISBLANK(LitRev!BC41),".",LitRev!BC41)</f>
        <v>.</v>
      </c>
      <c r="BD41" s="25" t="str">
        <f>IF(ISBLANK(LitRev!BD41),".",LitRev!BD41)</f>
        <v>.</v>
      </c>
      <c r="BE41" s="25">
        <f>IF(ISBLANK(LitRev!BE41),".",LitRev!BE41)</f>
        <v>1</v>
      </c>
      <c r="BF41" s="25">
        <f>IF(ISBLANK(LitRev!BF41),".",LitRev!BF41)</f>
        <v>1</v>
      </c>
      <c r="BG41" s="25">
        <f>IF(ISBLANK(LitRev!BG41),".",LitRev!BG41)</f>
        <v>0</v>
      </c>
      <c r="BH41" s="25">
        <f>IF(ISBLANK(LitRev!BH41),".",LitRev!BH41)</f>
        <v>0</v>
      </c>
      <c r="BI41" s="25">
        <f>IF(ISBLANK(LitRev!BI41),".",LitRev!BI41)</f>
        <v>0</v>
      </c>
      <c r="BJ41" s="25">
        <f>IF(ISBLANK(LitRev!BJ41),".",LitRev!BJ41)</f>
        <v>0</v>
      </c>
      <c r="BK41" s="25">
        <f>IF(ISBLANK(LitRev!BK41),".",LitRev!BK41)</f>
        <v>0</v>
      </c>
      <c r="BL41" s="25">
        <f>IF(ISBLANK(LitRev!BL41),".",LitRev!BL41)</f>
        <v>1</v>
      </c>
      <c r="BM41" s="25">
        <f>IF(ISBLANK(LitRev!BM41),".",LitRev!BM41)</f>
        <v>1</v>
      </c>
      <c r="BN41" s="25">
        <f>IF(ISBLANK(LitRev!BN41),".",LitRev!BN41)</f>
        <v>1</v>
      </c>
      <c r="BO41" s="25">
        <f>IF(ISBLANK(LitRev!BO41),".",LitRev!BO41)</f>
        <v>1</v>
      </c>
      <c r="BP41" s="25">
        <f>IF(ISBLANK(LitRev!BP41),".",LitRev!BP41)</f>
        <v>1</v>
      </c>
      <c r="BQ41" s="25">
        <f>IF(ISBLANK(LitRev!BQ41),".",LitRev!BQ41)</f>
        <v>1</v>
      </c>
      <c r="BR41" s="25">
        <f>IF(ISBLANK(LitRev!BR41),".",LitRev!BR41)</f>
        <v>1</v>
      </c>
      <c r="BS41" s="25" t="str">
        <f>IF(ISBLANK(LitRev!BS41),".",LitRev!BS41)</f>
        <v>.</v>
      </c>
      <c r="BT41" s="25">
        <f>IF(ISBLANK(LitRev!BT41),".",LitRev!BT41)</f>
        <v>1</v>
      </c>
      <c r="BU41" s="25">
        <f>IF(ISBLANK(LitRev!BU41),".",LitRev!BU41)</f>
        <v>1</v>
      </c>
      <c r="BV41" s="25">
        <f>IF(ISBLANK(LitRev!BV41),".",LitRev!BV41)</f>
        <v>1</v>
      </c>
      <c r="BW41" s="25">
        <f>IF(ISBLANK(LitRev!BW41),".",LitRev!BW41)</f>
        <v>1</v>
      </c>
      <c r="BX41" s="25">
        <f>IF(ISBLANK(LitRev!BX41),".",LitRev!BX41)</f>
        <v>1</v>
      </c>
      <c r="BY41" s="25">
        <f>IF(ISBLANK(LitRev!BY41),".",LitRev!BY41)</f>
        <v>1</v>
      </c>
      <c r="BZ41" s="25">
        <f>IF(ISBLANK(LitRev!BZ41),".",LitRev!BZ41)</f>
        <v>1</v>
      </c>
      <c r="CA41" s="25">
        <f>IF(ISBLANK(LitRev!CA41),".",LitRev!CA41)</f>
        <v>1</v>
      </c>
      <c r="CB41" s="25">
        <f>IF(ISBLANK(LitRev!CB41),".",LitRev!CB41)</f>
        <v>1</v>
      </c>
      <c r="CC41" s="25">
        <f>IF(ISBLANK(LitRev!CC41),".",LitRev!CC41)</f>
        <v>1</v>
      </c>
      <c r="CD41" s="25">
        <f>IF(ISBLANK(LitRev!CD41),".",LitRev!CD41)</f>
        <v>1</v>
      </c>
      <c r="CE41" s="25">
        <f>IF(ISBLANK(LitRev!CE41),".",LitRev!CE41)</f>
        <v>1</v>
      </c>
      <c r="CF41" s="25">
        <f>IF(ISBLANK(LitRev!CF41),".",LitRev!CF41)</f>
        <v>1</v>
      </c>
      <c r="CG41" s="25">
        <f>IF(ISBLANK(LitRev!CG41),".",LitRev!CG41)</f>
        <v>1</v>
      </c>
      <c r="CH41" s="25">
        <f>IF(ISBLANK(LitRev!CH41),".",LitRev!CH41)</f>
        <v>1</v>
      </c>
      <c r="CI41" s="25">
        <f>IF(ISBLANK(LitRev!CI41),".",LitRev!CI41)</f>
        <v>1</v>
      </c>
      <c r="CJ41" s="25">
        <f>IF(ISBLANK(LitRev!CJ41),".",LitRev!CJ41)</f>
        <v>1</v>
      </c>
      <c r="CK41" s="25">
        <f>IF(ISBLANK(LitRev!CK41),".",LitRev!CK41)</f>
        <v>1</v>
      </c>
      <c r="CL41" s="25">
        <f>IF(ISBLANK(LitRev!CL41),".",LitRev!CL41)</f>
        <v>1</v>
      </c>
      <c r="CM41" s="25">
        <f>IF(ISBLANK(LitRev!CM41),".",LitRev!CM41)</f>
        <v>1</v>
      </c>
      <c r="CN41" s="25">
        <f>IF(ISBLANK(LitRev!CN41),".",LitRev!CN41)</f>
        <v>1</v>
      </c>
      <c r="CO41" s="25">
        <f>IF(ISBLANK(LitRev!CO41),".",LitRev!CO41)</f>
        <v>1</v>
      </c>
      <c r="CP41" s="25">
        <f>IF(ISBLANK(LitRev!CP41),".",LitRev!CP41)</f>
        <v>1</v>
      </c>
      <c r="CQ41" s="25">
        <f>IF(ISBLANK(LitRev!CQ41),".",LitRev!CQ41)</f>
        <v>1</v>
      </c>
      <c r="CR41" s="25">
        <f>IF(ISBLANK(LitRev!CR41),".",LitRev!CR41)</f>
        <v>1</v>
      </c>
      <c r="CS41" s="25">
        <f>IF(ISBLANK(LitRev!CS41),".",LitRev!CS41)</f>
        <v>1</v>
      </c>
      <c r="CT41" s="25">
        <f>IF(ISBLANK(LitRev!CT41),".",LitRev!CT41)</f>
        <v>1</v>
      </c>
      <c r="CU41" s="25">
        <f>IF(ISBLANK(LitRev!CU41),".",LitRev!CU41)</f>
        <v>1</v>
      </c>
      <c r="CV41" s="25">
        <f>IF(ISBLANK(LitRev!CV41),".",LitRev!CV41)</f>
        <v>1</v>
      </c>
      <c r="CW41" s="25">
        <f>IF(ISBLANK(LitRev!CW41),".",LitRev!CW41)</f>
        <v>1</v>
      </c>
      <c r="CX41" s="25">
        <f>IF(ISBLANK(LitRev!CX41),".",LitRev!CX41)</f>
        <v>1</v>
      </c>
      <c r="CY41" s="25">
        <f>IF(ISBLANK(LitRev!CY41),".",LitRev!CY41)</f>
        <v>1</v>
      </c>
      <c r="CZ41" s="25">
        <f>IF(ISBLANK(LitRev!CZ41),".",LitRev!CZ41)</f>
        <v>1</v>
      </c>
      <c r="DA41" s="25">
        <f>IF(ISBLANK(LitRev!DA41),".",LitRev!DA41)</f>
        <v>1</v>
      </c>
      <c r="DB41" s="25">
        <f>IF(ISBLANK(LitRev!DB41),".",LitRev!DB41)</f>
        <v>0</v>
      </c>
      <c r="DC41" s="25">
        <f>IF(ISBLANK(LitRev!DC41),".",LitRev!DC41)</f>
        <v>0</v>
      </c>
      <c r="DD41" s="25">
        <f>IF(ISBLANK(LitRev!DD41),".",LitRev!DD41)</f>
        <v>0</v>
      </c>
      <c r="DE41" s="25">
        <f>IF(ISBLANK(LitRev!DE41),".",LitRev!DE41)</f>
        <v>0</v>
      </c>
      <c r="DF41" s="25">
        <f>IF(ISBLANK(LitRev!DF41),".",LitRev!DF41)</f>
        <v>1</v>
      </c>
      <c r="DG41" s="25">
        <f>IF(ISBLANK(LitRev!DG41),".",LitRev!DG41)</f>
        <v>1</v>
      </c>
      <c r="DH41" s="25">
        <f>IF(ISBLANK(LitRev!DH41),".",LitRev!DH41)</f>
        <v>1</v>
      </c>
      <c r="DI41" s="25">
        <f>IF(ISBLANK(LitRev!DI41),".",LitRev!DI41)</f>
        <v>1</v>
      </c>
      <c r="DJ41" s="25">
        <f>IF(ISBLANK(LitRev!DJ41),".",LitRev!DJ41)</f>
        <v>0</v>
      </c>
      <c r="DK41" s="25">
        <f>IF(ISBLANK(LitRev!DK41),".",LitRev!DK41)</f>
        <v>0</v>
      </c>
      <c r="DL41" s="25">
        <f>IF(ISBLANK(LitRev!DL41),".",LitRev!DL41)</f>
        <v>0</v>
      </c>
      <c r="DM41" s="25">
        <f>IF(ISBLANK(LitRev!DM41),".",LitRev!DM41)</f>
        <v>0</v>
      </c>
      <c r="DN41" s="25">
        <f>IF(ISBLANK(LitRev!DN41),".",LitRev!DN41)</f>
        <v>0</v>
      </c>
      <c r="DO41" s="25">
        <f>IF(ISBLANK(LitRev!DO41),".",LitRev!DO41)</f>
        <v>0</v>
      </c>
      <c r="DP41" s="25">
        <f>IF(ISBLANK(LitRev!DP41),".",LitRev!DP41)</f>
        <v>0</v>
      </c>
      <c r="DQ41" s="25">
        <f>IF(ISBLANK(LitRev!DQ41),".",LitRev!DQ41)</f>
        <v>0</v>
      </c>
      <c r="DR41" s="25">
        <f>IF(ISBLANK(LitRev!DR41),".",LitRev!DR41)</f>
        <v>0</v>
      </c>
      <c r="DS41" s="25">
        <f>IF(ISBLANK(LitRev!DS41),".",LitRev!DS41)</f>
        <v>0</v>
      </c>
      <c r="DT41" s="25">
        <f>IF(ISBLANK(LitRev!DT41),".",LitRev!DT41)</f>
        <v>0</v>
      </c>
      <c r="DU41" s="25">
        <f>IF(ISBLANK(LitRev!DU41),".",LitRev!DU41)</f>
        <v>0</v>
      </c>
      <c r="DV41" s="25">
        <f>IF(ISBLANK(LitRev!DV41),".",LitRev!DV41)</f>
        <v>0</v>
      </c>
      <c r="DW41" s="25">
        <f>IF(ISBLANK(LitRev!DW41),".",LitRev!DW41)</f>
        <v>0</v>
      </c>
      <c r="DX41" s="25">
        <f>IF(ISBLANK(LitRev!DX41),".",LitRev!DX41)</f>
        <v>0</v>
      </c>
      <c r="DY41" s="25">
        <f>IF(ISBLANK(LitRev!DY41),".",LitRev!DY41)</f>
        <v>0</v>
      </c>
      <c r="DZ41" s="25">
        <f>IF(ISBLANK(LitRev!DZ41),".",LitRev!DZ41)</f>
        <v>0</v>
      </c>
      <c r="EA41" s="25">
        <f>IF(ISBLANK(LitRev!EA41),".",LitRev!EA41)</f>
        <v>0</v>
      </c>
      <c r="EB41" s="25">
        <f>IF(ISBLANK(LitRev!EB41),".",LitRev!EB41)</f>
        <v>0</v>
      </c>
      <c r="EC41" s="25">
        <f>IF(ISBLANK(LitRev!EC41),".",LitRev!EC41)</f>
        <v>0</v>
      </c>
      <c r="ED41" s="25">
        <f>IF(ISBLANK(LitRev!ED41),".",LitRev!ED41)</f>
        <v>0</v>
      </c>
      <c r="EE41" s="25">
        <f>IF(ISBLANK(LitRev!EE41),".",LitRev!EE41)</f>
        <v>0</v>
      </c>
      <c r="EF41" s="25">
        <f>IF(ISBLANK(LitRev!EF41),".",LitRev!EF41)</f>
        <v>0</v>
      </c>
      <c r="EG41" s="25">
        <f>IF(ISBLANK(LitRev!EG41),".",LitRev!EG41)</f>
        <v>0</v>
      </c>
      <c r="EH41" s="25">
        <f>IF(ISBLANK(LitRev!EH41),".",LitRev!EH41)</f>
        <v>0</v>
      </c>
      <c r="EI41" s="25">
        <f>IF(ISBLANK(LitRev!EI41),".",LitRev!EI41)</f>
        <v>0</v>
      </c>
      <c r="EJ41" s="25">
        <f>IF(ISBLANK(LitRev!EJ41),".",LitRev!EJ41)</f>
        <v>1</v>
      </c>
      <c r="EK41" s="25">
        <f>IF(ISBLANK(LitRev!EK41),".",LitRev!EK41)</f>
        <v>1</v>
      </c>
      <c r="EL41" s="25">
        <f>IF(ISBLANK(LitRev!EL41),".",LitRev!EL41)</f>
        <v>1</v>
      </c>
      <c r="EM41" s="25">
        <f>IF(ISBLANK(LitRev!EM41),".",LitRev!EM41)</f>
        <v>1</v>
      </c>
      <c r="EN41" s="25">
        <f>IF(ISBLANK(LitRev!EN41),".",LitRev!EN41)</f>
        <v>1</v>
      </c>
      <c r="EO41" s="25">
        <f>IF(ISBLANK(LitRev!EO41),".",LitRev!EO41)</f>
        <v>1</v>
      </c>
      <c r="EP41" s="25">
        <f>IF(ISBLANK(LitRev!EP41),".",LitRev!EP41)</f>
        <v>1</v>
      </c>
      <c r="EQ41" s="25">
        <f>IF(ISBLANK(LitRev!EQ41),".",LitRev!EQ41)</f>
        <v>1</v>
      </c>
      <c r="ER41" s="25">
        <f>IF(ISBLANK(LitRev!ER41),".",LitRev!ER41)</f>
        <v>1</v>
      </c>
      <c r="ES41" s="25">
        <f>IF(ISBLANK(LitRev!ES41),".",LitRev!ES41)</f>
        <v>1</v>
      </c>
      <c r="ET41" s="25">
        <f>IF(ISBLANK(LitRev!ET41),".",LitRev!ET41)</f>
        <v>1</v>
      </c>
      <c r="EU41" s="25">
        <f>IF(ISBLANK(LitRev!EU41),".",LitRev!EU41)</f>
        <v>1</v>
      </c>
      <c r="EV41" s="25">
        <f>IF(ISBLANK(LitRev!EV41),".",LitRev!EV41)</f>
        <v>1</v>
      </c>
      <c r="EW41" s="25">
        <f>IF(ISBLANK(LitRev!EW41),".",LitRev!EW41)</f>
        <v>1</v>
      </c>
      <c r="EX41" s="25">
        <f>IF(ISBLANK(LitRev!EX41),".",LitRev!EX41)</f>
        <v>1</v>
      </c>
      <c r="EY41" s="25">
        <f>IF(ISBLANK(LitRev!EY41),".",LitRev!EY41)</f>
        <v>1</v>
      </c>
      <c r="EZ41" s="25">
        <f>IF(ISBLANK(LitRev!EZ41),".",LitRev!EZ41)</f>
        <v>1</v>
      </c>
      <c r="FA41" s="25">
        <f>IF(ISBLANK(LitRev!FA41),".",LitRev!FA41)</f>
        <v>1</v>
      </c>
      <c r="FB41" s="25">
        <f>IF(ISBLANK(LitRev!FB41),".",LitRev!FB41)</f>
        <v>1</v>
      </c>
      <c r="FC41" s="25">
        <f>IF(ISBLANK(LitRev!FC41),".",LitRev!FC41)</f>
        <v>1</v>
      </c>
      <c r="FD41" s="25">
        <f>IF(ISBLANK(LitRev!FD41),".",LitRev!FD41)</f>
        <v>1</v>
      </c>
      <c r="FE41" s="25">
        <f>IF(ISBLANK(LitRev!FE41),".",LitRev!FE41)</f>
        <v>1</v>
      </c>
      <c r="FF41" s="25">
        <f>IF(ISBLANK(LitRev!FF41),".",LitRev!FF41)</f>
        <v>1</v>
      </c>
      <c r="FG41" s="25">
        <f>IF(ISBLANK(LitRev!FG41),".",LitRev!FG41)</f>
        <v>1</v>
      </c>
      <c r="FH41" s="25">
        <f>IF(ISBLANK(LitRev!FH41),".",LitRev!FH41)</f>
        <v>1</v>
      </c>
      <c r="FI41" s="25">
        <f>IF(ISBLANK(LitRev!FI41),".",LitRev!FI41)</f>
        <v>1</v>
      </c>
      <c r="FJ41" s="25">
        <f>IF(ISBLANK(LitRev!FJ41),".",LitRev!FJ41)</f>
        <v>1</v>
      </c>
      <c r="FK41" s="25">
        <f>IF(ISBLANK(LitRev!FK41),".",LitRev!FK41)</f>
        <v>1</v>
      </c>
      <c r="FL41" s="25">
        <f>IF(ISBLANK(LitRev!FL41),".",LitRev!FL41)</f>
        <v>1</v>
      </c>
      <c r="FM41" s="25">
        <f>IF(ISBLANK(LitRev!FM41),".",LitRev!FM41)</f>
        <v>1</v>
      </c>
      <c r="FN41" s="25">
        <f>IF(ISBLANK(LitRev!FN41),".",LitRev!FN41)</f>
        <v>1</v>
      </c>
      <c r="FO41" s="25">
        <f>IF(ISBLANK(LitRev!FO41),".",LitRev!FO41)</f>
        <v>1</v>
      </c>
      <c r="FP41" s="25">
        <f>IF(ISBLANK(LitRev!FP41),".",LitRev!FP41)</f>
        <v>1</v>
      </c>
      <c r="FQ41" s="25">
        <f>IF(ISBLANK(LitRev!FQ41),".",LitRev!FQ41)</f>
        <v>1</v>
      </c>
      <c r="FR41" s="25">
        <f>IF(ISBLANK(LitRev!FR41),".",LitRev!FR41)</f>
        <v>1</v>
      </c>
      <c r="FS41" s="25">
        <f>IF(ISBLANK(LitRev!FS41),".",LitRev!FS41)</f>
        <v>1</v>
      </c>
      <c r="FT41" s="25">
        <f>IF(ISBLANK(LitRev!FT41),".",LitRev!FT41)</f>
        <v>1</v>
      </c>
      <c r="FU41" s="25">
        <f>IF(ISBLANK(LitRev!FU41),".",LitRev!FU41)</f>
        <v>1</v>
      </c>
      <c r="FV41" s="25">
        <f>IF(ISBLANK(LitRev!FV41),".",LitRev!FV41)</f>
        <v>1</v>
      </c>
      <c r="FW41" s="25">
        <f>IF(ISBLANK(LitRev!FW41),".",LitRev!FW41)</f>
        <v>1</v>
      </c>
      <c r="FX41" s="25">
        <f>IF(ISBLANK(LitRev!FX41),".",LitRev!FX41)</f>
        <v>0</v>
      </c>
      <c r="FY41" s="25">
        <f>IF(ISBLANK(LitRev!FY41),".",LitRev!FY41)</f>
        <v>1</v>
      </c>
      <c r="FZ41" s="25">
        <f>IF(ISBLANK(LitRev!FZ41),".",LitRev!FZ41)</f>
        <v>1</v>
      </c>
      <c r="GA41" s="25">
        <f>IF(ISBLANK(LitRev!GA41),".",LitRev!GA41)</f>
        <v>1</v>
      </c>
      <c r="GB41" s="25">
        <f>IF(ISBLANK(LitRev!GB41),".",LitRev!GB41)</f>
        <v>1</v>
      </c>
      <c r="GC41" s="25">
        <f>IF(ISBLANK(LitRev!GC41),".",LitRev!GC41)</f>
        <v>1</v>
      </c>
      <c r="GD41" s="25">
        <f>IF(ISBLANK(LitRev!GD41),".",LitRev!GD41)</f>
        <v>1</v>
      </c>
      <c r="GE41" s="25">
        <f>IF(ISBLANK(LitRev!GE41),".",LitRev!GE41)</f>
        <v>1</v>
      </c>
      <c r="GF41" s="25">
        <f>IF(ISBLANK(LitRev!GF41),".",LitRev!GF41)</f>
        <v>1</v>
      </c>
      <c r="GG41" s="25">
        <f>IF(ISBLANK(LitRev!GG41),".",LitRev!GG41)</f>
        <v>1</v>
      </c>
      <c r="GH41" s="25">
        <f>IF(ISBLANK(LitRev!GH41),".",LitRev!GH41)</f>
        <v>1</v>
      </c>
      <c r="GI41" s="25">
        <f>IF(ISBLANK(LitRev!GI41),".",LitRev!GI41)</f>
        <v>1</v>
      </c>
      <c r="GJ41" s="25">
        <f>IF(ISBLANK(LitRev!GJ41),".",LitRev!GJ41)</f>
        <v>1</v>
      </c>
      <c r="GK41" s="25">
        <f>IF(ISBLANK(LitRev!GK41),".",LitRev!GK41)</f>
        <v>1</v>
      </c>
      <c r="GL41" s="25">
        <f>IF(ISBLANK(LitRev!GL41),".",LitRev!GL41)</f>
        <v>1</v>
      </c>
      <c r="GM41" s="25">
        <f>IF(ISBLANK(LitRev!GM41),".",LitRev!GM41)</f>
        <v>1</v>
      </c>
      <c r="GN41" s="25">
        <f>IF(ISBLANK(LitRev!GN41),".",LitRev!GN41)</f>
        <v>1</v>
      </c>
      <c r="GO41" s="25">
        <f>IF(ISBLANK(LitRev!GO41),".",LitRev!GO41)</f>
        <v>1</v>
      </c>
      <c r="GP41" s="25">
        <f>IF(ISBLANK(LitRev!GP41),".",LitRev!GP41)</f>
        <v>1</v>
      </c>
      <c r="GQ41" s="25">
        <f>IF(ISBLANK(LitRev!GQ41),".",LitRev!GQ41)</f>
        <v>1</v>
      </c>
      <c r="GR41" s="25">
        <f>IF(ISBLANK(LitRev!GR41),".",LitRev!GR41)</f>
        <v>0</v>
      </c>
      <c r="GS41" s="25">
        <f>IF(ISBLANK(LitRev!GS41),".",LitRev!GS41)</f>
        <v>0</v>
      </c>
      <c r="GT41" s="25">
        <f>IF(ISBLANK(LitRev!GT41),".",LitRev!GT41)</f>
        <v>1</v>
      </c>
      <c r="GU41" s="25">
        <f>IF(ISBLANK(LitRev!GU41),".",LitRev!GU41)</f>
        <v>1</v>
      </c>
      <c r="GV41" s="25">
        <f>IF(ISBLANK(LitRev!GV41),".",LitRev!GV41)</f>
        <v>1</v>
      </c>
      <c r="GW41" s="25">
        <f>IF(ISBLANK(LitRev!GW41),".",LitRev!GW41)</f>
        <v>1</v>
      </c>
      <c r="GX41" s="25">
        <f>IF(ISBLANK(LitRev!GX41),".",LitRev!GX41)</f>
        <v>1</v>
      </c>
      <c r="GY41" s="25">
        <f>IF(ISBLANK(LitRev!GY41),".",LitRev!GY41)</f>
        <v>1</v>
      </c>
      <c r="GZ41" s="25">
        <f>IF(ISBLANK(LitRev!GZ41),".",LitRev!GZ41)</f>
        <v>1</v>
      </c>
      <c r="HA41" s="25">
        <f>IF(ISBLANK(LitRev!HA41),".",LitRev!HA41)</f>
        <v>1</v>
      </c>
      <c r="HB41" s="25">
        <f>IF(ISBLANK(LitRev!HB41),".",LitRev!HB41)</f>
        <v>1</v>
      </c>
      <c r="HC41" s="25">
        <f>IF(ISBLANK(LitRev!HC41),".",LitRev!HC41)</f>
        <v>1</v>
      </c>
      <c r="HD41" s="25">
        <f>IF(ISBLANK(LitRev!HD41),".",LitRev!HD41)</f>
        <v>1</v>
      </c>
      <c r="HE41" s="25">
        <f>IF(ISBLANK(LitRev!HE41),".",LitRev!HE41)</f>
        <v>1</v>
      </c>
      <c r="HF41" s="25">
        <f>IF(ISBLANK(LitRev!HF41),".",LitRev!HF41)</f>
        <v>1</v>
      </c>
      <c r="HG41" s="25">
        <f>IF(ISBLANK(LitRev!HG41),".",LitRev!HG41)</f>
        <v>1</v>
      </c>
      <c r="HH41" s="25">
        <f>IF(ISBLANK(LitRev!HH41),".",LitRev!HH41)</f>
        <v>1</v>
      </c>
      <c r="HI41" s="25">
        <f>IF(ISBLANK(LitRev!HI41),".",LitRev!HI41)</f>
        <v>1</v>
      </c>
      <c r="HJ41" s="25">
        <f>IF(ISBLANK(LitRev!HJ41),".",LitRev!HJ41)</f>
        <v>1</v>
      </c>
      <c r="HK41" s="25">
        <f>IF(ISBLANK(LitRev!HK41),".",LitRev!HK41)</f>
        <v>1</v>
      </c>
      <c r="HL41" s="25">
        <f>IF(ISBLANK(LitRev!HL41),".",LitRev!HL41)</f>
        <v>1</v>
      </c>
      <c r="HM41" s="25">
        <f>IF(ISBLANK(LitRev!HM41),".",LitRev!HM41)</f>
        <v>1</v>
      </c>
      <c r="HN41" s="25">
        <f>IF(ISBLANK(LitRev!HN41),".",LitRev!HN41)</f>
        <v>1</v>
      </c>
      <c r="HO41" s="25">
        <f>IF(ISBLANK(LitRev!HO41),".",LitRev!HO41)</f>
        <v>1</v>
      </c>
      <c r="HP41" s="25">
        <f>IF(ISBLANK(LitRev!HP41),".",LitRev!HP41)</f>
        <v>1</v>
      </c>
      <c r="HQ41" s="25">
        <f>IF(ISBLANK(LitRev!HQ41),".",LitRev!HQ41)</f>
        <v>1</v>
      </c>
      <c r="HR41" s="25">
        <f>IF(ISBLANK(LitRev!HR41),".",LitRev!HR41)</f>
        <v>1</v>
      </c>
      <c r="HS41" s="25">
        <f>IF(ISBLANK(LitRev!HS41),".",LitRev!HS41)</f>
        <v>0</v>
      </c>
      <c r="HT41" s="25">
        <f>IF(ISBLANK(LitRev!HT41),".",LitRev!HT41)</f>
        <v>1</v>
      </c>
      <c r="HU41" s="25">
        <f>IF(ISBLANK(LitRev!HU41),".",LitRev!HU41)</f>
        <v>1</v>
      </c>
      <c r="HV41" s="25">
        <f>IF(ISBLANK(LitRev!HV41),".",LitRev!HV41)</f>
        <v>1</v>
      </c>
      <c r="HW41" s="25">
        <f>IF(ISBLANK(LitRev!HW41),".",LitRev!HW41)</f>
        <v>1</v>
      </c>
      <c r="HX41" s="25">
        <f>IF(ISBLANK(LitRev!HX41),".",LitRev!HX41)</f>
        <v>1</v>
      </c>
      <c r="HY41" s="25">
        <f>IF(ISBLANK(LitRev!HY41),".",LitRev!HY41)</f>
        <v>1</v>
      </c>
      <c r="HZ41" s="25">
        <f>IF(ISBLANK(LitRev!HZ41),".",LitRev!HZ41)</f>
        <v>1</v>
      </c>
      <c r="IA41" s="25">
        <f>IF(ISBLANK(LitRev!IA41),".",LitRev!IA41)</f>
        <v>1</v>
      </c>
      <c r="IB41" s="25">
        <f>IF(ISBLANK(LitRev!IB41),".",LitRev!IB41)</f>
        <v>1</v>
      </c>
      <c r="IC41" s="25">
        <f>IF(ISBLANK(LitRev!IC41),".",LitRev!IC41)</f>
        <v>1</v>
      </c>
      <c r="ID41" s="25">
        <f>IF(ISBLANK(LitRev!ID41),".",LitRev!ID41)</f>
        <v>1</v>
      </c>
      <c r="IE41" s="25">
        <f>IF(ISBLANK(LitRev!IE41),".",LitRev!IE41)</f>
        <v>1</v>
      </c>
      <c r="IF41" s="25">
        <f>IF(ISBLANK(LitRev!IF41),".",LitRev!IF41)</f>
        <v>1</v>
      </c>
      <c r="IG41" s="25">
        <f>IF(ISBLANK(LitRev!IG41),".",LitRev!IG41)</f>
        <v>1</v>
      </c>
      <c r="IH41" s="25">
        <f>IF(ISBLANK(LitRev!IH41),".",LitRev!IH41)</f>
        <v>1</v>
      </c>
      <c r="II41" s="25">
        <f>IF(ISBLANK(LitRev!II41),".",LitRev!II41)</f>
        <v>1</v>
      </c>
      <c r="IJ41" s="25">
        <f>IF(ISBLANK(LitRev!IJ41),".",LitRev!IJ41)</f>
        <v>1</v>
      </c>
      <c r="IK41" s="25">
        <f>IF(ISBLANK(LitRev!IK41),".",LitRev!IK41)</f>
        <v>1</v>
      </c>
      <c r="IL41" s="25">
        <f>IF(ISBLANK(LitRev!IL41),".",LitRev!IL41)</f>
        <v>1</v>
      </c>
      <c r="IM41" s="25">
        <f>IF(ISBLANK(LitRev!IM41),".",LitRev!IM41)</f>
        <v>1</v>
      </c>
      <c r="IN41" s="25">
        <f>IF(ISBLANK(LitRev!IN41),".",LitRev!IN41)</f>
        <v>1</v>
      </c>
      <c r="IO41" s="25">
        <f>IF(ISBLANK(LitRev!IO41),".",LitRev!IO41)</f>
        <v>1</v>
      </c>
      <c r="IP41" s="25">
        <f>IF(ISBLANK(LitRev!IP41),".",LitRev!IP41)</f>
        <v>1</v>
      </c>
      <c r="IQ41" s="25">
        <f>IF(ISBLANK(LitRev!IQ41),".",LitRev!IQ41)</f>
        <v>1</v>
      </c>
      <c r="IR41" s="25">
        <f>IF(ISBLANK(LitRev!IR41),".",LitRev!IR41)</f>
        <v>1</v>
      </c>
      <c r="IS41" s="25">
        <f>IF(ISBLANK(LitRev!IS41),".",LitRev!IS41)</f>
        <v>1</v>
      </c>
      <c r="IT41" s="25">
        <f>IF(ISBLANK(LitRev!IT41),".",LitRev!IT41)</f>
        <v>1</v>
      </c>
      <c r="IU41" s="25">
        <f>IF(ISBLANK(LitRev!IU41),".",LitRev!IU41)</f>
        <v>1</v>
      </c>
      <c r="IV41" s="25">
        <f>IF(ISBLANK(LitRev!IV41),".",LitRev!IV41)</f>
        <v>1</v>
      </c>
      <c r="IW41" s="25">
        <f>IF(ISBLANK(LitRev!IW41),".",LitRev!IW41)</f>
        <v>1</v>
      </c>
      <c r="IX41" s="25">
        <f>IF(ISBLANK(LitRev!IX41),".",LitRev!IX41)</f>
        <v>1</v>
      </c>
      <c r="IY41" s="25">
        <f>IF(ISBLANK(LitRev!IY41),".",LitRev!IY41)</f>
        <v>1</v>
      </c>
      <c r="IZ41" s="25">
        <f>IF(ISBLANK(LitRev!IZ41),".",LitRev!IZ41)</f>
        <v>1</v>
      </c>
      <c r="JA41" s="25">
        <f>IF(ISBLANK(LitRev!JA41),".",LitRev!JA41)</f>
        <v>1</v>
      </c>
      <c r="JB41" s="25">
        <f>IF(ISBLANK(LitRev!JB41),".",LitRev!JB41)</f>
        <v>1</v>
      </c>
      <c r="JC41" s="25">
        <f>IF(ISBLANK(LitRev!JC41),".",LitRev!JC41)</f>
        <v>1</v>
      </c>
      <c r="JD41" s="25">
        <f>IF(ISBLANK(LitRev!JD41),".",LitRev!JD41)</f>
        <v>1</v>
      </c>
      <c r="JE41" s="25">
        <f>IF(ISBLANK(LitRev!JE41),".",LitRev!JE41)</f>
        <v>1</v>
      </c>
      <c r="JF41" s="25">
        <f>IF(ISBLANK(LitRev!JF41),".",LitRev!JF41)</f>
        <v>1</v>
      </c>
      <c r="JG41" s="25">
        <f>IF(ISBLANK(LitRev!JG41),".",LitRev!JG41)</f>
        <v>1</v>
      </c>
      <c r="JH41" s="25">
        <f>IF(ISBLANK(LitRev!JH41),".",LitRev!JH41)</f>
        <v>1</v>
      </c>
      <c r="JI41" s="25">
        <f>IF(ISBLANK(LitRev!JI41),".",LitRev!JI41)</f>
        <v>1</v>
      </c>
      <c r="JJ41" s="25">
        <f>IF(ISBLANK(LitRev!JJ41),".",LitRev!JJ41)</f>
        <v>1</v>
      </c>
      <c r="JK41" s="25">
        <f>IF(ISBLANK(LitRev!JK41),".",LitRev!JK41)</f>
        <v>1</v>
      </c>
      <c r="JL41" s="25">
        <f>IF(ISBLANK(LitRev!JL41),".",LitRev!JL41)</f>
        <v>1</v>
      </c>
      <c r="JM41" s="25">
        <f>IF(ISBLANK(LitRev!JM41),".",LitRev!JM41)</f>
        <v>1</v>
      </c>
      <c r="JN41" s="25">
        <f>IF(ISBLANK(LitRev!JN41),".",LitRev!JN41)</f>
        <v>1</v>
      </c>
      <c r="JO41" s="25">
        <f>IF(ISBLANK(LitRev!JO41),".",LitRev!JO41)</f>
        <v>1</v>
      </c>
      <c r="JP41" s="25">
        <f>IF(ISBLANK(LitRev!JP41),".",LitRev!JP41)</f>
        <v>1</v>
      </c>
      <c r="JQ41" s="25">
        <f>IF(ISBLANK(LitRev!JQ41),".",LitRev!JQ41)</f>
        <v>1</v>
      </c>
      <c r="JR41" s="25">
        <f>IF(ISBLANK(LitRev!JR41),".",LitRev!JR41)</f>
        <v>1</v>
      </c>
      <c r="JS41" s="25">
        <f>IF(ISBLANK(LitRev!JS41),".",LitRev!JS41)</f>
        <v>1</v>
      </c>
      <c r="JT41" s="25">
        <f>IF(ISBLANK(LitRev!JT41),".",LitRev!JT41)</f>
        <v>1</v>
      </c>
      <c r="JU41" s="25">
        <f>IF(ISBLANK(LitRev!JU41),".",LitRev!JU41)</f>
        <v>1</v>
      </c>
      <c r="JV41" s="25">
        <f>IF(ISBLANK(LitRev!JV41),".",LitRev!JV41)</f>
        <v>1</v>
      </c>
      <c r="JW41" s="25">
        <f>IF(ISBLANK(LitRev!JW41),".",LitRev!JW41)</f>
        <v>1</v>
      </c>
      <c r="JX41" s="25">
        <f>IF(ISBLANK(LitRev!JX41),".",LitRev!JX41)</f>
        <v>1</v>
      </c>
      <c r="JY41" s="25">
        <f>IF(ISBLANK(LitRev!JY41),".",LitRev!JY41)</f>
        <v>1</v>
      </c>
      <c r="JZ41" s="25">
        <f>IF(ISBLANK(LitRev!JZ41),".",LitRev!JZ41)</f>
        <v>1</v>
      </c>
      <c r="KA41" s="25">
        <f>IF(ISBLANK(LitRev!KA41),".",LitRev!KA41)</f>
        <v>1</v>
      </c>
      <c r="KB41" s="25">
        <f>IF(ISBLANK(LitRev!KB41),".",LitRev!KB41)</f>
        <v>1</v>
      </c>
      <c r="KC41" s="25">
        <f>IF(ISBLANK(LitRev!KC41),".",LitRev!KC41)</f>
        <v>1</v>
      </c>
      <c r="KD41" s="25">
        <f>IF(ISBLANK(LitRev!KD41),".",LitRev!KD41)</f>
        <v>1</v>
      </c>
      <c r="KE41" s="25">
        <f>IF(ISBLANK(LitRev!KE41),".",LitRev!KE41)</f>
        <v>1</v>
      </c>
      <c r="KF41" s="25">
        <f>IF(ISBLANK(LitRev!KF41),".",LitRev!KF41)</f>
        <v>1</v>
      </c>
      <c r="KG41" s="25">
        <f>IF(ISBLANK(LitRev!KG41),".",LitRev!KG41)</f>
        <v>1</v>
      </c>
      <c r="KH41" s="25">
        <f>IF(ISBLANK(LitRev!KH41),".",LitRev!KH41)</f>
        <v>1</v>
      </c>
      <c r="KI41" s="25">
        <f>IF(ISBLANK(LitRev!KI41),".",LitRev!KI41)</f>
        <v>1</v>
      </c>
      <c r="KJ41" s="25">
        <f>IF(ISBLANK(LitRev!KJ41),".",LitRev!KJ41)</f>
        <v>1</v>
      </c>
      <c r="KK41" s="25">
        <f>IF(ISBLANK(LitRev!KK41),".",LitRev!KK41)</f>
        <v>1</v>
      </c>
      <c r="KL41" s="25">
        <f>IF(ISBLANK(LitRev!KL41),".",LitRev!KL41)</f>
        <v>1</v>
      </c>
      <c r="KM41" s="25">
        <f>IF(ISBLANK(LitRev!KM41),".",LitRev!KM41)</f>
        <v>1</v>
      </c>
      <c r="KN41" s="25">
        <f>IF(ISBLANK(LitRev!KN41),".",LitRev!KN41)</f>
        <v>1</v>
      </c>
      <c r="KO41" s="25">
        <f>IF(ISBLANK(LitRev!KO41),".",LitRev!KO41)</f>
        <v>1</v>
      </c>
      <c r="KP41" s="25">
        <f>IF(ISBLANK(LitRev!KP41),".",LitRev!KP41)</f>
        <v>1</v>
      </c>
      <c r="KQ41" s="25">
        <f>IF(ISBLANK(LitRev!KQ41),".",LitRev!KQ41)</f>
        <v>1</v>
      </c>
      <c r="KR41" s="25">
        <f>IF(ISBLANK(LitRev!KR41),".",LitRev!KR41)</f>
        <v>1</v>
      </c>
      <c r="KS41" s="25">
        <f>IF(ISBLANK(LitRev!KS41),".",LitRev!KS41)</f>
        <v>1</v>
      </c>
      <c r="KT41" s="25">
        <f>IF(ISBLANK(LitRev!KT41),".",LitRev!KT41)</f>
        <v>1</v>
      </c>
      <c r="KU41" s="25">
        <f>IF(ISBLANK(LitRev!KU41),".",LitRev!KU41)</f>
        <v>1</v>
      </c>
      <c r="KV41" s="25">
        <f>IF(ISBLANK(LitRev!KV41),".",LitRev!KV41)</f>
        <v>1</v>
      </c>
      <c r="KW41" s="25">
        <f>IF(ISBLANK(LitRev!KW41),".",LitRev!KW41)</f>
        <v>1</v>
      </c>
      <c r="KX41" s="25">
        <f>IF(ISBLANK(LitRev!KX41),".",LitRev!KX41)</f>
        <v>1</v>
      </c>
      <c r="KY41" s="25">
        <f>IF(ISBLANK(LitRev!KY41),".",LitRev!KY41)</f>
        <v>1</v>
      </c>
      <c r="KZ41" s="25">
        <f>IF(ISBLANK(LitRev!KZ41),".",LitRev!KZ41)</f>
        <v>1</v>
      </c>
      <c r="LA41" s="25">
        <f>IF(ISBLANK(LitRev!LA41),".",LitRev!LA41)</f>
        <v>1</v>
      </c>
      <c r="LB41" s="25">
        <f>IF(ISBLANK(LitRev!LB41),".",LitRev!LB41)</f>
        <v>1</v>
      </c>
      <c r="LC41" s="25">
        <f>IF(ISBLANK(LitRev!LC41),".",LitRev!LC41)</f>
        <v>1</v>
      </c>
      <c r="LD41" s="25">
        <f>IF(ISBLANK(LitRev!LD41),".",LitRev!LD41)</f>
        <v>1</v>
      </c>
      <c r="LE41" s="25">
        <f>IF(ISBLANK(LitRev!LE41),".",LitRev!LE41)</f>
        <v>1</v>
      </c>
      <c r="LF41" s="25">
        <f>IF(ISBLANK(LitRev!LF41),".",LitRev!LF41)</f>
        <v>1</v>
      </c>
      <c r="LG41" s="25" t="str">
        <f>IF(ISBLANK(LitRev!LG41),".",LitRev!LG41)</f>
        <v>.</v>
      </c>
      <c r="LH41" s="25" t="str">
        <f>IF(ISBLANK(LitRev!LH41),".",LitRev!LH41)</f>
        <v>.</v>
      </c>
      <c r="LI41" s="25" t="str">
        <f>IF(ISBLANK(LitRev!LI41),".",LitRev!LI41)</f>
        <v>.</v>
      </c>
      <c r="LJ41" s="25" t="str">
        <f>IF(ISBLANK(LitRev!LJ41),".",LitRev!LJ41)</f>
        <v>.</v>
      </c>
      <c r="LK41" s="25" t="str">
        <f>IF(ISBLANK(LitRev!LK41),".",LitRev!LK41)</f>
        <v>.</v>
      </c>
      <c r="LL41" s="25" t="str">
        <f>IF(ISBLANK(LitRev!LL41),".",LitRev!LL41)</f>
        <v>.</v>
      </c>
      <c r="LM41" s="25" t="str">
        <f>IF(ISBLANK(LitRev!LM41),".",LitRev!LM41)</f>
        <v>.</v>
      </c>
      <c r="LN41" s="25" t="str">
        <f>IF(ISBLANK(LitRev!LN41),".",LitRev!LN41)</f>
        <v>.</v>
      </c>
      <c r="LO41" s="25" t="str">
        <f>IF(ISBLANK(LitRev!LO41),".",LitRev!LO41)</f>
        <v>.</v>
      </c>
      <c r="LP41" s="25" t="str">
        <f>IF(ISBLANK(LitRev!LP41),".",LitRev!LP41)</f>
        <v>.</v>
      </c>
      <c r="LQ41" s="25" t="str">
        <f>IF(ISBLANK(LitRev!LQ41),".",LitRev!LQ41)</f>
        <v>.</v>
      </c>
      <c r="LR41" s="25" t="str">
        <f>IF(ISBLANK(LitRev!LR41),".",LitRev!LR41)</f>
        <v>.</v>
      </c>
      <c r="LS41" s="25" t="str">
        <f>IF(ISBLANK(LitRev!LS41),".",LitRev!LS41)</f>
        <v>.</v>
      </c>
      <c r="LT41" s="25" t="str">
        <f>IF(ISBLANK(LitRev!LT41),".",LitRev!LT41)</f>
        <v>.</v>
      </c>
      <c r="LU41" s="25" t="str">
        <f>IF(ISBLANK(LitRev!LU41),".",LitRev!LU41)</f>
        <v>.</v>
      </c>
      <c r="LV41" s="25" t="str">
        <f>IF(ISBLANK(LitRev!LV41),".",LitRev!LV41)</f>
        <v>.</v>
      </c>
      <c r="LW41" s="25" t="str">
        <f>IF(ISBLANK(LitRev!LW41),".",LitRev!LW41)</f>
        <v>.</v>
      </c>
      <c r="LX41" s="25" t="str">
        <f>IF(ISBLANK(LitRev!LX41),".",LitRev!LX41)</f>
        <v>.</v>
      </c>
      <c r="LY41" s="25" t="str">
        <f>IF(ISBLANK(LitRev!LY41),".",LitRev!LY41)</f>
        <v>.</v>
      </c>
      <c r="LZ41" s="25" t="str">
        <f>IF(ISBLANK(LitRev!LZ41),".",LitRev!LZ41)</f>
        <v>.</v>
      </c>
      <c r="MA41" s="25" t="str">
        <f>IF(ISBLANK(LitRev!MA41),".",LitRev!MA41)</f>
        <v>.</v>
      </c>
      <c r="MB41" s="25" t="str">
        <f>IF(ISBLANK(LitRev!MB41),".",LitRev!MB41)</f>
        <v>.</v>
      </c>
      <c r="MC41" s="25" t="str">
        <f>IF(ISBLANK(LitRev!MC41),".",LitRev!MC41)</f>
        <v>.</v>
      </c>
      <c r="MD41" s="25" t="str">
        <f>IF(ISBLANK(LitRev!MD41),".",LitRev!MD41)</f>
        <v>.</v>
      </c>
      <c r="ME41" s="25" t="str">
        <f>IF(ISBLANK(LitRev!ME41),".",LitRev!ME41)</f>
        <v>.</v>
      </c>
      <c r="MF41" s="25" t="str">
        <f>IF(ISBLANK(LitRev!MF41),".",LitRev!MF41)</f>
        <v>.</v>
      </c>
      <c r="MG41" s="25" t="str">
        <f>IF(ISBLANK(LitRev!MG41),".",LitRev!MG41)</f>
        <v>.</v>
      </c>
      <c r="MH41" s="25" t="str">
        <f>IF(ISBLANK(LitRev!MH41),".",LitRev!MH41)</f>
        <v>.</v>
      </c>
      <c r="MI41" s="25" t="str">
        <f>IF(ISBLANK(LitRev!MI41),".",LitRev!MI41)</f>
        <v>.</v>
      </c>
      <c r="MJ41" s="25" t="str">
        <f>IF(ISBLANK(LitRev!MJ41),".",LitRev!MJ41)</f>
        <v>.</v>
      </c>
      <c r="MK41" s="25" t="str">
        <f>IF(ISBLANK(LitRev!MK41),".",LitRev!MK41)</f>
        <v>.</v>
      </c>
      <c r="ML41" s="25" t="str">
        <f>IF(ISBLANK(LitRev!ML41),".",LitRev!ML41)</f>
        <v>.</v>
      </c>
      <c r="MM41" s="25" t="str">
        <f>IF(ISBLANK(LitRev!MM41),".",LitRev!MM41)</f>
        <v>.</v>
      </c>
      <c r="MN41" s="25" t="str">
        <f>IF(ISBLANK(LitRev!MN41),".",LitRev!MN41)</f>
        <v>.</v>
      </c>
      <c r="MO41" s="25" t="str">
        <f>IF(ISBLANK(LitRev!MO41),".",LitRev!MO41)</f>
        <v>.</v>
      </c>
      <c r="MP41" s="25" t="str">
        <f>IF(ISBLANK(LitRev!MP41),".",LitRev!MP41)</f>
        <v>.</v>
      </c>
      <c r="MQ41" s="25" t="str">
        <f>IF(ISBLANK(LitRev!MQ41),".",LitRev!MQ41)</f>
        <v>.</v>
      </c>
      <c r="MR41" s="25" t="str">
        <f>IF(ISBLANK(LitRev!MR41),".",LitRev!MR41)</f>
        <v>.</v>
      </c>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5"/>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5"/>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5"/>
      <c r="RK41" s="25"/>
      <c r="RL41" s="25"/>
      <c r="RM41" s="25"/>
      <c r="RN41" s="25"/>
      <c r="RO41" s="25"/>
    </row>
    <row r="42" spans="1:483" x14ac:dyDescent="0.25">
      <c r="A42" s="46"/>
      <c r="C42" s="25" t="str">
        <f>IF(ISBLANK(LitRev!C42),".",LitRev!C42)</f>
        <v>.</v>
      </c>
      <c r="D42" s="25" t="str">
        <f>IF(ISBLANK(LitRev!D42),".",LitRev!D42)</f>
        <v>.</v>
      </c>
      <c r="E42" s="25" t="str">
        <f>IF(ISBLANK(LitRev!E42),".",LitRev!E42)</f>
        <v>.</v>
      </c>
      <c r="F42" s="25" t="str">
        <f>IF(ISBLANK(LitRev!F42),".",LitRev!F42)</f>
        <v>.</v>
      </c>
      <c r="G42" s="25" t="str">
        <f>IF(ISBLANK(LitRev!G42),".",LitRev!G42)</f>
        <v>.</v>
      </c>
      <c r="H42" s="25" t="str">
        <f>IF(ISBLANK(LitRev!H42),".",LitRev!H42)</f>
        <v>.</v>
      </c>
      <c r="I42" s="25" t="str">
        <f>IF(ISBLANK(LitRev!I42),".",LitRev!I42)</f>
        <v>.</v>
      </c>
      <c r="J42" s="25" t="str">
        <f>IF(ISBLANK(LitRev!J42),".",LitRev!J42)</f>
        <v>.</v>
      </c>
      <c r="K42" s="25" t="str">
        <f>IF(ISBLANK(LitRev!K42),".",LitRev!K42)</f>
        <v>.</v>
      </c>
      <c r="L42" s="25" t="str">
        <f>IF(ISBLANK(LitRev!L42),".",LitRev!L42)</f>
        <v>.</v>
      </c>
      <c r="M42" s="25" t="str">
        <f>IF(ISBLANK(LitRev!M42),".",LitRev!M42)</f>
        <v>.</v>
      </c>
      <c r="N42" s="25" t="str">
        <f>IF(ISBLANK(LitRev!N42),".",LitRev!N42)</f>
        <v>.</v>
      </c>
      <c r="O42" s="25" t="str">
        <f>IF(ISBLANK(LitRev!O42),".",LitRev!O42)</f>
        <v>.</v>
      </c>
      <c r="P42" s="25" t="str">
        <f>IF(ISBLANK(LitRev!P42),".",LitRev!P42)</f>
        <v>.</v>
      </c>
      <c r="Q42" s="25" t="str">
        <f>IF(ISBLANK(LitRev!Q42),".",LitRev!Q42)</f>
        <v>.</v>
      </c>
      <c r="R42" s="25" t="str">
        <f>IF(ISBLANK(LitRev!R42),".",LitRev!R42)</f>
        <v>.</v>
      </c>
      <c r="S42" s="25" t="str">
        <f>IF(ISBLANK(LitRev!S42),".",LitRev!S42)</f>
        <v>.</v>
      </c>
      <c r="T42" s="25" t="str">
        <f>IF(ISBLANK(LitRev!T42),".",LitRev!T42)</f>
        <v>.</v>
      </c>
      <c r="U42" s="25" t="str">
        <f>IF(ISBLANK(LitRev!U42),".",LitRev!U42)</f>
        <v>.</v>
      </c>
      <c r="V42" s="25" t="str">
        <f>IF(ISBLANK(LitRev!V42),".",LitRev!V42)</f>
        <v>.</v>
      </c>
      <c r="W42" s="25" t="str">
        <f>IF(ISBLANK(LitRev!W42),".",LitRev!W42)</f>
        <v>.</v>
      </c>
      <c r="X42" s="25" t="str">
        <f>IF(ISBLANK(LitRev!X42),".",LitRev!X42)</f>
        <v>.</v>
      </c>
      <c r="Y42" s="25" t="str">
        <f>IF(ISBLANK(LitRev!Y42),".",LitRev!Y42)</f>
        <v>.</v>
      </c>
      <c r="Z42" s="25" t="str">
        <f>IF(ISBLANK(LitRev!Z42),".",LitRev!Z42)</f>
        <v>.</v>
      </c>
      <c r="AA42" s="25" t="str">
        <f>IF(ISBLANK(LitRev!AA42),".",LitRev!AA42)</f>
        <v>.</v>
      </c>
      <c r="AB42" s="25" t="str">
        <f>IF(ISBLANK(LitRev!AB42),".",LitRev!AB42)</f>
        <v>.</v>
      </c>
      <c r="AC42" s="25" t="str">
        <f>IF(ISBLANK(LitRev!AC42),".",LitRev!AC42)</f>
        <v>.</v>
      </c>
      <c r="AD42" s="25" t="str">
        <f>IF(ISBLANK(LitRev!AD42),".",LitRev!AD42)</f>
        <v>.</v>
      </c>
      <c r="AE42" s="25" t="str">
        <f>IF(ISBLANK(LitRev!AE42),".",LitRev!AE42)</f>
        <v>.</v>
      </c>
      <c r="AF42" s="25" t="str">
        <f>IF(ISBLANK(LitRev!AF42),".",LitRev!AF42)</f>
        <v>.</v>
      </c>
      <c r="AG42" s="25" t="str">
        <f>IF(ISBLANK(LitRev!AG42),".",LitRev!AG42)</f>
        <v>.</v>
      </c>
      <c r="AH42" s="25" t="str">
        <f>IF(ISBLANK(LitRev!AH42),".",LitRev!AH42)</f>
        <v>.</v>
      </c>
      <c r="AI42" s="25" t="str">
        <f>IF(ISBLANK(LitRev!AI42),".",LitRev!AI42)</f>
        <v>.</v>
      </c>
      <c r="AJ42" s="25" t="str">
        <f>IF(ISBLANK(LitRev!AJ42),".",LitRev!AJ42)</f>
        <v>.</v>
      </c>
      <c r="AK42" s="25" t="str">
        <f>IF(ISBLANK(LitRev!AK42),".",LitRev!AK42)</f>
        <v>.</v>
      </c>
      <c r="AL42" s="25" t="str">
        <f>IF(ISBLANK(LitRev!AL42),".",LitRev!AL42)</f>
        <v>.</v>
      </c>
      <c r="AM42" s="25" t="str">
        <f>IF(ISBLANK(LitRev!AM42),".",LitRev!AM42)</f>
        <v>.</v>
      </c>
      <c r="AN42" s="25" t="str">
        <f>IF(ISBLANK(LitRev!AN42),".",LitRev!AN42)</f>
        <v>.</v>
      </c>
      <c r="AO42" s="25" t="str">
        <f>IF(ISBLANK(LitRev!AO42),".",LitRev!AO42)</f>
        <v>.</v>
      </c>
      <c r="AP42" s="25" t="str">
        <f>IF(ISBLANK(LitRev!AP42),".",LitRev!AP42)</f>
        <v>.</v>
      </c>
      <c r="AQ42" s="25" t="str">
        <f>IF(ISBLANK(LitRev!AQ42),".",LitRev!AQ42)</f>
        <v>.</v>
      </c>
      <c r="AR42" s="25" t="str">
        <f>IF(ISBLANK(LitRev!AR42),".",LitRev!AR42)</f>
        <v>.</v>
      </c>
      <c r="AS42" s="25" t="str">
        <f>IF(ISBLANK(LitRev!AS42),".",LitRev!AS42)</f>
        <v>.</v>
      </c>
      <c r="AT42" s="25" t="str">
        <f>IF(ISBLANK(LitRev!AT42),".",LitRev!AT42)</f>
        <v>.</v>
      </c>
      <c r="AU42" s="25" t="str">
        <f>IF(ISBLANK(LitRev!AU42),".",LitRev!AU42)</f>
        <v>.</v>
      </c>
      <c r="AV42" s="25" t="str">
        <f>IF(ISBLANK(LitRev!AV42),".",LitRev!AV42)</f>
        <v>.</v>
      </c>
      <c r="AW42" s="25" t="str">
        <f>IF(ISBLANK(LitRev!AW42),".",LitRev!AW42)</f>
        <v>.</v>
      </c>
      <c r="AX42" s="25" t="str">
        <f>IF(ISBLANK(LitRev!AX42),".",LitRev!AX42)</f>
        <v>.</v>
      </c>
      <c r="AY42" s="25" t="str">
        <f>IF(ISBLANK(LitRev!AY42),".",LitRev!AY42)</f>
        <v>.</v>
      </c>
      <c r="AZ42" s="25" t="str">
        <f>IF(ISBLANK(LitRev!AZ42),".",LitRev!AZ42)</f>
        <v>.</v>
      </c>
      <c r="BA42" s="25" t="str">
        <f>IF(ISBLANK(LitRev!BA42),".",LitRev!BA42)</f>
        <v>.</v>
      </c>
      <c r="BB42" s="25" t="str">
        <f>IF(ISBLANK(LitRev!BB42),".",LitRev!BB42)</f>
        <v>.</v>
      </c>
      <c r="BC42" s="25" t="str">
        <f>IF(ISBLANK(LitRev!BC42),".",LitRev!BC42)</f>
        <v>.</v>
      </c>
      <c r="BD42" s="25" t="str">
        <f>IF(ISBLANK(LitRev!BD42),".",LitRev!BD42)</f>
        <v>.</v>
      </c>
      <c r="BE42" s="25" t="str">
        <f>IF(ISBLANK(LitRev!BE42),".",LitRev!BE42)</f>
        <v>.</v>
      </c>
      <c r="BF42" s="25" t="str">
        <f>IF(ISBLANK(LitRev!BF42),".",LitRev!BF42)</f>
        <v>.</v>
      </c>
      <c r="BG42" s="25" t="str">
        <f>IF(ISBLANK(LitRev!BG42),".",LitRev!BG42)</f>
        <v>.</v>
      </c>
      <c r="BH42" s="25" t="str">
        <f>IF(ISBLANK(LitRev!BH42),".",LitRev!BH42)</f>
        <v>.</v>
      </c>
      <c r="BI42" s="25" t="str">
        <f>IF(ISBLANK(LitRev!BI42),".",LitRev!BI42)</f>
        <v>.</v>
      </c>
      <c r="BJ42" s="25" t="str">
        <f>IF(ISBLANK(LitRev!BJ42),".",LitRev!BJ42)</f>
        <v>.</v>
      </c>
      <c r="BK42" s="25" t="str">
        <f>IF(ISBLANK(LitRev!BK42),".",LitRev!BK42)</f>
        <v>.</v>
      </c>
      <c r="BL42" s="25" t="str">
        <f>IF(ISBLANK(LitRev!BL42),".",LitRev!BL42)</f>
        <v>.</v>
      </c>
      <c r="BM42" s="25" t="str">
        <f>IF(ISBLANK(LitRev!BM42),".",LitRev!BM42)</f>
        <v>.</v>
      </c>
      <c r="BN42" s="25" t="str">
        <f>IF(ISBLANK(LitRev!BN42),".",LitRev!BN42)</f>
        <v>.</v>
      </c>
      <c r="BO42" s="25" t="str">
        <f>IF(ISBLANK(LitRev!BO42),".",LitRev!BO42)</f>
        <v>.</v>
      </c>
      <c r="BP42" s="25" t="str">
        <f>IF(ISBLANK(LitRev!BP42),".",LitRev!BP42)</f>
        <v>.</v>
      </c>
      <c r="BQ42" s="25" t="str">
        <f>IF(ISBLANK(LitRev!BQ42),".",LitRev!BQ42)</f>
        <v>.</v>
      </c>
      <c r="BR42" s="25" t="str">
        <f>IF(ISBLANK(LitRev!BR42),".",LitRev!BR42)</f>
        <v>.</v>
      </c>
      <c r="BS42" s="25" t="str">
        <f>IF(ISBLANK(LitRev!BS42),".",LitRev!BS42)</f>
        <v>.</v>
      </c>
      <c r="BT42" s="25" t="str">
        <f>IF(ISBLANK(LitRev!BT42),".",LitRev!BT42)</f>
        <v>.</v>
      </c>
      <c r="BU42" s="25" t="str">
        <f>IF(ISBLANK(LitRev!BU42),".",LitRev!BU42)</f>
        <v>.</v>
      </c>
      <c r="BV42" s="25" t="str">
        <f>IF(ISBLANK(LitRev!BV42),".",LitRev!BV42)</f>
        <v>.</v>
      </c>
      <c r="BW42" s="25" t="str">
        <f>IF(ISBLANK(LitRev!BW42),".",LitRev!BW42)</f>
        <v>.</v>
      </c>
      <c r="BX42" s="25" t="str">
        <f>IF(ISBLANK(LitRev!BX42),".",LitRev!BX42)</f>
        <v>.</v>
      </c>
      <c r="BY42" s="25" t="str">
        <f>IF(ISBLANK(LitRev!BY42),".",LitRev!BY42)</f>
        <v>.</v>
      </c>
      <c r="BZ42" s="25" t="str">
        <f>IF(ISBLANK(LitRev!BZ42),".",LitRev!BZ42)</f>
        <v>.</v>
      </c>
      <c r="CA42" s="25" t="str">
        <f>IF(ISBLANK(LitRev!CA42),".",LitRev!CA42)</f>
        <v>.</v>
      </c>
      <c r="CB42" s="25" t="str">
        <f>IF(ISBLANK(LitRev!CB42),".",LitRev!CB42)</f>
        <v>.</v>
      </c>
      <c r="CC42" s="25" t="str">
        <f>IF(ISBLANK(LitRev!CC42),".",LitRev!CC42)</f>
        <v>.</v>
      </c>
      <c r="CD42" s="25" t="str">
        <f>IF(ISBLANK(LitRev!CD42),".",LitRev!CD42)</f>
        <v>.</v>
      </c>
      <c r="CE42" s="25" t="str">
        <f>IF(ISBLANK(LitRev!CE42),".",LitRev!CE42)</f>
        <v>.</v>
      </c>
      <c r="CF42" s="25" t="str">
        <f>IF(ISBLANK(LitRev!CF42),".",LitRev!CF42)</f>
        <v>.</v>
      </c>
      <c r="CG42" s="25" t="str">
        <f>IF(ISBLANK(LitRev!CG42),".",LitRev!CG42)</f>
        <v>.</v>
      </c>
      <c r="CH42" s="25" t="str">
        <f>IF(ISBLANK(LitRev!CH42),".",LitRev!CH42)</f>
        <v>.</v>
      </c>
      <c r="CI42" s="25" t="str">
        <f>IF(ISBLANK(LitRev!CI42),".",LitRev!CI42)</f>
        <v>.</v>
      </c>
      <c r="CJ42" s="25" t="str">
        <f>IF(ISBLANK(LitRev!CJ42),".",LitRev!CJ42)</f>
        <v>.</v>
      </c>
      <c r="CK42" s="25" t="str">
        <f>IF(ISBLANK(LitRev!CK42),".",LitRev!CK42)</f>
        <v>.</v>
      </c>
      <c r="CL42" s="25" t="str">
        <f>IF(ISBLANK(LitRev!CL42),".",LitRev!CL42)</f>
        <v>.</v>
      </c>
      <c r="CM42" s="25" t="str">
        <f>IF(ISBLANK(LitRev!CM42),".",LitRev!CM42)</f>
        <v>.</v>
      </c>
      <c r="CN42" s="25" t="str">
        <f>IF(ISBLANK(LitRev!CN42),".",LitRev!CN42)</f>
        <v>.</v>
      </c>
      <c r="CO42" s="25" t="str">
        <f>IF(ISBLANK(LitRev!CO42),".",LitRev!CO42)</f>
        <v>.</v>
      </c>
      <c r="CP42" s="25" t="str">
        <f>IF(ISBLANK(LitRev!CP42),".",LitRev!CP42)</f>
        <v>.</v>
      </c>
      <c r="CQ42" s="25" t="str">
        <f>IF(ISBLANK(LitRev!CQ42),".",LitRev!CQ42)</f>
        <v>.</v>
      </c>
      <c r="CR42" s="25" t="str">
        <f>IF(ISBLANK(LitRev!CR42),".",LitRev!CR42)</f>
        <v>.</v>
      </c>
      <c r="CS42" s="25" t="str">
        <f>IF(ISBLANK(LitRev!CS42),".",LitRev!CS42)</f>
        <v>.</v>
      </c>
      <c r="CT42" s="25" t="str">
        <f>IF(ISBLANK(LitRev!CT42),".",LitRev!CT42)</f>
        <v>.</v>
      </c>
      <c r="CU42" s="25" t="str">
        <f>IF(ISBLANK(LitRev!CU42),".",LitRev!CU42)</f>
        <v>.</v>
      </c>
      <c r="CV42" s="25" t="str">
        <f>IF(ISBLANK(LitRev!CV42),".",LitRev!CV42)</f>
        <v>.</v>
      </c>
      <c r="CW42" s="25" t="str">
        <f>IF(ISBLANK(LitRev!CW42),".",LitRev!CW42)</f>
        <v>.</v>
      </c>
      <c r="CX42" s="25" t="str">
        <f>IF(ISBLANK(LitRev!CX42),".",LitRev!CX42)</f>
        <v>.</v>
      </c>
      <c r="CY42" s="25" t="str">
        <f>IF(ISBLANK(LitRev!CY42),".",LitRev!CY42)</f>
        <v>.</v>
      </c>
      <c r="CZ42" s="25" t="str">
        <f>IF(ISBLANK(LitRev!CZ42),".",LitRev!CZ42)</f>
        <v>.</v>
      </c>
      <c r="DA42" s="25" t="str">
        <f>IF(ISBLANK(LitRev!DA42),".",LitRev!DA42)</f>
        <v>.</v>
      </c>
      <c r="DB42" s="25" t="str">
        <f>IF(ISBLANK(LitRev!DB42),".",LitRev!DB42)</f>
        <v>.</v>
      </c>
      <c r="DC42" s="25" t="str">
        <f>IF(ISBLANK(LitRev!DC42),".",LitRev!DC42)</f>
        <v>.</v>
      </c>
      <c r="DD42" s="25" t="str">
        <f>IF(ISBLANK(LitRev!DD42),".",LitRev!DD42)</f>
        <v>.</v>
      </c>
      <c r="DE42" s="25" t="str">
        <f>IF(ISBLANK(LitRev!DE42),".",LitRev!DE42)</f>
        <v>.</v>
      </c>
      <c r="DF42" s="25" t="str">
        <f>IF(ISBLANK(LitRev!DF42),".",LitRev!DF42)</f>
        <v>.</v>
      </c>
      <c r="DG42" s="25" t="str">
        <f>IF(ISBLANK(LitRev!DG42),".",LitRev!DG42)</f>
        <v>.</v>
      </c>
      <c r="DH42" s="25" t="str">
        <f>IF(ISBLANK(LitRev!DH42),".",LitRev!DH42)</f>
        <v>.</v>
      </c>
      <c r="DI42" s="25" t="str">
        <f>IF(ISBLANK(LitRev!DI42),".",LitRev!DI42)</f>
        <v>.</v>
      </c>
      <c r="DJ42" s="25" t="str">
        <f>IF(ISBLANK(LitRev!DJ42),".",LitRev!DJ42)</f>
        <v>.</v>
      </c>
      <c r="DK42" s="25" t="str">
        <f>IF(ISBLANK(LitRev!DK42),".",LitRev!DK42)</f>
        <v>.</v>
      </c>
      <c r="DL42" s="25" t="str">
        <f>IF(ISBLANK(LitRev!DL42),".",LitRev!DL42)</f>
        <v>.</v>
      </c>
      <c r="DM42" s="25" t="str">
        <f>IF(ISBLANK(LitRev!DM42),".",LitRev!DM42)</f>
        <v>.</v>
      </c>
      <c r="DN42" s="25" t="str">
        <f>IF(ISBLANK(LitRev!DN42),".",LitRev!DN42)</f>
        <v>.</v>
      </c>
      <c r="DO42" s="25" t="str">
        <f>IF(ISBLANK(LitRev!DO42),".",LitRev!DO42)</f>
        <v>.</v>
      </c>
      <c r="DP42" s="25" t="str">
        <f>IF(ISBLANK(LitRev!DP42),".",LitRev!DP42)</f>
        <v>.</v>
      </c>
      <c r="DQ42" s="25" t="str">
        <f>IF(ISBLANK(LitRev!DQ42),".",LitRev!DQ42)</f>
        <v>.</v>
      </c>
      <c r="DR42" s="25" t="str">
        <f>IF(ISBLANK(LitRev!DR42),".",LitRev!DR42)</f>
        <v>.</v>
      </c>
      <c r="DS42" s="25" t="str">
        <f>IF(ISBLANK(LitRev!DS42),".",LitRev!DS42)</f>
        <v>.</v>
      </c>
      <c r="DT42" s="25" t="str">
        <f>IF(ISBLANK(LitRev!DT42),".",LitRev!DT42)</f>
        <v>.</v>
      </c>
      <c r="DU42" s="25" t="str">
        <f>IF(ISBLANK(LitRev!DU42),".",LitRev!DU42)</f>
        <v>.</v>
      </c>
      <c r="DV42" s="25" t="str">
        <f>IF(ISBLANK(LitRev!DV42),".",LitRev!DV42)</f>
        <v>.</v>
      </c>
      <c r="DW42" s="25" t="str">
        <f>IF(ISBLANK(LitRev!DW42),".",LitRev!DW42)</f>
        <v>.</v>
      </c>
      <c r="DX42" s="25" t="str">
        <f>IF(ISBLANK(LitRev!DX42),".",LitRev!DX42)</f>
        <v>.</v>
      </c>
      <c r="DY42" s="25" t="str">
        <f>IF(ISBLANK(LitRev!DY42),".",LitRev!DY42)</f>
        <v>.</v>
      </c>
      <c r="DZ42" s="25" t="str">
        <f>IF(ISBLANK(LitRev!DZ42),".",LitRev!DZ42)</f>
        <v>.</v>
      </c>
      <c r="EA42" s="25" t="str">
        <f>IF(ISBLANK(LitRev!EA42),".",LitRev!EA42)</f>
        <v>.</v>
      </c>
      <c r="EB42" s="25" t="str">
        <f>IF(ISBLANK(LitRev!EB42),".",LitRev!EB42)</f>
        <v>.</v>
      </c>
      <c r="EC42" s="25" t="str">
        <f>IF(ISBLANK(LitRev!EC42),".",LitRev!EC42)</f>
        <v>.</v>
      </c>
      <c r="ED42" s="25" t="str">
        <f>IF(ISBLANK(LitRev!ED42),".",LitRev!ED42)</f>
        <v>.</v>
      </c>
      <c r="EE42" s="25" t="str">
        <f>IF(ISBLANK(LitRev!EE42),".",LitRev!EE42)</f>
        <v>.</v>
      </c>
      <c r="EF42" s="25" t="str">
        <f>IF(ISBLANK(LitRev!EF42),".",LitRev!EF42)</f>
        <v>.</v>
      </c>
      <c r="EG42" s="25" t="str">
        <f>IF(ISBLANK(LitRev!EG42),".",LitRev!EG42)</f>
        <v>.</v>
      </c>
      <c r="EH42" s="25" t="str">
        <f>IF(ISBLANK(LitRev!EH42),".",LitRev!EH42)</f>
        <v>.</v>
      </c>
      <c r="EI42" s="25" t="str">
        <f>IF(ISBLANK(LitRev!EI42),".",LitRev!EI42)</f>
        <v>.</v>
      </c>
      <c r="EJ42" s="25" t="str">
        <f>IF(ISBLANK(LitRev!EJ42),".",LitRev!EJ42)</f>
        <v>.</v>
      </c>
      <c r="EK42" s="25" t="str">
        <f>IF(ISBLANK(LitRev!EK42),".",LitRev!EK42)</f>
        <v>.</v>
      </c>
      <c r="EL42" s="25" t="str">
        <f>IF(ISBLANK(LitRev!EL42),".",LitRev!EL42)</f>
        <v>.</v>
      </c>
      <c r="EM42" s="25" t="str">
        <f>IF(ISBLANK(LitRev!EM42),".",LitRev!EM42)</f>
        <v>.</v>
      </c>
      <c r="EN42" s="25" t="str">
        <f>IF(ISBLANK(LitRev!EN42),".",LitRev!EN42)</f>
        <v>.</v>
      </c>
      <c r="EO42" s="25" t="str">
        <f>IF(ISBLANK(LitRev!EO42),".",LitRev!EO42)</f>
        <v>.</v>
      </c>
      <c r="EP42" s="25" t="str">
        <f>IF(ISBLANK(LitRev!EP42),".",LitRev!EP42)</f>
        <v>.</v>
      </c>
      <c r="EQ42" s="25" t="str">
        <f>IF(ISBLANK(LitRev!EQ42),".",LitRev!EQ42)</f>
        <v>.</v>
      </c>
      <c r="ER42" s="25" t="str">
        <f>IF(ISBLANK(LitRev!ER42),".",LitRev!ER42)</f>
        <v>.</v>
      </c>
      <c r="ES42" s="25" t="str">
        <f>IF(ISBLANK(LitRev!ES42),".",LitRev!ES42)</f>
        <v>.</v>
      </c>
      <c r="ET42" s="25" t="str">
        <f>IF(ISBLANK(LitRev!ET42),".",LitRev!ET42)</f>
        <v>.</v>
      </c>
      <c r="EU42" s="25" t="str">
        <f>IF(ISBLANK(LitRev!EU42),".",LitRev!EU42)</f>
        <v>.</v>
      </c>
      <c r="EV42" s="25" t="str">
        <f>IF(ISBLANK(LitRev!EV42),".",LitRev!EV42)</f>
        <v>.</v>
      </c>
      <c r="EW42" s="25" t="str">
        <f>IF(ISBLANK(LitRev!EW42),".",LitRev!EW42)</f>
        <v>.</v>
      </c>
      <c r="EX42" s="25" t="str">
        <f>IF(ISBLANK(LitRev!EX42),".",LitRev!EX42)</f>
        <v>.</v>
      </c>
      <c r="EY42" s="25" t="str">
        <f>IF(ISBLANK(LitRev!EY42),".",LitRev!EY42)</f>
        <v>.</v>
      </c>
      <c r="EZ42" s="25" t="str">
        <f>IF(ISBLANK(LitRev!EZ42),".",LitRev!EZ42)</f>
        <v>.</v>
      </c>
      <c r="FA42" s="25" t="str">
        <f>IF(ISBLANK(LitRev!FA42),".",LitRev!FA42)</f>
        <v>.</v>
      </c>
      <c r="FB42" s="25" t="str">
        <f>IF(ISBLANK(LitRev!FB42),".",LitRev!FB42)</f>
        <v>.</v>
      </c>
      <c r="FC42" s="25" t="str">
        <f>IF(ISBLANK(LitRev!FC42),".",LitRev!FC42)</f>
        <v>.</v>
      </c>
      <c r="FD42" s="25" t="str">
        <f>IF(ISBLANK(LitRev!FD42),".",LitRev!FD42)</f>
        <v>.</v>
      </c>
      <c r="FE42" s="25" t="str">
        <f>IF(ISBLANK(LitRev!FE42),".",LitRev!FE42)</f>
        <v>.</v>
      </c>
      <c r="FF42" s="25" t="str">
        <f>IF(ISBLANK(LitRev!FF42),".",LitRev!FF42)</f>
        <v>.</v>
      </c>
      <c r="FG42" s="25" t="str">
        <f>IF(ISBLANK(LitRev!FG42),".",LitRev!FG42)</f>
        <v>.</v>
      </c>
      <c r="FH42" s="25" t="str">
        <f>IF(ISBLANK(LitRev!FH42),".",LitRev!FH42)</f>
        <v>.</v>
      </c>
      <c r="FI42" s="25" t="str">
        <f>IF(ISBLANK(LitRev!FI42),".",LitRev!FI42)</f>
        <v>.</v>
      </c>
      <c r="FJ42" s="25" t="str">
        <f>IF(ISBLANK(LitRev!FJ42),".",LitRev!FJ42)</f>
        <v>.</v>
      </c>
      <c r="FK42" s="25" t="str">
        <f>IF(ISBLANK(LitRev!FK42),".",LitRev!FK42)</f>
        <v>.</v>
      </c>
      <c r="FL42" s="25" t="str">
        <f>IF(ISBLANK(LitRev!FL42),".",LitRev!FL42)</f>
        <v>.</v>
      </c>
      <c r="FM42" s="25" t="str">
        <f>IF(ISBLANK(LitRev!FM42),".",LitRev!FM42)</f>
        <v>.</v>
      </c>
      <c r="FN42" s="25" t="str">
        <f>IF(ISBLANK(LitRev!FN42),".",LitRev!FN42)</f>
        <v>.</v>
      </c>
      <c r="FO42" s="25" t="str">
        <f>IF(ISBLANK(LitRev!FO42),".",LitRev!FO42)</f>
        <v>.</v>
      </c>
      <c r="FP42" s="25" t="str">
        <f>IF(ISBLANK(LitRev!FP42),".",LitRev!FP42)</f>
        <v>.</v>
      </c>
      <c r="FQ42" s="25" t="str">
        <f>IF(ISBLANK(LitRev!FQ42),".",LitRev!FQ42)</f>
        <v>.</v>
      </c>
      <c r="FR42" s="25" t="str">
        <f>IF(ISBLANK(LitRev!FR42),".",LitRev!FR42)</f>
        <v>.</v>
      </c>
      <c r="FS42" s="25" t="str">
        <f>IF(ISBLANK(LitRev!FS42),".",LitRev!FS42)</f>
        <v>.</v>
      </c>
      <c r="FT42" s="25" t="str">
        <f>IF(ISBLANK(LitRev!FT42),".",LitRev!FT42)</f>
        <v>.</v>
      </c>
      <c r="FU42" s="25" t="str">
        <f>IF(ISBLANK(LitRev!FU42),".",LitRev!FU42)</f>
        <v>.</v>
      </c>
      <c r="FV42" s="25" t="str">
        <f>IF(ISBLANK(LitRev!FV42),".",LitRev!FV42)</f>
        <v>.</v>
      </c>
      <c r="FW42" s="25" t="str">
        <f>IF(ISBLANK(LitRev!FW42),".",LitRev!FW42)</f>
        <v>.</v>
      </c>
      <c r="FX42" s="25" t="str">
        <f>IF(ISBLANK(LitRev!FX42),".",LitRev!FX42)</f>
        <v>.</v>
      </c>
      <c r="FY42" s="25" t="str">
        <f>IF(ISBLANK(LitRev!FY42),".",LitRev!FY42)</f>
        <v>.</v>
      </c>
      <c r="FZ42" s="25" t="str">
        <f>IF(ISBLANK(LitRev!FZ42),".",LitRev!FZ42)</f>
        <v>.</v>
      </c>
      <c r="GA42" s="25" t="str">
        <f>IF(ISBLANK(LitRev!GA42),".",LitRev!GA42)</f>
        <v>.</v>
      </c>
      <c r="GB42" s="25" t="str">
        <f>IF(ISBLANK(LitRev!GB42),".",LitRev!GB42)</f>
        <v>.</v>
      </c>
      <c r="GC42" s="25" t="str">
        <f>IF(ISBLANK(LitRev!GC42),".",LitRev!GC42)</f>
        <v>.</v>
      </c>
      <c r="GD42" s="25" t="str">
        <f>IF(ISBLANK(LitRev!GD42),".",LitRev!GD42)</f>
        <v>.</v>
      </c>
      <c r="GE42" s="25" t="str">
        <f>IF(ISBLANK(LitRev!GE42),".",LitRev!GE42)</f>
        <v>.</v>
      </c>
      <c r="GF42" s="25" t="str">
        <f>IF(ISBLANK(LitRev!GF42),".",LitRev!GF42)</f>
        <v>.</v>
      </c>
      <c r="GG42" s="25" t="str">
        <f>IF(ISBLANK(LitRev!GG42),".",LitRev!GG42)</f>
        <v>.</v>
      </c>
      <c r="GH42" s="25" t="str">
        <f>IF(ISBLANK(LitRev!GH42),".",LitRev!GH42)</f>
        <v>.</v>
      </c>
      <c r="GI42" s="25" t="str">
        <f>IF(ISBLANK(LitRev!GI42),".",LitRev!GI42)</f>
        <v>.</v>
      </c>
      <c r="GJ42" s="25" t="str">
        <f>IF(ISBLANK(LitRev!GJ42),".",LitRev!GJ42)</f>
        <v>.</v>
      </c>
      <c r="GK42" s="25" t="str">
        <f>IF(ISBLANK(LitRev!GK42),".",LitRev!GK42)</f>
        <v>.</v>
      </c>
      <c r="GL42" s="25" t="str">
        <f>IF(ISBLANK(LitRev!GL42),".",LitRev!GL42)</f>
        <v>.</v>
      </c>
      <c r="GM42" s="25" t="str">
        <f>IF(ISBLANK(LitRev!GM42),".",LitRev!GM42)</f>
        <v>.</v>
      </c>
      <c r="GN42" s="25" t="str">
        <f>IF(ISBLANK(LitRev!GN42),".",LitRev!GN42)</f>
        <v>.</v>
      </c>
      <c r="GO42" s="25" t="str">
        <f>IF(ISBLANK(LitRev!GO42),".",LitRev!GO42)</f>
        <v>.</v>
      </c>
      <c r="GP42" s="25" t="str">
        <f>IF(ISBLANK(LitRev!GP42),".",LitRev!GP42)</f>
        <v>.</v>
      </c>
      <c r="GQ42" s="25" t="str">
        <f>IF(ISBLANK(LitRev!GQ42),".",LitRev!GQ42)</f>
        <v>.</v>
      </c>
      <c r="GR42" s="25" t="str">
        <f>IF(ISBLANK(LitRev!GR42),".",LitRev!GR42)</f>
        <v>.</v>
      </c>
      <c r="GS42" s="25" t="str">
        <f>IF(ISBLANK(LitRev!GS42),".",LitRev!GS42)</f>
        <v>.</v>
      </c>
      <c r="GT42" s="25" t="str">
        <f>IF(ISBLANK(LitRev!GT42),".",LitRev!GT42)</f>
        <v>.</v>
      </c>
      <c r="GU42" s="25" t="str">
        <f>IF(ISBLANK(LitRev!GU42),".",LitRev!GU42)</f>
        <v>.</v>
      </c>
      <c r="GV42" s="25" t="str">
        <f>IF(ISBLANK(LitRev!GV42),".",LitRev!GV42)</f>
        <v>.</v>
      </c>
      <c r="GW42" s="25" t="str">
        <f>IF(ISBLANK(LitRev!GW42),".",LitRev!GW42)</f>
        <v>.</v>
      </c>
      <c r="GX42" s="25" t="str">
        <f>IF(ISBLANK(LitRev!GX42),".",LitRev!GX42)</f>
        <v>.</v>
      </c>
      <c r="GY42" s="25" t="str">
        <f>IF(ISBLANK(LitRev!GY42),".",LitRev!GY42)</f>
        <v>.</v>
      </c>
      <c r="GZ42" s="25" t="str">
        <f>IF(ISBLANK(LitRev!GZ42),".",LitRev!GZ42)</f>
        <v>.</v>
      </c>
      <c r="HA42" s="25" t="str">
        <f>IF(ISBLANK(LitRev!HA42),".",LitRev!HA42)</f>
        <v>.</v>
      </c>
      <c r="HB42" s="25" t="str">
        <f>IF(ISBLANK(LitRev!HB42),".",LitRev!HB42)</f>
        <v>.</v>
      </c>
      <c r="HC42" s="25" t="str">
        <f>IF(ISBLANK(LitRev!HC42),".",LitRev!HC42)</f>
        <v>.</v>
      </c>
      <c r="HD42" s="25" t="str">
        <f>IF(ISBLANK(LitRev!HD42),".",LitRev!HD42)</f>
        <v>.</v>
      </c>
      <c r="HE42" s="25" t="str">
        <f>IF(ISBLANK(LitRev!HE42),".",LitRev!HE42)</f>
        <v>.</v>
      </c>
      <c r="HF42" s="25" t="str">
        <f>IF(ISBLANK(LitRev!HF42),".",LitRev!HF42)</f>
        <v>.</v>
      </c>
      <c r="HG42" s="25" t="str">
        <f>IF(ISBLANK(LitRev!HG42),".",LitRev!HG42)</f>
        <v>.</v>
      </c>
      <c r="HH42" s="25" t="str">
        <f>IF(ISBLANK(LitRev!HH42),".",LitRev!HH42)</f>
        <v>.</v>
      </c>
      <c r="HI42" s="25" t="str">
        <f>IF(ISBLANK(LitRev!HI42),".",LitRev!HI42)</f>
        <v>.</v>
      </c>
      <c r="HJ42" s="25" t="str">
        <f>IF(ISBLANK(LitRev!HJ42),".",LitRev!HJ42)</f>
        <v>.</v>
      </c>
      <c r="HK42" s="25" t="str">
        <f>IF(ISBLANK(LitRev!HK42),".",LitRev!HK42)</f>
        <v>.</v>
      </c>
      <c r="HL42" s="25" t="str">
        <f>IF(ISBLANK(LitRev!HL42),".",LitRev!HL42)</f>
        <v>.</v>
      </c>
      <c r="HM42" s="25" t="str">
        <f>IF(ISBLANK(LitRev!HM42),".",LitRev!HM42)</f>
        <v>.</v>
      </c>
      <c r="HN42" s="25" t="str">
        <f>IF(ISBLANK(LitRev!HN42),".",LitRev!HN42)</f>
        <v>.</v>
      </c>
      <c r="HO42" s="25" t="str">
        <f>IF(ISBLANK(LitRev!HO42),".",LitRev!HO42)</f>
        <v>.</v>
      </c>
      <c r="HP42" s="25" t="str">
        <f>IF(ISBLANK(LitRev!HP42),".",LitRev!HP42)</f>
        <v>.</v>
      </c>
      <c r="HQ42" s="25" t="str">
        <f>IF(ISBLANK(LitRev!HQ42),".",LitRev!HQ42)</f>
        <v>.</v>
      </c>
      <c r="HR42" s="25" t="str">
        <f>IF(ISBLANK(LitRev!HR42),".",LitRev!HR42)</f>
        <v>.</v>
      </c>
      <c r="HS42" s="25" t="str">
        <f>IF(ISBLANK(LitRev!HS42),".",LitRev!HS42)</f>
        <v>.</v>
      </c>
      <c r="HT42" s="25" t="str">
        <f>IF(ISBLANK(LitRev!HT42),".",LitRev!HT42)</f>
        <v>.</v>
      </c>
      <c r="HU42" s="25" t="str">
        <f>IF(ISBLANK(LitRev!HU42),".",LitRev!HU42)</f>
        <v>.</v>
      </c>
      <c r="HV42" s="25" t="str">
        <f>IF(ISBLANK(LitRev!HV42),".",LitRev!HV42)</f>
        <v>.</v>
      </c>
      <c r="HW42" s="25" t="str">
        <f>IF(ISBLANK(LitRev!HW42),".",LitRev!HW42)</f>
        <v>.</v>
      </c>
      <c r="HX42" s="25" t="str">
        <f>IF(ISBLANK(LitRev!HX42),".",LitRev!HX42)</f>
        <v>.</v>
      </c>
      <c r="HY42" s="25" t="str">
        <f>IF(ISBLANK(LitRev!HY42),".",LitRev!HY42)</f>
        <v>.</v>
      </c>
      <c r="HZ42" s="25" t="str">
        <f>IF(ISBLANK(LitRev!HZ42),".",LitRev!HZ42)</f>
        <v>.</v>
      </c>
      <c r="IA42" s="25" t="str">
        <f>IF(ISBLANK(LitRev!IA42),".",LitRev!IA42)</f>
        <v>.</v>
      </c>
      <c r="IB42" s="25" t="str">
        <f>IF(ISBLANK(LitRev!IB42),".",LitRev!IB42)</f>
        <v>.</v>
      </c>
      <c r="IC42" s="25" t="str">
        <f>IF(ISBLANK(LitRev!IC42),".",LitRev!IC42)</f>
        <v>.</v>
      </c>
      <c r="ID42" s="25" t="str">
        <f>IF(ISBLANK(LitRev!ID42),".",LitRev!ID42)</f>
        <v>.</v>
      </c>
      <c r="IE42" s="25" t="str">
        <f>IF(ISBLANK(LitRev!IE42),".",LitRev!IE42)</f>
        <v>.</v>
      </c>
      <c r="IF42" s="25" t="str">
        <f>IF(ISBLANK(LitRev!IF42),".",LitRev!IF42)</f>
        <v>.</v>
      </c>
      <c r="IG42" s="25" t="str">
        <f>IF(ISBLANK(LitRev!IG42),".",LitRev!IG42)</f>
        <v>.</v>
      </c>
      <c r="IH42" s="25" t="str">
        <f>IF(ISBLANK(LitRev!IH42),".",LitRev!IH42)</f>
        <v>.</v>
      </c>
      <c r="II42" s="25" t="str">
        <f>IF(ISBLANK(LitRev!II42),".",LitRev!II42)</f>
        <v>.</v>
      </c>
      <c r="IJ42" s="25" t="str">
        <f>IF(ISBLANK(LitRev!IJ42),".",LitRev!IJ42)</f>
        <v>.</v>
      </c>
      <c r="IK42" s="25" t="str">
        <f>IF(ISBLANK(LitRev!IK42),".",LitRev!IK42)</f>
        <v>.</v>
      </c>
      <c r="IL42" s="25" t="str">
        <f>IF(ISBLANK(LitRev!IL42),".",LitRev!IL42)</f>
        <v>.</v>
      </c>
      <c r="IM42" s="25" t="str">
        <f>IF(ISBLANK(LitRev!IM42),".",LitRev!IM42)</f>
        <v>.</v>
      </c>
      <c r="IN42" s="25" t="str">
        <f>IF(ISBLANK(LitRev!IN42),".",LitRev!IN42)</f>
        <v>.</v>
      </c>
      <c r="IO42" s="25" t="str">
        <f>IF(ISBLANK(LitRev!IO42),".",LitRev!IO42)</f>
        <v>.</v>
      </c>
      <c r="IP42" s="25" t="str">
        <f>IF(ISBLANK(LitRev!IP42),".",LitRev!IP42)</f>
        <v>.</v>
      </c>
      <c r="IQ42" s="25" t="str">
        <f>IF(ISBLANK(LitRev!IQ42),".",LitRev!IQ42)</f>
        <v>.</v>
      </c>
      <c r="IR42" s="25" t="str">
        <f>IF(ISBLANK(LitRev!IR42),".",LitRev!IR42)</f>
        <v>.</v>
      </c>
      <c r="IS42" s="25" t="str">
        <f>IF(ISBLANK(LitRev!IS42),".",LitRev!IS42)</f>
        <v>.</v>
      </c>
      <c r="IT42" s="25" t="str">
        <f>IF(ISBLANK(LitRev!IT42),".",LitRev!IT42)</f>
        <v>.</v>
      </c>
      <c r="IU42" s="25" t="str">
        <f>IF(ISBLANK(LitRev!IU42),".",LitRev!IU42)</f>
        <v>.</v>
      </c>
      <c r="IV42" s="25" t="str">
        <f>IF(ISBLANK(LitRev!IV42),".",LitRev!IV42)</f>
        <v>.</v>
      </c>
      <c r="IW42" s="25" t="str">
        <f>IF(ISBLANK(LitRev!IW42),".",LitRev!IW42)</f>
        <v>.</v>
      </c>
      <c r="IX42" s="25" t="str">
        <f>IF(ISBLANK(LitRev!IX42),".",LitRev!IX42)</f>
        <v>.</v>
      </c>
      <c r="IY42" s="25" t="str">
        <f>IF(ISBLANK(LitRev!IY42),".",LitRev!IY42)</f>
        <v>.</v>
      </c>
      <c r="IZ42" s="25" t="str">
        <f>IF(ISBLANK(LitRev!IZ42),".",LitRev!IZ42)</f>
        <v>.</v>
      </c>
      <c r="JA42" s="25" t="str">
        <f>IF(ISBLANK(LitRev!JA42),".",LitRev!JA42)</f>
        <v>.</v>
      </c>
      <c r="JB42" s="25" t="str">
        <f>IF(ISBLANK(LitRev!JB42),".",LitRev!JB42)</f>
        <v>.</v>
      </c>
      <c r="JC42" s="25" t="str">
        <f>IF(ISBLANK(LitRev!JC42),".",LitRev!JC42)</f>
        <v>.</v>
      </c>
      <c r="JD42" s="25" t="str">
        <f>IF(ISBLANK(LitRev!JD42),".",LitRev!JD42)</f>
        <v>.</v>
      </c>
      <c r="JE42" s="25" t="str">
        <f>IF(ISBLANK(LitRev!JE42),".",LitRev!JE42)</f>
        <v>.</v>
      </c>
      <c r="JF42" s="25" t="str">
        <f>IF(ISBLANK(LitRev!JF42),".",LitRev!JF42)</f>
        <v>.</v>
      </c>
      <c r="JG42" s="25" t="str">
        <f>IF(ISBLANK(LitRev!JG42),".",LitRev!JG42)</f>
        <v>.</v>
      </c>
      <c r="JH42" s="25" t="str">
        <f>IF(ISBLANK(LitRev!JH42),".",LitRev!JH42)</f>
        <v>.</v>
      </c>
      <c r="JI42" s="25" t="str">
        <f>IF(ISBLANK(LitRev!JI42),".",LitRev!JI42)</f>
        <v>.</v>
      </c>
      <c r="JJ42" s="25" t="str">
        <f>IF(ISBLANK(LitRev!JJ42),".",LitRev!JJ42)</f>
        <v>.</v>
      </c>
      <c r="JK42" s="25" t="str">
        <f>IF(ISBLANK(LitRev!JK42),".",LitRev!JK42)</f>
        <v>.</v>
      </c>
      <c r="JL42" s="25" t="str">
        <f>IF(ISBLANK(LitRev!JL42),".",LitRev!JL42)</f>
        <v>.</v>
      </c>
      <c r="JM42" s="25" t="str">
        <f>IF(ISBLANK(LitRev!JM42),".",LitRev!JM42)</f>
        <v>.</v>
      </c>
      <c r="JN42" s="25" t="str">
        <f>IF(ISBLANK(LitRev!JN42),".",LitRev!JN42)</f>
        <v>.</v>
      </c>
      <c r="JO42" s="25" t="str">
        <f>IF(ISBLANK(LitRev!JO42),".",LitRev!JO42)</f>
        <v>.</v>
      </c>
      <c r="JP42" s="25" t="str">
        <f>IF(ISBLANK(LitRev!JP42),".",LitRev!JP42)</f>
        <v>.</v>
      </c>
      <c r="JQ42" s="25" t="str">
        <f>IF(ISBLANK(LitRev!JQ42),".",LitRev!JQ42)</f>
        <v>.</v>
      </c>
      <c r="JR42" s="25" t="str">
        <f>IF(ISBLANK(LitRev!JR42),".",LitRev!JR42)</f>
        <v>.</v>
      </c>
      <c r="JS42" s="25" t="str">
        <f>IF(ISBLANK(LitRev!JS42),".",LitRev!JS42)</f>
        <v>.</v>
      </c>
      <c r="JT42" s="25" t="str">
        <f>IF(ISBLANK(LitRev!JT42),".",LitRev!JT42)</f>
        <v>.</v>
      </c>
      <c r="JU42" s="25" t="str">
        <f>IF(ISBLANK(LitRev!JU42),".",LitRev!JU42)</f>
        <v>.</v>
      </c>
      <c r="JV42" s="25" t="str">
        <f>IF(ISBLANK(LitRev!JV42),".",LitRev!JV42)</f>
        <v>.</v>
      </c>
      <c r="JW42" s="25" t="str">
        <f>IF(ISBLANK(LitRev!JW42),".",LitRev!JW42)</f>
        <v>.</v>
      </c>
      <c r="JX42" s="25" t="str">
        <f>IF(ISBLANK(LitRev!JX42),".",LitRev!JX42)</f>
        <v>.</v>
      </c>
      <c r="JY42" s="25" t="str">
        <f>IF(ISBLANK(LitRev!JY42),".",LitRev!JY42)</f>
        <v>.</v>
      </c>
      <c r="JZ42" s="25" t="str">
        <f>IF(ISBLANK(LitRev!JZ42),".",LitRev!JZ42)</f>
        <v>.</v>
      </c>
      <c r="KA42" s="25" t="str">
        <f>IF(ISBLANK(LitRev!KA42),".",LitRev!KA42)</f>
        <v>.</v>
      </c>
      <c r="KB42" s="25" t="str">
        <f>IF(ISBLANK(LitRev!KB42),".",LitRev!KB42)</f>
        <v>.</v>
      </c>
      <c r="KC42" s="25" t="str">
        <f>IF(ISBLANK(LitRev!KC42),".",LitRev!KC42)</f>
        <v>.</v>
      </c>
      <c r="KD42" s="25" t="str">
        <f>IF(ISBLANK(LitRev!KD42),".",LitRev!KD42)</f>
        <v>.</v>
      </c>
      <c r="KE42" s="25" t="str">
        <f>IF(ISBLANK(LitRev!KE42),".",LitRev!KE42)</f>
        <v>.</v>
      </c>
      <c r="KF42" s="25" t="str">
        <f>IF(ISBLANK(LitRev!KF42),".",LitRev!KF42)</f>
        <v>.</v>
      </c>
      <c r="KG42" s="25" t="str">
        <f>IF(ISBLANK(LitRev!KG42),".",LitRev!KG42)</f>
        <v>.</v>
      </c>
      <c r="KH42" s="25" t="str">
        <f>IF(ISBLANK(LitRev!KH42),".",LitRev!KH42)</f>
        <v>.</v>
      </c>
      <c r="KI42" s="25" t="str">
        <f>IF(ISBLANK(LitRev!KI42),".",LitRev!KI42)</f>
        <v>.</v>
      </c>
      <c r="KJ42" s="25" t="str">
        <f>IF(ISBLANK(LitRev!KJ42),".",LitRev!KJ42)</f>
        <v>.</v>
      </c>
      <c r="KK42" s="25" t="str">
        <f>IF(ISBLANK(LitRev!KK42),".",LitRev!KK42)</f>
        <v>.</v>
      </c>
      <c r="KL42" s="25" t="str">
        <f>IF(ISBLANK(LitRev!KL42),".",LitRev!KL42)</f>
        <v>.</v>
      </c>
      <c r="KM42" s="25" t="str">
        <f>IF(ISBLANK(LitRev!KM42),".",LitRev!KM42)</f>
        <v>.</v>
      </c>
      <c r="KN42" s="25" t="str">
        <f>IF(ISBLANK(LitRev!KN42),".",LitRev!KN42)</f>
        <v>.</v>
      </c>
      <c r="KO42" s="25" t="str">
        <f>IF(ISBLANK(LitRev!KO42),".",LitRev!KO42)</f>
        <v>.</v>
      </c>
      <c r="KP42" s="25" t="str">
        <f>IF(ISBLANK(LitRev!KP42),".",LitRev!KP42)</f>
        <v>.</v>
      </c>
      <c r="KQ42" s="25" t="str">
        <f>IF(ISBLANK(LitRev!KQ42),".",LitRev!KQ42)</f>
        <v>.</v>
      </c>
      <c r="KR42" s="25" t="str">
        <f>IF(ISBLANK(LitRev!KR42),".",LitRev!KR42)</f>
        <v>.</v>
      </c>
      <c r="KS42" s="25" t="str">
        <f>IF(ISBLANK(LitRev!KS42),".",LitRev!KS42)</f>
        <v>.</v>
      </c>
      <c r="KT42" s="25" t="str">
        <f>IF(ISBLANK(LitRev!KT42),".",LitRev!KT42)</f>
        <v>.</v>
      </c>
      <c r="KU42" s="25" t="str">
        <f>IF(ISBLANK(LitRev!KU42),".",LitRev!KU42)</f>
        <v>.</v>
      </c>
      <c r="KV42" s="25" t="str">
        <f>IF(ISBLANK(LitRev!KV42),".",LitRev!KV42)</f>
        <v>.</v>
      </c>
      <c r="KW42" s="25" t="str">
        <f>IF(ISBLANK(LitRev!KW42),".",LitRev!KW42)</f>
        <v>.</v>
      </c>
      <c r="KX42" s="25" t="str">
        <f>IF(ISBLANK(LitRev!KX42),".",LitRev!KX42)</f>
        <v>.</v>
      </c>
      <c r="KY42" s="25" t="str">
        <f>IF(ISBLANK(LitRev!KY42),".",LitRev!KY42)</f>
        <v>.</v>
      </c>
      <c r="KZ42" s="25" t="str">
        <f>IF(ISBLANK(LitRev!KZ42),".",LitRev!KZ42)</f>
        <v>.</v>
      </c>
      <c r="LA42" s="25" t="str">
        <f>IF(ISBLANK(LitRev!LA42),".",LitRev!LA42)</f>
        <v>.</v>
      </c>
      <c r="LB42" s="25" t="str">
        <f>IF(ISBLANK(LitRev!LB42),".",LitRev!LB42)</f>
        <v>.</v>
      </c>
      <c r="LC42" s="25" t="str">
        <f>IF(ISBLANK(LitRev!LC42),".",LitRev!LC42)</f>
        <v>.</v>
      </c>
      <c r="LD42" s="25" t="str">
        <f>IF(ISBLANK(LitRev!LD42),".",LitRev!LD42)</f>
        <v>.</v>
      </c>
      <c r="LE42" s="25" t="str">
        <f>IF(ISBLANK(LitRev!LE42),".",LitRev!LE42)</f>
        <v>.</v>
      </c>
      <c r="LF42" s="25" t="str">
        <f>IF(ISBLANK(LitRev!LF42),".",LitRev!LF42)</f>
        <v>.</v>
      </c>
      <c r="LG42" s="25" t="str">
        <f>IF(ISBLANK(LitRev!LG42),".",LitRev!LG42)</f>
        <v>.</v>
      </c>
      <c r="LH42" s="25" t="str">
        <f>IF(ISBLANK(LitRev!LH42),".",LitRev!LH42)</f>
        <v>.</v>
      </c>
      <c r="LI42" s="25" t="str">
        <f>IF(ISBLANK(LitRev!LI42),".",LitRev!LI42)</f>
        <v>.</v>
      </c>
      <c r="LJ42" s="25" t="str">
        <f>IF(ISBLANK(LitRev!LJ42),".",LitRev!LJ42)</f>
        <v>.</v>
      </c>
      <c r="LK42" s="25" t="str">
        <f>IF(ISBLANK(LitRev!LK42),".",LitRev!LK42)</f>
        <v>.</v>
      </c>
      <c r="LL42" s="25" t="str">
        <f>IF(ISBLANK(LitRev!LL42),".",LitRev!LL42)</f>
        <v>.</v>
      </c>
      <c r="LM42" s="25" t="str">
        <f>IF(ISBLANK(LitRev!LM42),".",LitRev!LM42)</f>
        <v>.</v>
      </c>
      <c r="LN42" s="25" t="str">
        <f>IF(ISBLANK(LitRev!LN42),".",LitRev!LN42)</f>
        <v>.</v>
      </c>
      <c r="LO42" s="25" t="str">
        <f>IF(ISBLANK(LitRev!LO42),".",LitRev!LO42)</f>
        <v>.</v>
      </c>
      <c r="LP42" s="25" t="str">
        <f>IF(ISBLANK(LitRev!LP42),".",LitRev!LP42)</f>
        <v>.</v>
      </c>
      <c r="LQ42" s="25" t="str">
        <f>IF(ISBLANK(LitRev!LQ42),".",LitRev!LQ42)</f>
        <v>.</v>
      </c>
      <c r="LR42" s="25" t="str">
        <f>IF(ISBLANK(LitRev!LR42),".",LitRev!LR42)</f>
        <v>.</v>
      </c>
      <c r="LS42" s="25" t="str">
        <f>IF(ISBLANK(LitRev!LS42),".",LitRev!LS42)</f>
        <v>.</v>
      </c>
      <c r="LT42" s="25" t="str">
        <f>IF(ISBLANK(LitRev!LT42),".",LitRev!LT42)</f>
        <v>.</v>
      </c>
      <c r="LU42" s="25" t="str">
        <f>IF(ISBLANK(LitRev!LU42),".",LitRev!LU42)</f>
        <v>.</v>
      </c>
      <c r="LV42" s="25" t="str">
        <f>IF(ISBLANK(LitRev!LV42),".",LitRev!LV42)</f>
        <v>.</v>
      </c>
      <c r="LW42" s="25" t="str">
        <f>IF(ISBLANK(LitRev!LW42),".",LitRev!LW42)</f>
        <v>.</v>
      </c>
      <c r="LX42" s="25" t="str">
        <f>IF(ISBLANK(LitRev!LX42),".",LitRev!LX42)</f>
        <v>.</v>
      </c>
      <c r="LY42" s="25" t="str">
        <f>IF(ISBLANK(LitRev!LY42),".",LitRev!LY42)</f>
        <v>.</v>
      </c>
      <c r="LZ42" s="25" t="str">
        <f>IF(ISBLANK(LitRev!LZ42),".",LitRev!LZ42)</f>
        <v>.</v>
      </c>
      <c r="MA42" s="25" t="str">
        <f>IF(ISBLANK(LitRev!MA42),".",LitRev!MA42)</f>
        <v>.</v>
      </c>
      <c r="MB42" s="25" t="str">
        <f>IF(ISBLANK(LitRev!MB42),".",LitRev!MB42)</f>
        <v>.</v>
      </c>
      <c r="MC42" s="25" t="str">
        <f>IF(ISBLANK(LitRev!MC42),".",LitRev!MC42)</f>
        <v>.</v>
      </c>
      <c r="MD42" s="25" t="str">
        <f>IF(ISBLANK(LitRev!MD42),".",LitRev!MD42)</f>
        <v>.</v>
      </c>
      <c r="ME42" s="25" t="str">
        <f>IF(ISBLANK(LitRev!ME42),".",LitRev!ME42)</f>
        <v>.</v>
      </c>
      <c r="MF42" s="25" t="str">
        <f>IF(ISBLANK(LitRev!MF42),".",LitRev!MF42)</f>
        <v>.</v>
      </c>
      <c r="MG42" s="25" t="str">
        <f>IF(ISBLANK(LitRev!MG42),".",LitRev!MG42)</f>
        <v>.</v>
      </c>
      <c r="MH42" s="25" t="str">
        <f>IF(ISBLANK(LitRev!MH42),".",LitRev!MH42)</f>
        <v>.</v>
      </c>
      <c r="MI42" s="25" t="str">
        <f>IF(ISBLANK(LitRev!MI42),".",LitRev!MI42)</f>
        <v>.</v>
      </c>
      <c r="MJ42" s="25" t="str">
        <f>IF(ISBLANK(LitRev!MJ42),".",LitRev!MJ42)</f>
        <v>.</v>
      </c>
      <c r="MK42" s="25" t="str">
        <f>IF(ISBLANK(LitRev!MK42),".",LitRev!MK42)</f>
        <v>.</v>
      </c>
      <c r="ML42" s="25" t="str">
        <f>IF(ISBLANK(LitRev!ML42),".",LitRev!ML42)</f>
        <v>.</v>
      </c>
      <c r="MM42" s="25" t="str">
        <f>IF(ISBLANK(LitRev!MM42),".",LitRev!MM42)</f>
        <v>.</v>
      </c>
      <c r="MN42" s="25" t="str">
        <f>IF(ISBLANK(LitRev!MN42),".",LitRev!MN42)</f>
        <v>.</v>
      </c>
      <c r="MO42" s="25" t="str">
        <f>IF(ISBLANK(LitRev!MO42),".",LitRev!MO42)</f>
        <v>.</v>
      </c>
      <c r="MP42" s="25" t="str">
        <f>IF(ISBLANK(LitRev!MP42),".",LitRev!MP42)</f>
        <v>.</v>
      </c>
      <c r="MQ42" s="25" t="str">
        <f>IF(ISBLANK(LitRev!MQ42),".",LitRev!MQ42)</f>
        <v>.</v>
      </c>
      <c r="MR42" s="25" t="str">
        <f>IF(ISBLANK(LitRev!MR42),".",LitRev!MR42)</f>
        <v>.</v>
      </c>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5"/>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5"/>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5"/>
      <c r="RK42" s="25"/>
      <c r="RL42" s="25"/>
      <c r="RM42" s="25"/>
      <c r="RN42" s="25"/>
      <c r="RO42" s="25"/>
    </row>
    <row r="43" spans="1:483" x14ac:dyDescent="0.25">
      <c r="A43" s="45" t="s">
        <v>1147</v>
      </c>
      <c r="C43" s="25" t="str">
        <f>IF(ISBLANK(LitRev!C43),".",LitRev!C43)</f>
        <v>.</v>
      </c>
      <c r="D43" s="25" t="str">
        <f>IF(ISBLANK(LitRev!D43),".",LitRev!D43)</f>
        <v>.</v>
      </c>
      <c r="E43" s="25" t="str">
        <f>IF(ISBLANK(LitRev!E43),".",LitRev!E43)</f>
        <v>.</v>
      </c>
      <c r="F43" s="25" t="str">
        <f>IF(ISBLANK(LitRev!F43),".",LitRev!F43)</f>
        <v>.</v>
      </c>
      <c r="G43" s="25" t="str">
        <f>IF(ISBLANK(LitRev!G43),".",LitRev!G43)</f>
        <v>.</v>
      </c>
      <c r="H43" s="25" t="str">
        <f>IF(ISBLANK(LitRev!H43),".",LitRev!H43)</f>
        <v>.</v>
      </c>
      <c r="I43" s="25" t="str">
        <f>IF(ISBLANK(LitRev!I43),".",LitRev!I43)</f>
        <v>.</v>
      </c>
      <c r="J43" s="25" t="str">
        <f>IF(ISBLANK(LitRev!J43),".",LitRev!J43)</f>
        <v>.</v>
      </c>
      <c r="K43" s="25" t="str">
        <f>IF(ISBLANK(LitRev!K43),".",LitRev!K43)</f>
        <v>.</v>
      </c>
      <c r="L43" s="25" t="str">
        <f>IF(ISBLANK(LitRev!L43),".",LitRev!L43)</f>
        <v>.</v>
      </c>
      <c r="M43" s="25" t="str">
        <f>IF(ISBLANK(LitRev!M43),".",LitRev!M43)</f>
        <v>.</v>
      </c>
      <c r="N43" s="25" t="str">
        <f>IF(ISBLANK(LitRev!N43),".",LitRev!N43)</f>
        <v>.</v>
      </c>
      <c r="O43" s="25" t="str">
        <f>IF(ISBLANK(LitRev!O43),".",LitRev!O43)</f>
        <v>.</v>
      </c>
      <c r="P43" s="25" t="str">
        <f>IF(ISBLANK(LitRev!P43),".",LitRev!P43)</f>
        <v>.</v>
      </c>
      <c r="Q43" s="25" t="str">
        <f>IF(ISBLANK(LitRev!Q43),".",LitRev!Q43)</f>
        <v>.</v>
      </c>
      <c r="R43" s="25" t="str">
        <f>IF(ISBLANK(LitRev!R43),".",LitRev!R43)</f>
        <v>.</v>
      </c>
      <c r="S43" s="25" t="str">
        <f>IF(ISBLANK(LitRev!S43),".",LitRev!S43)</f>
        <v>.</v>
      </c>
      <c r="T43" s="25" t="str">
        <f>IF(ISBLANK(LitRev!T43),".",LitRev!T43)</f>
        <v>.</v>
      </c>
      <c r="U43" s="25" t="str">
        <f>IF(ISBLANK(LitRev!U43),".",LitRev!U43)</f>
        <v>.</v>
      </c>
      <c r="V43" s="25" t="str">
        <f>IF(ISBLANK(LitRev!V43),".",LitRev!V43)</f>
        <v>.</v>
      </c>
      <c r="W43" s="25" t="str">
        <f>IF(ISBLANK(LitRev!W43),".",LitRev!W43)</f>
        <v>.</v>
      </c>
      <c r="X43" s="25" t="str">
        <f>IF(ISBLANK(LitRev!X43),".",LitRev!X43)</f>
        <v>.</v>
      </c>
      <c r="Y43" s="25" t="str">
        <f>IF(ISBLANK(LitRev!Y43),".",LitRev!Y43)</f>
        <v>.</v>
      </c>
      <c r="Z43" s="25" t="str">
        <f>IF(ISBLANK(LitRev!Z43),".",LitRev!Z43)</f>
        <v>.</v>
      </c>
      <c r="AA43" s="25" t="str">
        <f>IF(ISBLANK(LitRev!AA43),".",LitRev!AA43)</f>
        <v>.</v>
      </c>
      <c r="AB43" s="25" t="str">
        <f>IF(ISBLANK(LitRev!AB43),".",LitRev!AB43)</f>
        <v>.</v>
      </c>
      <c r="AC43" s="25" t="str">
        <f>IF(ISBLANK(LitRev!AC43),".",LitRev!AC43)</f>
        <v>.</v>
      </c>
      <c r="AD43" s="25" t="str">
        <f>IF(ISBLANK(LitRev!AD43),".",LitRev!AD43)</f>
        <v>.</v>
      </c>
      <c r="AE43" s="25" t="str">
        <f>IF(ISBLANK(LitRev!AE43),".",LitRev!AE43)</f>
        <v>.</v>
      </c>
      <c r="AF43" s="25" t="str">
        <f>IF(ISBLANK(LitRev!AF43),".",LitRev!AF43)</f>
        <v>.</v>
      </c>
      <c r="AG43" s="25" t="str">
        <f>IF(ISBLANK(LitRev!AG43),".",LitRev!AG43)</f>
        <v>.</v>
      </c>
      <c r="AH43" s="25" t="str">
        <f>IF(ISBLANK(LitRev!AH43),".",LitRev!AH43)</f>
        <v>.</v>
      </c>
      <c r="AI43" s="25" t="str">
        <f>IF(ISBLANK(LitRev!AI43),".",LitRev!AI43)</f>
        <v>.</v>
      </c>
      <c r="AJ43" s="25" t="str">
        <f>IF(ISBLANK(LitRev!AJ43),".",LitRev!AJ43)</f>
        <v>.</v>
      </c>
      <c r="AK43" s="25" t="str">
        <f>IF(ISBLANK(LitRev!AK43),".",LitRev!AK43)</f>
        <v>.</v>
      </c>
      <c r="AL43" s="25" t="str">
        <f>IF(ISBLANK(LitRev!AL43),".",LitRev!AL43)</f>
        <v>.</v>
      </c>
      <c r="AM43" s="25" t="str">
        <f>IF(ISBLANK(LitRev!AM43),".",LitRev!AM43)</f>
        <v>.</v>
      </c>
      <c r="AN43" s="25" t="str">
        <f>IF(ISBLANK(LitRev!AN43),".",LitRev!AN43)</f>
        <v>.</v>
      </c>
      <c r="AO43" s="25" t="str">
        <f>IF(ISBLANK(LitRev!AO43),".",LitRev!AO43)</f>
        <v>.</v>
      </c>
      <c r="AP43" s="25" t="str">
        <f>IF(ISBLANK(LitRev!AP43),".",LitRev!AP43)</f>
        <v>.</v>
      </c>
      <c r="AQ43" s="25" t="str">
        <f>IF(ISBLANK(LitRev!AQ43),".",LitRev!AQ43)</f>
        <v>.</v>
      </c>
      <c r="AR43" s="25" t="str">
        <f>IF(ISBLANK(LitRev!AR43),".",LitRev!AR43)</f>
        <v>.</v>
      </c>
      <c r="AS43" s="25" t="str">
        <f>IF(ISBLANK(LitRev!AS43),".",LitRev!AS43)</f>
        <v>.</v>
      </c>
      <c r="AT43" s="25" t="str">
        <f>IF(ISBLANK(LitRev!AT43),".",LitRev!AT43)</f>
        <v>.</v>
      </c>
      <c r="AU43" s="25" t="str">
        <f>IF(ISBLANK(LitRev!AU43),".",LitRev!AU43)</f>
        <v>.</v>
      </c>
      <c r="AV43" s="25" t="str">
        <f>IF(ISBLANK(LitRev!AV43),".",LitRev!AV43)</f>
        <v>.</v>
      </c>
      <c r="AW43" s="25" t="str">
        <f>IF(ISBLANK(LitRev!AW43),".",LitRev!AW43)</f>
        <v>.</v>
      </c>
      <c r="AX43" s="25" t="str">
        <f>IF(ISBLANK(LitRev!AX43),".",LitRev!AX43)</f>
        <v>.</v>
      </c>
      <c r="AY43" s="25" t="str">
        <f>IF(ISBLANK(LitRev!AY43),".",LitRev!AY43)</f>
        <v>.</v>
      </c>
      <c r="AZ43" s="25" t="str">
        <f>IF(ISBLANK(LitRev!AZ43),".",LitRev!AZ43)</f>
        <v>.</v>
      </c>
      <c r="BA43" s="25" t="str">
        <f>IF(ISBLANK(LitRev!BA43),".",LitRev!BA43)</f>
        <v>.</v>
      </c>
      <c r="BB43" s="25" t="str">
        <f>IF(ISBLANK(LitRev!BB43),".",LitRev!BB43)</f>
        <v>.</v>
      </c>
      <c r="BC43" s="25" t="str">
        <f>IF(ISBLANK(LitRev!BC43),".",LitRev!BC43)</f>
        <v>.</v>
      </c>
      <c r="BD43" s="25" t="str">
        <f>IF(ISBLANK(LitRev!BD43),".",LitRev!BD43)</f>
        <v>.</v>
      </c>
      <c r="BE43" s="25" t="str">
        <f>IF(ISBLANK(LitRev!BE43),".",LitRev!BE43)</f>
        <v>.</v>
      </c>
      <c r="BF43" s="25" t="str">
        <f>IF(ISBLANK(LitRev!BF43),".",LitRev!BF43)</f>
        <v>.</v>
      </c>
      <c r="BG43" s="25" t="str">
        <f>IF(ISBLANK(LitRev!BG43),".",LitRev!BG43)</f>
        <v>.</v>
      </c>
      <c r="BH43" s="25" t="str">
        <f>IF(ISBLANK(LitRev!BH43),".",LitRev!BH43)</f>
        <v>.</v>
      </c>
      <c r="BI43" s="25" t="str">
        <f>IF(ISBLANK(LitRev!BI43),".",LitRev!BI43)</f>
        <v>.</v>
      </c>
      <c r="BJ43" s="25" t="str">
        <f>IF(ISBLANK(LitRev!BJ43),".",LitRev!BJ43)</f>
        <v>.</v>
      </c>
      <c r="BK43" s="25" t="str">
        <f>IF(ISBLANK(LitRev!BK43),".",LitRev!BK43)</f>
        <v>.</v>
      </c>
      <c r="BL43" s="25" t="str">
        <f>IF(ISBLANK(LitRev!BL43),".",LitRev!BL43)</f>
        <v>.</v>
      </c>
      <c r="BM43" s="25" t="str">
        <f>IF(ISBLANK(LitRev!BM43),".",LitRev!BM43)</f>
        <v>.</v>
      </c>
      <c r="BN43" s="25" t="str">
        <f>IF(ISBLANK(LitRev!BN43),".",LitRev!BN43)</f>
        <v>.</v>
      </c>
      <c r="BO43" s="25" t="str">
        <f>IF(ISBLANK(LitRev!BO43),".",LitRev!BO43)</f>
        <v>.</v>
      </c>
      <c r="BP43" s="25" t="str">
        <f>IF(ISBLANK(LitRev!BP43),".",LitRev!BP43)</f>
        <v>.</v>
      </c>
      <c r="BQ43" s="25" t="str">
        <f>IF(ISBLANK(LitRev!BQ43),".",LitRev!BQ43)</f>
        <v>.</v>
      </c>
      <c r="BR43" s="25" t="str">
        <f>IF(ISBLANK(LitRev!BR43),".",LitRev!BR43)</f>
        <v>.</v>
      </c>
      <c r="BS43" s="25" t="str">
        <f>IF(ISBLANK(LitRev!BS43),".",LitRev!BS43)</f>
        <v>.</v>
      </c>
      <c r="BT43" s="25" t="str">
        <f>IF(ISBLANK(LitRev!BT43),".",LitRev!BT43)</f>
        <v>.</v>
      </c>
      <c r="BU43" s="25" t="str">
        <f>IF(ISBLANK(LitRev!BU43),".",LitRev!BU43)</f>
        <v>.</v>
      </c>
      <c r="BV43" s="25" t="str">
        <f>IF(ISBLANK(LitRev!BV43),".",LitRev!BV43)</f>
        <v>.</v>
      </c>
      <c r="BW43" s="25" t="str">
        <f>IF(ISBLANK(LitRev!BW43),".",LitRev!BW43)</f>
        <v>.</v>
      </c>
      <c r="BX43" s="25" t="str">
        <f>IF(ISBLANK(LitRev!BX43),".",LitRev!BX43)</f>
        <v>.</v>
      </c>
      <c r="BY43" s="25" t="str">
        <f>IF(ISBLANK(LitRev!BY43),".",LitRev!BY43)</f>
        <v>.</v>
      </c>
      <c r="BZ43" s="25" t="str">
        <f>IF(ISBLANK(LitRev!BZ43),".",LitRev!BZ43)</f>
        <v>.</v>
      </c>
      <c r="CA43" s="25" t="str">
        <f>IF(ISBLANK(LitRev!CA43),".",LitRev!CA43)</f>
        <v>.</v>
      </c>
      <c r="CB43" s="25" t="str">
        <f>IF(ISBLANK(LitRev!CB43),".",LitRev!CB43)</f>
        <v>.</v>
      </c>
      <c r="CC43" s="25" t="str">
        <f>IF(ISBLANK(LitRev!CC43),".",LitRev!CC43)</f>
        <v>.</v>
      </c>
      <c r="CD43" s="25" t="str">
        <f>IF(ISBLANK(LitRev!CD43),".",LitRev!CD43)</f>
        <v>.</v>
      </c>
      <c r="CE43" s="25" t="str">
        <f>IF(ISBLANK(LitRev!CE43),".",LitRev!CE43)</f>
        <v>.</v>
      </c>
      <c r="CF43" s="25" t="str">
        <f>IF(ISBLANK(LitRev!CF43),".",LitRev!CF43)</f>
        <v>.</v>
      </c>
      <c r="CG43" s="25" t="str">
        <f>IF(ISBLANK(LitRev!CG43),".",LitRev!CG43)</f>
        <v>.</v>
      </c>
      <c r="CH43" s="25" t="str">
        <f>IF(ISBLANK(LitRev!CH43),".",LitRev!CH43)</f>
        <v>.</v>
      </c>
      <c r="CI43" s="25" t="str">
        <f>IF(ISBLANK(LitRev!CI43),".",LitRev!CI43)</f>
        <v>.</v>
      </c>
      <c r="CJ43" s="25" t="str">
        <f>IF(ISBLANK(LitRev!CJ43),".",LitRev!CJ43)</f>
        <v>.</v>
      </c>
      <c r="CK43" s="25" t="str">
        <f>IF(ISBLANK(LitRev!CK43),".",LitRev!CK43)</f>
        <v>.</v>
      </c>
      <c r="CL43" s="25" t="str">
        <f>IF(ISBLANK(LitRev!CL43),".",LitRev!CL43)</f>
        <v>.</v>
      </c>
      <c r="CM43" s="25" t="str">
        <f>IF(ISBLANK(LitRev!CM43),".",LitRev!CM43)</f>
        <v>.</v>
      </c>
      <c r="CN43" s="25" t="str">
        <f>IF(ISBLANK(LitRev!CN43),".",LitRev!CN43)</f>
        <v>.</v>
      </c>
      <c r="CO43" s="25" t="str">
        <f>IF(ISBLANK(LitRev!CO43),".",LitRev!CO43)</f>
        <v>.</v>
      </c>
      <c r="CP43" s="25" t="str">
        <f>IF(ISBLANK(LitRev!CP43),".",LitRev!CP43)</f>
        <v>.</v>
      </c>
      <c r="CQ43" s="25" t="str">
        <f>IF(ISBLANK(LitRev!CQ43),".",LitRev!CQ43)</f>
        <v>.</v>
      </c>
      <c r="CR43" s="25" t="str">
        <f>IF(ISBLANK(LitRev!CR43),".",LitRev!CR43)</f>
        <v>.</v>
      </c>
      <c r="CS43" s="25" t="str">
        <f>IF(ISBLANK(LitRev!CS43),".",LitRev!CS43)</f>
        <v>.</v>
      </c>
      <c r="CT43" s="25" t="str">
        <f>IF(ISBLANK(LitRev!CT43),".",LitRev!CT43)</f>
        <v>.</v>
      </c>
      <c r="CU43" s="25" t="str">
        <f>IF(ISBLANK(LitRev!CU43),".",LitRev!CU43)</f>
        <v>.</v>
      </c>
      <c r="CV43" s="25" t="str">
        <f>IF(ISBLANK(LitRev!CV43),".",LitRev!CV43)</f>
        <v>.</v>
      </c>
      <c r="CW43" s="25" t="str">
        <f>IF(ISBLANK(LitRev!CW43),".",LitRev!CW43)</f>
        <v>.</v>
      </c>
      <c r="CX43" s="25" t="str">
        <f>IF(ISBLANK(LitRev!CX43),".",LitRev!CX43)</f>
        <v>.</v>
      </c>
      <c r="CY43" s="25" t="str">
        <f>IF(ISBLANK(LitRev!CY43),".",LitRev!CY43)</f>
        <v>.</v>
      </c>
      <c r="CZ43" s="25" t="str">
        <f>IF(ISBLANK(LitRev!CZ43),".",LitRev!CZ43)</f>
        <v>.</v>
      </c>
      <c r="DA43" s="25" t="str">
        <f>IF(ISBLANK(LitRev!DA43),".",LitRev!DA43)</f>
        <v>.</v>
      </c>
      <c r="DB43" s="25" t="str">
        <f>IF(ISBLANK(LitRev!DB43),".",LitRev!DB43)</f>
        <v>.</v>
      </c>
      <c r="DC43" s="25" t="str">
        <f>IF(ISBLANK(LitRev!DC43),".",LitRev!DC43)</f>
        <v>.</v>
      </c>
      <c r="DD43" s="25" t="str">
        <f>IF(ISBLANK(LitRev!DD43),".",LitRev!DD43)</f>
        <v>.</v>
      </c>
      <c r="DE43" s="25" t="str">
        <f>IF(ISBLANK(LitRev!DE43),".",LitRev!DE43)</f>
        <v>.</v>
      </c>
      <c r="DF43" s="25" t="str">
        <f>IF(ISBLANK(LitRev!DF43),".",LitRev!DF43)</f>
        <v>.</v>
      </c>
      <c r="DG43" s="25" t="str">
        <f>IF(ISBLANK(LitRev!DG43),".",LitRev!DG43)</f>
        <v>.</v>
      </c>
      <c r="DH43" s="25" t="str">
        <f>IF(ISBLANK(LitRev!DH43),".",LitRev!DH43)</f>
        <v>.</v>
      </c>
      <c r="DI43" s="25" t="str">
        <f>IF(ISBLANK(LitRev!DI43),".",LitRev!DI43)</f>
        <v>.</v>
      </c>
      <c r="DJ43" s="25" t="str">
        <f>IF(ISBLANK(LitRev!DJ43),".",LitRev!DJ43)</f>
        <v>.</v>
      </c>
      <c r="DK43" s="25" t="str">
        <f>IF(ISBLANK(LitRev!DK43),".",LitRev!DK43)</f>
        <v>.</v>
      </c>
      <c r="DL43" s="25" t="str">
        <f>IF(ISBLANK(LitRev!DL43),".",LitRev!DL43)</f>
        <v>.</v>
      </c>
      <c r="DM43" s="25" t="str">
        <f>IF(ISBLANK(LitRev!DM43),".",LitRev!DM43)</f>
        <v>.</v>
      </c>
      <c r="DN43" s="25" t="str">
        <f>IF(ISBLANK(LitRev!DN43),".",LitRev!DN43)</f>
        <v>.</v>
      </c>
      <c r="DO43" s="25" t="str">
        <f>IF(ISBLANK(LitRev!DO43),".",LitRev!DO43)</f>
        <v>.</v>
      </c>
      <c r="DP43" s="25" t="str">
        <f>IF(ISBLANK(LitRev!DP43),".",LitRev!DP43)</f>
        <v>.</v>
      </c>
      <c r="DQ43" s="25" t="str">
        <f>IF(ISBLANK(LitRev!DQ43),".",LitRev!DQ43)</f>
        <v>.</v>
      </c>
      <c r="DR43" s="25" t="str">
        <f>IF(ISBLANK(LitRev!DR43),".",LitRev!DR43)</f>
        <v>.</v>
      </c>
      <c r="DS43" s="25" t="str">
        <f>IF(ISBLANK(LitRev!DS43),".",LitRev!DS43)</f>
        <v>.</v>
      </c>
      <c r="DT43" s="25" t="str">
        <f>IF(ISBLANK(LitRev!DT43),".",LitRev!DT43)</f>
        <v>.</v>
      </c>
      <c r="DU43" s="25" t="str">
        <f>IF(ISBLANK(LitRev!DU43),".",LitRev!DU43)</f>
        <v>.</v>
      </c>
      <c r="DV43" s="25" t="str">
        <f>IF(ISBLANK(LitRev!DV43),".",LitRev!DV43)</f>
        <v>.</v>
      </c>
      <c r="DW43" s="25" t="str">
        <f>IF(ISBLANK(LitRev!DW43),".",LitRev!DW43)</f>
        <v>.</v>
      </c>
      <c r="DX43" s="25" t="str">
        <f>IF(ISBLANK(LitRev!DX43),".",LitRev!DX43)</f>
        <v>.</v>
      </c>
      <c r="DY43" s="25" t="str">
        <f>IF(ISBLANK(LitRev!DY43),".",LitRev!DY43)</f>
        <v>.</v>
      </c>
      <c r="DZ43" s="25" t="str">
        <f>IF(ISBLANK(LitRev!DZ43),".",LitRev!DZ43)</f>
        <v>.</v>
      </c>
      <c r="EA43" s="25" t="str">
        <f>IF(ISBLANK(LitRev!EA43),".",LitRev!EA43)</f>
        <v>.</v>
      </c>
      <c r="EB43" s="25" t="str">
        <f>IF(ISBLANK(LitRev!EB43),".",LitRev!EB43)</f>
        <v>.</v>
      </c>
      <c r="EC43" s="25" t="str">
        <f>IF(ISBLANK(LitRev!EC43),".",LitRev!EC43)</f>
        <v>.</v>
      </c>
      <c r="ED43" s="25" t="str">
        <f>IF(ISBLANK(LitRev!ED43),".",LitRev!ED43)</f>
        <v>.</v>
      </c>
      <c r="EE43" s="25" t="str">
        <f>IF(ISBLANK(LitRev!EE43),".",LitRev!EE43)</f>
        <v>.</v>
      </c>
      <c r="EF43" s="25" t="str">
        <f>IF(ISBLANK(LitRev!EF43),".",LitRev!EF43)</f>
        <v>.</v>
      </c>
      <c r="EG43" s="25" t="str">
        <f>IF(ISBLANK(LitRev!EG43),".",LitRev!EG43)</f>
        <v>.</v>
      </c>
      <c r="EH43" s="25" t="str">
        <f>IF(ISBLANK(LitRev!EH43),".",LitRev!EH43)</f>
        <v>.</v>
      </c>
      <c r="EI43" s="25" t="str">
        <f>IF(ISBLANK(LitRev!EI43),".",LitRev!EI43)</f>
        <v>.</v>
      </c>
      <c r="EJ43" s="25" t="str">
        <f>IF(ISBLANK(LitRev!EJ43),".",LitRev!EJ43)</f>
        <v>.</v>
      </c>
      <c r="EK43" s="25" t="str">
        <f>IF(ISBLANK(LitRev!EK43),".",LitRev!EK43)</f>
        <v>.</v>
      </c>
      <c r="EL43" s="25" t="str">
        <f>IF(ISBLANK(LitRev!EL43),".",LitRev!EL43)</f>
        <v>.</v>
      </c>
      <c r="EM43" s="25" t="str">
        <f>IF(ISBLANK(LitRev!EM43),".",LitRev!EM43)</f>
        <v>.</v>
      </c>
      <c r="EN43" s="25" t="str">
        <f>IF(ISBLANK(LitRev!EN43),".",LitRev!EN43)</f>
        <v>.</v>
      </c>
      <c r="EO43" s="25" t="str">
        <f>IF(ISBLANK(LitRev!EO43),".",LitRev!EO43)</f>
        <v>.</v>
      </c>
      <c r="EP43" s="25" t="str">
        <f>IF(ISBLANK(LitRev!EP43),".",LitRev!EP43)</f>
        <v>.</v>
      </c>
      <c r="EQ43" s="25" t="str">
        <f>IF(ISBLANK(LitRev!EQ43),".",LitRev!EQ43)</f>
        <v>.</v>
      </c>
      <c r="ER43" s="25" t="str">
        <f>IF(ISBLANK(LitRev!ER43),".",LitRev!ER43)</f>
        <v>.</v>
      </c>
      <c r="ES43" s="25" t="str">
        <f>IF(ISBLANK(LitRev!ES43),".",LitRev!ES43)</f>
        <v>.</v>
      </c>
      <c r="ET43" s="25" t="str">
        <f>IF(ISBLANK(LitRev!ET43),".",LitRev!ET43)</f>
        <v>.</v>
      </c>
      <c r="EU43" s="25" t="str">
        <f>IF(ISBLANK(LitRev!EU43),".",LitRev!EU43)</f>
        <v>.</v>
      </c>
      <c r="EV43" s="25" t="str">
        <f>IF(ISBLANK(LitRev!EV43),".",LitRev!EV43)</f>
        <v>.</v>
      </c>
      <c r="EW43" s="25" t="str">
        <f>IF(ISBLANK(LitRev!EW43),".",LitRev!EW43)</f>
        <v>.</v>
      </c>
      <c r="EX43" s="25" t="str">
        <f>IF(ISBLANK(LitRev!EX43),".",LitRev!EX43)</f>
        <v>.</v>
      </c>
      <c r="EY43" s="25" t="str">
        <f>IF(ISBLANK(LitRev!EY43),".",LitRev!EY43)</f>
        <v>.</v>
      </c>
      <c r="EZ43" s="25" t="str">
        <f>IF(ISBLANK(LitRev!EZ43),".",LitRev!EZ43)</f>
        <v>.</v>
      </c>
      <c r="FA43" s="25" t="str">
        <f>IF(ISBLANK(LitRev!FA43),".",LitRev!FA43)</f>
        <v>.</v>
      </c>
      <c r="FB43" s="25" t="str">
        <f>IF(ISBLANK(LitRev!FB43),".",LitRev!FB43)</f>
        <v>.</v>
      </c>
      <c r="FC43" s="25" t="str">
        <f>IF(ISBLANK(LitRev!FC43),".",LitRev!FC43)</f>
        <v>.</v>
      </c>
      <c r="FD43" s="25" t="str">
        <f>IF(ISBLANK(LitRev!FD43),".",LitRev!FD43)</f>
        <v>.</v>
      </c>
      <c r="FE43" s="25" t="str">
        <f>IF(ISBLANK(LitRev!FE43),".",LitRev!FE43)</f>
        <v>.</v>
      </c>
      <c r="FF43" s="25" t="str">
        <f>IF(ISBLANK(LitRev!FF43),".",LitRev!FF43)</f>
        <v>.</v>
      </c>
      <c r="FG43" s="25" t="str">
        <f>IF(ISBLANK(LitRev!FG43),".",LitRev!FG43)</f>
        <v>.</v>
      </c>
      <c r="FH43" s="25" t="str">
        <f>IF(ISBLANK(LitRev!FH43),".",LitRev!FH43)</f>
        <v>.</v>
      </c>
      <c r="FI43" s="25" t="str">
        <f>IF(ISBLANK(LitRev!FI43),".",LitRev!FI43)</f>
        <v>.</v>
      </c>
      <c r="FJ43" s="25" t="str">
        <f>IF(ISBLANK(LitRev!FJ43),".",LitRev!FJ43)</f>
        <v>.</v>
      </c>
      <c r="FK43" s="25" t="str">
        <f>IF(ISBLANK(LitRev!FK43),".",LitRev!FK43)</f>
        <v>.</v>
      </c>
      <c r="FL43" s="25" t="str">
        <f>IF(ISBLANK(LitRev!FL43),".",LitRev!FL43)</f>
        <v>.</v>
      </c>
      <c r="FM43" s="25" t="str">
        <f>IF(ISBLANK(LitRev!FM43),".",LitRev!FM43)</f>
        <v>.</v>
      </c>
      <c r="FN43" s="25" t="str">
        <f>IF(ISBLANK(LitRev!FN43),".",LitRev!FN43)</f>
        <v>.</v>
      </c>
      <c r="FO43" s="25" t="str">
        <f>IF(ISBLANK(LitRev!FO43),".",LitRev!FO43)</f>
        <v>.</v>
      </c>
      <c r="FP43" s="25" t="str">
        <f>IF(ISBLANK(LitRev!FP43),".",LitRev!FP43)</f>
        <v>.</v>
      </c>
      <c r="FQ43" s="25" t="str">
        <f>IF(ISBLANK(LitRev!FQ43),".",LitRev!FQ43)</f>
        <v>.</v>
      </c>
      <c r="FR43" s="25" t="str">
        <f>IF(ISBLANK(LitRev!FR43),".",LitRev!FR43)</f>
        <v>.</v>
      </c>
      <c r="FS43" s="25" t="str">
        <f>IF(ISBLANK(LitRev!FS43),".",LitRev!FS43)</f>
        <v>.</v>
      </c>
      <c r="FT43" s="25" t="str">
        <f>IF(ISBLANK(LitRev!FT43),".",LitRev!FT43)</f>
        <v>.</v>
      </c>
      <c r="FU43" s="25" t="str">
        <f>IF(ISBLANK(LitRev!FU43),".",LitRev!FU43)</f>
        <v>.</v>
      </c>
      <c r="FV43" s="25" t="str">
        <f>IF(ISBLANK(LitRev!FV43),".",LitRev!FV43)</f>
        <v>.</v>
      </c>
      <c r="FW43" s="25" t="str">
        <f>IF(ISBLANK(LitRev!FW43),".",LitRev!FW43)</f>
        <v>.</v>
      </c>
      <c r="FX43" s="25" t="str">
        <f>IF(ISBLANK(LitRev!FX43),".",LitRev!FX43)</f>
        <v>.</v>
      </c>
      <c r="FY43" s="25" t="str">
        <f>IF(ISBLANK(LitRev!FY43),".",LitRev!FY43)</f>
        <v>.</v>
      </c>
      <c r="FZ43" s="25" t="str">
        <f>IF(ISBLANK(LitRev!FZ43),".",LitRev!FZ43)</f>
        <v>.</v>
      </c>
      <c r="GA43" s="25" t="str">
        <f>IF(ISBLANK(LitRev!GA43),".",LitRev!GA43)</f>
        <v>.</v>
      </c>
      <c r="GB43" s="25" t="str">
        <f>IF(ISBLANK(LitRev!GB43),".",LitRev!GB43)</f>
        <v>.</v>
      </c>
      <c r="GC43" s="25" t="str">
        <f>IF(ISBLANK(LitRev!GC43),".",LitRev!GC43)</f>
        <v>.</v>
      </c>
      <c r="GD43" s="25" t="str">
        <f>IF(ISBLANK(LitRev!GD43),".",LitRev!GD43)</f>
        <v>.</v>
      </c>
      <c r="GE43" s="25" t="str">
        <f>IF(ISBLANK(LitRev!GE43),".",LitRev!GE43)</f>
        <v>.</v>
      </c>
      <c r="GF43" s="25" t="str">
        <f>IF(ISBLANK(LitRev!GF43),".",LitRev!GF43)</f>
        <v>.</v>
      </c>
      <c r="GG43" s="25" t="str">
        <f>IF(ISBLANK(LitRev!GG43),".",LitRev!GG43)</f>
        <v>.</v>
      </c>
      <c r="GH43" s="25" t="str">
        <f>IF(ISBLANK(LitRev!GH43),".",LitRev!GH43)</f>
        <v>.</v>
      </c>
      <c r="GI43" s="25" t="str">
        <f>IF(ISBLANK(LitRev!GI43),".",LitRev!GI43)</f>
        <v>.</v>
      </c>
      <c r="GJ43" s="25" t="str">
        <f>IF(ISBLANK(LitRev!GJ43),".",LitRev!GJ43)</f>
        <v>.</v>
      </c>
      <c r="GK43" s="25" t="str">
        <f>IF(ISBLANK(LitRev!GK43),".",LitRev!GK43)</f>
        <v>.</v>
      </c>
      <c r="GL43" s="25" t="str">
        <f>IF(ISBLANK(LitRev!GL43),".",LitRev!GL43)</f>
        <v>.</v>
      </c>
      <c r="GM43" s="25" t="str">
        <f>IF(ISBLANK(LitRev!GM43),".",LitRev!GM43)</f>
        <v>.</v>
      </c>
      <c r="GN43" s="25" t="str">
        <f>IF(ISBLANK(LitRev!GN43),".",LitRev!GN43)</f>
        <v>.</v>
      </c>
      <c r="GO43" s="25" t="str">
        <f>IF(ISBLANK(LitRev!GO43),".",LitRev!GO43)</f>
        <v>.</v>
      </c>
      <c r="GP43" s="25" t="str">
        <f>IF(ISBLANK(LitRev!GP43),".",LitRev!GP43)</f>
        <v>.</v>
      </c>
      <c r="GQ43" s="25" t="str">
        <f>IF(ISBLANK(LitRev!GQ43),".",LitRev!GQ43)</f>
        <v>.</v>
      </c>
      <c r="GR43" s="25" t="str">
        <f>IF(ISBLANK(LitRev!GR43),".",LitRev!GR43)</f>
        <v>.</v>
      </c>
      <c r="GS43" s="25" t="str">
        <f>IF(ISBLANK(LitRev!GS43),".",LitRev!GS43)</f>
        <v>.</v>
      </c>
      <c r="GT43" s="25" t="str">
        <f>IF(ISBLANK(LitRev!GT43),".",LitRev!GT43)</f>
        <v>.</v>
      </c>
      <c r="GU43" s="25" t="str">
        <f>IF(ISBLANK(LitRev!GU43),".",LitRev!GU43)</f>
        <v>.</v>
      </c>
      <c r="GV43" s="25" t="str">
        <f>IF(ISBLANK(LitRev!GV43),".",LitRev!GV43)</f>
        <v>.</v>
      </c>
      <c r="GW43" s="25" t="str">
        <f>IF(ISBLANK(LitRev!GW43),".",LitRev!GW43)</f>
        <v>.</v>
      </c>
      <c r="GX43" s="25" t="str">
        <f>IF(ISBLANK(LitRev!GX43),".",LitRev!GX43)</f>
        <v>.</v>
      </c>
      <c r="GY43" s="25" t="str">
        <f>IF(ISBLANK(LitRev!GY43),".",LitRev!GY43)</f>
        <v>.</v>
      </c>
      <c r="GZ43" s="25" t="str">
        <f>IF(ISBLANK(LitRev!GZ43),".",LitRev!GZ43)</f>
        <v>.</v>
      </c>
      <c r="HA43" s="25" t="str">
        <f>IF(ISBLANK(LitRev!HA43),".",LitRev!HA43)</f>
        <v>.</v>
      </c>
      <c r="HB43" s="25" t="str">
        <f>IF(ISBLANK(LitRev!HB43),".",LitRev!HB43)</f>
        <v>.</v>
      </c>
      <c r="HC43" s="25" t="str">
        <f>IF(ISBLANK(LitRev!HC43),".",LitRev!HC43)</f>
        <v>.</v>
      </c>
      <c r="HD43" s="25" t="str">
        <f>IF(ISBLANK(LitRev!HD43),".",LitRev!HD43)</f>
        <v>.</v>
      </c>
      <c r="HE43" s="25" t="str">
        <f>IF(ISBLANK(LitRev!HE43),".",LitRev!HE43)</f>
        <v>.</v>
      </c>
      <c r="HF43" s="25" t="str">
        <f>IF(ISBLANK(LitRev!HF43),".",LitRev!HF43)</f>
        <v>.</v>
      </c>
      <c r="HG43" s="25" t="str">
        <f>IF(ISBLANK(LitRev!HG43),".",LitRev!HG43)</f>
        <v>.</v>
      </c>
      <c r="HH43" s="25" t="str">
        <f>IF(ISBLANK(LitRev!HH43),".",LitRev!HH43)</f>
        <v>.</v>
      </c>
      <c r="HI43" s="25" t="str">
        <f>IF(ISBLANK(LitRev!HI43),".",LitRev!HI43)</f>
        <v>.</v>
      </c>
      <c r="HJ43" s="25" t="str">
        <f>IF(ISBLANK(LitRev!HJ43),".",LitRev!HJ43)</f>
        <v>.</v>
      </c>
      <c r="HK43" s="25" t="str">
        <f>IF(ISBLANK(LitRev!HK43),".",LitRev!HK43)</f>
        <v>.</v>
      </c>
      <c r="HL43" s="25" t="str">
        <f>IF(ISBLANK(LitRev!HL43),".",LitRev!HL43)</f>
        <v>.</v>
      </c>
      <c r="HM43" s="25" t="str">
        <f>IF(ISBLANK(LitRev!HM43),".",LitRev!HM43)</f>
        <v>.</v>
      </c>
      <c r="HN43" s="25" t="str">
        <f>IF(ISBLANK(LitRev!HN43),".",LitRev!HN43)</f>
        <v>.</v>
      </c>
      <c r="HO43" s="25" t="str">
        <f>IF(ISBLANK(LitRev!HO43),".",LitRev!HO43)</f>
        <v>.</v>
      </c>
      <c r="HP43" s="25" t="str">
        <f>IF(ISBLANK(LitRev!HP43),".",LitRev!HP43)</f>
        <v>.</v>
      </c>
      <c r="HQ43" s="25" t="str">
        <f>IF(ISBLANK(LitRev!HQ43),".",LitRev!HQ43)</f>
        <v>.</v>
      </c>
      <c r="HR43" s="25" t="str">
        <f>IF(ISBLANK(LitRev!HR43),".",LitRev!HR43)</f>
        <v>.</v>
      </c>
      <c r="HS43" s="25" t="str">
        <f>IF(ISBLANK(LitRev!HS43),".",LitRev!HS43)</f>
        <v>.</v>
      </c>
      <c r="HT43" s="25" t="str">
        <f>IF(ISBLANK(LitRev!HT43),".",LitRev!HT43)</f>
        <v>.</v>
      </c>
      <c r="HU43" s="25" t="str">
        <f>IF(ISBLANK(LitRev!HU43),".",LitRev!HU43)</f>
        <v>.</v>
      </c>
      <c r="HV43" s="25" t="str">
        <f>IF(ISBLANK(LitRev!HV43),".",LitRev!HV43)</f>
        <v>.</v>
      </c>
      <c r="HW43" s="25" t="str">
        <f>IF(ISBLANK(LitRev!HW43),".",LitRev!HW43)</f>
        <v>.</v>
      </c>
      <c r="HX43" s="25" t="str">
        <f>IF(ISBLANK(LitRev!HX43),".",LitRev!HX43)</f>
        <v>.</v>
      </c>
      <c r="HY43" s="25" t="str">
        <f>IF(ISBLANK(LitRev!HY43),".",LitRev!HY43)</f>
        <v>.</v>
      </c>
      <c r="HZ43" s="25" t="str">
        <f>IF(ISBLANK(LitRev!HZ43),".",LitRev!HZ43)</f>
        <v>.</v>
      </c>
      <c r="IA43" s="25" t="str">
        <f>IF(ISBLANK(LitRev!IA43),".",LitRev!IA43)</f>
        <v>.</v>
      </c>
      <c r="IB43" s="25" t="str">
        <f>IF(ISBLANK(LitRev!IB43),".",LitRev!IB43)</f>
        <v>.</v>
      </c>
      <c r="IC43" s="25" t="str">
        <f>IF(ISBLANK(LitRev!IC43),".",LitRev!IC43)</f>
        <v>.</v>
      </c>
      <c r="ID43" s="25" t="str">
        <f>IF(ISBLANK(LitRev!ID43),".",LitRev!ID43)</f>
        <v>.</v>
      </c>
      <c r="IE43" s="25" t="str">
        <f>IF(ISBLANK(LitRev!IE43),".",LitRev!IE43)</f>
        <v>.</v>
      </c>
      <c r="IF43" s="25" t="str">
        <f>IF(ISBLANK(LitRev!IF43),".",LitRev!IF43)</f>
        <v>.</v>
      </c>
      <c r="IG43" s="25" t="str">
        <f>IF(ISBLANK(LitRev!IG43),".",LitRev!IG43)</f>
        <v>.</v>
      </c>
      <c r="IH43" s="25" t="str">
        <f>IF(ISBLANK(LitRev!IH43),".",LitRev!IH43)</f>
        <v>.</v>
      </c>
      <c r="II43" s="25" t="str">
        <f>IF(ISBLANK(LitRev!II43),".",LitRev!II43)</f>
        <v>.</v>
      </c>
      <c r="IJ43" s="25" t="str">
        <f>IF(ISBLANK(LitRev!IJ43),".",LitRev!IJ43)</f>
        <v>.</v>
      </c>
      <c r="IK43" s="25" t="str">
        <f>IF(ISBLANK(LitRev!IK43),".",LitRev!IK43)</f>
        <v>.</v>
      </c>
      <c r="IL43" s="25" t="str">
        <f>IF(ISBLANK(LitRev!IL43),".",LitRev!IL43)</f>
        <v>.</v>
      </c>
      <c r="IM43" s="25" t="str">
        <f>IF(ISBLANK(LitRev!IM43),".",LitRev!IM43)</f>
        <v>.</v>
      </c>
      <c r="IN43" s="25" t="str">
        <f>IF(ISBLANK(LitRev!IN43),".",LitRev!IN43)</f>
        <v>.</v>
      </c>
      <c r="IO43" s="25" t="str">
        <f>IF(ISBLANK(LitRev!IO43),".",LitRev!IO43)</f>
        <v>.</v>
      </c>
      <c r="IP43" s="25" t="str">
        <f>IF(ISBLANK(LitRev!IP43),".",LitRev!IP43)</f>
        <v>.</v>
      </c>
      <c r="IQ43" s="25" t="str">
        <f>IF(ISBLANK(LitRev!IQ43),".",LitRev!IQ43)</f>
        <v>.</v>
      </c>
      <c r="IR43" s="25" t="str">
        <f>IF(ISBLANK(LitRev!IR43),".",LitRev!IR43)</f>
        <v>.</v>
      </c>
      <c r="IS43" s="25" t="str">
        <f>IF(ISBLANK(LitRev!IS43),".",LitRev!IS43)</f>
        <v>.</v>
      </c>
      <c r="IT43" s="25" t="str">
        <f>IF(ISBLANK(LitRev!IT43),".",LitRev!IT43)</f>
        <v>.</v>
      </c>
      <c r="IU43" s="25" t="str">
        <f>IF(ISBLANK(LitRev!IU43),".",LitRev!IU43)</f>
        <v>.</v>
      </c>
      <c r="IV43" s="25" t="str">
        <f>IF(ISBLANK(LitRev!IV43),".",LitRev!IV43)</f>
        <v>.</v>
      </c>
      <c r="IW43" s="25" t="str">
        <f>IF(ISBLANK(LitRev!IW43),".",LitRev!IW43)</f>
        <v>.</v>
      </c>
      <c r="IX43" s="25" t="str">
        <f>IF(ISBLANK(LitRev!IX43),".",LitRev!IX43)</f>
        <v>.</v>
      </c>
      <c r="IY43" s="25" t="str">
        <f>IF(ISBLANK(LitRev!IY43),".",LitRev!IY43)</f>
        <v>.</v>
      </c>
      <c r="IZ43" s="25" t="str">
        <f>IF(ISBLANK(LitRev!IZ43),".",LitRev!IZ43)</f>
        <v>.</v>
      </c>
      <c r="JA43" s="25" t="str">
        <f>IF(ISBLANK(LitRev!JA43),".",LitRev!JA43)</f>
        <v>.</v>
      </c>
      <c r="JB43" s="25" t="str">
        <f>IF(ISBLANK(LitRev!JB43),".",LitRev!JB43)</f>
        <v>.</v>
      </c>
      <c r="JC43" s="25" t="str">
        <f>IF(ISBLANK(LitRev!JC43),".",LitRev!JC43)</f>
        <v>.</v>
      </c>
      <c r="JD43" s="25" t="str">
        <f>IF(ISBLANK(LitRev!JD43),".",LitRev!JD43)</f>
        <v>.</v>
      </c>
      <c r="JE43" s="25" t="str">
        <f>IF(ISBLANK(LitRev!JE43),".",LitRev!JE43)</f>
        <v>.</v>
      </c>
      <c r="JF43" s="25" t="str">
        <f>IF(ISBLANK(LitRev!JF43),".",LitRev!JF43)</f>
        <v>.</v>
      </c>
      <c r="JG43" s="25" t="str">
        <f>IF(ISBLANK(LitRev!JG43),".",LitRev!JG43)</f>
        <v>.</v>
      </c>
      <c r="JH43" s="25" t="str">
        <f>IF(ISBLANK(LitRev!JH43),".",LitRev!JH43)</f>
        <v>.</v>
      </c>
      <c r="JI43" s="25" t="str">
        <f>IF(ISBLANK(LitRev!JI43),".",LitRev!JI43)</f>
        <v>.</v>
      </c>
      <c r="JJ43" s="25" t="str">
        <f>IF(ISBLANK(LitRev!JJ43),".",LitRev!JJ43)</f>
        <v>.</v>
      </c>
      <c r="JK43" s="25" t="str">
        <f>IF(ISBLANK(LitRev!JK43),".",LitRev!JK43)</f>
        <v>.</v>
      </c>
      <c r="JL43" s="25" t="str">
        <f>IF(ISBLANK(LitRev!JL43),".",LitRev!JL43)</f>
        <v>.</v>
      </c>
      <c r="JM43" s="25" t="str">
        <f>IF(ISBLANK(LitRev!JM43),".",LitRev!JM43)</f>
        <v>.</v>
      </c>
      <c r="JN43" s="25" t="str">
        <f>IF(ISBLANK(LitRev!JN43),".",LitRev!JN43)</f>
        <v>.</v>
      </c>
      <c r="JO43" s="25" t="str">
        <f>IF(ISBLANK(LitRev!JO43),".",LitRev!JO43)</f>
        <v>.</v>
      </c>
      <c r="JP43" s="25" t="str">
        <f>IF(ISBLANK(LitRev!JP43),".",LitRev!JP43)</f>
        <v>.</v>
      </c>
      <c r="JQ43" s="25" t="str">
        <f>IF(ISBLANK(LitRev!JQ43),".",LitRev!JQ43)</f>
        <v>.</v>
      </c>
      <c r="JR43" s="25" t="str">
        <f>IF(ISBLANK(LitRev!JR43),".",LitRev!JR43)</f>
        <v>.</v>
      </c>
      <c r="JS43" s="25" t="str">
        <f>IF(ISBLANK(LitRev!JS43),".",LitRev!JS43)</f>
        <v>.</v>
      </c>
      <c r="JT43" s="25" t="str">
        <f>IF(ISBLANK(LitRev!JT43),".",LitRev!JT43)</f>
        <v>.</v>
      </c>
      <c r="JU43" s="25" t="str">
        <f>IF(ISBLANK(LitRev!JU43),".",LitRev!JU43)</f>
        <v>.</v>
      </c>
      <c r="JV43" s="25" t="str">
        <f>IF(ISBLANK(LitRev!JV43),".",LitRev!JV43)</f>
        <v>.</v>
      </c>
      <c r="JW43" s="25" t="str">
        <f>IF(ISBLANK(LitRev!JW43),".",LitRev!JW43)</f>
        <v>.</v>
      </c>
      <c r="JX43" s="25" t="str">
        <f>IF(ISBLANK(LitRev!JX43),".",LitRev!JX43)</f>
        <v>.</v>
      </c>
      <c r="JY43" s="25" t="str">
        <f>IF(ISBLANK(LitRev!JY43),".",LitRev!JY43)</f>
        <v>.</v>
      </c>
      <c r="JZ43" s="25" t="str">
        <f>IF(ISBLANK(LitRev!JZ43),".",LitRev!JZ43)</f>
        <v>.</v>
      </c>
      <c r="KA43" s="25" t="str">
        <f>IF(ISBLANK(LitRev!KA43),".",LitRev!KA43)</f>
        <v>.</v>
      </c>
      <c r="KB43" s="25" t="str">
        <f>IF(ISBLANK(LitRev!KB43),".",LitRev!KB43)</f>
        <v>.</v>
      </c>
      <c r="KC43" s="25" t="str">
        <f>IF(ISBLANK(LitRev!KC43),".",LitRev!KC43)</f>
        <v>.</v>
      </c>
      <c r="KD43" s="25" t="str">
        <f>IF(ISBLANK(LitRev!KD43),".",LitRev!KD43)</f>
        <v>.</v>
      </c>
      <c r="KE43" s="25" t="str">
        <f>IF(ISBLANK(LitRev!KE43),".",LitRev!KE43)</f>
        <v>.</v>
      </c>
      <c r="KF43" s="25" t="str">
        <f>IF(ISBLANK(LitRev!KF43),".",LitRev!KF43)</f>
        <v>.</v>
      </c>
      <c r="KG43" s="25" t="str">
        <f>IF(ISBLANK(LitRev!KG43),".",LitRev!KG43)</f>
        <v>.</v>
      </c>
      <c r="KH43" s="25" t="str">
        <f>IF(ISBLANK(LitRev!KH43),".",LitRev!KH43)</f>
        <v>.</v>
      </c>
      <c r="KI43" s="25" t="str">
        <f>IF(ISBLANK(LitRev!KI43),".",LitRev!KI43)</f>
        <v>.</v>
      </c>
      <c r="KJ43" s="25" t="str">
        <f>IF(ISBLANK(LitRev!KJ43),".",LitRev!KJ43)</f>
        <v>.</v>
      </c>
      <c r="KK43" s="25" t="str">
        <f>IF(ISBLANK(LitRev!KK43),".",LitRev!KK43)</f>
        <v>.</v>
      </c>
      <c r="KL43" s="25" t="str">
        <f>IF(ISBLANK(LitRev!KL43),".",LitRev!KL43)</f>
        <v>.</v>
      </c>
      <c r="KM43" s="25" t="str">
        <f>IF(ISBLANK(LitRev!KM43),".",LitRev!KM43)</f>
        <v>.</v>
      </c>
      <c r="KN43" s="25" t="str">
        <f>IF(ISBLANK(LitRev!KN43),".",LitRev!KN43)</f>
        <v>.</v>
      </c>
      <c r="KO43" s="25" t="str">
        <f>IF(ISBLANK(LitRev!KO43),".",LitRev!KO43)</f>
        <v>.</v>
      </c>
      <c r="KP43" s="25" t="str">
        <f>IF(ISBLANK(LitRev!KP43),".",LitRev!KP43)</f>
        <v>.</v>
      </c>
      <c r="KQ43" s="25" t="str">
        <f>IF(ISBLANK(LitRev!KQ43),".",LitRev!KQ43)</f>
        <v>.</v>
      </c>
      <c r="KR43" s="25" t="str">
        <f>IF(ISBLANK(LitRev!KR43),".",LitRev!KR43)</f>
        <v>.</v>
      </c>
      <c r="KS43" s="25" t="str">
        <f>IF(ISBLANK(LitRev!KS43),".",LitRev!KS43)</f>
        <v>.</v>
      </c>
      <c r="KT43" s="25" t="str">
        <f>IF(ISBLANK(LitRev!KT43),".",LitRev!KT43)</f>
        <v>.</v>
      </c>
      <c r="KU43" s="25" t="str">
        <f>IF(ISBLANK(LitRev!KU43),".",LitRev!KU43)</f>
        <v>.</v>
      </c>
      <c r="KV43" s="25" t="str">
        <f>IF(ISBLANK(LitRev!KV43),".",LitRev!KV43)</f>
        <v>.</v>
      </c>
      <c r="KW43" s="25" t="str">
        <f>IF(ISBLANK(LitRev!KW43),".",LitRev!KW43)</f>
        <v>.</v>
      </c>
      <c r="KX43" s="25" t="str">
        <f>IF(ISBLANK(LitRev!KX43),".",LitRev!KX43)</f>
        <v>.</v>
      </c>
      <c r="KY43" s="25" t="str">
        <f>IF(ISBLANK(LitRev!KY43),".",LitRev!KY43)</f>
        <v>.</v>
      </c>
      <c r="KZ43" s="25" t="str">
        <f>IF(ISBLANK(LitRev!KZ43),".",LitRev!KZ43)</f>
        <v>.</v>
      </c>
      <c r="LA43" s="25" t="str">
        <f>IF(ISBLANK(LitRev!LA43),".",LitRev!LA43)</f>
        <v>.</v>
      </c>
      <c r="LB43" s="25" t="str">
        <f>IF(ISBLANK(LitRev!LB43),".",LitRev!LB43)</f>
        <v>.</v>
      </c>
      <c r="LC43" s="25" t="str">
        <f>IF(ISBLANK(LitRev!LC43),".",LitRev!LC43)</f>
        <v>.</v>
      </c>
      <c r="LD43" s="25" t="str">
        <f>IF(ISBLANK(LitRev!LD43),".",LitRev!LD43)</f>
        <v>.</v>
      </c>
      <c r="LE43" s="25" t="str">
        <f>IF(ISBLANK(LitRev!LE43),".",LitRev!LE43)</f>
        <v>.</v>
      </c>
      <c r="LF43" s="25" t="str">
        <f>IF(ISBLANK(LitRev!LF43),".",LitRev!LF43)</f>
        <v>.</v>
      </c>
      <c r="LG43" s="25" t="str">
        <f>IF(ISBLANK(LitRev!LG43),".",LitRev!LG43)</f>
        <v>.</v>
      </c>
      <c r="LH43" s="25" t="str">
        <f>IF(ISBLANK(LitRev!LH43),".",LitRev!LH43)</f>
        <v>.</v>
      </c>
      <c r="LI43" s="25" t="str">
        <f>IF(ISBLANK(LitRev!LI43),".",LitRev!LI43)</f>
        <v>.</v>
      </c>
      <c r="LJ43" s="25" t="str">
        <f>IF(ISBLANK(LitRev!LJ43),".",LitRev!LJ43)</f>
        <v>.</v>
      </c>
      <c r="LK43" s="25" t="str">
        <f>IF(ISBLANK(LitRev!LK43),".",LitRev!LK43)</f>
        <v>.</v>
      </c>
      <c r="LL43" s="25" t="str">
        <f>IF(ISBLANK(LitRev!LL43),".",LitRev!LL43)</f>
        <v>.</v>
      </c>
      <c r="LM43" s="25" t="str">
        <f>IF(ISBLANK(LitRev!LM43),".",LitRev!LM43)</f>
        <v>.</v>
      </c>
      <c r="LN43" s="25" t="str">
        <f>IF(ISBLANK(LitRev!LN43),".",LitRev!LN43)</f>
        <v>.</v>
      </c>
      <c r="LO43" s="25" t="str">
        <f>IF(ISBLANK(LitRev!LO43),".",LitRev!LO43)</f>
        <v>.</v>
      </c>
      <c r="LP43" s="25" t="str">
        <f>IF(ISBLANK(LitRev!LP43),".",LitRev!LP43)</f>
        <v>.</v>
      </c>
      <c r="LQ43" s="25" t="str">
        <f>IF(ISBLANK(LitRev!LQ43),".",LitRev!LQ43)</f>
        <v>.</v>
      </c>
      <c r="LR43" s="25" t="str">
        <f>IF(ISBLANK(LitRev!LR43),".",LitRev!LR43)</f>
        <v>.</v>
      </c>
      <c r="LS43" s="25" t="str">
        <f>IF(ISBLANK(LitRev!LS43),".",LitRev!LS43)</f>
        <v>.</v>
      </c>
      <c r="LT43" s="25" t="str">
        <f>IF(ISBLANK(LitRev!LT43),".",LitRev!LT43)</f>
        <v>.</v>
      </c>
      <c r="LU43" s="25" t="str">
        <f>IF(ISBLANK(LitRev!LU43),".",LitRev!LU43)</f>
        <v>.</v>
      </c>
      <c r="LV43" s="25" t="str">
        <f>IF(ISBLANK(LitRev!LV43),".",LitRev!LV43)</f>
        <v>.</v>
      </c>
      <c r="LW43" s="25" t="str">
        <f>IF(ISBLANK(LitRev!LW43),".",LitRev!LW43)</f>
        <v>.</v>
      </c>
      <c r="LX43" s="25" t="str">
        <f>IF(ISBLANK(LitRev!LX43),".",LitRev!LX43)</f>
        <v>.</v>
      </c>
      <c r="LY43" s="25" t="str">
        <f>IF(ISBLANK(LitRev!LY43),".",LitRev!LY43)</f>
        <v>.</v>
      </c>
      <c r="LZ43" s="25" t="str">
        <f>IF(ISBLANK(LitRev!LZ43),".",LitRev!LZ43)</f>
        <v>.</v>
      </c>
      <c r="MA43" s="25" t="str">
        <f>IF(ISBLANK(LitRev!MA43),".",LitRev!MA43)</f>
        <v>.</v>
      </c>
      <c r="MB43" s="25" t="str">
        <f>IF(ISBLANK(LitRev!MB43),".",LitRev!MB43)</f>
        <v>.</v>
      </c>
      <c r="MC43" s="25" t="str">
        <f>IF(ISBLANK(LitRev!MC43),".",LitRev!MC43)</f>
        <v>.</v>
      </c>
      <c r="MD43" s="25" t="str">
        <f>IF(ISBLANK(LitRev!MD43),".",LitRev!MD43)</f>
        <v>.</v>
      </c>
      <c r="ME43" s="25" t="str">
        <f>IF(ISBLANK(LitRev!ME43),".",LitRev!ME43)</f>
        <v>.</v>
      </c>
      <c r="MF43" s="25" t="str">
        <f>IF(ISBLANK(LitRev!MF43),".",LitRev!MF43)</f>
        <v>.</v>
      </c>
      <c r="MG43" s="25" t="str">
        <f>IF(ISBLANK(LitRev!MG43),".",LitRev!MG43)</f>
        <v>.</v>
      </c>
      <c r="MH43" s="25" t="str">
        <f>IF(ISBLANK(LitRev!MH43),".",LitRev!MH43)</f>
        <v>.</v>
      </c>
      <c r="MI43" s="25" t="str">
        <f>IF(ISBLANK(LitRev!MI43),".",LitRev!MI43)</f>
        <v>.</v>
      </c>
      <c r="MJ43" s="25" t="str">
        <f>IF(ISBLANK(LitRev!MJ43),".",LitRev!MJ43)</f>
        <v>.</v>
      </c>
      <c r="MK43" s="25" t="str">
        <f>IF(ISBLANK(LitRev!MK43),".",LitRev!MK43)</f>
        <v>.</v>
      </c>
      <c r="ML43" s="25" t="str">
        <f>IF(ISBLANK(LitRev!ML43),".",LitRev!ML43)</f>
        <v>.</v>
      </c>
      <c r="MM43" s="25" t="str">
        <f>IF(ISBLANK(LitRev!MM43),".",LitRev!MM43)</f>
        <v>.</v>
      </c>
      <c r="MN43" s="25" t="str">
        <f>IF(ISBLANK(LitRev!MN43),".",LitRev!MN43)</f>
        <v>.</v>
      </c>
      <c r="MO43" s="25" t="str">
        <f>IF(ISBLANK(LitRev!MO43),".",LitRev!MO43)</f>
        <v>.</v>
      </c>
      <c r="MP43" s="25" t="str">
        <f>IF(ISBLANK(LitRev!MP43),".",LitRev!MP43)</f>
        <v>.</v>
      </c>
      <c r="MQ43" s="25" t="str">
        <f>IF(ISBLANK(LitRev!MQ43),".",LitRev!MQ43)</f>
        <v>.</v>
      </c>
      <c r="MR43" s="25" t="str">
        <f>IF(ISBLANK(LitRev!MR43),".",LitRev!MR43)</f>
        <v>.</v>
      </c>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5"/>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5"/>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5"/>
      <c r="RK43" s="25"/>
      <c r="RL43" s="25"/>
      <c r="RM43" s="25"/>
      <c r="RN43" s="25"/>
      <c r="RO43" s="25"/>
    </row>
    <row r="44" spans="1:483" x14ac:dyDescent="0.25">
      <c r="A44" s="53" t="s">
        <v>1119</v>
      </c>
      <c r="B44" t="s">
        <v>1935</v>
      </c>
      <c r="C44" s="25">
        <f>IF(ISBLANK(LitRev!C44),".",LitRev!C44)</f>
        <v>1</v>
      </c>
      <c r="D44" s="25">
        <f>IF(ISBLANK(LitRev!D44),".",LitRev!D44)</f>
        <v>1</v>
      </c>
      <c r="E44" s="25">
        <f>IF(ISBLANK(LitRev!E44),".",LitRev!E44)</f>
        <v>1</v>
      </c>
      <c r="F44" s="25">
        <f>IF(ISBLANK(LitRev!F44),".",LitRev!F44)</f>
        <v>1</v>
      </c>
      <c r="G44" s="25">
        <f>IF(ISBLANK(LitRev!G44),".",LitRev!G44)</f>
        <v>1</v>
      </c>
      <c r="H44" s="25">
        <f>IF(ISBLANK(LitRev!H44),".",LitRev!H44)</f>
        <v>1</v>
      </c>
      <c r="I44" s="25">
        <f>IF(ISBLANK(LitRev!I44),".",LitRev!I44)</f>
        <v>1</v>
      </c>
      <c r="J44" s="25">
        <f>IF(ISBLANK(LitRev!J44),".",LitRev!J44)</f>
        <v>1</v>
      </c>
      <c r="K44" s="25">
        <f>IF(ISBLANK(LitRev!K44),".",LitRev!K44)</f>
        <v>1</v>
      </c>
      <c r="L44" s="25">
        <f>IF(ISBLANK(LitRev!L44),".",LitRev!L44)</f>
        <v>1</v>
      </c>
      <c r="M44" s="25">
        <f>IF(ISBLANK(LitRev!M44),".",LitRev!M44)</f>
        <v>1</v>
      </c>
      <c r="N44" s="25">
        <f>IF(ISBLANK(LitRev!N44),".",LitRev!N44)</f>
        <v>1</v>
      </c>
      <c r="O44" s="25">
        <f>IF(ISBLANK(LitRev!O44),".",LitRev!O44)</f>
        <v>1</v>
      </c>
      <c r="P44" s="25">
        <f>IF(ISBLANK(LitRev!P44),".",LitRev!P44)</f>
        <v>1</v>
      </c>
      <c r="Q44" s="25">
        <f>IF(ISBLANK(LitRev!Q44),".",LitRev!Q44)</f>
        <v>1</v>
      </c>
      <c r="R44" s="25">
        <f>IF(ISBLANK(LitRev!R44),".",LitRev!R44)</f>
        <v>1</v>
      </c>
      <c r="S44" s="25">
        <f>IF(ISBLANK(LitRev!S44),".",LitRev!S44)</f>
        <v>1</v>
      </c>
      <c r="T44" s="25">
        <f>IF(ISBLANK(LitRev!T44),".",LitRev!T44)</f>
        <v>1</v>
      </c>
      <c r="U44" s="25">
        <f>IF(ISBLANK(LitRev!U44),".",LitRev!U44)</f>
        <v>1</v>
      </c>
      <c r="V44" s="25">
        <f>IF(ISBLANK(LitRev!V44),".",LitRev!V44)</f>
        <v>1</v>
      </c>
      <c r="W44" s="25">
        <f>IF(ISBLANK(LitRev!W44),".",LitRev!W44)</f>
        <v>1</v>
      </c>
      <c r="X44" s="25">
        <f>IF(ISBLANK(LitRev!X44),".",LitRev!X44)</f>
        <v>1</v>
      </c>
      <c r="Y44" s="25">
        <f>IF(ISBLANK(LitRev!Y44),".",LitRev!Y44)</f>
        <v>1</v>
      </c>
      <c r="Z44" s="25">
        <f>IF(ISBLANK(LitRev!Z44),".",LitRev!Z44)</f>
        <v>1</v>
      </c>
      <c r="AA44" s="25">
        <f>IF(ISBLANK(LitRev!AA44),".",LitRev!AA44)</f>
        <v>1</v>
      </c>
      <c r="AB44" s="25">
        <f>IF(ISBLANK(LitRev!AB44),".",LitRev!AB44)</f>
        <v>1</v>
      </c>
      <c r="AC44" s="25">
        <f>IF(ISBLANK(LitRev!AC44),".",LitRev!AC44)</f>
        <v>1</v>
      </c>
      <c r="AD44" s="25">
        <f>IF(ISBLANK(LitRev!AD44),".",LitRev!AD44)</f>
        <v>1</v>
      </c>
      <c r="AE44" s="25">
        <f>IF(ISBLANK(LitRev!AE44),".",LitRev!AE44)</f>
        <v>1</v>
      </c>
      <c r="AF44" s="25">
        <f>IF(ISBLANK(LitRev!AF44),".",LitRev!AF44)</f>
        <v>1</v>
      </c>
      <c r="AG44" s="25">
        <f>IF(ISBLANK(LitRev!AG44),".",LitRev!AG44)</f>
        <v>1</v>
      </c>
      <c r="AH44" s="25">
        <f>IF(ISBLANK(LitRev!AH44),".",LitRev!AH44)</f>
        <v>1</v>
      </c>
      <c r="AI44" s="25">
        <f>IF(ISBLANK(LitRev!AI44),".",LitRev!AI44)</f>
        <v>1</v>
      </c>
      <c r="AJ44" s="25">
        <f>IF(ISBLANK(LitRev!AJ44),".",LitRev!AJ44)</f>
        <v>1</v>
      </c>
      <c r="AK44" s="25">
        <f>IF(ISBLANK(LitRev!AK44),".",LitRev!AK44)</f>
        <v>1</v>
      </c>
      <c r="AL44" s="25">
        <f>IF(ISBLANK(LitRev!AL44),".",LitRev!AL44)</f>
        <v>1</v>
      </c>
      <c r="AM44" s="25">
        <f>IF(ISBLANK(LitRev!AM44),".",LitRev!AM44)</f>
        <v>1</v>
      </c>
      <c r="AN44" s="25">
        <f>IF(ISBLANK(LitRev!AN44),".",LitRev!AN44)</f>
        <v>1</v>
      </c>
      <c r="AO44" s="25">
        <f>IF(ISBLANK(LitRev!AO44),".",LitRev!AO44)</f>
        <v>1</v>
      </c>
      <c r="AP44" s="25">
        <f>IF(ISBLANK(LitRev!AP44),".",LitRev!AP44)</f>
        <v>1</v>
      </c>
      <c r="AQ44" s="25">
        <f>IF(ISBLANK(LitRev!AQ44),".",LitRev!AQ44)</f>
        <v>1</v>
      </c>
      <c r="AR44" s="25">
        <f>IF(ISBLANK(LitRev!AR44),".",LitRev!AR44)</f>
        <v>1</v>
      </c>
      <c r="AS44" s="25">
        <f>IF(ISBLANK(LitRev!AS44),".",LitRev!AS44)</f>
        <v>1</v>
      </c>
      <c r="AT44" s="25">
        <f>IF(ISBLANK(LitRev!AT44),".",LitRev!AT44)</f>
        <v>1</v>
      </c>
      <c r="AU44" s="25">
        <f>IF(ISBLANK(LitRev!AU44),".",LitRev!AU44)</f>
        <v>1</v>
      </c>
      <c r="AV44" s="25">
        <f>IF(ISBLANK(LitRev!AV44),".",LitRev!AV44)</f>
        <v>1</v>
      </c>
      <c r="AW44" s="25">
        <f>IF(ISBLANK(LitRev!AW44),".",LitRev!AW44)</f>
        <v>1</v>
      </c>
      <c r="AX44" s="25">
        <f>IF(ISBLANK(LitRev!AX44),".",LitRev!AX44)</f>
        <v>1</v>
      </c>
      <c r="AY44" s="25">
        <f>IF(ISBLANK(LitRev!AY44),".",LitRev!AY44)</f>
        <v>1</v>
      </c>
      <c r="AZ44" s="25">
        <f>IF(ISBLANK(LitRev!AZ44),".",LitRev!AZ44)</f>
        <v>1</v>
      </c>
      <c r="BA44" s="25">
        <f>IF(ISBLANK(LitRev!BA44),".",LitRev!BA44)</f>
        <v>1</v>
      </c>
      <c r="BB44" s="25">
        <f>IF(ISBLANK(LitRev!BB44),".",LitRev!BB44)</f>
        <v>1</v>
      </c>
      <c r="BC44" s="25">
        <f>IF(ISBLANK(LitRev!BC44),".",LitRev!BC44)</f>
        <v>1</v>
      </c>
      <c r="BD44" s="25">
        <f>IF(ISBLANK(LitRev!BD44),".",LitRev!BD44)</f>
        <v>1</v>
      </c>
      <c r="BE44" s="25">
        <f>IF(ISBLANK(LitRev!BE44),".",LitRev!BE44)</f>
        <v>1</v>
      </c>
      <c r="BF44" s="25">
        <f>IF(ISBLANK(LitRev!BF44),".",LitRev!BF44)</f>
        <v>1</v>
      </c>
      <c r="BG44" s="25">
        <f>IF(ISBLANK(LitRev!BG44),".",LitRev!BG44)</f>
        <v>1</v>
      </c>
      <c r="BH44" s="25">
        <f>IF(ISBLANK(LitRev!BH44),".",LitRev!BH44)</f>
        <v>1</v>
      </c>
      <c r="BI44" s="25">
        <f>IF(ISBLANK(LitRev!BI44),".",LitRev!BI44)</f>
        <v>1</v>
      </c>
      <c r="BJ44" s="25">
        <f>IF(ISBLANK(LitRev!BJ44),".",LitRev!BJ44)</f>
        <v>1</v>
      </c>
      <c r="BK44" s="25">
        <f>IF(ISBLANK(LitRev!BK44),".",LitRev!BK44)</f>
        <v>1</v>
      </c>
      <c r="BL44" s="25">
        <f>IF(ISBLANK(LitRev!BL44),".",LitRev!BL44)</f>
        <v>1</v>
      </c>
      <c r="BM44" s="25">
        <f>IF(ISBLANK(LitRev!BM44),".",LitRev!BM44)</f>
        <v>1</v>
      </c>
      <c r="BN44" s="25">
        <f>IF(ISBLANK(LitRev!BN44),".",LitRev!BN44)</f>
        <v>1</v>
      </c>
      <c r="BO44" s="25">
        <f>IF(ISBLANK(LitRev!BO44),".",LitRev!BO44)</f>
        <v>1</v>
      </c>
      <c r="BP44" s="25">
        <f>IF(ISBLANK(LitRev!BP44),".",LitRev!BP44)</f>
        <v>1</v>
      </c>
      <c r="BQ44" s="25">
        <f>IF(ISBLANK(LitRev!BQ44),".",LitRev!BQ44)</f>
        <v>1</v>
      </c>
      <c r="BR44" s="25">
        <f>IF(ISBLANK(LitRev!BR44),".",LitRev!BR44)</f>
        <v>1</v>
      </c>
      <c r="BS44" s="25">
        <f>IF(ISBLANK(LitRev!BS44),".",LitRev!BS44)</f>
        <v>1</v>
      </c>
      <c r="BT44" s="25">
        <f>IF(ISBLANK(LitRev!BT44),".",LitRev!BT44)</f>
        <v>1</v>
      </c>
      <c r="BU44" s="25">
        <f>IF(ISBLANK(LitRev!BU44),".",LitRev!BU44)</f>
        <v>1</v>
      </c>
      <c r="BV44" s="25">
        <f>IF(ISBLANK(LitRev!BV44),".",LitRev!BV44)</f>
        <v>1</v>
      </c>
      <c r="BW44" s="25">
        <f>IF(ISBLANK(LitRev!BW44),".",LitRev!BW44)</f>
        <v>1</v>
      </c>
      <c r="BX44" s="25">
        <f>IF(ISBLANK(LitRev!BX44),".",LitRev!BX44)</f>
        <v>1</v>
      </c>
      <c r="BY44" s="25">
        <f>IF(ISBLANK(LitRev!BY44),".",LitRev!BY44)</f>
        <v>1</v>
      </c>
      <c r="BZ44" s="25">
        <f>IF(ISBLANK(LitRev!BZ44),".",LitRev!BZ44)</f>
        <v>1</v>
      </c>
      <c r="CA44" s="25">
        <f>IF(ISBLANK(LitRev!CA44),".",LitRev!CA44)</f>
        <v>1</v>
      </c>
      <c r="CB44" s="25">
        <f>IF(ISBLANK(LitRev!CB44),".",LitRev!CB44)</f>
        <v>1</v>
      </c>
      <c r="CC44" s="25">
        <f>IF(ISBLANK(LitRev!CC44),".",LitRev!CC44)</f>
        <v>1</v>
      </c>
      <c r="CD44" s="25">
        <f>IF(ISBLANK(LitRev!CD44),".",LitRev!CD44)</f>
        <v>1</v>
      </c>
      <c r="CE44" s="25">
        <f>IF(ISBLANK(LitRev!CE44),".",LitRev!CE44)</f>
        <v>1</v>
      </c>
      <c r="CF44" s="25">
        <f>IF(ISBLANK(LitRev!CF44),".",LitRev!CF44)</f>
        <v>1</v>
      </c>
      <c r="CG44" s="25">
        <f>IF(ISBLANK(LitRev!CG44),".",LitRev!CG44)</f>
        <v>1</v>
      </c>
      <c r="CH44" s="25">
        <f>IF(ISBLANK(LitRev!CH44),".",LitRev!CH44)</f>
        <v>1</v>
      </c>
      <c r="CI44" s="25">
        <f>IF(ISBLANK(LitRev!CI44),".",LitRev!CI44)</f>
        <v>1</v>
      </c>
      <c r="CJ44" s="25">
        <f>IF(ISBLANK(LitRev!CJ44),".",LitRev!CJ44)</f>
        <v>1</v>
      </c>
      <c r="CK44" s="25">
        <f>IF(ISBLANK(LitRev!CK44),".",LitRev!CK44)</f>
        <v>1</v>
      </c>
      <c r="CL44" s="25">
        <f>IF(ISBLANK(LitRev!CL44),".",LitRev!CL44)</f>
        <v>0</v>
      </c>
      <c r="CM44" s="25">
        <f>IF(ISBLANK(LitRev!CM44),".",LitRev!CM44)</f>
        <v>0</v>
      </c>
      <c r="CN44" s="25">
        <f>IF(ISBLANK(LitRev!CN44),".",LitRev!CN44)</f>
        <v>0</v>
      </c>
      <c r="CO44" s="25">
        <f>IF(ISBLANK(LitRev!CO44),".",LitRev!CO44)</f>
        <v>1</v>
      </c>
      <c r="CP44" s="25">
        <f>IF(ISBLANK(LitRev!CP44),".",LitRev!CP44)</f>
        <v>1</v>
      </c>
      <c r="CQ44" s="25">
        <f>IF(ISBLANK(LitRev!CQ44),".",LitRev!CQ44)</f>
        <v>1</v>
      </c>
      <c r="CR44" s="25">
        <f>IF(ISBLANK(LitRev!CR44),".",LitRev!CR44)</f>
        <v>1</v>
      </c>
      <c r="CS44" s="25">
        <f>IF(ISBLANK(LitRev!CS44),".",LitRev!CS44)</f>
        <v>1</v>
      </c>
      <c r="CT44" s="25">
        <f>IF(ISBLANK(LitRev!CT44),".",LitRev!CT44)</f>
        <v>0</v>
      </c>
      <c r="CU44" s="25">
        <f>IF(ISBLANK(LitRev!CU44),".",LitRev!CU44)</f>
        <v>0</v>
      </c>
      <c r="CV44" s="25">
        <f>IF(ISBLANK(LitRev!CV44),".",LitRev!CV44)</f>
        <v>0</v>
      </c>
      <c r="CW44" s="25">
        <f>IF(ISBLANK(LitRev!CW44),".",LitRev!CW44)</f>
        <v>0</v>
      </c>
      <c r="CX44" s="25">
        <f>IF(ISBLANK(LitRev!CX44),".",LitRev!CX44)</f>
        <v>0</v>
      </c>
      <c r="CY44" s="25">
        <f>IF(ISBLANK(LitRev!CY44),".",LitRev!CY44)</f>
        <v>0</v>
      </c>
      <c r="CZ44" s="25">
        <f>IF(ISBLANK(LitRev!CZ44),".",LitRev!CZ44)</f>
        <v>0</v>
      </c>
      <c r="DA44" s="25">
        <f>IF(ISBLANK(LitRev!DA44),".",LitRev!DA44)</f>
        <v>0</v>
      </c>
      <c r="DB44" s="25">
        <f>IF(ISBLANK(LitRev!DB44),".",LitRev!DB44)</f>
        <v>1</v>
      </c>
      <c r="DC44" s="25">
        <f>IF(ISBLANK(LitRev!DC44),".",LitRev!DC44)</f>
        <v>1</v>
      </c>
      <c r="DD44" s="25">
        <f>IF(ISBLANK(LitRev!DD44),".",LitRev!DD44)</f>
        <v>1</v>
      </c>
      <c r="DE44" s="25">
        <f>IF(ISBLANK(LitRev!DE44),".",LitRev!DE44)</f>
        <v>1</v>
      </c>
      <c r="DF44" s="25">
        <f>IF(ISBLANK(LitRev!DF44),".",LitRev!DF44)</f>
        <v>1</v>
      </c>
      <c r="DG44" s="25">
        <f>IF(ISBLANK(LitRev!DG44),".",LitRev!DG44)</f>
        <v>1</v>
      </c>
      <c r="DH44" s="25">
        <f>IF(ISBLANK(LitRev!DH44),".",LitRev!DH44)</f>
        <v>1</v>
      </c>
      <c r="DI44" s="25">
        <f>IF(ISBLANK(LitRev!DI44),".",LitRev!DI44)</f>
        <v>1</v>
      </c>
      <c r="DJ44" s="25">
        <f>IF(ISBLANK(LitRev!DJ44),".",LitRev!DJ44)</f>
        <v>1</v>
      </c>
      <c r="DK44" s="25">
        <f>IF(ISBLANK(LitRev!DK44),".",LitRev!DK44)</f>
        <v>1</v>
      </c>
      <c r="DL44" s="25">
        <f>IF(ISBLANK(LitRev!DL44),".",LitRev!DL44)</f>
        <v>1</v>
      </c>
      <c r="DM44" s="25">
        <f>IF(ISBLANK(LitRev!DM44),".",LitRev!DM44)</f>
        <v>1</v>
      </c>
      <c r="DN44" s="25">
        <f>IF(ISBLANK(LitRev!DN44),".",LitRev!DN44)</f>
        <v>1</v>
      </c>
      <c r="DO44" s="25">
        <f>IF(ISBLANK(LitRev!DO44),".",LitRev!DO44)</f>
        <v>1</v>
      </c>
      <c r="DP44" s="25">
        <f>IF(ISBLANK(LitRev!DP44),".",LitRev!DP44)</f>
        <v>1</v>
      </c>
      <c r="DQ44" s="25">
        <f>IF(ISBLANK(LitRev!DQ44),".",LitRev!DQ44)</f>
        <v>1</v>
      </c>
      <c r="DR44" s="25">
        <f>IF(ISBLANK(LitRev!DR44),".",LitRev!DR44)</f>
        <v>1</v>
      </c>
      <c r="DS44" s="25">
        <f>IF(ISBLANK(LitRev!DS44),".",LitRev!DS44)</f>
        <v>1</v>
      </c>
      <c r="DT44" s="25">
        <f>IF(ISBLANK(LitRev!DT44),".",LitRev!DT44)</f>
        <v>1</v>
      </c>
      <c r="DU44" s="25">
        <f>IF(ISBLANK(LitRev!DU44),".",LitRev!DU44)</f>
        <v>1</v>
      </c>
      <c r="DV44" s="25">
        <f>IF(ISBLANK(LitRev!DV44),".",LitRev!DV44)</f>
        <v>1</v>
      </c>
      <c r="DW44" s="25">
        <f>IF(ISBLANK(LitRev!DW44),".",LitRev!DW44)</f>
        <v>1</v>
      </c>
      <c r="DX44" s="25">
        <f>IF(ISBLANK(LitRev!DX44),".",LitRev!DX44)</f>
        <v>1</v>
      </c>
      <c r="DY44" s="25">
        <f>IF(ISBLANK(LitRev!DY44),".",LitRev!DY44)</f>
        <v>1</v>
      </c>
      <c r="DZ44" s="25">
        <f>IF(ISBLANK(LitRev!DZ44),".",LitRev!DZ44)</f>
        <v>1</v>
      </c>
      <c r="EA44" s="25">
        <f>IF(ISBLANK(LitRev!EA44),".",LitRev!EA44)</f>
        <v>1</v>
      </c>
      <c r="EB44" s="25">
        <f>IF(ISBLANK(LitRev!EB44),".",LitRev!EB44)</f>
        <v>1</v>
      </c>
      <c r="EC44" s="25">
        <f>IF(ISBLANK(LitRev!EC44),".",LitRev!EC44)</f>
        <v>1</v>
      </c>
      <c r="ED44" s="25">
        <f>IF(ISBLANK(LitRev!ED44),".",LitRev!ED44)</f>
        <v>1</v>
      </c>
      <c r="EE44" s="25">
        <f>IF(ISBLANK(LitRev!EE44),".",LitRev!EE44)</f>
        <v>1</v>
      </c>
      <c r="EF44" s="25">
        <f>IF(ISBLANK(LitRev!EF44),".",LitRev!EF44)</f>
        <v>1</v>
      </c>
      <c r="EG44" s="25">
        <f>IF(ISBLANK(LitRev!EG44),".",LitRev!EG44)</f>
        <v>1</v>
      </c>
      <c r="EH44" s="25">
        <f>IF(ISBLANK(LitRev!EH44),".",LitRev!EH44)</f>
        <v>1</v>
      </c>
      <c r="EI44" s="25">
        <f>IF(ISBLANK(LitRev!EI44),".",LitRev!EI44)</f>
        <v>1</v>
      </c>
      <c r="EJ44" s="25">
        <f>IF(ISBLANK(LitRev!EJ44),".",LitRev!EJ44)</f>
        <v>1</v>
      </c>
      <c r="EK44" s="25">
        <f>IF(ISBLANK(LitRev!EK44),".",LitRev!EK44)</f>
        <v>1</v>
      </c>
      <c r="EL44" s="25">
        <f>IF(ISBLANK(LitRev!EL44),".",LitRev!EL44)</f>
        <v>1</v>
      </c>
      <c r="EM44" s="25">
        <f>IF(ISBLANK(LitRev!EM44),".",LitRev!EM44)</f>
        <v>1</v>
      </c>
      <c r="EN44" s="25">
        <f>IF(ISBLANK(LitRev!EN44),".",LitRev!EN44)</f>
        <v>1</v>
      </c>
      <c r="EO44" s="25">
        <f>IF(ISBLANK(LitRev!EO44),".",LitRev!EO44)</f>
        <v>1</v>
      </c>
      <c r="EP44" s="25">
        <f>IF(ISBLANK(LitRev!EP44),".",LitRev!EP44)</f>
        <v>1</v>
      </c>
      <c r="EQ44" s="25">
        <f>IF(ISBLANK(LitRev!EQ44),".",LitRev!EQ44)</f>
        <v>1</v>
      </c>
      <c r="ER44" s="25">
        <f>IF(ISBLANK(LitRev!ER44),".",LitRev!ER44)</f>
        <v>1</v>
      </c>
      <c r="ES44" s="25">
        <f>IF(ISBLANK(LitRev!ES44),".",LitRev!ES44)</f>
        <v>1</v>
      </c>
      <c r="ET44" s="25">
        <f>IF(ISBLANK(LitRev!ET44),".",LitRev!ET44)</f>
        <v>1</v>
      </c>
      <c r="EU44" s="25">
        <f>IF(ISBLANK(LitRev!EU44),".",LitRev!EU44)</f>
        <v>1</v>
      </c>
      <c r="EV44" s="25">
        <f>IF(ISBLANK(LitRev!EV44),".",LitRev!EV44)</f>
        <v>1</v>
      </c>
      <c r="EW44" s="25">
        <f>IF(ISBLANK(LitRev!EW44),".",LitRev!EW44)</f>
        <v>1</v>
      </c>
      <c r="EX44" s="25">
        <f>IF(ISBLANK(LitRev!EX44),".",LitRev!EX44)</f>
        <v>1</v>
      </c>
      <c r="EY44" s="25">
        <f>IF(ISBLANK(LitRev!EY44),".",LitRev!EY44)</f>
        <v>1</v>
      </c>
      <c r="EZ44" s="25">
        <f>IF(ISBLANK(LitRev!EZ44),".",LitRev!EZ44)</f>
        <v>1</v>
      </c>
      <c r="FA44" s="25">
        <f>IF(ISBLANK(LitRev!FA44),".",LitRev!FA44)</f>
        <v>1</v>
      </c>
      <c r="FB44" s="25">
        <f>IF(ISBLANK(LitRev!FB44),".",LitRev!FB44)</f>
        <v>1</v>
      </c>
      <c r="FC44" s="25">
        <f>IF(ISBLANK(LitRev!FC44),".",LitRev!FC44)</f>
        <v>1</v>
      </c>
      <c r="FD44" s="25">
        <f>IF(ISBLANK(LitRev!FD44),".",LitRev!FD44)</f>
        <v>1</v>
      </c>
      <c r="FE44" s="25">
        <f>IF(ISBLANK(LitRev!FE44),".",LitRev!FE44)</f>
        <v>1</v>
      </c>
      <c r="FF44" s="25">
        <f>IF(ISBLANK(LitRev!FF44),".",LitRev!FF44)</f>
        <v>1</v>
      </c>
      <c r="FG44" s="25">
        <f>IF(ISBLANK(LitRev!FG44),".",LitRev!FG44)</f>
        <v>1</v>
      </c>
      <c r="FH44" s="25">
        <f>IF(ISBLANK(LitRev!FH44),".",LitRev!FH44)</f>
        <v>1</v>
      </c>
      <c r="FI44" s="25">
        <f>IF(ISBLANK(LitRev!FI44),".",LitRev!FI44)</f>
        <v>1</v>
      </c>
      <c r="FJ44" s="25">
        <f>IF(ISBLANK(LitRev!FJ44),".",LitRev!FJ44)</f>
        <v>1</v>
      </c>
      <c r="FK44" s="25">
        <f>IF(ISBLANK(LitRev!FK44),".",LitRev!FK44)</f>
        <v>1</v>
      </c>
      <c r="FL44" s="25">
        <f>IF(ISBLANK(LitRev!FL44),".",LitRev!FL44)</f>
        <v>1</v>
      </c>
      <c r="FM44" s="25">
        <f>IF(ISBLANK(LitRev!FM44),".",LitRev!FM44)</f>
        <v>1</v>
      </c>
      <c r="FN44" s="25">
        <f>IF(ISBLANK(LitRev!FN44),".",LitRev!FN44)</f>
        <v>1</v>
      </c>
      <c r="FO44" s="25">
        <f>IF(ISBLANK(LitRev!FO44),".",LitRev!FO44)</f>
        <v>0</v>
      </c>
      <c r="FP44" s="25">
        <f>IF(ISBLANK(LitRev!FP44),".",LitRev!FP44)</f>
        <v>0</v>
      </c>
      <c r="FQ44" s="25">
        <f>IF(ISBLANK(LitRev!FQ44),".",LitRev!FQ44)</f>
        <v>1</v>
      </c>
      <c r="FR44" s="25">
        <f>IF(ISBLANK(LitRev!FR44),".",LitRev!FR44)</f>
        <v>1</v>
      </c>
      <c r="FS44" s="25">
        <f>IF(ISBLANK(LitRev!FS44),".",LitRev!FS44)</f>
        <v>1</v>
      </c>
      <c r="FT44" s="25">
        <f>IF(ISBLANK(LitRev!FT44),".",LitRev!FT44)</f>
        <v>1</v>
      </c>
      <c r="FU44" s="25">
        <f>IF(ISBLANK(LitRev!FU44),".",LitRev!FU44)</f>
        <v>1</v>
      </c>
      <c r="FV44" s="25">
        <f>IF(ISBLANK(LitRev!FV44),".",LitRev!FV44)</f>
        <v>1</v>
      </c>
      <c r="FW44" s="25">
        <f>IF(ISBLANK(LitRev!FW44),".",LitRev!FW44)</f>
        <v>1</v>
      </c>
      <c r="FX44" s="25">
        <f>IF(ISBLANK(LitRev!FX44),".",LitRev!FX44)</f>
        <v>1</v>
      </c>
      <c r="FY44" s="25">
        <f>IF(ISBLANK(LitRev!FY44),".",LitRev!FY44)</f>
        <v>1</v>
      </c>
      <c r="FZ44" s="25">
        <f>IF(ISBLANK(LitRev!FZ44),".",LitRev!FZ44)</f>
        <v>1</v>
      </c>
      <c r="GA44" s="25">
        <f>IF(ISBLANK(LitRev!GA44),".",LitRev!GA44)</f>
        <v>1</v>
      </c>
      <c r="GB44" s="25">
        <f>IF(ISBLANK(LitRev!GB44),".",LitRev!GB44)</f>
        <v>1</v>
      </c>
      <c r="GC44" s="25">
        <f>IF(ISBLANK(LitRev!GC44),".",LitRev!GC44)</f>
        <v>1</v>
      </c>
      <c r="GD44" s="25">
        <f>IF(ISBLANK(LitRev!GD44),".",LitRev!GD44)</f>
        <v>1</v>
      </c>
      <c r="GE44" s="25">
        <f>IF(ISBLANK(LitRev!GE44),".",LitRev!GE44)</f>
        <v>1</v>
      </c>
      <c r="GF44" s="25">
        <f>IF(ISBLANK(LitRev!GF44),".",LitRev!GF44)</f>
        <v>1</v>
      </c>
      <c r="GG44" s="25">
        <f>IF(ISBLANK(LitRev!GG44),".",LitRev!GG44)</f>
        <v>1</v>
      </c>
      <c r="GH44" s="25">
        <f>IF(ISBLANK(LitRev!GH44),".",LitRev!GH44)</f>
        <v>1</v>
      </c>
      <c r="GI44" s="25">
        <f>IF(ISBLANK(LitRev!GI44),".",LitRev!GI44)</f>
        <v>1</v>
      </c>
      <c r="GJ44" s="25">
        <f>IF(ISBLANK(LitRev!GJ44),".",LitRev!GJ44)</f>
        <v>1</v>
      </c>
      <c r="GK44" s="25">
        <f>IF(ISBLANK(LitRev!GK44),".",LitRev!GK44)</f>
        <v>1</v>
      </c>
      <c r="GL44" s="25">
        <f>IF(ISBLANK(LitRev!GL44),".",LitRev!GL44)</f>
        <v>1</v>
      </c>
      <c r="GM44" s="25">
        <f>IF(ISBLANK(LitRev!GM44),".",LitRev!GM44)</f>
        <v>1</v>
      </c>
      <c r="GN44" s="25">
        <f>IF(ISBLANK(LitRev!GN44),".",LitRev!GN44)</f>
        <v>1</v>
      </c>
      <c r="GO44" s="25">
        <f>IF(ISBLANK(LitRev!GO44),".",LitRev!GO44)</f>
        <v>1</v>
      </c>
      <c r="GP44" s="25">
        <f>IF(ISBLANK(LitRev!GP44),".",LitRev!GP44)</f>
        <v>1</v>
      </c>
      <c r="GQ44" s="25">
        <f>IF(ISBLANK(LitRev!GQ44),".",LitRev!GQ44)</f>
        <v>1</v>
      </c>
      <c r="GR44" s="25">
        <f>IF(ISBLANK(LitRev!GR44),".",LitRev!GR44)</f>
        <v>1</v>
      </c>
      <c r="GS44" s="25">
        <f>IF(ISBLANK(LitRev!GS44),".",LitRev!GS44)</f>
        <v>1</v>
      </c>
      <c r="GT44" s="25">
        <f>IF(ISBLANK(LitRev!GT44),".",LitRev!GT44)</f>
        <v>1</v>
      </c>
      <c r="GU44" s="25">
        <f>IF(ISBLANK(LitRev!GU44),".",LitRev!GU44)</f>
        <v>1</v>
      </c>
      <c r="GV44" s="25">
        <f>IF(ISBLANK(LitRev!GV44),".",LitRev!GV44)</f>
        <v>1</v>
      </c>
      <c r="GW44" s="25">
        <f>IF(ISBLANK(LitRev!GW44),".",LitRev!GW44)</f>
        <v>1</v>
      </c>
      <c r="GX44" s="25">
        <f>IF(ISBLANK(LitRev!GX44),".",LitRev!GX44)</f>
        <v>1</v>
      </c>
      <c r="GY44" s="25">
        <f>IF(ISBLANK(LitRev!GY44),".",LitRev!GY44)</f>
        <v>1</v>
      </c>
      <c r="GZ44" s="25">
        <f>IF(ISBLANK(LitRev!GZ44),".",LitRev!GZ44)</f>
        <v>1</v>
      </c>
      <c r="HA44" s="25">
        <f>IF(ISBLANK(LitRev!HA44),".",LitRev!HA44)</f>
        <v>1</v>
      </c>
      <c r="HB44" s="25">
        <f>IF(ISBLANK(LitRev!HB44),".",LitRev!HB44)</f>
        <v>1</v>
      </c>
      <c r="HC44" s="25">
        <f>IF(ISBLANK(LitRev!HC44),".",LitRev!HC44)</f>
        <v>1</v>
      </c>
      <c r="HD44" s="25">
        <f>IF(ISBLANK(LitRev!HD44),".",LitRev!HD44)</f>
        <v>1</v>
      </c>
      <c r="HE44" s="25">
        <f>IF(ISBLANK(LitRev!HE44),".",LitRev!HE44)</f>
        <v>1</v>
      </c>
      <c r="HF44" s="25">
        <f>IF(ISBLANK(LitRev!HF44),".",LitRev!HF44)</f>
        <v>1</v>
      </c>
      <c r="HG44" s="25">
        <f>IF(ISBLANK(LitRev!HG44),".",LitRev!HG44)</f>
        <v>1</v>
      </c>
      <c r="HH44" s="25">
        <f>IF(ISBLANK(LitRev!HH44),".",LitRev!HH44)</f>
        <v>1</v>
      </c>
      <c r="HI44" s="25">
        <f>IF(ISBLANK(LitRev!HI44),".",LitRev!HI44)</f>
        <v>1</v>
      </c>
      <c r="HJ44" s="25">
        <f>IF(ISBLANK(LitRev!HJ44),".",LitRev!HJ44)</f>
        <v>1</v>
      </c>
      <c r="HK44" s="25">
        <f>IF(ISBLANK(LitRev!HK44),".",LitRev!HK44)</f>
        <v>1</v>
      </c>
      <c r="HL44" s="25">
        <f>IF(ISBLANK(LitRev!HL44),".",LitRev!HL44)</f>
        <v>1</v>
      </c>
      <c r="HM44" s="25">
        <f>IF(ISBLANK(LitRev!HM44),".",LitRev!HM44)</f>
        <v>1</v>
      </c>
      <c r="HN44" s="25">
        <f>IF(ISBLANK(LitRev!HN44),".",LitRev!HN44)</f>
        <v>1</v>
      </c>
      <c r="HO44" s="25">
        <f>IF(ISBLANK(LitRev!HO44),".",LitRev!HO44)</f>
        <v>1</v>
      </c>
      <c r="HP44" s="25">
        <f>IF(ISBLANK(LitRev!HP44),".",LitRev!HP44)</f>
        <v>1</v>
      </c>
      <c r="HQ44" s="25">
        <f>IF(ISBLANK(LitRev!HQ44),".",LitRev!HQ44)</f>
        <v>1</v>
      </c>
      <c r="HR44" s="25">
        <f>IF(ISBLANK(LitRev!HR44),".",LitRev!HR44)</f>
        <v>1</v>
      </c>
      <c r="HS44" s="25">
        <f>IF(ISBLANK(LitRev!HS44),".",LitRev!HS44)</f>
        <v>1</v>
      </c>
      <c r="HT44" s="25">
        <f>IF(ISBLANK(LitRev!HT44),".",LitRev!HT44)</f>
        <v>1</v>
      </c>
      <c r="HU44" s="25">
        <f>IF(ISBLANK(LitRev!HU44),".",LitRev!HU44)</f>
        <v>1</v>
      </c>
      <c r="HV44" s="25">
        <f>IF(ISBLANK(LitRev!HV44),".",LitRev!HV44)</f>
        <v>1</v>
      </c>
      <c r="HW44" s="25">
        <f>IF(ISBLANK(LitRev!HW44),".",LitRev!HW44)</f>
        <v>1</v>
      </c>
      <c r="HX44" s="25">
        <f>IF(ISBLANK(LitRev!HX44),".",LitRev!HX44)</f>
        <v>1</v>
      </c>
      <c r="HY44" s="25">
        <f>IF(ISBLANK(LitRev!HY44),".",LitRev!HY44)</f>
        <v>1</v>
      </c>
      <c r="HZ44" s="25">
        <f>IF(ISBLANK(LitRev!HZ44),".",LitRev!HZ44)</f>
        <v>1</v>
      </c>
      <c r="IA44" s="25">
        <f>IF(ISBLANK(LitRev!IA44),".",LitRev!IA44)</f>
        <v>1</v>
      </c>
      <c r="IB44" s="25">
        <f>IF(ISBLANK(LitRev!IB44),".",LitRev!IB44)</f>
        <v>1</v>
      </c>
      <c r="IC44" s="25">
        <f>IF(ISBLANK(LitRev!IC44),".",LitRev!IC44)</f>
        <v>1</v>
      </c>
      <c r="ID44" s="25">
        <f>IF(ISBLANK(LitRev!ID44),".",LitRev!ID44)</f>
        <v>1</v>
      </c>
      <c r="IE44" s="25">
        <f>IF(ISBLANK(LitRev!IE44),".",LitRev!IE44)</f>
        <v>1</v>
      </c>
      <c r="IF44" s="25">
        <f>IF(ISBLANK(LitRev!IF44),".",LitRev!IF44)</f>
        <v>1</v>
      </c>
      <c r="IG44" s="25">
        <f>IF(ISBLANK(LitRev!IG44),".",LitRev!IG44)</f>
        <v>1</v>
      </c>
      <c r="IH44" s="25">
        <f>IF(ISBLANK(LitRev!IH44),".",LitRev!IH44)</f>
        <v>1</v>
      </c>
      <c r="II44" s="25">
        <f>IF(ISBLANK(LitRev!II44),".",LitRev!II44)</f>
        <v>1</v>
      </c>
      <c r="IJ44" s="25">
        <f>IF(ISBLANK(LitRev!IJ44),".",LitRev!IJ44)</f>
        <v>1</v>
      </c>
      <c r="IK44" s="25">
        <f>IF(ISBLANK(LitRev!IK44),".",LitRev!IK44)</f>
        <v>1</v>
      </c>
      <c r="IL44" s="25">
        <f>IF(ISBLANK(LitRev!IL44),".",LitRev!IL44)</f>
        <v>1</v>
      </c>
      <c r="IM44" s="25">
        <f>IF(ISBLANK(LitRev!IM44),".",LitRev!IM44)</f>
        <v>1</v>
      </c>
      <c r="IN44" s="25">
        <f>IF(ISBLANK(LitRev!IN44),".",LitRev!IN44)</f>
        <v>1</v>
      </c>
      <c r="IO44" s="25">
        <f>IF(ISBLANK(LitRev!IO44),".",LitRev!IO44)</f>
        <v>1</v>
      </c>
      <c r="IP44" s="25">
        <f>IF(ISBLANK(LitRev!IP44),".",LitRev!IP44)</f>
        <v>1</v>
      </c>
      <c r="IQ44" s="25">
        <f>IF(ISBLANK(LitRev!IQ44),".",LitRev!IQ44)</f>
        <v>1</v>
      </c>
      <c r="IR44" s="25">
        <f>IF(ISBLANK(LitRev!IR44),".",LitRev!IR44)</f>
        <v>1</v>
      </c>
      <c r="IS44" s="25">
        <f>IF(ISBLANK(LitRev!IS44),".",LitRev!IS44)</f>
        <v>1</v>
      </c>
      <c r="IT44" s="25">
        <f>IF(ISBLANK(LitRev!IT44),".",LitRev!IT44)</f>
        <v>1</v>
      </c>
      <c r="IU44" s="25">
        <f>IF(ISBLANK(LitRev!IU44),".",LitRev!IU44)</f>
        <v>1</v>
      </c>
      <c r="IV44" s="25">
        <f>IF(ISBLANK(LitRev!IV44),".",LitRev!IV44)</f>
        <v>1</v>
      </c>
      <c r="IW44" s="25">
        <f>IF(ISBLANK(LitRev!IW44),".",LitRev!IW44)</f>
        <v>1</v>
      </c>
      <c r="IX44" s="25">
        <f>IF(ISBLANK(LitRev!IX44),".",LitRev!IX44)</f>
        <v>1</v>
      </c>
      <c r="IY44" s="25">
        <f>IF(ISBLANK(LitRev!IY44),".",LitRev!IY44)</f>
        <v>1</v>
      </c>
      <c r="IZ44" s="25">
        <f>IF(ISBLANK(LitRev!IZ44),".",LitRev!IZ44)</f>
        <v>1</v>
      </c>
      <c r="JA44" s="25">
        <f>IF(ISBLANK(LitRev!JA44),".",LitRev!JA44)</f>
        <v>1</v>
      </c>
      <c r="JB44" s="25">
        <f>IF(ISBLANK(LitRev!JB44),".",LitRev!JB44)</f>
        <v>1</v>
      </c>
      <c r="JC44" s="25">
        <f>IF(ISBLANK(LitRev!JC44),".",LitRev!JC44)</f>
        <v>1</v>
      </c>
      <c r="JD44" s="25">
        <f>IF(ISBLANK(LitRev!JD44),".",LitRev!JD44)</f>
        <v>1</v>
      </c>
      <c r="JE44" s="25">
        <f>IF(ISBLANK(LitRev!JE44),".",LitRev!JE44)</f>
        <v>1</v>
      </c>
      <c r="JF44" s="25">
        <f>IF(ISBLANK(LitRev!JF44),".",LitRev!JF44)</f>
        <v>1</v>
      </c>
      <c r="JG44" s="25">
        <f>IF(ISBLANK(LitRev!JG44),".",LitRev!JG44)</f>
        <v>1</v>
      </c>
      <c r="JH44" s="25">
        <f>IF(ISBLANK(LitRev!JH44),".",LitRev!JH44)</f>
        <v>1</v>
      </c>
      <c r="JI44" s="25">
        <f>IF(ISBLANK(LitRev!JI44),".",LitRev!JI44)</f>
        <v>1</v>
      </c>
      <c r="JJ44" s="25">
        <f>IF(ISBLANK(LitRev!JJ44),".",LitRev!JJ44)</f>
        <v>1</v>
      </c>
      <c r="JK44" s="25">
        <f>IF(ISBLANK(LitRev!JK44),".",LitRev!JK44)</f>
        <v>1</v>
      </c>
      <c r="JL44" s="25">
        <f>IF(ISBLANK(LitRev!JL44),".",LitRev!JL44)</f>
        <v>1</v>
      </c>
      <c r="JM44" s="25">
        <f>IF(ISBLANK(LitRev!JM44),".",LitRev!JM44)</f>
        <v>1</v>
      </c>
      <c r="JN44" s="25">
        <f>IF(ISBLANK(LitRev!JN44),".",LitRev!JN44)</f>
        <v>1</v>
      </c>
      <c r="JO44" s="25">
        <f>IF(ISBLANK(LitRev!JO44),".",LitRev!JO44)</f>
        <v>1</v>
      </c>
      <c r="JP44" s="25">
        <f>IF(ISBLANK(LitRev!JP44),".",LitRev!JP44)</f>
        <v>1</v>
      </c>
      <c r="JQ44" s="25">
        <f>IF(ISBLANK(LitRev!JQ44),".",LitRev!JQ44)</f>
        <v>1</v>
      </c>
      <c r="JR44" s="25">
        <f>IF(ISBLANK(LitRev!JR44),".",LitRev!JR44)</f>
        <v>1</v>
      </c>
      <c r="JS44" s="25">
        <f>IF(ISBLANK(LitRev!JS44),".",LitRev!JS44)</f>
        <v>1</v>
      </c>
      <c r="JT44" s="25">
        <f>IF(ISBLANK(LitRev!JT44),".",LitRev!JT44)</f>
        <v>1</v>
      </c>
      <c r="JU44" s="25">
        <f>IF(ISBLANK(LitRev!JU44),".",LitRev!JU44)</f>
        <v>1</v>
      </c>
      <c r="JV44" s="25">
        <f>IF(ISBLANK(LitRev!JV44),".",LitRev!JV44)</f>
        <v>1</v>
      </c>
      <c r="JW44" s="25">
        <f>IF(ISBLANK(LitRev!JW44),".",LitRev!JW44)</f>
        <v>1</v>
      </c>
      <c r="JX44" s="25">
        <f>IF(ISBLANK(LitRev!JX44),".",LitRev!JX44)</f>
        <v>1</v>
      </c>
      <c r="JY44" s="25">
        <f>IF(ISBLANK(LitRev!JY44),".",LitRev!JY44)</f>
        <v>1</v>
      </c>
      <c r="JZ44" s="25">
        <f>IF(ISBLANK(LitRev!JZ44),".",LitRev!JZ44)</f>
        <v>1</v>
      </c>
      <c r="KA44" s="25">
        <f>IF(ISBLANK(LitRev!KA44),".",LitRev!KA44)</f>
        <v>1</v>
      </c>
      <c r="KB44" s="25">
        <f>IF(ISBLANK(LitRev!KB44),".",LitRev!KB44)</f>
        <v>1</v>
      </c>
      <c r="KC44" s="25">
        <f>IF(ISBLANK(LitRev!KC44),".",LitRev!KC44)</f>
        <v>1</v>
      </c>
      <c r="KD44" s="25">
        <f>IF(ISBLANK(LitRev!KD44),".",LitRev!KD44)</f>
        <v>1</v>
      </c>
      <c r="KE44" s="25">
        <f>IF(ISBLANK(LitRev!KE44),".",LitRev!KE44)</f>
        <v>1</v>
      </c>
      <c r="KF44" s="25">
        <f>IF(ISBLANK(LitRev!KF44),".",LitRev!KF44)</f>
        <v>1</v>
      </c>
      <c r="KG44" s="25">
        <f>IF(ISBLANK(LitRev!KG44),".",LitRev!KG44)</f>
        <v>1</v>
      </c>
      <c r="KH44" s="25">
        <f>IF(ISBLANK(LitRev!KH44),".",LitRev!KH44)</f>
        <v>1</v>
      </c>
      <c r="KI44" s="25">
        <f>IF(ISBLANK(LitRev!KI44),".",LitRev!KI44)</f>
        <v>1</v>
      </c>
      <c r="KJ44" s="25">
        <f>IF(ISBLANK(LitRev!KJ44),".",LitRev!KJ44)</f>
        <v>1</v>
      </c>
      <c r="KK44" s="25">
        <f>IF(ISBLANK(LitRev!KK44),".",LitRev!KK44)</f>
        <v>1</v>
      </c>
      <c r="KL44" s="25">
        <f>IF(ISBLANK(LitRev!KL44),".",LitRev!KL44)</f>
        <v>1</v>
      </c>
      <c r="KM44" s="25">
        <f>IF(ISBLANK(LitRev!KM44),".",LitRev!KM44)</f>
        <v>1</v>
      </c>
      <c r="KN44" s="25">
        <f>IF(ISBLANK(LitRev!KN44),".",LitRev!KN44)</f>
        <v>1</v>
      </c>
      <c r="KO44" s="25">
        <f>IF(ISBLANK(LitRev!KO44),".",LitRev!KO44)</f>
        <v>1</v>
      </c>
      <c r="KP44" s="25">
        <f>IF(ISBLANK(LitRev!KP44),".",LitRev!KP44)</f>
        <v>1</v>
      </c>
      <c r="KQ44" s="25">
        <f>IF(ISBLANK(LitRev!KQ44),".",LitRev!KQ44)</f>
        <v>1</v>
      </c>
      <c r="KR44" s="25">
        <f>IF(ISBLANK(LitRev!KR44),".",LitRev!KR44)</f>
        <v>1</v>
      </c>
      <c r="KS44" s="25">
        <f>IF(ISBLANK(LitRev!KS44),".",LitRev!KS44)</f>
        <v>1</v>
      </c>
      <c r="KT44" s="25">
        <f>IF(ISBLANK(LitRev!KT44),".",LitRev!KT44)</f>
        <v>1</v>
      </c>
      <c r="KU44" s="25">
        <f>IF(ISBLANK(LitRev!KU44),".",LitRev!KU44)</f>
        <v>1</v>
      </c>
      <c r="KV44" s="25">
        <f>IF(ISBLANK(LitRev!KV44),".",LitRev!KV44)</f>
        <v>1</v>
      </c>
      <c r="KW44" s="25">
        <f>IF(ISBLANK(LitRev!KW44),".",LitRev!KW44)</f>
        <v>1</v>
      </c>
      <c r="KX44" s="25">
        <f>IF(ISBLANK(LitRev!KX44),".",LitRev!KX44)</f>
        <v>1</v>
      </c>
      <c r="KY44" s="25">
        <f>IF(ISBLANK(LitRev!KY44),".",LitRev!KY44)</f>
        <v>1</v>
      </c>
      <c r="KZ44" s="25">
        <f>IF(ISBLANK(LitRev!KZ44),".",LitRev!KZ44)</f>
        <v>1</v>
      </c>
      <c r="LA44" s="25">
        <f>IF(ISBLANK(LitRev!LA44),".",LitRev!LA44)</f>
        <v>1</v>
      </c>
      <c r="LB44" s="25">
        <f>IF(ISBLANK(LitRev!LB44),".",LitRev!LB44)</f>
        <v>1</v>
      </c>
      <c r="LC44" s="25">
        <f>IF(ISBLANK(LitRev!LC44),".",LitRev!LC44)</f>
        <v>1</v>
      </c>
      <c r="LD44" s="25">
        <f>IF(ISBLANK(LitRev!LD44),".",LitRev!LD44)</f>
        <v>1</v>
      </c>
      <c r="LE44" s="25">
        <f>IF(ISBLANK(LitRev!LE44),".",LitRev!LE44)</f>
        <v>1</v>
      </c>
      <c r="LF44" s="25">
        <f>IF(ISBLANK(LitRev!LF44),".",LitRev!LF44)</f>
        <v>1</v>
      </c>
      <c r="LG44" s="25">
        <f>IF(ISBLANK(LitRev!LG44),".",LitRev!LG44)</f>
        <v>1</v>
      </c>
      <c r="LH44" s="25">
        <f>IF(ISBLANK(LitRev!LH44),".",LitRev!LH44)</f>
        <v>1</v>
      </c>
      <c r="LI44" s="25">
        <f>IF(ISBLANK(LitRev!LI44),".",LitRev!LI44)</f>
        <v>0</v>
      </c>
      <c r="LJ44" s="25">
        <f>IF(ISBLANK(LitRev!LJ44),".",LitRev!LJ44)</f>
        <v>0</v>
      </c>
      <c r="LK44" s="25">
        <f>IF(ISBLANK(LitRev!LK44),".",LitRev!LK44)</f>
        <v>1</v>
      </c>
      <c r="LL44" s="25">
        <f>IF(ISBLANK(LitRev!LL44),".",LitRev!LL44)</f>
        <v>1</v>
      </c>
      <c r="LM44" s="25">
        <f>IF(ISBLANK(LitRev!LM44),".",LitRev!LM44)</f>
        <v>1</v>
      </c>
      <c r="LN44" s="25">
        <f>IF(ISBLANK(LitRev!LN44),".",LitRev!LN44)</f>
        <v>1</v>
      </c>
      <c r="LO44" s="25">
        <f>IF(ISBLANK(LitRev!LO44),".",LitRev!LO44)</f>
        <v>1</v>
      </c>
      <c r="LP44" s="25">
        <f>IF(ISBLANK(LitRev!LP44),".",LitRev!LP44)</f>
        <v>1</v>
      </c>
      <c r="LQ44" s="25">
        <f>IF(ISBLANK(LitRev!LQ44),".",LitRev!LQ44)</f>
        <v>1</v>
      </c>
      <c r="LR44" s="25">
        <f>IF(ISBLANK(LitRev!LR44),".",LitRev!LR44)</f>
        <v>1</v>
      </c>
      <c r="LS44" s="25">
        <f>IF(ISBLANK(LitRev!LS44),".",LitRev!LS44)</f>
        <v>1</v>
      </c>
      <c r="LT44" s="25">
        <f>IF(ISBLANK(LitRev!LT44),".",LitRev!LT44)</f>
        <v>1</v>
      </c>
      <c r="LU44" s="25">
        <f>IF(ISBLANK(LitRev!LU44),".",LitRev!LU44)</f>
        <v>1</v>
      </c>
      <c r="LV44" s="25">
        <f>IF(ISBLANK(LitRev!LV44),".",LitRev!LV44)</f>
        <v>1</v>
      </c>
      <c r="LW44" s="25">
        <f>IF(ISBLANK(LitRev!LW44),".",LitRev!LW44)</f>
        <v>1</v>
      </c>
      <c r="LX44" s="25">
        <f>IF(ISBLANK(LitRev!LX44),".",LitRev!LX44)</f>
        <v>1</v>
      </c>
      <c r="LY44" s="25">
        <f>IF(ISBLANK(LitRev!LY44),".",LitRev!LY44)</f>
        <v>1</v>
      </c>
      <c r="LZ44" s="25">
        <f>IF(ISBLANK(LitRev!LZ44),".",LitRev!LZ44)</f>
        <v>1</v>
      </c>
      <c r="MA44" s="25">
        <f>IF(ISBLANK(LitRev!MA44),".",LitRev!MA44)</f>
        <v>1</v>
      </c>
      <c r="MB44" s="25">
        <f>IF(ISBLANK(LitRev!MB44),".",LitRev!MB44)</f>
        <v>1</v>
      </c>
      <c r="MC44" s="25">
        <f>IF(ISBLANK(LitRev!MC44),".",LitRev!MC44)</f>
        <v>1</v>
      </c>
      <c r="MD44" s="25">
        <f>IF(ISBLANK(LitRev!MD44),".",LitRev!MD44)</f>
        <v>1</v>
      </c>
      <c r="ME44" s="25">
        <f>IF(ISBLANK(LitRev!ME44),".",LitRev!ME44)</f>
        <v>1</v>
      </c>
      <c r="MF44" s="25">
        <f>IF(ISBLANK(LitRev!MF44),".",LitRev!MF44)</f>
        <v>0</v>
      </c>
      <c r="MG44" s="25">
        <f>IF(ISBLANK(LitRev!MG44),".",LitRev!MG44)</f>
        <v>0</v>
      </c>
      <c r="MH44" s="25">
        <f>IF(ISBLANK(LitRev!MH44),".",LitRev!MH44)</f>
        <v>1</v>
      </c>
      <c r="MI44" s="25">
        <f>IF(ISBLANK(LitRev!MI44),".",LitRev!MI44)</f>
        <v>1</v>
      </c>
      <c r="MJ44" s="25">
        <f>IF(ISBLANK(LitRev!MJ44),".",LitRev!MJ44)</f>
        <v>1</v>
      </c>
      <c r="MK44" s="25">
        <f>IF(ISBLANK(LitRev!MK44),".",LitRev!MK44)</f>
        <v>1</v>
      </c>
      <c r="ML44" s="25">
        <f>IF(ISBLANK(LitRev!ML44),".",LitRev!ML44)</f>
        <v>1</v>
      </c>
      <c r="MM44" s="25">
        <f>IF(ISBLANK(LitRev!MM44),".",LitRev!MM44)</f>
        <v>1</v>
      </c>
      <c r="MN44" s="25">
        <f>IF(ISBLANK(LitRev!MN44),".",LitRev!MN44)</f>
        <v>1</v>
      </c>
      <c r="MO44" s="25">
        <f>IF(ISBLANK(LitRev!MO44),".",LitRev!MO44)</f>
        <v>1</v>
      </c>
      <c r="MP44" s="25">
        <f>IF(ISBLANK(LitRev!MP44),".",LitRev!MP44)</f>
        <v>1</v>
      </c>
      <c r="MQ44" s="25">
        <f>IF(ISBLANK(LitRev!MQ44),".",LitRev!MQ44)</f>
        <v>1</v>
      </c>
      <c r="MR44" s="25">
        <f>IF(ISBLANK(LitRev!MR44),".",LitRev!MR44)</f>
        <v>1</v>
      </c>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5"/>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5"/>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5"/>
      <c r="RK44" s="25"/>
      <c r="RL44" s="25"/>
      <c r="RM44" s="25"/>
      <c r="RN44" s="25"/>
      <c r="RO44" s="25"/>
    </row>
    <row r="45" spans="1:483" x14ac:dyDescent="0.25">
      <c r="A45" s="53" t="s">
        <v>1120</v>
      </c>
      <c r="B45" t="s">
        <v>1934</v>
      </c>
      <c r="C45" s="25">
        <f>IF(ISBLANK(LitRev!C45),".",LitRev!C45)</f>
        <v>0</v>
      </c>
      <c r="D45" s="25">
        <f>IF(ISBLANK(LitRev!D45),".",LitRev!D45)</f>
        <v>0</v>
      </c>
      <c r="E45" s="25">
        <f>IF(ISBLANK(LitRev!E45),".",LitRev!E45)</f>
        <v>0</v>
      </c>
      <c r="F45" s="25">
        <f>IF(ISBLANK(LitRev!F45),".",LitRev!F45)</f>
        <v>0</v>
      </c>
      <c r="G45" s="25">
        <f>IF(ISBLANK(LitRev!G45),".",LitRev!G45)</f>
        <v>0</v>
      </c>
      <c r="H45" s="25">
        <f>IF(ISBLANK(LitRev!H45),".",LitRev!H45)</f>
        <v>0</v>
      </c>
      <c r="I45" s="25">
        <f>IF(ISBLANK(LitRev!I45),".",LitRev!I45)</f>
        <v>0</v>
      </c>
      <c r="J45" s="25">
        <f>IF(ISBLANK(LitRev!J45),".",LitRev!J45)</f>
        <v>0</v>
      </c>
      <c r="K45" s="25">
        <f>IF(ISBLANK(LitRev!K45),".",LitRev!K45)</f>
        <v>0</v>
      </c>
      <c r="L45" s="25">
        <f>IF(ISBLANK(LitRev!L45),".",LitRev!L45)</f>
        <v>0</v>
      </c>
      <c r="M45" s="25">
        <f>IF(ISBLANK(LitRev!M45),".",LitRev!M45)</f>
        <v>0</v>
      </c>
      <c r="N45" s="25">
        <f>IF(ISBLANK(LitRev!N45),".",LitRev!N45)</f>
        <v>0</v>
      </c>
      <c r="O45" s="25">
        <f>IF(ISBLANK(LitRev!O45),".",LitRev!O45)</f>
        <v>0</v>
      </c>
      <c r="P45" s="25">
        <f>IF(ISBLANK(LitRev!P45),".",LitRev!P45)</f>
        <v>0</v>
      </c>
      <c r="Q45" s="25">
        <f>IF(ISBLANK(LitRev!Q45),".",LitRev!Q45)</f>
        <v>0</v>
      </c>
      <c r="R45" s="25">
        <f>IF(ISBLANK(LitRev!R45),".",LitRev!R45)</f>
        <v>0</v>
      </c>
      <c r="S45" s="25">
        <f>IF(ISBLANK(LitRev!S45),".",LitRev!S45)</f>
        <v>0</v>
      </c>
      <c r="T45" s="25">
        <f>IF(ISBLANK(LitRev!T45),".",LitRev!T45)</f>
        <v>0</v>
      </c>
      <c r="U45" s="25">
        <f>IF(ISBLANK(LitRev!U45),".",LitRev!U45)</f>
        <v>0</v>
      </c>
      <c r="V45" s="25">
        <f>IF(ISBLANK(LitRev!V45),".",LitRev!V45)</f>
        <v>0</v>
      </c>
      <c r="W45" s="25">
        <f>IF(ISBLANK(LitRev!W45),".",LitRev!W45)</f>
        <v>0</v>
      </c>
      <c r="X45" s="25">
        <f>IF(ISBLANK(LitRev!X45),".",LitRev!X45)</f>
        <v>0</v>
      </c>
      <c r="Y45" s="25">
        <f>IF(ISBLANK(LitRev!Y45),".",LitRev!Y45)</f>
        <v>0</v>
      </c>
      <c r="Z45" s="25">
        <f>IF(ISBLANK(LitRev!Z45),".",LitRev!Z45)</f>
        <v>0</v>
      </c>
      <c r="AA45" s="25">
        <f>IF(ISBLANK(LitRev!AA45),".",LitRev!AA45)</f>
        <v>0</v>
      </c>
      <c r="AB45" s="25">
        <f>IF(ISBLANK(LitRev!AB45),".",LitRev!AB45)</f>
        <v>0</v>
      </c>
      <c r="AC45" s="25">
        <f>IF(ISBLANK(LitRev!AC45),".",LitRev!AC45)</f>
        <v>0</v>
      </c>
      <c r="AD45" s="25">
        <f>IF(ISBLANK(LitRev!AD45),".",LitRev!AD45)</f>
        <v>0</v>
      </c>
      <c r="AE45" s="25">
        <f>IF(ISBLANK(LitRev!AE45),".",LitRev!AE45)</f>
        <v>0</v>
      </c>
      <c r="AF45" s="25">
        <f>IF(ISBLANK(LitRev!AF45),".",LitRev!AF45)</f>
        <v>0</v>
      </c>
      <c r="AG45" s="25">
        <f>IF(ISBLANK(LitRev!AG45),".",LitRev!AG45)</f>
        <v>0</v>
      </c>
      <c r="AH45" s="25">
        <f>IF(ISBLANK(LitRev!AH45),".",LitRev!AH45)</f>
        <v>0</v>
      </c>
      <c r="AI45" s="25">
        <f>IF(ISBLANK(LitRev!AI45),".",LitRev!AI45)</f>
        <v>0</v>
      </c>
      <c r="AJ45" s="25">
        <f>IF(ISBLANK(LitRev!AJ45),".",LitRev!AJ45)</f>
        <v>0</v>
      </c>
      <c r="AK45" s="25">
        <f>IF(ISBLANK(LitRev!AK45),".",LitRev!AK45)</f>
        <v>0</v>
      </c>
      <c r="AL45" s="25">
        <f>IF(ISBLANK(LitRev!AL45),".",LitRev!AL45)</f>
        <v>0</v>
      </c>
      <c r="AM45" s="25">
        <f>IF(ISBLANK(LitRev!AM45),".",LitRev!AM45)</f>
        <v>0</v>
      </c>
      <c r="AN45" s="25">
        <f>IF(ISBLANK(LitRev!AN45),".",LitRev!AN45)</f>
        <v>0</v>
      </c>
      <c r="AO45" s="25">
        <f>IF(ISBLANK(LitRev!AO45),".",LitRev!AO45)</f>
        <v>0</v>
      </c>
      <c r="AP45" s="25">
        <f>IF(ISBLANK(LitRev!AP45),".",LitRev!AP45)</f>
        <v>0</v>
      </c>
      <c r="AQ45" s="25">
        <f>IF(ISBLANK(LitRev!AQ45),".",LitRev!AQ45)</f>
        <v>0</v>
      </c>
      <c r="AR45" s="25">
        <f>IF(ISBLANK(LitRev!AR45),".",LitRev!AR45)</f>
        <v>0</v>
      </c>
      <c r="AS45" s="25">
        <f>IF(ISBLANK(LitRev!AS45),".",LitRev!AS45)</f>
        <v>0</v>
      </c>
      <c r="AT45" s="25">
        <f>IF(ISBLANK(LitRev!AT45),".",LitRev!AT45)</f>
        <v>0</v>
      </c>
      <c r="AU45" s="25">
        <f>IF(ISBLANK(LitRev!AU45),".",LitRev!AU45)</f>
        <v>0</v>
      </c>
      <c r="AV45" s="25">
        <f>IF(ISBLANK(LitRev!AV45),".",LitRev!AV45)</f>
        <v>0</v>
      </c>
      <c r="AW45" s="25">
        <f>IF(ISBLANK(LitRev!AW45),".",LitRev!AW45)</f>
        <v>0</v>
      </c>
      <c r="AX45" s="25">
        <f>IF(ISBLANK(LitRev!AX45),".",LitRev!AX45)</f>
        <v>0</v>
      </c>
      <c r="AY45" s="25">
        <f>IF(ISBLANK(LitRev!AY45),".",LitRev!AY45)</f>
        <v>0</v>
      </c>
      <c r="AZ45" s="25">
        <f>IF(ISBLANK(LitRev!AZ45),".",LitRev!AZ45)</f>
        <v>0</v>
      </c>
      <c r="BA45" s="25">
        <f>IF(ISBLANK(LitRev!BA45),".",LitRev!BA45)</f>
        <v>0</v>
      </c>
      <c r="BB45" s="25">
        <f>IF(ISBLANK(LitRev!BB45),".",LitRev!BB45)</f>
        <v>0</v>
      </c>
      <c r="BC45" s="25">
        <f>IF(ISBLANK(LitRev!BC45),".",LitRev!BC45)</f>
        <v>0</v>
      </c>
      <c r="BD45" s="25">
        <f>IF(ISBLANK(LitRev!BD45),".",LitRev!BD45)</f>
        <v>0</v>
      </c>
      <c r="BE45" s="25">
        <f>IF(ISBLANK(LitRev!BE45),".",LitRev!BE45)</f>
        <v>0</v>
      </c>
      <c r="BF45" s="25">
        <f>IF(ISBLANK(LitRev!BF45),".",LitRev!BF45)</f>
        <v>0</v>
      </c>
      <c r="BG45" s="25">
        <f>IF(ISBLANK(LitRev!BG45),".",LitRev!BG45)</f>
        <v>0</v>
      </c>
      <c r="BH45" s="25">
        <f>IF(ISBLANK(LitRev!BH45),".",LitRev!BH45)</f>
        <v>0</v>
      </c>
      <c r="BI45" s="25">
        <f>IF(ISBLANK(LitRev!BI45),".",LitRev!BI45)</f>
        <v>0</v>
      </c>
      <c r="BJ45" s="25">
        <f>IF(ISBLANK(LitRev!BJ45),".",LitRev!BJ45)</f>
        <v>0</v>
      </c>
      <c r="BK45" s="25">
        <f>IF(ISBLANK(LitRev!BK45),".",LitRev!BK45)</f>
        <v>0</v>
      </c>
      <c r="BL45" s="25">
        <f>IF(ISBLANK(LitRev!BL45),".",LitRev!BL45)</f>
        <v>0</v>
      </c>
      <c r="BM45" s="25">
        <f>IF(ISBLANK(LitRev!BM45),".",LitRev!BM45)</f>
        <v>0</v>
      </c>
      <c r="BN45" s="25">
        <f>IF(ISBLANK(LitRev!BN45),".",LitRev!BN45)</f>
        <v>0</v>
      </c>
      <c r="BO45" s="25">
        <f>IF(ISBLANK(LitRev!BO45),".",LitRev!BO45)</f>
        <v>0</v>
      </c>
      <c r="BP45" s="25">
        <f>IF(ISBLANK(LitRev!BP45),".",LitRev!BP45)</f>
        <v>0</v>
      </c>
      <c r="BQ45" s="25">
        <f>IF(ISBLANK(LitRev!BQ45),".",LitRev!BQ45)</f>
        <v>0</v>
      </c>
      <c r="BR45" s="25">
        <f>IF(ISBLANK(LitRev!BR45),".",LitRev!BR45)</f>
        <v>0</v>
      </c>
      <c r="BS45" s="25">
        <f>IF(ISBLANK(LitRev!BS45),".",LitRev!BS45)</f>
        <v>0</v>
      </c>
      <c r="BT45" s="25">
        <f>IF(ISBLANK(LitRev!BT45),".",LitRev!BT45)</f>
        <v>0</v>
      </c>
      <c r="BU45" s="25">
        <f>IF(ISBLANK(LitRev!BU45),".",LitRev!BU45)</f>
        <v>0</v>
      </c>
      <c r="BV45" s="25">
        <f>IF(ISBLANK(LitRev!BV45),".",LitRev!BV45)</f>
        <v>0</v>
      </c>
      <c r="BW45" s="25">
        <f>IF(ISBLANK(LitRev!BW45),".",LitRev!BW45)</f>
        <v>0</v>
      </c>
      <c r="BX45" s="25">
        <f>IF(ISBLANK(LitRev!BX45),".",LitRev!BX45)</f>
        <v>0</v>
      </c>
      <c r="BY45" s="25">
        <f>IF(ISBLANK(LitRev!BY45),".",LitRev!BY45)</f>
        <v>0</v>
      </c>
      <c r="BZ45" s="25">
        <f>IF(ISBLANK(LitRev!BZ45),".",LitRev!BZ45)</f>
        <v>0</v>
      </c>
      <c r="CA45" s="25">
        <f>IF(ISBLANK(LitRev!CA45),".",LitRev!CA45)</f>
        <v>0</v>
      </c>
      <c r="CB45" s="25">
        <f>IF(ISBLANK(LitRev!CB45),".",LitRev!CB45)</f>
        <v>0</v>
      </c>
      <c r="CC45" s="25">
        <f>IF(ISBLANK(LitRev!CC45),".",LitRev!CC45)</f>
        <v>0</v>
      </c>
      <c r="CD45" s="25">
        <f>IF(ISBLANK(LitRev!CD45),".",LitRev!CD45)</f>
        <v>0</v>
      </c>
      <c r="CE45" s="25">
        <f>IF(ISBLANK(LitRev!CE45),".",LitRev!CE45)</f>
        <v>0</v>
      </c>
      <c r="CF45" s="25">
        <f>IF(ISBLANK(LitRev!CF45),".",LitRev!CF45)</f>
        <v>0</v>
      </c>
      <c r="CG45" s="25">
        <f>IF(ISBLANK(LitRev!CG45),".",LitRev!CG45)</f>
        <v>0</v>
      </c>
      <c r="CH45" s="25">
        <f>IF(ISBLANK(LitRev!CH45),".",LitRev!CH45)</f>
        <v>0</v>
      </c>
      <c r="CI45" s="25">
        <f>IF(ISBLANK(LitRev!CI45),".",LitRev!CI45)</f>
        <v>0</v>
      </c>
      <c r="CJ45" s="25">
        <f>IF(ISBLANK(LitRev!CJ45),".",LitRev!CJ45)</f>
        <v>0</v>
      </c>
      <c r="CK45" s="25">
        <f>IF(ISBLANK(LitRev!CK45),".",LitRev!CK45)</f>
        <v>0</v>
      </c>
      <c r="CL45" s="25">
        <f>IF(ISBLANK(LitRev!CL45),".",LitRev!CL45)</f>
        <v>1</v>
      </c>
      <c r="CM45" s="25">
        <f>IF(ISBLANK(LitRev!CM45),".",LitRev!CM45)</f>
        <v>1</v>
      </c>
      <c r="CN45" s="25">
        <f>IF(ISBLANK(LitRev!CN45),".",LitRev!CN45)</f>
        <v>1</v>
      </c>
      <c r="CO45" s="25">
        <f>IF(ISBLANK(LitRev!CO45),".",LitRev!CO45)</f>
        <v>0</v>
      </c>
      <c r="CP45" s="25">
        <f>IF(ISBLANK(LitRev!CP45),".",LitRev!CP45)</f>
        <v>0</v>
      </c>
      <c r="CQ45" s="25">
        <f>IF(ISBLANK(LitRev!CQ45),".",LitRev!CQ45)</f>
        <v>0</v>
      </c>
      <c r="CR45" s="25">
        <f>IF(ISBLANK(LitRev!CR45),".",LitRev!CR45)</f>
        <v>0</v>
      </c>
      <c r="CS45" s="25">
        <f>IF(ISBLANK(LitRev!CS45),".",LitRev!CS45)</f>
        <v>0</v>
      </c>
      <c r="CT45" s="25">
        <f>IF(ISBLANK(LitRev!CT45),".",LitRev!CT45)</f>
        <v>1</v>
      </c>
      <c r="CU45" s="25">
        <f>IF(ISBLANK(LitRev!CU45),".",LitRev!CU45)</f>
        <v>1</v>
      </c>
      <c r="CV45" s="25">
        <f>IF(ISBLANK(LitRev!CV45),".",LitRev!CV45)</f>
        <v>1</v>
      </c>
      <c r="CW45" s="25">
        <f>IF(ISBLANK(LitRev!CW45),".",LitRev!CW45)</f>
        <v>1</v>
      </c>
      <c r="CX45" s="25">
        <f>IF(ISBLANK(LitRev!CX45),".",LitRev!CX45)</f>
        <v>1</v>
      </c>
      <c r="CY45" s="25">
        <f>IF(ISBLANK(LitRev!CY45),".",LitRev!CY45)</f>
        <v>1</v>
      </c>
      <c r="CZ45" s="25">
        <f>IF(ISBLANK(LitRev!CZ45),".",LitRev!CZ45)</f>
        <v>1</v>
      </c>
      <c r="DA45" s="25">
        <f>IF(ISBLANK(LitRev!DA45),".",LitRev!DA45)</f>
        <v>1</v>
      </c>
      <c r="DB45" s="25">
        <f>IF(ISBLANK(LitRev!DB45),".",LitRev!DB45)</f>
        <v>0</v>
      </c>
      <c r="DC45" s="25">
        <f>IF(ISBLANK(LitRev!DC45),".",LitRev!DC45)</f>
        <v>0</v>
      </c>
      <c r="DD45" s="25">
        <f>IF(ISBLANK(LitRev!DD45),".",LitRev!DD45)</f>
        <v>0</v>
      </c>
      <c r="DE45" s="25">
        <f>IF(ISBLANK(LitRev!DE45),".",LitRev!DE45)</f>
        <v>0</v>
      </c>
      <c r="DF45" s="25">
        <f>IF(ISBLANK(LitRev!DF45),".",LitRev!DF45)</f>
        <v>0</v>
      </c>
      <c r="DG45" s="25">
        <f>IF(ISBLANK(LitRev!DG45),".",LitRev!DG45)</f>
        <v>0</v>
      </c>
      <c r="DH45" s="25">
        <f>IF(ISBLANK(LitRev!DH45),".",LitRev!DH45)</f>
        <v>0</v>
      </c>
      <c r="DI45" s="25">
        <f>IF(ISBLANK(LitRev!DI45),".",LitRev!DI45)</f>
        <v>0</v>
      </c>
      <c r="DJ45" s="25">
        <f>IF(ISBLANK(LitRev!DJ45),".",LitRev!DJ45)</f>
        <v>0</v>
      </c>
      <c r="DK45" s="25">
        <f>IF(ISBLANK(LitRev!DK45),".",LitRev!DK45)</f>
        <v>0</v>
      </c>
      <c r="DL45" s="25">
        <f>IF(ISBLANK(LitRev!DL45),".",LitRev!DL45)</f>
        <v>0</v>
      </c>
      <c r="DM45" s="25">
        <f>IF(ISBLANK(LitRev!DM45),".",LitRev!DM45)</f>
        <v>0</v>
      </c>
      <c r="DN45" s="25">
        <f>IF(ISBLANK(LitRev!DN45),".",LitRev!DN45)</f>
        <v>0</v>
      </c>
      <c r="DO45" s="25">
        <f>IF(ISBLANK(LitRev!DO45),".",LitRev!DO45)</f>
        <v>0</v>
      </c>
      <c r="DP45" s="25">
        <f>IF(ISBLANK(LitRev!DP45),".",LitRev!DP45)</f>
        <v>0</v>
      </c>
      <c r="DQ45" s="25">
        <f>IF(ISBLANK(LitRev!DQ45),".",LitRev!DQ45)</f>
        <v>0</v>
      </c>
      <c r="DR45" s="25">
        <f>IF(ISBLANK(LitRev!DR45),".",LitRev!DR45)</f>
        <v>0</v>
      </c>
      <c r="DS45" s="25">
        <f>IF(ISBLANK(LitRev!DS45),".",LitRev!DS45)</f>
        <v>0</v>
      </c>
      <c r="DT45" s="25">
        <f>IF(ISBLANK(LitRev!DT45),".",LitRev!DT45)</f>
        <v>0</v>
      </c>
      <c r="DU45" s="25">
        <f>IF(ISBLANK(LitRev!DU45),".",LitRev!DU45)</f>
        <v>0</v>
      </c>
      <c r="DV45" s="25">
        <f>IF(ISBLANK(LitRev!DV45),".",LitRev!DV45)</f>
        <v>0</v>
      </c>
      <c r="DW45" s="25">
        <f>IF(ISBLANK(LitRev!DW45),".",LitRev!DW45)</f>
        <v>0</v>
      </c>
      <c r="DX45" s="25">
        <f>IF(ISBLANK(LitRev!DX45),".",LitRev!DX45)</f>
        <v>0</v>
      </c>
      <c r="DY45" s="25">
        <f>IF(ISBLANK(LitRev!DY45),".",LitRev!DY45)</f>
        <v>0</v>
      </c>
      <c r="DZ45" s="25">
        <f>IF(ISBLANK(LitRev!DZ45),".",LitRev!DZ45)</f>
        <v>0</v>
      </c>
      <c r="EA45" s="25">
        <f>IF(ISBLANK(LitRev!EA45),".",LitRev!EA45)</f>
        <v>0</v>
      </c>
      <c r="EB45" s="25">
        <f>IF(ISBLANK(LitRev!EB45),".",LitRev!EB45)</f>
        <v>0</v>
      </c>
      <c r="EC45" s="25">
        <f>IF(ISBLANK(LitRev!EC45),".",LitRev!EC45)</f>
        <v>0</v>
      </c>
      <c r="ED45" s="25">
        <f>IF(ISBLANK(LitRev!ED45),".",LitRev!ED45)</f>
        <v>0</v>
      </c>
      <c r="EE45" s="25">
        <f>IF(ISBLANK(LitRev!EE45),".",LitRev!EE45)</f>
        <v>0</v>
      </c>
      <c r="EF45" s="25">
        <f>IF(ISBLANK(LitRev!EF45),".",LitRev!EF45)</f>
        <v>0</v>
      </c>
      <c r="EG45" s="25">
        <f>IF(ISBLANK(LitRev!EG45),".",LitRev!EG45)</f>
        <v>0</v>
      </c>
      <c r="EH45" s="25">
        <f>IF(ISBLANK(LitRev!EH45),".",LitRev!EH45)</f>
        <v>0</v>
      </c>
      <c r="EI45" s="25">
        <f>IF(ISBLANK(LitRev!EI45),".",LitRev!EI45)</f>
        <v>0</v>
      </c>
      <c r="EJ45" s="25">
        <f>IF(ISBLANK(LitRev!EJ45),".",LitRev!EJ45)</f>
        <v>0</v>
      </c>
      <c r="EK45" s="25">
        <f>IF(ISBLANK(LitRev!EK45),".",LitRev!EK45)</f>
        <v>0</v>
      </c>
      <c r="EL45" s="25">
        <f>IF(ISBLANK(LitRev!EL45),".",LitRev!EL45)</f>
        <v>0</v>
      </c>
      <c r="EM45" s="25">
        <f>IF(ISBLANK(LitRev!EM45),".",LitRev!EM45)</f>
        <v>0</v>
      </c>
      <c r="EN45" s="25">
        <f>IF(ISBLANK(LitRev!EN45),".",LitRev!EN45)</f>
        <v>0</v>
      </c>
      <c r="EO45" s="25">
        <f>IF(ISBLANK(LitRev!EO45),".",LitRev!EO45)</f>
        <v>0</v>
      </c>
      <c r="EP45" s="25">
        <f>IF(ISBLANK(LitRev!EP45),".",LitRev!EP45)</f>
        <v>0</v>
      </c>
      <c r="EQ45" s="25">
        <f>IF(ISBLANK(LitRev!EQ45),".",LitRev!EQ45)</f>
        <v>0</v>
      </c>
      <c r="ER45" s="25">
        <f>IF(ISBLANK(LitRev!ER45),".",LitRev!ER45)</f>
        <v>0</v>
      </c>
      <c r="ES45" s="25">
        <f>IF(ISBLANK(LitRev!ES45),".",LitRev!ES45)</f>
        <v>0</v>
      </c>
      <c r="ET45" s="25">
        <f>IF(ISBLANK(LitRev!ET45),".",LitRev!ET45)</f>
        <v>0</v>
      </c>
      <c r="EU45" s="25">
        <f>IF(ISBLANK(LitRev!EU45),".",LitRev!EU45)</f>
        <v>0</v>
      </c>
      <c r="EV45" s="25">
        <f>IF(ISBLANK(LitRev!EV45),".",LitRev!EV45)</f>
        <v>0</v>
      </c>
      <c r="EW45" s="25">
        <f>IF(ISBLANK(LitRev!EW45),".",LitRev!EW45)</f>
        <v>0</v>
      </c>
      <c r="EX45" s="25">
        <f>IF(ISBLANK(LitRev!EX45),".",LitRev!EX45)</f>
        <v>0</v>
      </c>
      <c r="EY45" s="25">
        <f>IF(ISBLANK(LitRev!EY45),".",LitRev!EY45)</f>
        <v>0</v>
      </c>
      <c r="EZ45" s="25">
        <f>IF(ISBLANK(LitRev!EZ45),".",LitRev!EZ45)</f>
        <v>0</v>
      </c>
      <c r="FA45" s="25">
        <f>IF(ISBLANK(LitRev!FA45),".",LitRev!FA45)</f>
        <v>0</v>
      </c>
      <c r="FB45" s="25">
        <f>IF(ISBLANK(LitRev!FB45),".",LitRev!FB45)</f>
        <v>0</v>
      </c>
      <c r="FC45" s="25">
        <f>IF(ISBLANK(LitRev!FC45),".",LitRev!FC45)</f>
        <v>0</v>
      </c>
      <c r="FD45" s="25">
        <f>IF(ISBLANK(LitRev!FD45),".",LitRev!FD45)</f>
        <v>0</v>
      </c>
      <c r="FE45" s="25">
        <f>IF(ISBLANK(LitRev!FE45),".",LitRev!FE45)</f>
        <v>0</v>
      </c>
      <c r="FF45" s="25">
        <f>IF(ISBLANK(LitRev!FF45),".",LitRev!FF45)</f>
        <v>0</v>
      </c>
      <c r="FG45" s="25">
        <f>IF(ISBLANK(LitRev!FG45),".",LitRev!FG45)</f>
        <v>0</v>
      </c>
      <c r="FH45" s="25">
        <f>IF(ISBLANK(LitRev!FH45),".",LitRev!FH45)</f>
        <v>0</v>
      </c>
      <c r="FI45" s="25">
        <f>IF(ISBLANK(LitRev!FI45),".",LitRev!FI45)</f>
        <v>0</v>
      </c>
      <c r="FJ45" s="25">
        <f>IF(ISBLANK(LitRev!FJ45),".",LitRev!FJ45)</f>
        <v>0</v>
      </c>
      <c r="FK45" s="25">
        <f>IF(ISBLANK(LitRev!FK45),".",LitRev!FK45)</f>
        <v>0</v>
      </c>
      <c r="FL45" s="25">
        <f>IF(ISBLANK(LitRev!FL45),".",LitRev!FL45)</f>
        <v>0</v>
      </c>
      <c r="FM45" s="25">
        <f>IF(ISBLANK(LitRev!FM45),".",LitRev!FM45)</f>
        <v>0</v>
      </c>
      <c r="FN45" s="25">
        <f>IF(ISBLANK(LitRev!FN45),".",LitRev!FN45)</f>
        <v>0</v>
      </c>
      <c r="FO45" s="25">
        <f>IF(ISBLANK(LitRev!FO45),".",LitRev!FO45)</f>
        <v>1</v>
      </c>
      <c r="FP45" s="25">
        <f>IF(ISBLANK(LitRev!FP45),".",LitRev!FP45)</f>
        <v>1</v>
      </c>
      <c r="FQ45" s="25">
        <f>IF(ISBLANK(LitRev!FQ45),".",LitRev!FQ45)</f>
        <v>0</v>
      </c>
      <c r="FR45" s="25">
        <f>IF(ISBLANK(LitRev!FR45),".",LitRev!FR45)</f>
        <v>0</v>
      </c>
      <c r="FS45" s="25">
        <f>IF(ISBLANK(LitRev!FS45),".",LitRev!FS45)</f>
        <v>0</v>
      </c>
      <c r="FT45" s="25">
        <f>IF(ISBLANK(LitRev!FT45),".",LitRev!FT45)</f>
        <v>0</v>
      </c>
      <c r="FU45" s="25">
        <f>IF(ISBLANK(LitRev!FU45),".",LitRev!FU45)</f>
        <v>0</v>
      </c>
      <c r="FV45" s="25">
        <f>IF(ISBLANK(LitRev!FV45),".",LitRev!FV45)</f>
        <v>0</v>
      </c>
      <c r="FW45" s="25">
        <f>IF(ISBLANK(LitRev!FW45),".",LitRev!FW45)</f>
        <v>0</v>
      </c>
      <c r="FX45" s="25">
        <f>IF(ISBLANK(LitRev!FX45),".",LitRev!FX45)</f>
        <v>0</v>
      </c>
      <c r="FY45" s="25">
        <f>IF(ISBLANK(LitRev!FY45),".",LitRev!FY45)</f>
        <v>0</v>
      </c>
      <c r="FZ45" s="25">
        <f>IF(ISBLANK(LitRev!FZ45),".",LitRev!FZ45)</f>
        <v>0</v>
      </c>
      <c r="GA45" s="25">
        <f>IF(ISBLANK(LitRev!GA45),".",LitRev!GA45)</f>
        <v>0</v>
      </c>
      <c r="GB45" s="25">
        <f>IF(ISBLANK(LitRev!GB45),".",LitRev!GB45)</f>
        <v>0</v>
      </c>
      <c r="GC45" s="25">
        <f>IF(ISBLANK(LitRev!GC45),".",LitRev!GC45)</f>
        <v>0</v>
      </c>
      <c r="GD45" s="25">
        <f>IF(ISBLANK(LitRev!GD45),".",LitRev!GD45)</f>
        <v>0</v>
      </c>
      <c r="GE45" s="25">
        <f>IF(ISBLANK(LitRev!GE45),".",LitRev!GE45)</f>
        <v>0</v>
      </c>
      <c r="GF45" s="25">
        <f>IF(ISBLANK(LitRev!GF45),".",LitRev!GF45)</f>
        <v>0</v>
      </c>
      <c r="GG45" s="25">
        <f>IF(ISBLANK(LitRev!GG45),".",LitRev!GG45)</f>
        <v>0</v>
      </c>
      <c r="GH45" s="25">
        <f>IF(ISBLANK(LitRev!GH45),".",LitRev!GH45)</f>
        <v>0</v>
      </c>
      <c r="GI45" s="25">
        <f>IF(ISBLANK(LitRev!GI45),".",LitRev!GI45)</f>
        <v>0</v>
      </c>
      <c r="GJ45" s="25">
        <f>IF(ISBLANK(LitRev!GJ45),".",LitRev!GJ45)</f>
        <v>0</v>
      </c>
      <c r="GK45" s="25">
        <f>IF(ISBLANK(LitRev!GK45),".",LitRev!GK45)</f>
        <v>0</v>
      </c>
      <c r="GL45" s="25">
        <f>IF(ISBLANK(LitRev!GL45),".",LitRev!GL45)</f>
        <v>0</v>
      </c>
      <c r="GM45" s="25">
        <f>IF(ISBLANK(LitRev!GM45),".",LitRev!GM45)</f>
        <v>0</v>
      </c>
      <c r="GN45" s="25">
        <f>IF(ISBLANK(LitRev!GN45),".",LitRev!GN45)</f>
        <v>0</v>
      </c>
      <c r="GO45" s="25">
        <f>IF(ISBLANK(LitRev!GO45),".",LitRev!GO45)</f>
        <v>0</v>
      </c>
      <c r="GP45" s="25">
        <f>IF(ISBLANK(LitRev!GP45),".",LitRev!GP45)</f>
        <v>0</v>
      </c>
      <c r="GQ45" s="25">
        <f>IF(ISBLANK(LitRev!GQ45),".",LitRev!GQ45)</f>
        <v>0</v>
      </c>
      <c r="GR45" s="25">
        <f>IF(ISBLANK(LitRev!GR45),".",LitRev!GR45)</f>
        <v>0</v>
      </c>
      <c r="GS45" s="25">
        <f>IF(ISBLANK(LitRev!GS45),".",LitRev!GS45)</f>
        <v>0</v>
      </c>
      <c r="GT45" s="25">
        <f>IF(ISBLANK(LitRev!GT45),".",LitRev!GT45)</f>
        <v>0</v>
      </c>
      <c r="GU45" s="25">
        <f>IF(ISBLANK(LitRev!GU45),".",LitRev!GU45)</f>
        <v>0</v>
      </c>
      <c r="GV45" s="25">
        <f>IF(ISBLANK(LitRev!GV45),".",LitRev!GV45)</f>
        <v>0</v>
      </c>
      <c r="GW45" s="25">
        <f>IF(ISBLANK(LitRev!GW45),".",LitRev!GW45)</f>
        <v>0</v>
      </c>
      <c r="GX45" s="25">
        <f>IF(ISBLANK(LitRev!GX45),".",LitRev!GX45)</f>
        <v>0</v>
      </c>
      <c r="GY45" s="25">
        <f>IF(ISBLANK(LitRev!GY45),".",LitRev!GY45)</f>
        <v>0</v>
      </c>
      <c r="GZ45" s="25">
        <f>IF(ISBLANK(LitRev!GZ45),".",LitRev!GZ45)</f>
        <v>0</v>
      </c>
      <c r="HA45" s="25">
        <f>IF(ISBLANK(LitRev!HA45),".",LitRev!HA45)</f>
        <v>0</v>
      </c>
      <c r="HB45" s="25">
        <f>IF(ISBLANK(LitRev!HB45),".",LitRev!HB45)</f>
        <v>0</v>
      </c>
      <c r="HC45" s="25">
        <f>IF(ISBLANK(LitRev!HC45),".",LitRev!HC45)</f>
        <v>0</v>
      </c>
      <c r="HD45" s="25">
        <f>IF(ISBLANK(LitRev!HD45),".",LitRev!HD45)</f>
        <v>0</v>
      </c>
      <c r="HE45" s="25">
        <f>IF(ISBLANK(LitRev!HE45),".",LitRev!HE45)</f>
        <v>0</v>
      </c>
      <c r="HF45" s="25">
        <f>IF(ISBLANK(LitRev!HF45),".",LitRev!HF45)</f>
        <v>0</v>
      </c>
      <c r="HG45" s="25">
        <f>IF(ISBLANK(LitRev!HG45),".",LitRev!HG45)</f>
        <v>0</v>
      </c>
      <c r="HH45" s="25">
        <f>IF(ISBLANK(LitRev!HH45),".",LitRev!HH45)</f>
        <v>0</v>
      </c>
      <c r="HI45" s="25">
        <f>IF(ISBLANK(LitRev!HI45),".",LitRev!HI45)</f>
        <v>0</v>
      </c>
      <c r="HJ45" s="25">
        <f>IF(ISBLANK(LitRev!HJ45),".",LitRev!HJ45)</f>
        <v>0</v>
      </c>
      <c r="HK45" s="25">
        <f>IF(ISBLANK(LitRev!HK45),".",LitRev!HK45)</f>
        <v>0</v>
      </c>
      <c r="HL45" s="25">
        <f>IF(ISBLANK(LitRev!HL45),".",LitRev!HL45)</f>
        <v>0</v>
      </c>
      <c r="HM45" s="25">
        <f>IF(ISBLANK(LitRev!HM45),".",LitRev!HM45)</f>
        <v>0</v>
      </c>
      <c r="HN45" s="25">
        <f>IF(ISBLANK(LitRev!HN45),".",LitRev!HN45)</f>
        <v>0</v>
      </c>
      <c r="HO45" s="25">
        <f>IF(ISBLANK(LitRev!HO45),".",LitRev!HO45)</f>
        <v>0</v>
      </c>
      <c r="HP45" s="25">
        <f>IF(ISBLANK(LitRev!HP45),".",LitRev!HP45)</f>
        <v>0</v>
      </c>
      <c r="HQ45" s="25">
        <f>IF(ISBLANK(LitRev!HQ45),".",LitRev!HQ45)</f>
        <v>0</v>
      </c>
      <c r="HR45" s="25">
        <f>IF(ISBLANK(LitRev!HR45),".",LitRev!HR45)</f>
        <v>0</v>
      </c>
      <c r="HS45" s="25">
        <f>IF(ISBLANK(LitRev!HS45),".",LitRev!HS45)</f>
        <v>0</v>
      </c>
      <c r="HT45" s="25">
        <f>IF(ISBLANK(LitRev!HT45),".",LitRev!HT45)</f>
        <v>0</v>
      </c>
      <c r="HU45" s="25">
        <f>IF(ISBLANK(LitRev!HU45),".",LitRev!HU45)</f>
        <v>0</v>
      </c>
      <c r="HV45" s="25">
        <f>IF(ISBLANK(LitRev!HV45),".",LitRev!HV45)</f>
        <v>0</v>
      </c>
      <c r="HW45" s="25">
        <f>IF(ISBLANK(LitRev!HW45),".",LitRev!HW45)</f>
        <v>0</v>
      </c>
      <c r="HX45" s="25">
        <f>IF(ISBLANK(LitRev!HX45),".",LitRev!HX45)</f>
        <v>0</v>
      </c>
      <c r="HY45" s="25">
        <f>IF(ISBLANK(LitRev!HY45),".",LitRev!HY45)</f>
        <v>0</v>
      </c>
      <c r="HZ45" s="25">
        <f>IF(ISBLANK(LitRev!HZ45),".",LitRev!HZ45)</f>
        <v>0</v>
      </c>
      <c r="IA45" s="25">
        <f>IF(ISBLANK(LitRev!IA45),".",LitRev!IA45)</f>
        <v>0</v>
      </c>
      <c r="IB45" s="25">
        <f>IF(ISBLANK(LitRev!IB45),".",LitRev!IB45)</f>
        <v>0</v>
      </c>
      <c r="IC45" s="25">
        <f>IF(ISBLANK(LitRev!IC45),".",LitRev!IC45)</f>
        <v>0</v>
      </c>
      <c r="ID45" s="25">
        <f>IF(ISBLANK(LitRev!ID45),".",LitRev!ID45)</f>
        <v>0</v>
      </c>
      <c r="IE45" s="25">
        <f>IF(ISBLANK(LitRev!IE45),".",LitRev!IE45)</f>
        <v>0</v>
      </c>
      <c r="IF45" s="25">
        <f>IF(ISBLANK(LitRev!IF45),".",LitRev!IF45)</f>
        <v>0</v>
      </c>
      <c r="IG45" s="25">
        <f>IF(ISBLANK(LitRev!IG45),".",LitRev!IG45)</f>
        <v>0</v>
      </c>
      <c r="IH45" s="25">
        <f>IF(ISBLANK(LitRev!IH45),".",LitRev!IH45)</f>
        <v>0</v>
      </c>
      <c r="II45" s="25">
        <f>IF(ISBLANK(LitRev!II45),".",LitRev!II45)</f>
        <v>0</v>
      </c>
      <c r="IJ45" s="25">
        <f>IF(ISBLANK(LitRev!IJ45),".",LitRev!IJ45)</f>
        <v>0</v>
      </c>
      <c r="IK45" s="25">
        <f>IF(ISBLANK(LitRev!IK45),".",LitRev!IK45)</f>
        <v>0</v>
      </c>
      <c r="IL45" s="25">
        <f>IF(ISBLANK(LitRev!IL45),".",LitRev!IL45)</f>
        <v>0</v>
      </c>
      <c r="IM45" s="25">
        <f>IF(ISBLANK(LitRev!IM45),".",LitRev!IM45)</f>
        <v>0</v>
      </c>
      <c r="IN45" s="25">
        <f>IF(ISBLANK(LitRev!IN45),".",LitRev!IN45)</f>
        <v>0</v>
      </c>
      <c r="IO45" s="25">
        <f>IF(ISBLANK(LitRev!IO45),".",LitRev!IO45)</f>
        <v>0</v>
      </c>
      <c r="IP45" s="25">
        <f>IF(ISBLANK(LitRev!IP45),".",LitRev!IP45)</f>
        <v>0</v>
      </c>
      <c r="IQ45" s="25">
        <f>IF(ISBLANK(LitRev!IQ45),".",LitRev!IQ45)</f>
        <v>0</v>
      </c>
      <c r="IR45" s="25">
        <f>IF(ISBLANK(LitRev!IR45),".",LitRev!IR45)</f>
        <v>0</v>
      </c>
      <c r="IS45" s="25">
        <f>IF(ISBLANK(LitRev!IS45),".",LitRev!IS45)</f>
        <v>0</v>
      </c>
      <c r="IT45" s="25">
        <f>IF(ISBLANK(LitRev!IT45),".",LitRev!IT45)</f>
        <v>0</v>
      </c>
      <c r="IU45" s="25">
        <f>IF(ISBLANK(LitRev!IU45),".",LitRev!IU45)</f>
        <v>0</v>
      </c>
      <c r="IV45" s="25">
        <f>IF(ISBLANK(LitRev!IV45),".",LitRev!IV45)</f>
        <v>0</v>
      </c>
      <c r="IW45" s="25">
        <f>IF(ISBLANK(LitRev!IW45),".",LitRev!IW45)</f>
        <v>0</v>
      </c>
      <c r="IX45" s="25">
        <f>IF(ISBLANK(LitRev!IX45),".",LitRev!IX45)</f>
        <v>0</v>
      </c>
      <c r="IY45" s="25">
        <f>IF(ISBLANK(LitRev!IY45),".",LitRev!IY45)</f>
        <v>0</v>
      </c>
      <c r="IZ45" s="25">
        <f>IF(ISBLANK(LitRev!IZ45),".",LitRev!IZ45)</f>
        <v>0</v>
      </c>
      <c r="JA45" s="25">
        <f>IF(ISBLANK(LitRev!JA45),".",LitRev!JA45)</f>
        <v>0</v>
      </c>
      <c r="JB45" s="25">
        <f>IF(ISBLANK(LitRev!JB45),".",LitRev!JB45)</f>
        <v>0</v>
      </c>
      <c r="JC45" s="25">
        <f>IF(ISBLANK(LitRev!JC45),".",LitRev!JC45)</f>
        <v>0</v>
      </c>
      <c r="JD45" s="25">
        <f>IF(ISBLANK(LitRev!JD45),".",LitRev!JD45)</f>
        <v>0</v>
      </c>
      <c r="JE45" s="25">
        <f>IF(ISBLANK(LitRev!JE45),".",LitRev!JE45)</f>
        <v>0</v>
      </c>
      <c r="JF45" s="25">
        <f>IF(ISBLANK(LitRev!JF45),".",LitRev!JF45)</f>
        <v>0</v>
      </c>
      <c r="JG45" s="25">
        <f>IF(ISBLANK(LitRev!JG45),".",LitRev!JG45)</f>
        <v>0</v>
      </c>
      <c r="JH45" s="25">
        <f>IF(ISBLANK(LitRev!JH45),".",LitRev!JH45)</f>
        <v>0</v>
      </c>
      <c r="JI45" s="25">
        <f>IF(ISBLANK(LitRev!JI45),".",LitRev!JI45)</f>
        <v>0</v>
      </c>
      <c r="JJ45" s="25">
        <f>IF(ISBLANK(LitRev!JJ45),".",LitRev!JJ45)</f>
        <v>0</v>
      </c>
      <c r="JK45" s="25">
        <f>IF(ISBLANK(LitRev!JK45),".",LitRev!JK45)</f>
        <v>0</v>
      </c>
      <c r="JL45" s="25">
        <f>IF(ISBLANK(LitRev!JL45),".",LitRev!JL45)</f>
        <v>0</v>
      </c>
      <c r="JM45" s="25">
        <f>IF(ISBLANK(LitRev!JM45),".",LitRev!JM45)</f>
        <v>0</v>
      </c>
      <c r="JN45" s="25">
        <f>IF(ISBLANK(LitRev!JN45),".",LitRev!JN45)</f>
        <v>0</v>
      </c>
      <c r="JO45" s="25">
        <f>IF(ISBLANK(LitRev!JO45),".",LitRev!JO45)</f>
        <v>0</v>
      </c>
      <c r="JP45" s="25">
        <f>IF(ISBLANK(LitRev!JP45),".",LitRev!JP45)</f>
        <v>0</v>
      </c>
      <c r="JQ45" s="25">
        <f>IF(ISBLANK(LitRev!JQ45),".",LitRev!JQ45)</f>
        <v>0</v>
      </c>
      <c r="JR45" s="25">
        <f>IF(ISBLANK(LitRev!JR45),".",LitRev!JR45)</f>
        <v>0</v>
      </c>
      <c r="JS45" s="25">
        <f>IF(ISBLANK(LitRev!JS45),".",LitRev!JS45)</f>
        <v>0</v>
      </c>
      <c r="JT45" s="25">
        <f>IF(ISBLANK(LitRev!JT45),".",LitRev!JT45)</f>
        <v>0</v>
      </c>
      <c r="JU45" s="25">
        <f>IF(ISBLANK(LitRev!JU45),".",LitRev!JU45)</f>
        <v>0</v>
      </c>
      <c r="JV45" s="25">
        <f>IF(ISBLANK(LitRev!JV45),".",LitRev!JV45)</f>
        <v>0</v>
      </c>
      <c r="JW45" s="25">
        <f>IF(ISBLANK(LitRev!JW45),".",LitRev!JW45)</f>
        <v>0</v>
      </c>
      <c r="JX45" s="25">
        <f>IF(ISBLANK(LitRev!JX45),".",LitRev!JX45)</f>
        <v>0</v>
      </c>
      <c r="JY45" s="25">
        <f>IF(ISBLANK(LitRev!JY45),".",LitRev!JY45)</f>
        <v>0</v>
      </c>
      <c r="JZ45" s="25">
        <f>IF(ISBLANK(LitRev!JZ45),".",LitRev!JZ45)</f>
        <v>0</v>
      </c>
      <c r="KA45" s="25">
        <f>IF(ISBLANK(LitRev!KA45),".",LitRev!KA45)</f>
        <v>0</v>
      </c>
      <c r="KB45" s="25">
        <f>IF(ISBLANK(LitRev!KB45),".",LitRev!KB45)</f>
        <v>0</v>
      </c>
      <c r="KC45" s="25">
        <f>IF(ISBLANK(LitRev!KC45),".",LitRev!KC45)</f>
        <v>0</v>
      </c>
      <c r="KD45" s="25">
        <f>IF(ISBLANK(LitRev!KD45),".",LitRev!KD45)</f>
        <v>0</v>
      </c>
      <c r="KE45" s="25">
        <f>IF(ISBLANK(LitRev!KE45),".",LitRev!KE45)</f>
        <v>0</v>
      </c>
      <c r="KF45" s="25">
        <f>IF(ISBLANK(LitRev!KF45),".",LitRev!KF45)</f>
        <v>0</v>
      </c>
      <c r="KG45" s="25">
        <f>IF(ISBLANK(LitRev!KG45),".",LitRev!KG45)</f>
        <v>0</v>
      </c>
      <c r="KH45" s="25">
        <f>IF(ISBLANK(LitRev!KH45),".",LitRev!KH45)</f>
        <v>0</v>
      </c>
      <c r="KI45" s="25">
        <f>IF(ISBLANK(LitRev!KI45),".",LitRev!KI45)</f>
        <v>0</v>
      </c>
      <c r="KJ45" s="25">
        <f>IF(ISBLANK(LitRev!KJ45),".",LitRev!KJ45)</f>
        <v>0</v>
      </c>
      <c r="KK45" s="25">
        <f>IF(ISBLANK(LitRev!KK45),".",LitRev!KK45)</f>
        <v>0</v>
      </c>
      <c r="KL45" s="25">
        <f>IF(ISBLANK(LitRev!KL45),".",LitRev!KL45)</f>
        <v>0</v>
      </c>
      <c r="KM45" s="25">
        <f>IF(ISBLANK(LitRev!KM45),".",LitRev!KM45)</f>
        <v>0</v>
      </c>
      <c r="KN45" s="25">
        <f>IF(ISBLANK(LitRev!KN45),".",LitRev!KN45)</f>
        <v>0</v>
      </c>
      <c r="KO45" s="25">
        <f>IF(ISBLANK(LitRev!KO45),".",LitRev!KO45)</f>
        <v>0</v>
      </c>
      <c r="KP45" s="25">
        <f>IF(ISBLANK(LitRev!KP45),".",LitRev!KP45)</f>
        <v>0</v>
      </c>
      <c r="KQ45" s="25">
        <f>IF(ISBLANK(LitRev!KQ45),".",LitRev!KQ45)</f>
        <v>0</v>
      </c>
      <c r="KR45" s="25">
        <f>IF(ISBLANK(LitRev!KR45),".",LitRev!KR45)</f>
        <v>0</v>
      </c>
      <c r="KS45" s="25">
        <f>IF(ISBLANK(LitRev!KS45),".",LitRev!KS45)</f>
        <v>0</v>
      </c>
      <c r="KT45" s="25">
        <f>IF(ISBLANK(LitRev!KT45),".",LitRev!KT45)</f>
        <v>0</v>
      </c>
      <c r="KU45" s="25">
        <f>IF(ISBLANK(LitRev!KU45),".",LitRev!KU45)</f>
        <v>0</v>
      </c>
      <c r="KV45" s="25">
        <f>IF(ISBLANK(LitRev!KV45),".",LitRev!KV45)</f>
        <v>0</v>
      </c>
      <c r="KW45" s="25">
        <f>IF(ISBLANK(LitRev!KW45),".",LitRev!KW45)</f>
        <v>0</v>
      </c>
      <c r="KX45" s="25">
        <f>IF(ISBLANK(LitRev!KX45),".",LitRev!KX45)</f>
        <v>0</v>
      </c>
      <c r="KY45" s="25">
        <f>IF(ISBLANK(LitRev!KY45),".",LitRev!KY45)</f>
        <v>0</v>
      </c>
      <c r="KZ45" s="25">
        <f>IF(ISBLANK(LitRev!KZ45),".",LitRev!KZ45)</f>
        <v>0</v>
      </c>
      <c r="LA45" s="25">
        <f>IF(ISBLANK(LitRev!LA45),".",LitRev!LA45)</f>
        <v>0</v>
      </c>
      <c r="LB45" s="25">
        <f>IF(ISBLANK(LitRev!LB45),".",LitRev!LB45)</f>
        <v>0</v>
      </c>
      <c r="LC45" s="25">
        <f>IF(ISBLANK(LitRev!LC45),".",LitRev!LC45)</f>
        <v>0</v>
      </c>
      <c r="LD45" s="25">
        <f>IF(ISBLANK(LitRev!LD45),".",LitRev!LD45)</f>
        <v>0</v>
      </c>
      <c r="LE45" s="25">
        <f>IF(ISBLANK(LitRev!LE45),".",LitRev!LE45)</f>
        <v>0</v>
      </c>
      <c r="LF45" s="25">
        <f>IF(ISBLANK(LitRev!LF45),".",LitRev!LF45)</f>
        <v>0</v>
      </c>
      <c r="LG45" s="25">
        <f>IF(ISBLANK(LitRev!LG45),".",LitRev!LG45)</f>
        <v>0</v>
      </c>
      <c r="LH45" s="25">
        <f>IF(ISBLANK(LitRev!LH45),".",LitRev!LH45)</f>
        <v>0</v>
      </c>
      <c r="LI45" s="25">
        <f>IF(ISBLANK(LitRev!LI45),".",LitRev!LI45)</f>
        <v>1</v>
      </c>
      <c r="LJ45" s="25">
        <f>IF(ISBLANK(LitRev!LJ45),".",LitRev!LJ45)</f>
        <v>1</v>
      </c>
      <c r="LK45" s="25">
        <f>IF(ISBLANK(LitRev!LK45),".",LitRev!LK45)</f>
        <v>0</v>
      </c>
      <c r="LL45" s="25">
        <f>IF(ISBLANK(LitRev!LL45),".",LitRev!LL45)</f>
        <v>0</v>
      </c>
      <c r="LM45" s="25">
        <f>IF(ISBLANK(LitRev!LM45),".",LitRev!LM45)</f>
        <v>0</v>
      </c>
      <c r="LN45" s="25">
        <f>IF(ISBLANK(LitRev!LN45),".",LitRev!LN45)</f>
        <v>0</v>
      </c>
      <c r="LO45" s="25">
        <f>IF(ISBLANK(LitRev!LO45),".",LitRev!LO45)</f>
        <v>0</v>
      </c>
      <c r="LP45" s="25">
        <f>IF(ISBLANK(LitRev!LP45),".",LitRev!LP45)</f>
        <v>0</v>
      </c>
      <c r="LQ45" s="25">
        <f>IF(ISBLANK(LitRev!LQ45),".",LitRev!LQ45)</f>
        <v>0</v>
      </c>
      <c r="LR45" s="25">
        <f>IF(ISBLANK(LitRev!LR45),".",LitRev!LR45)</f>
        <v>0</v>
      </c>
      <c r="LS45" s="25">
        <f>IF(ISBLANK(LitRev!LS45),".",LitRev!LS45)</f>
        <v>0</v>
      </c>
      <c r="LT45" s="25">
        <f>IF(ISBLANK(LitRev!LT45),".",LitRev!LT45)</f>
        <v>0</v>
      </c>
      <c r="LU45" s="25">
        <f>IF(ISBLANK(LitRev!LU45),".",LitRev!LU45)</f>
        <v>0</v>
      </c>
      <c r="LV45" s="25">
        <f>IF(ISBLANK(LitRev!LV45),".",LitRev!LV45)</f>
        <v>0</v>
      </c>
      <c r="LW45" s="25">
        <f>IF(ISBLANK(LitRev!LW45),".",LitRev!LW45)</f>
        <v>0</v>
      </c>
      <c r="LX45" s="25">
        <f>IF(ISBLANK(LitRev!LX45),".",LitRev!LX45)</f>
        <v>0</v>
      </c>
      <c r="LY45" s="25">
        <f>IF(ISBLANK(LitRev!LY45),".",LitRev!LY45)</f>
        <v>0</v>
      </c>
      <c r="LZ45" s="25">
        <f>IF(ISBLANK(LitRev!LZ45),".",LitRev!LZ45)</f>
        <v>0</v>
      </c>
      <c r="MA45" s="25">
        <f>IF(ISBLANK(LitRev!MA45),".",LitRev!MA45)</f>
        <v>0</v>
      </c>
      <c r="MB45" s="25">
        <f>IF(ISBLANK(LitRev!MB45),".",LitRev!MB45)</f>
        <v>0</v>
      </c>
      <c r="MC45" s="25">
        <f>IF(ISBLANK(LitRev!MC45),".",LitRev!MC45)</f>
        <v>0</v>
      </c>
      <c r="MD45" s="25">
        <f>IF(ISBLANK(LitRev!MD45),".",LitRev!MD45)</f>
        <v>0</v>
      </c>
      <c r="ME45" s="25">
        <f>IF(ISBLANK(LitRev!ME45),".",LitRev!ME45)</f>
        <v>0</v>
      </c>
      <c r="MF45" s="25">
        <f>IF(ISBLANK(LitRev!MF45),".",LitRev!MF45)</f>
        <v>1</v>
      </c>
      <c r="MG45" s="25">
        <f>IF(ISBLANK(LitRev!MG45),".",LitRev!MG45)</f>
        <v>1</v>
      </c>
      <c r="MH45" s="25">
        <f>IF(ISBLANK(LitRev!MH45),".",LitRev!MH45)</f>
        <v>0</v>
      </c>
      <c r="MI45" s="25">
        <f>IF(ISBLANK(LitRev!MI45),".",LitRev!MI45)</f>
        <v>0</v>
      </c>
      <c r="MJ45" s="25">
        <f>IF(ISBLANK(LitRev!MJ45),".",LitRev!MJ45)</f>
        <v>0</v>
      </c>
      <c r="MK45" s="25">
        <f>IF(ISBLANK(LitRev!MK45),".",LitRev!MK45)</f>
        <v>0</v>
      </c>
      <c r="ML45" s="25">
        <f>IF(ISBLANK(LitRev!ML45),".",LitRev!ML45)</f>
        <v>0</v>
      </c>
      <c r="MM45" s="25">
        <f>IF(ISBLANK(LitRev!MM45),".",LitRev!MM45)</f>
        <v>0</v>
      </c>
      <c r="MN45" s="25">
        <f>IF(ISBLANK(LitRev!MN45),".",LitRev!MN45)</f>
        <v>0</v>
      </c>
      <c r="MO45" s="25">
        <f>IF(ISBLANK(LitRev!MO45),".",LitRev!MO45)</f>
        <v>0</v>
      </c>
      <c r="MP45" s="25">
        <f>IF(ISBLANK(LitRev!MP45),".",LitRev!MP45)</f>
        <v>0</v>
      </c>
      <c r="MQ45" s="25">
        <f>IF(ISBLANK(LitRev!MQ45),".",LitRev!MQ45)</f>
        <v>0</v>
      </c>
      <c r="MR45" s="25">
        <f>IF(ISBLANK(LitRev!MR45),".",LitRev!MR45)</f>
        <v>0</v>
      </c>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5"/>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5"/>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5"/>
      <c r="RK45" s="25"/>
      <c r="RL45" s="25"/>
      <c r="RM45" s="25"/>
      <c r="RN45" s="25"/>
      <c r="RO45" s="25"/>
    </row>
    <row r="46" spans="1:483" x14ac:dyDescent="0.25">
      <c r="A46" s="43"/>
      <c r="C46" s="25" t="str">
        <f>IF(ISBLANK(LitRev!C46),".",LitRev!C46)</f>
        <v>.</v>
      </c>
      <c r="D46" s="25" t="str">
        <f>IF(ISBLANK(LitRev!D46),".",LitRev!D46)</f>
        <v>.</v>
      </c>
      <c r="E46" s="25" t="str">
        <f>IF(ISBLANK(LitRev!E46),".",LitRev!E46)</f>
        <v>.</v>
      </c>
      <c r="F46" s="25" t="str">
        <f>IF(ISBLANK(LitRev!F46),".",LitRev!F46)</f>
        <v>.</v>
      </c>
      <c r="G46" s="25" t="str">
        <f>IF(ISBLANK(LitRev!G46),".",LitRev!G46)</f>
        <v>.</v>
      </c>
      <c r="H46" s="25" t="str">
        <f>IF(ISBLANK(LitRev!H46),".",LitRev!H46)</f>
        <v>.</v>
      </c>
      <c r="I46" s="25" t="str">
        <f>IF(ISBLANK(LitRev!I46),".",LitRev!I46)</f>
        <v>.</v>
      </c>
      <c r="J46" s="25" t="str">
        <f>IF(ISBLANK(LitRev!J46),".",LitRev!J46)</f>
        <v>.</v>
      </c>
      <c r="K46" s="25" t="str">
        <f>IF(ISBLANK(LitRev!K46),".",LitRev!K46)</f>
        <v>.</v>
      </c>
      <c r="L46" s="25" t="str">
        <f>IF(ISBLANK(LitRev!L46),".",LitRev!L46)</f>
        <v>.</v>
      </c>
      <c r="M46" s="25" t="str">
        <f>IF(ISBLANK(LitRev!M46),".",LitRev!M46)</f>
        <v>.</v>
      </c>
      <c r="N46" s="25" t="str">
        <f>IF(ISBLANK(LitRev!N46),".",LitRev!N46)</f>
        <v>.</v>
      </c>
      <c r="O46" s="25" t="str">
        <f>IF(ISBLANK(LitRev!O46),".",LitRev!O46)</f>
        <v>.</v>
      </c>
      <c r="P46" s="25" t="str">
        <f>IF(ISBLANK(LitRev!P46),".",LitRev!P46)</f>
        <v>.</v>
      </c>
      <c r="Q46" s="25" t="str">
        <f>IF(ISBLANK(LitRev!Q46),".",LitRev!Q46)</f>
        <v>.</v>
      </c>
      <c r="R46" s="25" t="str">
        <f>IF(ISBLANK(LitRev!R46),".",LitRev!R46)</f>
        <v>.</v>
      </c>
      <c r="S46" s="25" t="str">
        <f>IF(ISBLANK(LitRev!S46),".",LitRev!S46)</f>
        <v>.</v>
      </c>
      <c r="T46" s="25" t="str">
        <f>IF(ISBLANK(LitRev!T46),".",LitRev!T46)</f>
        <v>.</v>
      </c>
      <c r="U46" s="25" t="str">
        <f>IF(ISBLANK(LitRev!U46),".",LitRev!U46)</f>
        <v>.</v>
      </c>
      <c r="V46" s="25" t="str">
        <f>IF(ISBLANK(LitRev!V46),".",LitRev!V46)</f>
        <v>.</v>
      </c>
      <c r="W46" s="25" t="str">
        <f>IF(ISBLANK(LitRev!W46),".",LitRev!W46)</f>
        <v>.</v>
      </c>
      <c r="X46" s="25" t="str">
        <f>IF(ISBLANK(LitRev!X46),".",LitRev!X46)</f>
        <v>.</v>
      </c>
      <c r="Y46" s="25" t="str">
        <f>IF(ISBLANK(LitRev!Y46),".",LitRev!Y46)</f>
        <v>.</v>
      </c>
      <c r="Z46" s="25" t="str">
        <f>IF(ISBLANK(LitRev!Z46),".",LitRev!Z46)</f>
        <v>.</v>
      </c>
      <c r="AA46" s="25" t="str">
        <f>IF(ISBLANK(LitRev!AA46),".",LitRev!AA46)</f>
        <v>.</v>
      </c>
      <c r="AB46" s="25" t="str">
        <f>IF(ISBLANK(LitRev!AB46),".",LitRev!AB46)</f>
        <v>.</v>
      </c>
      <c r="AC46" s="25" t="str">
        <f>IF(ISBLANK(LitRev!AC46),".",LitRev!AC46)</f>
        <v>.</v>
      </c>
      <c r="AD46" s="25" t="str">
        <f>IF(ISBLANK(LitRev!AD46),".",LitRev!AD46)</f>
        <v>.</v>
      </c>
      <c r="AE46" s="25" t="str">
        <f>IF(ISBLANK(LitRev!AE46),".",LitRev!AE46)</f>
        <v>.</v>
      </c>
      <c r="AF46" s="25" t="str">
        <f>IF(ISBLANK(LitRev!AF46),".",LitRev!AF46)</f>
        <v>.</v>
      </c>
      <c r="AG46" s="25" t="str">
        <f>IF(ISBLANK(LitRev!AG46),".",LitRev!AG46)</f>
        <v>.</v>
      </c>
      <c r="AH46" s="25" t="str">
        <f>IF(ISBLANK(LitRev!AH46),".",LitRev!AH46)</f>
        <v>.</v>
      </c>
      <c r="AI46" s="25" t="str">
        <f>IF(ISBLANK(LitRev!AI46),".",LitRev!AI46)</f>
        <v>.</v>
      </c>
      <c r="AJ46" s="25" t="str">
        <f>IF(ISBLANK(LitRev!AJ46),".",LitRev!AJ46)</f>
        <v>.</v>
      </c>
      <c r="AK46" s="25" t="str">
        <f>IF(ISBLANK(LitRev!AK46),".",LitRev!AK46)</f>
        <v>.</v>
      </c>
      <c r="AL46" s="25" t="str">
        <f>IF(ISBLANK(LitRev!AL46),".",LitRev!AL46)</f>
        <v>.</v>
      </c>
      <c r="AM46" s="25" t="str">
        <f>IF(ISBLANK(LitRev!AM46),".",LitRev!AM46)</f>
        <v>.</v>
      </c>
      <c r="AN46" s="25" t="str">
        <f>IF(ISBLANK(LitRev!AN46),".",LitRev!AN46)</f>
        <v>.</v>
      </c>
      <c r="AO46" s="25" t="str">
        <f>IF(ISBLANK(LitRev!AO46),".",LitRev!AO46)</f>
        <v>.</v>
      </c>
      <c r="AP46" s="25" t="str">
        <f>IF(ISBLANK(LitRev!AP46),".",LitRev!AP46)</f>
        <v>.</v>
      </c>
      <c r="AQ46" s="25" t="str">
        <f>IF(ISBLANK(LitRev!AQ46),".",LitRev!AQ46)</f>
        <v>.</v>
      </c>
      <c r="AR46" s="25" t="str">
        <f>IF(ISBLANK(LitRev!AR46),".",LitRev!AR46)</f>
        <v>.</v>
      </c>
      <c r="AS46" s="25" t="str">
        <f>IF(ISBLANK(LitRev!AS46),".",LitRev!AS46)</f>
        <v>.</v>
      </c>
      <c r="AT46" s="25" t="str">
        <f>IF(ISBLANK(LitRev!AT46),".",LitRev!AT46)</f>
        <v>.</v>
      </c>
      <c r="AU46" s="25" t="str">
        <f>IF(ISBLANK(LitRev!AU46),".",LitRev!AU46)</f>
        <v>.</v>
      </c>
      <c r="AV46" s="25" t="str">
        <f>IF(ISBLANK(LitRev!AV46),".",LitRev!AV46)</f>
        <v>.</v>
      </c>
      <c r="AW46" s="25" t="str">
        <f>IF(ISBLANK(LitRev!AW46),".",LitRev!AW46)</f>
        <v>.</v>
      </c>
      <c r="AX46" s="25" t="str">
        <f>IF(ISBLANK(LitRev!AX46),".",LitRev!AX46)</f>
        <v>.</v>
      </c>
      <c r="AY46" s="25" t="str">
        <f>IF(ISBLANK(LitRev!AY46),".",LitRev!AY46)</f>
        <v>.</v>
      </c>
      <c r="AZ46" s="25" t="str">
        <f>IF(ISBLANK(LitRev!AZ46),".",LitRev!AZ46)</f>
        <v>.</v>
      </c>
      <c r="BA46" s="25" t="str">
        <f>IF(ISBLANK(LitRev!BA46),".",LitRev!BA46)</f>
        <v>.</v>
      </c>
      <c r="BB46" s="25" t="str">
        <f>IF(ISBLANK(LitRev!BB46),".",LitRev!BB46)</f>
        <v>.</v>
      </c>
      <c r="BC46" s="25" t="str">
        <f>IF(ISBLANK(LitRev!BC46),".",LitRev!BC46)</f>
        <v>.</v>
      </c>
      <c r="BD46" s="25" t="str">
        <f>IF(ISBLANK(LitRev!BD46),".",LitRev!BD46)</f>
        <v>.</v>
      </c>
      <c r="BE46" s="25" t="str">
        <f>IF(ISBLANK(LitRev!BE46),".",LitRev!BE46)</f>
        <v>.</v>
      </c>
      <c r="BF46" s="25" t="str">
        <f>IF(ISBLANK(LitRev!BF46),".",LitRev!BF46)</f>
        <v>.</v>
      </c>
      <c r="BG46" s="25" t="str">
        <f>IF(ISBLANK(LitRev!BG46),".",LitRev!BG46)</f>
        <v>.</v>
      </c>
      <c r="BH46" s="25" t="str">
        <f>IF(ISBLANK(LitRev!BH46),".",LitRev!BH46)</f>
        <v>.</v>
      </c>
      <c r="BI46" s="25" t="str">
        <f>IF(ISBLANK(LitRev!BI46),".",LitRev!BI46)</f>
        <v>.</v>
      </c>
      <c r="BJ46" s="25" t="str">
        <f>IF(ISBLANK(LitRev!BJ46),".",LitRev!BJ46)</f>
        <v>.</v>
      </c>
      <c r="BK46" s="25" t="str">
        <f>IF(ISBLANK(LitRev!BK46),".",LitRev!BK46)</f>
        <v>.</v>
      </c>
      <c r="BL46" s="25" t="str">
        <f>IF(ISBLANK(LitRev!BL46),".",LitRev!BL46)</f>
        <v>.</v>
      </c>
      <c r="BM46" s="25" t="str">
        <f>IF(ISBLANK(LitRev!BM46),".",LitRev!BM46)</f>
        <v>.</v>
      </c>
      <c r="BN46" s="25" t="str">
        <f>IF(ISBLANK(LitRev!BN46),".",LitRev!BN46)</f>
        <v>.</v>
      </c>
      <c r="BO46" s="25" t="str">
        <f>IF(ISBLANK(LitRev!BO46),".",LitRev!BO46)</f>
        <v>.</v>
      </c>
      <c r="BP46" s="25" t="str">
        <f>IF(ISBLANK(LitRev!BP46),".",LitRev!BP46)</f>
        <v>.</v>
      </c>
      <c r="BQ46" s="25" t="str">
        <f>IF(ISBLANK(LitRev!BQ46),".",LitRev!BQ46)</f>
        <v>.</v>
      </c>
      <c r="BR46" s="25" t="str">
        <f>IF(ISBLANK(LitRev!BR46),".",LitRev!BR46)</f>
        <v>.</v>
      </c>
      <c r="BS46" s="25" t="str">
        <f>IF(ISBLANK(LitRev!BS46),".",LitRev!BS46)</f>
        <v>.</v>
      </c>
      <c r="BT46" s="25" t="str">
        <f>IF(ISBLANK(LitRev!BT46),".",LitRev!BT46)</f>
        <v>.</v>
      </c>
      <c r="BU46" s="25" t="str">
        <f>IF(ISBLANK(LitRev!BU46),".",LitRev!BU46)</f>
        <v>.</v>
      </c>
      <c r="BV46" s="25" t="str">
        <f>IF(ISBLANK(LitRev!BV46),".",LitRev!BV46)</f>
        <v>.</v>
      </c>
      <c r="BW46" s="25" t="str">
        <f>IF(ISBLANK(LitRev!BW46),".",LitRev!BW46)</f>
        <v>.</v>
      </c>
      <c r="BX46" s="25" t="str">
        <f>IF(ISBLANK(LitRev!BX46),".",LitRev!BX46)</f>
        <v>.</v>
      </c>
      <c r="BY46" s="25" t="str">
        <f>IF(ISBLANK(LitRev!BY46),".",LitRev!BY46)</f>
        <v>.</v>
      </c>
      <c r="BZ46" s="25" t="str">
        <f>IF(ISBLANK(LitRev!BZ46),".",LitRev!BZ46)</f>
        <v>.</v>
      </c>
      <c r="CA46" s="25" t="str">
        <f>IF(ISBLANK(LitRev!CA46),".",LitRev!CA46)</f>
        <v>.</v>
      </c>
      <c r="CB46" s="25" t="str">
        <f>IF(ISBLANK(LitRev!CB46),".",LitRev!CB46)</f>
        <v>.</v>
      </c>
      <c r="CC46" s="25" t="str">
        <f>IF(ISBLANK(LitRev!CC46),".",LitRev!CC46)</f>
        <v>.</v>
      </c>
      <c r="CD46" s="25" t="str">
        <f>IF(ISBLANK(LitRev!CD46),".",LitRev!CD46)</f>
        <v>.</v>
      </c>
      <c r="CE46" s="25" t="str">
        <f>IF(ISBLANK(LitRev!CE46),".",LitRev!CE46)</f>
        <v>.</v>
      </c>
      <c r="CF46" s="25" t="str">
        <f>IF(ISBLANK(LitRev!CF46),".",LitRev!CF46)</f>
        <v>.</v>
      </c>
      <c r="CG46" s="25" t="str">
        <f>IF(ISBLANK(LitRev!CG46),".",LitRev!CG46)</f>
        <v>.</v>
      </c>
      <c r="CH46" s="25" t="str">
        <f>IF(ISBLANK(LitRev!CH46),".",LitRev!CH46)</f>
        <v>.</v>
      </c>
      <c r="CI46" s="25" t="str">
        <f>IF(ISBLANK(LitRev!CI46),".",LitRev!CI46)</f>
        <v>.</v>
      </c>
      <c r="CJ46" s="25" t="str">
        <f>IF(ISBLANK(LitRev!CJ46),".",LitRev!CJ46)</f>
        <v>.</v>
      </c>
      <c r="CK46" s="25" t="str">
        <f>IF(ISBLANK(LitRev!CK46),".",LitRev!CK46)</f>
        <v>.</v>
      </c>
      <c r="CL46" s="25" t="str">
        <f>IF(ISBLANK(LitRev!CL46),".",LitRev!CL46)</f>
        <v>.</v>
      </c>
      <c r="CM46" s="25" t="str">
        <f>IF(ISBLANK(LitRev!CM46),".",LitRev!CM46)</f>
        <v>.</v>
      </c>
      <c r="CN46" s="25" t="str">
        <f>IF(ISBLANK(LitRev!CN46),".",LitRev!CN46)</f>
        <v>.</v>
      </c>
      <c r="CO46" s="25" t="str">
        <f>IF(ISBLANK(LitRev!CO46),".",LitRev!CO46)</f>
        <v>.</v>
      </c>
      <c r="CP46" s="25" t="str">
        <f>IF(ISBLANK(LitRev!CP46),".",LitRev!CP46)</f>
        <v>.</v>
      </c>
      <c r="CQ46" s="25" t="str">
        <f>IF(ISBLANK(LitRev!CQ46),".",LitRev!CQ46)</f>
        <v>.</v>
      </c>
      <c r="CR46" s="25" t="str">
        <f>IF(ISBLANK(LitRev!CR46),".",LitRev!CR46)</f>
        <v>.</v>
      </c>
      <c r="CS46" s="25" t="str">
        <f>IF(ISBLANK(LitRev!CS46),".",LitRev!CS46)</f>
        <v>.</v>
      </c>
      <c r="CT46" s="25" t="str">
        <f>IF(ISBLANK(LitRev!CT46),".",LitRev!CT46)</f>
        <v>.</v>
      </c>
      <c r="CU46" s="25" t="str">
        <f>IF(ISBLANK(LitRev!CU46),".",LitRev!CU46)</f>
        <v>.</v>
      </c>
      <c r="CV46" s="25" t="str">
        <f>IF(ISBLANK(LitRev!CV46),".",LitRev!CV46)</f>
        <v>.</v>
      </c>
      <c r="CW46" s="25" t="str">
        <f>IF(ISBLANK(LitRev!CW46),".",LitRev!CW46)</f>
        <v>.</v>
      </c>
      <c r="CX46" s="25" t="str">
        <f>IF(ISBLANK(LitRev!CX46),".",LitRev!CX46)</f>
        <v>.</v>
      </c>
      <c r="CY46" s="25" t="str">
        <f>IF(ISBLANK(LitRev!CY46),".",LitRev!CY46)</f>
        <v>.</v>
      </c>
      <c r="CZ46" s="25" t="str">
        <f>IF(ISBLANK(LitRev!CZ46),".",LitRev!CZ46)</f>
        <v>.</v>
      </c>
      <c r="DA46" s="25" t="str">
        <f>IF(ISBLANK(LitRev!DA46),".",LitRev!DA46)</f>
        <v>.</v>
      </c>
      <c r="DB46" s="25" t="str">
        <f>IF(ISBLANK(LitRev!DB46),".",LitRev!DB46)</f>
        <v>.</v>
      </c>
      <c r="DC46" s="25" t="str">
        <f>IF(ISBLANK(LitRev!DC46),".",LitRev!DC46)</f>
        <v>.</v>
      </c>
      <c r="DD46" s="25" t="str">
        <f>IF(ISBLANK(LitRev!DD46),".",LitRev!DD46)</f>
        <v>.</v>
      </c>
      <c r="DE46" s="25" t="str">
        <f>IF(ISBLANK(LitRev!DE46),".",LitRev!DE46)</f>
        <v>.</v>
      </c>
      <c r="DF46" s="25" t="str">
        <f>IF(ISBLANK(LitRev!DF46),".",LitRev!DF46)</f>
        <v>.</v>
      </c>
      <c r="DG46" s="25" t="str">
        <f>IF(ISBLANK(LitRev!DG46),".",LitRev!DG46)</f>
        <v>.</v>
      </c>
      <c r="DH46" s="25" t="str">
        <f>IF(ISBLANK(LitRev!DH46),".",LitRev!DH46)</f>
        <v>.</v>
      </c>
      <c r="DI46" s="25" t="str">
        <f>IF(ISBLANK(LitRev!DI46),".",LitRev!DI46)</f>
        <v>.</v>
      </c>
      <c r="DJ46" s="25" t="str">
        <f>IF(ISBLANK(LitRev!DJ46),".",LitRev!DJ46)</f>
        <v>.</v>
      </c>
      <c r="DK46" s="25" t="str">
        <f>IF(ISBLANK(LitRev!DK46),".",LitRev!DK46)</f>
        <v>.</v>
      </c>
      <c r="DL46" s="25" t="str">
        <f>IF(ISBLANK(LitRev!DL46),".",LitRev!DL46)</f>
        <v>.</v>
      </c>
      <c r="DM46" s="25" t="str">
        <f>IF(ISBLANK(LitRev!DM46),".",LitRev!DM46)</f>
        <v>.</v>
      </c>
      <c r="DN46" s="25" t="str">
        <f>IF(ISBLANK(LitRev!DN46),".",LitRev!DN46)</f>
        <v>.</v>
      </c>
      <c r="DO46" s="25" t="str">
        <f>IF(ISBLANK(LitRev!DO46),".",LitRev!DO46)</f>
        <v>.</v>
      </c>
      <c r="DP46" s="25" t="str">
        <f>IF(ISBLANK(LitRev!DP46),".",LitRev!DP46)</f>
        <v>.</v>
      </c>
      <c r="DQ46" s="25" t="str">
        <f>IF(ISBLANK(LitRev!DQ46),".",LitRev!DQ46)</f>
        <v>.</v>
      </c>
      <c r="DR46" s="25" t="str">
        <f>IF(ISBLANK(LitRev!DR46),".",LitRev!DR46)</f>
        <v>.</v>
      </c>
      <c r="DS46" s="25" t="str">
        <f>IF(ISBLANK(LitRev!DS46),".",LitRev!DS46)</f>
        <v>.</v>
      </c>
      <c r="DT46" s="25" t="str">
        <f>IF(ISBLANK(LitRev!DT46),".",LitRev!DT46)</f>
        <v>.</v>
      </c>
      <c r="DU46" s="25" t="str">
        <f>IF(ISBLANK(LitRev!DU46),".",LitRev!DU46)</f>
        <v>.</v>
      </c>
      <c r="DV46" s="25" t="str">
        <f>IF(ISBLANK(LitRev!DV46),".",LitRev!DV46)</f>
        <v>.</v>
      </c>
      <c r="DW46" s="25" t="str">
        <f>IF(ISBLANK(LitRev!DW46),".",LitRev!DW46)</f>
        <v>.</v>
      </c>
      <c r="DX46" s="25" t="str">
        <f>IF(ISBLANK(LitRev!DX46),".",LitRev!DX46)</f>
        <v>.</v>
      </c>
      <c r="DY46" s="25" t="str">
        <f>IF(ISBLANK(LitRev!DY46),".",LitRev!DY46)</f>
        <v>.</v>
      </c>
      <c r="DZ46" s="25" t="str">
        <f>IF(ISBLANK(LitRev!DZ46),".",LitRev!DZ46)</f>
        <v>.</v>
      </c>
      <c r="EA46" s="25" t="str">
        <f>IF(ISBLANK(LitRev!EA46),".",LitRev!EA46)</f>
        <v>.</v>
      </c>
      <c r="EB46" s="25" t="str">
        <f>IF(ISBLANK(LitRev!EB46),".",LitRev!EB46)</f>
        <v>.</v>
      </c>
      <c r="EC46" s="25" t="str">
        <f>IF(ISBLANK(LitRev!EC46),".",LitRev!EC46)</f>
        <v>.</v>
      </c>
      <c r="ED46" s="25" t="str">
        <f>IF(ISBLANK(LitRev!ED46),".",LitRev!ED46)</f>
        <v>.</v>
      </c>
      <c r="EE46" s="25" t="str">
        <f>IF(ISBLANK(LitRev!EE46),".",LitRev!EE46)</f>
        <v>.</v>
      </c>
      <c r="EF46" s="25" t="str">
        <f>IF(ISBLANK(LitRev!EF46),".",LitRev!EF46)</f>
        <v>.</v>
      </c>
      <c r="EG46" s="25" t="str">
        <f>IF(ISBLANK(LitRev!EG46),".",LitRev!EG46)</f>
        <v>.</v>
      </c>
      <c r="EH46" s="25" t="str">
        <f>IF(ISBLANK(LitRev!EH46),".",LitRev!EH46)</f>
        <v>.</v>
      </c>
      <c r="EI46" s="25" t="str">
        <f>IF(ISBLANK(LitRev!EI46),".",LitRev!EI46)</f>
        <v>.</v>
      </c>
      <c r="EJ46" s="25" t="str">
        <f>IF(ISBLANK(LitRev!EJ46),".",LitRev!EJ46)</f>
        <v>.</v>
      </c>
      <c r="EK46" s="25" t="str">
        <f>IF(ISBLANK(LitRev!EK46),".",LitRev!EK46)</f>
        <v>.</v>
      </c>
      <c r="EL46" s="25" t="str">
        <f>IF(ISBLANK(LitRev!EL46),".",LitRev!EL46)</f>
        <v>.</v>
      </c>
      <c r="EM46" s="25" t="str">
        <f>IF(ISBLANK(LitRev!EM46),".",LitRev!EM46)</f>
        <v>.</v>
      </c>
      <c r="EN46" s="25" t="str">
        <f>IF(ISBLANK(LitRev!EN46),".",LitRev!EN46)</f>
        <v>.</v>
      </c>
      <c r="EO46" s="25" t="str">
        <f>IF(ISBLANK(LitRev!EO46),".",LitRev!EO46)</f>
        <v>.</v>
      </c>
      <c r="EP46" s="25" t="str">
        <f>IF(ISBLANK(LitRev!EP46),".",LitRev!EP46)</f>
        <v>.</v>
      </c>
      <c r="EQ46" s="25" t="str">
        <f>IF(ISBLANK(LitRev!EQ46),".",LitRev!EQ46)</f>
        <v>.</v>
      </c>
      <c r="ER46" s="25" t="str">
        <f>IF(ISBLANK(LitRev!ER46),".",LitRev!ER46)</f>
        <v>.</v>
      </c>
      <c r="ES46" s="25" t="str">
        <f>IF(ISBLANK(LitRev!ES46),".",LitRev!ES46)</f>
        <v>.</v>
      </c>
      <c r="ET46" s="25" t="str">
        <f>IF(ISBLANK(LitRev!ET46),".",LitRev!ET46)</f>
        <v>.</v>
      </c>
      <c r="EU46" s="25" t="str">
        <f>IF(ISBLANK(LitRev!EU46),".",LitRev!EU46)</f>
        <v>.</v>
      </c>
      <c r="EV46" s="25" t="str">
        <f>IF(ISBLANK(LitRev!EV46),".",LitRev!EV46)</f>
        <v>.</v>
      </c>
      <c r="EW46" s="25" t="str">
        <f>IF(ISBLANK(LitRev!EW46),".",LitRev!EW46)</f>
        <v>.</v>
      </c>
      <c r="EX46" s="25" t="str">
        <f>IF(ISBLANK(LitRev!EX46),".",LitRev!EX46)</f>
        <v>.</v>
      </c>
      <c r="EY46" s="25" t="str">
        <f>IF(ISBLANK(LitRev!EY46),".",LitRev!EY46)</f>
        <v>.</v>
      </c>
      <c r="EZ46" s="25" t="str">
        <f>IF(ISBLANK(LitRev!EZ46),".",LitRev!EZ46)</f>
        <v>.</v>
      </c>
      <c r="FA46" s="25" t="str">
        <f>IF(ISBLANK(LitRev!FA46),".",LitRev!FA46)</f>
        <v>.</v>
      </c>
      <c r="FB46" s="25" t="str">
        <f>IF(ISBLANK(LitRev!FB46),".",LitRev!FB46)</f>
        <v>.</v>
      </c>
      <c r="FC46" s="25" t="str">
        <f>IF(ISBLANK(LitRev!FC46),".",LitRev!FC46)</f>
        <v>.</v>
      </c>
      <c r="FD46" s="25" t="str">
        <f>IF(ISBLANK(LitRev!FD46),".",LitRev!FD46)</f>
        <v>.</v>
      </c>
      <c r="FE46" s="25" t="str">
        <f>IF(ISBLANK(LitRev!FE46),".",LitRev!FE46)</f>
        <v>.</v>
      </c>
      <c r="FF46" s="25" t="str">
        <f>IF(ISBLANK(LitRev!FF46),".",LitRev!FF46)</f>
        <v>.</v>
      </c>
      <c r="FG46" s="25" t="str">
        <f>IF(ISBLANK(LitRev!FG46),".",LitRev!FG46)</f>
        <v>.</v>
      </c>
      <c r="FH46" s="25" t="str">
        <f>IF(ISBLANK(LitRev!FH46),".",LitRev!FH46)</f>
        <v>.</v>
      </c>
      <c r="FI46" s="25" t="str">
        <f>IF(ISBLANK(LitRev!FI46),".",LitRev!FI46)</f>
        <v>.</v>
      </c>
      <c r="FJ46" s="25" t="str">
        <f>IF(ISBLANK(LitRev!FJ46),".",LitRev!FJ46)</f>
        <v>.</v>
      </c>
      <c r="FK46" s="25" t="str">
        <f>IF(ISBLANK(LitRev!FK46),".",LitRev!FK46)</f>
        <v>.</v>
      </c>
      <c r="FL46" s="25" t="str">
        <f>IF(ISBLANK(LitRev!FL46),".",LitRev!FL46)</f>
        <v>.</v>
      </c>
      <c r="FM46" s="25" t="str">
        <f>IF(ISBLANK(LitRev!FM46),".",LitRev!FM46)</f>
        <v>.</v>
      </c>
      <c r="FN46" s="25" t="str">
        <f>IF(ISBLANK(LitRev!FN46),".",LitRev!FN46)</f>
        <v>.</v>
      </c>
      <c r="FO46" s="25" t="str">
        <f>IF(ISBLANK(LitRev!FO46),".",LitRev!FO46)</f>
        <v>.</v>
      </c>
      <c r="FP46" s="25" t="str">
        <f>IF(ISBLANK(LitRev!FP46),".",LitRev!FP46)</f>
        <v>.</v>
      </c>
      <c r="FQ46" s="25" t="str">
        <f>IF(ISBLANK(LitRev!FQ46),".",LitRev!FQ46)</f>
        <v>.</v>
      </c>
      <c r="FR46" s="25" t="str">
        <f>IF(ISBLANK(LitRev!FR46),".",LitRev!FR46)</f>
        <v>.</v>
      </c>
      <c r="FS46" s="25" t="str">
        <f>IF(ISBLANK(LitRev!FS46),".",LitRev!FS46)</f>
        <v>.</v>
      </c>
      <c r="FT46" s="25" t="str">
        <f>IF(ISBLANK(LitRev!FT46),".",LitRev!FT46)</f>
        <v>.</v>
      </c>
      <c r="FU46" s="25" t="str">
        <f>IF(ISBLANK(LitRev!FU46),".",LitRev!FU46)</f>
        <v>.</v>
      </c>
      <c r="FV46" s="25" t="str">
        <f>IF(ISBLANK(LitRev!FV46),".",LitRev!FV46)</f>
        <v>.</v>
      </c>
      <c r="FW46" s="25" t="str">
        <f>IF(ISBLANK(LitRev!FW46),".",LitRev!FW46)</f>
        <v>.</v>
      </c>
      <c r="FX46" s="25" t="str">
        <f>IF(ISBLANK(LitRev!FX46),".",LitRev!FX46)</f>
        <v>.</v>
      </c>
      <c r="FY46" s="25" t="str">
        <f>IF(ISBLANK(LitRev!FY46),".",LitRev!FY46)</f>
        <v>.</v>
      </c>
      <c r="FZ46" s="25" t="str">
        <f>IF(ISBLANK(LitRev!FZ46),".",LitRev!FZ46)</f>
        <v>.</v>
      </c>
      <c r="GA46" s="25" t="str">
        <f>IF(ISBLANK(LitRev!GA46),".",LitRev!GA46)</f>
        <v>.</v>
      </c>
      <c r="GB46" s="25" t="str">
        <f>IF(ISBLANK(LitRev!GB46),".",LitRev!GB46)</f>
        <v>.</v>
      </c>
      <c r="GC46" s="25" t="str">
        <f>IF(ISBLANK(LitRev!GC46),".",LitRev!GC46)</f>
        <v>.</v>
      </c>
      <c r="GD46" s="25" t="str">
        <f>IF(ISBLANK(LitRev!GD46),".",LitRev!GD46)</f>
        <v>.</v>
      </c>
      <c r="GE46" s="25" t="str">
        <f>IF(ISBLANK(LitRev!GE46),".",LitRev!GE46)</f>
        <v>.</v>
      </c>
      <c r="GF46" s="25" t="str">
        <f>IF(ISBLANK(LitRev!GF46),".",LitRev!GF46)</f>
        <v>.</v>
      </c>
      <c r="GG46" s="25" t="str">
        <f>IF(ISBLANK(LitRev!GG46),".",LitRev!GG46)</f>
        <v>.</v>
      </c>
      <c r="GH46" s="25" t="str">
        <f>IF(ISBLANK(LitRev!GH46),".",LitRev!GH46)</f>
        <v>.</v>
      </c>
      <c r="GI46" s="25" t="str">
        <f>IF(ISBLANK(LitRev!GI46),".",LitRev!GI46)</f>
        <v>.</v>
      </c>
      <c r="GJ46" s="25" t="str">
        <f>IF(ISBLANK(LitRev!GJ46),".",LitRev!GJ46)</f>
        <v>.</v>
      </c>
      <c r="GK46" s="25" t="str">
        <f>IF(ISBLANK(LitRev!GK46),".",LitRev!GK46)</f>
        <v>.</v>
      </c>
      <c r="GL46" s="25" t="str">
        <f>IF(ISBLANK(LitRev!GL46),".",LitRev!GL46)</f>
        <v>.</v>
      </c>
      <c r="GM46" s="25" t="str">
        <f>IF(ISBLANK(LitRev!GM46),".",LitRev!GM46)</f>
        <v>.</v>
      </c>
      <c r="GN46" s="25" t="str">
        <f>IF(ISBLANK(LitRev!GN46),".",LitRev!GN46)</f>
        <v>.</v>
      </c>
      <c r="GO46" s="25" t="str">
        <f>IF(ISBLANK(LitRev!GO46),".",LitRev!GO46)</f>
        <v>.</v>
      </c>
      <c r="GP46" s="25" t="str">
        <f>IF(ISBLANK(LitRev!GP46),".",LitRev!GP46)</f>
        <v>.</v>
      </c>
      <c r="GQ46" s="25" t="str">
        <f>IF(ISBLANK(LitRev!GQ46),".",LitRev!GQ46)</f>
        <v>.</v>
      </c>
      <c r="GR46" s="25" t="str">
        <f>IF(ISBLANK(LitRev!GR46),".",LitRev!GR46)</f>
        <v>.</v>
      </c>
      <c r="GS46" s="25" t="str">
        <f>IF(ISBLANK(LitRev!GS46),".",LitRev!GS46)</f>
        <v>.</v>
      </c>
      <c r="GT46" s="25" t="str">
        <f>IF(ISBLANK(LitRev!GT46),".",LitRev!GT46)</f>
        <v>.</v>
      </c>
      <c r="GU46" s="25" t="str">
        <f>IF(ISBLANK(LitRev!GU46),".",LitRev!GU46)</f>
        <v>.</v>
      </c>
      <c r="GV46" s="25" t="str">
        <f>IF(ISBLANK(LitRev!GV46),".",LitRev!GV46)</f>
        <v>.</v>
      </c>
      <c r="GW46" s="25" t="str">
        <f>IF(ISBLANK(LitRev!GW46),".",LitRev!GW46)</f>
        <v>.</v>
      </c>
      <c r="GX46" s="25" t="str">
        <f>IF(ISBLANK(LitRev!GX46),".",LitRev!GX46)</f>
        <v>.</v>
      </c>
      <c r="GY46" s="25" t="str">
        <f>IF(ISBLANK(LitRev!GY46),".",LitRev!GY46)</f>
        <v>.</v>
      </c>
      <c r="GZ46" s="25" t="str">
        <f>IF(ISBLANK(LitRev!GZ46),".",LitRev!GZ46)</f>
        <v>.</v>
      </c>
      <c r="HA46" s="25" t="str">
        <f>IF(ISBLANK(LitRev!HA46),".",LitRev!HA46)</f>
        <v>.</v>
      </c>
      <c r="HB46" s="25" t="str">
        <f>IF(ISBLANK(LitRev!HB46),".",LitRev!HB46)</f>
        <v>.</v>
      </c>
      <c r="HC46" s="25" t="str">
        <f>IF(ISBLANK(LitRev!HC46),".",LitRev!HC46)</f>
        <v>.</v>
      </c>
      <c r="HD46" s="25" t="str">
        <f>IF(ISBLANK(LitRev!HD46),".",LitRev!HD46)</f>
        <v>.</v>
      </c>
      <c r="HE46" s="25" t="str">
        <f>IF(ISBLANK(LitRev!HE46),".",LitRev!HE46)</f>
        <v>.</v>
      </c>
      <c r="HF46" s="25" t="str">
        <f>IF(ISBLANK(LitRev!HF46),".",LitRev!HF46)</f>
        <v>.</v>
      </c>
      <c r="HG46" s="25" t="str">
        <f>IF(ISBLANK(LitRev!HG46),".",LitRev!HG46)</f>
        <v>.</v>
      </c>
      <c r="HH46" s="25" t="str">
        <f>IF(ISBLANK(LitRev!HH46),".",LitRev!HH46)</f>
        <v>.</v>
      </c>
      <c r="HI46" s="25" t="str">
        <f>IF(ISBLANK(LitRev!HI46),".",LitRev!HI46)</f>
        <v>.</v>
      </c>
      <c r="HJ46" s="25" t="str">
        <f>IF(ISBLANK(LitRev!HJ46),".",LitRev!HJ46)</f>
        <v>.</v>
      </c>
      <c r="HK46" s="25" t="str">
        <f>IF(ISBLANK(LitRev!HK46),".",LitRev!HK46)</f>
        <v>.</v>
      </c>
      <c r="HL46" s="25" t="str">
        <f>IF(ISBLANK(LitRev!HL46),".",LitRev!HL46)</f>
        <v>.</v>
      </c>
      <c r="HM46" s="25" t="str">
        <f>IF(ISBLANK(LitRev!HM46),".",LitRev!HM46)</f>
        <v>.</v>
      </c>
      <c r="HN46" s="25" t="str">
        <f>IF(ISBLANK(LitRev!HN46),".",LitRev!HN46)</f>
        <v>.</v>
      </c>
      <c r="HO46" s="25" t="str">
        <f>IF(ISBLANK(LitRev!HO46),".",LitRev!HO46)</f>
        <v>.</v>
      </c>
      <c r="HP46" s="25" t="str">
        <f>IF(ISBLANK(LitRev!HP46),".",LitRev!HP46)</f>
        <v>.</v>
      </c>
      <c r="HQ46" s="25" t="str">
        <f>IF(ISBLANK(LitRev!HQ46),".",LitRev!HQ46)</f>
        <v>.</v>
      </c>
      <c r="HR46" s="25" t="str">
        <f>IF(ISBLANK(LitRev!HR46),".",LitRev!HR46)</f>
        <v>.</v>
      </c>
      <c r="HS46" s="25" t="str">
        <f>IF(ISBLANK(LitRev!HS46),".",LitRev!HS46)</f>
        <v>.</v>
      </c>
      <c r="HT46" s="25" t="str">
        <f>IF(ISBLANK(LitRev!HT46),".",LitRev!HT46)</f>
        <v>.</v>
      </c>
      <c r="HU46" s="25" t="str">
        <f>IF(ISBLANK(LitRev!HU46),".",LitRev!HU46)</f>
        <v>.</v>
      </c>
      <c r="HV46" s="25" t="str">
        <f>IF(ISBLANK(LitRev!HV46),".",LitRev!HV46)</f>
        <v>.</v>
      </c>
      <c r="HW46" s="25" t="str">
        <f>IF(ISBLANK(LitRev!HW46),".",LitRev!HW46)</f>
        <v>.</v>
      </c>
      <c r="HX46" s="25" t="str">
        <f>IF(ISBLANK(LitRev!HX46),".",LitRev!HX46)</f>
        <v>.</v>
      </c>
      <c r="HY46" s="25" t="str">
        <f>IF(ISBLANK(LitRev!HY46),".",LitRev!HY46)</f>
        <v>.</v>
      </c>
      <c r="HZ46" s="25" t="str">
        <f>IF(ISBLANK(LitRev!HZ46),".",LitRev!HZ46)</f>
        <v>.</v>
      </c>
      <c r="IA46" s="25" t="str">
        <f>IF(ISBLANK(LitRev!IA46),".",LitRev!IA46)</f>
        <v>.</v>
      </c>
      <c r="IB46" s="25" t="str">
        <f>IF(ISBLANK(LitRev!IB46),".",LitRev!IB46)</f>
        <v>.</v>
      </c>
      <c r="IC46" s="25" t="str">
        <f>IF(ISBLANK(LitRev!IC46),".",LitRev!IC46)</f>
        <v>.</v>
      </c>
      <c r="ID46" s="25" t="str">
        <f>IF(ISBLANK(LitRev!ID46),".",LitRev!ID46)</f>
        <v>.</v>
      </c>
      <c r="IE46" s="25" t="str">
        <f>IF(ISBLANK(LitRev!IE46),".",LitRev!IE46)</f>
        <v>.</v>
      </c>
      <c r="IF46" s="25" t="str">
        <f>IF(ISBLANK(LitRev!IF46),".",LitRev!IF46)</f>
        <v>.</v>
      </c>
      <c r="IG46" s="25" t="str">
        <f>IF(ISBLANK(LitRev!IG46),".",LitRev!IG46)</f>
        <v>.</v>
      </c>
      <c r="IH46" s="25" t="str">
        <f>IF(ISBLANK(LitRev!IH46),".",LitRev!IH46)</f>
        <v>.</v>
      </c>
      <c r="II46" s="25" t="str">
        <f>IF(ISBLANK(LitRev!II46),".",LitRev!II46)</f>
        <v>.</v>
      </c>
      <c r="IJ46" s="25" t="str">
        <f>IF(ISBLANK(LitRev!IJ46),".",LitRev!IJ46)</f>
        <v>.</v>
      </c>
      <c r="IK46" s="25" t="str">
        <f>IF(ISBLANK(LitRev!IK46),".",LitRev!IK46)</f>
        <v>.</v>
      </c>
      <c r="IL46" s="25" t="str">
        <f>IF(ISBLANK(LitRev!IL46),".",LitRev!IL46)</f>
        <v>.</v>
      </c>
      <c r="IM46" s="25" t="str">
        <f>IF(ISBLANK(LitRev!IM46),".",LitRev!IM46)</f>
        <v>.</v>
      </c>
      <c r="IN46" s="25" t="str">
        <f>IF(ISBLANK(LitRev!IN46),".",LitRev!IN46)</f>
        <v>.</v>
      </c>
      <c r="IO46" s="25" t="str">
        <f>IF(ISBLANK(LitRev!IO46),".",LitRev!IO46)</f>
        <v>.</v>
      </c>
      <c r="IP46" s="25" t="str">
        <f>IF(ISBLANK(LitRev!IP46),".",LitRev!IP46)</f>
        <v>.</v>
      </c>
      <c r="IQ46" s="25" t="str">
        <f>IF(ISBLANK(LitRev!IQ46),".",LitRev!IQ46)</f>
        <v>.</v>
      </c>
      <c r="IR46" s="25" t="str">
        <f>IF(ISBLANK(LitRev!IR46),".",LitRev!IR46)</f>
        <v>.</v>
      </c>
      <c r="IS46" s="25" t="str">
        <f>IF(ISBLANK(LitRev!IS46),".",LitRev!IS46)</f>
        <v>.</v>
      </c>
      <c r="IT46" s="25" t="str">
        <f>IF(ISBLANK(LitRev!IT46),".",LitRev!IT46)</f>
        <v>.</v>
      </c>
      <c r="IU46" s="25" t="str">
        <f>IF(ISBLANK(LitRev!IU46),".",LitRev!IU46)</f>
        <v>.</v>
      </c>
      <c r="IV46" s="25" t="str">
        <f>IF(ISBLANK(LitRev!IV46),".",LitRev!IV46)</f>
        <v>.</v>
      </c>
      <c r="IW46" s="25" t="str">
        <f>IF(ISBLANK(LitRev!IW46),".",LitRev!IW46)</f>
        <v>.</v>
      </c>
      <c r="IX46" s="25" t="str">
        <f>IF(ISBLANK(LitRev!IX46),".",LitRev!IX46)</f>
        <v>.</v>
      </c>
      <c r="IY46" s="25" t="str">
        <f>IF(ISBLANK(LitRev!IY46),".",LitRev!IY46)</f>
        <v>.</v>
      </c>
      <c r="IZ46" s="25" t="str">
        <f>IF(ISBLANK(LitRev!IZ46),".",LitRev!IZ46)</f>
        <v>.</v>
      </c>
      <c r="JA46" s="25" t="str">
        <f>IF(ISBLANK(LitRev!JA46),".",LitRev!JA46)</f>
        <v>.</v>
      </c>
      <c r="JB46" s="25" t="str">
        <f>IF(ISBLANK(LitRev!JB46),".",LitRev!JB46)</f>
        <v>.</v>
      </c>
      <c r="JC46" s="25" t="str">
        <f>IF(ISBLANK(LitRev!JC46),".",LitRev!JC46)</f>
        <v>.</v>
      </c>
      <c r="JD46" s="25" t="str">
        <f>IF(ISBLANK(LitRev!JD46),".",LitRev!JD46)</f>
        <v>.</v>
      </c>
      <c r="JE46" s="25" t="str">
        <f>IF(ISBLANK(LitRev!JE46),".",LitRev!JE46)</f>
        <v>.</v>
      </c>
      <c r="JF46" s="25" t="str">
        <f>IF(ISBLANK(LitRev!JF46),".",LitRev!JF46)</f>
        <v>.</v>
      </c>
      <c r="JG46" s="25" t="str">
        <f>IF(ISBLANK(LitRev!JG46),".",LitRev!JG46)</f>
        <v>.</v>
      </c>
      <c r="JH46" s="25" t="str">
        <f>IF(ISBLANK(LitRev!JH46),".",LitRev!JH46)</f>
        <v>.</v>
      </c>
      <c r="JI46" s="25" t="str">
        <f>IF(ISBLANK(LitRev!JI46),".",LitRev!JI46)</f>
        <v>.</v>
      </c>
      <c r="JJ46" s="25" t="str">
        <f>IF(ISBLANK(LitRev!JJ46),".",LitRev!JJ46)</f>
        <v>.</v>
      </c>
      <c r="JK46" s="25" t="str">
        <f>IF(ISBLANK(LitRev!JK46),".",LitRev!JK46)</f>
        <v>.</v>
      </c>
      <c r="JL46" s="25" t="str">
        <f>IF(ISBLANK(LitRev!JL46),".",LitRev!JL46)</f>
        <v>.</v>
      </c>
      <c r="JM46" s="25" t="str">
        <f>IF(ISBLANK(LitRev!JM46),".",LitRev!JM46)</f>
        <v>.</v>
      </c>
      <c r="JN46" s="25" t="str">
        <f>IF(ISBLANK(LitRev!JN46),".",LitRev!JN46)</f>
        <v>.</v>
      </c>
      <c r="JO46" s="25" t="str">
        <f>IF(ISBLANK(LitRev!JO46),".",LitRev!JO46)</f>
        <v>.</v>
      </c>
      <c r="JP46" s="25" t="str">
        <f>IF(ISBLANK(LitRev!JP46),".",LitRev!JP46)</f>
        <v>.</v>
      </c>
      <c r="JQ46" s="25" t="str">
        <f>IF(ISBLANK(LitRev!JQ46),".",LitRev!JQ46)</f>
        <v>.</v>
      </c>
      <c r="JR46" s="25" t="str">
        <f>IF(ISBLANK(LitRev!JR46),".",LitRev!JR46)</f>
        <v>.</v>
      </c>
      <c r="JS46" s="25" t="str">
        <f>IF(ISBLANK(LitRev!JS46),".",LitRev!JS46)</f>
        <v>.</v>
      </c>
      <c r="JT46" s="25" t="str">
        <f>IF(ISBLANK(LitRev!JT46),".",LitRev!JT46)</f>
        <v>.</v>
      </c>
      <c r="JU46" s="25" t="str">
        <f>IF(ISBLANK(LitRev!JU46),".",LitRev!JU46)</f>
        <v>.</v>
      </c>
      <c r="JV46" s="25" t="str">
        <f>IF(ISBLANK(LitRev!JV46),".",LitRev!JV46)</f>
        <v>.</v>
      </c>
      <c r="JW46" s="25" t="str">
        <f>IF(ISBLANK(LitRev!JW46),".",LitRev!JW46)</f>
        <v>.</v>
      </c>
      <c r="JX46" s="25" t="str">
        <f>IF(ISBLANK(LitRev!JX46),".",LitRev!JX46)</f>
        <v>.</v>
      </c>
      <c r="JY46" s="25" t="str">
        <f>IF(ISBLANK(LitRev!JY46),".",LitRev!JY46)</f>
        <v>.</v>
      </c>
      <c r="JZ46" s="25" t="str">
        <f>IF(ISBLANK(LitRev!JZ46),".",LitRev!JZ46)</f>
        <v>.</v>
      </c>
      <c r="KA46" s="25" t="str">
        <f>IF(ISBLANK(LitRev!KA46),".",LitRev!KA46)</f>
        <v>.</v>
      </c>
      <c r="KB46" s="25" t="str">
        <f>IF(ISBLANK(LitRev!KB46),".",LitRev!KB46)</f>
        <v>.</v>
      </c>
      <c r="KC46" s="25" t="str">
        <f>IF(ISBLANK(LitRev!KC46),".",LitRev!KC46)</f>
        <v>.</v>
      </c>
      <c r="KD46" s="25" t="str">
        <f>IF(ISBLANK(LitRev!KD46),".",LitRev!KD46)</f>
        <v>.</v>
      </c>
      <c r="KE46" s="25" t="str">
        <f>IF(ISBLANK(LitRev!KE46),".",LitRev!KE46)</f>
        <v>.</v>
      </c>
      <c r="KF46" s="25" t="str">
        <f>IF(ISBLANK(LitRev!KF46),".",LitRev!KF46)</f>
        <v>.</v>
      </c>
      <c r="KG46" s="25" t="str">
        <f>IF(ISBLANK(LitRev!KG46),".",LitRev!KG46)</f>
        <v>.</v>
      </c>
      <c r="KH46" s="25" t="str">
        <f>IF(ISBLANK(LitRev!KH46),".",LitRev!KH46)</f>
        <v>.</v>
      </c>
      <c r="KI46" s="25" t="str">
        <f>IF(ISBLANK(LitRev!KI46),".",LitRev!KI46)</f>
        <v>.</v>
      </c>
      <c r="KJ46" s="25" t="str">
        <f>IF(ISBLANK(LitRev!KJ46),".",LitRev!KJ46)</f>
        <v>.</v>
      </c>
      <c r="KK46" s="25" t="str">
        <f>IF(ISBLANK(LitRev!KK46),".",LitRev!KK46)</f>
        <v>.</v>
      </c>
      <c r="KL46" s="25" t="str">
        <f>IF(ISBLANK(LitRev!KL46),".",LitRev!KL46)</f>
        <v>.</v>
      </c>
      <c r="KM46" s="25" t="str">
        <f>IF(ISBLANK(LitRev!KM46),".",LitRev!KM46)</f>
        <v>.</v>
      </c>
      <c r="KN46" s="25" t="str">
        <f>IF(ISBLANK(LitRev!KN46),".",LitRev!KN46)</f>
        <v>.</v>
      </c>
      <c r="KO46" s="25" t="str">
        <f>IF(ISBLANK(LitRev!KO46),".",LitRev!KO46)</f>
        <v>.</v>
      </c>
      <c r="KP46" s="25" t="str">
        <f>IF(ISBLANK(LitRev!KP46),".",LitRev!KP46)</f>
        <v>.</v>
      </c>
      <c r="KQ46" s="25" t="str">
        <f>IF(ISBLANK(LitRev!KQ46),".",LitRev!KQ46)</f>
        <v>.</v>
      </c>
      <c r="KR46" s="25" t="str">
        <f>IF(ISBLANK(LitRev!KR46),".",LitRev!KR46)</f>
        <v>.</v>
      </c>
      <c r="KS46" s="25" t="str">
        <f>IF(ISBLANK(LitRev!KS46),".",LitRev!KS46)</f>
        <v>.</v>
      </c>
      <c r="KT46" s="25" t="str">
        <f>IF(ISBLANK(LitRev!KT46),".",LitRev!KT46)</f>
        <v>.</v>
      </c>
      <c r="KU46" s="25" t="str">
        <f>IF(ISBLANK(LitRev!KU46),".",LitRev!KU46)</f>
        <v>.</v>
      </c>
      <c r="KV46" s="25" t="str">
        <f>IF(ISBLANK(LitRev!KV46),".",LitRev!KV46)</f>
        <v>.</v>
      </c>
      <c r="KW46" s="25" t="str">
        <f>IF(ISBLANK(LitRev!KW46),".",LitRev!KW46)</f>
        <v>.</v>
      </c>
      <c r="KX46" s="25" t="str">
        <f>IF(ISBLANK(LitRev!KX46),".",LitRev!KX46)</f>
        <v>.</v>
      </c>
      <c r="KY46" s="25" t="str">
        <f>IF(ISBLANK(LitRev!KY46),".",LitRev!KY46)</f>
        <v>.</v>
      </c>
      <c r="KZ46" s="25" t="str">
        <f>IF(ISBLANK(LitRev!KZ46),".",LitRev!KZ46)</f>
        <v>.</v>
      </c>
      <c r="LA46" s="25" t="str">
        <f>IF(ISBLANK(LitRev!LA46),".",LitRev!LA46)</f>
        <v>.</v>
      </c>
      <c r="LB46" s="25" t="str">
        <f>IF(ISBLANK(LitRev!LB46),".",LitRev!LB46)</f>
        <v>.</v>
      </c>
      <c r="LC46" s="25" t="str">
        <f>IF(ISBLANK(LitRev!LC46),".",LitRev!LC46)</f>
        <v>.</v>
      </c>
      <c r="LD46" s="25" t="str">
        <f>IF(ISBLANK(LitRev!LD46),".",LitRev!LD46)</f>
        <v>.</v>
      </c>
      <c r="LE46" s="25" t="str">
        <f>IF(ISBLANK(LitRev!LE46),".",LitRev!LE46)</f>
        <v>.</v>
      </c>
      <c r="LF46" s="25" t="str">
        <f>IF(ISBLANK(LitRev!LF46),".",LitRev!LF46)</f>
        <v>.</v>
      </c>
      <c r="LG46" s="25" t="str">
        <f>IF(ISBLANK(LitRev!LG46),".",LitRev!LG46)</f>
        <v>.</v>
      </c>
      <c r="LH46" s="25" t="str">
        <f>IF(ISBLANK(LitRev!LH46),".",LitRev!LH46)</f>
        <v>.</v>
      </c>
      <c r="LI46" s="25" t="str">
        <f>IF(ISBLANK(LitRev!LI46),".",LitRev!LI46)</f>
        <v>.</v>
      </c>
      <c r="LJ46" s="25" t="str">
        <f>IF(ISBLANK(LitRev!LJ46),".",LitRev!LJ46)</f>
        <v>.</v>
      </c>
      <c r="LK46" s="25" t="str">
        <f>IF(ISBLANK(LitRev!LK46),".",LitRev!LK46)</f>
        <v>.</v>
      </c>
      <c r="LL46" s="25" t="str">
        <f>IF(ISBLANK(LitRev!LL46),".",LitRev!LL46)</f>
        <v>.</v>
      </c>
      <c r="LM46" s="25" t="str">
        <f>IF(ISBLANK(LitRev!LM46),".",LitRev!LM46)</f>
        <v>.</v>
      </c>
      <c r="LN46" s="25" t="str">
        <f>IF(ISBLANK(LitRev!LN46),".",LitRev!LN46)</f>
        <v>.</v>
      </c>
      <c r="LO46" s="25" t="str">
        <f>IF(ISBLANK(LitRev!LO46),".",LitRev!LO46)</f>
        <v>.</v>
      </c>
      <c r="LP46" s="25" t="str">
        <f>IF(ISBLANK(LitRev!LP46),".",LitRev!LP46)</f>
        <v>.</v>
      </c>
      <c r="LQ46" s="25" t="str">
        <f>IF(ISBLANK(LitRev!LQ46),".",LitRev!LQ46)</f>
        <v>.</v>
      </c>
      <c r="LR46" s="25" t="str">
        <f>IF(ISBLANK(LitRev!LR46),".",LitRev!LR46)</f>
        <v>.</v>
      </c>
      <c r="LS46" s="25" t="str">
        <f>IF(ISBLANK(LitRev!LS46),".",LitRev!LS46)</f>
        <v>.</v>
      </c>
      <c r="LT46" s="25" t="str">
        <f>IF(ISBLANK(LitRev!LT46),".",LitRev!LT46)</f>
        <v>.</v>
      </c>
      <c r="LU46" s="25" t="str">
        <f>IF(ISBLANK(LitRev!LU46),".",LitRev!LU46)</f>
        <v>.</v>
      </c>
      <c r="LV46" s="25" t="str">
        <f>IF(ISBLANK(LitRev!LV46),".",LitRev!LV46)</f>
        <v>.</v>
      </c>
      <c r="LW46" s="25" t="str">
        <f>IF(ISBLANK(LitRev!LW46),".",LitRev!LW46)</f>
        <v>.</v>
      </c>
      <c r="LX46" s="25" t="str">
        <f>IF(ISBLANK(LitRev!LX46),".",LitRev!LX46)</f>
        <v>.</v>
      </c>
      <c r="LY46" s="25" t="str">
        <f>IF(ISBLANK(LitRev!LY46),".",LitRev!LY46)</f>
        <v>.</v>
      </c>
      <c r="LZ46" s="25" t="str">
        <f>IF(ISBLANK(LitRev!LZ46),".",LitRev!LZ46)</f>
        <v>.</v>
      </c>
      <c r="MA46" s="25" t="str">
        <f>IF(ISBLANK(LitRev!MA46),".",LitRev!MA46)</f>
        <v>.</v>
      </c>
      <c r="MB46" s="25" t="str">
        <f>IF(ISBLANK(LitRev!MB46),".",LitRev!MB46)</f>
        <v>.</v>
      </c>
      <c r="MC46" s="25" t="str">
        <f>IF(ISBLANK(LitRev!MC46),".",LitRev!MC46)</f>
        <v>.</v>
      </c>
      <c r="MD46" s="25" t="str">
        <f>IF(ISBLANK(LitRev!MD46),".",LitRev!MD46)</f>
        <v>.</v>
      </c>
      <c r="ME46" s="25" t="str">
        <f>IF(ISBLANK(LitRev!ME46),".",LitRev!ME46)</f>
        <v>.</v>
      </c>
      <c r="MF46" s="25" t="str">
        <f>IF(ISBLANK(LitRev!MF46),".",LitRev!MF46)</f>
        <v>.</v>
      </c>
      <c r="MG46" s="25" t="str">
        <f>IF(ISBLANK(LitRev!MG46),".",LitRev!MG46)</f>
        <v>.</v>
      </c>
      <c r="MH46" s="25" t="str">
        <f>IF(ISBLANK(LitRev!MH46),".",LitRev!MH46)</f>
        <v>.</v>
      </c>
      <c r="MI46" s="25" t="str">
        <f>IF(ISBLANK(LitRev!MI46),".",LitRev!MI46)</f>
        <v>.</v>
      </c>
      <c r="MJ46" s="25" t="str">
        <f>IF(ISBLANK(LitRev!MJ46),".",LitRev!MJ46)</f>
        <v>.</v>
      </c>
      <c r="MK46" s="25" t="str">
        <f>IF(ISBLANK(LitRev!MK46),".",LitRev!MK46)</f>
        <v>.</v>
      </c>
      <c r="ML46" s="25" t="str">
        <f>IF(ISBLANK(LitRev!ML46),".",LitRev!ML46)</f>
        <v>.</v>
      </c>
      <c r="MM46" s="25" t="str">
        <f>IF(ISBLANK(LitRev!MM46),".",LitRev!MM46)</f>
        <v>.</v>
      </c>
      <c r="MN46" s="25" t="str">
        <f>IF(ISBLANK(LitRev!MN46),".",LitRev!MN46)</f>
        <v>.</v>
      </c>
      <c r="MO46" s="25" t="str">
        <f>IF(ISBLANK(LitRev!MO46),".",LitRev!MO46)</f>
        <v>.</v>
      </c>
      <c r="MP46" s="25" t="str">
        <f>IF(ISBLANK(LitRev!MP46),".",LitRev!MP46)</f>
        <v>.</v>
      </c>
      <c r="MQ46" s="25" t="str">
        <f>IF(ISBLANK(LitRev!MQ46),".",LitRev!MQ46)</f>
        <v>.</v>
      </c>
      <c r="MR46" s="25" t="str">
        <f>IF(ISBLANK(LitRev!MR46),".",LitRev!MR46)</f>
        <v>.</v>
      </c>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5"/>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5"/>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5"/>
      <c r="RK46" s="25"/>
      <c r="RL46" s="25"/>
      <c r="RM46" s="25"/>
      <c r="RN46" s="25"/>
      <c r="RO46" s="25"/>
    </row>
    <row r="47" spans="1:483" x14ac:dyDescent="0.25">
      <c r="A47" s="35" t="s">
        <v>1142</v>
      </c>
      <c r="C47" s="25" t="str">
        <f>IF(ISBLANK(LitRev!C47),".",LitRev!C47)</f>
        <v>.</v>
      </c>
      <c r="D47" s="25" t="str">
        <f>IF(ISBLANK(LitRev!D47),".",LitRev!D47)</f>
        <v>.</v>
      </c>
      <c r="E47" s="25" t="str">
        <f>IF(ISBLANK(LitRev!E47),".",LitRev!E47)</f>
        <v>.</v>
      </c>
      <c r="F47" s="25" t="str">
        <f>IF(ISBLANK(LitRev!F47),".",LitRev!F47)</f>
        <v>.</v>
      </c>
      <c r="G47" s="25" t="str">
        <f>IF(ISBLANK(LitRev!G47),".",LitRev!G47)</f>
        <v>.</v>
      </c>
      <c r="H47" s="25" t="str">
        <f>IF(ISBLANK(LitRev!H47),".",LitRev!H47)</f>
        <v>.</v>
      </c>
      <c r="I47" s="25" t="str">
        <f>IF(ISBLANK(LitRev!I47),".",LitRev!I47)</f>
        <v>.</v>
      </c>
      <c r="J47" s="25" t="str">
        <f>IF(ISBLANK(LitRev!J47),".",LitRev!J47)</f>
        <v>.</v>
      </c>
      <c r="K47" s="25" t="str">
        <f>IF(ISBLANK(LitRev!K47),".",LitRev!K47)</f>
        <v>.</v>
      </c>
      <c r="L47" s="25" t="str">
        <f>IF(ISBLANK(LitRev!L47),".",LitRev!L47)</f>
        <v>.</v>
      </c>
      <c r="M47" s="25" t="str">
        <f>IF(ISBLANK(LitRev!M47),".",LitRev!M47)</f>
        <v>.</v>
      </c>
      <c r="N47" s="25" t="str">
        <f>IF(ISBLANK(LitRev!N47),".",LitRev!N47)</f>
        <v>.</v>
      </c>
      <c r="O47" s="25" t="str">
        <f>IF(ISBLANK(LitRev!O47),".",LitRev!O47)</f>
        <v>.</v>
      </c>
      <c r="P47" s="25" t="str">
        <f>IF(ISBLANK(LitRev!P47),".",LitRev!P47)</f>
        <v>.</v>
      </c>
      <c r="Q47" s="25" t="str">
        <f>IF(ISBLANK(LitRev!Q47),".",LitRev!Q47)</f>
        <v>.</v>
      </c>
      <c r="R47" s="25" t="str">
        <f>IF(ISBLANK(LitRev!R47),".",LitRev!R47)</f>
        <v>.</v>
      </c>
      <c r="S47" s="25" t="str">
        <f>IF(ISBLANK(LitRev!S47),".",LitRev!S47)</f>
        <v>.</v>
      </c>
      <c r="T47" s="25" t="str">
        <f>IF(ISBLANK(LitRev!T47),".",LitRev!T47)</f>
        <v>.</v>
      </c>
      <c r="U47" s="25" t="str">
        <f>IF(ISBLANK(LitRev!U47),".",LitRev!U47)</f>
        <v>.</v>
      </c>
      <c r="V47" s="25" t="str">
        <f>IF(ISBLANK(LitRev!V47),".",LitRev!V47)</f>
        <v>.</v>
      </c>
      <c r="W47" s="25" t="str">
        <f>IF(ISBLANK(LitRev!W47),".",LitRev!W47)</f>
        <v>.</v>
      </c>
      <c r="X47" s="25" t="str">
        <f>IF(ISBLANK(LitRev!X47),".",LitRev!X47)</f>
        <v>.</v>
      </c>
      <c r="Y47" s="25" t="str">
        <f>IF(ISBLANK(LitRev!Y47),".",LitRev!Y47)</f>
        <v>.</v>
      </c>
      <c r="Z47" s="25" t="str">
        <f>IF(ISBLANK(LitRev!Z47),".",LitRev!Z47)</f>
        <v>.</v>
      </c>
      <c r="AA47" s="25" t="str">
        <f>IF(ISBLANK(LitRev!AA47),".",LitRev!AA47)</f>
        <v>.</v>
      </c>
      <c r="AB47" s="25" t="str">
        <f>IF(ISBLANK(LitRev!AB47),".",LitRev!AB47)</f>
        <v>.</v>
      </c>
      <c r="AC47" s="25" t="str">
        <f>IF(ISBLANK(LitRev!AC47),".",LitRev!AC47)</f>
        <v>.</v>
      </c>
      <c r="AD47" s="25" t="str">
        <f>IF(ISBLANK(LitRev!AD47),".",LitRev!AD47)</f>
        <v>.</v>
      </c>
      <c r="AE47" s="25" t="str">
        <f>IF(ISBLANK(LitRev!AE47),".",LitRev!AE47)</f>
        <v>.</v>
      </c>
      <c r="AF47" s="25" t="str">
        <f>IF(ISBLANK(LitRev!AF47),".",LitRev!AF47)</f>
        <v>.</v>
      </c>
      <c r="AG47" s="25" t="str">
        <f>IF(ISBLANK(LitRev!AG47),".",LitRev!AG47)</f>
        <v>.</v>
      </c>
      <c r="AH47" s="25" t="str">
        <f>IF(ISBLANK(LitRev!AH47),".",LitRev!AH47)</f>
        <v>.</v>
      </c>
      <c r="AI47" s="25" t="str">
        <f>IF(ISBLANK(LitRev!AI47),".",LitRev!AI47)</f>
        <v>.</v>
      </c>
      <c r="AJ47" s="25" t="str">
        <f>IF(ISBLANK(LitRev!AJ47),".",LitRev!AJ47)</f>
        <v>.</v>
      </c>
      <c r="AK47" s="25" t="str">
        <f>IF(ISBLANK(LitRev!AK47),".",LitRev!AK47)</f>
        <v>.</v>
      </c>
      <c r="AL47" s="25" t="str">
        <f>IF(ISBLANK(LitRev!AL47),".",LitRev!AL47)</f>
        <v>.</v>
      </c>
      <c r="AM47" s="25" t="str">
        <f>IF(ISBLANK(LitRev!AM47),".",LitRev!AM47)</f>
        <v>.</v>
      </c>
      <c r="AN47" s="25" t="str">
        <f>IF(ISBLANK(LitRev!AN47),".",LitRev!AN47)</f>
        <v>.</v>
      </c>
      <c r="AO47" s="25" t="str">
        <f>IF(ISBLANK(LitRev!AO47),".",LitRev!AO47)</f>
        <v>.</v>
      </c>
      <c r="AP47" s="25" t="str">
        <f>IF(ISBLANK(LitRev!AP47),".",LitRev!AP47)</f>
        <v>.</v>
      </c>
      <c r="AQ47" s="25" t="str">
        <f>IF(ISBLANK(LitRev!AQ47),".",LitRev!AQ47)</f>
        <v>.</v>
      </c>
      <c r="AR47" s="25" t="str">
        <f>IF(ISBLANK(LitRev!AR47),".",LitRev!AR47)</f>
        <v>.</v>
      </c>
      <c r="AS47" s="25" t="str">
        <f>IF(ISBLANK(LitRev!AS47),".",LitRev!AS47)</f>
        <v>.</v>
      </c>
      <c r="AT47" s="25" t="str">
        <f>IF(ISBLANK(LitRev!AT47),".",LitRev!AT47)</f>
        <v>.</v>
      </c>
      <c r="AU47" s="25" t="str">
        <f>IF(ISBLANK(LitRev!AU47),".",LitRev!AU47)</f>
        <v>.</v>
      </c>
      <c r="AV47" s="25" t="str">
        <f>IF(ISBLANK(LitRev!AV47),".",LitRev!AV47)</f>
        <v>.</v>
      </c>
      <c r="AW47" s="25" t="str">
        <f>IF(ISBLANK(LitRev!AW47),".",LitRev!AW47)</f>
        <v>.</v>
      </c>
      <c r="AX47" s="25" t="str">
        <f>IF(ISBLANK(LitRev!AX47),".",LitRev!AX47)</f>
        <v>.</v>
      </c>
      <c r="AY47" s="25" t="str">
        <f>IF(ISBLANK(LitRev!AY47),".",LitRev!AY47)</f>
        <v>.</v>
      </c>
      <c r="AZ47" s="25" t="str">
        <f>IF(ISBLANK(LitRev!AZ47),".",LitRev!AZ47)</f>
        <v>.</v>
      </c>
      <c r="BA47" s="25" t="str">
        <f>IF(ISBLANK(LitRev!BA47),".",LitRev!BA47)</f>
        <v>.</v>
      </c>
      <c r="BB47" s="25" t="str">
        <f>IF(ISBLANK(LitRev!BB47),".",LitRev!BB47)</f>
        <v>.</v>
      </c>
      <c r="BC47" s="25" t="str">
        <f>IF(ISBLANK(LitRev!BC47),".",LitRev!BC47)</f>
        <v>.</v>
      </c>
      <c r="BD47" s="25" t="str">
        <f>IF(ISBLANK(LitRev!BD47),".",LitRev!BD47)</f>
        <v>.</v>
      </c>
      <c r="BE47" s="25" t="str">
        <f>IF(ISBLANK(LitRev!BE47),".",LitRev!BE47)</f>
        <v>.</v>
      </c>
      <c r="BF47" s="25" t="str">
        <f>IF(ISBLANK(LitRev!BF47),".",LitRev!BF47)</f>
        <v>.</v>
      </c>
      <c r="BG47" s="25" t="str">
        <f>IF(ISBLANK(LitRev!BG47),".",LitRev!BG47)</f>
        <v>.</v>
      </c>
      <c r="BH47" s="25" t="str">
        <f>IF(ISBLANK(LitRev!BH47),".",LitRev!BH47)</f>
        <v>.</v>
      </c>
      <c r="BI47" s="25" t="str">
        <f>IF(ISBLANK(LitRev!BI47),".",LitRev!BI47)</f>
        <v>.</v>
      </c>
      <c r="BJ47" s="25" t="str">
        <f>IF(ISBLANK(LitRev!BJ47),".",LitRev!BJ47)</f>
        <v>.</v>
      </c>
      <c r="BK47" s="25" t="str">
        <f>IF(ISBLANK(LitRev!BK47),".",LitRev!BK47)</f>
        <v>.</v>
      </c>
      <c r="BL47" s="25" t="str">
        <f>IF(ISBLANK(LitRev!BL47),".",LitRev!BL47)</f>
        <v>.</v>
      </c>
      <c r="BM47" s="25" t="str">
        <f>IF(ISBLANK(LitRev!BM47),".",LitRev!BM47)</f>
        <v>.</v>
      </c>
      <c r="BN47" s="25" t="str">
        <f>IF(ISBLANK(LitRev!BN47),".",LitRev!BN47)</f>
        <v>.</v>
      </c>
      <c r="BO47" s="25" t="str">
        <f>IF(ISBLANK(LitRev!BO47),".",LitRev!BO47)</f>
        <v>.</v>
      </c>
      <c r="BP47" s="25" t="str">
        <f>IF(ISBLANK(LitRev!BP47),".",LitRev!BP47)</f>
        <v>.</v>
      </c>
      <c r="BQ47" s="25" t="str">
        <f>IF(ISBLANK(LitRev!BQ47),".",LitRev!BQ47)</f>
        <v>.</v>
      </c>
      <c r="BR47" s="25" t="str">
        <f>IF(ISBLANK(LitRev!BR47),".",LitRev!BR47)</f>
        <v>.</v>
      </c>
      <c r="BS47" s="25" t="str">
        <f>IF(ISBLANK(LitRev!BS47),".",LitRev!BS47)</f>
        <v>.</v>
      </c>
      <c r="BT47" s="25" t="str">
        <f>IF(ISBLANK(LitRev!BT47),".",LitRev!BT47)</f>
        <v>.</v>
      </c>
      <c r="BU47" s="25" t="str">
        <f>IF(ISBLANK(LitRev!BU47),".",LitRev!BU47)</f>
        <v>.</v>
      </c>
      <c r="BV47" s="25" t="str">
        <f>IF(ISBLANK(LitRev!BV47),".",LitRev!BV47)</f>
        <v>.</v>
      </c>
      <c r="BW47" s="25" t="str">
        <f>IF(ISBLANK(LitRev!BW47),".",LitRev!BW47)</f>
        <v>.</v>
      </c>
      <c r="BX47" s="25" t="str">
        <f>IF(ISBLANK(LitRev!BX47),".",LitRev!BX47)</f>
        <v>.</v>
      </c>
      <c r="BY47" s="25" t="str">
        <f>IF(ISBLANK(LitRev!BY47),".",LitRev!BY47)</f>
        <v>.</v>
      </c>
      <c r="BZ47" s="25" t="str">
        <f>IF(ISBLANK(LitRev!BZ47),".",LitRev!BZ47)</f>
        <v>.</v>
      </c>
      <c r="CA47" s="25" t="str">
        <f>IF(ISBLANK(LitRev!CA47),".",LitRev!CA47)</f>
        <v>.</v>
      </c>
      <c r="CB47" s="25" t="str">
        <f>IF(ISBLANK(LitRev!CB47),".",LitRev!CB47)</f>
        <v>.</v>
      </c>
      <c r="CC47" s="25" t="str">
        <f>IF(ISBLANK(LitRev!CC47),".",LitRev!CC47)</f>
        <v>.</v>
      </c>
      <c r="CD47" s="25" t="str">
        <f>IF(ISBLANK(LitRev!CD47),".",LitRev!CD47)</f>
        <v>.</v>
      </c>
      <c r="CE47" s="25" t="str">
        <f>IF(ISBLANK(LitRev!CE47),".",LitRev!CE47)</f>
        <v>.</v>
      </c>
      <c r="CF47" s="25" t="str">
        <f>IF(ISBLANK(LitRev!CF47),".",LitRev!CF47)</f>
        <v>.</v>
      </c>
      <c r="CG47" s="25" t="str">
        <f>IF(ISBLANK(LitRev!CG47),".",LitRev!CG47)</f>
        <v>.</v>
      </c>
      <c r="CH47" s="25" t="str">
        <f>IF(ISBLANK(LitRev!CH47),".",LitRev!CH47)</f>
        <v>.</v>
      </c>
      <c r="CI47" s="25" t="str">
        <f>IF(ISBLANK(LitRev!CI47),".",LitRev!CI47)</f>
        <v>.</v>
      </c>
      <c r="CJ47" s="25" t="str">
        <f>IF(ISBLANK(LitRev!CJ47),".",LitRev!CJ47)</f>
        <v>.</v>
      </c>
      <c r="CK47" s="25" t="str">
        <f>IF(ISBLANK(LitRev!CK47),".",LitRev!CK47)</f>
        <v>.</v>
      </c>
      <c r="CL47" s="25" t="str">
        <f>IF(ISBLANK(LitRev!CL47),".",LitRev!CL47)</f>
        <v>.</v>
      </c>
      <c r="CM47" s="25" t="str">
        <f>IF(ISBLANK(LitRev!CM47),".",LitRev!CM47)</f>
        <v>.</v>
      </c>
      <c r="CN47" s="25" t="str">
        <f>IF(ISBLANK(LitRev!CN47),".",LitRev!CN47)</f>
        <v>.</v>
      </c>
      <c r="CO47" s="25" t="str">
        <f>IF(ISBLANK(LitRev!CO47),".",LitRev!CO47)</f>
        <v>.</v>
      </c>
      <c r="CP47" s="25" t="str">
        <f>IF(ISBLANK(LitRev!CP47),".",LitRev!CP47)</f>
        <v>.</v>
      </c>
      <c r="CQ47" s="25" t="str">
        <f>IF(ISBLANK(LitRev!CQ47),".",LitRev!CQ47)</f>
        <v>.</v>
      </c>
      <c r="CR47" s="25" t="str">
        <f>IF(ISBLANK(LitRev!CR47),".",LitRev!CR47)</f>
        <v>.</v>
      </c>
      <c r="CS47" s="25" t="str">
        <f>IF(ISBLANK(LitRev!CS47),".",LitRev!CS47)</f>
        <v>.</v>
      </c>
      <c r="CT47" s="25" t="str">
        <f>IF(ISBLANK(LitRev!CT47),".",LitRev!CT47)</f>
        <v>.</v>
      </c>
      <c r="CU47" s="25" t="str">
        <f>IF(ISBLANK(LitRev!CU47),".",LitRev!CU47)</f>
        <v>.</v>
      </c>
      <c r="CV47" s="25" t="str">
        <f>IF(ISBLANK(LitRev!CV47),".",LitRev!CV47)</f>
        <v>.</v>
      </c>
      <c r="CW47" s="25" t="str">
        <f>IF(ISBLANK(LitRev!CW47),".",LitRev!CW47)</f>
        <v>.</v>
      </c>
      <c r="CX47" s="25" t="str">
        <f>IF(ISBLANK(LitRev!CX47),".",LitRev!CX47)</f>
        <v>.</v>
      </c>
      <c r="CY47" s="25" t="str">
        <f>IF(ISBLANK(LitRev!CY47),".",LitRev!CY47)</f>
        <v>.</v>
      </c>
      <c r="CZ47" s="25" t="str">
        <f>IF(ISBLANK(LitRev!CZ47),".",LitRev!CZ47)</f>
        <v>.</v>
      </c>
      <c r="DA47" s="25" t="str">
        <f>IF(ISBLANK(LitRev!DA47),".",LitRev!DA47)</f>
        <v>.</v>
      </c>
      <c r="DB47" s="25" t="str">
        <f>IF(ISBLANK(LitRev!DB47),".",LitRev!DB47)</f>
        <v>.</v>
      </c>
      <c r="DC47" s="25" t="str">
        <f>IF(ISBLANK(LitRev!DC47),".",LitRev!DC47)</f>
        <v>.</v>
      </c>
      <c r="DD47" s="25" t="str">
        <f>IF(ISBLANK(LitRev!DD47),".",LitRev!DD47)</f>
        <v>.</v>
      </c>
      <c r="DE47" s="25" t="str">
        <f>IF(ISBLANK(LitRev!DE47),".",LitRev!DE47)</f>
        <v>.</v>
      </c>
      <c r="DF47" s="25" t="str">
        <f>IF(ISBLANK(LitRev!DF47),".",LitRev!DF47)</f>
        <v>.</v>
      </c>
      <c r="DG47" s="25" t="str">
        <f>IF(ISBLANK(LitRev!DG47),".",LitRev!DG47)</f>
        <v>.</v>
      </c>
      <c r="DH47" s="25" t="str">
        <f>IF(ISBLANK(LitRev!DH47),".",LitRev!DH47)</f>
        <v>.</v>
      </c>
      <c r="DI47" s="25" t="str">
        <f>IF(ISBLANK(LitRev!DI47),".",LitRev!DI47)</f>
        <v>.</v>
      </c>
      <c r="DJ47" s="25" t="str">
        <f>IF(ISBLANK(LitRev!DJ47),".",LitRev!DJ47)</f>
        <v>.</v>
      </c>
      <c r="DK47" s="25" t="str">
        <f>IF(ISBLANK(LitRev!DK47),".",LitRev!DK47)</f>
        <v>.</v>
      </c>
      <c r="DL47" s="25" t="str">
        <f>IF(ISBLANK(LitRev!DL47),".",LitRev!DL47)</f>
        <v>.</v>
      </c>
      <c r="DM47" s="25" t="str">
        <f>IF(ISBLANK(LitRev!DM47),".",LitRev!DM47)</f>
        <v>.</v>
      </c>
      <c r="DN47" s="25" t="str">
        <f>IF(ISBLANK(LitRev!DN47),".",LitRev!DN47)</f>
        <v>.</v>
      </c>
      <c r="DO47" s="25" t="str">
        <f>IF(ISBLANK(LitRev!DO47),".",LitRev!DO47)</f>
        <v>.</v>
      </c>
      <c r="DP47" s="25" t="str">
        <f>IF(ISBLANK(LitRev!DP47),".",LitRev!DP47)</f>
        <v>.</v>
      </c>
      <c r="DQ47" s="25" t="str">
        <f>IF(ISBLANK(LitRev!DQ47),".",LitRev!DQ47)</f>
        <v>.</v>
      </c>
      <c r="DR47" s="25" t="str">
        <f>IF(ISBLANK(LitRev!DR47),".",LitRev!DR47)</f>
        <v>.</v>
      </c>
      <c r="DS47" s="25" t="str">
        <f>IF(ISBLANK(LitRev!DS47),".",LitRev!DS47)</f>
        <v>.</v>
      </c>
      <c r="DT47" s="25" t="str">
        <f>IF(ISBLANK(LitRev!DT47),".",LitRev!DT47)</f>
        <v>.</v>
      </c>
      <c r="DU47" s="25" t="str">
        <f>IF(ISBLANK(LitRev!DU47),".",LitRev!DU47)</f>
        <v>.</v>
      </c>
      <c r="DV47" s="25" t="str">
        <f>IF(ISBLANK(LitRev!DV47),".",LitRev!DV47)</f>
        <v>.</v>
      </c>
      <c r="DW47" s="25" t="str">
        <f>IF(ISBLANK(LitRev!DW47),".",LitRev!DW47)</f>
        <v>.</v>
      </c>
      <c r="DX47" s="25" t="str">
        <f>IF(ISBLANK(LitRev!DX47),".",LitRev!DX47)</f>
        <v>.</v>
      </c>
      <c r="DY47" s="25" t="str">
        <f>IF(ISBLANK(LitRev!DY47),".",LitRev!DY47)</f>
        <v>.</v>
      </c>
      <c r="DZ47" s="25" t="str">
        <f>IF(ISBLANK(LitRev!DZ47),".",LitRev!DZ47)</f>
        <v>.</v>
      </c>
      <c r="EA47" s="25" t="str">
        <f>IF(ISBLANK(LitRev!EA47),".",LitRev!EA47)</f>
        <v>.</v>
      </c>
      <c r="EB47" s="25" t="str">
        <f>IF(ISBLANK(LitRev!EB47),".",LitRev!EB47)</f>
        <v>.</v>
      </c>
      <c r="EC47" s="25" t="str">
        <f>IF(ISBLANK(LitRev!EC47),".",LitRev!EC47)</f>
        <v>.</v>
      </c>
      <c r="ED47" s="25" t="str">
        <f>IF(ISBLANK(LitRev!ED47),".",LitRev!ED47)</f>
        <v>.</v>
      </c>
      <c r="EE47" s="25" t="str">
        <f>IF(ISBLANK(LitRev!EE47),".",LitRev!EE47)</f>
        <v>.</v>
      </c>
      <c r="EF47" s="25" t="str">
        <f>IF(ISBLANK(LitRev!EF47),".",LitRev!EF47)</f>
        <v>.</v>
      </c>
      <c r="EG47" s="25" t="str">
        <f>IF(ISBLANK(LitRev!EG47),".",LitRev!EG47)</f>
        <v>.</v>
      </c>
      <c r="EH47" s="25" t="str">
        <f>IF(ISBLANK(LitRev!EH47),".",LitRev!EH47)</f>
        <v>.</v>
      </c>
      <c r="EI47" s="25" t="str">
        <f>IF(ISBLANK(LitRev!EI47),".",LitRev!EI47)</f>
        <v>.</v>
      </c>
      <c r="EJ47" s="25" t="str">
        <f>IF(ISBLANK(LitRev!EJ47),".",LitRev!EJ47)</f>
        <v>.</v>
      </c>
      <c r="EK47" s="25" t="str">
        <f>IF(ISBLANK(LitRev!EK47),".",LitRev!EK47)</f>
        <v>.</v>
      </c>
      <c r="EL47" s="25" t="str">
        <f>IF(ISBLANK(LitRev!EL47),".",LitRev!EL47)</f>
        <v>.</v>
      </c>
      <c r="EM47" s="25" t="str">
        <f>IF(ISBLANK(LitRev!EM47),".",LitRev!EM47)</f>
        <v>.</v>
      </c>
      <c r="EN47" s="25" t="str">
        <f>IF(ISBLANK(LitRev!EN47),".",LitRev!EN47)</f>
        <v>.</v>
      </c>
      <c r="EO47" s="25" t="str">
        <f>IF(ISBLANK(LitRev!EO47),".",LitRev!EO47)</f>
        <v>.</v>
      </c>
      <c r="EP47" s="25" t="str">
        <f>IF(ISBLANK(LitRev!EP47),".",LitRev!EP47)</f>
        <v>.</v>
      </c>
      <c r="EQ47" s="25" t="str">
        <f>IF(ISBLANK(LitRev!EQ47),".",LitRev!EQ47)</f>
        <v>.</v>
      </c>
      <c r="ER47" s="25" t="str">
        <f>IF(ISBLANK(LitRev!ER47),".",LitRev!ER47)</f>
        <v>.</v>
      </c>
      <c r="ES47" s="25" t="str">
        <f>IF(ISBLANK(LitRev!ES47),".",LitRev!ES47)</f>
        <v>.</v>
      </c>
      <c r="ET47" s="25" t="str">
        <f>IF(ISBLANK(LitRev!ET47),".",LitRev!ET47)</f>
        <v>.</v>
      </c>
      <c r="EU47" s="25" t="str">
        <f>IF(ISBLANK(LitRev!EU47),".",LitRev!EU47)</f>
        <v>.</v>
      </c>
      <c r="EV47" s="25" t="str">
        <f>IF(ISBLANK(LitRev!EV47),".",LitRev!EV47)</f>
        <v>.</v>
      </c>
      <c r="EW47" s="25" t="str">
        <f>IF(ISBLANK(LitRev!EW47),".",LitRev!EW47)</f>
        <v>.</v>
      </c>
      <c r="EX47" s="25" t="str">
        <f>IF(ISBLANK(LitRev!EX47),".",LitRev!EX47)</f>
        <v>.</v>
      </c>
      <c r="EY47" s="25" t="str">
        <f>IF(ISBLANK(LitRev!EY47),".",LitRev!EY47)</f>
        <v>.</v>
      </c>
      <c r="EZ47" s="25" t="str">
        <f>IF(ISBLANK(LitRev!EZ47),".",LitRev!EZ47)</f>
        <v>.</v>
      </c>
      <c r="FA47" s="25" t="str">
        <f>IF(ISBLANK(LitRev!FA47),".",LitRev!FA47)</f>
        <v>.</v>
      </c>
      <c r="FB47" s="25" t="str">
        <f>IF(ISBLANK(LitRev!FB47),".",LitRev!FB47)</f>
        <v>.</v>
      </c>
      <c r="FC47" s="25" t="str">
        <f>IF(ISBLANK(LitRev!FC47),".",LitRev!FC47)</f>
        <v>.</v>
      </c>
      <c r="FD47" s="25" t="str">
        <f>IF(ISBLANK(LitRev!FD47),".",LitRev!FD47)</f>
        <v>.</v>
      </c>
      <c r="FE47" s="25" t="str">
        <f>IF(ISBLANK(LitRev!FE47),".",LitRev!FE47)</f>
        <v>.</v>
      </c>
      <c r="FF47" s="25" t="str">
        <f>IF(ISBLANK(LitRev!FF47),".",LitRev!FF47)</f>
        <v>.</v>
      </c>
      <c r="FG47" s="25" t="str">
        <f>IF(ISBLANK(LitRev!FG47),".",LitRev!FG47)</f>
        <v>.</v>
      </c>
      <c r="FH47" s="25" t="str">
        <f>IF(ISBLANK(LitRev!FH47),".",LitRev!FH47)</f>
        <v>.</v>
      </c>
      <c r="FI47" s="25" t="str">
        <f>IF(ISBLANK(LitRev!FI47),".",LitRev!FI47)</f>
        <v>.</v>
      </c>
      <c r="FJ47" s="25" t="str">
        <f>IF(ISBLANK(LitRev!FJ47),".",LitRev!FJ47)</f>
        <v>.</v>
      </c>
      <c r="FK47" s="25" t="str">
        <f>IF(ISBLANK(LitRev!FK47),".",LitRev!FK47)</f>
        <v>.</v>
      </c>
      <c r="FL47" s="25" t="str">
        <f>IF(ISBLANK(LitRev!FL47),".",LitRev!FL47)</f>
        <v>.</v>
      </c>
      <c r="FM47" s="25" t="str">
        <f>IF(ISBLANK(LitRev!FM47),".",LitRev!FM47)</f>
        <v>.</v>
      </c>
      <c r="FN47" s="25" t="str">
        <f>IF(ISBLANK(LitRev!FN47),".",LitRev!FN47)</f>
        <v>.</v>
      </c>
      <c r="FO47" s="25" t="str">
        <f>IF(ISBLANK(LitRev!FO47),".",LitRev!FO47)</f>
        <v>.</v>
      </c>
      <c r="FP47" s="25" t="str">
        <f>IF(ISBLANK(LitRev!FP47),".",LitRev!FP47)</f>
        <v>.</v>
      </c>
      <c r="FQ47" s="25" t="str">
        <f>IF(ISBLANK(LitRev!FQ47),".",LitRev!FQ47)</f>
        <v>.</v>
      </c>
      <c r="FR47" s="25" t="str">
        <f>IF(ISBLANK(LitRev!FR47),".",LitRev!FR47)</f>
        <v>.</v>
      </c>
      <c r="FS47" s="25" t="str">
        <f>IF(ISBLANK(LitRev!FS47),".",LitRev!FS47)</f>
        <v>.</v>
      </c>
      <c r="FT47" s="25" t="str">
        <f>IF(ISBLANK(LitRev!FT47),".",LitRev!FT47)</f>
        <v>.</v>
      </c>
      <c r="FU47" s="25" t="str">
        <f>IF(ISBLANK(LitRev!FU47),".",LitRev!FU47)</f>
        <v>.</v>
      </c>
      <c r="FV47" s="25" t="str">
        <f>IF(ISBLANK(LitRev!FV47),".",LitRev!FV47)</f>
        <v>.</v>
      </c>
      <c r="FW47" s="25" t="str">
        <f>IF(ISBLANK(LitRev!FW47),".",LitRev!FW47)</f>
        <v>.</v>
      </c>
      <c r="FX47" s="25" t="str">
        <f>IF(ISBLANK(LitRev!FX47),".",LitRev!FX47)</f>
        <v>.</v>
      </c>
      <c r="FY47" s="25" t="str">
        <f>IF(ISBLANK(LitRev!FY47),".",LitRev!FY47)</f>
        <v>.</v>
      </c>
      <c r="FZ47" s="25" t="str">
        <f>IF(ISBLANK(LitRev!FZ47),".",LitRev!FZ47)</f>
        <v>.</v>
      </c>
      <c r="GA47" s="25" t="str">
        <f>IF(ISBLANK(LitRev!GA47),".",LitRev!GA47)</f>
        <v>.</v>
      </c>
      <c r="GB47" s="25" t="str">
        <f>IF(ISBLANK(LitRev!GB47),".",LitRev!GB47)</f>
        <v>.</v>
      </c>
      <c r="GC47" s="25" t="str">
        <f>IF(ISBLANK(LitRev!GC47),".",LitRev!GC47)</f>
        <v>.</v>
      </c>
      <c r="GD47" s="25" t="str">
        <f>IF(ISBLANK(LitRev!GD47),".",LitRev!GD47)</f>
        <v>.</v>
      </c>
      <c r="GE47" s="25" t="str">
        <f>IF(ISBLANK(LitRev!GE47),".",LitRev!GE47)</f>
        <v>.</v>
      </c>
      <c r="GF47" s="25" t="str">
        <f>IF(ISBLANK(LitRev!GF47),".",LitRev!GF47)</f>
        <v>.</v>
      </c>
      <c r="GG47" s="25" t="str">
        <f>IF(ISBLANK(LitRev!GG47),".",LitRev!GG47)</f>
        <v>.</v>
      </c>
      <c r="GH47" s="25" t="str">
        <f>IF(ISBLANK(LitRev!GH47),".",LitRev!GH47)</f>
        <v>.</v>
      </c>
      <c r="GI47" s="25" t="str">
        <f>IF(ISBLANK(LitRev!GI47),".",LitRev!GI47)</f>
        <v>.</v>
      </c>
      <c r="GJ47" s="25" t="str">
        <f>IF(ISBLANK(LitRev!GJ47),".",LitRev!GJ47)</f>
        <v>.</v>
      </c>
      <c r="GK47" s="25" t="str">
        <f>IF(ISBLANK(LitRev!GK47),".",LitRev!GK47)</f>
        <v>.</v>
      </c>
      <c r="GL47" s="25" t="str">
        <f>IF(ISBLANK(LitRev!GL47),".",LitRev!GL47)</f>
        <v>.</v>
      </c>
      <c r="GM47" s="25" t="str">
        <f>IF(ISBLANK(LitRev!GM47),".",LitRev!GM47)</f>
        <v>.</v>
      </c>
      <c r="GN47" s="25" t="str">
        <f>IF(ISBLANK(LitRev!GN47),".",LitRev!GN47)</f>
        <v>.</v>
      </c>
      <c r="GO47" s="25" t="str">
        <f>IF(ISBLANK(LitRev!GO47),".",LitRev!GO47)</f>
        <v>.</v>
      </c>
      <c r="GP47" s="25" t="str">
        <f>IF(ISBLANK(LitRev!GP47),".",LitRev!GP47)</f>
        <v>.</v>
      </c>
      <c r="GQ47" s="25" t="str">
        <f>IF(ISBLANK(LitRev!GQ47),".",LitRev!GQ47)</f>
        <v>.</v>
      </c>
      <c r="GR47" s="25" t="str">
        <f>IF(ISBLANK(LitRev!GR47),".",LitRev!GR47)</f>
        <v>.</v>
      </c>
      <c r="GS47" s="25" t="str">
        <f>IF(ISBLANK(LitRev!GS47),".",LitRev!GS47)</f>
        <v>.</v>
      </c>
      <c r="GT47" s="25" t="str">
        <f>IF(ISBLANK(LitRev!GT47),".",LitRev!GT47)</f>
        <v>.</v>
      </c>
      <c r="GU47" s="25" t="str">
        <f>IF(ISBLANK(LitRev!GU47),".",LitRev!GU47)</f>
        <v>.</v>
      </c>
      <c r="GV47" s="25" t="str">
        <f>IF(ISBLANK(LitRev!GV47),".",LitRev!GV47)</f>
        <v>.</v>
      </c>
      <c r="GW47" s="25" t="str">
        <f>IF(ISBLANK(LitRev!GW47),".",LitRev!GW47)</f>
        <v>.</v>
      </c>
      <c r="GX47" s="25" t="str">
        <f>IF(ISBLANK(LitRev!GX47),".",LitRev!GX47)</f>
        <v>.</v>
      </c>
      <c r="GY47" s="25" t="str">
        <f>IF(ISBLANK(LitRev!GY47),".",LitRev!GY47)</f>
        <v>.</v>
      </c>
      <c r="GZ47" s="25" t="str">
        <f>IF(ISBLANK(LitRev!GZ47),".",LitRev!GZ47)</f>
        <v>.</v>
      </c>
      <c r="HA47" s="25" t="str">
        <f>IF(ISBLANK(LitRev!HA47),".",LitRev!HA47)</f>
        <v>.</v>
      </c>
      <c r="HB47" s="25" t="str">
        <f>IF(ISBLANK(LitRev!HB47),".",LitRev!HB47)</f>
        <v>.</v>
      </c>
      <c r="HC47" s="25" t="str">
        <f>IF(ISBLANK(LitRev!HC47),".",LitRev!HC47)</f>
        <v>.</v>
      </c>
      <c r="HD47" s="25" t="str">
        <f>IF(ISBLANK(LitRev!HD47),".",LitRev!HD47)</f>
        <v>.</v>
      </c>
      <c r="HE47" s="25" t="str">
        <f>IF(ISBLANK(LitRev!HE47),".",LitRev!HE47)</f>
        <v>.</v>
      </c>
      <c r="HF47" s="25" t="str">
        <f>IF(ISBLANK(LitRev!HF47),".",LitRev!HF47)</f>
        <v>.</v>
      </c>
      <c r="HG47" s="25" t="str">
        <f>IF(ISBLANK(LitRev!HG47),".",LitRev!HG47)</f>
        <v>.</v>
      </c>
      <c r="HH47" s="25" t="str">
        <f>IF(ISBLANK(LitRev!HH47),".",LitRev!HH47)</f>
        <v>.</v>
      </c>
      <c r="HI47" s="25" t="str">
        <f>IF(ISBLANK(LitRev!HI47),".",LitRev!HI47)</f>
        <v>.</v>
      </c>
      <c r="HJ47" s="25" t="str">
        <f>IF(ISBLANK(LitRev!HJ47),".",LitRev!HJ47)</f>
        <v>.</v>
      </c>
      <c r="HK47" s="25" t="str">
        <f>IF(ISBLANK(LitRev!HK47),".",LitRev!HK47)</f>
        <v>.</v>
      </c>
      <c r="HL47" s="25" t="str">
        <f>IF(ISBLANK(LitRev!HL47),".",LitRev!HL47)</f>
        <v>.</v>
      </c>
      <c r="HM47" s="25" t="str">
        <f>IF(ISBLANK(LitRev!HM47),".",LitRev!HM47)</f>
        <v>.</v>
      </c>
      <c r="HN47" s="25" t="str">
        <f>IF(ISBLANK(LitRev!HN47),".",LitRev!HN47)</f>
        <v>.</v>
      </c>
      <c r="HO47" s="25" t="str">
        <f>IF(ISBLANK(LitRev!HO47),".",LitRev!HO47)</f>
        <v>.</v>
      </c>
      <c r="HP47" s="25" t="str">
        <f>IF(ISBLANK(LitRev!HP47),".",LitRev!HP47)</f>
        <v>.</v>
      </c>
      <c r="HQ47" s="25" t="str">
        <f>IF(ISBLANK(LitRev!HQ47),".",LitRev!HQ47)</f>
        <v>.</v>
      </c>
      <c r="HR47" s="25" t="str">
        <f>IF(ISBLANK(LitRev!HR47),".",LitRev!HR47)</f>
        <v>.</v>
      </c>
      <c r="HS47" s="25" t="str">
        <f>IF(ISBLANK(LitRev!HS47),".",LitRev!HS47)</f>
        <v>.</v>
      </c>
      <c r="HT47" s="25" t="str">
        <f>IF(ISBLANK(LitRev!HT47),".",LitRev!HT47)</f>
        <v>.</v>
      </c>
      <c r="HU47" s="25" t="str">
        <f>IF(ISBLANK(LitRev!HU47),".",LitRev!HU47)</f>
        <v>.</v>
      </c>
      <c r="HV47" s="25" t="str">
        <f>IF(ISBLANK(LitRev!HV47),".",LitRev!HV47)</f>
        <v>.</v>
      </c>
      <c r="HW47" s="25" t="str">
        <f>IF(ISBLANK(LitRev!HW47),".",LitRev!HW47)</f>
        <v>.</v>
      </c>
      <c r="HX47" s="25" t="str">
        <f>IF(ISBLANK(LitRev!HX47),".",LitRev!HX47)</f>
        <v>.</v>
      </c>
      <c r="HY47" s="25" t="str">
        <f>IF(ISBLANK(LitRev!HY47),".",LitRev!HY47)</f>
        <v>.</v>
      </c>
      <c r="HZ47" s="25" t="str">
        <f>IF(ISBLANK(LitRev!HZ47),".",LitRev!HZ47)</f>
        <v>.</v>
      </c>
      <c r="IA47" s="25" t="str">
        <f>IF(ISBLANK(LitRev!IA47),".",LitRev!IA47)</f>
        <v>.</v>
      </c>
      <c r="IB47" s="25" t="str">
        <f>IF(ISBLANK(LitRev!IB47),".",LitRev!IB47)</f>
        <v>.</v>
      </c>
      <c r="IC47" s="25" t="str">
        <f>IF(ISBLANK(LitRev!IC47),".",LitRev!IC47)</f>
        <v>.</v>
      </c>
      <c r="ID47" s="25" t="str">
        <f>IF(ISBLANK(LitRev!ID47),".",LitRev!ID47)</f>
        <v>.</v>
      </c>
      <c r="IE47" s="25" t="str">
        <f>IF(ISBLANK(LitRev!IE47),".",LitRev!IE47)</f>
        <v>.</v>
      </c>
      <c r="IF47" s="25" t="str">
        <f>IF(ISBLANK(LitRev!IF47),".",LitRev!IF47)</f>
        <v>.</v>
      </c>
      <c r="IG47" s="25" t="str">
        <f>IF(ISBLANK(LitRev!IG47),".",LitRev!IG47)</f>
        <v>.</v>
      </c>
      <c r="IH47" s="25" t="str">
        <f>IF(ISBLANK(LitRev!IH47),".",LitRev!IH47)</f>
        <v>.</v>
      </c>
      <c r="II47" s="25" t="str">
        <f>IF(ISBLANK(LitRev!II47),".",LitRev!II47)</f>
        <v>.</v>
      </c>
      <c r="IJ47" s="25" t="str">
        <f>IF(ISBLANK(LitRev!IJ47),".",LitRev!IJ47)</f>
        <v>.</v>
      </c>
      <c r="IK47" s="25" t="str">
        <f>IF(ISBLANK(LitRev!IK47),".",LitRev!IK47)</f>
        <v>.</v>
      </c>
      <c r="IL47" s="25" t="str">
        <f>IF(ISBLANK(LitRev!IL47),".",LitRev!IL47)</f>
        <v>.</v>
      </c>
      <c r="IM47" s="25" t="str">
        <f>IF(ISBLANK(LitRev!IM47),".",LitRev!IM47)</f>
        <v>.</v>
      </c>
      <c r="IN47" s="25" t="str">
        <f>IF(ISBLANK(LitRev!IN47),".",LitRev!IN47)</f>
        <v>.</v>
      </c>
      <c r="IO47" s="25" t="str">
        <f>IF(ISBLANK(LitRev!IO47),".",LitRev!IO47)</f>
        <v>.</v>
      </c>
      <c r="IP47" s="25" t="str">
        <f>IF(ISBLANK(LitRev!IP47),".",LitRev!IP47)</f>
        <v>.</v>
      </c>
      <c r="IQ47" s="25" t="str">
        <f>IF(ISBLANK(LitRev!IQ47),".",LitRev!IQ47)</f>
        <v>.</v>
      </c>
      <c r="IR47" s="25" t="str">
        <f>IF(ISBLANK(LitRev!IR47),".",LitRev!IR47)</f>
        <v>.</v>
      </c>
      <c r="IS47" s="25" t="str">
        <f>IF(ISBLANK(LitRev!IS47),".",LitRev!IS47)</f>
        <v>.</v>
      </c>
      <c r="IT47" s="25" t="str">
        <f>IF(ISBLANK(LitRev!IT47),".",LitRev!IT47)</f>
        <v>.</v>
      </c>
      <c r="IU47" s="25" t="str">
        <f>IF(ISBLANK(LitRev!IU47),".",LitRev!IU47)</f>
        <v>.</v>
      </c>
      <c r="IV47" s="25" t="str">
        <f>IF(ISBLANK(LitRev!IV47),".",LitRev!IV47)</f>
        <v>.</v>
      </c>
      <c r="IW47" s="25" t="str">
        <f>IF(ISBLANK(LitRev!IW47),".",LitRev!IW47)</f>
        <v>.</v>
      </c>
      <c r="IX47" s="25" t="str">
        <f>IF(ISBLANK(LitRev!IX47),".",LitRev!IX47)</f>
        <v>.</v>
      </c>
      <c r="IY47" s="25" t="str">
        <f>IF(ISBLANK(LitRev!IY47),".",LitRev!IY47)</f>
        <v>.</v>
      </c>
      <c r="IZ47" s="25" t="str">
        <f>IF(ISBLANK(LitRev!IZ47),".",LitRev!IZ47)</f>
        <v>.</v>
      </c>
      <c r="JA47" s="25" t="str">
        <f>IF(ISBLANK(LitRev!JA47),".",LitRev!JA47)</f>
        <v>.</v>
      </c>
      <c r="JB47" s="25" t="str">
        <f>IF(ISBLANK(LitRev!JB47),".",LitRev!JB47)</f>
        <v>.</v>
      </c>
      <c r="JC47" s="25" t="str">
        <f>IF(ISBLANK(LitRev!JC47),".",LitRev!JC47)</f>
        <v>.</v>
      </c>
      <c r="JD47" s="25" t="str">
        <f>IF(ISBLANK(LitRev!JD47),".",LitRev!JD47)</f>
        <v>.</v>
      </c>
      <c r="JE47" s="25" t="str">
        <f>IF(ISBLANK(LitRev!JE47),".",LitRev!JE47)</f>
        <v>.</v>
      </c>
      <c r="JF47" s="25" t="str">
        <f>IF(ISBLANK(LitRev!JF47),".",LitRev!JF47)</f>
        <v>.</v>
      </c>
      <c r="JG47" s="25" t="str">
        <f>IF(ISBLANK(LitRev!JG47),".",LitRev!JG47)</f>
        <v>.</v>
      </c>
      <c r="JH47" s="25" t="str">
        <f>IF(ISBLANK(LitRev!JH47),".",LitRev!JH47)</f>
        <v>.</v>
      </c>
      <c r="JI47" s="25" t="str">
        <f>IF(ISBLANK(LitRev!JI47),".",LitRev!JI47)</f>
        <v>.</v>
      </c>
      <c r="JJ47" s="25" t="str">
        <f>IF(ISBLANK(LitRev!JJ47),".",LitRev!JJ47)</f>
        <v>.</v>
      </c>
      <c r="JK47" s="25" t="str">
        <f>IF(ISBLANK(LitRev!JK47),".",LitRev!JK47)</f>
        <v>.</v>
      </c>
      <c r="JL47" s="25" t="str">
        <f>IF(ISBLANK(LitRev!JL47),".",LitRev!JL47)</f>
        <v>.</v>
      </c>
      <c r="JM47" s="25" t="str">
        <f>IF(ISBLANK(LitRev!JM47),".",LitRev!JM47)</f>
        <v>.</v>
      </c>
      <c r="JN47" s="25" t="str">
        <f>IF(ISBLANK(LitRev!JN47),".",LitRev!JN47)</f>
        <v>.</v>
      </c>
      <c r="JO47" s="25" t="str">
        <f>IF(ISBLANK(LitRev!JO47),".",LitRev!JO47)</f>
        <v>.</v>
      </c>
      <c r="JP47" s="25" t="str">
        <f>IF(ISBLANK(LitRev!JP47),".",LitRev!JP47)</f>
        <v>.</v>
      </c>
      <c r="JQ47" s="25" t="str">
        <f>IF(ISBLANK(LitRev!JQ47),".",LitRev!JQ47)</f>
        <v>.</v>
      </c>
      <c r="JR47" s="25" t="str">
        <f>IF(ISBLANK(LitRev!JR47),".",LitRev!JR47)</f>
        <v>.</v>
      </c>
      <c r="JS47" s="25" t="str">
        <f>IF(ISBLANK(LitRev!JS47),".",LitRev!JS47)</f>
        <v>.</v>
      </c>
      <c r="JT47" s="25" t="str">
        <f>IF(ISBLANK(LitRev!JT47),".",LitRev!JT47)</f>
        <v>.</v>
      </c>
      <c r="JU47" s="25" t="str">
        <f>IF(ISBLANK(LitRev!JU47),".",LitRev!JU47)</f>
        <v>.</v>
      </c>
      <c r="JV47" s="25" t="str">
        <f>IF(ISBLANK(LitRev!JV47),".",LitRev!JV47)</f>
        <v>.</v>
      </c>
      <c r="JW47" s="25" t="str">
        <f>IF(ISBLANK(LitRev!JW47),".",LitRev!JW47)</f>
        <v>.</v>
      </c>
      <c r="JX47" s="25" t="str">
        <f>IF(ISBLANK(LitRev!JX47),".",LitRev!JX47)</f>
        <v>.</v>
      </c>
      <c r="JY47" s="25" t="str">
        <f>IF(ISBLANK(LitRev!JY47),".",LitRev!JY47)</f>
        <v>.</v>
      </c>
      <c r="JZ47" s="25" t="str">
        <f>IF(ISBLANK(LitRev!JZ47),".",LitRev!JZ47)</f>
        <v>.</v>
      </c>
      <c r="KA47" s="25" t="str">
        <f>IF(ISBLANK(LitRev!KA47),".",LitRev!KA47)</f>
        <v>.</v>
      </c>
      <c r="KB47" s="25" t="str">
        <f>IF(ISBLANK(LitRev!KB47),".",LitRev!KB47)</f>
        <v>.</v>
      </c>
      <c r="KC47" s="25" t="str">
        <f>IF(ISBLANK(LitRev!KC47),".",LitRev!KC47)</f>
        <v>.</v>
      </c>
      <c r="KD47" s="25" t="str">
        <f>IF(ISBLANK(LitRev!KD47),".",LitRev!KD47)</f>
        <v>.</v>
      </c>
      <c r="KE47" s="25" t="str">
        <f>IF(ISBLANK(LitRev!KE47),".",LitRev!KE47)</f>
        <v>.</v>
      </c>
      <c r="KF47" s="25" t="str">
        <f>IF(ISBLANK(LitRev!KF47),".",LitRev!KF47)</f>
        <v>.</v>
      </c>
      <c r="KG47" s="25" t="str">
        <f>IF(ISBLANK(LitRev!KG47),".",LitRev!KG47)</f>
        <v>.</v>
      </c>
      <c r="KH47" s="25" t="str">
        <f>IF(ISBLANK(LitRev!KH47),".",LitRev!KH47)</f>
        <v>.</v>
      </c>
      <c r="KI47" s="25" t="str">
        <f>IF(ISBLANK(LitRev!KI47),".",LitRev!KI47)</f>
        <v>.</v>
      </c>
      <c r="KJ47" s="25" t="str">
        <f>IF(ISBLANK(LitRev!KJ47),".",LitRev!KJ47)</f>
        <v>.</v>
      </c>
      <c r="KK47" s="25" t="str">
        <f>IF(ISBLANK(LitRev!KK47),".",LitRev!KK47)</f>
        <v>.</v>
      </c>
      <c r="KL47" s="25" t="str">
        <f>IF(ISBLANK(LitRev!KL47),".",LitRev!KL47)</f>
        <v>.</v>
      </c>
      <c r="KM47" s="25" t="str">
        <f>IF(ISBLANK(LitRev!KM47),".",LitRev!KM47)</f>
        <v>.</v>
      </c>
      <c r="KN47" s="25" t="str">
        <f>IF(ISBLANK(LitRev!KN47),".",LitRev!KN47)</f>
        <v>.</v>
      </c>
      <c r="KO47" s="25" t="str">
        <f>IF(ISBLANK(LitRev!KO47),".",LitRev!KO47)</f>
        <v>.</v>
      </c>
      <c r="KP47" s="25" t="str">
        <f>IF(ISBLANK(LitRev!KP47),".",LitRev!KP47)</f>
        <v>.</v>
      </c>
      <c r="KQ47" s="25" t="str">
        <f>IF(ISBLANK(LitRev!KQ47),".",LitRev!KQ47)</f>
        <v>.</v>
      </c>
      <c r="KR47" s="25" t="str">
        <f>IF(ISBLANK(LitRev!KR47),".",LitRev!KR47)</f>
        <v>.</v>
      </c>
      <c r="KS47" s="25" t="str">
        <f>IF(ISBLANK(LitRev!KS47),".",LitRev!KS47)</f>
        <v>.</v>
      </c>
      <c r="KT47" s="25" t="str">
        <f>IF(ISBLANK(LitRev!KT47),".",LitRev!KT47)</f>
        <v>.</v>
      </c>
      <c r="KU47" s="25" t="str">
        <f>IF(ISBLANK(LitRev!KU47),".",LitRev!KU47)</f>
        <v>.</v>
      </c>
      <c r="KV47" s="25" t="str">
        <f>IF(ISBLANK(LitRev!KV47),".",LitRev!KV47)</f>
        <v>.</v>
      </c>
      <c r="KW47" s="25" t="str">
        <f>IF(ISBLANK(LitRev!KW47),".",LitRev!KW47)</f>
        <v>.</v>
      </c>
      <c r="KX47" s="25" t="str">
        <f>IF(ISBLANK(LitRev!KX47),".",LitRev!KX47)</f>
        <v>.</v>
      </c>
      <c r="KY47" s="25" t="str">
        <f>IF(ISBLANK(LitRev!KY47),".",LitRev!KY47)</f>
        <v>.</v>
      </c>
      <c r="KZ47" s="25" t="str">
        <f>IF(ISBLANK(LitRev!KZ47),".",LitRev!KZ47)</f>
        <v>.</v>
      </c>
      <c r="LA47" s="25" t="str">
        <f>IF(ISBLANK(LitRev!LA47),".",LitRev!LA47)</f>
        <v>.</v>
      </c>
      <c r="LB47" s="25" t="str">
        <f>IF(ISBLANK(LitRev!LB47),".",LitRev!LB47)</f>
        <v>.</v>
      </c>
      <c r="LC47" s="25" t="str">
        <f>IF(ISBLANK(LitRev!LC47),".",LitRev!LC47)</f>
        <v>.</v>
      </c>
      <c r="LD47" s="25" t="str">
        <f>IF(ISBLANK(LitRev!LD47),".",LitRev!LD47)</f>
        <v>.</v>
      </c>
      <c r="LE47" s="25" t="str">
        <f>IF(ISBLANK(LitRev!LE47),".",LitRev!LE47)</f>
        <v>.</v>
      </c>
      <c r="LF47" s="25" t="str">
        <f>IF(ISBLANK(LitRev!LF47),".",LitRev!LF47)</f>
        <v>.</v>
      </c>
      <c r="LG47" s="25" t="str">
        <f>IF(ISBLANK(LitRev!LG47),".",LitRev!LG47)</f>
        <v>.</v>
      </c>
      <c r="LH47" s="25" t="str">
        <f>IF(ISBLANK(LitRev!LH47),".",LitRev!LH47)</f>
        <v>.</v>
      </c>
      <c r="LI47" s="25" t="str">
        <f>IF(ISBLANK(LitRev!LI47),".",LitRev!LI47)</f>
        <v>.</v>
      </c>
      <c r="LJ47" s="25" t="str">
        <f>IF(ISBLANK(LitRev!LJ47),".",LitRev!LJ47)</f>
        <v>.</v>
      </c>
      <c r="LK47" s="25" t="str">
        <f>IF(ISBLANK(LitRev!LK47),".",LitRev!LK47)</f>
        <v>.</v>
      </c>
      <c r="LL47" s="25" t="str">
        <f>IF(ISBLANK(LitRev!LL47),".",LitRev!LL47)</f>
        <v>.</v>
      </c>
      <c r="LM47" s="25" t="str">
        <f>IF(ISBLANK(LitRev!LM47),".",LitRev!LM47)</f>
        <v>.</v>
      </c>
      <c r="LN47" s="25" t="str">
        <f>IF(ISBLANK(LitRev!LN47),".",LitRev!LN47)</f>
        <v>.</v>
      </c>
      <c r="LO47" s="25" t="str">
        <f>IF(ISBLANK(LitRev!LO47),".",LitRev!LO47)</f>
        <v>.</v>
      </c>
      <c r="LP47" s="25" t="str">
        <f>IF(ISBLANK(LitRev!LP47),".",LitRev!LP47)</f>
        <v>.</v>
      </c>
      <c r="LQ47" s="25" t="str">
        <f>IF(ISBLANK(LitRev!LQ47),".",LitRev!LQ47)</f>
        <v>.</v>
      </c>
      <c r="LR47" s="25" t="str">
        <f>IF(ISBLANK(LitRev!LR47),".",LitRev!LR47)</f>
        <v>.</v>
      </c>
      <c r="LS47" s="25" t="str">
        <f>IF(ISBLANK(LitRev!LS47),".",LitRev!LS47)</f>
        <v>.</v>
      </c>
      <c r="LT47" s="25" t="str">
        <f>IF(ISBLANK(LitRev!LT47),".",LitRev!LT47)</f>
        <v>.</v>
      </c>
      <c r="LU47" s="25" t="str">
        <f>IF(ISBLANK(LitRev!LU47),".",LitRev!LU47)</f>
        <v>.</v>
      </c>
      <c r="LV47" s="25" t="str">
        <f>IF(ISBLANK(LitRev!LV47),".",LitRev!LV47)</f>
        <v>.</v>
      </c>
      <c r="LW47" s="25" t="str">
        <f>IF(ISBLANK(LitRev!LW47),".",LitRev!LW47)</f>
        <v>.</v>
      </c>
      <c r="LX47" s="25" t="str">
        <f>IF(ISBLANK(LitRev!LX47),".",LitRev!LX47)</f>
        <v>.</v>
      </c>
      <c r="LY47" s="25" t="str">
        <f>IF(ISBLANK(LitRev!LY47),".",LitRev!LY47)</f>
        <v>.</v>
      </c>
      <c r="LZ47" s="25" t="str">
        <f>IF(ISBLANK(LitRev!LZ47),".",LitRev!LZ47)</f>
        <v>.</v>
      </c>
      <c r="MA47" s="25" t="str">
        <f>IF(ISBLANK(LitRev!MA47),".",LitRev!MA47)</f>
        <v>.</v>
      </c>
      <c r="MB47" s="25" t="str">
        <f>IF(ISBLANK(LitRev!MB47),".",LitRev!MB47)</f>
        <v>.</v>
      </c>
      <c r="MC47" s="25" t="str">
        <f>IF(ISBLANK(LitRev!MC47),".",LitRev!MC47)</f>
        <v>.</v>
      </c>
      <c r="MD47" s="25" t="str">
        <f>IF(ISBLANK(LitRev!MD47),".",LitRev!MD47)</f>
        <v>.</v>
      </c>
      <c r="ME47" s="25" t="str">
        <f>IF(ISBLANK(LitRev!ME47),".",LitRev!ME47)</f>
        <v>.</v>
      </c>
      <c r="MF47" s="25" t="str">
        <f>IF(ISBLANK(LitRev!MF47),".",LitRev!MF47)</f>
        <v>.</v>
      </c>
      <c r="MG47" s="25" t="str">
        <f>IF(ISBLANK(LitRev!MG47),".",LitRev!MG47)</f>
        <v>.</v>
      </c>
      <c r="MH47" s="25" t="str">
        <f>IF(ISBLANK(LitRev!MH47),".",LitRev!MH47)</f>
        <v>.</v>
      </c>
      <c r="MI47" s="25" t="str">
        <f>IF(ISBLANK(LitRev!MI47),".",LitRev!MI47)</f>
        <v>.</v>
      </c>
      <c r="MJ47" s="25" t="str">
        <f>IF(ISBLANK(LitRev!MJ47),".",LitRev!MJ47)</f>
        <v>.</v>
      </c>
      <c r="MK47" s="25" t="str">
        <f>IF(ISBLANK(LitRev!MK47),".",LitRev!MK47)</f>
        <v>.</v>
      </c>
      <c r="ML47" s="25" t="str">
        <f>IF(ISBLANK(LitRev!ML47),".",LitRev!ML47)</f>
        <v>.</v>
      </c>
      <c r="MM47" s="25" t="str">
        <f>IF(ISBLANK(LitRev!MM47),".",LitRev!MM47)</f>
        <v>.</v>
      </c>
      <c r="MN47" s="25" t="str">
        <f>IF(ISBLANK(LitRev!MN47),".",LitRev!MN47)</f>
        <v>.</v>
      </c>
      <c r="MO47" s="25" t="str">
        <f>IF(ISBLANK(LitRev!MO47),".",LitRev!MO47)</f>
        <v>.</v>
      </c>
      <c r="MP47" s="25" t="str">
        <f>IF(ISBLANK(LitRev!MP47),".",LitRev!MP47)</f>
        <v>.</v>
      </c>
      <c r="MQ47" s="25" t="str">
        <f>IF(ISBLANK(LitRev!MQ47),".",LitRev!MQ47)</f>
        <v>.</v>
      </c>
      <c r="MR47" s="25" t="str">
        <f>IF(ISBLANK(LitRev!MR47),".",LitRev!MR47)</f>
        <v>.</v>
      </c>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5"/>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5"/>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5"/>
      <c r="RK47" s="25"/>
      <c r="RL47" s="25"/>
      <c r="RM47" s="25"/>
      <c r="RN47" s="25"/>
      <c r="RO47" s="25"/>
    </row>
    <row r="48" spans="1:483" x14ac:dyDescent="0.25">
      <c r="A48" s="53" t="s">
        <v>1167</v>
      </c>
      <c r="B48" t="s">
        <v>1936</v>
      </c>
      <c r="C48" s="25">
        <f>IF(ISBLANK(LitRev!C48),".",LitRev!C48)</f>
        <v>0</v>
      </c>
      <c r="D48" s="25">
        <f>IF(ISBLANK(LitRev!D48),".",LitRev!D48)</f>
        <v>0</v>
      </c>
      <c r="E48" s="25">
        <f>IF(ISBLANK(LitRev!E48),".",LitRev!E48)</f>
        <v>1</v>
      </c>
      <c r="F48" s="25">
        <f>IF(ISBLANK(LitRev!F48),".",LitRev!F48)</f>
        <v>1</v>
      </c>
      <c r="G48" s="25">
        <f>IF(ISBLANK(LitRev!G48),".",LitRev!G48)</f>
        <v>1</v>
      </c>
      <c r="H48" s="25">
        <f>IF(ISBLANK(LitRev!H48),".",LitRev!H48)</f>
        <v>1</v>
      </c>
      <c r="I48" s="25">
        <f>IF(ISBLANK(LitRev!I48),".",LitRev!I48)</f>
        <v>1</v>
      </c>
      <c r="J48" s="25">
        <f>IF(ISBLANK(LitRev!J48),".",LitRev!J48)</f>
        <v>1</v>
      </c>
      <c r="K48" s="25">
        <f>IF(ISBLANK(LitRev!K48),".",LitRev!K48)</f>
        <v>1</v>
      </c>
      <c r="L48" s="25">
        <f>IF(ISBLANK(LitRev!L48),".",LitRev!L48)</f>
        <v>1</v>
      </c>
      <c r="M48" s="25">
        <f>IF(ISBLANK(LitRev!M48),".",LitRev!M48)</f>
        <v>1</v>
      </c>
      <c r="N48" s="25">
        <f>IF(ISBLANK(LitRev!N48),".",LitRev!N48)</f>
        <v>1</v>
      </c>
      <c r="O48" s="25">
        <f>IF(ISBLANK(LitRev!O48),".",LitRev!O48)</f>
        <v>1</v>
      </c>
      <c r="P48" s="25">
        <f>IF(ISBLANK(LitRev!P48),".",LitRev!P48)</f>
        <v>1</v>
      </c>
      <c r="Q48" s="25">
        <f>IF(ISBLANK(LitRev!Q48),".",LitRev!Q48)</f>
        <v>1</v>
      </c>
      <c r="R48" s="25">
        <f>IF(ISBLANK(LitRev!R48),".",LitRev!R48)</f>
        <v>1</v>
      </c>
      <c r="S48" s="25">
        <f>IF(ISBLANK(LitRev!S48),".",LitRev!S48)</f>
        <v>1</v>
      </c>
      <c r="T48" s="25">
        <f>IF(ISBLANK(LitRev!T48),".",LitRev!T48)</f>
        <v>1</v>
      </c>
      <c r="U48" s="25">
        <f>IF(ISBLANK(LitRev!U48),".",LitRev!U48)</f>
        <v>1</v>
      </c>
      <c r="V48" s="25">
        <f>IF(ISBLANK(LitRev!V48),".",LitRev!V48)</f>
        <v>1</v>
      </c>
      <c r="W48" s="25">
        <f>IF(ISBLANK(LitRev!W48),".",LitRev!W48)</f>
        <v>1</v>
      </c>
      <c r="X48" s="25">
        <f>IF(ISBLANK(LitRev!X48),".",LitRev!X48)</f>
        <v>1</v>
      </c>
      <c r="Y48" s="25">
        <f>IF(ISBLANK(LitRev!Y48),".",LitRev!Y48)</f>
        <v>1</v>
      </c>
      <c r="Z48" s="25">
        <f>IF(ISBLANK(LitRev!Z48),".",LitRev!Z48)</f>
        <v>1</v>
      </c>
      <c r="AA48" s="25">
        <f>IF(ISBLANK(LitRev!AA48),".",LitRev!AA48)</f>
        <v>1</v>
      </c>
      <c r="AB48" s="25">
        <f>IF(ISBLANK(LitRev!AB48),".",LitRev!AB48)</f>
        <v>1</v>
      </c>
      <c r="AC48" s="25">
        <f>IF(ISBLANK(LitRev!AC48),".",LitRev!AC48)</f>
        <v>1</v>
      </c>
      <c r="AD48" s="25">
        <f>IF(ISBLANK(LitRev!AD48),".",LitRev!AD48)</f>
        <v>1</v>
      </c>
      <c r="AE48" s="25">
        <f>IF(ISBLANK(LitRev!AE48),".",LitRev!AE48)</f>
        <v>1</v>
      </c>
      <c r="AF48" s="25">
        <f>IF(ISBLANK(LitRev!AF48),".",LitRev!AF48)</f>
        <v>1</v>
      </c>
      <c r="AG48" s="25">
        <f>IF(ISBLANK(LitRev!AG48),".",LitRev!AG48)</f>
        <v>1</v>
      </c>
      <c r="AH48" s="25">
        <f>IF(ISBLANK(LitRev!AH48),".",LitRev!AH48)</f>
        <v>1</v>
      </c>
      <c r="AI48" s="25">
        <f>IF(ISBLANK(LitRev!AI48),".",LitRev!AI48)</f>
        <v>1</v>
      </c>
      <c r="AJ48" s="25">
        <f>IF(ISBLANK(LitRev!AJ48),".",LitRev!AJ48)</f>
        <v>1</v>
      </c>
      <c r="AK48" s="25">
        <f>IF(ISBLANK(LitRev!AK48),".",LitRev!AK48)</f>
        <v>1</v>
      </c>
      <c r="AL48" s="25">
        <f>IF(ISBLANK(LitRev!AL48),".",LitRev!AL48)</f>
        <v>1</v>
      </c>
      <c r="AM48" s="25">
        <f>IF(ISBLANK(LitRev!AM48),".",LitRev!AM48)</f>
        <v>1</v>
      </c>
      <c r="AN48" s="25">
        <f>IF(ISBLANK(LitRev!AN48),".",LitRev!AN48)</f>
        <v>1</v>
      </c>
      <c r="AO48" s="25">
        <f>IF(ISBLANK(LitRev!AO48),".",LitRev!AO48)</f>
        <v>1</v>
      </c>
      <c r="AP48" s="25">
        <f>IF(ISBLANK(LitRev!AP48),".",LitRev!AP48)</f>
        <v>1</v>
      </c>
      <c r="AQ48" s="25">
        <f>IF(ISBLANK(LitRev!AQ48),".",LitRev!AQ48)</f>
        <v>1</v>
      </c>
      <c r="AR48" s="25">
        <f>IF(ISBLANK(LitRev!AR48),".",LitRev!AR48)</f>
        <v>0</v>
      </c>
      <c r="AS48" s="25">
        <f>IF(ISBLANK(LitRev!AS48),".",LitRev!AS48)</f>
        <v>0</v>
      </c>
      <c r="AT48" s="25">
        <f>IF(ISBLANK(LitRev!AT48),".",LitRev!AT48)</f>
        <v>0</v>
      </c>
      <c r="AU48" s="25">
        <f>IF(ISBLANK(LitRev!AU48),".",LitRev!AU48)</f>
        <v>0</v>
      </c>
      <c r="AV48" s="25">
        <f>IF(ISBLANK(LitRev!AV48),".",LitRev!AV48)</f>
        <v>0</v>
      </c>
      <c r="AW48" s="25">
        <f>IF(ISBLANK(LitRev!AW48),".",LitRev!AW48)</f>
        <v>0</v>
      </c>
      <c r="AX48" s="25">
        <f>IF(ISBLANK(LitRev!AX48),".",LitRev!AX48)</f>
        <v>0</v>
      </c>
      <c r="AY48" s="25">
        <f>IF(ISBLANK(LitRev!AY48),".",LitRev!AY48)</f>
        <v>1</v>
      </c>
      <c r="AZ48" s="25">
        <f>IF(ISBLANK(LitRev!AZ48),".",LitRev!AZ48)</f>
        <v>1</v>
      </c>
      <c r="BA48" s="25">
        <f>IF(ISBLANK(LitRev!BA48),".",LitRev!BA48)</f>
        <v>1</v>
      </c>
      <c r="BB48" s="25">
        <f>IF(ISBLANK(LitRev!BB48),".",LitRev!BB48)</f>
        <v>1</v>
      </c>
      <c r="BC48" s="25">
        <f>IF(ISBLANK(LitRev!BC48),".",LitRev!BC48)</f>
        <v>1</v>
      </c>
      <c r="BD48" s="25">
        <f>IF(ISBLANK(LitRev!BD48),".",LitRev!BD48)</f>
        <v>1</v>
      </c>
      <c r="BE48" s="25">
        <f>IF(ISBLANK(LitRev!BE48),".",LitRev!BE48)</f>
        <v>0</v>
      </c>
      <c r="BF48" s="25">
        <f>IF(ISBLANK(LitRev!BF48),".",LitRev!BF48)</f>
        <v>0</v>
      </c>
      <c r="BG48" s="25">
        <f>IF(ISBLANK(LitRev!BG48),".",LitRev!BG48)</f>
        <v>1</v>
      </c>
      <c r="BH48" s="25">
        <f>IF(ISBLANK(LitRev!BH48),".",LitRev!BH48)</f>
        <v>1</v>
      </c>
      <c r="BI48" s="25">
        <f>IF(ISBLANK(LitRev!BI48),".",LitRev!BI48)</f>
        <v>1</v>
      </c>
      <c r="BJ48" s="25">
        <f>IF(ISBLANK(LitRev!BJ48),".",LitRev!BJ48)</f>
        <v>1</v>
      </c>
      <c r="BK48" s="25">
        <f>IF(ISBLANK(LitRev!BK48),".",LitRev!BK48)</f>
        <v>1</v>
      </c>
      <c r="BL48" s="25">
        <f>IF(ISBLANK(LitRev!BL48),".",LitRev!BL48)</f>
        <v>1</v>
      </c>
      <c r="BM48" s="25">
        <f>IF(ISBLANK(LitRev!BM48),".",LitRev!BM48)</f>
        <v>1</v>
      </c>
      <c r="BN48" s="25">
        <f>IF(ISBLANK(LitRev!BN48),".",LitRev!BN48)</f>
        <v>1</v>
      </c>
      <c r="BO48" s="25">
        <f>IF(ISBLANK(LitRev!BO48),".",LitRev!BO48)</f>
        <v>1</v>
      </c>
      <c r="BP48" s="25">
        <f>IF(ISBLANK(LitRev!BP48),".",LitRev!BP48)</f>
        <v>1</v>
      </c>
      <c r="BQ48" s="25">
        <f>IF(ISBLANK(LitRev!BQ48),".",LitRev!BQ48)</f>
        <v>1</v>
      </c>
      <c r="BR48" s="25">
        <f>IF(ISBLANK(LitRev!BR48),".",LitRev!BR48)</f>
        <v>1</v>
      </c>
      <c r="BS48" s="25">
        <f>IF(ISBLANK(LitRev!BS48),".",LitRev!BS48)</f>
        <v>0</v>
      </c>
      <c r="BT48" s="25">
        <f>IF(ISBLANK(LitRev!BT48),".",LitRev!BT48)</f>
        <v>1</v>
      </c>
      <c r="BU48" s="25">
        <f>IF(ISBLANK(LitRev!BU48),".",LitRev!BU48)</f>
        <v>1</v>
      </c>
      <c r="BV48" s="25">
        <f>IF(ISBLANK(LitRev!BV48),".",LitRev!BV48)</f>
        <v>1</v>
      </c>
      <c r="BW48" s="25">
        <f>IF(ISBLANK(LitRev!BW48),".",LitRev!BW48)</f>
        <v>1</v>
      </c>
      <c r="BX48" s="25">
        <f>IF(ISBLANK(LitRev!BX48),".",LitRev!BX48)</f>
        <v>1</v>
      </c>
      <c r="BY48" s="25">
        <f>IF(ISBLANK(LitRev!BY48),".",LitRev!BY48)</f>
        <v>1</v>
      </c>
      <c r="BZ48" s="25">
        <f>IF(ISBLANK(LitRev!BZ48),".",LitRev!BZ48)</f>
        <v>1</v>
      </c>
      <c r="CA48" s="25">
        <f>IF(ISBLANK(LitRev!CA48),".",LitRev!CA48)</f>
        <v>1</v>
      </c>
      <c r="CB48" s="25">
        <f>IF(ISBLANK(LitRev!CB48),".",LitRev!CB48)</f>
        <v>1</v>
      </c>
      <c r="CC48" s="25">
        <f>IF(ISBLANK(LitRev!CC48),".",LitRev!CC48)</f>
        <v>1</v>
      </c>
      <c r="CD48" s="25">
        <f>IF(ISBLANK(LitRev!CD48),".",LitRev!CD48)</f>
        <v>1</v>
      </c>
      <c r="CE48" s="25">
        <f>IF(ISBLANK(LitRev!CE48),".",LitRev!CE48)</f>
        <v>1</v>
      </c>
      <c r="CF48" s="25">
        <f>IF(ISBLANK(LitRev!CF48),".",LitRev!CF48)</f>
        <v>0</v>
      </c>
      <c r="CG48" s="25">
        <f>IF(ISBLANK(LitRev!CG48),".",LitRev!CG48)</f>
        <v>0</v>
      </c>
      <c r="CH48" s="25">
        <f>IF(ISBLANK(LitRev!CH48),".",LitRev!CH48)</f>
        <v>0</v>
      </c>
      <c r="CI48" s="25">
        <f>IF(ISBLANK(LitRev!CI48),".",LitRev!CI48)</f>
        <v>0</v>
      </c>
      <c r="CJ48" s="25">
        <f>IF(ISBLANK(LitRev!CJ48),".",LitRev!CJ48)</f>
        <v>0</v>
      </c>
      <c r="CK48" s="25">
        <f>IF(ISBLANK(LitRev!CK48),".",LitRev!CK48)</f>
        <v>0</v>
      </c>
      <c r="CL48" s="25">
        <f>IF(ISBLANK(LitRev!CL48),".",LitRev!CL48)</f>
        <v>1</v>
      </c>
      <c r="CM48" s="25">
        <f>IF(ISBLANK(LitRev!CM48),".",LitRev!CM48)</f>
        <v>1</v>
      </c>
      <c r="CN48" s="25">
        <f>IF(ISBLANK(LitRev!CN48),".",LitRev!CN48)</f>
        <v>1</v>
      </c>
      <c r="CO48" s="25">
        <f>IF(ISBLANK(LitRev!CO48),".",LitRev!CO48)</f>
        <v>0</v>
      </c>
      <c r="CP48" s="25">
        <f>IF(ISBLANK(LitRev!CP48),".",LitRev!CP48)</f>
        <v>0</v>
      </c>
      <c r="CQ48" s="25">
        <f>IF(ISBLANK(LitRev!CQ48),".",LitRev!CQ48)</f>
        <v>1</v>
      </c>
      <c r="CR48" s="25">
        <f>IF(ISBLANK(LitRev!CR48),".",LitRev!CR48)</f>
        <v>1</v>
      </c>
      <c r="CS48" s="25">
        <f>IF(ISBLANK(LitRev!CS48),".",LitRev!CS48)</f>
        <v>1</v>
      </c>
      <c r="CT48" s="25">
        <f>IF(ISBLANK(LitRev!CT48),".",LitRev!CT48)</f>
        <v>1</v>
      </c>
      <c r="CU48" s="25">
        <f>IF(ISBLANK(LitRev!CU48),".",LitRev!CU48)</f>
        <v>1</v>
      </c>
      <c r="CV48" s="25">
        <f>IF(ISBLANK(LitRev!CV48),".",LitRev!CV48)</f>
        <v>1</v>
      </c>
      <c r="CW48" s="25">
        <f>IF(ISBLANK(LitRev!CW48),".",LitRev!CW48)</f>
        <v>1</v>
      </c>
      <c r="CX48" s="25">
        <f>IF(ISBLANK(LitRev!CX48),".",LitRev!CX48)</f>
        <v>1</v>
      </c>
      <c r="CY48" s="25">
        <f>IF(ISBLANK(LitRev!CY48),".",LitRev!CY48)</f>
        <v>1</v>
      </c>
      <c r="CZ48" s="25">
        <f>IF(ISBLANK(LitRev!CZ48),".",LitRev!CZ48)</f>
        <v>1</v>
      </c>
      <c r="DA48" s="25">
        <f>IF(ISBLANK(LitRev!DA48),".",LitRev!DA48)</f>
        <v>1</v>
      </c>
      <c r="DB48" s="25">
        <f>IF(ISBLANK(LitRev!DB48),".",LitRev!DB48)</f>
        <v>1</v>
      </c>
      <c r="DC48" s="25">
        <f>IF(ISBLANK(LitRev!DC48),".",LitRev!DC48)</f>
        <v>1</v>
      </c>
      <c r="DD48" s="25">
        <f>IF(ISBLANK(LitRev!DD48),".",LitRev!DD48)</f>
        <v>1</v>
      </c>
      <c r="DE48" s="25">
        <f>IF(ISBLANK(LitRev!DE48),".",LitRev!DE48)</f>
        <v>1</v>
      </c>
      <c r="DF48" s="25">
        <f>IF(ISBLANK(LitRev!DF48),".",LitRev!DF48)</f>
        <v>1</v>
      </c>
      <c r="DG48" s="25">
        <f>IF(ISBLANK(LitRev!DG48),".",LitRev!DG48)</f>
        <v>1</v>
      </c>
      <c r="DH48" s="25">
        <f>IF(ISBLANK(LitRev!DH48),".",LitRev!DH48)</f>
        <v>1</v>
      </c>
      <c r="DI48" s="25">
        <f>IF(ISBLANK(LitRev!DI48),".",LitRev!DI48)</f>
        <v>1</v>
      </c>
      <c r="DJ48" s="25">
        <f>IF(ISBLANK(LitRev!DJ48),".",LitRev!DJ48)</f>
        <v>1</v>
      </c>
      <c r="DK48" s="25">
        <f>IF(ISBLANK(LitRev!DK48),".",LitRev!DK48)</f>
        <v>1</v>
      </c>
      <c r="DL48" s="25">
        <f>IF(ISBLANK(LitRev!DL48),".",LitRev!DL48)</f>
        <v>1</v>
      </c>
      <c r="DM48" s="25">
        <f>IF(ISBLANK(LitRev!DM48),".",LitRev!DM48)</f>
        <v>1</v>
      </c>
      <c r="DN48" s="25">
        <f>IF(ISBLANK(LitRev!DN48),".",LitRev!DN48)</f>
        <v>1</v>
      </c>
      <c r="DO48" s="25">
        <f>IF(ISBLANK(LitRev!DO48),".",LitRev!DO48)</f>
        <v>1</v>
      </c>
      <c r="DP48" s="25">
        <f>IF(ISBLANK(LitRev!DP48),".",LitRev!DP48)</f>
        <v>1</v>
      </c>
      <c r="DQ48" s="25">
        <f>IF(ISBLANK(LitRev!DQ48),".",LitRev!DQ48)</f>
        <v>1</v>
      </c>
      <c r="DR48" s="25">
        <f>IF(ISBLANK(LitRev!DR48),".",LitRev!DR48)</f>
        <v>1</v>
      </c>
      <c r="DS48" s="25">
        <f>IF(ISBLANK(LitRev!DS48),".",LitRev!DS48)</f>
        <v>1</v>
      </c>
      <c r="DT48" s="25">
        <f>IF(ISBLANK(LitRev!DT48),".",LitRev!DT48)</f>
        <v>1</v>
      </c>
      <c r="DU48" s="25">
        <f>IF(ISBLANK(LitRev!DU48),".",LitRev!DU48)</f>
        <v>1</v>
      </c>
      <c r="DV48" s="25">
        <f>IF(ISBLANK(LitRev!DV48),".",LitRev!DV48)</f>
        <v>1</v>
      </c>
      <c r="DW48" s="25">
        <f>IF(ISBLANK(LitRev!DW48),".",LitRev!DW48)</f>
        <v>1</v>
      </c>
      <c r="DX48" s="25">
        <f>IF(ISBLANK(LitRev!DX48),".",LitRev!DX48)</f>
        <v>0</v>
      </c>
      <c r="DY48" s="25">
        <f>IF(ISBLANK(LitRev!DY48),".",LitRev!DY48)</f>
        <v>0</v>
      </c>
      <c r="DZ48" s="25">
        <f>IF(ISBLANK(LitRev!DZ48),".",LitRev!DZ48)</f>
        <v>0</v>
      </c>
      <c r="EA48" s="25">
        <f>IF(ISBLANK(LitRev!EA48),".",LitRev!EA48)</f>
        <v>0</v>
      </c>
      <c r="EB48" s="25">
        <f>IF(ISBLANK(LitRev!EB48),".",LitRev!EB48)</f>
        <v>0</v>
      </c>
      <c r="EC48" s="25">
        <f>IF(ISBLANK(LitRev!EC48),".",LitRev!EC48)</f>
        <v>0</v>
      </c>
      <c r="ED48" s="25">
        <f>IF(ISBLANK(LitRev!ED48),".",LitRev!ED48)</f>
        <v>0</v>
      </c>
      <c r="EE48" s="25">
        <f>IF(ISBLANK(LitRev!EE48),".",LitRev!EE48)</f>
        <v>0</v>
      </c>
      <c r="EF48" s="25">
        <f>IF(ISBLANK(LitRev!EF48),".",LitRev!EF48)</f>
        <v>0</v>
      </c>
      <c r="EG48" s="25">
        <f>IF(ISBLANK(LitRev!EG48),".",LitRev!EG48)</f>
        <v>0</v>
      </c>
      <c r="EH48" s="25">
        <f>IF(ISBLANK(LitRev!EH48),".",LitRev!EH48)</f>
        <v>0</v>
      </c>
      <c r="EI48" s="25">
        <f>IF(ISBLANK(LitRev!EI48),".",LitRev!EI48)</f>
        <v>0</v>
      </c>
      <c r="EJ48" s="25">
        <f>IF(ISBLANK(LitRev!EJ48),".",LitRev!EJ48)</f>
        <v>0</v>
      </c>
      <c r="EK48" s="25">
        <f>IF(ISBLANK(LitRev!EK48),".",LitRev!EK48)</f>
        <v>0</v>
      </c>
      <c r="EL48" s="25">
        <f>IF(ISBLANK(LitRev!EL48),".",LitRev!EL48)</f>
        <v>0</v>
      </c>
      <c r="EM48" s="25">
        <f>IF(ISBLANK(LitRev!EM48),".",LitRev!EM48)</f>
        <v>0</v>
      </c>
      <c r="EN48" s="25">
        <f>IF(ISBLANK(LitRev!EN48),".",LitRev!EN48)</f>
        <v>0</v>
      </c>
      <c r="EO48" s="25">
        <f>IF(ISBLANK(LitRev!EO48),".",LitRev!EO48)</f>
        <v>0</v>
      </c>
      <c r="EP48" s="25">
        <f>IF(ISBLANK(LitRev!EP48),".",LitRev!EP48)</f>
        <v>0</v>
      </c>
      <c r="EQ48" s="25">
        <f>IF(ISBLANK(LitRev!EQ48),".",LitRev!EQ48)</f>
        <v>0</v>
      </c>
      <c r="ER48" s="25">
        <f>IF(ISBLANK(LitRev!ER48),".",LitRev!ER48)</f>
        <v>0</v>
      </c>
      <c r="ES48" s="25">
        <f>IF(ISBLANK(LitRev!ES48),".",LitRev!ES48)</f>
        <v>0</v>
      </c>
      <c r="ET48" s="25">
        <f>IF(ISBLANK(LitRev!ET48),".",LitRev!ET48)</f>
        <v>0</v>
      </c>
      <c r="EU48" s="25">
        <f>IF(ISBLANK(LitRev!EU48),".",LitRev!EU48)</f>
        <v>0</v>
      </c>
      <c r="EV48" s="25">
        <f>IF(ISBLANK(LitRev!EV48),".",LitRev!EV48)</f>
        <v>0</v>
      </c>
      <c r="EW48" s="25">
        <f>IF(ISBLANK(LitRev!EW48),".",LitRev!EW48)</f>
        <v>0</v>
      </c>
      <c r="EX48" s="25">
        <f>IF(ISBLANK(LitRev!EX48),".",LitRev!EX48)</f>
        <v>0</v>
      </c>
      <c r="EY48" s="25">
        <f>IF(ISBLANK(LitRev!EY48),".",LitRev!EY48)</f>
        <v>0</v>
      </c>
      <c r="EZ48" s="25">
        <f>IF(ISBLANK(LitRev!EZ48),".",LitRev!EZ48)</f>
        <v>0</v>
      </c>
      <c r="FA48" s="25">
        <f>IF(ISBLANK(LitRev!FA48),".",LitRev!FA48)</f>
        <v>0</v>
      </c>
      <c r="FB48" s="25">
        <f>IF(ISBLANK(LitRev!FB48),".",LitRev!FB48)</f>
        <v>0</v>
      </c>
      <c r="FC48" s="25">
        <f>IF(ISBLANK(LitRev!FC48),".",LitRev!FC48)</f>
        <v>0</v>
      </c>
      <c r="FD48" s="25">
        <f>IF(ISBLANK(LitRev!FD48),".",LitRev!FD48)</f>
        <v>0</v>
      </c>
      <c r="FE48" s="25">
        <f>IF(ISBLANK(LitRev!FE48),".",LitRev!FE48)</f>
        <v>0</v>
      </c>
      <c r="FF48" s="25">
        <f>IF(ISBLANK(LitRev!FF48),".",LitRev!FF48)</f>
        <v>0</v>
      </c>
      <c r="FG48" s="25">
        <f>IF(ISBLANK(LitRev!FG48),".",LitRev!FG48)</f>
        <v>0</v>
      </c>
      <c r="FH48" s="25">
        <f>IF(ISBLANK(LitRev!FH48),".",LitRev!FH48)</f>
        <v>0</v>
      </c>
      <c r="FI48" s="25">
        <f>IF(ISBLANK(LitRev!FI48),".",LitRev!FI48)</f>
        <v>0</v>
      </c>
      <c r="FJ48" s="25">
        <f>IF(ISBLANK(LitRev!FJ48),".",LitRev!FJ48)</f>
        <v>0</v>
      </c>
      <c r="FK48" s="25">
        <f>IF(ISBLANK(LitRev!FK48),".",LitRev!FK48)</f>
        <v>0</v>
      </c>
      <c r="FL48" s="25">
        <f>IF(ISBLANK(LitRev!FL48),".",LitRev!FL48)</f>
        <v>0</v>
      </c>
      <c r="FM48" s="25">
        <f>IF(ISBLANK(LitRev!FM48),".",LitRev!FM48)</f>
        <v>0</v>
      </c>
      <c r="FN48" s="25">
        <f>IF(ISBLANK(LitRev!FN48),".",LitRev!FN48)</f>
        <v>0</v>
      </c>
      <c r="FO48" s="25">
        <f>IF(ISBLANK(LitRev!FO48),".",LitRev!FO48)</f>
        <v>1</v>
      </c>
      <c r="FP48" s="25">
        <f>IF(ISBLANK(LitRev!FP48),".",LitRev!FP48)</f>
        <v>1</v>
      </c>
      <c r="FQ48" s="25">
        <f>IF(ISBLANK(LitRev!FQ48),".",LitRev!FQ48)</f>
        <v>1</v>
      </c>
      <c r="FR48" s="25">
        <f>IF(ISBLANK(LitRev!FR48),".",LitRev!FR48)</f>
        <v>1</v>
      </c>
      <c r="FS48" s="25">
        <f>IF(ISBLANK(LitRev!FS48),".",LitRev!FS48)</f>
        <v>1</v>
      </c>
      <c r="FT48" s="25">
        <f>IF(ISBLANK(LitRev!FT48),".",LitRev!FT48)</f>
        <v>1</v>
      </c>
      <c r="FU48" s="25">
        <f>IF(ISBLANK(LitRev!FU48),".",LitRev!FU48)</f>
        <v>0</v>
      </c>
      <c r="FV48" s="25">
        <f>IF(ISBLANK(LitRev!FV48),".",LitRev!FV48)</f>
        <v>0</v>
      </c>
      <c r="FW48" s="25">
        <f>IF(ISBLANK(LitRev!FW48),".",LitRev!FW48)</f>
        <v>0</v>
      </c>
      <c r="FX48" s="25">
        <f>IF(ISBLANK(LitRev!FX48),".",LitRev!FX48)</f>
        <v>0</v>
      </c>
      <c r="FY48" s="25">
        <f>IF(ISBLANK(LitRev!FY48),".",LitRev!FY48)</f>
        <v>1</v>
      </c>
      <c r="FZ48" s="25">
        <f>IF(ISBLANK(LitRev!FZ48),".",LitRev!FZ48)</f>
        <v>1</v>
      </c>
      <c r="GA48" s="25">
        <f>IF(ISBLANK(LitRev!GA48),".",LitRev!GA48)</f>
        <v>1</v>
      </c>
      <c r="GB48" s="25">
        <f>IF(ISBLANK(LitRev!GB48),".",LitRev!GB48)</f>
        <v>1</v>
      </c>
      <c r="GC48" s="25">
        <f>IF(ISBLANK(LitRev!GC48),".",LitRev!GC48)</f>
        <v>1</v>
      </c>
      <c r="GD48" s="25">
        <f>IF(ISBLANK(LitRev!GD48),".",LitRev!GD48)</f>
        <v>1</v>
      </c>
      <c r="GE48" s="25">
        <f>IF(ISBLANK(LitRev!GE48),".",LitRev!GE48)</f>
        <v>0</v>
      </c>
      <c r="GF48" s="25">
        <f>IF(ISBLANK(LitRev!GF48),".",LitRev!GF48)</f>
        <v>0</v>
      </c>
      <c r="GG48" s="25">
        <f>IF(ISBLANK(LitRev!GG48),".",LitRev!GG48)</f>
        <v>0</v>
      </c>
      <c r="GH48" s="25">
        <f>IF(ISBLANK(LitRev!GH48),".",LitRev!GH48)</f>
        <v>0</v>
      </c>
      <c r="GI48" s="25">
        <f>IF(ISBLANK(LitRev!GI48),".",LitRev!GI48)</f>
        <v>0</v>
      </c>
      <c r="GJ48" s="25">
        <f>IF(ISBLANK(LitRev!GJ48),".",LitRev!GJ48)</f>
        <v>0</v>
      </c>
      <c r="GK48" s="25">
        <f>IF(ISBLANK(LitRev!GK48),".",LitRev!GK48)</f>
        <v>0</v>
      </c>
      <c r="GL48" s="25">
        <f>IF(ISBLANK(LitRev!GL48),".",LitRev!GL48)</f>
        <v>0</v>
      </c>
      <c r="GM48" s="25">
        <f>IF(ISBLANK(LitRev!GM48),".",LitRev!GM48)</f>
        <v>0</v>
      </c>
      <c r="GN48" s="25">
        <f>IF(ISBLANK(LitRev!GN48),".",LitRev!GN48)</f>
        <v>0</v>
      </c>
      <c r="GO48" s="25">
        <f>IF(ISBLANK(LitRev!GO48),".",LitRev!GO48)</f>
        <v>0</v>
      </c>
      <c r="GP48" s="25">
        <f>IF(ISBLANK(LitRev!GP48),".",LitRev!GP48)</f>
        <v>1</v>
      </c>
      <c r="GQ48" s="25">
        <f>IF(ISBLANK(LitRev!GQ48),".",LitRev!GQ48)</f>
        <v>1</v>
      </c>
      <c r="GR48" s="25">
        <f>IF(ISBLANK(LitRev!GR48),".",LitRev!GR48)</f>
        <v>1</v>
      </c>
      <c r="GS48" s="25">
        <f>IF(ISBLANK(LitRev!GS48),".",LitRev!GS48)</f>
        <v>1</v>
      </c>
      <c r="GT48" s="25">
        <f>IF(ISBLANK(LitRev!GT48),".",LitRev!GT48)</f>
        <v>1</v>
      </c>
      <c r="GU48" s="25">
        <f>IF(ISBLANK(LitRev!GU48),".",LitRev!GU48)</f>
        <v>1</v>
      </c>
      <c r="GV48" s="25">
        <f>IF(ISBLANK(LitRev!GV48),".",LitRev!GV48)</f>
        <v>1</v>
      </c>
      <c r="GW48" s="25">
        <f>IF(ISBLANK(LitRev!GW48),".",LitRev!GW48)</f>
        <v>1</v>
      </c>
      <c r="GX48" s="25">
        <f>IF(ISBLANK(LitRev!GX48),".",LitRev!GX48)</f>
        <v>1</v>
      </c>
      <c r="GY48" s="25">
        <f>IF(ISBLANK(LitRev!GY48),".",LitRev!GY48)</f>
        <v>1</v>
      </c>
      <c r="GZ48" s="25">
        <f>IF(ISBLANK(LitRev!GZ48),".",LitRev!GZ48)</f>
        <v>1</v>
      </c>
      <c r="HA48" s="25">
        <f>IF(ISBLANK(LitRev!HA48),".",LitRev!HA48)</f>
        <v>1</v>
      </c>
      <c r="HB48" s="25">
        <f>IF(ISBLANK(LitRev!HB48),".",LitRev!HB48)</f>
        <v>0</v>
      </c>
      <c r="HC48" s="25">
        <f>IF(ISBLANK(LitRev!HC48),".",LitRev!HC48)</f>
        <v>0</v>
      </c>
      <c r="HD48" s="25">
        <f>IF(ISBLANK(LitRev!HD48),".",LitRev!HD48)</f>
        <v>1</v>
      </c>
      <c r="HE48" s="25">
        <f>IF(ISBLANK(LitRev!HE48),".",LitRev!HE48)</f>
        <v>1</v>
      </c>
      <c r="HF48" s="25">
        <f>IF(ISBLANK(LitRev!HF48),".",LitRev!HF48)</f>
        <v>1</v>
      </c>
      <c r="HG48" s="25">
        <f>IF(ISBLANK(LitRev!HG48),".",LitRev!HG48)</f>
        <v>1</v>
      </c>
      <c r="HH48" s="25">
        <f>IF(ISBLANK(LitRev!HH48),".",LitRev!HH48)</f>
        <v>1</v>
      </c>
      <c r="HI48" s="25">
        <f>IF(ISBLANK(LitRev!HI48),".",LitRev!HI48)</f>
        <v>1</v>
      </c>
      <c r="HJ48" s="25">
        <f>IF(ISBLANK(LitRev!HJ48),".",LitRev!HJ48)</f>
        <v>1</v>
      </c>
      <c r="HK48" s="25">
        <f>IF(ISBLANK(LitRev!HK48),".",LitRev!HK48)</f>
        <v>1</v>
      </c>
      <c r="HL48" s="25">
        <f>IF(ISBLANK(LitRev!HL48),".",LitRev!HL48)</f>
        <v>1</v>
      </c>
      <c r="HM48" s="25">
        <f>IF(ISBLANK(LitRev!HM48),".",LitRev!HM48)</f>
        <v>1</v>
      </c>
      <c r="HN48" s="25">
        <f>IF(ISBLANK(LitRev!HN48),".",LitRev!HN48)</f>
        <v>1</v>
      </c>
      <c r="HO48" s="25">
        <f>IF(ISBLANK(LitRev!HO48),".",LitRev!HO48)</f>
        <v>0</v>
      </c>
      <c r="HP48" s="25">
        <f>IF(ISBLANK(LitRev!HP48),".",LitRev!HP48)</f>
        <v>0</v>
      </c>
      <c r="HQ48" s="25">
        <f>IF(ISBLANK(LitRev!HQ48),".",LitRev!HQ48)</f>
        <v>0</v>
      </c>
      <c r="HR48" s="25">
        <f>IF(ISBLANK(LitRev!HR48),".",LitRev!HR48)</f>
        <v>0</v>
      </c>
      <c r="HS48" s="25">
        <f>IF(ISBLANK(LitRev!HS48),".",LitRev!HS48)</f>
        <v>1</v>
      </c>
      <c r="HT48" s="25">
        <f>IF(ISBLANK(LitRev!HT48),".",LitRev!HT48)</f>
        <v>0</v>
      </c>
      <c r="HU48" s="25">
        <f>IF(ISBLANK(LitRev!HU48),".",LitRev!HU48)</f>
        <v>1</v>
      </c>
      <c r="HV48" s="25">
        <f>IF(ISBLANK(LitRev!HV48),".",LitRev!HV48)</f>
        <v>1</v>
      </c>
      <c r="HW48" s="25">
        <f>IF(ISBLANK(LitRev!HW48),".",LitRev!HW48)</f>
        <v>0</v>
      </c>
      <c r="HX48" s="25">
        <f>IF(ISBLANK(LitRev!HX48),".",LitRev!HX48)</f>
        <v>0</v>
      </c>
      <c r="HY48" s="25">
        <f>IF(ISBLANK(LitRev!HY48),".",LitRev!HY48)</f>
        <v>1</v>
      </c>
      <c r="HZ48" s="25">
        <f>IF(ISBLANK(LitRev!HZ48),".",LitRev!HZ48)</f>
        <v>1</v>
      </c>
      <c r="IA48" s="25">
        <f>IF(ISBLANK(LitRev!IA48),".",LitRev!IA48)</f>
        <v>1</v>
      </c>
      <c r="IB48" s="25">
        <f>IF(ISBLANK(LitRev!IB48),".",LitRev!IB48)</f>
        <v>1</v>
      </c>
      <c r="IC48" s="25">
        <f>IF(ISBLANK(LitRev!IC48),".",LitRev!IC48)</f>
        <v>1</v>
      </c>
      <c r="ID48" s="25">
        <f>IF(ISBLANK(LitRev!ID48),".",LitRev!ID48)</f>
        <v>1</v>
      </c>
      <c r="IE48" s="25">
        <f>IF(ISBLANK(LitRev!IE48),".",LitRev!IE48)</f>
        <v>1</v>
      </c>
      <c r="IF48" s="25">
        <f>IF(ISBLANK(LitRev!IF48),".",LitRev!IF48)</f>
        <v>0</v>
      </c>
      <c r="IG48" s="25">
        <f>IF(ISBLANK(LitRev!IG48),".",LitRev!IG48)</f>
        <v>1</v>
      </c>
      <c r="IH48" s="25">
        <f>IF(ISBLANK(LitRev!IH48),".",LitRev!IH48)</f>
        <v>1</v>
      </c>
      <c r="II48" s="25">
        <f>IF(ISBLANK(LitRev!II48),".",LitRev!II48)</f>
        <v>1</v>
      </c>
      <c r="IJ48" s="25">
        <f>IF(ISBLANK(LitRev!IJ48),".",LitRev!IJ48)</f>
        <v>1</v>
      </c>
      <c r="IK48" s="25">
        <f>IF(ISBLANK(LitRev!IK48),".",LitRev!IK48)</f>
        <v>1</v>
      </c>
      <c r="IL48" s="25">
        <f>IF(ISBLANK(LitRev!IL48),".",LitRev!IL48)</f>
        <v>1</v>
      </c>
      <c r="IM48" s="25">
        <f>IF(ISBLANK(LitRev!IM48),".",LitRev!IM48)</f>
        <v>1</v>
      </c>
      <c r="IN48" s="25">
        <f>IF(ISBLANK(LitRev!IN48),".",LitRev!IN48)</f>
        <v>1</v>
      </c>
      <c r="IO48" s="25">
        <f>IF(ISBLANK(LitRev!IO48),".",LitRev!IO48)</f>
        <v>1</v>
      </c>
      <c r="IP48" s="25">
        <f>IF(ISBLANK(LitRev!IP48),".",LitRev!IP48)</f>
        <v>1</v>
      </c>
      <c r="IQ48" s="25">
        <f>IF(ISBLANK(LitRev!IQ48),".",LitRev!IQ48)</f>
        <v>1</v>
      </c>
      <c r="IR48" s="25">
        <f>IF(ISBLANK(LitRev!IR48),".",LitRev!IR48)</f>
        <v>1</v>
      </c>
      <c r="IS48" s="25">
        <f>IF(ISBLANK(LitRev!IS48),".",LitRev!IS48)</f>
        <v>1</v>
      </c>
      <c r="IT48" s="25">
        <f>IF(ISBLANK(LitRev!IT48),".",LitRev!IT48)</f>
        <v>1</v>
      </c>
      <c r="IU48" s="25">
        <f>IF(ISBLANK(LitRev!IU48),".",LitRev!IU48)</f>
        <v>1</v>
      </c>
      <c r="IV48" s="25">
        <f>IF(ISBLANK(LitRev!IV48),".",LitRev!IV48)</f>
        <v>1</v>
      </c>
      <c r="IW48" s="25">
        <f>IF(ISBLANK(LitRev!IW48),".",LitRev!IW48)</f>
        <v>1</v>
      </c>
      <c r="IX48" s="25">
        <f>IF(ISBLANK(LitRev!IX48),".",LitRev!IX48)</f>
        <v>1</v>
      </c>
      <c r="IY48" s="25">
        <f>IF(ISBLANK(LitRev!IY48),".",LitRev!IY48)</f>
        <v>1</v>
      </c>
      <c r="IZ48" s="25">
        <f>IF(ISBLANK(LitRev!IZ48),".",LitRev!IZ48)</f>
        <v>1</v>
      </c>
      <c r="JA48" s="25">
        <f>IF(ISBLANK(LitRev!JA48),".",LitRev!JA48)</f>
        <v>1</v>
      </c>
      <c r="JB48" s="25">
        <f>IF(ISBLANK(LitRev!JB48),".",LitRev!JB48)</f>
        <v>1</v>
      </c>
      <c r="JC48" s="25">
        <f>IF(ISBLANK(LitRev!JC48),".",LitRev!JC48)</f>
        <v>1</v>
      </c>
      <c r="JD48" s="25">
        <f>IF(ISBLANK(LitRev!JD48),".",LitRev!JD48)</f>
        <v>1</v>
      </c>
      <c r="JE48" s="25">
        <f>IF(ISBLANK(LitRev!JE48),".",LitRev!JE48)</f>
        <v>1</v>
      </c>
      <c r="JF48" s="25">
        <f>IF(ISBLANK(LitRev!JF48),".",LitRev!JF48)</f>
        <v>1</v>
      </c>
      <c r="JG48" s="25">
        <f>IF(ISBLANK(LitRev!JG48),".",LitRev!JG48)</f>
        <v>1</v>
      </c>
      <c r="JH48" s="25">
        <f>IF(ISBLANK(LitRev!JH48),".",LitRev!JH48)</f>
        <v>1</v>
      </c>
      <c r="JI48" s="25">
        <f>IF(ISBLANK(LitRev!JI48),".",LitRev!JI48)</f>
        <v>1</v>
      </c>
      <c r="JJ48" s="25">
        <f>IF(ISBLANK(LitRev!JJ48),".",LitRev!JJ48)</f>
        <v>1</v>
      </c>
      <c r="JK48" s="25">
        <f>IF(ISBLANK(LitRev!JK48),".",LitRev!JK48)</f>
        <v>1</v>
      </c>
      <c r="JL48" s="25">
        <f>IF(ISBLANK(LitRev!JL48),".",LitRev!JL48)</f>
        <v>1</v>
      </c>
      <c r="JM48" s="25">
        <f>IF(ISBLANK(LitRev!JM48),".",LitRev!JM48)</f>
        <v>1</v>
      </c>
      <c r="JN48" s="25">
        <f>IF(ISBLANK(LitRev!JN48),".",LitRev!JN48)</f>
        <v>1</v>
      </c>
      <c r="JO48" s="25">
        <f>IF(ISBLANK(LitRev!JO48),".",LitRev!JO48)</f>
        <v>1</v>
      </c>
      <c r="JP48" s="25">
        <f>IF(ISBLANK(LitRev!JP48),".",LitRev!JP48)</f>
        <v>1</v>
      </c>
      <c r="JQ48" s="25">
        <f>IF(ISBLANK(LitRev!JQ48),".",LitRev!JQ48)</f>
        <v>1</v>
      </c>
      <c r="JR48" s="25">
        <f>IF(ISBLANK(LitRev!JR48),".",LitRev!JR48)</f>
        <v>1</v>
      </c>
      <c r="JS48" s="25">
        <f>IF(ISBLANK(LitRev!JS48),".",LitRev!JS48)</f>
        <v>1</v>
      </c>
      <c r="JT48" s="25">
        <f>IF(ISBLANK(LitRev!JT48),".",LitRev!JT48)</f>
        <v>1</v>
      </c>
      <c r="JU48" s="25">
        <f>IF(ISBLANK(LitRev!JU48),".",LitRev!JU48)</f>
        <v>1</v>
      </c>
      <c r="JV48" s="25">
        <f>IF(ISBLANK(LitRev!JV48),".",LitRev!JV48)</f>
        <v>1</v>
      </c>
      <c r="JW48" s="25">
        <f>IF(ISBLANK(LitRev!JW48),".",LitRev!JW48)</f>
        <v>1</v>
      </c>
      <c r="JX48" s="25">
        <f>IF(ISBLANK(LitRev!JX48),".",LitRev!JX48)</f>
        <v>1</v>
      </c>
      <c r="JY48" s="25">
        <f>IF(ISBLANK(LitRev!JY48),".",LitRev!JY48)</f>
        <v>1</v>
      </c>
      <c r="JZ48" s="25">
        <f>IF(ISBLANK(LitRev!JZ48),".",LitRev!JZ48)</f>
        <v>1</v>
      </c>
      <c r="KA48" s="25">
        <f>IF(ISBLANK(LitRev!KA48),".",LitRev!KA48)</f>
        <v>1</v>
      </c>
      <c r="KB48" s="25">
        <f>IF(ISBLANK(LitRev!KB48),".",LitRev!KB48)</f>
        <v>1</v>
      </c>
      <c r="KC48" s="25">
        <f>IF(ISBLANK(LitRev!KC48),".",LitRev!KC48)</f>
        <v>1</v>
      </c>
      <c r="KD48" s="25">
        <f>IF(ISBLANK(LitRev!KD48),".",LitRev!KD48)</f>
        <v>1</v>
      </c>
      <c r="KE48" s="25">
        <f>IF(ISBLANK(LitRev!KE48),".",LitRev!KE48)</f>
        <v>1</v>
      </c>
      <c r="KF48" s="25">
        <f>IF(ISBLANK(LitRev!KF48),".",LitRev!KF48)</f>
        <v>1</v>
      </c>
      <c r="KG48" s="25">
        <f>IF(ISBLANK(LitRev!KG48),".",LitRev!KG48)</f>
        <v>1</v>
      </c>
      <c r="KH48" s="25">
        <f>IF(ISBLANK(LitRev!KH48),".",LitRev!KH48)</f>
        <v>1</v>
      </c>
      <c r="KI48" s="25">
        <f>IF(ISBLANK(LitRev!KI48),".",LitRev!KI48)</f>
        <v>1</v>
      </c>
      <c r="KJ48" s="25">
        <f>IF(ISBLANK(LitRev!KJ48),".",LitRev!KJ48)</f>
        <v>1</v>
      </c>
      <c r="KK48" s="25">
        <f>IF(ISBLANK(LitRev!KK48),".",LitRev!KK48)</f>
        <v>1</v>
      </c>
      <c r="KL48" s="25">
        <f>IF(ISBLANK(LitRev!KL48),".",LitRev!KL48)</f>
        <v>1</v>
      </c>
      <c r="KM48" s="25">
        <f>IF(ISBLANK(LitRev!KM48),".",LitRev!KM48)</f>
        <v>1</v>
      </c>
      <c r="KN48" s="25">
        <f>IF(ISBLANK(LitRev!KN48),".",LitRev!KN48)</f>
        <v>1</v>
      </c>
      <c r="KO48" s="25">
        <f>IF(ISBLANK(LitRev!KO48),".",LitRev!KO48)</f>
        <v>1</v>
      </c>
      <c r="KP48" s="25">
        <f>IF(ISBLANK(LitRev!KP48),".",LitRev!KP48)</f>
        <v>1</v>
      </c>
      <c r="KQ48" s="25">
        <f>IF(ISBLANK(LitRev!KQ48),".",LitRev!KQ48)</f>
        <v>1</v>
      </c>
      <c r="KR48" s="25">
        <f>IF(ISBLANK(LitRev!KR48),".",LitRev!KR48)</f>
        <v>1</v>
      </c>
      <c r="KS48" s="25">
        <f>IF(ISBLANK(LitRev!KS48),".",LitRev!KS48)</f>
        <v>1</v>
      </c>
      <c r="KT48" s="25">
        <f>IF(ISBLANK(LitRev!KT48),".",LitRev!KT48)</f>
        <v>1</v>
      </c>
      <c r="KU48" s="25">
        <f>IF(ISBLANK(LitRev!KU48),".",LitRev!KU48)</f>
        <v>1</v>
      </c>
      <c r="KV48" s="25">
        <f>IF(ISBLANK(LitRev!KV48),".",LitRev!KV48)</f>
        <v>1</v>
      </c>
      <c r="KW48" s="25">
        <f>IF(ISBLANK(LitRev!KW48),".",LitRev!KW48)</f>
        <v>1</v>
      </c>
      <c r="KX48" s="25">
        <f>IF(ISBLANK(LitRev!KX48),".",LitRev!KX48)</f>
        <v>1</v>
      </c>
      <c r="KY48" s="25">
        <f>IF(ISBLANK(LitRev!KY48),".",LitRev!KY48)</f>
        <v>1</v>
      </c>
      <c r="KZ48" s="25">
        <f>IF(ISBLANK(LitRev!KZ48),".",LitRev!KZ48)</f>
        <v>1</v>
      </c>
      <c r="LA48" s="25">
        <f>IF(ISBLANK(LitRev!LA48),".",LitRev!LA48)</f>
        <v>1</v>
      </c>
      <c r="LB48" s="25">
        <f>IF(ISBLANK(LitRev!LB48),".",LitRev!LB48)</f>
        <v>1</v>
      </c>
      <c r="LC48" s="25">
        <f>IF(ISBLANK(LitRev!LC48),".",LitRev!LC48)</f>
        <v>1</v>
      </c>
      <c r="LD48" s="25">
        <f>IF(ISBLANK(LitRev!LD48),".",LitRev!LD48)</f>
        <v>1</v>
      </c>
      <c r="LE48" s="25">
        <f>IF(ISBLANK(LitRev!LE48),".",LitRev!LE48)</f>
        <v>1</v>
      </c>
      <c r="LF48" s="25">
        <f>IF(ISBLANK(LitRev!LF48),".",LitRev!LF48)</f>
        <v>1</v>
      </c>
      <c r="LG48" s="25">
        <f>IF(ISBLANK(LitRev!LG48),".",LitRev!LG48)</f>
        <v>1</v>
      </c>
      <c r="LH48" s="25">
        <f>IF(ISBLANK(LitRev!LH48),".",LitRev!LH48)</f>
        <v>1</v>
      </c>
      <c r="LI48" s="25">
        <f>IF(ISBLANK(LitRev!LI48),".",LitRev!LI48)</f>
        <v>1</v>
      </c>
      <c r="LJ48" s="25">
        <f>IF(ISBLANK(LitRev!LJ48),".",LitRev!LJ48)</f>
        <v>1</v>
      </c>
      <c r="LK48" s="25">
        <f>IF(ISBLANK(LitRev!LK48),".",LitRev!LK48)</f>
        <v>1</v>
      </c>
      <c r="LL48" s="25">
        <f>IF(ISBLANK(LitRev!LL48),".",LitRev!LL48)</f>
        <v>1</v>
      </c>
      <c r="LM48" s="25">
        <f>IF(ISBLANK(LitRev!LM48),".",LitRev!LM48)</f>
        <v>1</v>
      </c>
      <c r="LN48" s="25">
        <f>IF(ISBLANK(LitRev!LN48),".",LitRev!LN48)</f>
        <v>1</v>
      </c>
      <c r="LO48" s="25">
        <f>IF(ISBLANK(LitRev!LO48),".",LitRev!LO48)</f>
        <v>1</v>
      </c>
      <c r="LP48" s="25">
        <f>IF(ISBLANK(LitRev!LP48),".",LitRev!LP48)</f>
        <v>1</v>
      </c>
      <c r="LQ48" s="25">
        <f>IF(ISBLANK(LitRev!LQ48),".",LitRev!LQ48)</f>
        <v>1</v>
      </c>
      <c r="LR48" s="25">
        <f>IF(ISBLANK(LitRev!LR48),".",LitRev!LR48)</f>
        <v>1</v>
      </c>
      <c r="LS48" s="25">
        <f>IF(ISBLANK(LitRev!LS48),".",LitRev!LS48)</f>
        <v>1</v>
      </c>
      <c r="LT48" s="25">
        <f>IF(ISBLANK(LitRev!LT48),".",LitRev!LT48)</f>
        <v>1</v>
      </c>
      <c r="LU48" s="25">
        <f>IF(ISBLANK(LitRev!LU48),".",LitRev!LU48)</f>
        <v>1</v>
      </c>
      <c r="LV48" s="25">
        <f>IF(ISBLANK(LitRev!LV48),".",LitRev!LV48)</f>
        <v>1</v>
      </c>
      <c r="LW48" s="25">
        <f>IF(ISBLANK(LitRev!LW48),".",LitRev!LW48)</f>
        <v>1</v>
      </c>
      <c r="LX48" s="25">
        <f>IF(ISBLANK(LitRev!LX48),".",LitRev!LX48)</f>
        <v>1</v>
      </c>
      <c r="LY48" s="25">
        <f>IF(ISBLANK(LitRev!LY48),".",LitRev!LY48)</f>
        <v>1</v>
      </c>
      <c r="LZ48" s="25">
        <f>IF(ISBLANK(LitRev!LZ48),".",LitRev!LZ48)</f>
        <v>1</v>
      </c>
      <c r="MA48" s="25">
        <f>IF(ISBLANK(LitRev!MA48),".",LitRev!MA48)</f>
        <v>1</v>
      </c>
      <c r="MB48" s="25">
        <f>IF(ISBLANK(LitRev!MB48),".",LitRev!MB48)</f>
        <v>1</v>
      </c>
      <c r="MC48" s="25">
        <f>IF(ISBLANK(LitRev!MC48),".",LitRev!MC48)</f>
        <v>1</v>
      </c>
      <c r="MD48" s="25">
        <f>IF(ISBLANK(LitRev!MD48),".",LitRev!MD48)</f>
        <v>1</v>
      </c>
      <c r="ME48" s="25">
        <f>IF(ISBLANK(LitRev!ME48),".",LitRev!ME48)</f>
        <v>0</v>
      </c>
      <c r="MF48" s="25">
        <f>IF(ISBLANK(LitRev!MF48),".",LitRev!MF48)</f>
        <v>1</v>
      </c>
      <c r="MG48" s="25">
        <f>IF(ISBLANK(LitRev!MG48),".",LitRev!MG48)</f>
        <v>1</v>
      </c>
      <c r="MH48" s="25">
        <f>IF(ISBLANK(LitRev!MH48),".",LitRev!MH48)</f>
        <v>0</v>
      </c>
      <c r="MI48" s="25">
        <f>IF(ISBLANK(LitRev!MI48),".",LitRev!MI48)</f>
        <v>0</v>
      </c>
      <c r="MJ48" s="25">
        <f>IF(ISBLANK(LitRev!MJ48),".",LitRev!MJ48)</f>
        <v>0</v>
      </c>
      <c r="MK48" s="25">
        <f>IF(ISBLANK(LitRev!MK48),".",LitRev!MK48)</f>
        <v>0</v>
      </c>
      <c r="ML48" s="25">
        <f>IF(ISBLANK(LitRev!ML48),".",LitRev!ML48)</f>
        <v>0</v>
      </c>
      <c r="MM48" s="25">
        <f>IF(ISBLANK(LitRev!MM48),".",LitRev!MM48)</f>
        <v>0</v>
      </c>
      <c r="MN48" s="25">
        <f>IF(ISBLANK(LitRev!MN48),".",LitRev!MN48)</f>
        <v>0</v>
      </c>
      <c r="MO48" s="25">
        <f>IF(ISBLANK(LitRev!MO48),".",LitRev!MO48)</f>
        <v>0</v>
      </c>
      <c r="MP48" s="25">
        <f>IF(ISBLANK(LitRev!MP48),".",LitRev!MP48)</f>
        <v>0</v>
      </c>
      <c r="MQ48" s="25">
        <f>IF(ISBLANK(LitRev!MQ48),".",LitRev!MQ48)</f>
        <v>0</v>
      </c>
      <c r="MR48" s="25">
        <f>IF(ISBLANK(LitRev!MR48),".",LitRev!MR48)</f>
        <v>0</v>
      </c>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5"/>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5"/>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5"/>
      <c r="RK48" s="25"/>
      <c r="RL48" s="25"/>
      <c r="RM48" s="25"/>
      <c r="RN48" s="25"/>
      <c r="RO48" s="25"/>
    </row>
    <row r="49" spans="1:483" x14ac:dyDescent="0.25">
      <c r="A49" s="34" t="s">
        <v>44</v>
      </c>
      <c r="C49" s="25" t="str">
        <f>IF(ISBLANK(LitRev!C49),".",LitRev!C49)</f>
        <v>Not stated</v>
      </c>
      <c r="D49" s="25" t="str">
        <f>IF(ISBLANK(LitRev!D49),".",LitRev!D49)</f>
        <v>Not stated</v>
      </c>
      <c r="E49" s="25" t="str">
        <f>IF(ISBLANK(LitRev!E49),".",LitRev!E49)</f>
        <v>DG price a function of corn price</v>
      </c>
      <c r="F49" s="25" t="str">
        <f>IF(ISBLANK(LitRev!F49),".",LitRev!F49)</f>
        <v>DG price a function of corn price</v>
      </c>
      <c r="G49" s="25" t="str">
        <f>IF(ISBLANK(LitRev!G49),".",LitRev!G49)</f>
        <v>DG price a function of corn price</v>
      </c>
      <c r="H49" s="25" t="str">
        <f>IF(ISBLANK(LitRev!H49),".",LitRev!H49)</f>
        <v>DG price a function of corn price</v>
      </c>
      <c r="I49" s="25" t="str">
        <f>IF(ISBLANK(LitRev!I49),".",LitRev!I49)</f>
        <v>DG price a function of corn price</v>
      </c>
      <c r="J49" s="25" t="str">
        <f>IF(ISBLANK(LitRev!J49),".",LitRev!J49)</f>
        <v>DG price a function of corn price</v>
      </c>
      <c r="K49" s="25" t="str">
        <f>IF(ISBLANK(LitRev!K49),".",LitRev!K49)</f>
        <v>DG price a function of corn price</v>
      </c>
      <c r="L49" s="25" t="str">
        <f>IF(ISBLANK(LitRev!L49),".",LitRev!L49)</f>
        <v>DG price a function of corn price</v>
      </c>
      <c r="M49" s="25" t="str">
        <f>IF(ISBLANK(LitRev!M49),".",LitRev!M49)</f>
        <v>DG price a function of corn price</v>
      </c>
      <c r="N49" s="25" t="str">
        <f>IF(ISBLANK(LitRev!N49),".",LitRev!N49)</f>
        <v>DG price a function of corn price</v>
      </c>
      <c r="O49" s="25" t="str">
        <f>IF(ISBLANK(LitRev!O49),".",LitRev!O49)</f>
        <v>DG price a function of corn price</v>
      </c>
      <c r="P49" s="25" t="str">
        <f>IF(ISBLANK(LitRev!P49),".",LitRev!P49)</f>
        <v>DG price a function of corn price</v>
      </c>
      <c r="Q49" s="25" t="str">
        <f>IF(ISBLANK(LitRev!Q49),".",LitRev!Q49)</f>
        <v>DG price a function of corn price</v>
      </c>
      <c r="R49" s="25" t="str">
        <f>IF(ISBLANK(LitRev!R49),".",LitRev!R49)</f>
        <v>DG price a function of corn price</v>
      </c>
      <c r="S49" s="25" t="str">
        <f>IF(ISBLANK(LitRev!S49),".",LitRev!S49)</f>
        <v>DG price a function of corn price</v>
      </c>
      <c r="T49" s="25" t="str">
        <f>IF(ISBLANK(LitRev!T49),".",LitRev!T49)</f>
        <v>DG price a function of corn price</v>
      </c>
      <c r="U49" s="25" t="str">
        <f>IF(ISBLANK(LitRev!U49),".",LitRev!U49)</f>
        <v>DG Price = 0.85 * corn price</v>
      </c>
      <c r="V49" s="25" t="str">
        <f>IF(ISBLANK(LitRev!V49),".",LitRev!V49)</f>
        <v>DG Price = 0.85 * corn price</v>
      </c>
      <c r="W49" s="25" t="str">
        <f>IF(ISBLANK(LitRev!W49),".",LitRev!W49)</f>
        <v>DG Price = 0.85 * corn price</v>
      </c>
      <c r="X49" s="25" t="str">
        <f>IF(ISBLANK(LitRev!X49),".",LitRev!X49)</f>
        <v>DG Price = 0.85 * corn price</v>
      </c>
      <c r="Y49" s="25" t="str">
        <f>IF(ISBLANK(LitRev!Y49),".",LitRev!Y49)</f>
        <v>DG Price = 0.85 * corn price</v>
      </c>
      <c r="Z49" s="25" t="str">
        <f>IF(ISBLANK(LitRev!Z49),".",LitRev!Z49)</f>
        <v>DG Price = 0.85 * corn price</v>
      </c>
      <c r="AA49" s="25" t="str">
        <f>IF(ISBLANK(LitRev!AA49),".",LitRev!AA49)</f>
        <v>DG Price = 0.85 * corn price</v>
      </c>
      <c r="AB49" s="25" t="str">
        <f>IF(ISBLANK(LitRev!AB49),".",LitRev!AB49)</f>
        <v>DG Price = 0.85 * corn price</v>
      </c>
      <c r="AC49" s="25" t="str">
        <f>IF(ISBLANK(LitRev!AC49),".",LitRev!AC49)</f>
        <v>DG Price = 0.85 * corn price</v>
      </c>
      <c r="AD49" s="25" t="str">
        <f>IF(ISBLANK(LitRev!AD49),".",LitRev!AD49)</f>
        <v>DG Price = 0.85 * corn price</v>
      </c>
      <c r="AE49" s="25" t="str">
        <f>IF(ISBLANK(LitRev!AE49),".",LitRev!AE49)</f>
        <v>DG Price = 0.85 * corn price</v>
      </c>
      <c r="AF49" s="25" t="str">
        <f>IF(ISBLANK(LitRev!AF49),".",LitRev!AF49)</f>
        <v>DG Price = 0.85 * corn price</v>
      </c>
      <c r="AG49" s="25" t="str">
        <f>IF(ISBLANK(LitRev!AG49),".",LitRev!AG49)</f>
        <v>DG Price = 0.85 * corn price</v>
      </c>
      <c r="AH49" s="25" t="str">
        <f>IF(ISBLANK(LitRev!AH49),".",LitRev!AH49)</f>
        <v>DG Price = 0.85 * corn price</v>
      </c>
      <c r="AI49" s="25" t="str">
        <f>IF(ISBLANK(LitRev!AI49),".",LitRev!AI49)</f>
        <v>DG Price = 0.85 * corn price</v>
      </c>
      <c r="AJ49" s="25" t="str">
        <f>IF(ISBLANK(LitRev!AJ49),".",LitRev!AJ49)</f>
        <v>CARD-FAPRI model; Not certain of content p.8</v>
      </c>
      <c r="AK49" s="25" t="str">
        <f>IF(ISBLANK(LitRev!AK49),".",LitRev!AK49)</f>
        <v>CARD-FAPRI model; Not certain of content p.8</v>
      </c>
      <c r="AL49" s="25" t="str">
        <f>IF(ISBLANK(LitRev!AL49),".",LitRev!AL49)</f>
        <v>CARD-FAPRI model; Not certain of content p.8</v>
      </c>
      <c r="AM49" s="25" t="str">
        <f>IF(ISBLANK(LitRev!AM49),".",LitRev!AM49)</f>
        <v>CARD-FAPRI model; Not certain of content p.8</v>
      </c>
      <c r="AN49" s="25" t="str">
        <f>IF(ISBLANK(LitRev!AN49),".",LitRev!AN49)</f>
        <v>CARD-FAPRI model; Not certain of content p.8</v>
      </c>
      <c r="AO49" s="25" t="str">
        <f>IF(ISBLANK(LitRev!AO49),".",LitRev!AO49)</f>
        <v xml:space="preserve">References Babcock et al., 2010, so copy model information from there; BUT biodiesel markets &amp; SB, SM, SO markets clear p 2. &amp; show other RIN price results </v>
      </c>
      <c r="AP49" s="25" t="str">
        <f>IF(ISBLANK(LitRev!AP49),".",LitRev!AP49)</f>
        <v xml:space="preserve">References Babcock et al., 2010, so copy model information from there; BUT biodiesel markets &amp; SB, SM, SO markets clear p 2. &amp; show other RIN price results </v>
      </c>
      <c r="AQ49" s="25" t="str">
        <f>IF(ISBLANK(LitRev!AQ49),".",LitRev!AQ49)</f>
        <v xml:space="preserve">References Babcock et al., 2010, so copy model information from there; BUT biodiesel markets &amp; SB, SM, SO markets clear p 2. &amp; show other RIN price results </v>
      </c>
      <c r="AR49" s="25" t="str">
        <f>IF(ISBLANK(LitRev!AR49),".",LitRev!AR49)</f>
        <v xml:space="preserve">not mentioned </v>
      </c>
      <c r="AS49" s="25" t="str">
        <f>IF(ISBLANK(LitRev!AS49),".",LitRev!AS49)</f>
        <v xml:space="preserve">not mentioned </v>
      </c>
      <c r="AT49" s="25" t="str">
        <f>IF(ISBLANK(LitRev!AT49),".",LitRev!AT49)</f>
        <v xml:space="preserve">not mentioned </v>
      </c>
      <c r="AU49" s="25" t="str">
        <f>IF(ISBLANK(LitRev!AU49),".",LitRev!AU49)</f>
        <v xml:space="preserve">not mentioned </v>
      </c>
      <c r="AV49" s="25" t="str">
        <f>IF(ISBLANK(LitRev!AV49),".",LitRev!AV49)</f>
        <v xml:space="preserve">not mentioned </v>
      </c>
      <c r="AW49" s="25" t="str">
        <f>IF(ISBLANK(LitRev!AW49),".",LitRev!AW49)</f>
        <v xml:space="preserve">not mentioned </v>
      </c>
      <c r="AX49" s="25" t="str">
        <f>IF(ISBLANK(LitRev!AX49),".",LitRev!AX49)</f>
        <v xml:space="preserve">not mentioned </v>
      </c>
      <c r="AY49" s="25" t="str">
        <f>IF(ISBLANK(LitRev!AY49),".",LitRev!AY49)</f>
        <v>p 1-23 - 1-24</v>
      </c>
      <c r="AZ49" s="25" t="str">
        <f>IF(ISBLANK(LitRev!AZ49),".",LitRev!AZ49)</f>
        <v>p 1-23 - 1-24</v>
      </c>
      <c r="BA49" s="25" t="str">
        <f>IF(ISBLANK(LitRev!BA49),".",LitRev!BA49)</f>
        <v>.</v>
      </c>
      <c r="BB49" s="25" t="str">
        <f>IF(ISBLANK(LitRev!BB49),".",LitRev!BB49)</f>
        <v>.</v>
      </c>
      <c r="BC49" s="25" t="str">
        <f>IF(ISBLANK(LitRev!BC49),".",LitRev!BC49)</f>
        <v>.</v>
      </c>
      <c r="BD49" s="25" t="str">
        <f>IF(ISBLANK(LitRev!BD49),".",LitRev!BD49)</f>
        <v>.</v>
      </c>
      <c r="BE49" s="25" t="str">
        <f>IF(ISBLANK(LitRev!BE49),".",LitRev!BE49)</f>
        <v>.</v>
      </c>
      <c r="BF49" s="25" t="str">
        <f>IF(ISBLANK(LitRev!BF49),".",LitRev!BF49)</f>
        <v>.</v>
      </c>
      <c r="BG49" s="25" t="str">
        <f>IF(ISBLANK(LitRev!BG49),".",LitRev!BG49)</f>
        <v>.</v>
      </c>
      <c r="BH49" s="25" t="str">
        <f>IF(ISBLANK(LitRev!BH49),".",LitRev!BH49)</f>
        <v>.</v>
      </c>
      <c r="BI49" s="25" t="str">
        <f>IF(ISBLANK(LitRev!BI49),".",LitRev!BI49)</f>
        <v>.</v>
      </c>
      <c r="BJ49" s="25" t="str">
        <f>IF(ISBLANK(LitRev!BJ49),".",LitRev!BJ49)</f>
        <v>.</v>
      </c>
      <c r="BK49" s="25" t="str">
        <f>IF(ISBLANK(LitRev!BK49),".",LitRev!BK49)</f>
        <v>.</v>
      </c>
      <c r="BL49" s="25" t="str">
        <f>IF(ISBLANK(LitRev!BL49),".",LitRev!BL49)</f>
        <v>.</v>
      </c>
      <c r="BM49" s="25" t="str">
        <f>IF(ISBLANK(LitRev!BM49),".",LitRev!BM49)</f>
        <v>.</v>
      </c>
      <c r="BN49" s="25" t="str">
        <f>IF(ISBLANK(LitRev!BN49),".",LitRev!BN49)</f>
        <v>.</v>
      </c>
      <c r="BO49" s="25" t="str">
        <f>IF(ISBLANK(LitRev!BO49),".",LitRev!BO49)</f>
        <v>.</v>
      </c>
      <c r="BP49" s="25" t="str">
        <f>IF(ISBLANK(LitRev!BP49),".",LitRev!BP49)</f>
        <v>.</v>
      </c>
      <c r="BQ49" s="25" t="str">
        <f>IF(ISBLANK(LitRev!BQ49),".",LitRev!BQ49)</f>
        <v>.</v>
      </c>
      <c r="BR49" s="25" t="str">
        <f>IF(ISBLANK(LitRev!BR49),".",LitRev!BR49)</f>
        <v>.</v>
      </c>
      <c r="BS49" s="25" t="str">
        <f>IF(ISBLANK(LitRev!BS49),".",LitRev!BS49)</f>
        <v>No mention</v>
      </c>
      <c r="BT49" s="25" t="str">
        <f>IF(ISBLANK(LitRev!BT49),".",LitRev!BT49)</f>
        <v>.</v>
      </c>
      <c r="BU49" s="25" t="str">
        <f>IF(ISBLANK(LitRev!BU49),".",LitRev!BU49)</f>
        <v>.</v>
      </c>
      <c r="BV49" s="25" t="str">
        <f>IF(ISBLANK(LitRev!BV49),".",LitRev!BV49)</f>
        <v>.</v>
      </c>
      <c r="BW49" s="25" t="str">
        <f>IF(ISBLANK(LitRev!BW49),".",LitRev!BW49)</f>
        <v>.</v>
      </c>
      <c r="BX49" s="25" t="str">
        <f>IF(ISBLANK(LitRev!BX49),".",LitRev!BX49)</f>
        <v>.</v>
      </c>
      <c r="BY49" s="25" t="str">
        <f>IF(ISBLANK(LitRev!BY49),".",LitRev!BY49)</f>
        <v>.</v>
      </c>
      <c r="BZ49" s="25" t="str">
        <f>IF(ISBLANK(LitRev!BZ49),".",LitRev!BZ49)</f>
        <v>.</v>
      </c>
      <c r="CA49" s="25" t="str">
        <f>IF(ISBLANK(LitRev!CA49),".",LitRev!CA49)</f>
        <v>DG p 693</v>
      </c>
      <c r="CB49" s="25" t="str">
        <f>IF(ISBLANK(LitRev!CB49),".",LitRev!CB49)</f>
        <v>.</v>
      </c>
      <c r="CC49" s="25" t="str">
        <f>IF(ISBLANK(LitRev!CC49),".",LitRev!CC49)</f>
        <v>.</v>
      </c>
      <c r="CD49" s="25" t="str">
        <f>IF(ISBLANK(LitRev!CD49),".",LitRev!CD49)</f>
        <v>.</v>
      </c>
      <c r="CE49" s="25" t="str">
        <f>IF(ISBLANK(LitRev!CE49),".",LitRev!CE49)</f>
        <v>.</v>
      </c>
      <c r="CF49" s="25" t="str">
        <f>IF(ISBLANK(LitRev!CF49),".",LitRev!CF49)</f>
        <v xml:space="preserve">not mentioned </v>
      </c>
      <c r="CG49" s="25" t="str">
        <f>IF(ISBLANK(LitRev!CG49),".",LitRev!CG49)</f>
        <v xml:space="preserve">not mentioned </v>
      </c>
      <c r="CH49" s="25" t="str">
        <f>IF(ISBLANK(LitRev!CH49),".",LitRev!CH49)</f>
        <v xml:space="preserve">not mentioned </v>
      </c>
      <c r="CI49" s="25" t="str">
        <f>IF(ISBLANK(LitRev!CI49),".",LitRev!CI49)</f>
        <v xml:space="preserve">not mentioned </v>
      </c>
      <c r="CJ49" s="25" t="str">
        <f>IF(ISBLANK(LitRev!CJ49),".",LitRev!CJ49)</f>
        <v xml:space="preserve">not mentioned </v>
      </c>
      <c r="CK49" s="25" t="str">
        <f>IF(ISBLANK(LitRev!CK49),".",LitRev!CK49)</f>
        <v xml:space="preserve">not mentioned </v>
      </c>
      <c r="CL49" s="25" t="str">
        <f>IF(ISBLANK(LitRev!CL49),".",LitRev!CL49)</f>
        <v>Data provided by author shows DG results, but do not see any indication of corn oil</v>
      </c>
      <c r="CM49" s="25" t="str">
        <f>IF(ISBLANK(LitRev!CM49),".",LitRev!CM49)</f>
        <v>Data provided by author shows DG results, but do not see any indication of corn oil</v>
      </c>
      <c r="CN49" s="25" t="str">
        <f>IF(ISBLANK(LitRev!CN49),".",LitRev!CN49)</f>
        <v>Data provided by author shows DG results, but do not see any indication of corn oil</v>
      </c>
      <c r="CO49" s="25" t="str">
        <f>IF(ISBLANK(LitRev!CO49),".",LitRev!CO49)</f>
        <v>TS methods, so implicitly assume past relationships of pre-2007; However, calculations of area equivalent of ethanol on p 135 ignores co-products (see below)</v>
      </c>
      <c r="CP49" s="25" t="str">
        <f>IF(ISBLANK(LitRev!CP49),".",LitRev!CP49)</f>
        <v>.</v>
      </c>
      <c r="CQ49" s="25" t="str">
        <f>IF(ISBLANK(LitRev!CQ49),".",LitRev!CQ49)</f>
        <v>included DDG corn oil biodiesel</v>
      </c>
      <c r="CR49" s="25" t="str">
        <f>IF(ISBLANK(LitRev!CR49),".",LitRev!CR49)</f>
        <v>included DDG corn oil biodiesel</v>
      </c>
      <c r="CS49" s="25" t="str">
        <f>IF(ISBLANK(LitRev!CS49),".",LitRev!CS49)</f>
        <v>included DDG corn oil biodiesel</v>
      </c>
      <c r="CT49" s="25" t="str">
        <f>IF(ISBLANK(LitRev!CT49),".",LitRev!CT49)</f>
        <v>DG p 441</v>
      </c>
      <c r="CU49" s="25" t="str">
        <f>IF(ISBLANK(LitRev!CU49),".",LitRev!CU49)</f>
        <v>DG p 441</v>
      </c>
      <c r="CV49" s="25" t="str">
        <f>IF(ISBLANK(LitRev!CV49),".",LitRev!CV49)</f>
        <v>DG p 441</v>
      </c>
      <c r="CW49" s="25" t="str">
        <f>IF(ISBLANK(LitRev!CW49),".",LitRev!CW49)</f>
        <v>DG p 441</v>
      </c>
      <c r="CX49" s="25" t="str">
        <f>IF(ISBLANK(LitRev!CX49),".",LitRev!CX49)</f>
        <v>DG p 441</v>
      </c>
      <c r="CY49" s="25" t="str">
        <f>IF(ISBLANK(LitRev!CY49),".",LitRev!CY49)</f>
        <v>DG p 441</v>
      </c>
      <c r="CZ49" s="25" t="str">
        <f>IF(ISBLANK(LitRev!CZ49),".",LitRev!CZ49)</f>
        <v>DG p 441</v>
      </c>
      <c r="DA49" s="25" t="str">
        <f>IF(ISBLANK(LitRev!DA49),".",LitRev!DA49)</f>
        <v>DG p 441</v>
      </c>
      <c r="DB49" s="25" t="str">
        <f>IF(ISBLANK(LitRev!DB49),".",LitRev!DB49)</f>
        <v>.</v>
      </c>
      <c r="DC49" s="25" t="str">
        <f>IF(ISBLANK(LitRev!DC49),".",LitRev!DC49)</f>
        <v>.</v>
      </c>
      <c r="DD49" s="25" t="str">
        <f>IF(ISBLANK(LitRev!DD49),".",LitRev!DD49)</f>
        <v>.</v>
      </c>
      <c r="DE49" s="25" t="str">
        <f>IF(ISBLANK(LitRev!DE49),".",LitRev!DE49)</f>
        <v>.</v>
      </c>
      <c r="DF49" s="25" t="str">
        <f>IF(ISBLANK(LitRev!DF49),".",LitRev!DF49)</f>
        <v>.</v>
      </c>
      <c r="DG49" s="25" t="str">
        <f>IF(ISBLANK(LitRev!DG49),".",LitRev!DG49)</f>
        <v>.</v>
      </c>
      <c r="DH49" s="25" t="str">
        <f>IF(ISBLANK(LitRev!DH49),".",LitRev!DH49)</f>
        <v>.</v>
      </c>
      <c r="DI49" s="25" t="str">
        <f>IF(ISBLANK(LitRev!DI49),".",LitRev!DI49)</f>
        <v>.</v>
      </c>
      <c r="DJ49" s="25" t="str">
        <f>IF(ISBLANK(LitRev!DJ49),".",LitRev!DJ49)</f>
        <v>DG p 604</v>
      </c>
      <c r="DK49" s="25" t="str">
        <f>IF(ISBLANK(LitRev!DK49),".",LitRev!DK49)</f>
        <v>DG p 604</v>
      </c>
      <c r="DL49" s="25" t="str">
        <f>IF(ISBLANK(LitRev!DL49),".",LitRev!DL49)</f>
        <v>DG p 604</v>
      </c>
      <c r="DM49" s="25" t="str">
        <f>IF(ISBLANK(LitRev!DM49),".",LitRev!DM49)</f>
        <v>DG p 604</v>
      </c>
      <c r="DN49" s="25" t="str">
        <f>IF(ISBLANK(LitRev!DN49),".",LitRev!DN49)</f>
        <v>DG p 604</v>
      </c>
      <c r="DO49" s="25" t="str">
        <f>IF(ISBLANK(LitRev!DO49),".",LitRev!DO49)</f>
        <v>DG p 604</v>
      </c>
      <c r="DP49" s="25" t="str">
        <f>IF(ISBLANK(LitRev!DP49),".",LitRev!DP49)</f>
        <v>DG p 604</v>
      </c>
      <c r="DQ49" s="25" t="str">
        <f>IF(ISBLANK(LitRev!DQ49),".",LitRev!DQ49)</f>
        <v>DG p 604</v>
      </c>
      <c r="DR49" s="25" t="str">
        <f>IF(ISBLANK(LitRev!DR49),".",LitRev!DR49)</f>
        <v>DG p 604</v>
      </c>
      <c r="DS49" s="25" t="str">
        <f>IF(ISBLANK(LitRev!DS49),".",LitRev!DS49)</f>
        <v>DG p 604</v>
      </c>
      <c r="DT49" s="25" t="str">
        <f>IF(ISBLANK(LitRev!DT49),".",LitRev!DT49)</f>
        <v>DG p 604</v>
      </c>
      <c r="DU49" s="25" t="str">
        <f>IF(ISBLANK(LitRev!DU49),".",LitRev!DU49)</f>
        <v>DG p 604</v>
      </c>
      <c r="DV49" s="25" t="str">
        <f>IF(ISBLANK(LitRev!DV49),".",LitRev!DV49)</f>
        <v>DG p 604</v>
      </c>
      <c r="DW49" s="25" t="str">
        <f>IF(ISBLANK(LitRev!DW49),".",LitRev!DW49)</f>
        <v>DG p 604</v>
      </c>
      <c r="DX49" s="25" t="str">
        <f>IF(ISBLANK(LitRev!DX49),".",LitRev!DX49)</f>
        <v>.</v>
      </c>
      <c r="DY49" s="25" t="str">
        <f>IF(ISBLANK(LitRev!DY49),".",LitRev!DY49)</f>
        <v>.</v>
      </c>
      <c r="DZ49" s="25" t="str">
        <f>IF(ISBLANK(LitRev!DZ49),".",LitRev!DZ49)</f>
        <v>.</v>
      </c>
      <c r="EA49" s="25" t="str">
        <f>IF(ISBLANK(LitRev!EA49),".",LitRev!EA49)</f>
        <v>.</v>
      </c>
      <c r="EB49" s="25" t="str">
        <f>IF(ISBLANK(LitRev!EB49),".",LitRev!EB49)</f>
        <v>.</v>
      </c>
      <c r="EC49" s="25" t="str">
        <f>IF(ISBLANK(LitRev!EC49),".",LitRev!EC49)</f>
        <v>.</v>
      </c>
      <c r="ED49" s="25" t="str">
        <f>IF(ISBLANK(LitRev!ED49),".",LitRev!ED49)</f>
        <v>.</v>
      </c>
      <c r="EE49" s="25" t="str">
        <f>IF(ISBLANK(LitRev!EE49),".",LitRev!EE49)</f>
        <v>.</v>
      </c>
      <c r="EF49" s="25" t="str">
        <f>IF(ISBLANK(LitRev!EF49),".",LitRev!EF49)</f>
        <v>.</v>
      </c>
      <c r="EG49" s="25" t="str">
        <f>IF(ISBLANK(LitRev!EG49),".",LitRev!EG49)</f>
        <v>.</v>
      </c>
      <c r="EH49" s="25" t="str">
        <f>IF(ISBLANK(LitRev!EH49),".",LitRev!EH49)</f>
        <v>.</v>
      </c>
      <c r="EI49" s="25" t="str">
        <f>IF(ISBLANK(LitRev!EI49),".",LitRev!EI49)</f>
        <v>.</v>
      </c>
      <c r="EJ49" s="25" t="str">
        <f>IF(ISBLANK(LitRev!EJ49),".",LitRev!EJ49)</f>
        <v>No mention</v>
      </c>
      <c r="EK49" s="25" t="str">
        <f>IF(ISBLANK(LitRev!EK49),".",LitRev!EK49)</f>
        <v>.</v>
      </c>
      <c r="EL49" s="25" t="str">
        <f>IF(ISBLANK(LitRev!EL49),".",LitRev!EL49)</f>
        <v>.</v>
      </c>
      <c r="EM49" s="25" t="str">
        <f>IF(ISBLANK(LitRev!EM49),".",LitRev!EM49)</f>
        <v>.</v>
      </c>
      <c r="EN49" s="25" t="str">
        <f>IF(ISBLANK(LitRev!EN49),".",LitRev!EN49)</f>
        <v>.</v>
      </c>
      <c r="EO49" s="25" t="str">
        <f>IF(ISBLANK(LitRev!EO49),".",LitRev!EO49)</f>
        <v>.</v>
      </c>
      <c r="EP49" s="25" t="str">
        <f>IF(ISBLANK(LitRev!EP49),".",LitRev!EP49)</f>
        <v>.</v>
      </c>
      <c r="EQ49" s="25" t="str">
        <f>IF(ISBLANK(LitRev!EQ49),".",LitRev!EQ49)</f>
        <v>.</v>
      </c>
      <c r="ER49" s="25" t="str">
        <f>IF(ISBLANK(LitRev!ER49),".",LitRev!ER49)</f>
        <v>.</v>
      </c>
      <c r="ES49" s="25" t="str">
        <f>IF(ISBLANK(LitRev!ES49),".",LitRev!ES49)</f>
        <v>.</v>
      </c>
      <c r="ET49" s="25" t="str">
        <f>IF(ISBLANK(LitRev!ET49),".",LitRev!ET49)</f>
        <v>.</v>
      </c>
      <c r="EU49" s="25" t="str">
        <f>IF(ISBLANK(LitRev!EU49),".",LitRev!EU49)</f>
        <v>.</v>
      </c>
      <c r="EV49" s="25" t="str">
        <f>IF(ISBLANK(LitRev!EV49),".",LitRev!EV49)</f>
        <v>.</v>
      </c>
      <c r="EW49" s="25" t="str">
        <f>IF(ISBLANK(LitRev!EW49),".",LitRev!EW49)</f>
        <v>.</v>
      </c>
      <c r="EX49" s="25" t="str">
        <f>IF(ISBLANK(LitRev!EX49),".",LitRev!EX49)</f>
        <v>.</v>
      </c>
      <c r="EY49" s="25" t="str">
        <f>IF(ISBLANK(LitRev!EY49),".",LitRev!EY49)</f>
        <v>.</v>
      </c>
      <c r="EZ49" s="25" t="str">
        <f>IF(ISBLANK(LitRev!EZ49),".",LitRev!EZ49)</f>
        <v>.</v>
      </c>
      <c r="FA49" s="25" t="str">
        <f>IF(ISBLANK(LitRev!FA49),".",LitRev!FA49)</f>
        <v>.</v>
      </c>
      <c r="FB49" s="25" t="str">
        <f>IF(ISBLANK(LitRev!FB49),".",LitRev!FB49)</f>
        <v>.</v>
      </c>
      <c r="FC49" s="25" t="str">
        <f>IF(ISBLANK(LitRev!FC49),".",LitRev!FC49)</f>
        <v>.</v>
      </c>
      <c r="FD49" s="25" t="str">
        <f>IF(ISBLANK(LitRev!FD49),".",LitRev!FD49)</f>
        <v>.</v>
      </c>
      <c r="FE49" s="25" t="str">
        <f>IF(ISBLANK(LitRev!FE49),".",LitRev!FE49)</f>
        <v>.</v>
      </c>
      <c r="FF49" s="25" t="str">
        <f>IF(ISBLANK(LitRev!FF49),".",LitRev!FF49)</f>
        <v>.</v>
      </c>
      <c r="FG49" s="25" t="str">
        <f>IF(ISBLANK(LitRev!FG49),".",LitRev!FG49)</f>
        <v>.</v>
      </c>
      <c r="FH49" s="25" t="str">
        <f>IF(ISBLANK(LitRev!FH49),".",LitRev!FH49)</f>
        <v>.</v>
      </c>
      <c r="FI49" s="25" t="str">
        <f>IF(ISBLANK(LitRev!FI49),".",LitRev!FI49)</f>
        <v>.</v>
      </c>
      <c r="FJ49" s="25" t="str">
        <f>IF(ISBLANK(LitRev!FJ49),".",LitRev!FJ49)</f>
        <v>.</v>
      </c>
      <c r="FK49" s="25" t="str">
        <f>IF(ISBLANK(LitRev!FK49),".",LitRev!FK49)</f>
        <v>.</v>
      </c>
      <c r="FL49" s="25" t="str">
        <f>IF(ISBLANK(LitRev!FL49),".",LitRev!FL49)</f>
        <v>.</v>
      </c>
      <c r="FM49" s="25" t="str">
        <f>IF(ISBLANK(LitRev!FM49),".",LitRev!FM49)</f>
        <v>.</v>
      </c>
      <c r="FN49" s="25" t="str">
        <f>IF(ISBLANK(LitRev!FN49),".",LitRev!FN49)</f>
        <v>.</v>
      </c>
      <c r="FO49" s="25" t="str">
        <f>IF(ISBLANK(LitRev!FO49),".",LitRev!FO49)</f>
        <v>DG discussion on p 303</v>
      </c>
      <c r="FP49" s="25" t="str">
        <f>IF(ISBLANK(LitRev!FP49),".",LitRev!FP49)</f>
        <v>Main point of the article is to include DDGs</v>
      </c>
      <c r="FQ49" s="25" t="str">
        <f>IF(ISBLANK(LitRev!FQ49),".",LitRev!FQ49)</f>
        <v>.</v>
      </c>
      <c r="FR49" s="25" t="str">
        <f>IF(ISBLANK(LitRev!FR49),".",LitRev!FR49)</f>
        <v>.</v>
      </c>
      <c r="FS49" s="25" t="str">
        <f>IF(ISBLANK(LitRev!FS49),".",LitRev!FS49)</f>
        <v>.</v>
      </c>
      <c r="FT49" s="25" t="str">
        <f>IF(ISBLANK(LitRev!FT49),".",LitRev!FT49)</f>
        <v>.</v>
      </c>
      <c r="FU49" s="25" t="str">
        <f>IF(ISBLANK(LitRev!FU49),".",LitRev!FU49)</f>
        <v>p 9 no DGs, no mention of corn oil</v>
      </c>
      <c r="FV49" s="25" t="str">
        <f>IF(ISBLANK(LitRev!FV49),".",LitRev!FV49)</f>
        <v>p 9 no DGs, no mention of corn oil</v>
      </c>
      <c r="FW49" s="25" t="str">
        <f>IF(ISBLANK(LitRev!FW49),".",LitRev!FW49)</f>
        <v>p 9 no DGs, no mention of corn oil</v>
      </c>
      <c r="FX49" s="25" t="str">
        <f>IF(ISBLANK(LitRev!FX49),".",LitRev!FX49)</f>
        <v>.</v>
      </c>
      <c r="FY49" s="25" t="str">
        <f>IF(ISBLANK(LitRev!FY49),".",LitRev!FY49)</f>
        <v>.</v>
      </c>
      <c r="FZ49" s="25" t="str">
        <f>IF(ISBLANK(LitRev!FZ49),".",LitRev!FZ49)</f>
        <v>.</v>
      </c>
      <c r="GA49" s="25" t="str">
        <f>IF(ISBLANK(LitRev!GA49),".",LitRev!GA49)</f>
        <v>.</v>
      </c>
      <c r="GB49" s="25" t="str">
        <f>IF(ISBLANK(LitRev!GB49),".",LitRev!GB49)</f>
        <v>.</v>
      </c>
      <c r="GC49" s="25" t="str">
        <f>IF(ISBLANK(LitRev!GC49),".",LitRev!GC49)</f>
        <v>.</v>
      </c>
      <c r="GD49" s="25" t="str">
        <f>IF(ISBLANK(LitRev!GD49),".",LitRev!GD49)</f>
        <v>.</v>
      </c>
      <c r="GE49" s="25" t="str">
        <f>IF(ISBLANK(LitRev!GE49),".",LitRev!GE49)</f>
        <v>.</v>
      </c>
      <c r="GF49" s="25" t="str">
        <f>IF(ISBLANK(LitRev!GF49),".",LitRev!GF49)</f>
        <v>.</v>
      </c>
      <c r="GG49" s="25" t="str">
        <f>IF(ISBLANK(LitRev!GG49),".",LitRev!GG49)</f>
        <v>.</v>
      </c>
      <c r="GH49" s="25" t="str">
        <f>IF(ISBLANK(LitRev!GH49),".",LitRev!GH49)</f>
        <v>.</v>
      </c>
      <c r="GI49" s="25" t="str">
        <f>IF(ISBLANK(LitRev!GI49),".",LitRev!GI49)</f>
        <v>.</v>
      </c>
      <c r="GJ49" s="25" t="str">
        <f>IF(ISBLANK(LitRev!GJ49),".",LitRev!GJ49)</f>
        <v>.</v>
      </c>
      <c r="GK49" s="25" t="str">
        <f>IF(ISBLANK(LitRev!GK49),".",LitRev!GK49)</f>
        <v>.</v>
      </c>
      <c r="GL49" s="25" t="str">
        <f>IF(ISBLANK(LitRev!GL49),".",LitRev!GL49)</f>
        <v>.</v>
      </c>
      <c r="GM49" s="25" t="str">
        <f>IF(ISBLANK(LitRev!GM49),".",LitRev!GM49)</f>
        <v>.</v>
      </c>
      <c r="GN49" s="25" t="str">
        <f>IF(ISBLANK(LitRev!GN49),".",LitRev!GN49)</f>
        <v>.</v>
      </c>
      <c r="GO49" s="25" t="str">
        <f>IF(ISBLANK(LitRev!GO49),".",LitRev!GO49)</f>
        <v>.</v>
      </c>
      <c r="GP49" s="25" t="str">
        <f>IF(ISBLANK(LitRev!GP49),".",LitRev!GP49)</f>
        <v>.</v>
      </c>
      <c r="GQ49" s="25" t="str">
        <f>IF(ISBLANK(LitRev!GQ49),".",LitRev!GQ49)</f>
        <v>.</v>
      </c>
      <c r="GR49" s="25" t="str">
        <f>IF(ISBLANK(LitRev!GR49),".",LitRev!GR49)</f>
        <v>.</v>
      </c>
      <c r="GS49" s="25" t="str">
        <f>IF(ISBLANK(LitRev!GS49),".",LitRev!GS49)</f>
        <v>.</v>
      </c>
      <c r="GT49" s="25" t="str">
        <f>IF(ISBLANK(LitRev!GT49),".",LitRev!GT49)</f>
        <v xml:space="preserve">didn't mention but assume since it is a fapri-card model </v>
      </c>
      <c r="GU49" s="25" t="str">
        <f>IF(ISBLANK(LitRev!GU49),".",LitRev!GU49)</f>
        <v>p 538</v>
      </c>
      <c r="GV49" s="25" t="str">
        <f>IF(ISBLANK(LitRev!GV49),".",LitRev!GV49)</f>
        <v>p 538</v>
      </c>
      <c r="GW49" s="25" t="str">
        <f>IF(ISBLANK(LitRev!GW49),".",LitRev!GW49)</f>
        <v>p 538</v>
      </c>
      <c r="GX49" s="25" t="str">
        <f>IF(ISBLANK(LitRev!GX49),".",LitRev!GX49)</f>
        <v>p 538</v>
      </c>
      <c r="GY49" s="25" t="str">
        <f>IF(ISBLANK(LitRev!GY49),".",LitRev!GY49)</f>
        <v>p 538</v>
      </c>
      <c r="GZ49" s="25" t="str">
        <f>IF(ISBLANK(LitRev!GZ49),".",LitRev!GZ49)</f>
        <v>p 538</v>
      </c>
      <c r="HA49" s="25" t="str">
        <f>IF(ISBLANK(LitRev!HA49),".",LitRev!HA49)</f>
        <v>p 1291, left side</v>
      </c>
      <c r="HB49" s="25" t="str">
        <f>IF(ISBLANK(LitRev!HB49),".",LitRev!HB49)</f>
        <v>No commodity market information except corn production, p 18</v>
      </c>
      <c r="HC49" s="25" t="str">
        <f>IF(ISBLANK(LitRev!HC49),".",LitRev!HC49)</f>
        <v>No commodity market information except corn production, p 18</v>
      </c>
      <c r="HD49" s="25" t="str">
        <f>IF(ISBLANK(LitRev!HD49),".",LitRev!HD49)</f>
        <v>Yes, included as seen in table 3</v>
      </c>
      <c r="HE49" s="25" t="str">
        <f>IF(ISBLANK(LitRev!HE49),".",LitRev!HE49)</f>
        <v>.</v>
      </c>
      <c r="HF49" s="25" t="str">
        <f>IF(ISBLANK(LitRev!HF49),".",LitRev!HF49)</f>
        <v>.</v>
      </c>
      <c r="HG49" s="25" t="str">
        <f>IF(ISBLANK(LitRev!HG49),".",LitRev!HG49)</f>
        <v>.</v>
      </c>
      <c r="HH49" s="25" t="str">
        <f>IF(ISBLANK(LitRev!HH49),".",LitRev!HH49)</f>
        <v>.</v>
      </c>
      <c r="HI49" s="25" t="str">
        <f>IF(ISBLANK(LitRev!HI49),".",LitRev!HI49)</f>
        <v>.</v>
      </c>
      <c r="HJ49" s="25" t="str">
        <f>IF(ISBLANK(LitRev!HJ49),".",LitRev!HJ49)</f>
        <v>.</v>
      </c>
      <c r="HK49" s="25" t="str">
        <f>IF(ISBLANK(LitRev!HK49),".",LitRev!HK49)</f>
        <v>page 8</v>
      </c>
      <c r="HL49" s="25" t="str">
        <f>IF(ISBLANK(LitRev!HL49),".",LitRev!HL49)</f>
        <v>page 8</v>
      </c>
      <c r="HM49" s="25" t="str">
        <f>IF(ISBLANK(LitRev!HM49),".",LitRev!HM49)</f>
        <v>page 8</v>
      </c>
      <c r="HN49" s="25" t="str">
        <f>IF(ISBLANK(LitRev!HN49),".",LitRev!HN49)</f>
        <v>page 8</v>
      </c>
      <c r="HO49" s="25" t="str">
        <f>IF(ISBLANK(LitRev!HO49),".",LitRev!HO49)</f>
        <v>.</v>
      </c>
      <c r="HP49" s="25" t="str">
        <f>IF(ISBLANK(LitRev!HP49),".",LitRev!HP49)</f>
        <v>.</v>
      </c>
      <c r="HQ49" s="25" t="str">
        <f>IF(ISBLANK(LitRev!HQ49),".",LitRev!HQ49)</f>
        <v>.</v>
      </c>
      <c r="HR49" s="25" t="str">
        <f>IF(ISBLANK(LitRev!HR49),".",LitRev!HR49)</f>
        <v>.</v>
      </c>
      <c r="HS49" s="25" t="str">
        <f>IF(ISBLANK(LitRev!HS49),".",LitRev!HS49)</f>
        <v>.</v>
      </c>
      <c r="HT49" s="25" t="str">
        <f>IF(ISBLANK(LitRev!HT49),".",LitRev!HT49)</f>
        <v>.</v>
      </c>
      <c r="HU49" s="25" t="str">
        <f>IF(ISBLANK(LitRev!HU49),".",LitRev!HU49)</f>
        <v>.</v>
      </c>
      <c r="HV49" s="25" t="str">
        <f>IF(ISBLANK(LitRev!HV49),".",LitRev!HV49)</f>
        <v>.</v>
      </c>
      <c r="HW49" s="25" t="str">
        <f>IF(ISBLANK(LitRev!HW49),".",LitRev!HW49)</f>
        <v>.</v>
      </c>
      <c r="HX49" s="25" t="str">
        <f>IF(ISBLANK(LitRev!HX49),".",LitRev!HX49)</f>
        <v>.</v>
      </c>
      <c r="HY49" s="25" t="str">
        <f>IF(ISBLANK(LitRev!HY49),".",LitRev!HY49)</f>
        <v>.</v>
      </c>
      <c r="HZ49" s="25" t="str">
        <f>IF(ISBLANK(LitRev!HZ49),".",LitRev!HZ49)</f>
        <v>.</v>
      </c>
      <c r="IA49" s="25" t="str">
        <f>IF(ISBLANK(LitRev!IA49),".",LitRev!IA49)</f>
        <v>.</v>
      </c>
      <c r="IB49" s="25" t="str">
        <f>IF(ISBLANK(LitRev!IB49),".",LitRev!IB49)</f>
        <v>.</v>
      </c>
      <c r="IC49" s="25" t="str">
        <f>IF(ISBLANK(LitRev!IC49),".",LitRev!IC49)</f>
        <v>.</v>
      </c>
      <c r="ID49" s="25" t="str">
        <f>IF(ISBLANK(LitRev!ID49),".",LitRev!ID49)</f>
        <v>.</v>
      </c>
      <c r="IE49" s="25" t="str">
        <f>IF(ISBLANK(LitRev!IE49),".",LitRev!IE49)</f>
        <v>.</v>
      </c>
      <c r="IF49" s="25" t="str">
        <f>IF(ISBLANK(LitRev!IF49),".",LitRev!IF49)</f>
        <v>.</v>
      </c>
      <c r="IG49" s="25" t="str">
        <f>IF(ISBLANK(LitRev!IG49),".",LitRev!IG49)</f>
        <v>.</v>
      </c>
      <c r="IH49" s="25" t="str">
        <f>IF(ISBLANK(LitRev!IH49),".",LitRev!IH49)</f>
        <v>.</v>
      </c>
      <c r="II49" s="25" t="str">
        <f>IF(ISBLANK(LitRev!II49),".",LitRev!II49)</f>
        <v>.</v>
      </c>
      <c r="IJ49" s="25" t="str">
        <f>IF(ISBLANK(LitRev!IJ49),".",LitRev!IJ49)</f>
        <v>.</v>
      </c>
      <c r="IK49" s="25" t="str">
        <f>IF(ISBLANK(LitRev!IK49),".",LitRev!IK49)</f>
        <v>.</v>
      </c>
      <c r="IL49" s="25" t="str">
        <f>IF(ISBLANK(LitRev!IL49),".",LitRev!IL49)</f>
        <v>.</v>
      </c>
      <c r="IM49" s="25" t="str">
        <f>IF(ISBLANK(LitRev!IM49),".",LitRev!IM49)</f>
        <v>.</v>
      </c>
      <c r="IN49" s="25" t="str">
        <f>IF(ISBLANK(LitRev!IN49),".",LitRev!IN49)</f>
        <v>.</v>
      </c>
      <c r="IO49" s="25" t="str">
        <f>IF(ISBLANK(LitRev!IO49),".",LitRev!IO49)</f>
        <v>.</v>
      </c>
      <c r="IP49" s="25" t="str">
        <f>IF(ISBLANK(LitRev!IP49),".",LitRev!IP49)</f>
        <v>.</v>
      </c>
      <c r="IQ49" s="25" t="str">
        <f>IF(ISBLANK(LitRev!IQ49),".",LitRev!IQ49)</f>
        <v>.</v>
      </c>
      <c r="IR49" s="25" t="str">
        <f>IF(ISBLANK(LitRev!IR49),".",LitRev!IR49)</f>
        <v>.</v>
      </c>
      <c r="IS49" s="25" t="str">
        <f>IF(ISBLANK(LitRev!IS49),".",LitRev!IS49)</f>
        <v>.</v>
      </c>
      <c r="IT49" s="25" t="str">
        <f>IF(ISBLANK(LitRev!IT49),".",LitRev!IT49)</f>
        <v>.</v>
      </c>
      <c r="IU49" s="25" t="str">
        <f>IF(ISBLANK(LitRev!IU49),".",LitRev!IU49)</f>
        <v>.</v>
      </c>
      <c r="IV49" s="25" t="str">
        <f>IF(ISBLANK(LitRev!IV49),".",LitRev!IV49)</f>
        <v>.</v>
      </c>
      <c r="IW49" s="25" t="str">
        <f>IF(ISBLANK(LitRev!IW49),".",LitRev!IW49)</f>
        <v>.</v>
      </c>
      <c r="IX49" s="25" t="str">
        <f>IF(ISBLANK(LitRev!IX49),".",LitRev!IX49)</f>
        <v>.</v>
      </c>
      <c r="IY49" s="25" t="str">
        <f>IF(ISBLANK(LitRev!IY49),".",LitRev!IY49)</f>
        <v>.</v>
      </c>
      <c r="IZ49" s="25" t="str">
        <f>IF(ISBLANK(LitRev!IZ49),".",LitRev!IZ49)</f>
        <v>.</v>
      </c>
      <c r="JA49" s="25" t="str">
        <f>IF(ISBLANK(LitRev!JA49),".",LitRev!JA49)</f>
        <v>.</v>
      </c>
      <c r="JB49" s="25" t="str">
        <f>IF(ISBLANK(LitRev!JB49),".",LitRev!JB49)</f>
        <v>.</v>
      </c>
      <c r="JC49" s="25" t="str">
        <f>IF(ISBLANK(LitRev!JC49),".",LitRev!JC49)</f>
        <v>.</v>
      </c>
      <c r="JD49" s="25" t="str">
        <f>IF(ISBLANK(LitRev!JD49),".",LitRev!JD49)</f>
        <v>.</v>
      </c>
      <c r="JE49" s="25" t="str">
        <f>IF(ISBLANK(LitRev!JE49),".",LitRev!JE49)</f>
        <v>.</v>
      </c>
      <c r="JF49" s="25" t="str">
        <f>IF(ISBLANK(LitRev!JF49),".",LitRev!JF49)</f>
        <v>.</v>
      </c>
      <c r="JG49" s="25" t="str">
        <f>IF(ISBLANK(LitRev!JG49),".",LitRev!JG49)</f>
        <v>.</v>
      </c>
      <c r="JH49" s="25" t="str">
        <f>IF(ISBLANK(LitRev!JH49),".",LitRev!JH49)</f>
        <v>.</v>
      </c>
      <c r="JI49" s="25" t="str">
        <f>IF(ISBLANK(LitRev!JI49),".",LitRev!JI49)</f>
        <v>.</v>
      </c>
      <c r="JJ49" s="25" t="str">
        <f>IF(ISBLANK(LitRev!JJ49),".",LitRev!JJ49)</f>
        <v>.</v>
      </c>
      <c r="JK49" s="25" t="str">
        <f>IF(ISBLANK(LitRev!JK49),".",LitRev!JK49)</f>
        <v>.</v>
      </c>
      <c r="JL49" s="25" t="str">
        <f>IF(ISBLANK(LitRev!JL49),".",LitRev!JL49)</f>
        <v>.</v>
      </c>
      <c r="JM49" s="25" t="str">
        <f>IF(ISBLANK(LitRev!JM49),".",LitRev!JM49)</f>
        <v>.</v>
      </c>
      <c r="JN49" s="25" t="str">
        <f>IF(ISBLANK(LitRev!JN49),".",LitRev!JN49)</f>
        <v>.</v>
      </c>
      <c r="JO49" s="25" t="str">
        <f>IF(ISBLANK(LitRev!JO49),".",LitRev!JO49)</f>
        <v>.</v>
      </c>
      <c r="JP49" s="25" t="str">
        <f>IF(ISBLANK(LitRev!JP49),".",LitRev!JP49)</f>
        <v>.</v>
      </c>
      <c r="JQ49" s="25" t="str">
        <f>IF(ISBLANK(LitRev!JQ49),".",LitRev!JQ49)</f>
        <v>.</v>
      </c>
      <c r="JR49" s="25" t="str">
        <f>IF(ISBLANK(LitRev!JR49),".",LitRev!JR49)</f>
        <v>.</v>
      </c>
      <c r="JS49" s="25" t="str">
        <f>IF(ISBLANK(LitRev!JS49),".",LitRev!JS49)</f>
        <v>.</v>
      </c>
      <c r="JT49" s="25" t="str">
        <f>IF(ISBLANK(LitRev!JT49),".",LitRev!JT49)</f>
        <v>.</v>
      </c>
      <c r="JU49" s="25" t="str">
        <f>IF(ISBLANK(LitRev!JU49),".",LitRev!JU49)</f>
        <v>.</v>
      </c>
      <c r="JV49" s="25" t="str">
        <f>IF(ISBLANK(LitRev!JV49),".",LitRev!JV49)</f>
        <v>.</v>
      </c>
      <c r="JW49" s="25" t="str">
        <f>IF(ISBLANK(LitRev!JW49),".",LitRev!JW49)</f>
        <v>.</v>
      </c>
      <c r="JX49" s="25" t="str">
        <f>IF(ISBLANK(LitRev!JX49),".",LitRev!JX49)</f>
        <v>.</v>
      </c>
      <c r="JY49" s="25" t="str">
        <f>IF(ISBLANK(LitRev!JY49),".",LitRev!JY49)</f>
        <v>.</v>
      </c>
      <c r="JZ49" s="25" t="str">
        <f>IF(ISBLANK(LitRev!JZ49),".",LitRev!JZ49)</f>
        <v>.</v>
      </c>
      <c r="KA49" s="25" t="str">
        <f>IF(ISBLANK(LitRev!KA49),".",LitRev!KA49)</f>
        <v>.</v>
      </c>
      <c r="KB49" s="25" t="str">
        <f>IF(ISBLANK(LitRev!KB49),".",LitRev!KB49)</f>
        <v>.</v>
      </c>
      <c r="KC49" s="25" t="str">
        <f>IF(ISBLANK(LitRev!KC49),".",LitRev!KC49)</f>
        <v>.</v>
      </c>
      <c r="KD49" s="25" t="str">
        <f>IF(ISBLANK(LitRev!KD49),".",LitRev!KD49)</f>
        <v>.</v>
      </c>
      <c r="KE49" s="25" t="str">
        <f>IF(ISBLANK(LitRev!KE49),".",LitRev!KE49)</f>
        <v>.</v>
      </c>
      <c r="KF49" s="25" t="str">
        <f>IF(ISBLANK(LitRev!KF49),".",LitRev!KF49)</f>
        <v>.</v>
      </c>
      <c r="KG49" s="25" t="str">
        <f>IF(ISBLANK(LitRev!KG49),".",LitRev!KG49)</f>
        <v>.</v>
      </c>
      <c r="KH49" s="25" t="str">
        <f>IF(ISBLANK(LitRev!KH49),".",LitRev!KH49)</f>
        <v>.</v>
      </c>
      <c r="KI49" s="25" t="str">
        <f>IF(ISBLANK(LitRev!KI49),".",LitRev!KI49)</f>
        <v>.</v>
      </c>
      <c r="KJ49" s="25" t="str">
        <f>IF(ISBLANK(LitRev!KJ49),".",LitRev!KJ49)</f>
        <v>.</v>
      </c>
      <c r="KK49" s="25" t="str">
        <f>IF(ISBLANK(LitRev!KK49),".",LitRev!KK49)</f>
        <v>.</v>
      </c>
      <c r="KL49" s="25" t="str">
        <f>IF(ISBLANK(LitRev!KL49),".",LitRev!KL49)</f>
        <v>.</v>
      </c>
      <c r="KM49" s="25" t="str">
        <f>IF(ISBLANK(LitRev!KM49),".",LitRev!KM49)</f>
        <v>.</v>
      </c>
      <c r="KN49" s="25" t="str">
        <f>IF(ISBLANK(LitRev!KN49),".",LitRev!KN49)</f>
        <v>.</v>
      </c>
      <c r="KO49" s="25" t="str">
        <f>IF(ISBLANK(LitRev!KO49),".",LitRev!KO49)</f>
        <v>.</v>
      </c>
      <c r="KP49" s="25" t="str">
        <f>IF(ISBLANK(LitRev!KP49),".",LitRev!KP49)</f>
        <v>.</v>
      </c>
      <c r="KQ49" s="25" t="str">
        <f>IF(ISBLANK(LitRev!KQ49),".",LitRev!KQ49)</f>
        <v>.</v>
      </c>
      <c r="KR49" s="25" t="str">
        <f>IF(ISBLANK(LitRev!KR49),".",LitRev!KR49)</f>
        <v>.</v>
      </c>
      <c r="KS49" s="25" t="str">
        <f>IF(ISBLANK(LitRev!KS49),".",LitRev!KS49)</f>
        <v>.</v>
      </c>
      <c r="KT49" s="25" t="str">
        <f>IF(ISBLANK(LitRev!KT49),".",LitRev!KT49)</f>
        <v>.</v>
      </c>
      <c r="KU49" s="25" t="str">
        <f>IF(ISBLANK(LitRev!KU49),".",LitRev!KU49)</f>
        <v>.</v>
      </c>
      <c r="KV49" s="25" t="str">
        <f>IF(ISBLANK(LitRev!KV49),".",LitRev!KV49)</f>
        <v>.</v>
      </c>
      <c r="KW49" s="25" t="str">
        <f>IF(ISBLANK(LitRev!KW49),".",LitRev!KW49)</f>
        <v>.</v>
      </c>
      <c r="KX49" s="25" t="str">
        <f>IF(ISBLANK(LitRev!KX49),".",LitRev!KX49)</f>
        <v>.</v>
      </c>
      <c r="KY49" s="25" t="str">
        <f>IF(ISBLANK(LitRev!KY49),".",LitRev!KY49)</f>
        <v>.</v>
      </c>
      <c r="KZ49" s="25" t="str">
        <f>IF(ISBLANK(LitRev!KZ49),".",LitRev!KZ49)</f>
        <v>.</v>
      </c>
      <c r="LA49" s="25" t="str">
        <f>IF(ISBLANK(LitRev!LA49),".",LitRev!LA49)</f>
        <v>.</v>
      </c>
      <c r="LB49" s="25" t="str">
        <f>IF(ISBLANK(LitRev!LB49),".",LitRev!LB49)</f>
        <v>.</v>
      </c>
      <c r="LC49" s="25" t="str">
        <f>IF(ISBLANK(LitRev!LC49),".",LitRev!LC49)</f>
        <v>.</v>
      </c>
      <c r="LD49" s="25" t="str">
        <f>IF(ISBLANK(LitRev!LD49),".",LitRev!LD49)</f>
        <v>.</v>
      </c>
      <c r="LE49" s="25" t="str">
        <f>IF(ISBLANK(LitRev!LE49),".",LitRev!LE49)</f>
        <v>.</v>
      </c>
      <c r="LF49" s="25" t="str">
        <f>IF(ISBLANK(LitRev!LF49),".",LitRev!LF49)</f>
        <v>.</v>
      </c>
      <c r="LG49" s="25" t="str">
        <f>IF(ISBLANK(LitRev!LG49),".",LitRev!LG49)</f>
        <v>.</v>
      </c>
      <c r="LH49" s="25" t="str">
        <f>IF(ISBLANK(LitRev!LH49),".",LitRev!LH49)</f>
        <v>.</v>
      </c>
      <c r="LI49" s="25" t="str">
        <f>IF(ISBLANK(LitRev!LI49),".",LitRev!LI49)</f>
        <v>.</v>
      </c>
      <c r="LJ49" s="25" t="str">
        <f>IF(ISBLANK(LitRev!LJ49),".",LitRev!LJ49)</f>
        <v>.</v>
      </c>
      <c r="LK49" s="25" t="str">
        <f>IF(ISBLANK(LitRev!LK49),".",LitRev!LK49)</f>
        <v>e.g. page 129</v>
      </c>
      <c r="LL49" s="25" t="str">
        <f>IF(ISBLANK(LitRev!LL49),".",LitRev!LL49)</f>
        <v>Assume yes because DGs are included among the secondary crops in 2010 FASOMGHG model documentation elsewhere (https://agecon2.tamu.edu/people/faculty/mccarl-bruce/FASOM.html)</v>
      </c>
      <c r="LM49" s="25" t="str">
        <f>IF(ISBLANK(LitRev!LM49),".",LitRev!LM49)</f>
        <v>Assume yes because DGs are included among the secondary crops in 2010 FASOMGHG model documentation elsewhere (https://agecon2.tamu.edu/people/faculty/mccarl-bruce/FASOM.html)</v>
      </c>
      <c r="LN49" s="25" t="str">
        <f>IF(ISBLANK(LitRev!LN49),".",LitRev!LN49)</f>
        <v>Assume yes because DGs are included among the secondary crops in 2010 FASOMGHG model documentation elsewhere (https://agecon2.tamu.edu/people/faculty/mccarl-bruce/FASOM.html)</v>
      </c>
      <c r="LO49" s="25" t="str">
        <f>IF(ISBLANK(LitRev!LO49),".",LitRev!LO49)</f>
        <v>Assume yes because DGs are included among the secondary crops in 2010 FASOMGHG model documentation elsewhere (https://agecon2.tamu.edu/people/faculty/mccarl-bruce/FASOM.html)</v>
      </c>
      <c r="LP49" s="25" t="str">
        <f>IF(ISBLANK(LitRev!LP49),".",LitRev!LP49)</f>
        <v>Assume yes because DGs are included among the secondary crops in 2010 FASOMGHG model documentation elsewhere (https://agecon2.tamu.edu/people/faculty/mccarl-bruce/FASOM.html)</v>
      </c>
      <c r="LQ49" s="25" t="str">
        <f>IF(ISBLANK(LitRev!LQ49),".",LitRev!LQ49)</f>
        <v>Assume yes because DGs are included among the secondary crops in 2010 FASOMGHG model documentation elsewhere (https://agecon2.tamu.edu/people/faculty/mccarl-bruce/FASOM.html)</v>
      </c>
      <c r="LR49" s="25" t="str">
        <f>IF(ISBLANK(LitRev!LR49),".",LitRev!LR49)</f>
        <v>Assume yes because DGs are included among the secondary crops in 2010 FASOMGHG model documentation elsewhere (https://agecon2.tamu.edu/people/faculty/mccarl-bruce/FASOM.html)</v>
      </c>
      <c r="LS49" s="25" t="str">
        <f>IF(ISBLANK(LitRev!LS49),".",LitRev!LS49)</f>
        <v>Assume yes because DGs are included among the secondary crops in 2010 FASOMGHG model documentation elsewhere (https://agecon2.tamu.edu/people/faculty/mccarl-bruce/FASOM.html)</v>
      </c>
      <c r="LT49" s="25" t="str">
        <f>IF(ISBLANK(LitRev!LT49),".",LitRev!LT49)</f>
        <v>Assume yes because DGs are included among the secondary crops in 2010 FASOMGHG model documentation elsewhere (https://agecon2.tamu.edu/people/faculty/mccarl-bruce/FASOM.html)</v>
      </c>
      <c r="LU49" s="25" t="str">
        <f>IF(ISBLANK(LitRev!LU49),".",LitRev!LU49)</f>
        <v>Assume yes because DGs are included among the secondary crops in 2010 FASOMGHG model documentation elsewhere (https://agecon2.tamu.edu/people/faculty/mccarl-bruce/FASOM.html)</v>
      </c>
      <c r="LV49" s="25" t="str">
        <f>IF(ISBLANK(LitRev!LV49),".",LitRev!LV49)</f>
        <v>Assume yes because DGs are included among the secondary crops in 2010 FASOMGHG model documentation elsewhere (https://agecon2.tamu.edu/people/faculty/mccarl-bruce/FASOM.html)</v>
      </c>
      <c r="LW49" s="25" t="str">
        <f>IF(ISBLANK(LitRev!LW49),".",LitRev!LW49)</f>
        <v>Assume yes because DGs are included among the secondary crops in 2010 FASOMGHG model documentation elsewhere (https://agecon2.tamu.edu/people/faculty/mccarl-bruce/FASOM.html)</v>
      </c>
      <c r="LX49" s="25" t="str">
        <f>IF(ISBLANK(LitRev!LX49),".",LitRev!LX49)</f>
        <v>Assume yes because DGs are included among the secondary crops in 2010 FASOMGHG model documentation elsewhere (https://agecon2.tamu.edu/people/faculty/mccarl-bruce/FASOM.html)</v>
      </c>
      <c r="LY49" s="25" t="str">
        <f>IF(ISBLANK(LitRev!LY49),".",LitRev!LY49)</f>
        <v>Assume yes because DGs are included among the secondary crops in 2010 FASOMGHG model documentation elsewhere (https://agecon2.tamu.edu/people/faculty/mccarl-bruce/FASOM.html)</v>
      </c>
      <c r="LZ49" s="25" t="str">
        <f>IF(ISBLANK(LitRev!LZ49),".",LitRev!LZ49)</f>
        <v>Assume yes because DGs are included among the secondary crops in 2010 FASOMGHG model documentation elsewhere (https://agecon2.tamu.edu/people/faculty/mccarl-bruce/FASOM.html)</v>
      </c>
      <c r="MA49" s="25" t="str">
        <f>IF(ISBLANK(LitRev!MA49),".",LitRev!MA49)</f>
        <v>Assume yes because DGs are included among the secondary crops in 2010 FASOMGHG model documentation elsewhere (https://agecon2.tamu.edu/people/faculty/mccarl-bruce/FASOM.html)</v>
      </c>
      <c r="MB49" s="25" t="str">
        <f>IF(ISBLANK(LitRev!MB49),".",LitRev!MB49)</f>
        <v>Assume yes because DGs are included among the secondary crops in 2010 FASOMGHG model documentation elsewhere (https://agecon2.tamu.edu/people/faculty/mccarl-bruce/FASOM.html)</v>
      </c>
      <c r="MC49" s="25" t="str">
        <f>IF(ISBLANK(LitRev!MC49),".",LitRev!MC49)</f>
        <v>Assume yes because DGs are included among the secondary crops in 2010 FASOMGHG model documentation elsewhere (https://agecon2.tamu.edu/people/faculty/mccarl-bruce/FASOM.html)</v>
      </c>
      <c r="MD49" s="25" t="str">
        <f>IF(ISBLANK(LitRev!MD49),".",LitRev!MD49)</f>
        <v>Assume yes because DGs are included among the secondary crops in 2010 FASOMGHG model documentation elsewhere (https://agecon2.tamu.edu/people/faculty/mccarl-bruce/FASOM.html)</v>
      </c>
      <c r="ME49" s="25" t="str">
        <f>IF(ISBLANK(LitRev!ME49),".",LitRev!ME49)</f>
        <v>.</v>
      </c>
      <c r="MF49" s="25" t="str">
        <f>IF(ISBLANK(LitRev!MF49),".",LitRev!MF49)</f>
        <v>.</v>
      </c>
      <c r="MG49" s="25" t="str">
        <f>IF(ISBLANK(LitRev!MG49),".",LitRev!MG49)</f>
        <v>.</v>
      </c>
      <c r="MH49" s="25" t="str">
        <f>IF(ISBLANK(LitRev!MH49),".",LitRev!MH49)</f>
        <v>.</v>
      </c>
      <c r="MI49" s="25" t="str">
        <f>IF(ISBLANK(LitRev!MI49),".",LitRev!MI49)</f>
        <v>.</v>
      </c>
      <c r="MJ49" s="25" t="str">
        <f>IF(ISBLANK(LitRev!MJ49),".",LitRev!MJ49)</f>
        <v>.</v>
      </c>
      <c r="MK49" s="25" t="str">
        <f>IF(ISBLANK(LitRev!MK49),".",LitRev!MK49)</f>
        <v>.</v>
      </c>
      <c r="ML49" s="25" t="str">
        <f>IF(ISBLANK(LitRev!ML49),".",LitRev!ML49)</f>
        <v>.</v>
      </c>
      <c r="MM49" s="25" t="str">
        <f>IF(ISBLANK(LitRev!MM49),".",LitRev!MM49)</f>
        <v>.</v>
      </c>
      <c r="MN49" s="25" t="str">
        <f>IF(ISBLANK(LitRev!MN49),".",LitRev!MN49)</f>
        <v>.</v>
      </c>
      <c r="MO49" s="25" t="str">
        <f>IF(ISBLANK(LitRev!MO49),".",LitRev!MO49)</f>
        <v>.</v>
      </c>
      <c r="MP49" s="25" t="str">
        <f>IF(ISBLANK(LitRev!MP49),".",LitRev!MP49)</f>
        <v>.</v>
      </c>
      <c r="MQ49" s="25" t="str">
        <f>IF(ISBLANK(LitRev!MQ49),".",LitRev!MQ49)</f>
        <v>.</v>
      </c>
      <c r="MR49" s="25" t="str">
        <f>IF(ISBLANK(LitRev!MR49),".",LitRev!MR49)</f>
        <v>.</v>
      </c>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5"/>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5"/>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5"/>
      <c r="RK49" s="25"/>
      <c r="RL49" s="25"/>
      <c r="RM49" s="25"/>
      <c r="RN49" s="25"/>
      <c r="RO49" s="25"/>
    </row>
    <row r="50" spans="1:483" x14ac:dyDescent="0.25">
      <c r="A50" s="52" t="s">
        <v>1143</v>
      </c>
      <c r="B50" t="s">
        <v>1937</v>
      </c>
      <c r="C50" s="25">
        <f>IF(ISBLANK(LitRev!C50),".",LitRev!C50)</f>
        <v>1</v>
      </c>
      <c r="D50" s="25">
        <f>IF(ISBLANK(LitRev!D50),".",LitRev!D50)</f>
        <v>1</v>
      </c>
      <c r="E50" s="25">
        <f>IF(ISBLANK(LitRev!E50),".",LitRev!E50)</f>
        <v>0</v>
      </c>
      <c r="F50" s="25">
        <f>IF(ISBLANK(LitRev!F50),".",LitRev!F50)</f>
        <v>0</v>
      </c>
      <c r="G50" s="25">
        <f>IF(ISBLANK(LitRev!G50),".",LitRev!G50)</f>
        <v>0</v>
      </c>
      <c r="H50" s="25">
        <f>IF(ISBLANK(LitRev!H50),".",LitRev!H50)</f>
        <v>0</v>
      </c>
      <c r="I50" s="25">
        <f>IF(ISBLANK(LitRev!I50),".",LitRev!I50)</f>
        <v>0</v>
      </c>
      <c r="J50" s="25">
        <f>IF(ISBLANK(LitRev!J50),".",LitRev!J50)</f>
        <v>0</v>
      </c>
      <c r="K50" s="25">
        <f>IF(ISBLANK(LitRev!K50),".",LitRev!K50)</f>
        <v>0</v>
      </c>
      <c r="L50" s="25">
        <f>IF(ISBLANK(LitRev!L50),".",LitRev!L50)</f>
        <v>0</v>
      </c>
      <c r="M50" s="25">
        <f>IF(ISBLANK(LitRev!M50),".",LitRev!M50)</f>
        <v>0</v>
      </c>
      <c r="N50" s="25">
        <f>IF(ISBLANK(LitRev!N50),".",LitRev!N50)</f>
        <v>0</v>
      </c>
      <c r="O50" s="25">
        <f>IF(ISBLANK(LitRev!O50),".",LitRev!O50)</f>
        <v>0</v>
      </c>
      <c r="P50" s="25">
        <f>IF(ISBLANK(LitRev!P50),".",LitRev!P50)</f>
        <v>0</v>
      </c>
      <c r="Q50" s="25">
        <f>IF(ISBLANK(LitRev!Q50),".",LitRev!Q50)</f>
        <v>0</v>
      </c>
      <c r="R50" s="25">
        <f>IF(ISBLANK(LitRev!R50),".",LitRev!R50)</f>
        <v>0</v>
      </c>
      <c r="S50" s="25">
        <f>IF(ISBLANK(LitRev!S50),".",LitRev!S50)</f>
        <v>0</v>
      </c>
      <c r="T50" s="25">
        <f>IF(ISBLANK(LitRev!T50),".",LitRev!T50)</f>
        <v>0</v>
      </c>
      <c r="U50" s="25">
        <f>IF(ISBLANK(LitRev!U50),".",LitRev!U50)</f>
        <v>0</v>
      </c>
      <c r="V50" s="25">
        <f>IF(ISBLANK(LitRev!V50),".",LitRev!V50)</f>
        <v>0</v>
      </c>
      <c r="W50" s="25">
        <f>IF(ISBLANK(LitRev!W50),".",LitRev!W50)</f>
        <v>0</v>
      </c>
      <c r="X50" s="25">
        <f>IF(ISBLANK(LitRev!X50),".",LitRev!X50)</f>
        <v>0</v>
      </c>
      <c r="Y50" s="25">
        <f>IF(ISBLANK(LitRev!Y50),".",LitRev!Y50)</f>
        <v>0</v>
      </c>
      <c r="Z50" s="25">
        <f>IF(ISBLANK(LitRev!Z50),".",LitRev!Z50)</f>
        <v>0</v>
      </c>
      <c r="AA50" s="25">
        <f>IF(ISBLANK(LitRev!AA50),".",LitRev!AA50)</f>
        <v>0</v>
      </c>
      <c r="AB50" s="25">
        <f>IF(ISBLANK(LitRev!AB50),".",LitRev!AB50)</f>
        <v>0</v>
      </c>
      <c r="AC50" s="25">
        <f>IF(ISBLANK(LitRev!AC50),".",LitRev!AC50)</f>
        <v>0</v>
      </c>
      <c r="AD50" s="25">
        <f>IF(ISBLANK(LitRev!AD50),".",LitRev!AD50)</f>
        <v>0</v>
      </c>
      <c r="AE50" s="25">
        <f>IF(ISBLANK(LitRev!AE50),".",LitRev!AE50)</f>
        <v>0</v>
      </c>
      <c r="AF50" s="25">
        <f>IF(ISBLANK(LitRev!AF50),".",LitRev!AF50)</f>
        <v>0</v>
      </c>
      <c r="AG50" s="25">
        <f>IF(ISBLANK(LitRev!AG50),".",LitRev!AG50)</f>
        <v>0</v>
      </c>
      <c r="AH50" s="25">
        <f>IF(ISBLANK(LitRev!AH50),".",LitRev!AH50)</f>
        <v>0</v>
      </c>
      <c r="AI50" s="25">
        <f>IF(ISBLANK(LitRev!AI50),".",LitRev!AI50)</f>
        <v>0</v>
      </c>
      <c r="AJ50" s="25">
        <f>IF(ISBLANK(LitRev!AJ50),".",LitRev!AJ50)</f>
        <v>1</v>
      </c>
      <c r="AK50" s="25">
        <f>IF(ISBLANK(LitRev!AK50),".",LitRev!AK50)</f>
        <v>1</v>
      </c>
      <c r="AL50" s="25">
        <f>IF(ISBLANK(LitRev!AL50),".",LitRev!AL50)</f>
        <v>1</v>
      </c>
      <c r="AM50" s="25">
        <f>IF(ISBLANK(LitRev!AM50),".",LitRev!AM50)</f>
        <v>1</v>
      </c>
      <c r="AN50" s="25">
        <f>IF(ISBLANK(LitRev!AN50),".",LitRev!AN50)</f>
        <v>1</v>
      </c>
      <c r="AO50" s="25">
        <f>IF(ISBLANK(LitRev!AO50),".",LitRev!AO50)</f>
        <v>0</v>
      </c>
      <c r="AP50" s="25">
        <f>IF(ISBLANK(LitRev!AP50),".",LitRev!AP50)</f>
        <v>0</v>
      </c>
      <c r="AQ50" s="25">
        <f>IF(ISBLANK(LitRev!AQ50),".",LitRev!AQ50)</f>
        <v>0</v>
      </c>
      <c r="AR50" s="25">
        <f>IF(ISBLANK(LitRev!AR50),".",LitRev!AR50)</f>
        <v>0</v>
      </c>
      <c r="AS50" s="25">
        <f>IF(ISBLANK(LitRev!AS50),".",LitRev!AS50)</f>
        <v>0</v>
      </c>
      <c r="AT50" s="25">
        <f>IF(ISBLANK(LitRev!AT50),".",LitRev!AT50)</f>
        <v>0</v>
      </c>
      <c r="AU50" s="25">
        <f>IF(ISBLANK(LitRev!AU50),".",LitRev!AU50)</f>
        <v>0</v>
      </c>
      <c r="AV50" s="25">
        <f>IF(ISBLANK(LitRev!AV50),".",LitRev!AV50)</f>
        <v>0</v>
      </c>
      <c r="AW50" s="25">
        <f>IF(ISBLANK(LitRev!AW50),".",LitRev!AW50)</f>
        <v>0</v>
      </c>
      <c r="AX50" s="25">
        <f>IF(ISBLANK(LitRev!AX50),".",LitRev!AX50)</f>
        <v>0</v>
      </c>
      <c r="AY50" s="25">
        <f>IF(ISBLANK(LitRev!AY50),".",LitRev!AY50)</f>
        <v>1</v>
      </c>
      <c r="AZ50" s="25">
        <f>IF(ISBLANK(LitRev!AZ50),".",LitRev!AZ50)</f>
        <v>1</v>
      </c>
      <c r="BA50" s="25">
        <f>IF(ISBLANK(LitRev!BA50),".",LitRev!BA50)</f>
        <v>1</v>
      </c>
      <c r="BB50" s="25">
        <f>IF(ISBLANK(LitRev!BB50),".",LitRev!BB50)</f>
        <v>1</v>
      </c>
      <c r="BC50" s="25">
        <f>IF(ISBLANK(LitRev!BC50),".",LitRev!BC50)</f>
        <v>1</v>
      </c>
      <c r="BD50" s="25">
        <f>IF(ISBLANK(LitRev!BD50),".",LitRev!BD50)</f>
        <v>1</v>
      </c>
      <c r="BE50" s="25">
        <f>IF(ISBLANK(LitRev!BE50),".",LitRev!BE50)</f>
        <v>0</v>
      </c>
      <c r="BF50" s="25">
        <f>IF(ISBLANK(LitRev!BF50),".",LitRev!BF50)</f>
        <v>0</v>
      </c>
      <c r="BG50" s="25">
        <f>IF(ISBLANK(LitRev!BG50),".",LitRev!BG50)</f>
        <v>1</v>
      </c>
      <c r="BH50" s="25">
        <f>IF(ISBLANK(LitRev!BH50),".",LitRev!BH50)</f>
        <v>1</v>
      </c>
      <c r="BI50" s="25">
        <f>IF(ISBLANK(LitRev!BI50),".",LitRev!BI50)</f>
        <v>1</v>
      </c>
      <c r="BJ50" s="25">
        <f>IF(ISBLANK(LitRev!BJ50),".",LitRev!BJ50)</f>
        <v>1</v>
      </c>
      <c r="BK50" s="25">
        <f>IF(ISBLANK(LitRev!BK50),".",LitRev!BK50)</f>
        <v>1</v>
      </c>
      <c r="BL50" s="25">
        <f>IF(ISBLANK(LitRev!BL50),".",LitRev!BL50)</f>
        <v>1</v>
      </c>
      <c r="BM50" s="25">
        <f>IF(ISBLANK(LitRev!BM50),".",LitRev!BM50)</f>
        <v>1</v>
      </c>
      <c r="BN50" s="25">
        <f>IF(ISBLANK(LitRev!BN50),".",LitRev!BN50)</f>
        <v>1</v>
      </c>
      <c r="BO50" s="25">
        <f>IF(ISBLANK(LitRev!BO50),".",LitRev!BO50)</f>
        <v>1</v>
      </c>
      <c r="BP50" s="25">
        <f>IF(ISBLANK(LitRev!BP50),".",LitRev!BP50)</f>
        <v>1</v>
      </c>
      <c r="BQ50" s="25">
        <f>IF(ISBLANK(LitRev!BQ50),".",LitRev!BQ50)</f>
        <v>1</v>
      </c>
      <c r="BR50" s="25">
        <f>IF(ISBLANK(LitRev!BR50),".",LitRev!BR50)</f>
        <v>1</v>
      </c>
      <c r="BS50" s="25">
        <f>IF(ISBLANK(LitRev!BS50),".",LitRev!BS50)</f>
        <v>1</v>
      </c>
      <c r="BT50" s="25">
        <f>IF(ISBLANK(LitRev!BT50),".",LitRev!BT50)</f>
        <v>0</v>
      </c>
      <c r="BU50" s="25">
        <f>IF(ISBLANK(LitRev!BU50),".",LitRev!BU50)</f>
        <v>0</v>
      </c>
      <c r="BV50" s="25">
        <f>IF(ISBLANK(LitRev!BV50),".",LitRev!BV50)</f>
        <v>0</v>
      </c>
      <c r="BW50" s="25">
        <f>IF(ISBLANK(LitRev!BW50),".",LitRev!BW50)</f>
        <v>0</v>
      </c>
      <c r="BX50" s="25">
        <f>IF(ISBLANK(LitRev!BX50),".",LitRev!BX50)</f>
        <v>0</v>
      </c>
      <c r="BY50" s="25">
        <f>IF(ISBLANK(LitRev!BY50),".",LitRev!BY50)</f>
        <v>0</v>
      </c>
      <c r="BZ50" s="25">
        <f>IF(ISBLANK(LitRev!BZ50),".",LitRev!BZ50)</f>
        <v>0</v>
      </c>
      <c r="CA50" s="25">
        <f>IF(ISBLANK(LitRev!CA50),".",LitRev!CA50)</f>
        <v>1</v>
      </c>
      <c r="CB50" s="25">
        <f>IF(ISBLANK(LitRev!CB50),".",LitRev!CB50)</f>
        <v>1</v>
      </c>
      <c r="CC50" s="25">
        <f>IF(ISBLANK(LitRev!CC50),".",LitRev!CC50)</f>
        <v>1</v>
      </c>
      <c r="CD50" s="25">
        <f>IF(ISBLANK(LitRev!CD50),".",LitRev!CD50)</f>
        <v>1</v>
      </c>
      <c r="CE50" s="25">
        <f>IF(ISBLANK(LitRev!CE50),".",LitRev!CE50)</f>
        <v>1</v>
      </c>
      <c r="CF50" s="25">
        <f>IF(ISBLANK(LitRev!CF50),".",LitRev!CF50)</f>
        <v>1</v>
      </c>
      <c r="CG50" s="25">
        <f>IF(ISBLANK(LitRev!CG50),".",LitRev!CG50)</f>
        <v>1</v>
      </c>
      <c r="CH50" s="25">
        <f>IF(ISBLANK(LitRev!CH50),".",LitRev!CH50)</f>
        <v>1</v>
      </c>
      <c r="CI50" s="25">
        <f>IF(ISBLANK(LitRev!CI50),".",LitRev!CI50)</f>
        <v>1</v>
      </c>
      <c r="CJ50" s="25">
        <f>IF(ISBLANK(LitRev!CJ50),".",LitRev!CJ50)</f>
        <v>1</v>
      </c>
      <c r="CK50" s="25">
        <f>IF(ISBLANK(LitRev!CK50),".",LitRev!CK50)</f>
        <v>1</v>
      </c>
      <c r="CL50" s="25">
        <f>IF(ISBLANK(LitRev!CL50),".",LitRev!CL50)</f>
        <v>1</v>
      </c>
      <c r="CM50" s="25">
        <f>IF(ISBLANK(LitRev!CM50),".",LitRev!CM50)</f>
        <v>1</v>
      </c>
      <c r="CN50" s="25">
        <f>IF(ISBLANK(LitRev!CN50),".",LitRev!CN50)</f>
        <v>1</v>
      </c>
      <c r="CO50" s="25">
        <f>IF(ISBLANK(LitRev!CO50),".",LitRev!CO50)</f>
        <v>1</v>
      </c>
      <c r="CP50" s="25">
        <f>IF(ISBLANK(LitRev!CP50),".",LitRev!CP50)</f>
        <v>1</v>
      </c>
      <c r="CQ50" s="25">
        <f>IF(ISBLANK(LitRev!CQ50),".",LitRev!CQ50)</f>
        <v>1</v>
      </c>
      <c r="CR50" s="25">
        <f>IF(ISBLANK(LitRev!CR50),".",LitRev!CR50)</f>
        <v>1</v>
      </c>
      <c r="CS50" s="25">
        <f>IF(ISBLANK(LitRev!CS50),".",LitRev!CS50)</f>
        <v>1</v>
      </c>
      <c r="CT50" s="25">
        <f>IF(ISBLANK(LitRev!CT50),".",LitRev!CT50)</f>
        <v>1</v>
      </c>
      <c r="CU50" s="25">
        <f>IF(ISBLANK(LitRev!CU50),".",LitRev!CU50)</f>
        <v>1</v>
      </c>
      <c r="CV50" s="25">
        <f>IF(ISBLANK(LitRev!CV50),".",LitRev!CV50)</f>
        <v>1</v>
      </c>
      <c r="CW50" s="25">
        <f>IF(ISBLANK(LitRev!CW50),".",LitRev!CW50)</f>
        <v>1</v>
      </c>
      <c r="CX50" s="25">
        <f>IF(ISBLANK(LitRev!CX50),".",LitRev!CX50)</f>
        <v>1</v>
      </c>
      <c r="CY50" s="25">
        <f>IF(ISBLANK(LitRev!CY50),".",LitRev!CY50)</f>
        <v>1</v>
      </c>
      <c r="CZ50" s="25">
        <f>IF(ISBLANK(LitRev!CZ50),".",LitRev!CZ50)</f>
        <v>1</v>
      </c>
      <c r="DA50" s="25">
        <f>IF(ISBLANK(LitRev!DA50),".",LitRev!DA50)</f>
        <v>1</v>
      </c>
      <c r="DB50" s="25">
        <f>IF(ISBLANK(LitRev!DB50),".",LitRev!DB50)</f>
        <v>1</v>
      </c>
      <c r="DC50" s="25">
        <f>IF(ISBLANK(LitRev!DC50),".",LitRev!DC50)</f>
        <v>1</v>
      </c>
      <c r="DD50" s="25">
        <f>IF(ISBLANK(LitRev!DD50),".",LitRev!DD50)</f>
        <v>1</v>
      </c>
      <c r="DE50" s="25">
        <f>IF(ISBLANK(LitRev!DE50),".",LitRev!DE50)</f>
        <v>1</v>
      </c>
      <c r="DF50" s="25">
        <f>IF(ISBLANK(LitRev!DF50),".",LitRev!DF50)</f>
        <v>1</v>
      </c>
      <c r="DG50" s="25">
        <f>IF(ISBLANK(LitRev!DG50),".",LitRev!DG50)</f>
        <v>1</v>
      </c>
      <c r="DH50" s="25">
        <f>IF(ISBLANK(LitRev!DH50),".",LitRev!DH50)</f>
        <v>1</v>
      </c>
      <c r="DI50" s="25">
        <f>IF(ISBLANK(LitRev!DI50),".",LitRev!DI50)</f>
        <v>1</v>
      </c>
      <c r="DJ50" s="25">
        <f>IF(ISBLANK(LitRev!DJ50),".",LitRev!DJ50)</f>
        <v>1</v>
      </c>
      <c r="DK50" s="25">
        <f>IF(ISBLANK(LitRev!DK50),".",LitRev!DK50)</f>
        <v>1</v>
      </c>
      <c r="DL50" s="25">
        <f>IF(ISBLANK(LitRev!DL50),".",LitRev!DL50)</f>
        <v>1</v>
      </c>
      <c r="DM50" s="25">
        <f>IF(ISBLANK(LitRev!DM50),".",LitRev!DM50)</f>
        <v>1</v>
      </c>
      <c r="DN50" s="25">
        <f>IF(ISBLANK(LitRev!DN50),".",LitRev!DN50)</f>
        <v>1</v>
      </c>
      <c r="DO50" s="25">
        <f>IF(ISBLANK(LitRev!DO50),".",LitRev!DO50)</f>
        <v>1</v>
      </c>
      <c r="DP50" s="25">
        <f>IF(ISBLANK(LitRev!DP50),".",LitRev!DP50)</f>
        <v>1</v>
      </c>
      <c r="DQ50" s="25">
        <f>IF(ISBLANK(LitRev!DQ50),".",LitRev!DQ50)</f>
        <v>1</v>
      </c>
      <c r="DR50" s="25">
        <f>IF(ISBLANK(LitRev!DR50),".",LitRev!DR50)</f>
        <v>1</v>
      </c>
      <c r="DS50" s="25">
        <f>IF(ISBLANK(LitRev!DS50),".",LitRev!DS50)</f>
        <v>1</v>
      </c>
      <c r="DT50" s="25">
        <f>IF(ISBLANK(LitRev!DT50),".",LitRev!DT50)</f>
        <v>1</v>
      </c>
      <c r="DU50" s="25">
        <f>IF(ISBLANK(LitRev!DU50),".",LitRev!DU50)</f>
        <v>1</v>
      </c>
      <c r="DV50" s="25">
        <f>IF(ISBLANK(LitRev!DV50),".",LitRev!DV50)</f>
        <v>1</v>
      </c>
      <c r="DW50" s="25">
        <f>IF(ISBLANK(LitRev!DW50),".",LitRev!DW50)</f>
        <v>1</v>
      </c>
      <c r="DX50" s="25">
        <f>IF(ISBLANK(LitRev!DX50),".",LitRev!DX50)</f>
        <v>1</v>
      </c>
      <c r="DY50" s="25">
        <f>IF(ISBLANK(LitRev!DY50),".",LitRev!DY50)</f>
        <v>1</v>
      </c>
      <c r="DZ50" s="25">
        <f>IF(ISBLANK(LitRev!DZ50),".",LitRev!DZ50)</f>
        <v>1</v>
      </c>
      <c r="EA50" s="25">
        <f>IF(ISBLANK(LitRev!EA50),".",LitRev!EA50)</f>
        <v>1</v>
      </c>
      <c r="EB50" s="25">
        <f>IF(ISBLANK(LitRev!EB50),".",LitRev!EB50)</f>
        <v>1</v>
      </c>
      <c r="EC50" s="25">
        <f>IF(ISBLANK(LitRev!EC50),".",LitRev!EC50)</f>
        <v>1</v>
      </c>
      <c r="ED50" s="25">
        <f>IF(ISBLANK(LitRev!ED50),".",LitRev!ED50)</f>
        <v>1</v>
      </c>
      <c r="EE50" s="25">
        <f>IF(ISBLANK(LitRev!EE50),".",LitRev!EE50)</f>
        <v>1</v>
      </c>
      <c r="EF50" s="25">
        <f>IF(ISBLANK(LitRev!EF50),".",LitRev!EF50)</f>
        <v>1</v>
      </c>
      <c r="EG50" s="25">
        <f>IF(ISBLANK(LitRev!EG50),".",LitRev!EG50)</f>
        <v>1</v>
      </c>
      <c r="EH50" s="25">
        <f>IF(ISBLANK(LitRev!EH50),".",LitRev!EH50)</f>
        <v>1</v>
      </c>
      <c r="EI50" s="25">
        <f>IF(ISBLANK(LitRev!EI50),".",LitRev!EI50)</f>
        <v>1</v>
      </c>
      <c r="EJ50" s="25">
        <f>IF(ISBLANK(LitRev!EJ50),".",LitRev!EJ50)</f>
        <v>1</v>
      </c>
      <c r="EK50" s="25">
        <f>IF(ISBLANK(LitRev!EK50),".",LitRev!EK50)</f>
        <v>1</v>
      </c>
      <c r="EL50" s="25">
        <f>IF(ISBLANK(LitRev!EL50),".",LitRev!EL50)</f>
        <v>1</v>
      </c>
      <c r="EM50" s="25">
        <f>IF(ISBLANK(LitRev!EM50),".",LitRev!EM50)</f>
        <v>1</v>
      </c>
      <c r="EN50" s="25">
        <f>IF(ISBLANK(LitRev!EN50),".",LitRev!EN50)</f>
        <v>1</v>
      </c>
      <c r="EO50" s="25">
        <f>IF(ISBLANK(LitRev!EO50),".",LitRev!EO50)</f>
        <v>1</v>
      </c>
      <c r="EP50" s="25">
        <f>IF(ISBLANK(LitRev!EP50),".",LitRev!EP50)</f>
        <v>1</v>
      </c>
      <c r="EQ50" s="25">
        <f>IF(ISBLANK(LitRev!EQ50),".",LitRev!EQ50)</f>
        <v>1</v>
      </c>
      <c r="ER50" s="25">
        <f>IF(ISBLANK(LitRev!ER50),".",LitRev!ER50)</f>
        <v>1</v>
      </c>
      <c r="ES50" s="25">
        <f>IF(ISBLANK(LitRev!ES50),".",LitRev!ES50)</f>
        <v>1</v>
      </c>
      <c r="ET50" s="25">
        <f>IF(ISBLANK(LitRev!ET50),".",LitRev!ET50)</f>
        <v>1</v>
      </c>
      <c r="EU50" s="25">
        <f>IF(ISBLANK(LitRev!EU50),".",LitRev!EU50)</f>
        <v>1</v>
      </c>
      <c r="EV50" s="25">
        <f>IF(ISBLANK(LitRev!EV50),".",LitRev!EV50)</f>
        <v>1</v>
      </c>
      <c r="EW50" s="25">
        <f>IF(ISBLANK(LitRev!EW50),".",LitRev!EW50)</f>
        <v>1</v>
      </c>
      <c r="EX50" s="25">
        <f>IF(ISBLANK(LitRev!EX50),".",LitRev!EX50)</f>
        <v>1</v>
      </c>
      <c r="EY50" s="25">
        <f>IF(ISBLANK(LitRev!EY50),".",LitRev!EY50)</f>
        <v>1</v>
      </c>
      <c r="EZ50" s="25">
        <f>IF(ISBLANK(LitRev!EZ50),".",LitRev!EZ50)</f>
        <v>1</v>
      </c>
      <c r="FA50" s="25">
        <f>IF(ISBLANK(LitRev!FA50),".",LitRev!FA50)</f>
        <v>1</v>
      </c>
      <c r="FB50" s="25">
        <f>IF(ISBLANK(LitRev!FB50),".",LitRev!FB50)</f>
        <v>1</v>
      </c>
      <c r="FC50" s="25">
        <f>IF(ISBLANK(LitRev!FC50),".",LitRev!FC50)</f>
        <v>1</v>
      </c>
      <c r="FD50" s="25">
        <f>IF(ISBLANK(LitRev!FD50),".",LitRev!FD50)</f>
        <v>1</v>
      </c>
      <c r="FE50" s="25">
        <f>IF(ISBLANK(LitRev!FE50),".",LitRev!FE50)</f>
        <v>1</v>
      </c>
      <c r="FF50" s="25">
        <f>IF(ISBLANK(LitRev!FF50),".",LitRev!FF50)</f>
        <v>1</v>
      </c>
      <c r="FG50" s="25">
        <f>IF(ISBLANK(LitRev!FG50),".",LitRev!FG50)</f>
        <v>1</v>
      </c>
      <c r="FH50" s="25">
        <f>IF(ISBLANK(LitRev!FH50),".",LitRev!FH50)</f>
        <v>1</v>
      </c>
      <c r="FI50" s="25">
        <f>IF(ISBLANK(LitRev!FI50),".",LitRev!FI50)</f>
        <v>1</v>
      </c>
      <c r="FJ50" s="25">
        <f>IF(ISBLANK(LitRev!FJ50),".",LitRev!FJ50)</f>
        <v>1</v>
      </c>
      <c r="FK50" s="25">
        <f>IF(ISBLANK(LitRev!FK50),".",LitRev!FK50)</f>
        <v>1</v>
      </c>
      <c r="FL50" s="25">
        <f>IF(ISBLANK(LitRev!FL50),".",LitRev!FL50)</f>
        <v>1</v>
      </c>
      <c r="FM50" s="25">
        <f>IF(ISBLANK(LitRev!FM50),".",LitRev!FM50)</f>
        <v>1</v>
      </c>
      <c r="FN50" s="25">
        <f>IF(ISBLANK(LitRev!FN50),".",LitRev!FN50)</f>
        <v>1</v>
      </c>
      <c r="FO50" s="25">
        <f>IF(ISBLANK(LitRev!FO50),".",LitRev!FO50)</f>
        <v>1</v>
      </c>
      <c r="FP50" s="25">
        <f>IF(ISBLANK(LitRev!FP50),".",LitRev!FP50)</f>
        <v>1</v>
      </c>
      <c r="FQ50" s="25">
        <f>IF(ISBLANK(LitRev!FQ50),".",LitRev!FQ50)</f>
        <v>1</v>
      </c>
      <c r="FR50" s="25">
        <f>IF(ISBLANK(LitRev!FR50),".",LitRev!FR50)</f>
        <v>1</v>
      </c>
      <c r="FS50" s="25">
        <f>IF(ISBLANK(LitRev!FS50),".",LitRev!FS50)</f>
        <v>1</v>
      </c>
      <c r="FT50" s="25">
        <f>IF(ISBLANK(LitRev!FT50),".",LitRev!FT50)</f>
        <v>1</v>
      </c>
      <c r="FU50" s="25">
        <f>IF(ISBLANK(LitRev!FU50),".",LitRev!FU50)</f>
        <v>0</v>
      </c>
      <c r="FV50" s="25">
        <f>IF(ISBLANK(LitRev!FV50),".",LitRev!FV50)</f>
        <v>0</v>
      </c>
      <c r="FW50" s="25">
        <f>IF(ISBLANK(LitRev!FW50),".",LitRev!FW50)</f>
        <v>0</v>
      </c>
      <c r="FX50" s="25">
        <f>IF(ISBLANK(LitRev!FX50),".",LitRev!FX50)</f>
        <v>1</v>
      </c>
      <c r="FY50" s="25">
        <f>IF(ISBLANK(LitRev!FY50),".",LitRev!FY50)</f>
        <v>1</v>
      </c>
      <c r="FZ50" s="25">
        <f>IF(ISBLANK(LitRev!FZ50),".",LitRev!FZ50)</f>
        <v>1</v>
      </c>
      <c r="GA50" s="25">
        <f>IF(ISBLANK(LitRev!GA50),".",LitRev!GA50)</f>
        <v>1</v>
      </c>
      <c r="GB50" s="25">
        <f>IF(ISBLANK(LitRev!GB50),".",LitRev!GB50)</f>
        <v>1</v>
      </c>
      <c r="GC50" s="25">
        <f>IF(ISBLANK(LitRev!GC50),".",LitRev!GC50)</f>
        <v>1</v>
      </c>
      <c r="GD50" s="25">
        <f>IF(ISBLANK(LitRev!GD50),".",LitRev!GD50)</f>
        <v>1</v>
      </c>
      <c r="GE50" s="25">
        <f>IF(ISBLANK(LitRev!GE50),".",LitRev!GE50)</f>
        <v>0</v>
      </c>
      <c r="GF50" s="25">
        <f>IF(ISBLANK(LitRev!GF50),".",LitRev!GF50)</f>
        <v>0</v>
      </c>
      <c r="GG50" s="25">
        <f>IF(ISBLANK(LitRev!GG50),".",LitRev!GG50)</f>
        <v>0</v>
      </c>
      <c r="GH50" s="25">
        <f>IF(ISBLANK(LitRev!GH50),".",LitRev!GH50)</f>
        <v>1</v>
      </c>
      <c r="GI50" s="25">
        <f>IF(ISBLANK(LitRev!GI50),".",LitRev!GI50)</f>
        <v>1</v>
      </c>
      <c r="GJ50" s="25">
        <f>IF(ISBLANK(LitRev!GJ50),".",LitRev!GJ50)</f>
        <v>1</v>
      </c>
      <c r="GK50" s="25">
        <f>IF(ISBLANK(LitRev!GK50),".",LitRev!GK50)</f>
        <v>1</v>
      </c>
      <c r="GL50" s="25">
        <f>IF(ISBLANK(LitRev!GL50),".",LitRev!GL50)</f>
        <v>1</v>
      </c>
      <c r="GM50" s="25">
        <f>IF(ISBLANK(LitRev!GM50),".",LitRev!GM50)</f>
        <v>1</v>
      </c>
      <c r="GN50" s="25">
        <f>IF(ISBLANK(LitRev!GN50),".",LitRev!GN50)</f>
        <v>1</v>
      </c>
      <c r="GO50" s="25">
        <f>IF(ISBLANK(LitRev!GO50),".",LitRev!GO50)</f>
        <v>1</v>
      </c>
      <c r="GP50" s="25">
        <f>IF(ISBLANK(LitRev!GP50),".",LitRev!GP50)</f>
        <v>1</v>
      </c>
      <c r="GQ50" s="25">
        <f>IF(ISBLANK(LitRev!GQ50),".",LitRev!GQ50)</f>
        <v>1</v>
      </c>
      <c r="GR50" s="25">
        <f>IF(ISBLANK(LitRev!GR50),".",LitRev!GR50)</f>
        <v>1</v>
      </c>
      <c r="GS50" s="25">
        <f>IF(ISBLANK(LitRev!GS50),".",LitRev!GS50)</f>
        <v>1</v>
      </c>
      <c r="GT50" s="25">
        <f>IF(ISBLANK(LitRev!GT50),".",LitRev!GT50)</f>
        <v>1</v>
      </c>
      <c r="GU50" s="25">
        <f>IF(ISBLANK(LitRev!GU50),".",LitRev!GU50)</f>
        <v>0</v>
      </c>
      <c r="GV50" s="25">
        <f>IF(ISBLANK(LitRev!GV50),".",LitRev!GV50)</f>
        <v>0</v>
      </c>
      <c r="GW50" s="25">
        <f>IF(ISBLANK(LitRev!GW50),".",LitRev!GW50)</f>
        <v>0</v>
      </c>
      <c r="GX50" s="25">
        <f>IF(ISBLANK(LitRev!GX50),".",LitRev!GX50)</f>
        <v>0</v>
      </c>
      <c r="GY50" s="25">
        <f>IF(ISBLANK(LitRev!GY50),".",LitRev!GY50)</f>
        <v>0</v>
      </c>
      <c r="GZ50" s="25">
        <f>IF(ISBLANK(LitRev!GZ50),".",LitRev!GZ50)</f>
        <v>0</v>
      </c>
      <c r="HA50" s="25">
        <f>IF(ISBLANK(LitRev!HA50),".",LitRev!HA50)</f>
        <v>1</v>
      </c>
      <c r="HB50" s="25">
        <f>IF(ISBLANK(LitRev!HB50),".",LitRev!HB50)</f>
        <v>0</v>
      </c>
      <c r="HC50" s="25">
        <f>IF(ISBLANK(LitRev!HC50),".",LitRev!HC50)</f>
        <v>0</v>
      </c>
      <c r="HD50" s="25">
        <f>IF(ISBLANK(LitRev!HD50),".",LitRev!HD50)</f>
        <v>0</v>
      </c>
      <c r="HE50" s="25">
        <f>IF(ISBLANK(LitRev!HE50),".",LitRev!HE50)</f>
        <v>0</v>
      </c>
      <c r="HF50" s="25">
        <f>IF(ISBLANK(LitRev!HF50),".",LitRev!HF50)</f>
        <v>0</v>
      </c>
      <c r="HG50" s="25">
        <f>IF(ISBLANK(LitRev!HG50),".",LitRev!HG50)</f>
        <v>1</v>
      </c>
      <c r="HH50" s="25">
        <f>IF(ISBLANK(LitRev!HH50),".",LitRev!HH50)</f>
        <v>1</v>
      </c>
      <c r="HI50" s="25">
        <f>IF(ISBLANK(LitRev!HI50),".",LitRev!HI50)</f>
        <v>1</v>
      </c>
      <c r="HJ50" s="25">
        <f>IF(ISBLANK(LitRev!HJ50),".",LitRev!HJ50)</f>
        <v>1</v>
      </c>
      <c r="HK50" s="25">
        <f>IF(ISBLANK(LitRev!HK50),".",LitRev!HK50)</f>
        <v>0</v>
      </c>
      <c r="HL50" s="25">
        <f>IF(ISBLANK(LitRev!HL50),".",LitRev!HL50)</f>
        <v>0</v>
      </c>
      <c r="HM50" s="25">
        <f>IF(ISBLANK(LitRev!HM50),".",LitRev!HM50)</f>
        <v>0</v>
      </c>
      <c r="HN50" s="25">
        <f>IF(ISBLANK(LitRev!HN50),".",LitRev!HN50)</f>
        <v>0</v>
      </c>
      <c r="HO50" s="25">
        <f>IF(ISBLANK(LitRev!HO50),".",LitRev!HO50)</f>
        <v>0</v>
      </c>
      <c r="HP50" s="25">
        <f>IF(ISBLANK(LitRev!HP50),".",LitRev!HP50)</f>
        <v>0</v>
      </c>
      <c r="HQ50" s="25">
        <f>IF(ISBLANK(LitRev!HQ50),".",LitRev!HQ50)</f>
        <v>0</v>
      </c>
      <c r="HR50" s="25">
        <f>IF(ISBLANK(LitRev!HR50),".",LitRev!HR50)</f>
        <v>0</v>
      </c>
      <c r="HS50" s="25">
        <f>IF(ISBLANK(LitRev!HS50),".",LitRev!HS50)</f>
        <v>1</v>
      </c>
      <c r="HT50" s="25">
        <f>IF(ISBLANK(LitRev!HT50),".",LitRev!HT50)</f>
        <v>0</v>
      </c>
      <c r="HU50" s="25">
        <f>IF(ISBLANK(LitRev!HU50),".",LitRev!HU50)</f>
        <v>1</v>
      </c>
      <c r="HV50" s="25">
        <f>IF(ISBLANK(LitRev!HV50),".",LitRev!HV50)</f>
        <v>1</v>
      </c>
      <c r="HW50" s="25">
        <f>IF(ISBLANK(LitRev!HW50),".",LitRev!HW50)</f>
        <v>0</v>
      </c>
      <c r="HX50" s="25">
        <f>IF(ISBLANK(LitRev!HX50),".",LitRev!HX50)</f>
        <v>0</v>
      </c>
      <c r="HY50" s="25">
        <f>IF(ISBLANK(LitRev!HY50),".",LitRev!HY50)</f>
        <v>1</v>
      </c>
      <c r="HZ50" s="25">
        <f>IF(ISBLANK(LitRev!HZ50),".",LitRev!HZ50)</f>
        <v>1</v>
      </c>
      <c r="IA50" s="25">
        <f>IF(ISBLANK(LitRev!IA50),".",LitRev!IA50)</f>
        <v>1</v>
      </c>
      <c r="IB50" s="25">
        <f>IF(ISBLANK(LitRev!IB50),".",LitRev!IB50)</f>
        <v>1</v>
      </c>
      <c r="IC50" s="25">
        <f>IF(ISBLANK(LitRev!IC50),".",LitRev!IC50)</f>
        <v>1</v>
      </c>
      <c r="ID50" s="25">
        <f>IF(ISBLANK(LitRev!ID50),".",LitRev!ID50)</f>
        <v>1</v>
      </c>
      <c r="IE50" s="25">
        <f>IF(ISBLANK(LitRev!IE50),".",LitRev!IE50)</f>
        <v>1</v>
      </c>
      <c r="IF50" s="25">
        <f>IF(ISBLANK(LitRev!IF50),".",LitRev!IF50)</f>
        <v>0</v>
      </c>
      <c r="IG50" s="25">
        <f>IF(ISBLANK(LitRev!IG50),".",LitRev!IG50)</f>
        <v>1</v>
      </c>
      <c r="IH50" s="25">
        <f>IF(ISBLANK(LitRev!IH50),".",LitRev!IH50)</f>
        <v>1</v>
      </c>
      <c r="II50" s="25">
        <f>IF(ISBLANK(LitRev!II50),".",LitRev!II50)</f>
        <v>1</v>
      </c>
      <c r="IJ50" s="25">
        <f>IF(ISBLANK(LitRev!IJ50),".",LitRev!IJ50)</f>
        <v>1</v>
      </c>
      <c r="IK50" s="25">
        <f>IF(ISBLANK(LitRev!IK50),".",LitRev!IK50)</f>
        <v>1</v>
      </c>
      <c r="IL50" s="25">
        <f>IF(ISBLANK(LitRev!IL50),".",LitRev!IL50)</f>
        <v>1</v>
      </c>
      <c r="IM50" s="25">
        <f>IF(ISBLANK(LitRev!IM50),".",LitRev!IM50)</f>
        <v>1</v>
      </c>
      <c r="IN50" s="25">
        <f>IF(ISBLANK(LitRev!IN50),".",LitRev!IN50)</f>
        <v>1</v>
      </c>
      <c r="IO50" s="25">
        <f>IF(ISBLANK(LitRev!IO50),".",LitRev!IO50)</f>
        <v>1</v>
      </c>
      <c r="IP50" s="25">
        <f>IF(ISBLANK(LitRev!IP50),".",LitRev!IP50)</f>
        <v>1</v>
      </c>
      <c r="IQ50" s="25">
        <f>IF(ISBLANK(LitRev!IQ50),".",LitRev!IQ50)</f>
        <v>1</v>
      </c>
      <c r="IR50" s="25">
        <f>IF(ISBLANK(LitRev!IR50),".",LitRev!IR50)</f>
        <v>1</v>
      </c>
      <c r="IS50" s="25">
        <f>IF(ISBLANK(LitRev!IS50),".",LitRev!IS50)</f>
        <v>1</v>
      </c>
      <c r="IT50" s="25">
        <f>IF(ISBLANK(LitRev!IT50),".",LitRev!IT50)</f>
        <v>1</v>
      </c>
      <c r="IU50" s="25">
        <f>IF(ISBLANK(LitRev!IU50),".",LitRev!IU50)</f>
        <v>1</v>
      </c>
      <c r="IV50" s="25">
        <f>IF(ISBLANK(LitRev!IV50),".",LitRev!IV50)</f>
        <v>1</v>
      </c>
      <c r="IW50" s="25">
        <f>IF(ISBLANK(LitRev!IW50),".",LitRev!IW50)</f>
        <v>1</v>
      </c>
      <c r="IX50" s="25">
        <f>IF(ISBLANK(LitRev!IX50),".",LitRev!IX50)</f>
        <v>1</v>
      </c>
      <c r="IY50" s="25">
        <f>IF(ISBLANK(LitRev!IY50),".",LitRev!IY50)</f>
        <v>1</v>
      </c>
      <c r="IZ50" s="25">
        <f>IF(ISBLANK(LitRev!IZ50),".",LitRev!IZ50)</f>
        <v>1</v>
      </c>
      <c r="JA50" s="25">
        <f>IF(ISBLANK(LitRev!JA50),".",LitRev!JA50)</f>
        <v>1</v>
      </c>
      <c r="JB50" s="25">
        <f>IF(ISBLANK(LitRev!JB50),".",LitRev!JB50)</f>
        <v>1</v>
      </c>
      <c r="JC50" s="25">
        <f>IF(ISBLANK(LitRev!JC50),".",LitRev!JC50)</f>
        <v>1</v>
      </c>
      <c r="JD50" s="25">
        <f>IF(ISBLANK(LitRev!JD50),".",LitRev!JD50)</f>
        <v>1</v>
      </c>
      <c r="JE50" s="25">
        <f>IF(ISBLANK(LitRev!JE50),".",LitRev!JE50)</f>
        <v>1</v>
      </c>
      <c r="JF50" s="25">
        <f>IF(ISBLANK(LitRev!JF50),".",LitRev!JF50)</f>
        <v>1</v>
      </c>
      <c r="JG50" s="25">
        <f>IF(ISBLANK(LitRev!JG50),".",LitRev!JG50)</f>
        <v>1</v>
      </c>
      <c r="JH50" s="25">
        <f>IF(ISBLANK(LitRev!JH50),".",LitRev!JH50)</f>
        <v>1</v>
      </c>
      <c r="JI50" s="25">
        <f>IF(ISBLANK(LitRev!JI50),".",LitRev!JI50)</f>
        <v>1</v>
      </c>
      <c r="JJ50" s="25">
        <f>IF(ISBLANK(LitRev!JJ50),".",LitRev!JJ50)</f>
        <v>1</v>
      </c>
      <c r="JK50" s="25">
        <f>IF(ISBLANK(LitRev!JK50),".",LitRev!JK50)</f>
        <v>1</v>
      </c>
      <c r="JL50" s="25">
        <f>IF(ISBLANK(LitRev!JL50),".",LitRev!JL50)</f>
        <v>1</v>
      </c>
      <c r="JM50" s="25">
        <f>IF(ISBLANK(LitRev!JM50),".",LitRev!JM50)</f>
        <v>1</v>
      </c>
      <c r="JN50" s="25">
        <f>IF(ISBLANK(LitRev!JN50),".",LitRev!JN50)</f>
        <v>1</v>
      </c>
      <c r="JO50" s="25">
        <f>IF(ISBLANK(LitRev!JO50),".",LitRev!JO50)</f>
        <v>1</v>
      </c>
      <c r="JP50" s="25">
        <f>IF(ISBLANK(LitRev!JP50),".",LitRev!JP50)</f>
        <v>1</v>
      </c>
      <c r="JQ50" s="25">
        <f>IF(ISBLANK(LitRev!JQ50),".",LitRev!JQ50)</f>
        <v>1</v>
      </c>
      <c r="JR50" s="25">
        <f>IF(ISBLANK(LitRev!JR50),".",LitRev!JR50)</f>
        <v>1</v>
      </c>
      <c r="JS50" s="25">
        <f>IF(ISBLANK(LitRev!JS50),".",LitRev!JS50)</f>
        <v>1</v>
      </c>
      <c r="JT50" s="25">
        <f>IF(ISBLANK(LitRev!JT50),".",LitRev!JT50)</f>
        <v>1</v>
      </c>
      <c r="JU50" s="25">
        <f>IF(ISBLANK(LitRev!JU50),".",LitRev!JU50)</f>
        <v>1</v>
      </c>
      <c r="JV50" s="25">
        <f>IF(ISBLANK(LitRev!JV50),".",LitRev!JV50)</f>
        <v>1</v>
      </c>
      <c r="JW50" s="25">
        <f>IF(ISBLANK(LitRev!JW50),".",LitRev!JW50)</f>
        <v>1</v>
      </c>
      <c r="JX50" s="25">
        <f>IF(ISBLANK(LitRev!JX50),".",LitRev!JX50)</f>
        <v>1</v>
      </c>
      <c r="JY50" s="25">
        <f>IF(ISBLANK(LitRev!JY50),".",LitRev!JY50)</f>
        <v>1</v>
      </c>
      <c r="JZ50" s="25">
        <f>IF(ISBLANK(LitRev!JZ50),".",LitRev!JZ50)</f>
        <v>1</v>
      </c>
      <c r="KA50" s="25">
        <f>IF(ISBLANK(LitRev!KA50),".",LitRev!KA50)</f>
        <v>1</v>
      </c>
      <c r="KB50" s="25">
        <f>IF(ISBLANK(LitRev!KB50),".",LitRev!KB50)</f>
        <v>1</v>
      </c>
      <c r="KC50" s="25">
        <f>IF(ISBLANK(LitRev!KC50),".",LitRev!KC50)</f>
        <v>1</v>
      </c>
      <c r="KD50" s="25">
        <f>IF(ISBLANK(LitRev!KD50),".",LitRev!KD50)</f>
        <v>1</v>
      </c>
      <c r="KE50" s="25">
        <f>IF(ISBLANK(LitRev!KE50),".",LitRev!KE50)</f>
        <v>1</v>
      </c>
      <c r="KF50" s="25">
        <f>IF(ISBLANK(LitRev!KF50),".",LitRev!KF50)</f>
        <v>1</v>
      </c>
      <c r="KG50" s="25">
        <f>IF(ISBLANK(LitRev!KG50),".",LitRev!KG50)</f>
        <v>1</v>
      </c>
      <c r="KH50" s="25">
        <f>IF(ISBLANK(LitRev!KH50),".",LitRev!KH50)</f>
        <v>1</v>
      </c>
      <c r="KI50" s="25">
        <f>IF(ISBLANK(LitRev!KI50),".",LitRev!KI50)</f>
        <v>1</v>
      </c>
      <c r="KJ50" s="25">
        <f>IF(ISBLANK(LitRev!KJ50),".",LitRev!KJ50)</f>
        <v>1</v>
      </c>
      <c r="KK50" s="25">
        <f>IF(ISBLANK(LitRev!KK50),".",LitRev!KK50)</f>
        <v>1</v>
      </c>
      <c r="KL50" s="25">
        <f>IF(ISBLANK(LitRev!KL50),".",LitRev!KL50)</f>
        <v>1</v>
      </c>
      <c r="KM50" s="25">
        <f>IF(ISBLANK(LitRev!KM50),".",LitRev!KM50)</f>
        <v>1</v>
      </c>
      <c r="KN50" s="25">
        <f>IF(ISBLANK(LitRev!KN50),".",LitRev!KN50)</f>
        <v>1</v>
      </c>
      <c r="KO50" s="25">
        <f>IF(ISBLANK(LitRev!KO50),".",LitRev!KO50)</f>
        <v>1</v>
      </c>
      <c r="KP50" s="25">
        <f>IF(ISBLANK(LitRev!KP50),".",LitRev!KP50)</f>
        <v>1</v>
      </c>
      <c r="KQ50" s="25">
        <f>IF(ISBLANK(LitRev!KQ50),".",LitRev!KQ50)</f>
        <v>1</v>
      </c>
      <c r="KR50" s="25">
        <f>IF(ISBLANK(LitRev!KR50),".",LitRev!KR50)</f>
        <v>1</v>
      </c>
      <c r="KS50" s="25">
        <f>IF(ISBLANK(LitRev!KS50),".",LitRev!KS50)</f>
        <v>1</v>
      </c>
      <c r="KT50" s="25">
        <f>IF(ISBLANK(LitRev!KT50),".",LitRev!KT50)</f>
        <v>1</v>
      </c>
      <c r="KU50" s="25">
        <f>IF(ISBLANK(LitRev!KU50),".",LitRev!KU50)</f>
        <v>1</v>
      </c>
      <c r="KV50" s="25">
        <f>IF(ISBLANK(LitRev!KV50),".",LitRev!KV50)</f>
        <v>1</v>
      </c>
      <c r="KW50" s="25">
        <f>IF(ISBLANK(LitRev!KW50),".",LitRev!KW50)</f>
        <v>1</v>
      </c>
      <c r="KX50" s="25">
        <f>IF(ISBLANK(LitRev!KX50),".",LitRev!KX50)</f>
        <v>1</v>
      </c>
      <c r="KY50" s="25">
        <f>IF(ISBLANK(LitRev!KY50),".",LitRev!KY50)</f>
        <v>1</v>
      </c>
      <c r="KZ50" s="25">
        <f>IF(ISBLANK(LitRev!KZ50),".",LitRev!KZ50)</f>
        <v>1</v>
      </c>
      <c r="LA50" s="25">
        <f>IF(ISBLANK(LitRev!LA50),".",LitRev!LA50)</f>
        <v>1</v>
      </c>
      <c r="LB50" s="25">
        <f>IF(ISBLANK(LitRev!LB50),".",LitRev!LB50)</f>
        <v>1</v>
      </c>
      <c r="LC50" s="25">
        <f>IF(ISBLANK(LitRev!LC50),".",LitRev!LC50)</f>
        <v>1</v>
      </c>
      <c r="LD50" s="25">
        <f>IF(ISBLANK(LitRev!LD50),".",LitRev!LD50)</f>
        <v>1</v>
      </c>
      <c r="LE50" s="25">
        <f>IF(ISBLANK(LitRev!LE50),".",LitRev!LE50)</f>
        <v>1</v>
      </c>
      <c r="LF50" s="25">
        <f>IF(ISBLANK(LitRev!LF50),".",LitRev!LF50)</f>
        <v>1</v>
      </c>
      <c r="LG50" s="25">
        <f>IF(ISBLANK(LitRev!LG50),".",LitRev!LG50)</f>
        <v>1</v>
      </c>
      <c r="LH50" s="25">
        <f>IF(ISBLANK(LitRev!LH50),".",LitRev!LH50)</f>
        <v>1</v>
      </c>
      <c r="LI50" s="25">
        <f>IF(ISBLANK(LitRev!LI50),".",LitRev!LI50)</f>
        <v>1</v>
      </c>
      <c r="LJ50" s="25">
        <f>IF(ISBLANK(LitRev!LJ50),".",LitRev!LJ50)</f>
        <v>1</v>
      </c>
      <c r="LK50" s="25">
        <f>IF(ISBLANK(LitRev!LK50),".",LitRev!LK50)</f>
        <v>1</v>
      </c>
      <c r="LL50" s="25">
        <f>IF(ISBLANK(LitRev!LL50),".",LitRev!LL50)</f>
        <v>0</v>
      </c>
      <c r="LM50" s="25">
        <f>IF(ISBLANK(LitRev!LM50),".",LitRev!LM50)</f>
        <v>0</v>
      </c>
      <c r="LN50" s="25">
        <f>IF(ISBLANK(LitRev!LN50),".",LitRev!LN50)</f>
        <v>0</v>
      </c>
      <c r="LO50" s="25">
        <f>IF(ISBLANK(LitRev!LO50),".",LitRev!LO50)</f>
        <v>0</v>
      </c>
      <c r="LP50" s="25">
        <f>IF(ISBLANK(LitRev!LP50),".",LitRev!LP50)</f>
        <v>0</v>
      </c>
      <c r="LQ50" s="25">
        <f>IF(ISBLANK(LitRev!LQ50),".",LitRev!LQ50)</f>
        <v>0</v>
      </c>
      <c r="LR50" s="25">
        <f>IF(ISBLANK(LitRev!LR50),".",LitRev!LR50)</f>
        <v>0</v>
      </c>
      <c r="LS50" s="25">
        <f>IF(ISBLANK(LitRev!LS50),".",LitRev!LS50)</f>
        <v>0</v>
      </c>
      <c r="LT50" s="25">
        <f>IF(ISBLANK(LitRev!LT50),".",LitRev!LT50)</f>
        <v>0</v>
      </c>
      <c r="LU50" s="25">
        <f>IF(ISBLANK(LitRev!LU50),".",LitRev!LU50)</f>
        <v>0</v>
      </c>
      <c r="LV50" s="25">
        <f>IF(ISBLANK(LitRev!LV50),".",LitRev!LV50)</f>
        <v>0</v>
      </c>
      <c r="LW50" s="25">
        <f>IF(ISBLANK(LitRev!LW50),".",LitRev!LW50)</f>
        <v>0</v>
      </c>
      <c r="LX50" s="25">
        <f>IF(ISBLANK(LitRev!LX50),".",LitRev!LX50)</f>
        <v>0</v>
      </c>
      <c r="LY50" s="25">
        <f>IF(ISBLANK(LitRev!LY50),".",LitRev!LY50)</f>
        <v>0</v>
      </c>
      <c r="LZ50" s="25">
        <f>IF(ISBLANK(LitRev!LZ50),".",LitRev!LZ50)</f>
        <v>0</v>
      </c>
      <c r="MA50" s="25">
        <f>IF(ISBLANK(LitRev!MA50),".",LitRev!MA50)</f>
        <v>0</v>
      </c>
      <c r="MB50" s="25">
        <f>IF(ISBLANK(LitRev!MB50),".",LitRev!MB50)</f>
        <v>0</v>
      </c>
      <c r="MC50" s="25">
        <f>IF(ISBLANK(LitRev!MC50),".",LitRev!MC50)</f>
        <v>0</v>
      </c>
      <c r="MD50" s="25">
        <f>IF(ISBLANK(LitRev!MD50),".",LitRev!MD50)</f>
        <v>0</v>
      </c>
      <c r="ME50" s="25">
        <f>IF(ISBLANK(LitRev!ME50),".",LitRev!ME50)</f>
        <v>0</v>
      </c>
      <c r="MF50" s="25">
        <f>IF(ISBLANK(LitRev!MF50),".",LitRev!MF50)</f>
        <v>1</v>
      </c>
      <c r="MG50" s="25">
        <f>IF(ISBLANK(LitRev!MG50),".",LitRev!MG50)</f>
        <v>1</v>
      </c>
      <c r="MH50" s="25">
        <f>IF(ISBLANK(LitRev!MH50),".",LitRev!MH50)</f>
        <v>0</v>
      </c>
      <c r="MI50" s="25">
        <f>IF(ISBLANK(LitRev!MI50),".",LitRev!MI50)</f>
        <v>1</v>
      </c>
      <c r="MJ50" s="25">
        <f>IF(ISBLANK(LitRev!MJ50),".",LitRev!MJ50)</f>
        <v>1</v>
      </c>
      <c r="MK50" s="25">
        <f>IF(ISBLANK(LitRev!MK50),".",LitRev!MK50)</f>
        <v>1</v>
      </c>
      <c r="ML50" s="25">
        <f>IF(ISBLANK(LitRev!ML50),".",LitRev!ML50)</f>
        <v>1</v>
      </c>
      <c r="MM50" s="25">
        <f>IF(ISBLANK(LitRev!MM50),".",LitRev!MM50)</f>
        <v>1</v>
      </c>
      <c r="MN50" s="25">
        <f>IF(ISBLANK(LitRev!MN50),".",LitRev!MN50)</f>
        <v>1</v>
      </c>
      <c r="MO50" s="25">
        <f>IF(ISBLANK(LitRev!MO50),".",LitRev!MO50)</f>
        <v>1</v>
      </c>
      <c r="MP50" s="25">
        <f>IF(ISBLANK(LitRev!MP50),".",LitRev!MP50)</f>
        <v>1</v>
      </c>
      <c r="MQ50" s="25">
        <f>IF(ISBLANK(LitRev!MQ50),".",LitRev!MQ50)</f>
        <v>1</v>
      </c>
      <c r="MR50" s="25">
        <f>IF(ISBLANK(LitRev!MR50),".",LitRev!MR50)</f>
        <v>1</v>
      </c>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5"/>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5"/>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5"/>
      <c r="RK50" s="25"/>
      <c r="RL50" s="25"/>
      <c r="RM50" s="25"/>
      <c r="RN50" s="25"/>
      <c r="RO50" s="25"/>
    </row>
    <row r="51" spans="1:483" x14ac:dyDescent="0.25">
      <c r="A51" s="52" t="s">
        <v>1144</v>
      </c>
      <c r="B51" t="s">
        <v>1938</v>
      </c>
      <c r="C51" s="25">
        <f>IF(ISBLANK(LitRev!C51),".",LitRev!C51)</f>
        <v>0</v>
      </c>
      <c r="D51" s="25">
        <f>IF(ISBLANK(LitRev!D51),".",LitRev!D51)</f>
        <v>0</v>
      </c>
      <c r="E51" s="25">
        <f>IF(ISBLANK(LitRev!E51),".",LitRev!E51)</f>
        <v>1</v>
      </c>
      <c r="F51" s="25">
        <f>IF(ISBLANK(LitRev!F51),".",LitRev!F51)</f>
        <v>1</v>
      </c>
      <c r="G51" s="25">
        <f>IF(ISBLANK(LitRev!G51),".",LitRev!G51)</f>
        <v>1</v>
      </c>
      <c r="H51" s="25">
        <f>IF(ISBLANK(LitRev!H51),".",LitRev!H51)</f>
        <v>1</v>
      </c>
      <c r="I51" s="25">
        <f>IF(ISBLANK(LitRev!I51),".",LitRev!I51)</f>
        <v>1</v>
      </c>
      <c r="J51" s="25">
        <f>IF(ISBLANK(LitRev!J51),".",LitRev!J51)</f>
        <v>1</v>
      </c>
      <c r="K51" s="25">
        <f>IF(ISBLANK(LitRev!K51),".",LitRev!K51)</f>
        <v>1</v>
      </c>
      <c r="L51" s="25">
        <f>IF(ISBLANK(LitRev!L51),".",LitRev!L51)</f>
        <v>1</v>
      </c>
      <c r="M51" s="25">
        <f>IF(ISBLANK(LitRev!M51),".",LitRev!M51)</f>
        <v>1</v>
      </c>
      <c r="N51" s="25">
        <f>IF(ISBLANK(LitRev!N51),".",LitRev!N51)</f>
        <v>1</v>
      </c>
      <c r="O51" s="25">
        <f>IF(ISBLANK(LitRev!O51),".",LitRev!O51)</f>
        <v>1</v>
      </c>
      <c r="P51" s="25">
        <f>IF(ISBLANK(LitRev!P51),".",LitRev!P51)</f>
        <v>1</v>
      </c>
      <c r="Q51" s="25">
        <f>IF(ISBLANK(LitRev!Q51),".",LitRev!Q51)</f>
        <v>1</v>
      </c>
      <c r="R51" s="25">
        <f>IF(ISBLANK(LitRev!R51),".",LitRev!R51)</f>
        <v>1</v>
      </c>
      <c r="S51" s="25">
        <f>IF(ISBLANK(LitRev!S51),".",LitRev!S51)</f>
        <v>1</v>
      </c>
      <c r="T51" s="25">
        <f>IF(ISBLANK(LitRev!T51),".",LitRev!T51)</f>
        <v>1</v>
      </c>
      <c r="U51" s="25">
        <f>IF(ISBLANK(LitRev!U51),".",LitRev!U51)</f>
        <v>0</v>
      </c>
      <c r="V51" s="25">
        <f>IF(ISBLANK(LitRev!V51),".",LitRev!V51)</f>
        <v>0</v>
      </c>
      <c r="W51" s="25">
        <f>IF(ISBLANK(LitRev!W51),".",LitRev!W51)</f>
        <v>0</v>
      </c>
      <c r="X51" s="25">
        <f>IF(ISBLANK(LitRev!X51),".",LitRev!X51)</f>
        <v>0</v>
      </c>
      <c r="Y51" s="25">
        <f>IF(ISBLANK(LitRev!Y51),".",LitRev!Y51)</f>
        <v>0</v>
      </c>
      <c r="Z51" s="25">
        <f>IF(ISBLANK(LitRev!Z51),".",LitRev!Z51)</f>
        <v>0</v>
      </c>
      <c r="AA51" s="25">
        <f>IF(ISBLANK(LitRev!AA51),".",LitRev!AA51)</f>
        <v>0</v>
      </c>
      <c r="AB51" s="25">
        <f>IF(ISBLANK(LitRev!AB51),".",LitRev!AB51)</f>
        <v>0</v>
      </c>
      <c r="AC51" s="25">
        <f>IF(ISBLANK(LitRev!AC51),".",LitRev!AC51)</f>
        <v>0</v>
      </c>
      <c r="AD51" s="25">
        <f>IF(ISBLANK(LitRev!AD51),".",LitRev!AD51)</f>
        <v>0</v>
      </c>
      <c r="AE51" s="25">
        <f>IF(ISBLANK(LitRev!AE51),".",LitRev!AE51)</f>
        <v>0</v>
      </c>
      <c r="AF51" s="25">
        <f>IF(ISBLANK(LitRev!AF51),".",LitRev!AF51)</f>
        <v>0</v>
      </c>
      <c r="AG51" s="25">
        <f>IF(ISBLANK(LitRev!AG51),".",LitRev!AG51)</f>
        <v>0</v>
      </c>
      <c r="AH51" s="25">
        <f>IF(ISBLANK(LitRev!AH51),".",LitRev!AH51)</f>
        <v>0</v>
      </c>
      <c r="AI51" s="25">
        <f>IF(ISBLANK(LitRev!AI51),".",LitRev!AI51)</f>
        <v>0</v>
      </c>
      <c r="AJ51" s="25">
        <f>IF(ISBLANK(LitRev!AJ51),".",LitRev!AJ51)</f>
        <v>0</v>
      </c>
      <c r="AK51" s="25">
        <f>IF(ISBLANK(LitRev!AK51),".",LitRev!AK51)</f>
        <v>0</v>
      </c>
      <c r="AL51" s="25">
        <f>IF(ISBLANK(LitRev!AL51),".",LitRev!AL51)</f>
        <v>0</v>
      </c>
      <c r="AM51" s="25">
        <f>IF(ISBLANK(LitRev!AM51),".",LitRev!AM51)</f>
        <v>0</v>
      </c>
      <c r="AN51" s="25">
        <f>IF(ISBLANK(LitRev!AN51),".",LitRev!AN51)</f>
        <v>0</v>
      </c>
      <c r="AO51" s="25">
        <f>IF(ISBLANK(LitRev!AO51),".",LitRev!AO51)</f>
        <v>0</v>
      </c>
      <c r="AP51" s="25">
        <f>IF(ISBLANK(LitRev!AP51),".",LitRev!AP51)</f>
        <v>0</v>
      </c>
      <c r="AQ51" s="25">
        <f>IF(ISBLANK(LitRev!AQ51),".",LitRev!AQ51)</f>
        <v>0</v>
      </c>
      <c r="AR51" s="25">
        <f>IF(ISBLANK(LitRev!AR51),".",LitRev!AR51)</f>
        <v>0</v>
      </c>
      <c r="AS51" s="25">
        <f>IF(ISBLANK(LitRev!AS51),".",LitRev!AS51)</f>
        <v>0</v>
      </c>
      <c r="AT51" s="25">
        <f>IF(ISBLANK(LitRev!AT51),".",LitRev!AT51)</f>
        <v>0</v>
      </c>
      <c r="AU51" s="25">
        <f>IF(ISBLANK(LitRev!AU51),".",LitRev!AU51)</f>
        <v>0</v>
      </c>
      <c r="AV51" s="25">
        <f>IF(ISBLANK(LitRev!AV51),".",LitRev!AV51)</f>
        <v>0</v>
      </c>
      <c r="AW51" s="25">
        <f>IF(ISBLANK(LitRev!AW51),".",LitRev!AW51)</f>
        <v>0</v>
      </c>
      <c r="AX51" s="25">
        <f>IF(ISBLANK(LitRev!AX51),".",LitRev!AX51)</f>
        <v>0</v>
      </c>
      <c r="AY51" s="25">
        <f>IF(ISBLANK(LitRev!AY51),".",LitRev!AY51)</f>
        <v>0</v>
      </c>
      <c r="AZ51" s="25">
        <f>IF(ISBLANK(LitRev!AZ51),".",LitRev!AZ51)</f>
        <v>0</v>
      </c>
      <c r="BA51" s="25">
        <f>IF(ISBLANK(LitRev!BA51),".",LitRev!BA51)</f>
        <v>1</v>
      </c>
      <c r="BB51" s="25">
        <f>IF(ISBLANK(LitRev!BB51),".",LitRev!BB51)</f>
        <v>1</v>
      </c>
      <c r="BC51" s="25">
        <f>IF(ISBLANK(LitRev!BC51),".",LitRev!BC51)</f>
        <v>1</v>
      </c>
      <c r="BD51" s="25">
        <f>IF(ISBLANK(LitRev!BD51),".",LitRev!BD51)</f>
        <v>1</v>
      </c>
      <c r="BE51" s="25">
        <f>IF(ISBLANK(LitRev!BE51),".",LitRev!BE51)</f>
        <v>0</v>
      </c>
      <c r="BF51" s="25">
        <f>IF(ISBLANK(LitRev!BF51),".",LitRev!BF51)</f>
        <v>0</v>
      </c>
      <c r="BG51" s="25">
        <f>IF(ISBLANK(LitRev!BG51),".",LitRev!BG51)</f>
        <v>1</v>
      </c>
      <c r="BH51" s="25">
        <f>IF(ISBLANK(LitRev!BH51),".",LitRev!BH51)</f>
        <v>1</v>
      </c>
      <c r="BI51" s="25">
        <f>IF(ISBLANK(LitRev!BI51),".",LitRev!BI51)</f>
        <v>1</v>
      </c>
      <c r="BJ51" s="25">
        <f>IF(ISBLANK(LitRev!BJ51),".",LitRev!BJ51)</f>
        <v>1</v>
      </c>
      <c r="BK51" s="25">
        <f>IF(ISBLANK(LitRev!BK51),".",LitRev!BK51)</f>
        <v>1</v>
      </c>
      <c r="BL51" s="25">
        <f>IF(ISBLANK(LitRev!BL51),".",LitRev!BL51)</f>
        <v>0</v>
      </c>
      <c r="BM51" s="25">
        <f>IF(ISBLANK(LitRev!BM51),".",LitRev!BM51)</f>
        <v>0</v>
      </c>
      <c r="BN51" s="25">
        <f>IF(ISBLANK(LitRev!BN51),".",LitRev!BN51)</f>
        <v>0</v>
      </c>
      <c r="BO51" s="25">
        <f>IF(ISBLANK(LitRev!BO51),".",LitRev!BO51)</f>
        <v>0</v>
      </c>
      <c r="BP51" s="25">
        <f>IF(ISBLANK(LitRev!BP51),".",LitRev!BP51)</f>
        <v>0</v>
      </c>
      <c r="BQ51" s="25">
        <f>IF(ISBLANK(LitRev!BQ51),".",LitRev!BQ51)</f>
        <v>0</v>
      </c>
      <c r="BR51" s="25">
        <f>IF(ISBLANK(LitRev!BR51),".",LitRev!BR51)</f>
        <v>0</v>
      </c>
      <c r="BS51" s="25">
        <f>IF(ISBLANK(LitRev!BS51),".",LitRev!BS51)</f>
        <v>1</v>
      </c>
      <c r="BT51" s="25">
        <f>IF(ISBLANK(LitRev!BT51),".",LitRev!BT51)</f>
        <v>1</v>
      </c>
      <c r="BU51" s="25">
        <f>IF(ISBLANK(LitRev!BU51),".",LitRev!BU51)</f>
        <v>1</v>
      </c>
      <c r="BV51" s="25">
        <f>IF(ISBLANK(LitRev!BV51),".",LitRev!BV51)</f>
        <v>1</v>
      </c>
      <c r="BW51" s="25">
        <f>IF(ISBLANK(LitRev!BW51),".",LitRev!BW51)</f>
        <v>1</v>
      </c>
      <c r="BX51" s="25">
        <f>IF(ISBLANK(LitRev!BX51),".",LitRev!BX51)</f>
        <v>1</v>
      </c>
      <c r="BY51" s="25">
        <f>IF(ISBLANK(LitRev!BY51),".",LitRev!BY51)</f>
        <v>1</v>
      </c>
      <c r="BZ51" s="25">
        <f>IF(ISBLANK(LitRev!BZ51),".",LitRev!BZ51)</f>
        <v>1</v>
      </c>
      <c r="CA51" s="25">
        <f>IF(ISBLANK(LitRev!CA51),".",LitRev!CA51)</f>
        <v>0</v>
      </c>
      <c r="CB51" s="25">
        <f>IF(ISBLANK(LitRev!CB51),".",LitRev!CB51)</f>
        <v>1</v>
      </c>
      <c r="CC51" s="25">
        <f>IF(ISBLANK(LitRev!CC51),".",LitRev!CC51)</f>
        <v>1</v>
      </c>
      <c r="CD51" s="25">
        <f>IF(ISBLANK(LitRev!CD51),".",LitRev!CD51)</f>
        <v>1</v>
      </c>
      <c r="CE51" s="25">
        <f>IF(ISBLANK(LitRev!CE51),".",LitRev!CE51)</f>
        <v>1</v>
      </c>
      <c r="CF51" s="25">
        <f>IF(ISBLANK(LitRev!CF51),".",LitRev!CF51)</f>
        <v>1</v>
      </c>
      <c r="CG51" s="25">
        <f>IF(ISBLANK(LitRev!CG51),".",LitRev!CG51)</f>
        <v>1</v>
      </c>
      <c r="CH51" s="25">
        <f>IF(ISBLANK(LitRev!CH51),".",LitRev!CH51)</f>
        <v>1</v>
      </c>
      <c r="CI51" s="25">
        <f>IF(ISBLANK(LitRev!CI51),".",LitRev!CI51)</f>
        <v>1</v>
      </c>
      <c r="CJ51" s="25">
        <f>IF(ISBLANK(LitRev!CJ51),".",LitRev!CJ51)</f>
        <v>1</v>
      </c>
      <c r="CK51" s="25">
        <f>IF(ISBLANK(LitRev!CK51),".",LitRev!CK51)</f>
        <v>1</v>
      </c>
      <c r="CL51" s="25">
        <f>IF(ISBLANK(LitRev!CL51),".",LitRev!CL51)</f>
        <v>1</v>
      </c>
      <c r="CM51" s="25">
        <f>IF(ISBLANK(LitRev!CM51),".",LitRev!CM51)</f>
        <v>1</v>
      </c>
      <c r="CN51" s="25">
        <f>IF(ISBLANK(LitRev!CN51),".",LitRev!CN51)</f>
        <v>1</v>
      </c>
      <c r="CO51" s="25">
        <f>IF(ISBLANK(LitRev!CO51),".",LitRev!CO51)</f>
        <v>0</v>
      </c>
      <c r="CP51" s="25">
        <f>IF(ISBLANK(LitRev!CP51),".",LitRev!CP51)</f>
        <v>0</v>
      </c>
      <c r="CQ51" s="25">
        <f>IF(ISBLANK(LitRev!CQ51),".",LitRev!CQ51)</f>
        <v>1</v>
      </c>
      <c r="CR51" s="25">
        <f>IF(ISBLANK(LitRev!CR51),".",LitRev!CR51)</f>
        <v>1</v>
      </c>
      <c r="CS51" s="25">
        <f>IF(ISBLANK(LitRev!CS51),".",LitRev!CS51)</f>
        <v>1</v>
      </c>
      <c r="CT51" s="25">
        <f>IF(ISBLANK(LitRev!CT51),".",LitRev!CT51)</f>
        <v>1</v>
      </c>
      <c r="CU51" s="25">
        <f>IF(ISBLANK(LitRev!CU51),".",LitRev!CU51)</f>
        <v>1</v>
      </c>
      <c r="CV51" s="25">
        <f>IF(ISBLANK(LitRev!CV51),".",LitRev!CV51)</f>
        <v>1</v>
      </c>
      <c r="CW51" s="25">
        <f>IF(ISBLANK(LitRev!CW51),".",LitRev!CW51)</f>
        <v>1</v>
      </c>
      <c r="CX51" s="25">
        <f>IF(ISBLANK(LitRev!CX51),".",LitRev!CX51)</f>
        <v>1</v>
      </c>
      <c r="CY51" s="25">
        <f>IF(ISBLANK(LitRev!CY51),".",LitRev!CY51)</f>
        <v>1</v>
      </c>
      <c r="CZ51" s="25">
        <f>IF(ISBLANK(LitRev!CZ51),".",LitRev!CZ51)</f>
        <v>1</v>
      </c>
      <c r="DA51" s="25">
        <f>IF(ISBLANK(LitRev!DA51),".",LitRev!DA51)</f>
        <v>1</v>
      </c>
      <c r="DB51" s="25">
        <f>IF(ISBLANK(LitRev!DB51),".",LitRev!DB51)</f>
        <v>1</v>
      </c>
      <c r="DC51" s="25">
        <f>IF(ISBLANK(LitRev!DC51),".",LitRev!DC51)</f>
        <v>1</v>
      </c>
      <c r="DD51" s="25">
        <f>IF(ISBLANK(LitRev!DD51),".",LitRev!DD51)</f>
        <v>1</v>
      </c>
      <c r="DE51" s="25">
        <f>IF(ISBLANK(LitRev!DE51),".",LitRev!DE51)</f>
        <v>1</v>
      </c>
      <c r="DF51" s="25">
        <f>IF(ISBLANK(LitRev!DF51),".",LitRev!DF51)</f>
        <v>0</v>
      </c>
      <c r="DG51" s="25">
        <f>IF(ISBLANK(LitRev!DG51),".",LitRev!DG51)</f>
        <v>0</v>
      </c>
      <c r="DH51" s="25">
        <f>IF(ISBLANK(LitRev!DH51),".",LitRev!DH51)</f>
        <v>0</v>
      </c>
      <c r="DI51" s="25">
        <f>IF(ISBLANK(LitRev!DI51),".",LitRev!DI51)</f>
        <v>0</v>
      </c>
      <c r="DJ51" s="25">
        <f>IF(ISBLANK(LitRev!DJ51),".",LitRev!DJ51)</f>
        <v>0</v>
      </c>
      <c r="DK51" s="25">
        <f>IF(ISBLANK(LitRev!DK51),".",LitRev!DK51)</f>
        <v>0</v>
      </c>
      <c r="DL51" s="25">
        <f>IF(ISBLANK(LitRev!DL51),".",LitRev!DL51)</f>
        <v>0</v>
      </c>
      <c r="DM51" s="25">
        <f>IF(ISBLANK(LitRev!DM51),".",LitRev!DM51)</f>
        <v>0</v>
      </c>
      <c r="DN51" s="25">
        <f>IF(ISBLANK(LitRev!DN51),".",LitRev!DN51)</f>
        <v>0</v>
      </c>
      <c r="DO51" s="25">
        <f>IF(ISBLANK(LitRev!DO51),".",LitRev!DO51)</f>
        <v>0</v>
      </c>
      <c r="DP51" s="25">
        <f>IF(ISBLANK(LitRev!DP51),".",LitRev!DP51)</f>
        <v>0</v>
      </c>
      <c r="DQ51" s="25">
        <f>IF(ISBLANK(LitRev!DQ51),".",LitRev!DQ51)</f>
        <v>0</v>
      </c>
      <c r="DR51" s="25">
        <f>IF(ISBLANK(LitRev!DR51),".",LitRev!DR51)</f>
        <v>0</v>
      </c>
      <c r="DS51" s="25">
        <f>IF(ISBLANK(LitRev!DS51),".",LitRev!DS51)</f>
        <v>0</v>
      </c>
      <c r="DT51" s="25">
        <f>IF(ISBLANK(LitRev!DT51),".",LitRev!DT51)</f>
        <v>0</v>
      </c>
      <c r="DU51" s="25">
        <f>IF(ISBLANK(LitRev!DU51),".",LitRev!DU51)</f>
        <v>0</v>
      </c>
      <c r="DV51" s="25">
        <f>IF(ISBLANK(LitRev!DV51),".",LitRev!DV51)</f>
        <v>0</v>
      </c>
      <c r="DW51" s="25">
        <f>IF(ISBLANK(LitRev!DW51),".",LitRev!DW51)</f>
        <v>0</v>
      </c>
      <c r="DX51" s="25">
        <f>IF(ISBLANK(LitRev!DX51),".",LitRev!DX51)</f>
        <v>1</v>
      </c>
      <c r="DY51" s="25">
        <f>IF(ISBLANK(LitRev!DY51),".",LitRev!DY51)</f>
        <v>1</v>
      </c>
      <c r="DZ51" s="25">
        <f>IF(ISBLANK(LitRev!DZ51),".",LitRev!DZ51)</f>
        <v>1</v>
      </c>
      <c r="EA51" s="25">
        <f>IF(ISBLANK(LitRev!EA51),".",LitRev!EA51)</f>
        <v>1</v>
      </c>
      <c r="EB51" s="25">
        <f>IF(ISBLANK(LitRev!EB51),".",LitRev!EB51)</f>
        <v>1</v>
      </c>
      <c r="EC51" s="25">
        <f>IF(ISBLANK(LitRev!EC51),".",LitRev!EC51)</f>
        <v>1</v>
      </c>
      <c r="ED51" s="25">
        <f>IF(ISBLANK(LitRev!ED51),".",LitRev!ED51)</f>
        <v>1</v>
      </c>
      <c r="EE51" s="25">
        <f>IF(ISBLANK(LitRev!EE51),".",LitRev!EE51)</f>
        <v>1</v>
      </c>
      <c r="EF51" s="25">
        <f>IF(ISBLANK(LitRev!EF51),".",LitRev!EF51)</f>
        <v>1</v>
      </c>
      <c r="EG51" s="25">
        <f>IF(ISBLANK(LitRev!EG51),".",LitRev!EG51)</f>
        <v>1</v>
      </c>
      <c r="EH51" s="25">
        <f>IF(ISBLANK(LitRev!EH51),".",LitRev!EH51)</f>
        <v>1</v>
      </c>
      <c r="EI51" s="25">
        <f>IF(ISBLANK(LitRev!EI51),".",LitRev!EI51)</f>
        <v>1</v>
      </c>
      <c r="EJ51" s="25">
        <f>IF(ISBLANK(LitRev!EJ51),".",LitRev!EJ51)</f>
        <v>0</v>
      </c>
      <c r="EK51" s="25">
        <f>IF(ISBLANK(LitRev!EK51),".",LitRev!EK51)</f>
        <v>0</v>
      </c>
      <c r="EL51" s="25">
        <f>IF(ISBLANK(LitRev!EL51),".",LitRev!EL51)</f>
        <v>0</v>
      </c>
      <c r="EM51" s="25">
        <f>IF(ISBLANK(LitRev!EM51),".",LitRev!EM51)</f>
        <v>0</v>
      </c>
      <c r="EN51" s="25">
        <f>IF(ISBLANK(LitRev!EN51),".",LitRev!EN51)</f>
        <v>0</v>
      </c>
      <c r="EO51" s="25">
        <f>IF(ISBLANK(LitRev!EO51),".",LitRev!EO51)</f>
        <v>0</v>
      </c>
      <c r="EP51" s="25">
        <f>IF(ISBLANK(LitRev!EP51),".",LitRev!EP51)</f>
        <v>0</v>
      </c>
      <c r="EQ51" s="25">
        <f>IF(ISBLANK(LitRev!EQ51),".",LitRev!EQ51)</f>
        <v>0</v>
      </c>
      <c r="ER51" s="25">
        <f>IF(ISBLANK(LitRev!ER51),".",LitRev!ER51)</f>
        <v>0</v>
      </c>
      <c r="ES51" s="25">
        <f>IF(ISBLANK(LitRev!ES51),".",LitRev!ES51)</f>
        <v>0</v>
      </c>
      <c r="ET51" s="25">
        <f>IF(ISBLANK(LitRev!ET51),".",LitRev!ET51)</f>
        <v>0</v>
      </c>
      <c r="EU51" s="25">
        <f>IF(ISBLANK(LitRev!EU51),".",LitRev!EU51)</f>
        <v>0</v>
      </c>
      <c r="EV51" s="25">
        <f>IF(ISBLANK(LitRev!EV51),".",LitRev!EV51)</f>
        <v>0</v>
      </c>
      <c r="EW51" s="25">
        <f>IF(ISBLANK(LitRev!EW51),".",LitRev!EW51)</f>
        <v>0</v>
      </c>
      <c r="EX51" s="25">
        <f>IF(ISBLANK(LitRev!EX51),".",LitRev!EX51)</f>
        <v>0</v>
      </c>
      <c r="EY51" s="25">
        <f>IF(ISBLANK(LitRev!EY51),".",LitRev!EY51)</f>
        <v>0</v>
      </c>
      <c r="EZ51" s="25">
        <f>IF(ISBLANK(LitRev!EZ51),".",LitRev!EZ51)</f>
        <v>0</v>
      </c>
      <c r="FA51" s="25">
        <f>IF(ISBLANK(LitRev!FA51),".",LitRev!FA51)</f>
        <v>0</v>
      </c>
      <c r="FB51" s="25">
        <f>IF(ISBLANK(LitRev!FB51),".",LitRev!FB51)</f>
        <v>0</v>
      </c>
      <c r="FC51" s="25">
        <f>IF(ISBLANK(LitRev!FC51),".",LitRev!FC51)</f>
        <v>0</v>
      </c>
      <c r="FD51" s="25">
        <f>IF(ISBLANK(LitRev!FD51),".",LitRev!FD51)</f>
        <v>0</v>
      </c>
      <c r="FE51" s="25">
        <f>IF(ISBLANK(LitRev!FE51),".",LitRev!FE51)</f>
        <v>0</v>
      </c>
      <c r="FF51" s="25">
        <f>IF(ISBLANK(LitRev!FF51),".",LitRev!FF51)</f>
        <v>0</v>
      </c>
      <c r="FG51" s="25">
        <f>IF(ISBLANK(LitRev!FG51),".",LitRev!FG51)</f>
        <v>0</v>
      </c>
      <c r="FH51" s="25">
        <f>IF(ISBLANK(LitRev!FH51),".",LitRev!FH51)</f>
        <v>0</v>
      </c>
      <c r="FI51" s="25">
        <f>IF(ISBLANK(LitRev!FI51),".",LitRev!FI51)</f>
        <v>0</v>
      </c>
      <c r="FJ51" s="25">
        <f>IF(ISBLANK(LitRev!FJ51),".",LitRev!FJ51)</f>
        <v>0</v>
      </c>
      <c r="FK51" s="25">
        <f>IF(ISBLANK(LitRev!FK51),".",LitRev!FK51)</f>
        <v>0</v>
      </c>
      <c r="FL51" s="25">
        <f>IF(ISBLANK(LitRev!FL51),".",LitRev!FL51)</f>
        <v>0</v>
      </c>
      <c r="FM51" s="25">
        <f>IF(ISBLANK(LitRev!FM51),".",LitRev!FM51)</f>
        <v>0</v>
      </c>
      <c r="FN51" s="25">
        <f>IF(ISBLANK(LitRev!FN51),".",LitRev!FN51)</f>
        <v>0</v>
      </c>
      <c r="FO51" s="25">
        <f>IF(ISBLANK(LitRev!FO51),".",LitRev!FO51)</f>
        <v>1</v>
      </c>
      <c r="FP51" s="25">
        <f>IF(ISBLANK(LitRev!FP51),".",LitRev!FP51)</f>
        <v>1</v>
      </c>
      <c r="FQ51" s="25">
        <f>IF(ISBLANK(LitRev!FQ51),".",LitRev!FQ51)</f>
        <v>0</v>
      </c>
      <c r="FR51" s="25">
        <f>IF(ISBLANK(LitRev!FR51),".",LitRev!FR51)</f>
        <v>0</v>
      </c>
      <c r="FS51" s="25">
        <f>IF(ISBLANK(LitRev!FS51),".",LitRev!FS51)</f>
        <v>0</v>
      </c>
      <c r="FT51" s="25">
        <f>IF(ISBLANK(LitRev!FT51),".",LitRev!FT51)</f>
        <v>0</v>
      </c>
      <c r="FU51" s="25">
        <f>IF(ISBLANK(LitRev!FU51),".",LitRev!FU51)</f>
        <v>0</v>
      </c>
      <c r="FV51" s="25">
        <f>IF(ISBLANK(LitRev!FV51),".",LitRev!FV51)</f>
        <v>0</v>
      </c>
      <c r="FW51" s="25">
        <f>IF(ISBLANK(LitRev!FW51),".",LitRev!FW51)</f>
        <v>0</v>
      </c>
      <c r="FX51" s="25">
        <f>IF(ISBLANK(LitRev!FX51),".",LitRev!FX51)</f>
        <v>1</v>
      </c>
      <c r="FY51" s="25">
        <f>IF(ISBLANK(LitRev!FY51),".",LitRev!FY51)</f>
        <v>0</v>
      </c>
      <c r="FZ51" s="25">
        <f>IF(ISBLANK(LitRev!FZ51),".",LitRev!FZ51)</f>
        <v>0</v>
      </c>
      <c r="GA51" s="25">
        <f>IF(ISBLANK(LitRev!GA51),".",LitRev!GA51)</f>
        <v>0</v>
      </c>
      <c r="GB51" s="25">
        <f>IF(ISBLANK(LitRev!GB51),".",LitRev!GB51)</f>
        <v>0</v>
      </c>
      <c r="GC51" s="25">
        <f>IF(ISBLANK(LitRev!GC51),".",LitRev!GC51)</f>
        <v>0</v>
      </c>
      <c r="GD51" s="25">
        <f>IF(ISBLANK(LitRev!GD51),".",LitRev!GD51)</f>
        <v>0</v>
      </c>
      <c r="GE51" s="25">
        <f>IF(ISBLANK(LitRev!GE51),".",LitRev!GE51)</f>
        <v>1</v>
      </c>
      <c r="GF51" s="25">
        <f>IF(ISBLANK(LitRev!GF51),".",LitRev!GF51)</f>
        <v>1</v>
      </c>
      <c r="GG51" s="25">
        <f>IF(ISBLANK(LitRev!GG51),".",LitRev!GG51)</f>
        <v>1</v>
      </c>
      <c r="GH51" s="25">
        <f>IF(ISBLANK(LitRev!GH51),".",LitRev!GH51)</f>
        <v>1</v>
      </c>
      <c r="GI51" s="25">
        <f>IF(ISBLANK(LitRev!GI51),".",LitRev!GI51)</f>
        <v>1</v>
      </c>
      <c r="GJ51" s="25">
        <f>IF(ISBLANK(LitRev!GJ51),".",LitRev!GJ51)</f>
        <v>1</v>
      </c>
      <c r="GK51" s="25">
        <f>IF(ISBLANK(LitRev!GK51),".",LitRev!GK51)</f>
        <v>1</v>
      </c>
      <c r="GL51" s="25">
        <f>IF(ISBLANK(LitRev!GL51),".",LitRev!GL51)</f>
        <v>1</v>
      </c>
      <c r="GM51" s="25">
        <f>IF(ISBLANK(LitRev!GM51),".",LitRev!GM51)</f>
        <v>1</v>
      </c>
      <c r="GN51" s="25">
        <f>IF(ISBLANK(LitRev!GN51),".",LitRev!GN51)</f>
        <v>1</v>
      </c>
      <c r="GO51" s="25">
        <f>IF(ISBLANK(LitRev!GO51),".",LitRev!GO51)</f>
        <v>1</v>
      </c>
      <c r="GP51" s="25">
        <f>IF(ISBLANK(LitRev!GP51),".",LitRev!GP51)</f>
        <v>1</v>
      </c>
      <c r="GQ51" s="25">
        <f>IF(ISBLANK(LitRev!GQ51),".",LitRev!GQ51)</f>
        <v>1</v>
      </c>
      <c r="GR51" s="25">
        <f>IF(ISBLANK(LitRev!GR51),".",LitRev!GR51)</f>
        <v>1</v>
      </c>
      <c r="GS51" s="25">
        <f>IF(ISBLANK(LitRev!GS51),".",LitRev!GS51)</f>
        <v>1</v>
      </c>
      <c r="GT51" s="25">
        <f>IF(ISBLANK(LitRev!GT51),".",LitRev!GT51)</f>
        <v>1</v>
      </c>
      <c r="GU51" s="25">
        <f>IF(ISBLANK(LitRev!GU51),".",LitRev!GU51)</f>
        <v>0</v>
      </c>
      <c r="GV51" s="25">
        <f>IF(ISBLANK(LitRev!GV51),".",LitRev!GV51)</f>
        <v>0</v>
      </c>
      <c r="GW51" s="25">
        <f>IF(ISBLANK(LitRev!GW51),".",LitRev!GW51)</f>
        <v>0</v>
      </c>
      <c r="GX51" s="25">
        <f>IF(ISBLANK(LitRev!GX51),".",LitRev!GX51)</f>
        <v>0</v>
      </c>
      <c r="GY51" s="25">
        <f>IF(ISBLANK(LitRev!GY51),".",LitRev!GY51)</f>
        <v>0</v>
      </c>
      <c r="GZ51" s="25">
        <f>IF(ISBLANK(LitRev!GZ51),".",LitRev!GZ51)</f>
        <v>0</v>
      </c>
      <c r="HA51" s="25">
        <f>IF(ISBLANK(LitRev!HA51),".",LitRev!HA51)</f>
        <v>0</v>
      </c>
      <c r="HB51" s="25">
        <f>IF(ISBLANK(LitRev!HB51),".",LitRev!HB51)</f>
        <v>1</v>
      </c>
      <c r="HC51" s="25">
        <f>IF(ISBLANK(LitRev!HC51),".",LitRev!HC51)</f>
        <v>1</v>
      </c>
      <c r="HD51" s="25">
        <f>IF(ISBLANK(LitRev!HD51),".",LitRev!HD51)</f>
        <v>1</v>
      </c>
      <c r="HE51" s="25">
        <f>IF(ISBLANK(LitRev!HE51),".",LitRev!HE51)</f>
        <v>1</v>
      </c>
      <c r="HF51" s="25">
        <f>IF(ISBLANK(LitRev!HF51),".",LitRev!HF51)</f>
        <v>1</v>
      </c>
      <c r="HG51" s="25">
        <f>IF(ISBLANK(LitRev!HG51),".",LitRev!HG51)</f>
        <v>1</v>
      </c>
      <c r="HH51" s="25">
        <f>IF(ISBLANK(LitRev!HH51),".",LitRev!HH51)</f>
        <v>1</v>
      </c>
      <c r="HI51" s="25">
        <f>IF(ISBLANK(LitRev!HI51),".",LitRev!HI51)</f>
        <v>1</v>
      </c>
      <c r="HJ51" s="25">
        <f>IF(ISBLANK(LitRev!HJ51),".",LitRev!HJ51)</f>
        <v>1</v>
      </c>
      <c r="HK51" s="25">
        <f>IF(ISBLANK(LitRev!HK51),".",LitRev!HK51)</f>
        <v>1</v>
      </c>
      <c r="HL51" s="25">
        <f>IF(ISBLANK(LitRev!HL51),".",LitRev!HL51)</f>
        <v>1</v>
      </c>
      <c r="HM51" s="25">
        <f>IF(ISBLANK(LitRev!HM51),".",LitRev!HM51)</f>
        <v>1</v>
      </c>
      <c r="HN51" s="25">
        <f>IF(ISBLANK(LitRev!HN51),".",LitRev!HN51)</f>
        <v>1</v>
      </c>
      <c r="HO51" s="25">
        <f>IF(ISBLANK(LitRev!HO51),".",LitRev!HO51)</f>
        <v>1</v>
      </c>
      <c r="HP51" s="25">
        <f>IF(ISBLANK(LitRev!HP51),".",LitRev!HP51)</f>
        <v>1</v>
      </c>
      <c r="HQ51" s="25">
        <f>IF(ISBLANK(LitRev!HQ51),".",LitRev!HQ51)</f>
        <v>1</v>
      </c>
      <c r="HR51" s="25">
        <f>IF(ISBLANK(LitRev!HR51),".",LitRev!HR51)</f>
        <v>1</v>
      </c>
      <c r="HS51" s="25">
        <f>IF(ISBLANK(LitRev!HS51),".",LitRev!HS51)</f>
        <v>1</v>
      </c>
      <c r="HT51" s="25">
        <f>IF(ISBLANK(LitRev!HT51),".",LitRev!HT51)</f>
        <v>1</v>
      </c>
      <c r="HU51" s="25">
        <f>IF(ISBLANK(LitRev!HU51),".",LitRev!HU51)</f>
        <v>1</v>
      </c>
      <c r="HV51" s="25">
        <f>IF(ISBLANK(LitRev!HV51),".",LitRev!HV51)</f>
        <v>1</v>
      </c>
      <c r="HW51" s="25">
        <f>IF(ISBLANK(LitRev!HW51),".",LitRev!HW51)</f>
        <v>1</v>
      </c>
      <c r="HX51" s="25">
        <f>IF(ISBLANK(LitRev!HX51),".",LitRev!HX51)</f>
        <v>1</v>
      </c>
      <c r="HY51" s="25">
        <f>IF(ISBLANK(LitRev!HY51),".",LitRev!HY51)</f>
        <v>1</v>
      </c>
      <c r="HZ51" s="25">
        <f>IF(ISBLANK(LitRev!HZ51),".",LitRev!HZ51)</f>
        <v>1</v>
      </c>
      <c r="IA51" s="25">
        <f>IF(ISBLANK(LitRev!IA51),".",LitRev!IA51)</f>
        <v>1</v>
      </c>
      <c r="IB51" s="25">
        <f>IF(ISBLANK(LitRev!IB51),".",LitRev!IB51)</f>
        <v>1</v>
      </c>
      <c r="IC51" s="25">
        <f>IF(ISBLANK(LitRev!IC51),".",LitRev!IC51)</f>
        <v>1</v>
      </c>
      <c r="ID51" s="25">
        <f>IF(ISBLANK(LitRev!ID51),".",LitRev!ID51)</f>
        <v>1</v>
      </c>
      <c r="IE51" s="25">
        <f>IF(ISBLANK(LitRev!IE51),".",LitRev!IE51)</f>
        <v>1</v>
      </c>
      <c r="IF51" s="25">
        <f>IF(ISBLANK(LitRev!IF51),".",LitRev!IF51)</f>
        <v>0</v>
      </c>
      <c r="IG51" s="25">
        <f>IF(ISBLANK(LitRev!IG51),".",LitRev!IG51)</f>
        <v>1</v>
      </c>
      <c r="IH51" s="25">
        <f>IF(ISBLANK(LitRev!IH51),".",LitRev!IH51)</f>
        <v>1</v>
      </c>
      <c r="II51" s="25">
        <f>IF(ISBLANK(LitRev!II51),".",LitRev!II51)</f>
        <v>1</v>
      </c>
      <c r="IJ51" s="25">
        <f>IF(ISBLANK(LitRev!IJ51),".",LitRev!IJ51)</f>
        <v>1</v>
      </c>
      <c r="IK51" s="25">
        <f>IF(ISBLANK(LitRev!IK51),".",LitRev!IK51)</f>
        <v>1</v>
      </c>
      <c r="IL51" s="25">
        <f>IF(ISBLANK(LitRev!IL51),".",LitRev!IL51)</f>
        <v>1</v>
      </c>
      <c r="IM51" s="25">
        <f>IF(ISBLANK(LitRev!IM51),".",LitRev!IM51)</f>
        <v>1</v>
      </c>
      <c r="IN51" s="25">
        <f>IF(ISBLANK(LitRev!IN51),".",LitRev!IN51)</f>
        <v>1</v>
      </c>
      <c r="IO51" s="25">
        <f>IF(ISBLANK(LitRev!IO51),".",LitRev!IO51)</f>
        <v>1</v>
      </c>
      <c r="IP51" s="25">
        <f>IF(ISBLANK(LitRev!IP51),".",LitRev!IP51)</f>
        <v>1</v>
      </c>
      <c r="IQ51" s="25">
        <f>IF(ISBLANK(LitRev!IQ51),".",LitRev!IQ51)</f>
        <v>1</v>
      </c>
      <c r="IR51" s="25">
        <f>IF(ISBLANK(LitRev!IR51),".",LitRev!IR51)</f>
        <v>1</v>
      </c>
      <c r="IS51" s="25">
        <f>IF(ISBLANK(LitRev!IS51),".",LitRev!IS51)</f>
        <v>1</v>
      </c>
      <c r="IT51" s="25">
        <f>IF(ISBLANK(LitRev!IT51),".",LitRev!IT51)</f>
        <v>1</v>
      </c>
      <c r="IU51" s="25">
        <f>IF(ISBLANK(LitRev!IU51),".",LitRev!IU51)</f>
        <v>1</v>
      </c>
      <c r="IV51" s="25">
        <f>IF(ISBLANK(LitRev!IV51),".",LitRev!IV51)</f>
        <v>1</v>
      </c>
      <c r="IW51" s="25">
        <f>IF(ISBLANK(LitRev!IW51),".",LitRev!IW51)</f>
        <v>1</v>
      </c>
      <c r="IX51" s="25">
        <f>IF(ISBLANK(LitRev!IX51),".",LitRev!IX51)</f>
        <v>1</v>
      </c>
      <c r="IY51" s="25">
        <f>IF(ISBLANK(LitRev!IY51),".",LitRev!IY51)</f>
        <v>1</v>
      </c>
      <c r="IZ51" s="25">
        <f>IF(ISBLANK(LitRev!IZ51),".",LitRev!IZ51)</f>
        <v>1</v>
      </c>
      <c r="JA51" s="25">
        <f>IF(ISBLANK(LitRev!JA51),".",LitRev!JA51)</f>
        <v>1</v>
      </c>
      <c r="JB51" s="25">
        <f>IF(ISBLANK(LitRev!JB51),".",LitRev!JB51)</f>
        <v>1</v>
      </c>
      <c r="JC51" s="25">
        <f>IF(ISBLANK(LitRev!JC51),".",LitRev!JC51)</f>
        <v>1</v>
      </c>
      <c r="JD51" s="25">
        <f>IF(ISBLANK(LitRev!JD51),".",LitRev!JD51)</f>
        <v>1</v>
      </c>
      <c r="JE51" s="25">
        <f>IF(ISBLANK(LitRev!JE51),".",LitRev!JE51)</f>
        <v>1</v>
      </c>
      <c r="JF51" s="25">
        <f>IF(ISBLANK(LitRev!JF51),".",LitRev!JF51)</f>
        <v>1</v>
      </c>
      <c r="JG51" s="25">
        <f>IF(ISBLANK(LitRev!JG51),".",LitRev!JG51)</f>
        <v>1</v>
      </c>
      <c r="JH51" s="25">
        <f>IF(ISBLANK(LitRev!JH51),".",LitRev!JH51)</f>
        <v>1</v>
      </c>
      <c r="JI51" s="25">
        <f>IF(ISBLANK(LitRev!JI51),".",LitRev!JI51)</f>
        <v>1</v>
      </c>
      <c r="JJ51" s="25">
        <f>IF(ISBLANK(LitRev!JJ51),".",LitRev!JJ51)</f>
        <v>1</v>
      </c>
      <c r="JK51" s="25">
        <f>IF(ISBLANK(LitRev!JK51),".",LitRev!JK51)</f>
        <v>1</v>
      </c>
      <c r="JL51" s="25">
        <f>IF(ISBLANK(LitRev!JL51),".",LitRev!JL51)</f>
        <v>1</v>
      </c>
      <c r="JM51" s="25">
        <f>IF(ISBLANK(LitRev!JM51),".",LitRev!JM51)</f>
        <v>1</v>
      </c>
      <c r="JN51" s="25">
        <f>IF(ISBLANK(LitRev!JN51),".",LitRev!JN51)</f>
        <v>1</v>
      </c>
      <c r="JO51" s="25">
        <f>IF(ISBLANK(LitRev!JO51),".",LitRev!JO51)</f>
        <v>1</v>
      </c>
      <c r="JP51" s="25">
        <f>IF(ISBLANK(LitRev!JP51),".",LitRev!JP51)</f>
        <v>1</v>
      </c>
      <c r="JQ51" s="25">
        <f>IF(ISBLANK(LitRev!JQ51),".",LitRev!JQ51)</f>
        <v>1</v>
      </c>
      <c r="JR51" s="25">
        <f>IF(ISBLANK(LitRev!JR51),".",LitRev!JR51)</f>
        <v>1</v>
      </c>
      <c r="JS51" s="25">
        <f>IF(ISBLANK(LitRev!JS51),".",LitRev!JS51)</f>
        <v>1</v>
      </c>
      <c r="JT51" s="25">
        <f>IF(ISBLANK(LitRev!JT51),".",LitRev!JT51)</f>
        <v>1</v>
      </c>
      <c r="JU51" s="25">
        <f>IF(ISBLANK(LitRev!JU51),".",LitRev!JU51)</f>
        <v>1</v>
      </c>
      <c r="JV51" s="25">
        <f>IF(ISBLANK(LitRev!JV51),".",LitRev!JV51)</f>
        <v>1</v>
      </c>
      <c r="JW51" s="25">
        <f>IF(ISBLANK(LitRev!JW51),".",LitRev!JW51)</f>
        <v>1</v>
      </c>
      <c r="JX51" s="25">
        <f>IF(ISBLANK(LitRev!JX51),".",LitRev!JX51)</f>
        <v>1</v>
      </c>
      <c r="JY51" s="25">
        <f>IF(ISBLANK(LitRev!JY51),".",LitRev!JY51)</f>
        <v>1</v>
      </c>
      <c r="JZ51" s="25">
        <f>IF(ISBLANK(LitRev!JZ51),".",LitRev!JZ51)</f>
        <v>1</v>
      </c>
      <c r="KA51" s="25">
        <f>IF(ISBLANK(LitRev!KA51),".",LitRev!KA51)</f>
        <v>1</v>
      </c>
      <c r="KB51" s="25">
        <f>IF(ISBLANK(LitRev!KB51),".",LitRev!KB51)</f>
        <v>1</v>
      </c>
      <c r="KC51" s="25">
        <f>IF(ISBLANK(LitRev!KC51),".",LitRev!KC51)</f>
        <v>1</v>
      </c>
      <c r="KD51" s="25">
        <f>IF(ISBLANK(LitRev!KD51),".",LitRev!KD51)</f>
        <v>1</v>
      </c>
      <c r="KE51" s="25">
        <f>IF(ISBLANK(LitRev!KE51),".",LitRev!KE51)</f>
        <v>1</v>
      </c>
      <c r="KF51" s="25">
        <f>IF(ISBLANK(LitRev!KF51),".",LitRev!KF51)</f>
        <v>1</v>
      </c>
      <c r="KG51" s="25">
        <f>IF(ISBLANK(LitRev!KG51),".",LitRev!KG51)</f>
        <v>1</v>
      </c>
      <c r="KH51" s="25">
        <f>IF(ISBLANK(LitRev!KH51),".",LitRev!KH51)</f>
        <v>1</v>
      </c>
      <c r="KI51" s="25">
        <f>IF(ISBLANK(LitRev!KI51),".",LitRev!KI51)</f>
        <v>1</v>
      </c>
      <c r="KJ51" s="25">
        <f>IF(ISBLANK(LitRev!KJ51),".",LitRev!KJ51)</f>
        <v>1</v>
      </c>
      <c r="KK51" s="25">
        <f>IF(ISBLANK(LitRev!KK51),".",LitRev!KK51)</f>
        <v>1</v>
      </c>
      <c r="KL51" s="25">
        <f>IF(ISBLANK(LitRev!KL51),".",LitRev!KL51)</f>
        <v>1</v>
      </c>
      <c r="KM51" s="25">
        <f>IF(ISBLANK(LitRev!KM51),".",LitRev!KM51)</f>
        <v>1</v>
      </c>
      <c r="KN51" s="25">
        <f>IF(ISBLANK(LitRev!KN51),".",LitRev!KN51)</f>
        <v>1</v>
      </c>
      <c r="KO51" s="25">
        <f>IF(ISBLANK(LitRev!KO51),".",LitRev!KO51)</f>
        <v>1</v>
      </c>
      <c r="KP51" s="25">
        <f>IF(ISBLANK(LitRev!KP51),".",LitRev!KP51)</f>
        <v>1</v>
      </c>
      <c r="KQ51" s="25">
        <f>IF(ISBLANK(LitRev!KQ51),".",LitRev!KQ51)</f>
        <v>1</v>
      </c>
      <c r="KR51" s="25">
        <f>IF(ISBLANK(LitRev!KR51),".",LitRev!KR51)</f>
        <v>1</v>
      </c>
      <c r="KS51" s="25">
        <f>IF(ISBLANK(LitRev!KS51),".",LitRev!KS51)</f>
        <v>1</v>
      </c>
      <c r="KT51" s="25">
        <f>IF(ISBLANK(LitRev!KT51),".",LitRev!KT51)</f>
        <v>1</v>
      </c>
      <c r="KU51" s="25">
        <f>IF(ISBLANK(LitRev!KU51),".",LitRev!KU51)</f>
        <v>1</v>
      </c>
      <c r="KV51" s="25">
        <f>IF(ISBLANK(LitRev!KV51),".",LitRev!KV51)</f>
        <v>1</v>
      </c>
      <c r="KW51" s="25">
        <f>IF(ISBLANK(LitRev!KW51),".",LitRev!KW51)</f>
        <v>1</v>
      </c>
      <c r="KX51" s="25">
        <f>IF(ISBLANK(LitRev!KX51),".",LitRev!KX51)</f>
        <v>1</v>
      </c>
      <c r="KY51" s="25">
        <f>IF(ISBLANK(LitRev!KY51),".",LitRev!KY51)</f>
        <v>1</v>
      </c>
      <c r="KZ51" s="25">
        <f>IF(ISBLANK(LitRev!KZ51),".",LitRev!KZ51)</f>
        <v>1</v>
      </c>
      <c r="LA51" s="25">
        <f>IF(ISBLANK(LitRev!LA51),".",LitRev!LA51)</f>
        <v>1</v>
      </c>
      <c r="LB51" s="25">
        <f>IF(ISBLANK(LitRev!LB51),".",LitRev!LB51)</f>
        <v>1</v>
      </c>
      <c r="LC51" s="25">
        <f>IF(ISBLANK(LitRev!LC51),".",LitRev!LC51)</f>
        <v>1</v>
      </c>
      <c r="LD51" s="25">
        <f>IF(ISBLANK(LitRev!LD51),".",LitRev!LD51)</f>
        <v>1</v>
      </c>
      <c r="LE51" s="25">
        <f>IF(ISBLANK(LitRev!LE51),".",LitRev!LE51)</f>
        <v>1</v>
      </c>
      <c r="LF51" s="25">
        <f>IF(ISBLANK(LitRev!LF51),".",LitRev!LF51)</f>
        <v>1</v>
      </c>
      <c r="LG51" s="25">
        <f>IF(ISBLANK(LitRev!LG51),".",LitRev!LG51)</f>
        <v>1</v>
      </c>
      <c r="LH51" s="25">
        <f>IF(ISBLANK(LitRev!LH51),".",LitRev!LH51)</f>
        <v>1</v>
      </c>
      <c r="LI51" s="25">
        <f>IF(ISBLANK(LitRev!LI51),".",LitRev!LI51)</f>
        <v>1</v>
      </c>
      <c r="LJ51" s="25">
        <f>IF(ISBLANK(LitRev!LJ51),".",LitRev!LJ51)</f>
        <v>1</v>
      </c>
      <c r="LK51" s="25">
        <f>IF(ISBLANK(LitRev!LK51),".",LitRev!LK51)</f>
        <v>0</v>
      </c>
      <c r="LL51" s="25">
        <f>IF(ISBLANK(LitRev!LL51),".",LitRev!LL51)</f>
        <v>0</v>
      </c>
      <c r="LM51" s="25">
        <f>IF(ISBLANK(LitRev!LM51),".",LitRev!LM51)</f>
        <v>0</v>
      </c>
      <c r="LN51" s="25">
        <f>IF(ISBLANK(LitRev!LN51),".",LitRev!LN51)</f>
        <v>0</v>
      </c>
      <c r="LO51" s="25">
        <f>IF(ISBLANK(LitRev!LO51),".",LitRev!LO51)</f>
        <v>0</v>
      </c>
      <c r="LP51" s="25">
        <f>IF(ISBLANK(LitRev!LP51),".",LitRev!LP51)</f>
        <v>0</v>
      </c>
      <c r="LQ51" s="25">
        <f>IF(ISBLANK(LitRev!LQ51),".",LitRev!LQ51)</f>
        <v>0</v>
      </c>
      <c r="LR51" s="25">
        <f>IF(ISBLANK(LitRev!LR51),".",LitRev!LR51)</f>
        <v>0</v>
      </c>
      <c r="LS51" s="25">
        <f>IF(ISBLANK(LitRev!LS51),".",LitRev!LS51)</f>
        <v>0</v>
      </c>
      <c r="LT51" s="25">
        <f>IF(ISBLANK(LitRev!LT51),".",LitRev!LT51)</f>
        <v>0</v>
      </c>
      <c r="LU51" s="25">
        <f>IF(ISBLANK(LitRev!LU51),".",LitRev!LU51)</f>
        <v>0</v>
      </c>
      <c r="LV51" s="25">
        <f>IF(ISBLANK(LitRev!LV51),".",LitRev!LV51)</f>
        <v>0</v>
      </c>
      <c r="LW51" s="25">
        <f>IF(ISBLANK(LitRev!LW51),".",LitRev!LW51)</f>
        <v>0</v>
      </c>
      <c r="LX51" s="25">
        <f>IF(ISBLANK(LitRev!LX51),".",LitRev!LX51)</f>
        <v>0</v>
      </c>
      <c r="LY51" s="25">
        <f>IF(ISBLANK(LitRev!LY51),".",LitRev!LY51)</f>
        <v>0</v>
      </c>
      <c r="LZ51" s="25">
        <f>IF(ISBLANK(LitRev!LZ51),".",LitRev!LZ51)</f>
        <v>0</v>
      </c>
      <c r="MA51" s="25">
        <f>IF(ISBLANK(LitRev!MA51),".",LitRev!MA51)</f>
        <v>0</v>
      </c>
      <c r="MB51" s="25">
        <f>IF(ISBLANK(LitRev!MB51),".",LitRev!MB51)</f>
        <v>0</v>
      </c>
      <c r="MC51" s="25">
        <f>IF(ISBLANK(LitRev!MC51),".",LitRev!MC51)</f>
        <v>0</v>
      </c>
      <c r="MD51" s="25">
        <f>IF(ISBLANK(LitRev!MD51),".",LitRev!MD51)</f>
        <v>0</v>
      </c>
      <c r="ME51" s="25">
        <f>IF(ISBLANK(LitRev!ME51),".",LitRev!ME51)</f>
        <v>0</v>
      </c>
      <c r="MF51" s="25">
        <f>IF(ISBLANK(LitRev!MF51),".",LitRev!MF51)</f>
        <v>1</v>
      </c>
      <c r="MG51" s="25">
        <f>IF(ISBLANK(LitRev!MG51),".",LitRev!MG51)</f>
        <v>1</v>
      </c>
      <c r="MH51" s="25">
        <f>IF(ISBLANK(LitRev!MH51),".",LitRev!MH51)</f>
        <v>1</v>
      </c>
      <c r="MI51" s="25">
        <f>IF(ISBLANK(LitRev!MI51),".",LitRev!MI51)</f>
        <v>1</v>
      </c>
      <c r="MJ51" s="25">
        <f>IF(ISBLANK(LitRev!MJ51),".",LitRev!MJ51)</f>
        <v>1</v>
      </c>
      <c r="MK51" s="25">
        <f>IF(ISBLANK(LitRev!MK51),".",LitRev!MK51)</f>
        <v>1</v>
      </c>
      <c r="ML51" s="25">
        <f>IF(ISBLANK(LitRev!ML51),".",LitRev!ML51)</f>
        <v>1</v>
      </c>
      <c r="MM51" s="25">
        <f>IF(ISBLANK(LitRev!MM51),".",LitRev!MM51)</f>
        <v>0</v>
      </c>
      <c r="MN51" s="25">
        <f>IF(ISBLANK(LitRev!MN51),".",LitRev!MN51)</f>
        <v>0</v>
      </c>
      <c r="MO51" s="25">
        <f>IF(ISBLANK(LitRev!MO51),".",LitRev!MO51)</f>
        <v>0</v>
      </c>
      <c r="MP51" s="25">
        <f>IF(ISBLANK(LitRev!MP51),".",LitRev!MP51)</f>
        <v>0</v>
      </c>
      <c r="MQ51" s="25">
        <f>IF(ISBLANK(LitRev!MQ51),".",LitRev!MQ51)</f>
        <v>0</v>
      </c>
      <c r="MR51" s="25">
        <f>IF(ISBLANK(LitRev!MR51),".",LitRev!MR51)</f>
        <v>0</v>
      </c>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5"/>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5"/>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5"/>
      <c r="RK51" s="25"/>
      <c r="RL51" s="25"/>
      <c r="RM51" s="25"/>
      <c r="RN51" s="25"/>
      <c r="RO51" s="25"/>
    </row>
    <row r="52" spans="1:483" x14ac:dyDescent="0.25">
      <c r="A52" s="61" t="s">
        <v>2097</v>
      </c>
      <c r="B52" t="s">
        <v>1972</v>
      </c>
      <c r="C52" s="25" t="str">
        <f>IF(ISBLANK(LitRev!C52),".",LitRev!C52)</f>
        <v>.</v>
      </c>
      <c r="D52" s="25" t="str">
        <f>IF(ISBLANK(LitRev!D52),".",LitRev!D52)</f>
        <v>.</v>
      </c>
      <c r="E52" s="25">
        <f>IF(ISBLANK(LitRev!E52),".",LitRev!E52)</f>
        <v>84</v>
      </c>
      <c r="F52" s="25">
        <f>IF(ISBLANK(LitRev!F52),".",LitRev!F52)</f>
        <v>84</v>
      </c>
      <c r="G52" s="25">
        <f>IF(ISBLANK(LitRev!G52),".",LitRev!G52)</f>
        <v>84</v>
      </c>
      <c r="H52" s="25">
        <f>IF(ISBLANK(LitRev!H52),".",LitRev!H52)</f>
        <v>84</v>
      </c>
      <c r="I52" s="25">
        <f>IF(ISBLANK(LitRev!I52),".",LitRev!I52)</f>
        <v>84</v>
      </c>
      <c r="J52" s="25">
        <f>IF(ISBLANK(LitRev!J52),".",LitRev!J52)</f>
        <v>84</v>
      </c>
      <c r="K52" s="25">
        <f>IF(ISBLANK(LitRev!K52),".",LitRev!K52)</f>
        <v>84</v>
      </c>
      <c r="L52" s="25">
        <f>IF(ISBLANK(LitRev!L52),".",LitRev!L52)</f>
        <v>84</v>
      </c>
      <c r="M52" s="25">
        <f>IF(ISBLANK(LitRev!M52),".",LitRev!M52)</f>
        <v>84</v>
      </c>
      <c r="N52" s="25">
        <f>IF(ISBLANK(LitRev!N52),".",LitRev!N52)</f>
        <v>84</v>
      </c>
      <c r="O52" s="25">
        <f>IF(ISBLANK(LitRev!O52),".",LitRev!O52)</f>
        <v>84</v>
      </c>
      <c r="P52" s="25">
        <f>IF(ISBLANK(LitRev!P52),".",LitRev!P52)</f>
        <v>84</v>
      </c>
      <c r="Q52" s="25">
        <f>IF(ISBLANK(LitRev!Q52),".",LitRev!Q52)</f>
        <v>84</v>
      </c>
      <c r="R52" s="25">
        <f>IF(ISBLANK(LitRev!R52),".",LitRev!R52)</f>
        <v>84</v>
      </c>
      <c r="S52" s="25">
        <f>IF(ISBLANK(LitRev!S52),".",LitRev!S52)</f>
        <v>84</v>
      </c>
      <c r="T52" s="25">
        <f>IF(ISBLANK(LitRev!T52),".",LitRev!T52)</f>
        <v>84</v>
      </c>
      <c r="U52" s="25" t="str">
        <f>IF(ISBLANK(LitRev!U52),".",LitRev!U52)</f>
        <v>.</v>
      </c>
      <c r="V52" s="25" t="str">
        <f>IF(ISBLANK(LitRev!V52),".",LitRev!V52)</f>
        <v>.</v>
      </c>
      <c r="W52" s="25" t="str">
        <f>IF(ISBLANK(LitRev!W52),".",LitRev!W52)</f>
        <v>.</v>
      </c>
      <c r="X52" s="25" t="str">
        <f>IF(ISBLANK(LitRev!X52),".",LitRev!X52)</f>
        <v>.</v>
      </c>
      <c r="Y52" s="25" t="str">
        <f>IF(ISBLANK(LitRev!Y52),".",LitRev!Y52)</f>
        <v>.</v>
      </c>
      <c r="Z52" s="25" t="str">
        <f>IF(ISBLANK(LitRev!Z52),".",LitRev!Z52)</f>
        <v>.</v>
      </c>
      <c r="AA52" s="25" t="str">
        <f>IF(ISBLANK(LitRev!AA52),".",LitRev!AA52)</f>
        <v>.</v>
      </c>
      <c r="AB52" s="25" t="str">
        <f>IF(ISBLANK(LitRev!AB52),".",LitRev!AB52)</f>
        <v>.</v>
      </c>
      <c r="AC52" s="25" t="str">
        <f>IF(ISBLANK(LitRev!AC52),".",LitRev!AC52)</f>
        <v>.</v>
      </c>
      <c r="AD52" s="25" t="str">
        <f>IF(ISBLANK(LitRev!AD52),".",LitRev!AD52)</f>
        <v>.</v>
      </c>
      <c r="AE52" s="25" t="str">
        <f>IF(ISBLANK(LitRev!AE52),".",LitRev!AE52)</f>
        <v>.</v>
      </c>
      <c r="AF52" s="25" t="str">
        <f>IF(ISBLANK(LitRev!AF52),".",LitRev!AF52)</f>
        <v>.</v>
      </c>
      <c r="AG52" s="25" t="str">
        <f>IF(ISBLANK(LitRev!AG52),".",LitRev!AG52)</f>
        <v>.</v>
      </c>
      <c r="AH52" s="25" t="str">
        <f>IF(ISBLANK(LitRev!AH52),".",LitRev!AH52)</f>
        <v>.</v>
      </c>
      <c r="AI52" s="25" t="str">
        <f>IF(ISBLANK(LitRev!AI52),".",LitRev!AI52)</f>
        <v>.</v>
      </c>
      <c r="AJ52" s="25" t="str">
        <f>IF(ISBLANK(LitRev!AJ52),".",LitRev!AJ52)</f>
        <v>.</v>
      </c>
      <c r="AK52" s="25" t="str">
        <f>IF(ISBLANK(LitRev!AK52),".",LitRev!AK52)</f>
        <v>.</v>
      </c>
      <c r="AL52" s="25" t="str">
        <f>IF(ISBLANK(LitRev!AL52),".",LitRev!AL52)</f>
        <v>.</v>
      </c>
      <c r="AM52" s="25" t="str">
        <f>IF(ISBLANK(LitRev!AM52),".",LitRev!AM52)</f>
        <v>.</v>
      </c>
      <c r="AN52" s="25" t="str">
        <f>IF(ISBLANK(LitRev!AN52),".",LitRev!AN52)</f>
        <v>.</v>
      </c>
      <c r="AO52" s="25" t="str">
        <f>IF(ISBLANK(LitRev!AO52),".",LitRev!AO52)</f>
        <v>.</v>
      </c>
      <c r="AP52" s="25" t="str">
        <f>IF(ISBLANK(LitRev!AP52),".",LitRev!AP52)</f>
        <v>.</v>
      </c>
      <c r="AQ52" s="25" t="str">
        <f>IF(ISBLANK(LitRev!AQ52),".",LitRev!AQ52)</f>
        <v>.</v>
      </c>
      <c r="AR52" s="25" t="str">
        <f>IF(ISBLANK(LitRev!AR52),".",LitRev!AR52)</f>
        <v>.</v>
      </c>
      <c r="AS52" s="25" t="str">
        <f>IF(ISBLANK(LitRev!AS52),".",LitRev!AS52)</f>
        <v>.</v>
      </c>
      <c r="AT52" s="25" t="str">
        <f>IF(ISBLANK(LitRev!AT52),".",LitRev!AT52)</f>
        <v>.</v>
      </c>
      <c r="AU52" s="25" t="str">
        <f>IF(ISBLANK(LitRev!AU52),".",LitRev!AU52)</f>
        <v>.</v>
      </c>
      <c r="AV52" s="25" t="str">
        <f>IF(ISBLANK(LitRev!AV52),".",LitRev!AV52)</f>
        <v>.</v>
      </c>
      <c r="AW52" s="25" t="str">
        <f>IF(ISBLANK(LitRev!AW52),".",LitRev!AW52)</f>
        <v>.</v>
      </c>
      <c r="AX52" s="25" t="str">
        <f>IF(ISBLANK(LitRev!AX52),".",LitRev!AX52)</f>
        <v>.</v>
      </c>
      <c r="AY52" s="25" t="str">
        <f>IF(ISBLANK(LitRev!AY52),".",LitRev!AY52)</f>
        <v>.</v>
      </c>
      <c r="AZ52" s="25" t="str">
        <f>IF(ISBLANK(LitRev!AZ52),".",LitRev!AZ52)</f>
        <v>.</v>
      </c>
      <c r="BA52" s="25" t="str">
        <f>IF(ISBLANK(LitRev!BA52),".",LitRev!BA52)</f>
        <v>.</v>
      </c>
      <c r="BB52" s="25" t="str">
        <f>IF(ISBLANK(LitRev!BB52),".",LitRev!BB52)</f>
        <v>.</v>
      </c>
      <c r="BC52" s="25" t="str">
        <f>IF(ISBLANK(LitRev!BC52),".",LitRev!BC52)</f>
        <v>.</v>
      </c>
      <c r="BD52" s="25" t="str">
        <f>IF(ISBLANK(LitRev!BD52),".",LitRev!BD52)</f>
        <v>.</v>
      </c>
      <c r="BE52" s="25" t="str">
        <f>IF(ISBLANK(LitRev!BE52),".",LitRev!BE52)</f>
        <v>.</v>
      </c>
      <c r="BF52" s="25" t="str">
        <f>IF(ISBLANK(LitRev!BF52),".",LitRev!BF52)</f>
        <v>.</v>
      </c>
      <c r="BG52" s="25" t="str">
        <f>IF(ISBLANK(LitRev!BG52),".",LitRev!BG52)</f>
        <v>.</v>
      </c>
      <c r="BH52" s="25" t="str">
        <f>IF(ISBLANK(LitRev!BH52),".",LitRev!BH52)</f>
        <v>.</v>
      </c>
      <c r="BI52" s="25" t="str">
        <f>IF(ISBLANK(LitRev!BI52),".",LitRev!BI52)</f>
        <v>.</v>
      </c>
      <c r="BJ52" s="25" t="str">
        <f>IF(ISBLANK(LitRev!BJ52),".",LitRev!BJ52)</f>
        <v>.</v>
      </c>
      <c r="BK52" s="25" t="str">
        <f>IF(ISBLANK(LitRev!BK52),".",LitRev!BK52)</f>
        <v>.</v>
      </c>
      <c r="BL52" s="25" t="str">
        <f>IF(ISBLANK(LitRev!BL52),".",LitRev!BL52)</f>
        <v>.</v>
      </c>
      <c r="BM52" s="25" t="str">
        <f>IF(ISBLANK(LitRev!BM52),".",LitRev!BM52)</f>
        <v>.</v>
      </c>
      <c r="BN52" s="25" t="str">
        <f>IF(ISBLANK(LitRev!BN52),".",LitRev!BN52)</f>
        <v>.</v>
      </c>
      <c r="BO52" s="25" t="str">
        <f>IF(ISBLANK(LitRev!BO52),".",LitRev!BO52)</f>
        <v>.</v>
      </c>
      <c r="BP52" s="25" t="str">
        <f>IF(ISBLANK(LitRev!BP52),".",LitRev!BP52)</f>
        <v>.</v>
      </c>
      <c r="BQ52" s="25" t="str">
        <f>IF(ISBLANK(LitRev!BQ52),".",LitRev!BQ52)</f>
        <v>.</v>
      </c>
      <c r="BR52" s="25" t="str">
        <f>IF(ISBLANK(LitRev!BR52),".",LitRev!BR52)</f>
        <v>.</v>
      </c>
      <c r="BS52" s="25" t="str">
        <f>IF(ISBLANK(LitRev!BS52),".",LitRev!BS52)</f>
        <v>.</v>
      </c>
      <c r="BT52" s="25">
        <f>IF(ISBLANK(LitRev!BT52),".",LitRev!BT52)</f>
        <v>62</v>
      </c>
      <c r="BU52" s="25">
        <f>IF(ISBLANK(LitRev!BU52),".",LitRev!BU52)</f>
        <v>62</v>
      </c>
      <c r="BV52" s="25">
        <f>IF(ISBLANK(LitRev!BV52),".",LitRev!BV52)</f>
        <v>62</v>
      </c>
      <c r="BW52" s="25">
        <f>IF(ISBLANK(LitRev!BW52),".",LitRev!BW52)</f>
        <v>62</v>
      </c>
      <c r="BX52" s="25">
        <f>IF(ISBLANK(LitRev!BX52),".",LitRev!BX52)</f>
        <v>62</v>
      </c>
      <c r="BY52" s="25">
        <f>IF(ISBLANK(LitRev!BY52),".",LitRev!BY52)</f>
        <v>62</v>
      </c>
      <c r="BZ52" s="25" t="str">
        <f>IF(ISBLANK(LitRev!BZ52),".",LitRev!BZ52)</f>
        <v>.</v>
      </c>
      <c r="CA52" s="25" t="str">
        <f>IF(ISBLANK(LitRev!CA52),".",LitRev!CA52)</f>
        <v>.</v>
      </c>
      <c r="CB52" s="25">
        <f>IF(ISBLANK(LitRev!CB52),".",LitRev!CB52)</f>
        <v>54</v>
      </c>
      <c r="CC52" s="25">
        <f>IF(ISBLANK(LitRev!CC52),".",LitRev!CC52)</f>
        <v>67</v>
      </c>
      <c r="CD52" s="25">
        <f>IF(ISBLANK(LitRev!CD52),".",LitRev!CD52)</f>
        <v>108</v>
      </c>
      <c r="CE52" s="25">
        <f>IF(ISBLANK(LitRev!CE52),".",LitRev!CE52)</f>
        <v>148</v>
      </c>
      <c r="CF52" s="25">
        <f>IF(ISBLANK(LitRev!CF52),".",LitRev!CF52)</f>
        <v>80</v>
      </c>
      <c r="CG52" s="25">
        <f>IF(ISBLANK(LitRev!CG52),".",LitRev!CG52)</f>
        <v>80</v>
      </c>
      <c r="CH52" s="25">
        <f>IF(ISBLANK(LitRev!CH52),".",LitRev!CH52)</f>
        <v>80</v>
      </c>
      <c r="CI52" s="25">
        <f>IF(ISBLANK(LitRev!CI52),".",LitRev!CI52)</f>
        <v>101</v>
      </c>
      <c r="CJ52" s="25">
        <f>IF(ISBLANK(LitRev!CJ52),".",LitRev!CJ52)</f>
        <v>101</v>
      </c>
      <c r="CK52" s="25">
        <f>IF(ISBLANK(LitRev!CK52),".",LitRev!CK52)</f>
        <v>101</v>
      </c>
      <c r="CL52" s="25" t="str">
        <f>IF(ISBLANK(LitRev!CL52),".",LitRev!CL52)</f>
        <v>.</v>
      </c>
      <c r="CM52" s="25" t="str">
        <f>IF(ISBLANK(LitRev!CM52),".",LitRev!CM52)</f>
        <v>.</v>
      </c>
      <c r="CN52" s="25" t="str">
        <f>IF(ISBLANK(LitRev!CN52),".",LitRev!CN52)</f>
        <v>.</v>
      </c>
      <c r="CO52" s="25" t="str">
        <f>IF(ISBLANK(LitRev!CO52),".",LitRev!CO52)</f>
        <v>.</v>
      </c>
      <c r="CP52" s="25" t="str">
        <f>IF(ISBLANK(LitRev!CP52),".",LitRev!CP52)</f>
        <v>.</v>
      </c>
      <c r="CQ52" s="25" t="str">
        <f>IF(ISBLANK(LitRev!CQ52),".",LitRev!CQ52)</f>
        <v>.</v>
      </c>
      <c r="CR52" s="25" t="str">
        <f>IF(ISBLANK(LitRev!CR52),".",LitRev!CR52)</f>
        <v>.</v>
      </c>
      <c r="CS52" s="25" t="str">
        <f>IF(ISBLANK(LitRev!CS52),".",LitRev!CS52)</f>
        <v>.</v>
      </c>
      <c r="CT52" s="25">
        <f>IF(ISBLANK(LitRev!CT52),".",LitRev!CT52)</f>
        <v>60</v>
      </c>
      <c r="CU52" s="25">
        <f>IF(ISBLANK(LitRev!CU52),".",LitRev!CU52)</f>
        <v>60</v>
      </c>
      <c r="CV52" s="25">
        <f>IF(ISBLANK(LitRev!CV52),".",LitRev!CV52)</f>
        <v>60</v>
      </c>
      <c r="CW52" s="25">
        <f>IF(ISBLANK(LitRev!CW52),".",LitRev!CW52)</f>
        <v>60</v>
      </c>
      <c r="CX52" s="25">
        <f>IF(ISBLANK(LitRev!CX52),".",LitRev!CX52)</f>
        <v>60</v>
      </c>
      <c r="CY52" s="25">
        <f>IF(ISBLANK(LitRev!CY52),".",LitRev!CY52)</f>
        <v>120</v>
      </c>
      <c r="CZ52" s="25">
        <f>IF(ISBLANK(LitRev!CZ52),".",LitRev!CZ52)</f>
        <v>60</v>
      </c>
      <c r="DA52" s="25">
        <f>IF(ISBLANK(LitRev!DA52),".",LitRev!DA52)</f>
        <v>120</v>
      </c>
      <c r="DB52" s="25" t="str">
        <f>IF(ISBLANK(LitRev!DB52),".",LitRev!DB52)</f>
        <v>.</v>
      </c>
      <c r="DC52" s="25" t="str">
        <f>IF(ISBLANK(LitRev!DC52),".",LitRev!DC52)</f>
        <v>.</v>
      </c>
      <c r="DD52" s="25" t="str">
        <f>IF(ISBLANK(LitRev!DD52),".",LitRev!DD52)</f>
        <v>.</v>
      </c>
      <c r="DE52" s="25" t="str">
        <f>IF(ISBLANK(LitRev!DE52),".",LitRev!DE52)</f>
        <v>.</v>
      </c>
      <c r="DF52" s="25">
        <f>IF(ISBLANK(LitRev!DF52),".",LitRev!DF52)</f>
        <v>112</v>
      </c>
      <c r="DG52" s="25">
        <f>IF(ISBLANK(LitRev!DG52),".",LitRev!DG52)</f>
        <v>112</v>
      </c>
      <c r="DH52" s="25">
        <f>IF(ISBLANK(LitRev!DH52),".",LitRev!DH52)</f>
        <v>112</v>
      </c>
      <c r="DI52" s="25">
        <f>IF(ISBLANK(LitRev!DI52),".",LitRev!DI52)</f>
        <v>112</v>
      </c>
      <c r="DJ52" s="25" t="str">
        <f>IF(ISBLANK(LitRev!DJ52),".",LitRev!DJ52)</f>
        <v>.</v>
      </c>
      <c r="DK52" s="25" t="str">
        <f>IF(ISBLANK(LitRev!DK52),".",LitRev!DK52)</f>
        <v>.</v>
      </c>
      <c r="DL52" s="25" t="str">
        <f>IF(ISBLANK(LitRev!DL52),".",LitRev!DL52)</f>
        <v>.</v>
      </c>
      <c r="DM52" s="25" t="str">
        <f>IF(ISBLANK(LitRev!DM52),".",LitRev!DM52)</f>
        <v>.</v>
      </c>
      <c r="DN52" s="25" t="str">
        <f>IF(ISBLANK(LitRev!DN52),".",LitRev!DN52)</f>
        <v>.</v>
      </c>
      <c r="DO52" s="25" t="str">
        <f>IF(ISBLANK(LitRev!DO52),".",LitRev!DO52)</f>
        <v>.</v>
      </c>
      <c r="DP52" s="25" t="str">
        <f>IF(ISBLANK(LitRev!DP52),".",LitRev!DP52)</f>
        <v>.</v>
      </c>
      <c r="DQ52" s="25" t="str">
        <f>IF(ISBLANK(LitRev!DQ52),".",LitRev!DQ52)</f>
        <v>.</v>
      </c>
      <c r="DR52" s="25" t="str">
        <f>IF(ISBLANK(LitRev!DR52),".",LitRev!DR52)</f>
        <v>.</v>
      </c>
      <c r="DS52" s="25" t="str">
        <f>IF(ISBLANK(LitRev!DS52),".",LitRev!DS52)</f>
        <v>.</v>
      </c>
      <c r="DT52" s="25" t="str">
        <f>IF(ISBLANK(LitRev!DT52),".",LitRev!DT52)</f>
        <v>.</v>
      </c>
      <c r="DU52" s="25" t="str">
        <f>IF(ISBLANK(LitRev!DU52),".",LitRev!DU52)</f>
        <v>.</v>
      </c>
      <c r="DV52" s="25" t="str">
        <f>IF(ISBLANK(LitRev!DV52),".",LitRev!DV52)</f>
        <v>.</v>
      </c>
      <c r="DW52" s="25" t="str">
        <f>IF(ISBLANK(LitRev!DW52),".",LitRev!DW52)</f>
        <v>.</v>
      </c>
      <c r="DX52" s="25" t="str">
        <f>IF(ISBLANK(LitRev!DX52),".",LitRev!DX52)</f>
        <v>.</v>
      </c>
      <c r="DY52" s="25" t="str">
        <f>IF(ISBLANK(LitRev!DY52),".",LitRev!DY52)</f>
        <v>.</v>
      </c>
      <c r="DZ52" s="25" t="str">
        <f>IF(ISBLANK(LitRev!DZ52),".",LitRev!DZ52)</f>
        <v>.</v>
      </c>
      <c r="EA52" s="25" t="str">
        <f>IF(ISBLANK(LitRev!EA52),".",LitRev!EA52)</f>
        <v>.</v>
      </c>
      <c r="EB52" s="25" t="str">
        <f>IF(ISBLANK(LitRev!EB52),".",LitRev!EB52)</f>
        <v>.</v>
      </c>
      <c r="EC52" s="25" t="str">
        <f>IF(ISBLANK(LitRev!EC52),".",LitRev!EC52)</f>
        <v>.</v>
      </c>
      <c r="ED52" s="25" t="str">
        <f>IF(ISBLANK(LitRev!ED52),".",LitRev!ED52)</f>
        <v>.</v>
      </c>
      <c r="EE52" s="25" t="str">
        <f>IF(ISBLANK(LitRev!EE52),".",LitRev!EE52)</f>
        <v>.</v>
      </c>
      <c r="EF52" s="25" t="str">
        <f>IF(ISBLANK(LitRev!EF52),".",LitRev!EF52)</f>
        <v>.</v>
      </c>
      <c r="EG52" s="25" t="str">
        <f>IF(ISBLANK(LitRev!EG52),".",LitRev!EG52)</f>
        <v>.</v>
      </c>
      <c r="EH52" s="25" t="str">
        <f>IF(ISBLANK(LitRev!EH52),".",LitRev!EH52)</f>
        <v>.</v>
      </c>
      <c r="EI52" s="25" t="str">
        <f>IF(ISBLANK(LitRev!EI52),".",LitRev!EI52)</f>
        <v>.</v>
      </c>
      <c r="EJ52" s="25" t="str">
        <f>IF(ISBLANK(LitRev!EJ52),".",LitRev!EJ52)</f>
        <v>.</v>
      </c>
      <c r="EK52" s="25" t="str">
        <f>IF(ISBLANK(LitRev!EK52),".",LitRev!EK52)</f>
        <v>.</v>
      </c>
      <c r="EL52" s="25" t="str">
        <f>IF(ISBLANK(LitRev!EL52),".",LitRev!EL52)</f>
        <v>.</v>
      </c>
      <c r="EM52" s="25" t="str">
        <f>IF(ISBLANK(LitRev!EM52),".",LitRev!EM52)</f>
        <v>.</v>
      </c>
      <c r="EN52" s="25" t="str">
        <f>IF(ISBLANK(LitRev!EN52),".",LitRev!EN52)</f>
        <v>.</v>
      </c>
      <c r="EO52" s="25" t="str">
        <f>IF(ISBLANK(LitRev!EO52),".",LitRev!EO52)</f>
        <v>.</v>
      </c>
      <c r="EP52" s="25" t="str">
        <f>IF(ISBLANK(LitRev!EP52),".",LitRev!EP52)</f>
        <v>.</v>
      </c>
      <c r="EQ52" s="25" t="str">
        <f>IF(ISBLANK(LitRev!EQ52),".",LitRev!EQ52)</f>
        <v>.</v>
      </c>
      <c r="ER52" s="25" t="str">
        <f>IF(ISBLANK(LitRev!ER52),".",LitRev!ER52)</f>
        <v>.</v>
      </c>
      <c r="ES52" s="25" t="str">
        <f>IF(ISBLANK(LitRev!ES52),".",LitRev!ES52)</f>
        <v>.</v>
      </c>
      <c r="ET52" s="25" t="str">
        <f>IF(ISBLANK(LitRev!ET52),".",LitRev!ET52)</f>
        <v>.</v>
      </c>
      <c r="EU52" s="25" t="str">
        <f>IF(ISBLANK(LitRev!EU52),".",LitRev!EU52)</f>
        <v>.</v>
      </c>
      <c r="EV52" s="25" t="str">
        <f>IF(ISBLANK(LitRev!EV52),".",LitRev!EV52)</f>
        <v>.</v>
      </c>
      <c r="EW52" s="25" t="str">
        <f>IF(ISBLANK(LitRev!EW52),".",LitRev!EW52)</f>
        <v>.</v>
      </c>
      <c r="EX52" s="25" t="str">
        <f>IF(ISBLANK(LitRev!EX52),".",LitRev!EX52)</f>
        <v>.</v>
      </c>
      <c r="EY52" s="25" t="str">
        <f>IF(ISBLANK(LitRev!EY52),".",LitRev!EY52)</f>
        <v>.</v>
      </c>
      <c r="EZ52" s="25" t="str">
        <f>IF(ISBLANK(LitRev!EZ52),".",LitRev!EZ52)</f>
        <v>.</v>
      </c>
      <c r="FA52" s="25" t="str">
        <f>IF(ISBLANK(LitRev!FA52),".",LitRev!FA52)</f>
        <v>.</v>
      </c>
      <c r="FB52" s="25" t="str">
        <f>IF(ISBLANK(LitRev!FB52),".",LitRev!FB52)</f>
        <v>.</v>
      </c>
      <c r="FC52" s="25" t="str">
        <f>IF(ISBLANK(LitRev!FC52),".",LitRev!FC52)</f>
        <v>.</v>
      </c>
      <c r="FD52" s="25" t="str">
        <f>IF(ISBLANK(LitRev!FD52),".",LitRev!FD52)</f>
        <v>.</v>
      </c>
      <c r="FE52" s="25" t="str">
        <f>IF(ISBLANK(LitRev!FE52),".",LitRev!FE52)</f>
        <v>.</v>
      </c>
      <c r="FF52" s="25" t="str">
        <f>IF(ISBLANK(LitRev!FF52),".",LitRev!FF52)</f>
        <v>.</v>
      </c>
      <c r="FG52" s="25" t="str">
        <f>IF(ISBLANK(LitRev!FG52),".",LitRev!FG52)</f>
        <v>.</v>
      </c>
      <c r="FH52" s="25" t="str">
        <f>IF(ISBLANK(LitRev!FH52),".",LitRev!FH52)</f>
        <v>.</v>
      </c>
      <c r="FI52" s="25" t="str">
        <f>IF(ISBLANK(LitRev!FI52),".",LitRev!FI52)</f>
        <v>.</v>
      </c>
      <c r="FJ52" s="25" t="str">
        <f>IF(ISBLANK(LitRev!FJ52),".",LitRev!FJ52)</f>
        <v>.</v>
      </c>
      <c r="FK52" s="25" t="str">
        <f>IF(ISBLANK(LitRev!FK52),".",LitRev!FK52)</f>
        <v>.</v>
      </c>
      <c r="FL52" s="25" t="str">
        <f>IF(ISBLANK(LitRev!FL52),".",LitRev!FL52)</f>
        <v>.</v>
      </c>
      <c r="FM52" s="25" t="str">
        <f>IF(ISBLANK(LitRev!FM52),".",LitRev!FM52)</f>
        <v>.</v>
      </c>
      <c r="FN52" s="25" t="str">
        <f>IF(ISBLANK(LitRev!FN52),".",LitRev!FN52)</f>
        <v>.</v>
      </c>
      <c r="FO52" s="25" t="str">
        <f>IF(ISBLANK(LitRev!FO52),".",LitRev!FO52)</f>
        <v>.</v>
      </c>
      <c r="FP52" s="25" t="str">
        <f>IF(ISBLANK(LitRev!FP52),".",LitRev!FP52)</f>
        <v>.</v>
      </c>
      <c r="FQ52" s="25" t="str">
        <f>IF(ISBLANK(LitRev!FQ52),".",LitRev!FQ52)</f>
        <v>.</v>
      </c>
      <c r="FR52" s="25" t="str">
        <f>IF(ISBLANK(LitRev!FR52),".",LitRev!FR52)</f>
        <v>.</v>
      </c>
      <c r="FS52" s="25" t="str">
        <f>IF(ISBLANK(LitRev!FS52),".",LitRev!FS52)</f>
        <v>.</v>
      </c>
      <c r="FT52" s="25" t="str">
        <f>IF(ISBLANK(LitRev!FT52),".",LitRev!FT52)</f>
        <v>.</v>
      </c>
      <c r="FU52" s="25" t="str">
        <f>IF(ISBLANK(LitRev!FU52),".",LitRev!FU52)</f>
        <v>.</v>
      </c>
      <c r="FV52" s="25" t="str">
        <f>IF(ISBLANK(LitRev!FV52),".",LitRev!FV52)</f>
        <v>.</v>
      </c>
      <c r="FW52" s="25" t="str">
        <f>IF(ISBLANK(LitRev!FW52),".",LitRev!FW52)</f>
        <v>.</v>
      </c>
      <c r="FX52" s="25" t="str">
        <f>IF(ISBLANK(LitRev!FX52),".",LitRev!FX52)</f>
        <v>.</v>
      </c>
      <c r="FY52" s="25" t="str">
        <f>IF(ISBLANK(LitRev!FY52),".",LitRev!FY52)</f>
        <v>.</v>
      </c>
      <c r="FZ52" s="25" t="str">
        <f>IF(ISBLANK(LitRev!FZ52),".",LitRev!FZ52)</f>
        <v>.</v>
      </c>
      <c r="GA52" s="25" t="str">
        <f>IF(ISBLANK(LitRev!GA52),".",LitRev!GA52)</f>
        <v>.</v>
      </c>
      <c r="GB52" s="25" t="str">
        <f>IF(ISBLANK(LitRev!GB52),".",LitRev!GB52)</f>
        <v>.</v>
      </c>
      <c r="GC52" s="25" t="str">
        <f>IF(ISBLANK(LitRev!GC52),".",LitRev!GC52)</f>
        <v>.</v>
      </c>
      <c r="GD52" s="25" t="str">
        <f>IF(ISBLANK(LitRev!GD52),".",LitRev!GD52)</f>
        <v>.</v>
      </c>
      <c r="GE52" s="25" t="str">
        <f>IF(ISBLANK(LitRev!GE52),".",LitRev!GE52)</f>
        <v>.</v>
      </c>
      <c r="GF52" s="25" t="str">
        <f>IF(ISBLANK(LitRev!GF52),".",LitRev!GF52)</f>
        <v>.</v>
      </c>
      <c r="GG52" s="25" t="str">
        <f>IF(ISBLANK(LitRev!GG52),".",LitRev!GG52)</f>
        <v>.</v>
      </c>
      <c r="GH52" s="25">
        <f>IF(ISBLANK(LitRev!GH52),".",LitRev!GH52)</f>
        <v>60</v>
      </c>
      <c r="GI52" s="25">
        <f>IF(ISBLANK(LitRev!GI52),".",LitRev!GI52)</f>
        <v>60</v>
      </c>
      <c r="GJ52" s="25">
        <f>IF(ISBLANK(LitRev!GJ52),".",LitRev!GJ52)</f>
        <v>60</v>
      </c>
      <c r="GK52" s="25">
        <f>IF(ISBLANK(LitRev!GK52),".",LitRev!GK52)</f>
        <v>60</v>
      </c>
      <c r="GL52" s="25">
        <f>IF(ISBLANK(LitRev!GL52),".",LitRev!GL52)</f>
        <v>60</v>
      </c>
      <c r="GM52" s="25">
        <f>IF(ISBLANK(LitRev!GM52),".",LitRev!GM52)</f>
        <v>60</v>
      </c>
      <c r="GN52" s="25">
        <f>IF(ISBLANK(LitRev!GN52),".",LitRev!GN52)</f>
        <v>60</v>
      </c>
      <c r="GO52" s="25">
        <f>IF(ISBLANK(LitRev!GO52),".",LitRev!GO52)</f>
        <v>60</v>
      </c>
      <c r="GP52" s="25" t="str">
        <f>IF(ISBLANK(LitRev!GP52),".",LitRev!GP52)</f>
        <v>.</v>
      </c>
      <c r="GQ52" s="25" t="str">
        <f>IF(ISBLANK(LitRev!GQ52),".",LitRev!GQ52)</f>
        <v>.</v>
      </c>
      <c r="GR52" s="25" t="str">
        <f>IF(ISBLANK(LitRev!GR52),".",LitRev!GR52)</f>
        <v>.</v>
      </c>
      <c r="GS52" s="25" t="str">
        <f>IF(ISBLANK(LitRev!GS52),".",LitRev!GS52)</f>
        <v>.</v>
      </c>
      <c r="GT52" s="25" t="str">
        <f>IF(ISBLANK(LitRev!GT52),".",LitRev!GT52)</f>
        <v>.</v>
      </c>
      <c r="GU52" s="25">
        <f>IF(ISBLANK(LitRev!GU52),".",LitRev!GU52)</f>
        <v>84</v>
      </c>
      <c r="GV52" s="25">
        <f>IF(ISBLANK(LitRev!GV52),".",LitRev!GV52)</f>
        <v>105</v>
      </c>
      <c r="GW52" s="25">
        <f>IF(ISBLANK(LitRev!GW52),".",LitRev!GW52)</f>
        <v>63</v>
      </c>
      <c r="GX52" s="25">
        <f>IF(ISBLANK(LitRev!GX52),".",LitRev!GX52)</f>
        <v>84</v>
      </c>
      <c r="GY52" s="25">
        <f>IF(ISBLANK(LitRev!GY52),".",LitRev!GY52)</f>
        <v>105</v>
      </c>
      <c r="GZ52" s="25">
        <f>IF(ISBLANK(LitRev!GZ52),".",LitRev!GZ52)</f>
        <v>63</v>
      </c>
      <c r="HA52" s="25" t="str">
        <f>IF(ISBLANK(LitRev!HA52),".",LitRev!HA52)</f>
        <v>.</v>
      </c>
      <c r="HB52" s="25" t="str">
        <f>IF(ISBLANK(LitRev!HB52),".",LitRev!HB52)</f>
        <v>.</v>
      </c>
      <c r="HC52" s="25" t="str">
        <f>IF(ISBLANK(LitRev!HC52),".",LitRev!HC52)</f>
        <v>.</v>
      </c>
      <c r="HD52" s="25" t="str">
        <f>IF(ISBLANK(LitRev!HD52),".",LitRev!HD52)</f>
        <v>.</v>
      </c>
      <c r="HE52" s="25">
        <f>IF(ISBLANK(LitRev!HE52),".",LitRev!HE52)</f>
        <v>58.38</v>
      </c>
      <c r="HF52" s="25">
        <f>IF(ISBLANK(LitRev!HF52),".",LitRev!HF52)</f>
        <v>58.38</v>
      </c>
      <c r="HG52" s="25" t="str">
        <f>IF(ISBLANK(LitRev!HG52),".",LitRev!HG52)</f>
        <v>.</v>
      </c>
      <c r="HH52" s="25" t="str">
        <f>IF(ISBLANK(LitRev!HH52),".",LitRev!HH52)</f>
        <v>.</v>
      </c>
      <c r="HI52" s="25" t="str">
        <f>IF(ISBLANK(LitRev!HI52),".",LitRev!HI52)</f>
        <v>.</v>
      </c>
      <c r="HJ52" s="25" t="str">
        <f>IF(ISBLANK(LitRev!HJ52),".",LitRev!HJ52)</f>
        <v>.</v>
      </c>
      <c r="HK52" s="25" t="str">
        <f>IF(ISBLANK(LitRev!HK52),".",LitRev!HK52)</f>
        <v>.</v>
      </c>
      <c r="HL52" s="25" t="str">
        <f>IF(ISBLANK(LitRev!HL52),".",LitRev!HL52)</f>
        <v>.</v>
      </c>
      <c r="HM52" s="25" t="str">
        <f>IF(ISBLANK(LitRev!HM52),".",LitRev!HM52)</f>
        <v>.</v>
      </c>
      <c r="HN52" s="25" t="str">
        <f>IF(ISBLANK(LitRev!HN52),".",LitRev!HN52)</f>
        <v>.</v>
      </c>
      <c r="HO52" s="25" t="str">
        <f>IF(ISBLANK(LitRev!HO52),".",LitRev!HO52)</f>
        <v>.</v>
      </c>
      <c r="HP52" s="25" t="str">
        <f>IF(ISBLANK(LitRev!HP52),".",LitRev!HP52)</f>
        <v>.</v>
      </c>
      <c r="HQ52" s="25" t="str">
        <f>IF(ISBLANK(LitRev!HQ52),".",LitRev!HQ52)</f>
        <v>.</v>
      </c>
      <c r="HR52" s="25" t="str">
        <f>IF(ISBLANK(LitRev!HR52),".",LitRev!HR52)</f>
        <v>.</v>
      </c>
      <c r="HS52" s="25" t="str">
        <f>IF(ISBLANK(LitRev!HS52),".",LitRev!HS52)</f>
        <v>.</v>
      </c>
      <c r="HT52" s="25" t="str">
        <f>IF(ISBLANK(LitRev!HT52),".",LitRev!HT52)</f>
        <v>.</v>
      </c>
      <c r="HU52" s="25" t="str">
        <f>IF(ISBLANK(LitRev!HU52),".",LitRev!HU52)</f>
        <v>.</v>
      </c>
      <c r="HV52" s="25" t="str">
        <f>IF(ISBLANK(LitRev!HV52),".",LitRev!HV52)</f>
        <v>.</v>
      </c>
      <c r="HW52" s="25" t="str">
        <f>IF(ISBLANK(LitRev!HW52),".",LitRev!HW52)</f>
        <v>.</v>
      </c>
      <c r="HX52" s="25" t="str">
        <f>IF(ISBLANK(LitRev!HX52),".",LitRev!HX52)</f>
        <v>.</v>
      </c>
      <c r="HY52" s="25" t="str">
        <f>IF(ISBLANK(LitRev!HY52),".",LitRev!HY52)</f>
        <v>.</v>
      </c>
      <c r="HZ52" s="25" t="str">
        <f>IF(ISBLANK(LitRev!HZ52),".",LitRev!HZ52)</f>
        <v>.</v>
      </c>
      <c r="IA52" s="25">
        <f>IF(ISBLANK(LitRev!IA52),".",LitRev!IA52)</f>
        <v>105</v>
      </c>
      <c r="IB52" s="25">
        <f>IF(ISBLANK(LitRev!IB52),".",LitRev!IB52)</f>
        <v>105</v>
      </c>
      <c r="IC52" s="25">
        <f>IF(ISBLANK(LitRev!IC52),".",LitRev!IC52)</f>
        <v>75</v>
      </c>
      <c r="ID52" s="25">
        <f>IF(ISBLANK(LitRev!ID52),".",LitRev!ID52)</f>
        <v>105</v>
      </c>
      <c r="IE52" s="25" t="str">
        <f>IF(ISBLANK(LitRev!IE52),".",LitRev!IE52)</f>
        <v>.</v>
      </c>
      <c r="IF52" s="25" t="str">
        <f>IF(ISBLANK(LitRev!IF52),".",LitRev!IF52)</f>
        <v>.</v>
      </c>
      <c r="IG52" s="25">
        <f>IF(ISBLANK(LitRev!IG52),".",LitRev!IG52)</f>
        <v>40</v>
      </c>
      <c r="IH52" s="25">
        <f>IF(ISBLANK(LitRev!IH52),".",LitRev!IH52)</f>
        <v>60</v>
      </c>
      <c r="II52" s="25">
        <f>IF(ISBLANK(LitRev!II52),".",LitRev!II52)</f>
        <v>80</v>
      </c>
      <c r="IJ52" s="25">
        <f>IF(ISBLANK(LitRev!IJ52),".",LitRev!IJ52)</f>
        <v>100</v>
      </c>
      <c r="IK52" s="25">
        <f>IF(ISBLANK(LitRev!IK52),".",LitRev!IK52)</f>
        <v>120</v>
      </c>
      <c r="IL52" s="25">
        <f>IF(ISBLANK(LitRev!IL52),".",LitRev!IL52)</f>
        <v>120</v>
      </c>
      <c r="IM52" s="25">
        <f>IF(ISBLANK(LitRev!IM52),".",LitRev!IM52)</f>
        <v>120</v>
      </c>
      <c r="IN52" s="25">
        <f>IF(ISBLANK(LitRev!IN52),".",LitRev!IN52)</f>
        <v>120</v>
      </c>
      <c r="IO52" s="25">
        <f>IF(ISBLANK(LitRev!IO52),".",LitRev!IO52)</f>
        <v>120</v>
      </c>
      <c r="IP52" s="25">
        <f>IF(ISBLANK(LitRev!IP52),".",LitRev!IP52)</f>
        <v>120</v>
      </c>
      <c r="IQ52" s="25">
        <f>IF(ISBLANK(LitRev!IQ52),".",LitRev!IQ52)</f>
        <v>120</v>
      </c>
      <c r="IR52" s="25">
        <f>IF(ISBLANK(LitRev!IR52),".",LitRev!IR52)</f>
        <v>120</v>
      </c>
      <c r="IS52" s="25">
        <f>IF(ISBLANK(LitRev!IS52),".",LitRev!IS52)</f>
        <v>120</v>
      </c>
      <c r="IT52" s="25">
        <f>IF(ISBLANK(LitRev!IT52),".",LitRev!IT52)</f>
        <v>120</v>
      </c>
      <c r="IU52" s="25">
        <f>IF(ISBLANK(LitRev!IU52),".",LitRev!IU52)</f>
        <v>120</v>
      </c>
      <c r="IV52" s="25">
        <f>IF(ISBLANK(LitRev!IV52),".",LitRev!IV52)</f>
        <v>120</v>
      </c>
      <c r="IW52" s="25">
        <f>IF(ISBLANK(LitRev!IW52),".",LitRev!IW52)</f>
        <v>120</v>
      </c>
      <c r="IX52" s="25">
        <f>IF(ISBLANK(LitRev!IX52),".",LitRev!IX52)</f>
        <v>120</v>
      </c>
      <c r="IY52" s="25">
        <f>IF(ISBLANK(LitRev!IY52),".",LitRev!IY52)</f>
        <v>120</v>
      </c>
      <c r="IZ52" s="25">
        <f>IF(ISBLANK(LitRev!IZ52),".",LitRev!IZ52)</f>
        <v>120</v>
      </c>
      <c r="JA52" s="25">
        <f>IF(ISBLANK(LitRev!JA52),".",LitRev!JA52)</f>
        <v>120</v>
      </c>
      <c r="JB52" s="25">
        <f>IF(ISBLANK(LitRev!JB52),".",LitRev!JB52)</f>
        <v>40</v>
      </c>
      <c r="JC52" s="25">
        <f>IF(ISBLANK(LitRev!JC52),".",LitRev!JC52)</f>
        <v>60</v>
      </c>
      <c r="JD52" s="25">
        <f>IF(ISBLANK(LitRev!JD52),".",LitRev!JD52)</f>
        <v>40</v>
      </c>
      <c r="JE52" s="25">
        <f>IF(ISBLANK(LitRev!JE52),".",LitRev!JE52)</f>
        <v>60</v>
      </c>
      <c r="JF52" s="25">
        <f>IF(ISBLANK(LitRev!JF52),".",LitRev!JF52)</f>
        <v>80</v>
      </c>
      <c r="JG52" s="25">
        <f>IF(ISBLANK(LitRev!JG52),".",LitRev!JG52)</f>
        <v>100</v>
      </c>
      <c r="JH52" s="25">
        <f>IF(ISBLANK(LitRev!JH52),".",LitRev!JH52)</f>
        <v>120</v>
      </c>
      <c r="JI52" s="25">
        <f>IF(ISBLANK(LitRev!JI52),".",LitRev!JI52)</f>
        <v>40</v>
      </c>
      <c r="JJ52" s="25">
        <f>IF(ISBLANK(LitRev!JJ52),".",LitRev!JJ52)</f>
        <v>60</v>
      </c>
      <c r="JK52" s="25">
        <f>IF(ISBLANK(LitRev!JK52),".",LitRev!JK52)</f>
        <v>80</v>
      </c>
      <c r="JL52" s="25">
        <f>IF(ISBLANK(LitRev!JL52),".",LitRev!JL52)</f>
        <v>100</v>
      </c>
      <c r="JM52" s="25">
        <f>IF(ISBLANK(LitRev!JM52),".",LitRev!JM52)</f>
        <v>120</v>
      </c>
      <c r="JN52" s="25">
        <f>IF(ISBLANK(LitRev!JN52),".",LitRev!JN52)</f>
        <v>40</v>
      </c>
      <c r="JO52" s="25">
        <f>IF(ISBLANK(LitRev!JO52),".",LitRev!JO52)</f>
        <v>60</v>
      </c>
      <c r="JP52" s="25">
        <f>IF(ISBLANK(LitRev!JP52),".",LitRev!JP52)</f>
        <v>40</v>
      </c>
      <c r="JQ52" s="25">
        <f>IF(ISBLANK(LitRev!JQ52),".",LitRev!JQ52)</f>
        <v>60</v>
      </c>
      <c r="JR52" s="25">
        <f>IF(ISBLANK(LitRev!JR52),".",LitRev!JR52)</f>
        <v>80</v>
      </c>
      <c r="JS52" s="25">
        <f>IF(ISBLANK(LitRev!JS52),".",LitRev!JS52)</f>
        <v>40</v>
      </c>
      <c r="JT52" s="25">
        <f>IF(ISBLANK(LitRev!JT52),".",LitRev!JT52)</f>
        <v>60</v>
      </c>
      <c r="JU52" s="25">
        <f>IF(ISBLANK(LitRev!JU52),".",LitRev!JU52)</f>
        <v>80</v>
      </c>
      <c r="JV52" s="25">
        <f>IF(ISBLANK(LitRev!JV52),".",LitRev!JV52)</f>
        <v>100</v>
      </c>
      <c r="JW52" s="25">
        <f>IF(ISBLANK(LitRev!JW52),".",LitRev!JW52)</f>
        <v>120</v>
      </c>
      <c r="JX52" s="25">
        <f>IF(ISBLANK(LitRev!JX52),".",LitRev!JX52)</f>
        <v>40</v>
      </c>
      <c r="JY52" s="25">
        <f>IF(ISBLANK(LitRev!JY52),".",LitRev!JY52)</f>
        <v>60</v>
      </c>
      <c r="JZ52" s="25">
        <f>IF(ISBLANK(LitRev!JZ52),".",LitRev!JZ52)</f>
        <v>40</v>
      </c>
      <c r="KA52" s="25">
        <f>IF(ISBLANK(LitRev!KA52),".",LitRev!KA52)</f>
        <v>60</v>
      </c>
      <c r="KB52" s="25">
        <f>IF(ISBLANK(LitRev!KB52),".",LitRev!KB52)</f>
        <v>80</v>
      </c>
      <c r="KC52" s="25">
        <f>IF(ISBLANK(LitRev!KC52),".",LitRev!KC52)</f>
        <v>40</v>
      </c>
      <c r="KD52" s="25">
        <f>IF(ISBLANK(LitRev!KD52),".",LitRev!KD52)</f>
        <v>60</v>
      </c>
      <c r="KE52" s="25">
        <f>IF(ISBLANK(LitRev!KE52),".",LitRev!KE52)</f>
        <v>80</v>
      </c>
      <c r="KF52" s="25">
        <f>IF(ISBLANK(LitRev!KF52),".",LitRev!KF52)</f>
        <v>100</v>
      </c>
      <c r="KG52" s="25">
        <f>IF(ISBLANK(LitRev!KG52),".",LitRev!KG52)</f>
        <v>120</v>
      </c>
      <c r="KH52" s="25">
        <f>IF(ISBLANK(LitRev!KH52),".",LitRev!KH52)</f>
        <v>40</v>
      </c>
      <c r="KI52" s="25">
        <f>IF(ISBLANK(LitRev!KI52),".",LitRev!KI52)</f>
        <v>60</v>
      </c>
      <c r="KJ52" s="25">
        <f>IF(ISBLANK(LitRev!KJ52),".",LitRev!KJ52)</f>
        <v>40</v>
      </c>
      <c r="KK52" s="25">
        <f>IF(ISBLANK(LitRev!KK52),".",LitRev!KK52)</f>
        <v>60</v>
      </c>
      <c r="KL52" s="25">
        <f>IF(ISBLANK(LitRev!KL52),".",LitRev!KL52)</f>
        <v>120</v>
      </c>
      <c r="KM52" s="25">
        <f>IF(ISBLANK(LitRev!KM52),".",LitRev!KM52)</f>
        <v>120</v>
      </c>
      <c r="KN52" s="25">
        <f>IF(ISBLANK(LitRev!KN52),".",LitRev!KN52)</f>
        <v>120</v>
      </c>
      <c r="KO52" s="25">
        <f>IF(ISBLANK(LitRev!KO52),".",LitRev!KO52)</f>
        <v>120</v>
      </c>
      <c r="KP52" s="25">
        <f>IF(ISBLANK(LitRev!KP52),".",LitRev!KP52)</f>
        <v>120</v>
      </c>
      <c r="KQ52" s="25">
        <f>IF(ISBLANK(LitRev!KQ52),".",LitRev!KQ52)</f>
        <v>120</v>
      </c>
      <c r="KR52" s="25">
        <f>IF(ISBLANK(LitRev!KR52),".",LitRev!KR52)</f>
        <v>120</v>
      </c>
      <c r="KS52" s="25">
        <f>IF(ISBLANK(LitRev!KS52),".",LitRev!KS52)</f>
        <v>120</v>
      </c>
      <c r="KT52" s="25">
        <f>IF(ISBLANK(LitRev!KT52),".",LitRev!KT52)</f>
        <v>120</v>
      </c>
      <c r="KU52" s="25">
        <f>IF(ISBLANK(LitRev!KU52),".",LitRev!KU52)</f>
        <v>120</v>
      </c>
      <c r="KV52" s="25">
        <f>IF(ISBLANK(LitRev!KV52),".",LitRev!KV52)</f>
        <v>120</v>
      </c>
      <c r="KW52" s="25">
        <f>IF(ISBLANK(LitRev!KW52),".",LitRev!KW52)</f>
        <v>120</v>
      </c>
      <c r="KX52" s="25">
        <f>IF(ISBLANK(LitRev!KX52),".",LitRev!KX52)</f>
        <v>120</v>
      </c>
      <c r="KY52" s="25">
        <f>IF(ISBLANK(LitRev!KY52),".",LitRev!KY52)</f>
        <v>120</v>
      </c>
      <c r="KZ52" s="25">
        <f>IF(ISBLANK(LitRev!KZ52),".",LitRev!KZ52)</f>
        <v>120</v>
      </c>
      <c r="LA52" s="25">
        <f>IF(ISBLANK(LitRev!LA52),".",LitRev!LA52)</f>
        <v>120</v>
      </c>
      <c r="LB52" s="25">
        <f>IF(ISBLANK(LitRev!LB52),".",LitRev!LB52)</f>
        <v>120</v>
      </c>
      <c r="LC52" s="25">
        <f>IF(ISBLANK(LitRev!LC52),".",LitRev!LC52)</f>
        <v>120</v>
      </c>
      <c r="LD52" s="25">
        <f>IF(ISBLANK(LitRev!LD52),".",LitRev!LD52)</f>
        <v>120</v>
      </c>
      <c r="LE52" s="25" t="str">
        <f>IF(ISBLANK(LitRev!LE52),".",LitRev!LE52)</f>
        <v>.</v>
      </c>
      <c r="LF52" s="25" t="str">
        <f>IF(ISBLANK(LitRev!LF52),".",LitRev!LF52)</f>
        <v>.</v>
      </c>
      <c r="LG52" s="25" t="str">
        <f>IF(ISBLANK(LitRev!LG52),".",LitRev!LG52)</f>
        <v>.</v>
      </c>
      <c r="LH52" s="25" t="str">
        <f>IF(ISBLANK(LitRev!LH52),".",LitRev!LH52)</f>
        <v>.</v>
      </c>
      <c r="LI52" s="25" t="str">
        <f>IF(ISBLANK(LitRev!LI52),".",LitRev!LI52)</f>
        <v>.</v>
      </c>
      <c r="LJ52" s="25" t="str">
        <f>IF(ISBLANK(LitRev!LJ52),".",LitRev!LJ52)</f>
        <v>.</v>
      </c>
      <c r="LK52" s="25" t="str">
        <f>IF(ISBLANK(LitRev!LK52),".",LitRev!LK52)</f>
        <v>.</v>
      </c>
      <c r="LL52" s="25" t="str">
        <f>IF(ISBLANK(LitRev!LL52),".",LitRev!LL52)</f>
        <v>.</v>
      </c>
      <c r="LM52" s="25" t="str">
        <f>IF(ISBLANK(LitRev!LM52),".",LitRev!LM52)</f>
        <v>.</v>
      </c>
      <c r="LN52" s="25" t="str">
        <f>IF(ISBLANK(LitRev!LN52),".",LitRev!LN52)</f>
        <v>.</v>
      </c>
      <c r="LO52" s="25" t="str">
        <f>IF(ISBLANK(LitRev!LO52),".",LitRev!LO52)</f>
        <v>.</v>
      </c>
      <c r="LP52" s="25" t="str">
        <f>IF(ISBLANK(LitRev!LP52),".",LitRev!LP52)</f>
        <v>.</v>
      </c>
      <c r="LQ52" s="25" t="str">
        <f>IF(ISBLANK(LitRev!LQ52),".",LitRev!LQ52)</f>
        <v>.</v>
      </c>
      <c r="LR52" s="25" t="str">
        <f>IF(ISBLANK(LitRev!LR52),".",LitRev!LR52)</f>
        <v>.</v>
      </c>
      <c r="LS52" s="25" t="str">
        <f>IF(ISBLANK(LitRev!LS52),".",LitRev!LS52)</f>
        <v>.</v>
      </c>
      <c r="LT52" s="25" t="str">
        <f>IF(ISBLANK(LitRev!LT52),".",LitRev!LT52)</f>
        <v>.</v>
      </c>
      <c r="LU52" s="25" t="str">
        <f>IF(ISBLANK(LitRev!LU52),".",LitRev!LU52)</f>
        <v>.</v>
      </c>
      <c r="LV52" s="25" t="str">
        <f>IF(ISBLANK(LitRev!LV52),".",LitRev!LV52)</f>
        <v>.</v>
      </c>
      <c r="LW52" s="25" t="str">
        <f>IF(ISBLANK(LitRev!LW52),".",LitRev!LW52)</f>
        <v>.</v>
      </c>
      <c r="LX52" s="25" t="str">
        <f>IF(ISBLANK(LitRev!LX52),".",LitRev!LX52)</f>
        <v>.</v>
      </c>
      <c r="LY52" s="25" t="str">
        <f>IF(ISBLANK(LitRev!LY52),".",LitRev!LY52)</f>
        <v>.</v>
      </c>
      <c r="LZ52" s="25" t="str">
        <f>IF(ISBLANK(LitRev!LZ52),".",LitRev!LZ52)</f>
        <v>.</v>
      </c>
      <c r="MA52" s="25" t="str">
        <f>IF(ISBLANK(LitRev!MA52),".",LitRev!MA52)</f>
        <v>.</v>
      </c>
      <c r="MB52" s="25" t="str">
        <f>IF(ISBLANK(LitRev!MB52),".",LitRev!MB52)</f>
        <v>.</v>
      </c>
      <c r="MC52" s="25" t="str">
        <f>IF(ISBLANK(LitRev!MC52),".",LitRev!MC52)</f>
        <v>.</v>
      </c>
      <c r="MD52" s="25" t="str">
        <f>IF(ISBLANK(LitRev!MD52),".",LitRev!MD52)</f>
        <v>.</v>
      </c>
      <c r="ME52" s="25" t="str">
        <f>IF(ISBLANK(LitRev!ME52),".",LitRev!ME52)</f>
        <v>.</v>
      </c>
      <c r="MF52" s="25" t="str">
        <f>IF(ISBLANK(LitRev!MF52),".",LitRev!MF52)</f>
        <v>.</v>
      </c>
      <c r="MG52" s="25" t="str">
        <f>IF(ISBLANK(LitRev!MG52),".",LitRev!MG52)</f>
        <v>.</v>
      </c>
      <c r="MH52" s="25" t="str">
        <f>IF(ISBLANK(LitRev!MH52),".",LitRev!MH52)</f>
        <v>.</v>
      </c>
      <c r="MI52" s="25" t="str">
        <f>IF(ISBLANK(LitRev!MI52),".",LitRev!MI52)</f>
        <v>.</v>
      </c>
      <c r="MJ52" s="25" t="str">
        <f>IF(ISBLANK(LitRev!MJ52),".",LitRev!MJ52)</f>
        <v>.</v>
      </c>
      <c r="MK52" s="25" t="str">
        <f>IF(ISBLANK(LitRev!MK52),".",LitRev!MK52)</f>
        <v>.</v>
      </c>
      <c r="ML52" s="25" t="str">
        <f>IF(ISBLANK(LitRev!ML52),".",LitRev!ML52)</f>
        <v>.</v>
      </c>
      <c r="MM52" s="25" t="str">
        <f>IF(ISBLANK(LitRev!MM52),".",LitRev!MM52)</f>
        <v>.</v>
      </c>
      <c r="MN52" s="25" t="str">
        <f>IF(ISBLANK(LitRev!MN52),".",LitRev!MN52)</f>
        <v>.</v>
      </c>
      <c r="MO52" s="25" t="str">
        <f>IF(ISBLANK(LitRev!MO52),".",LitRev!MO52)</f>
        <v>.</v>
      </c>
      <c r="MP52" s="25" t="str">
        <f>IF(ISBLANK(LitRev!MP52),".",LitRev!MP52)</f>
        <v>.</v>
      </c>
      <c r="MQ52" s="25" t="str">
        <f>IF(ISBLANK(LitRev!MQ52),".",LitRev!MQ52)</f>
        <v>.</v>
      </c>
      <c r="MR52" s="25" t="str">
        <f>IF(ISBLANK(LitRev!MR52),".",LitRev!MR52)</f>
        <v>.</v>
      </c>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5"/>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5"/>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5"/>
      <c r="RK52" s="25"/>
      <c r="RL52" s="25"/>
      <c r="RM52" s="25"/>
      <c r="RN52" s="25"/>
      <c r="RO52" s="25"/>
    </row>
    <row r="53" spans="1:483" x14ac:dyDescent="0.25">
      <c r="A53" s="52" t="s">
        <v>1145</v>
      </c>
      <c r="B53" t="s">
        <v>1939</v>
      </c>
      <c r="C53" s="25">
        <f>IF(ISBLANK(LitRev!C53),".",LitRev!C53)</f>
        <v>0</v>
      </c>
      <c r="D53" s="25">
        <f>IF(ISBLANK(LitRev!D53),".",LitRev!D53)</f>
        <v>0</v>
      </c>
      <c r="E53" s="25">
        <f>IF(ISBLANK(LitRev!E53),".",LitRev!E53)</f>
        <v>0</v>
      </c>
      <c r="F53" s="25">
        <f>IF(ISBLANK(LitRev!F53),".",LitRev!F53)</f>
        <v>0</v>
      </c>
      <c r="G53" s="25">
        <f>IF(ISBLANK(LitRev!G53),".",LitRev!G53)</f>
        <v>0</v>
      </c>
      <c r="H53" s="25">
        <f>IF(ISBLANK(LitRev!H53),".",LitRev!H53)</f>
        <v>0</v>
      </c>
      <c r="I53" s="25">
        <f>IF(ISBLANK(LitRev!I53),".",LitRev!I53)</f>
        <v>0</v>
      </c>
      <c r="J53" s="25">
        <f>IF(ISBLANK(LitRev!J53),".",LitRev!J53)</f>
        <v>0</v>
      </c>
      <c r="K53" s="25">
        <f>IF(ISBLANK(LitRev!K53),".",LitRev!K53)</f>
        <v>0</v>
      </c>
      <c r="L53" s="25">
        <f>IF(ISBLANK(LitRev!L53),".",LitRev!L53)</f>
        <v>0</v>
      </c>
      <c r="M53" s="25">
        <f>IF(ISBLANK(LitRev!M53),".",LitRev!M53)</f>
        <v>0</v>
      </c>
      <c r="N53" s="25">
        <f>IF(ISBLANK(LitRev!N53),".",LitRev!N53)</f>
        <v>0</v>
      </c>
      <c r="O53" s="25">
        <f>IF(ISBLANK(LitRev!O53),".",LitRev!O53)</f>
        <v>0</v>
      </c>
      <c r="P53" s="25">
        <f>IF(ISBLANK(LitRev!P53),".",LitRev!P53)</f>
        <v>0</v>
      </c>
      <c r="Q53" s="25">
        <f>IF(ISBLANK(LitRev!Q53),".",LitRev!Q53)</f>
        <v>0</v>
      </c>
      <c r="R53" s="25">
        <f>IF(ISBLANK(LitRev!R53),".",LitRev!R53)</f>
        <v>0</v>
      </c>
      <c r="S53" s="25">
        <f>IF(ISBLANK(LitRev!S53),".",LitRev!S53)</f>
        <v>0</v>
      </c>
      <c r="T53" s="25">
        <f>IF(ISBLANK(LitRev!T53),".",LitRev!T53)</f>
        <v>0</v>
      </c>
      <c r="U53" s="25">
        <f>IF(ISBLANK(LitRev!U53),".",LitRev!U53)</f>
        <v>0</v>
      </c>
      <c r="V53" s="25">
        <f>IF(ISBLANK(LitRev!V53),".",LitRev!V53)</f>
        <v>0</v>
      </c>
      <c r="W53" s="25">
        <f>IF(ISBLANK(LitRev!W53),".",LitRev!W53)</f>
        <v>0</v>
      </c>
      <c r="X53" s="25">
        <f>IF(ISBLANK(LitRev!X53),".",LitRev!X53)</f>
        <v>0</v>
      </c>
      <c r="Y53" s="25">
        <f>IF(ISBLANK(LitRev!Y53),".",LitRev!Y53)</f>
        <v>0</v>
      </c>
      <c r="Z53" s="25">
        <f>IF(ISBLANK(LitRev!Z53),".",LitRev!Z53)</f>
        <v>0</v>
      </c>
      <c r="AA53" s="25">
        <f>IF(ISBLANK(LitRev!AA53),".",LitRev!AA53)</f>
        <v>0</v>
      </c>
      <c r="AB53" s="25">
        <f>IF(ISBLANK(LitRev!AB53),".",LitRev!AB53)</f>
        <v>0</v>
      </c>
      <c r="AC53" s="25">
        <f>IF(ISBLANK(LitRev!AC53),".",LitRev!AC53)</f>
        <v>0</v>
      </c>
      <c r="AD53" s="25">
        <f>IF(ISBLANK(LitRev!AD53),".",LitRev!AD53)</f>
        <v>0</v>
      </c>
      <c r="AE53" s="25">
        <f>IF(ISBLANK(LitRev!AE53),".",LitRev!AE53)</f>
        <v>0</v>
      </c>
      <c r="AF53" s="25">
        <f>IF(ISBLANK(LitRev!AF53),".",LitRev!AF53)</f>
        <v>0</v>
      </c>
      <c r="AG53" s="25">
        <f>IF(ISBLANK(LitRev!AG53),".",LitRev!AG53)</f>
        <v>0</v>
      </c>
      <c r="AH53" s="25">
        <f>IF(ISBLANK(LitRev!AH53),".",LitRev!AH53)</f>
        <v>0</v>
      </c>
      <c r="AI53" s="25">
        <f>IF(ISBLANK(LitRev!AI53),".",LitRev!AI53)</f>
        <v>0</v>
      </c>
      <c r="AJ53" s="25">
        <f>IF(ISBLANK(LitRev!AJ53),".",LitRev!AJ53)</f>
        <v>1</v>
      </c>
      <c r="AK53" s="25">
        <f>IF(ISBLANK(LitRev!AK53),".",LitRev!AK53)</f>
        <v>1</v>
      </c>
      <c r="AL53" s="25">
        <f>IF(ISBLANK(LitRev!AL53),".",LitRev!AL53)</f>
        <v>1</v>
      </c>
      <c r="AM53" s="25">
        <f>IF(ISBLANK(LitRev!AM53),".",LitRev!AM53)</f>
        <v>1</v>
      </c>
      <c r="AN53" s="25">
        <f>IF(ISBLANK(LitRev!AN53),".",LitRev!AN53)</f>
        <v>1</v>
      </c>
      <c r="AO53" s="25">
        <f>IF(ISBLANK(LitRev!AO53),".",LitRev!AO53)</f>
        <v>0</v>
      </c>
      <c r="AP53" s="25">
        <f>IF(ISBLANK(LitRev!AP53),".",LitRev!AP53)</f>
        <v>0</v>
      </c>
      <c r="AQ53" s="25">
        <f>IF(ISBLANK(LitRev!AQ53),".",LitRev!AQ53)</f>
        <v>0</v>
      </c>
      <c r="AR53" s="25">
        <f>IF(ISBLANK(LitRev!AR53),".",LitRev!AR53)</f>
        <v>0</v>
      </c>
      <c r="AS53" s="25">
        <f>IF(ISBLANK(LitRev!AS53),".",LitRev!AS53)</f>
        <v>0</v>
      </c>
      <c r="AT53" s="25">
        <f>IF(ISBLANK(LitRev!AT53),".",LitRev!AT53)</f>
        <v>0</v>
      </c>
      <c r="AU53" s="25">
        <f>IF(ISBLANK(LitRev!AU53),".",LitRev!AU53)</f>
        <v>0</v>
      </c>
      <c r="AV53" s="25">
        <f>IF(ISBLANK(LitRev!AV53),".",LitRev!AV53)</f>
        <v>0</v>
      </c>
      <c r="AW53" s="25">
        <f>IF(ISBLANK(LitRev!AW53),".",LitRev!AW53)</f>
        <v>0</v>
      </c>
      <c r="AX53" s="25">
        <f>IF(ISBLANK(LitRev!AX53),".",LitRev!AX53)</f>
        <v>0</v>
      </c>
      <c r="AY53" s="25">
        <f>IF(ISBLANK(LitRev!AY53),".",LitRev!AY53)</f>
        <v>1</v>
      </c>
      <c r="AZ53" s="25">
        <f>IF(ISBLANK(LitRev!AZ53),".",LitRev!AZ53)</f>
        <v>1</v>
      </c>
      <c r="BA53" s="25">
        <f>IF(ISBLANK(LitRev!BA53),".",LitRev!BA53)</f>
        <v>1</v>
      </c>
      <c r="BB53" s="25">
        <f>IF(ISBLANK(LitRev!BB53),".",LitRev!BB53)</f>
        <v>1</v>
      </c>
      <c r="BC53" s="25">
        <f>IF(ISBLANK(LitRev!BC53),".",LitRev!BC53)</f>
        <v>1</v>
      </c>
      <c r="BD53" s="25">
        <f>IF(ISBLANK(LitRev!BD53),".",LitRev!BD53)</f>
        <v>1</v>
      </c>
      <c r="BE53" s="25">
        <f>IF(ISBLANK(LitRev!BE53),".",LitRev!BE53)</f>
        <v>0</v>
      </c>
      <c r="BF53" s="25">
        <f>IF(ISBLANK(LitRev!BF53),".",LitRev!BF53)</f>
        <v>0</v>
      </c>
      <c r="BG53" s="25">
        <f>IF(ISBLANK(LitRev!BG53),".",LitRev!BG53)</f>
        <v>1</v>
      </c>
      <c r="BH53" s="25">
        <f>IF(ISBLANK(LitRev!BH53),".",LitRev!BH53)</f>
        <v>1</v>
      </c>
      <c r="BI53" s="25">
        <f>IF(ISBLANK(LitRev!BI53),".",LitRev!BI53)</f>
        <v>1</v>
      </c>
      <c r="BJ53" s="25">
        <f>IF(ISBLANK(LitRev!BJ53),".",LitRev!BJ53)</f>
        <v>1</v>
      </c>
      <c r="BK53" s="25">
        <f>IF(ISBLANK(LitRev!BK53),".",LitRev!BK53)</f>
        <v>1</v>
      </c>
      <c r="BL53" s="25">
        <f>IF(ISBLANK(LitRev!BL53),".",LitRev!BL53)</f>
        <v>0</v>
      </c>
      <c r="BM53" s="25">
        <f>IF(ISBLANK(LitRev!BM53),".",LitRev!BM53)</f>
        <v>0</v>
      </c>
      <c r="BN53" s="25">
        <f>IF(ISBLANK(LitRev!BN53),".",LitRev!BN53)</f>
        <v>0</v>
      </c>
      <c r="BO53" s="25">
        <f>IF(ISBLANK(LitRev!BO53),".",LitRev!BO53)</f>
        <v>0</v>
      </c>
      <c r="BP53" s="25">
        <f>IF(ISBLANK(LitRev!BP53),".",LitRev!BP53)</f>
        <v>0</v>
      </c>
      <c r="BQ53" s="25">
        <f>IF(ISBLANK(LitRev!BQ53),".",LitRev!BQ53)</f>
        <v>0</v>
      </c>
      <c r="BR53" s="25">
        <f>IF(ISBLANK(LitRev!BR53),".",LitRev!BR53)</f>
        <v>0</v>
      </c>
      <c r="BS53" s="25">
        <f>IF(ISBLANK(LitRev!BS53),".",LitRev!BS53)</f>
        <v>0</v>
      </c>
      <c r="BT53" s="25">
        <f>IF(ISBLANK(LitRev!BT53),".",LitRev!BT53)</f>
        <v>0</v>
      </c>
      <c r="BU53" s="25">
        <f>IF(ISBLANK(LitRev!BU53),".",LitRev!BU53)</f>
        <v>0</v>
      </c>
      <c r="BV53" s="25">
        <f>IF(ISBLANK(LitRev!BV53),".",LitRev!BV53)</f>
        <v>0</v>
      </c>
      <c r="BW53" s="25">
        <f>IF(ISBLANK(LitRev!BW53),".",LitRev!BW53)</f>
        <v>0</v>
      </c>
      <c r="BX53" s="25">
        <f>IF(ISBLANK(LitRev!BX53),".",LitRev!BX53)</f>
        <v>0</v>
      </c>
      <c r="BY53" s="25">
        <f>IF(ISBLANK(LitRev!BY53),".",LitRev!BY53)</f>
        <v>0</v>
      </c>
      <c r="BZ53" s="25">
        <f>IF(ISBLANK(LitRev!BZ53),".",LitRev!BZ53)</f>
        <v>1</v>
      </c>
      <c r="CA53" s="25">
        <f>IF(ISBLANK(LitRev!CA53),".",LitRev!CA53)</f>
        <v>1</v>
      </c>
      <c r="CB53" s="25">
        <f>IF(ISBLANK(LitRev!CB53),".",LitRev!CB53)</f>
        <v>1</v>
      </c>
      <c r="CC53" s="25">
        <f>IF(ISBLANK(LitRev!CC53),".",LitRev!CC53)</f>
        <v>1</v>
      </c>
      <c r="CD53" s="25">
        <f>IF(ISBLANK(LitRev!CD53),".",LitRev!CD53)</f>
        <v>1</v>
      </c>
      <c r="CE53" s="25">
        <f>IF(ISBLANK(LitRev!CE53),".",LitRev!CE53)</f>
        <v>1</v>
      </c>
      <c r="CF53" s="25">
        <f>IF(ISBLANK(LitRev!CF53),".",LitRev!CF53)</f>
        <v>1</v>
      </c>
      <c r="CG53" s="25">
        <f>IF(ISBLANK(LitRev!CG53),".",LitRev!CG53)</f>
        <v>1</v>
      </c>
      <c r="CH53" s="25">
        <f>IF(ISBLANK(LitRev!CH53),".",LitRev!CH53)</f>
        <v>1</v>
      </c>
      <c r="CI53" s="25">
        <f>IF(ISBLANK(LitRev!CI53),".",LitRev!CI53)</f>
        <v>1</v>
      </c>
      <c r="CJ53" s="25">
        <f>IF(ISBLANK(LitRev!CJ53),".",LitRev!CJ53)</f>
        <v>1</v>
      </c>
      <c r="CK53" s="25">
        <f>IF(ISBLANK(LitRev!CK53),".",LitRev!CK53)</f>
        <v>1</v>
      </c>
      <c r="CL53" s="25">
        <f>IF(ISBLANK(LitRev!CL53),".",LitRev!CL53)</f>
        <v>1</v>
      </c>
      <c r="CM53" s="25">
        <f>IF(ISBLANK(LitRev!CM53),".",LitRev!CM53)</f>
        <v>1</v>
      </c>
      <c r="CN53" s="25">
        <f>IF(ISBLANK(LitRev!CN53),".",LitRev!CN53)</f>
        <v>1</v>
      </c>
      <c r="CO53" s="25">
        <f>IF(ISBLANK(LitRev!CO53),".",LitRev!CO53)</f>
        <v>0</v>
      </c>
      <c r="CP53" s="25">
        <f>IF(ISBLANK(LitRev!CP53),".",LitRev!CP53)</f>
        <v>0</v>
      </c>
      <c r="CQ53" s="25">
        <f>IF(ISBLANK(LitRev!CQ53),".",LitRev!CQ53)</f>
        <v>1</v>
      </c>
      <c r="CR53" s="25">
        <f>IF(ISBLANK(LitRev!CR53),".",LitRev!CR53)</f>
        <v>1</v>
      </c>
      <c r="CS53" s="25">
        <f>IF(ISBLANK(LitRev!CS53),".",LitRev!CS53)</f>
        <v>1</v>
      </c>
      <c r="CT53" s="25">
        <f>IF(ISBLANK(LitRev!CT53),".",LitRev!CT53)</f>
        <v>1</v>
      </c>
      <c r="CU53" s="25">
        <f>IF(ISBLANK(LitRev!CU53),".",LitRev!CU53)</f>
        <v>1</v>
      </c>
      <c r="CV53" s="25">
        <f>IF(ISBLANK(LitRev!CV53),".",LitRev!CV53)</f>
        <v>1</v>
      </c>
      <c r="CW53" s="25">
        <f>IF(ISBLANK(LitRev!CW53),".",LitRev!CW53)</f>
        <v>1</v>
      </c>
      <c r="CX53" s="25">
        <f>IF(ISBLANK(LitRev!CX53),".",LitRev!CX53)</f>
        <v>1</v>
      </c>
      <c r="CY53" s="25">
        <f>IF(ISBLANK(LitRev!CY53),".",LitRev!CY53)</f>
        <v>1</v>
      </c>
      <c r="CZ53" s="25">
        <f>IF(ISBLANK(LitRev!CZ53),".",LitRev!CZ53)</f>
        <v>1</v>
      </c>
      <c r="DA53" s="25">
        <f>IF(ISBLANK(LitRev!DA53),".",LitRev!DA53)</f>
        <v>1</v>
      </c>
      <c r="DB53" s="25">
        <f>IF(ISBLANK(LitRev!DB53),".",LitRev!DB53)</f>
        <v>1</v>
      </c>
      <c r="DC53" s="25">
        <f>IF(ISBLANK(LitRev!DC53),".",LitRev!DC53)</f>
        <v>1</v>
      </c>
      <c r="DD53" s="25">
        <f>IF(ISBLANK(LitRev!DD53),".",LitRev!DD53)</f>
        <v>1</v>
      </c>
      <c r="DE53" s="25">
        <f>IF(ISBLANK(LitRev!DE53),".",LitRev!DE53)</f>
        <v>1</v>
      </c>
      <c r="DF53" s="25">
        <f>IF(ISBLANK(LitRev!DF53),".",LitRev!DF53)</f>
        <v>1</v>
      </c>
      <c r="DG53" s="25">
        <f>IF(ISBLANK(LitRev!DG53),".",LitRev!DG53)</f>
        <v>1</v>
      </c>
      <c r="DH53" s="25">
        <f>IF(ISBLANK(LitRev!DH53),".",LitRev!DH53)</f>
        <v>1</v>
      </c>
      <c r="DI53" s="25">
        <f>IF(ISBLANK(LitRev!DI53),".",LitRev!DI53)</f>
        <v>1</v>
      </c>
      <c r="DJ53" s="25">
        <f>IF(ISBLANK(LitRev!DJ53),".",LitRev!DJ53)</f>
        <v>1</v>
      </c>
      <c r="DK53" s="25">
        <f>IF(ISBLANK(LitRev!DK53),".",LitRev!DK53)</f>
        <v>1</v>
      </c>
      <c r="DL53" s="25">
        <f>IF(ISBLANK(LitRev!DL53),".",LitRev!DL53)</f>
        <v>1</v>
      </c>
      <c r="DM53" s="25">
        <f>IF(ISBLANK(LitRev!DM53),".",LitRev!DM53)</f>
        <v>1</v>
      </c>
      <c r="DN53" s="25">
        <f>IF(ISBLANK(LitRev!DN53),".",LitRev!DN53)</f>
        <v>1</v>
      </c>
      <c r="DO53" s="25">
        <f>IF(ISBLANK(LitRev!DO53),".",LitRev!DO53)</f>
        <v>1</v>
      </c>
      <c r="DP53" s="25">
        <f>IF(ISBLANK(LitRev!DP53),".",LitRev!DP53)</f>
        <v>1</v>
      </c>
      <c r="DQ53" s="25">
        <f>IF(ISBLANK(LitRev!DQ53),".",LitRev!DQ53)</f>
        <v>1</v>
      </c>
      <c r="DR53" s="25">
        <f>IF(ISBLANK(LitRev!DR53),".",LitRev!DR53)</f>
        <v>1</v>
      </c>
      <c r="DS53" s="25">
        <f>IF(ISBLANK(LitRev!DS53),".",LitRev!DS53)</f>
        <v>1</v>
      </c>
      <c r="DT53" s="25">
        <f>IF(ISBLANK(LitRev!DT53),".",LitRev!DT53)</f>
        <v>1</v>
      </c>
      <c r="DU53" s="25">
        <f>IF(ISBLANK(LitRev!DU53),".",LitRev!DU53)</f>
        <v>1</v>
      </c>
      <c r="DV53" s="25">
        <f>IF(ISBLANK(LitRev!DV53),".",LitRev!DV53)</f>
        <v>1</v>
      </c>
      <c r="DW53" s="25">
        <f>IF(ISBLANK(LitRev!DW53),".",LitRev!DW53)</f>
        <v>1</v>
      </c>
      <c r="DX53" s="25">
        <f>IF(ISBLANK(LitRev!DX53),".",LitRev!DX53)</f>
        <v>1</v>
      </c>
      <c r="DY53" s="25">
        <f>IF(ISBLANK(LitRev!DY53),".",LitRev!DY53)</f>
        <v>1</v>
      </c>
      <c r="DZ53" s="25">
        <f>IF(ISBLANK(LitRev!DZ53),".",LitRev!DZ53)</f>
        <v>1</v>
      </c>
      <c r="EA53" s="25">
        <f>IF(ISBLANK(LitRev!EA53),".",LitRev!EA53)</f>
        <v>1</v>
      </c>
      <c r="EB53" s="25">
        <f>IF(ISBLANK(LitRev!EB53),".",LitRev!EB53)</f>
        <v>1</v>
      </c>
      <c r="EC53" s="25">
        <f>IF(ISBLANK(LitRev!EC53),".",LitRev!EC53)</f>
        <v>1</v>
      </c>
      <c r="ED53" s="25">
        <f>IF(ISBLANK(LitRev!ED53),".",LitRev!ED53)</f>
        <v>1</v>
      </c>
      <c r="EE53" s="25">
        <f>IF(ISBLANK(LitRev!EE53),".",LitRev!EE53)</f>
        <v>1</v>
      </c>
      <c r="EF53" s="25">
        <f>IF(ISBLANK(LitRev!EF53),".",LitRev!EF53)</f>
        <v>1</v>
      </c>
      <c r="EG53" s="25">
        <f>IF(ISBLANK(LitRev!EG53),".",LitRev!EG53)</f>
        <v>1</v>
      </c>
      <c r="EH53" s="25">
        <f>IF(ISBLANK(LitRev!EH53),".",LitRev!EH53)</f>
        <v>1</v>
      </c>
      <c r="EI53" s="25">
        <f>IF(ISBLANK(LitRev!EI53),".",LitRev!EI53)</f>
        <v>1</v>
      </c>
      <c r="EJ53" s="25">
        <f>IF(ISBLANK(LitRev!EJ53),".",LitRev!EJ53)</f>
        <v>0</v>
      </c>
      <c r="EK53" s="25">
        <f>IF(ISBLANK(LitRev!EK53),".",LitRev!EK53)</f>
        <v>0</v>
      </c>
      <c r="EL53" s="25">
        <f>IF(ISBLANK(LitRev!EL53),".",LitRev!EL53)</f>
        <v>0</v>
      </c>
      <c r="EM53" s="25">
        <f>IF(ISBLANK(LitRev!EM53),".",LitRev!EM53)</f>
        <v>0</v>
      </c>
      <c r="EN53" s="25">
        <f>IF(ISBLANK(LitRev!EN53),".",LitRev!EN53)</f>
        <v>0</v>
      </c>
      <c r="EO53" s="25">
        <f>IF(ISBLANK(LitRev!EO53),".",LitRev!EO53)</f>
        <v>0</v>
      </c>
      <c r="EP53" s="25">
        <f>IF(ISBLANK(LitRev!EP53),".",LitRev!EP53)</f>
        <v>0</v>
      </c>
      <c r="EQ53" s="25">
        <f>IF(ISBLANK(LitRev!EQ53),".",LitRev!EQ53)</f>
        <v>0</v>
      </c>
      <c r="ER53" s="25">
        <f>IF(ISBLANK(LitRev!ER53),".",LitRev!ER53)</f>
        <v>0</v>
      </c>
      <c r="ES53" s="25">
        <f>IF(ISBLANK(LitRev!ES53),".",LitRev!ES53)</f>
        <v>0</v>
      </c>
      <c r="ET53" s="25">
        <f>IF(ISBLANK(LitRev!ET53),".",LitRev!ET53)</f>
        <v>0</v>
      </c>
      <c r="EU53" s="25">
        <f>IF(ISBLANK(LitRev!EU53),".",LitRev!EU53)</f>
        <v>0</v>
      </c>
      <c r="EV53" s="25">
        <f>IF(ISBLANK(LitRev!EV53),".",LitRev!EV53)</f>
        <v>0</v>
      </c>
      <c r="EW53" s="25">
        <f>IF(ISBLANK(LitRev!EW53),".",LitRev!EW53)</f>
        <v>0</v>
      </c>
      <c r="EX53" s="25">
        <f>IF(ISBLANK(LitRev!EX53),".",LitRev!EX53)</f>
        <v>0</v>
      </c>
      <c r="EY53" s="25">
        <f>IF(ISBLANK(LitRev!EY53),".",LitRev!EY53)</f>
        <v>0</v>
      </c>
      <c r="EZ53" s="25">
        <f>IF(ISBLANK(LitRev!EZ53),".",LitRev!EZ53)</f>
        <v>0</v>
      </c>
      <c r="FA53" s="25">
        <f>IF(ISBLANK(LitRev!FA53),".",LitRev!FA53)</f>
        <v>0</v>
      </c>
      <c r="FB53" s="25">
        <f>IF(ISBLANK(LitRev!FB53),".",LitRev!FB53)</f>
        <v>0</v>
      </c>
      <c r="FC53" s="25">
        <f>IF(ISBLANK(LitRev!FC53),".",LitRev!FC53)</f>
        <v>0</v>
      </c>
      <c r="FD53" s="25">
        <f>IF(ISBLANK(LitRev!FD53),".",LitRev!FD53)</f>
        <v>0</v>
      </c>
      <c r="FE53" s="25">
        <f>IF(ISBLANK(LitRev!FE53),".",LitRev!FE53)</f>
        <v>0</v>
      </c>
      <c r="FF53" s="25">
        <f>IF(ISBLANK(LitRev!FF53),".",LitRev!FF53)</f>
        <v>0</v>
      </c>
      <c r="FG53" s="25">
        <f>IF(ISBLANK(LitRev!FG53),".",LitRev!FG53)</f>
        <v>0</v>
      </c>
      <c r="FH53" s="25">
        <f>IF(ISBLANK(LitRev!FH53),".",LitRev!FH53)</f>
        <v>0</v>
      </c>
      <c r="FI53" s="25">
        <f>IF(ISBLANK(LitRev!FI53),".",LitRev!FI53)</f>
        <v>0</v>
      </c>
      <c r="FJ53" s="25">
        <f>IF(ISBLANK(LitRev!FJ53),".",LitRev!FJ53)</f>
        <v>0</v>
      </c>
      <c r="FK53" s="25">
        <f>IF(ISBLANK(LitRev!FK53),".",LitRev!FK53)</f>
        <v>0</v>
      </c>
      <c r="FL53" s="25">
        <f>IF(ISBLANK(LitRev!FL53),".",LitRev!FL53)</f>
        <v>0</v>
      </c>
      <c r="FM53" s="25">
        <f>IF(ISBLANK(LitRev!FM53),".",LitRev!FM53)</f>
        <v>0</v>
      </c>
      <c r="FN53" s="25">
        <f>IF(ISBLANK(LitRev!FN53),".",LitRev!FN53)</f>
        <v>0</v>
      </c>
      <c r="FO53" s="25">
        <f>IF(ISBLANK(LitRev!FO53),".",LitRev!FO53)</f>
        <v>1</v>
      </c>
      <c r="FP53" s="25">
        <f>IF(ISBLANK(LitRev!FP53),".",LitRev!FP53)</f>
        <v>1</v>
      </c>
      <c r="FQ53" s="25">
        <f>IF(ISBLANK(LitRev!FQ53),".",LitRev!FQ53)</f>
        <v>1</v>
      </c>
      <c r="FR53" s="25">
        <f>IF(ISBLANK(LitRev!FR53),".",LitRev!FR53)</f>
        <v>1</v>
      </c>
      <c r="FS53" s="25">
        <f>IF(ISBLANK(LitRev!FS53),".",LitRev!FS53)</f>
        <v>1</v>
      </c>
      <c r="FT53" s="25">
        <f>IF(ISBLANK(LitRev!FT53),".",LitRev!FT53)</f>
        <v>1</v>
      </c>
      <c r="FU53" s="25">
        <f>IF(ISBLANK(LitRev!FU53),".",LitRev!FU53)</f>
        <v>0</v>
      </c>
      <c r="FV53" s="25">
        <f>IF(ISBLANK(LitRev!FV53),".",LitRev!FV53)</f>
        <v>0</v>
      </c>
      <c r="FW53" s="25">
        <f>IF(ISBLANK(LitRev!FW53),".",LitRev!FW53)</f>
        <v>0</v>
      </c>
      <c r="FX53" s="25">
        <f>IF(ISBLANK(LitRev!FX53),".",LitRev!FX53)</f>
        <v>1</v>
      </c>
      <c r="FY53" s="25">
        <f>IF(ISBLANK(LitRev!FY53),".",LitRev!FY53)</f>
        <v>1</v>
      </c>
      <c r="FZ53" s="25">
        <f>IF(ISBLANK(LitRev!FZ53),".",LitRev!FZ53)</f>
        <v>1</v>
      </c>
      <c r="GA53" s="25">
        <f>IF(ISBLANK(LitRev!GA53),".",LitRev!GA53)</f>
        <v>1</v>
      </c>
      <c r="GB53" s="25">
        <f>IF(ISBLANK(LitRev!GB53),".",LitRev!GB53)</f>
        <v>1</v>
      </c>
      <c r="GC53" s="25">
        <f>IF(ISBLANK(LitRev!GC53),".",LitRev!GC53)</f>
        <v>1</v>
      </c>
      <c r="GD53" s="25">
        <f>IF(ISBLANK(LitRev!GD53),".",LitRev!GD53)</f>
        <v>1</v>
      </c>
      <c r="GE53" s="25">
        <f>IF(ISBLANK(LitRev!GE53),".",LitRev!GE53)</f>
        <v>0</v>
      </c>
      <c r="GF53" s="25">
        <f>IF(ISBLANK(LitRev!GF53),".",LitRev!GF53)</f>
        <v>0</v>
      </c>
      <c r="GG53" s="25">
        <f>IF(ISBLANK(LitRev!GG53),".",LitRev!GG53)</f>
        <v>0</v>
      </c>
      <c r="GH53" s="25">
        <f>IF(ISBLANK(LitRev!GH53),".",LitRev!GH53)</f>
        <v>0</v>
      </c>
      <c r="GI53" s="25">
        <f>IF(ISBLANK(LitRev!GI53),".",LitRev!GI53)</f>
        <v>0</v>
      </c>
      <c r="GJ53" s="25">
        <f>IF(ISBLANK(LitRev!GJ53),".",LitRev!GJ53)</f>
        <v>0</v>
      </c>
      <c r="GK53" s="25">
        <f>IF(ISBLANK(LitRev!GK53),".",LitRev!GK53)</f>
        <v>0</v>
      </c>
      <c r="GL53" s="25">
        <f>IF(ISBLANK(LitRev!GL53),".",LitRev!GL53)</f>
        <v>0</v>
      </c>
      <c r="GM53" s="25">
        <f>IF(ISBLANK(LitRev!GM53),".",LitRev!GM53)</f>
        <v>0</v>
      </c>
      <c r="GN53" s="25">
        <f>IF(ISBLANK(LitRev!GN53),".",LitRev!GN53)</f>
        <v>0</v>
      </c>
      <c r="GO53" s="25">
        <f>IF(ISBLANK(LitRev!GO53),".",LitRev!GO53)</f>
        <v>0</v>
      </c>
      <c r="GP53" s="25">
        <f>IF(ISBLANK(LitRev!GP53),".",LitRev!GP53)</f>
        <v>1</v>
      </c>
      <c r="GQ53" s="25">
        <f>IF(ISBLANK(LitRev!GQ53),".",LitRev!GQ53)</f>
        <v>1</v>
      </c>
      <c r="GR53" s="25">
        <f>IF(ISBLANK(LitRev!GR53),".",LitRev!GR53)</f>
        <v>1</v>
      </c>
      <c r="GS53" s="25">
        <f>IF(ISBLANK(LitRev!GS53),".",LitRev!GS53)</f>
        <v>1</v>
      </c>
      <c r="GT53" s="25">
        <f>IF(ISBLANK(LitRev!GT53),".",LitRev!GT53)</f>
        <v>1</v>
      </c>
      <c r="GU53" s="25">
        <f>IF(ISBLANK(LitRev!GU53),".",LitRev!GU53)</f>
        <v>0</v>
      </c>
      <c r="GV53" s="25">
        <f>IF(ISBLANK(LitRev!GV53),".",LitRev!GV53)</f>
        <v>0</v>
      </c>
      <c r="GW53" s="25">
        <f>IF(ISBLANK(LitRev!GW53),".",LitRev!GW53)</f>
        <v>0</v>
      </c>
      <c r="GX53" s="25">
        <f>IF(ISBLANK(LitRev!GX53),".",LitRev!GX53)</f>
        <v>0</v>
      </c>
      <c r="GY53" s="25">
        <f>IF(ISBLANK(LitRev!GY53),".",LitRev!GY53)</f>
        <v>0</v>
      </c>
      <c r="GZ53" s="25">
        <f>IF(ISBLANK(LitRev!GZ53),".",LitRev!GZ53)</f>
        <v>0</v>
      </c>
      <c r="HA53" s="25">
        <f>IF(ISBLANK(LitRev!HA53),".",LitRev!HA53)</f>
        <v>1</v>
      </c>
      <c r="HB53" s="25">
        <f>IF(ISBLANK(LitRev!HB53),".",LitRev!HB53)</f>
        <v>0</v>
      </c>
      <c r="HC53" s="25">
        <f>IF(ISBLANK(LitRev!HC53),".",LitRev!HC53)</f>
        <v>0</v>
      </c>
      <c r="HD53" s="25">
        <f>IF(ISBLANK(LitRev!HD53),".",LitRev!HD53)</f>
        <v>0</v>
      </c>
      <c r="HE53" s="25">
        <f>IF(ISBLANK(LitRev!HE53),".",LitRev!HE53)</f>
        <v>0</v>
      </c>
      <c r="HF53" s="25">
        <f>IF(ISBLANK(LitRev!HF53),".",LitRev!HF53)</f>
        <v>0</v>
      </c>
      <c r="HG53" s="25">
        <f>IF(ISBLANK(LitRev!HG53),".",LitRev!HG53)</f>
        <v>1</v>
      </c>
      <c r="HH53" s="25">
        <f>IF(ISBLANK(LitRev!HH53),".",LitRev!HH53)</f>
        <v>1</v>
      </c>
      <c r="HI53" s="25">
        <f>IF(ISBLANK(LitRev!HI53),".",LitRev!HI53)</f>
        <v>1</v>
      </c>
      <c r="HJ53" s="25">
        <f>IF(ISBLANK(LitRev!HJ53),".",LitRev!HJ53)</f>
        <v>1</v>
      </c>
      <c r="HK53" s="25">
        <f>IF(ISBLANK(LitRev!HK53),".",LitRev!HK53)</f>
        <v>0</v>
      </c>
      <c r="HL53" s="25">
        <f>IF(ISBLANK(LitRev!HL53),".",LitRev!HL53)</f>
        <v>0</v>
      </c>
      <c r="HM53" s="25">
        <f>IF(ISBLANK(LitRev!HM53),".",LitRev!HM53)</f>
        <v>0</v>
      </c>
      <c r="HN53" s="25">
        <f>IF(ISBLANK(LitRev!HN53),".",LitRev!HN53)</f>
        <v>0</v>
      </c>
      <c r="HO53" s="25">
        <f>IF(ISBLANK(LitRev!HO53),".",LitRev!HO53)</f>
        <v>0</v>
      </c>
      <c r="HP53" s="25">
        <f>IF(ISBLANK(LitRev!HP53),".",LitRev!HP53)</f>
        <v>0</v>
      </c>
      <c r="HQ53" s="25">
        <f>IF(ISBLANK(LitRev!HQ53),".",LitRev!HQ53)</f>
        <v>0</v>
      </c>
      <c r="HR53" s="25">
        <f>IF(ISBLANK(LitRev!HR53),".",LitRev!HR53)</f>
        <v>0</v>
      </c>
      <c r="HS53" s="25">
        <f>IF(ISBLANK(LitRev!HS53),".",LitRev!HS53)</f>
        <v>1</v>
      </c>
      <c r="HT53" s="25">
        <f>IF(ISBLANK(LitRev!HT53),".",LitRev!HT53)</f>
        <v>0</v>
      </c>
      <c r="HU53" s="25">
        <f>IF(ISBLANK(LitRev!HU53),".",LitRev!HU53)</f>
        <v>1</v>
      </c>
      <c r="HV53" s="25">
        <f>IF(ISBLANK(LitRev!HV53),".",LitRev!HV53)</f>
        <v>1</v>
      </c>
      <c r="HW53" s="25">
        <f>IF(ISBLANK(LitRev!HW53),".",LitRev!HW53)</f>
        <v>0</v>
      </c>
      <c r="HX53" s="25">
        <f>IF(ISBLANK(LitRev!HX53),".",LitRev!HX53)</f>
        <v>0</v>
      </c>
      <c r="HY53" s="25">
        <f>IF(ISBLANK(LitRev!HY53),".",LitRev!HY53)</f>
        <v>1</v>
      </c>
      <c r="HZ53" s="25">
        <f>IF(ISBLANK(LitRev!HZ53),".",LitRev!HZ53)</f>
        <v>1</v>
      </c>
      <c r="IA53" s="25">
        <f>IF(ISBLANK(LitRev!IA53),".",LitRev!IA53)</f>
        <v>1</v>
      </c>
      <c r="IB53" s="25">
        <f>IF(ISBLANK(LitRev!IB53),".",LitRev!IB53)</f>
        <v>1</v>
      </c>
      <c r="IC53" s="25">
        <f>IF(ISBLANK(LitRev!IC53),".",LitRev!IC53)</f>
        <v>1</v>
      </c>
      <c r="ID53" s="25">
        <f>IF(ISBLANK(LitRev!ID53),".",LitRev!ID53)</f>
        <v>1</v>
      </c>
      <c r="IE53" s="25">
        <f>IF(ISBLANK(LitRev!IE53),".",LitRev!IE53)</f>
        <v>1</v>
      </c>
      <c r="IF53" s="25">
        <f>IF(ISBLANK(LitRev!IF53),".",LitRev!IF53)</f>
        <v>0</v>
      </c>
      <c r="IG53" s="25">
        <f>IF(ISBLANK(LitRev!IG53),".",LitRev!IG53)</f>
        <v>0</v>
      </c>
      <c r="IH53" s="25">
        <f>IF(ISBLANK(LitRev!IH53),".",LitRev!IH53)</f>
        <v>0</v>
      </c>
      <c r="II53" s="25">
        <f>IF(ISBLANK(LitRev!II53),".",LitRev!II53)</f>
        <v>0</v>
      </c>
      <c r="IJ53" s="25">
        <f>IF(ISBLANK(LitRev!IJ53),".",LitRev!IJ53)</f>
        <v>0</v>
      </c>
      <c r="IK53" s="25">
        <f>IF(ISBLANK(LitRev!IK53),".",LitRev!IK53)</f>
        <v>0</v>
      </c>
      <c r="IL53" s="25">
        <f>IF(ISBLANK(LitRev!IL53),".",LitRev!IL53)</f>
        <v>0</v>
      </c>
      <c r="IM53" s="25">
        <f>IF(ISBLANK(LitRev!IM53),".",LitRev!IM53)</f>
        <v>0</v>
      </c>
      <c r="IN53" s="25">
        <f>IF(ISBLANK(LitRev!IN53),".",LitRev!IN53)</f>
        <v>0</v>
      </c>
      <c r="IO53" s="25">
        <f>IF(ISBLANK(LitRev!IO53),".",LitRev!IO53)</f>
        <v>0</v>
      </c>
      <c r="IP53" s="25">
        <f>IF(ISBLANK(LitRev!IP53),".",LitRev!IP53)</f>
        <v>0</v>
      </c>
      <c r="IQ53" s="25">
        <f>IF(ISBLANK(LitRev!IQ53),".",LitRev!IQ53)</f>
        <v>0</v>
      </c>
      <c r="IR53" s="25">
        <f>IF(ISBLANK(LitRev!IR53),".",LitRev!IR53)</f>
        <v>0</v>
      </c>
      <c r="IS53" s="25">
        <f>IF(ISBLANK(LitRev!IS53),".",LitRev!IS53)</f>
        <v>0</v>
      </c>
      <c r="IT53" s="25">
        <f>IF(ISBLANK(LitRev!IT53),".",LitRev!IT53)</f>
        <v>0</v>
      </c>
      <c r="IU53" s="25">
        <f>IF(ISBLANK(LitRev!IU53),".",LitRev!IU53)</f>
        <v>0</v>
      </c>
      <c r="IV53" s="25">
        <f>IF(ISBLANK(LitRev!IV53),".",LitRev!IV53)</f>
        <v>0</v>
      </c>
      <c r="IW53" s="25">
        <f>IF(ISBLANK(LitRev!IW53),".",LitRev!IW53)</f>
        <v>0</v>
      </c>
      <c r="IX53" s="25">
        <f>IF(ISBLANK(LitRev!IX53),".",LitRev!IX53)</f>
        <v>0</v>
      </c>
      <c r="IY53" s="25">
        <f>IF(ISBLANK(LitRev!IY53),".",LitRev!IY53)</f>
        <v>0</v>
      </c>
      <c r="IZ53" s="25">
        <f>IF(ISBLANK(LitRev!IZ53),".",LitRev!IZ53)</f>
        <v>0</v>
      </c>
      <c r="JA53" s="25">
        <f>IF(ISBLANK(LitRev!JA53),".",LitRev!JA53)</f>
        <v>0</v>
      </c>
      <c r="JB53" s="25">
        <f>IF(ISBLANK(LitRev!JB53),".",LitRev!JB53)</f>
        <v>0</v>
      </c>
      <c r="JC53" s="25">
        <f>IF(ISBLANK(LitRev!JC53),".",LitRev!JC53)</f>
        <v>0</v>
      </c>
      <c r="JD53" s="25">
        <f>IF(ISBLANK(LitRev!JD53),".",LitRev!JD53)</f>
        <v>0</v>
      </c>
      <c r="JE53" s="25">
        <f>IF(ISBLANK(LitRev!JE53),".",LitRev!JE53)</f>
        <v>0</v>
      </c>
      <c r="JF53" s="25">
        <f>IF(ISBLANK(LitRev!JF53),".",LitRev!JF53)</f>
        <v>0</v>
      </c>
      <c r="JG53" s="25">
        <f>IF(ISBLANK(LitRev!JG53),".",LitRev!JG53)</f>
        <v>0</v>
      </c>
      <c r="JH53" s="25">
        <f>IF(ISBLANK(LitRev!JH53),".",LitRev!JH53)</f>
        <v>0</v>
      </c>
      <c r="JI53" s="25">
        <f>IF(ISBLANK(LitRev!JI53),".",LitRev!JI53)</f>
        <v>0</v>
      </c>
      <c r="JJ53" s="25">
        <f>IF(ISBLANK(LitRev!JJ53),".",LitRev!JJ53)</f>
        <v>0</v>
      </c>
      <c r="JK53" s="25">
        <f>IF(ISBLANK(LitRev!JK53),".",LitRev!JK53)</f>
        <v>0</v>
      </c>
      <c r="JL53" s="25">
        <f>IF(ISBLANK(LitRev!JL53),".",LitRev!JL53)</f>
        <v>0</v>
      </c>
      <c r="JM53" s="25">
        <f>IF(ISBLANK(LitRev!JM53),".",LitRev!JM53)</f>
        <v>0</v>
      </c>
      <c r="JN53" s="25">
        <f>IF(ISBLANK(LitRev!JN53),".",LitRev!JN53)</f>
        <v>0</v>
      </c>
      <c r="JO53" s="25">
        <f>IF(ISBLANK(LitRev!JO53),".",LitRev!JO53)</f>
        <v>0</v>
      </c>
      <c r="JP53" s="25">
        <f>IF(ISBLANK(LitRev!JP53),".",LitRev!JP53)</f>
        <v>0</v>
      </c>
      <c r="JQ53" s="25">
        <f>IF(ISBLANK(LitRev!JQ53),".",LitRev!JQ53)</f>
        <v>0</v>
      </c>
      <c r="JR53" s="25">
        <f>IF(ISBLANK(LitRev!JR53),".",LitRev!JR53)</f>
        <v>0</v>
      </c>
      <c r="JS53" s="25">
        <f>IF(ISBLANK(LitRev!JS53),".",LitRev!JS53)</f>
        <v>0</v>
      </c>
      <c r="JT53" s="25">
        <f>IF(ISBLANK(LitRev!JT53),".",LitRev!JT53)</f>
        <v>0</v>
      </c>
      <c r="JU53" s="25">
        <f>IF(ISBLANK(LitRev!JU53),".",LitRev!JU53)</f>
        <v>0</v>
      </c>
      <c r="JV53" s="25">
        <f>IF(ISBLANK(LitRev!JV53),".",LitRev!JV53)</f>
        <v>0</v>
      </c>
      <c r="JW53" s="25">
        <f>IF(ISBLANK(LitRev!JW53),".",LitRev!JW53)</f>
        <v>0</v>
      </c>
      <c r="JX53" s="25">
        <f>IF(ISBLANK(LitRev!JX53),".",LitRev!JX53)</f>
        <v>0</v>
      </c>
      <c r="JY53" s="25">
        <f>IF(ISBLANK(LitRev!JY53),".",LitRev!JY53)</f>
        <v>0</v>
      </c>
      <c r="JZ53" s="25">
        <f>IF(ISBLANK(LitRev!JZ53),".",LitRev!JZ53)</f>
        <v>0</v>
      </c>
      <c r="KA53" s="25">
        <f>IF(ISBLANK(LitRev!KA53),".",LitRev!KA53)</f>
        <v>0</v>
      </c>
      <c r="KB53" s="25">
        <f>IF(ISBLANK(LitRev!KB53),".",LitRev!KB53)</f>
        <v>0</v>
      </c>
      <c r="KC53" s="25">
        <f>IF(ISBLANK(LitRev!KC53),".",LitRev!KC53)</f>
        <v>0</v>
      </c>
      <c r="KD53" s="25">
        <f>IF(ISBLANK(LitRev!KD53),".",LitRev!KD53)</f>
        <v>0</v>
      </c>
      <c r="KE53" s="25">
        <f>IF(ISBLANK(LitRev!KE53),".",LitRev!KE53)</f>
        <v>0</v>
      </c>
      <c r="KF53" s="25">
        <f>IF(ISBLANK(LitRev!KF53),".",LitRev!KF53)</f>
        <v>0</v>
      </c>
      <c r="KG53" s="25">
        <f>IF(ISBLANK(LitRev!KG53),".",LitRev!KG53)</f>
        <v>0</v>
      </c>
      <c r="KH53" s="25">
        <f>IF(ISBLANK(LitRev!KH53),".",LitRev!KH53)</f>
        <v>0</v>
      </c>
      <c r="KI53" s="25">
        <f>IF(ISBLANK(LitRev!KI53),".",LitRev!KI53)</f>
        <v>0</v>
      </c>
      <c r="KJ53" s="25">
        <f>IF(ISBLANK(LitRev!KJ53),".",LitRev!KJ53)</f>
        <v>0</v>
      </c>
      <c r="KK53" s="25">
        <f>IF(ISBLANK(LitRev!KK53),".",LitRev!KK53)</f>
        <v>0</v>
      </c>
      <c r="KL53" s="25">
        <f>IF(ISBLANK(LitRev!KL53),".",LitRev!KL53)</f>
        <v>0</v>
      </c>
      <c r="KM53" s="25">
        <f>IF(ISBLANK(LitRev!KM53),".",LitRev!KM53)</f>
        <v>0</v>
      </c>
      <c r="KN53" s="25">
        <f>IF(ISBLANK(LitRev!KN53),".",LitRev!KN53)</f>
        <v>0</v>
      </c>
      <c r="KO53" s="25">
        <f>IF(ISBLANK(LitRev!KO53),".",LitRev!KO53)</f>
        <v>0</v>
      </c>
      <c r="KP53" s="25">
        <f>IF(ISBLANK(LitRev!KP53),".",LitRev!KP53)</f>
        <v>0</v>
      </c>
      <c r="KQ53" s="25">
        <f>IF(ISBLANK(LitRev!KQ53),".",LitRev!KQ53)</f>
        <v>0</v>
      </c>
      <c r="KR53" s="25">
        <f>IF(ISBLANK(LitRev!KR53),".",LitRev!KR53)</f>
        <v>0</v>
      </c>
      <c r="KS53" s="25">
        <f>IF(ISBLANK(LitRev!KS53),".",LitRev!KS53)</f>
        <v>0</v>
      </c>
      <c r="KT53" s="25">
        <f>IF(ISBLANK(LitRev!KT53),".",LitRev!KT53)</f>
        <v>0</v>
      </c>
      <c r="KU53" s="25">
        <f>IF(ISBLANK(LitRev!KU53),".",LitRev!KU53)</f>
        <v>0</v>
      </c>
      <c r="KV53" s="25">
        <f>IF(ISBLANK(LitRev!KV53),".",LitRev!KV53)</f>
        <v>0</v>
      </c>
      <c r="KW53" s="25">
        <f>IF(ISBLANK(LitRev!KW53),".",LitRev!KW53)</f>
        <v>0</v>
      </c>
      <c r="KX53" s="25">
        <f>IF(ISBLANK(LitRev!KX53),".",LitRev!KX53)</f>
        <v>0</v>
      </c>
      <c r="KY53" s="25">
        <f>IF(ISBLANK(LitRev!KY53),".",LitRev!KY53)</f>
        <v>0</v>
      </c>
      <c r="KZ53" s="25">
        <f>IF(ISBLANK(LitRev!KZ53),".",LitRev!KZ53)</f>
        <v>0</v>
      </c>
      <c r="LA53" s="25">
        <f>IF(ISBLANK(LitRev!LA53),".",LitRev!LA53)</f>
        <v>0</v>
      </c>
      <c r="LB53" s="25">
        <f>IF(ISBLANK(LitRev!LB53),".",LitRev!LB53)</f>
        <v>0</v>
      </c>
      <c r="LC53" s="25">
        <f>IF(ISBLANK(LitRev!LC53),".",LitRev!LC53)</f>
        <v>0</v>
      </c>
      <c r="LD53" s="25">
        <f>IF(ISBLANK(LitRev!LD53),".",LitRev!LD53)</f>
        <v>0</v>
      </c>
      <c r="LE53" s="25">
        <f>IF(ISBLANK(LitRev!LE53),".",LitRev!LE53)</f>
        <v>0</v>
      </c>
      <c r="LF53" s="25">
        <f>IF(ISBLANK(LitRev!LF53),".",LitRev!LF53)</f>
        <v>0</v>
      </c>
      <c r="LG53" s="25">
        <f>IF(ISBLANK(LitRev!LG53),".",LitRev!LG53)</f>
        <v>1</v>
      </c>
      <c r="LH53" s="25">
        <f>IF(ISBLANK(LitRev!LH53),".",LitRev!LH53)</f>
        <v>1</v>
      </c>
      <c r="LI53" s="25">
        <f>IF(ISBLANK(LitRev!LI53),".",LitRev!LI53)</f>
        <v>1</v>
      </c>
      <c r="LJ53" s="25">
        <f>IF(ISBLANK(LitRev!LJ53),".",LitRev!LJ53)</f>
        <v>1</v>
      </c>
      <c r="LK53" s="25">
        <f>IF(ISBLANK(LitRev!LK53),".",LitRev!LK53)</f>
        <v>1</v>
      </c>
      <c r="LL53" s="25">
        <f>IF(ISBLANK(LitRev!LL53),".",LitRev!LL53)</f>
        <v>1</v>
      </c>
      <c r="LM53" s="25">
        <f>IF(ISBLANK(LitRev!LM53),".",LitRev!LM53)</f>
        <v>1</v>
      </c>
      <c r="LN53" s="25">
        <f>IF(ISBLANK(LitRev!LN53),".",LitRev!LN53)</f>
        <v>1</v>
      </c>
      <c r="LO53" s="25">
        <f>IF(ISBLANK(LitRev!LO53),".",LitRev!LO53)</f>
        <v>1</v>
      </c>
      <c r="LP53" s="25">
        <f>IF(ISBLANK(LitRev!LP53),".",LitRev!LP53)</f>
        <v>1</v>
      </c>
      <c r="LQ53" s="25">
        <f>IF(ISBLANK(LitRev!LQ53),".",LitRev!LQ53)</f>
        <v>1</v>
      </c>
      <c r="LR53" s="25">
        <f>IF(ISBLANK(LitRev!LR53),".",LitRev!LR53)</f>
        <v>1</v>
      </c>
      <c r="LS53" s="25">
        <f>IF(ISBLANK(LitRev!LS53),".",LitRev!LS53)</f>
        <v>1</v>
      </c>
      <c r="LT53" s="25">
        <f>IF(ISBLANK(LitRev!LT53),".",LitRev!LT53)</f>
        <v>1</v>
      </c>
      <c r="LU53" s="25">
        <f>IF(ISBLANK(LitRev!LU53),".",LitRev!LU53)</f>
        <v>1</v>
      </c>
      <c r="LV53" s="25">
        <f>IF(ISBLANK(LitRev!LV53),".",LitRev!LV53)</f>
        <v>1</v>
      </c>
      <c r="LW53" s="25">
        <f>IF(ISBLANK(LitRev!LW53),".",LitRev!LW53)</f>
        <v>1</v>
      </c>
      <c r="LX53" s="25">
        <f>IF(ISBLANK(LitRev!LX53),".",LitRev!LX53)</f>
        <v>1</v>
      </c>
      <c r="LY53" s="25">
        <f>IF(ISBLANK(LitRev!LY53),".",LitRev!LY53)</f>
        <v>1</v>
      </c>
      <c r="LZ53" s="25">
        <f>IF(ISBLANK(LitRev!LZ53),".",LitRev!LZ53)</f>
        <v>1</v>
      </c>
      <c r="MA53" s="25">
        <f>IF(ISBLANK(LitRev!MA53),".",LitRev!MA53)</f>
        <v>1</v>
      </c>
      <c r="MB53" s="25">
        <f>IF(ISBLANK(LitRev!MB53),".",LitRev!MB53)</f>
        <v>1</v>
      </c>
      <c r="MC53" s="25">
        <f>IF(ISBLANK(LitRev!MC53),".",LitRev!MC53)</f>
        <v>1</v>
      </c>
      <c r="MD53" s="25">
        <f>IF(ISBLANK(LitRev!MD53),".",LitRev!MD53)</f>
        <v>1</v>
      </c>
      <c r="ME53" s="25">
        <f>IF(ISBLANK(LitRev!ME53),".",LitRev!ME53)</f>
        <v>0</v>
      </c>
      <c r="MF53" s="25">
        <f>IF(ISBLANK(LitRev!MF53),".",LitRev!MF53)</f>
        <v>1</v>
      </c>
      <c r="MG53" s="25">
        <f>IF(ISBLANK(LitRev!MG53),".",LitRev!MG53)</f>
        <v>1</v>
      </c>
      <c r="MH53" s="25">
        <f>IF(ISBLANK(LitRev!MH53),".",LitRev!MH53)</f>
        <v>0</v>
      </c>
      <c r="MI53" s="25">
        <f>IF(ISBLANK(LitRev!MI53),".",LitRev!MI53)</f>
        <v>0</v>
      </c>
      <c r="MJ53" s="25">
        <f>IF(ISBLANK(LitRev!MJ53),".",LitRev!MJ53)</f>
        <v>0</v>
      </c>
      <c r="MK53" s="25">
        <f>IF(ISBLANK(LitRev!MK53),".",LitRev!MK53)</f>
        <v>0</v>
      </c>
      <c r="ML53" s="25">
        <f>IF(ISBLANK(LitRev!ML53),".",LitRev!ML53)</f>
        <v>0</v>
      </c>
      <c r="MM53" s="25">
        <f>IF(ISBLANK(LitRev!MM53),".",LitRev!MM53)</f>
        <v>0</v>
      </c>
      <c r="MN53" s="25">
        <f>IF(ISBLANK(LitRev!MN53),".",LitRev!MN53)</f>
        <v>0</v>
      </c>
      <c r="MO53" s="25">
        <f>IF(ISBLANK(LitRev!MO53),".",LitRev!MO53)</f>
        <v>0</v>
      </c>
      <c r="MP53" s="25">
        <f>IF(ISBLANK(LitRev!MP53),".",LitRev!MP53)</f>
        <v>0</v>
      </c>
      <c r="MQ53" s="25">
        <f>IF(ISBLANK(LitRev!MQ53),".",LitRev!MQ53)</f>
        <v>0</v>
      </c>
      <c r="MR53" s="25">
        <f>IF(ISBLANK(LitRev!MR53),".",LitRev!MR53)</f>
        <v>0</v>
      </c>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5"/>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5"/>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5"/>
      <c r="RK53" s="25"/>
      <c r="RL53" s="25"/>
      <c r="RM53" s="25"/>
      <c r="RN53" s="25"/>
      <c r="RO53" s="25"/>
    </row>
    <row r="54" spans="1:483" x14ac:dyDescent="0.25">
      <c r="A54" s="34" t="s">
        <v>11</v>
      </c>
      <c r="C54" s="25" t="str">
        <f>IF(ISBLANK(LitRev!C54),".",LitRev!C54)</f>
        <v>Not stated</v>
      </c>
      <c r="D54" s="25" t="str">
        <f>IF(ISBLANK(LitRev!D54),".",LitRev!D54)</f>
        <v>Not stated</v>
      </c>
      <c r="E54" s="25" t="str">
        <f>IF(ISBLANK(LitRev!E54),".",LitRev!E54)</f>
        <v xml:space="preserve">No explicit models for livestock; Projected area is constant (exogenous) </v>
      </c>
      <c r="F54" s="25" t="str">
        <f>IF(ISBLANK(LitRev!F54),".",LitRev!F54)</f>
        <v>No explicit models for livestock; harvested area is exogenous</v>
      </c>
      <c r="G54" s="25" t="str">
        <f>IF(ISBLANK(LitRev!G54),".",LitRev!G54)</f>
        <v>No explicit models for livestock; harvested area is exogenous</v>
      </c>
      <c r="H54" s="25" t="str">
        <f>IF(ISBLANK(LitRev!H54),".",LitRev!H54)</f>
        <v>No explicit models for livestock; harvested area is exogenous</v>
      </c>
      <c r="I54" s="25" t="str">
        <f>IF(ISBLANK(LitRev!I54),".",LitRev!I54)</f>
        <v>No explicit models for livestock; harvested area is exogenous</v>
      </c>
      <c r="J54" s="25" t="str">
        <f>IF(ISBLANK(LitRev!J54),".",LitRev!J54)</f>
        <v>No explicit models for livestock; harvested area is exogenous</v>
      </c>
      <c r="K54" s="25" t="str">
        <f>IF(ISBLANK(LitRev!K54),".",LitRev!K54)</f>
        <v>No explicit models for livestock; harvested area is exogenous</v>
      </c>
      <c r="L54" s="25" t="str">
        <f>IF(ISBLANK(LitRev!L54),".",LitRev!L54)</f>
        <v>No explicit models for livestock; harvested area is exogenous</v>
      </c>
      <c r="M54" s="25" t="str">
        <f>IF(ISBLANK(LitRev!M54),".",LitRev!M54)</f>
        <v>No explicit models for livestock; harvested area is exogenous</v>
      </c>
      <c r="N54" s="25" t="str">
        <f>IF(ISBLANK(LitRev!N54),".",LitRev!N54)</f>
        <v>No explicit models for livestock; harvested area is exogenous</v>
      </c>
      <c r="O54" s="25" t="str">
        <f>IF(ISBLANK(LitRev!O54),".",LitRev!O54)</f>
        <v>No explicit models for livestock; harvested area is exogenous</v>
      </c>
      <c r="P54" s="25" t="str">
        <f>IF(ISBLANK(LitRev!P54),".",LitRev!P54)</f>
        <v>No explicit models for livestock; harvested area is exogenous</v>
      </c>
      <c r="Q54" s="25" t="str">
        <f>IF(ISBLANK(LitRev!Q54),".",LitRev!Q54)</f>
        <v>No explicit models for livestock; harvested area is exogenous</v>
      </c>
      <c r="R54" s="25" t="str">
        <f>IF(ISBLANK(LitRev!R54),".",LitRev!R54)</f>
        <v>No explicit models for livestock; harvested area is exogenous</v>
      </c>
      <c r="S54" s="25" t="str">
        <f>IF(ISBLANK(LitRev!S54),".",LitRev!S54)</f>
        <v>No explicit models for livestock; harvested area is exogenous</v>
      </c>
      <c r="T54" s="25" t="str">
        <f>IF(ISBLANK(LitRev!T54),".",LitRev!T54)</f>
        <v>No explicit models for livestock; harvested area is exogenous</v>
      </c>
      <c r="U54" s="25" t="str">
        <f>IF(ISBLANK(LitRev!U54),".",LitRev!U54)</f>
        <v>No explicit models for livestock; Projected area is constant (exogenous) p 9 !</v>
      </c>
      <c r="V54" s="25" t="str">
        <f>IF(ISBLANK(LitRev!V54),".",LitRev!V54)</f>
        <v>No explicit models for livestock; Projected area is constant (exogenous) p 9 !</v>
      </c>
      <c r="W54" s="25" t="str">
        <f>IF(ISBLANK(LitRev!W54),".",LitRev!W54)</f>
        <v>No explicit models for livestock; Projected area is constant (exogenous) p 9 !</v>
      </c>
      <c r="X54" s="25" t="str">
        <f>IF(ISBLANK(LitRev!X54),".",LitRev!X54)</f>
        <v>No explicit models for livestock; Projected area is constant (exogenous) p 9 !</v>
      </c>
      <c r="Y54" s="25" t="str">
        <f>IF(ISBLANK(LitRev!Y54),".",LitRev!Y54)</f>
        <v>No explicit models for livestock; Projected area is constant (exogenous) p 9 !</v>
      </c>
      <c r="Z54" s="25" t="str">
        <f>IF(ISBLANK(LitRev!Z54),".",LitRev!Z54)</f>
        <v>No explicit models for livestock; Projected area is constant (exogenous) p 9 !</v>
      </c>
      <c r="AA54" s="25" t="str">
        <f>IF(ISBLANK(LitRev!AA54),".",LitRev!AA54)</f>
        <v>No explicit models for livestock; Projected area is constant (exogenous) p 9 !</v>
      </c>
      <c r="AB54" s="25" t="str">
        <f>IF(ISBLANK(LitRev!AB54),".",LitRev!AB54)</f>
        <v>No explicit models for livestock; Projected area is constant (exogenous) p 9 !</v>
      </c>
      <c r="AC54" s="25" t="str">
        <f>IF(ISBLANK(LitRev!AC54),".",LitRev!AC54)</f>
        <v>No explicit models for livestock; Projected area is constant (exogenous) p 9 !</v>
      </c>
      <c r="AD54" s="25" t="str">
        <f>IF(ISBLANK(LitRev!AD54),".",LitRev!AD54)</f>
        <v>No explicit models for livestock; Projected area is constant (exogenous) p 9 !</v>
      </c>
      <c r="AE54" s="25" t="str">
        <f>IF(ISBLANK(LitRev!AE54),".",LitRev!AE54)</f>
        <v>No explicit models for livestock; Projected area is constant (exogenous) p 9 !</v>
      </c>
      <c r="AF54" s="25" t="str">
        <f>IF(ISBLANK(LitRev!AF54),".",LitRev!AF54)</f>
        <v>No explicit models for livestock; Projected area is constant (exogenous) p 9 !</v>
      </c>
      <c r="AG54" s="25" t="str">
        <f>IF(ISBLANK(LitRev!AG54),".",LitRev!AG54)</f>
        <v>No explicit models for livestock; Projected area is constant (exogenous) p 9 !</v>
      </c>
      <c r="AH54" s="25" t="str">
        <f>IF(ISBLANK(LitRev!AH54),".",LitRev!AH54)</f>
        <v>No explicit models for livestock; Projected area is constant (exogenous) p 9 !</v>
      </c>
      <c r="AI54" s="25" t="str">
        <f>IF(ISBLANK(LitRev!AI54),".",LitRev!AI54)</f>
        <v>No explicit models for livestock; Projected area is constant (exogenous) p 9 !</v>
      </c>
      <c r="AJ54" s="25" t="str">
        <f>IF(ISBLANK(LitRev!AJ54),".",LitRev!AJ54)</f>
        <v>CARD-FAPRI model so the above constraints seem likely; related results show up in tables</v>
      </c>
      <c r="AK54" s="25" t="str">
        <f>IF(ISBLANK(LitRev!AK54),".",LitRev!AK54)</f>
        <v>CARD-FAPRI model so the above constraints seem likely; related results show up in tables</v>
      </c>
      <c r="AL54" s="25" t="str">
        <f>IF(ISBLANK(LitRev!AL54),".",LitRev!AL54)</f>
        <v>CARD-FAPRI model so the above constraints seem likely; related results show up in tables</v>
      </c>
      <c r="AM54" s="25" t="str">
        <f>IF(ISBLANK(LitRev!AM54),".",LitRev!AM54)</f>
        <v>CARD-FAPRI model so the above constraints seem likely; related results show up in tables</v>
      </c>
      <c r="AN54" s="25" t="str">
        <f>IF(ISBLANK(LitRev!AN54),".",LitRev!AN54)</f>
        <v>CARD-FAPRI model so the above constraints seem likely; related results show up in tables</v>
      </c>
      <c r="AO54" s="25" t="str">
        <f>IF(ISBLANK(LitRev!AO54),".",LitRev!AO54)</f>
        <v xml:space="preserve">References Babcock et al., 2010, so copy model information from there; BUT biodiesel markets &amp; SB, SM, SO markets clear p 2. &amp; show other RIN price results </v>
      </c>
      <c r="AP54" s="25" t="str">
        <f>IF(ISBLANK(LitRev!AP54),".",LitRev!AP54)</f>
        <v xml:space="preserve">References Babcock et al., 2010, so copy model information from there; BUT biodiesel markets &amp; SB, SM, SO markets clear p 2. &amp; show other RIN price results </v>
      </c>
      <c r="AQ54" s="25" t="str">
        <f>IF(ISBLANK(LitRev!AQ54),".",LitRev!AQ54)</f>
        <v xml:space="preserve">References Babcock et al., 2010, so copy model information from there; BUT biodiesel markets &amp; SB, SM, SO markets clear p 2. &amp; show other RIN price results </v>
      </c>
      <c r="AR54" s="25" t="str">
        <f>IF(ISBLANK(LitRev!AR54),".",LitRev!AR54)</f>
        <v>not mentioned , but exogenous fuel prices p 7</v>
      </c>
      <c r="AS54" s="25" t="str">
        <f>IF(ISBLANK(LitRev!AS54),".",LitRev!AS54)</f>
        <v>not mentioned , but exogenous fuel prices p 7</v>
      </c>
      <c r="AT54" s="25" t="str">
        <f>IF(ISBLANK(LitRev!AT54),".",LitRev!AT54)</f>
        <v>not mentioned , but exogenous fuel prices p 7</v>
      </c>
      <c r="AU54" s="25" t="str">
        <f>IF(ISBLANK(LitRev!AU54),".",LitRev!AU54)</f>
        <v>not mentioned , but exogenous fuel prices p 7</v>
      </c>
      <c r="AV54" s="25" t="str">
        <f>IF(ISBLANK(LitRev!AV54),".",LitRev!AV54)</f>
        <v>not mentioned , but exogenous fuel prices p 7</v>
      </c>
      <c r="AW54" s="25" t="str">
        <f>IF(ISBLANK(LitRev!AW54),".",LitRev!AW54)</f>
        <v>not mentioned , but exogenous fuel prices p 7</v>
      </c>
      <c r="AX54" s="25" t="str">
        <f>IF(ISBLANK(LitRev!AX54),".",LitRev!AX54)</f>
        <v>not mentioned , but exogenous fuel prices p 7</v>
      </c>
      <c r="AY54" s="25" t="str">
        <f>IF(ISBLANK(LitRev!AY54),".",LitRev!AY54)</f>
        <v>.</v>
      </c>
      <c r="AZ54" s="25" t="str">
        <f>IF(ISBLANK(LitRev!AZ54),".",LitRev!AZ54)</f>
        <v>.</v>
      </c>
      <c r="BA54" s="25" t="str">
        <f>IF(ISBLANK(LitRev!BA54),".",LitRev!BA54)</f>
        <v>.</v>
      </c>
      <c r="BB54" s="25" t="str">
        <f>IF(ISBLANK(LitRev!BB54),".",LitRev!BB54)</f>
        <v>.</v>
      </c>
      <c r="BC54" s="25" t="str">
        <f>IF(ISBLANK(LitRev!BC54),".",LitRev!BC54)</f>
        <v>.</v>
      </c>
      <c r="BD54" s="25" t="str">
        <f>IF(ISBLANK(LitRev!BD54),".",LitRev!BD54)</f>
        <v>.</v>
      </c>
      <c r="BE54" s="25" t="str">
        <f>IF(ISBLANK(LitRev!BE54),".",LitRev!BE54)</f>
        <v>.</v>
      </c>
      <c r="BF54" s="25" t="str">
        <f>IF(ISBLANK(LitRev!BF54),".",LitRev!BF54)</f>
        <v>.</v>
      </c>
      <c r="BG54" s="25" t="str">
        <f>IF(ISBLANK(LitRev!BG54),".",LitRev!BG54)</f>
        <v>.</v>
      </c>
      <c r="BH54" s="25" t="str">
        <f>IF(ISBLANK(LitRev!BH54),".",LitRev!BH54)</f>
        <v>.</v>
      </c>
      <c r="BI54" s="25" t="str">
        <f>IF(ISBLANK(LitRev!BI54),".",LitRev!BI54)</f>
        <v>.</v>
      </c>
      <c r="BJ54" s="25" t="str">
        <f>IF(ISBLANK(LitRev!BJ54),".",LitRev!BJ54)</f>
        <v>.</v>
      </c>
      <c r="BK54" s="25" t="str">
        <f>IF(ISBLANK(LitRev!BK54),".",LitRev!BK54)</f>
        <v>.</v>
      </c>
      <c r="BL54" s="25" t="str">
        <f>IF(ISBLANK(LitRev!BL54),".",LitRev!BL54)</f>
        <v>.</v>
      </c>
      <c r="BM54" s="25" t="str">
        <f>IF(ISBLANK(LitRev!BM54),".",LitRev!BM54)</f>
        <v>.</v>
      </c>
      <c r="BN54" s="25" t="str">
        <f>IF(ISBLANK(LitRev!BN54),".",LitRev!BN54)</f>
        <v>.</v>
      </c>
      <c r="BO54" s="25" t="str">
        <f>IF(ISBLANK(LitRev!BO54),".",LitRev!BO54)</f>
        <v>.</v>
      </c>
      <c r="BP54" s="25" t="str">
        <f>IF(ISBLANK(LitRev!BP54),".",LitRev!BP54)</f>
        <v>.</v>
      </c>
      <c r="BQ54" s="25" t="str">
        <f>IF(ISBLANK(LitRev!BQ54),".",LitRev!BQ54)</f>
        <v>.</v>
      </c>
      <c r="BR54" s="25" t="str">
        <f>IF(ISBLANK(LitRev!BR54),".",LitRev!BR54)</f>
        <v>.</v>
      </c>
      <c r="BS54" s="25" t="str">
        <f>IF(ISBLANK(LitRev!BS54),".",LitRev!BS54)</f>
        <v>US fuel market p 18-19</v>
      </c>
      <c r="BT54" s="25" t="str">
        <f>IF(ISBLANK(LitRev!BT54),".",LitRev!BT54)</f>
        <v>oil prices $62/barrel for No Ethanol policy</v>
      </c>
      <c r="BU54" s="25" t="str">
        <f>IF(ISBLANK(LitRev!BU54),".",LitRev!BU54)</f>
        <v>oil prices $62/barrel for No Ethanol policy</v>
      </c>
      <c r="BV54" s="25" t="str">
        <f>IF(ISBLANK(LitRev!BV54),".",LitRev!BV54)</f>
        <v>oil prices $62/barrel for No Ethanol policy</v>
      </c>
      <c r="BW54" s="25" t="str">
        <f>IF(ISBLANK(LitRev!BW54),".",LitRev!BW54)</f>
        <v>oil prices $62/barrel for No Ethanol policy</v>
      </c>
      <c r="BX54" s="25" t="str">
        <f>IF(ISBLANK(LitRev!BX54),".",LitRev!BX54)</f>
        <v>oil prices $62/barrel for No Ethanol policy</v>
      </c>
      <c r="BY54" s="25" t="str">
        <f>IF(ISBLANK(LitRev!BY54),".",LitRev!BY54)</f>
        <v>oil prices $62/barrel for No Ethanol policy</v>
      </c>
      <c r="BZ54" s="25" t="str">
        <f>IF(ISBLANK(LitRev!BZ54),".",LitRev!BZ54)</f>
        <v>.</v>
      </c>
      <c r="CA54" s="25" t="str">
        <f>IF(ISBLANK(LitRev!CA54),".",LitRev!CA54)</f>
        <v>Table 1 for list of markets, Discussion of land effects and elasticities</v>
      </c>
      <c r="CB54" s="25" t="str">
        <f>IF(ISBLANK(LitRev!CB54),".",LitRev!CB54)</f>
        <v>.</v>
      </c>
      <c r="CC54" s="25" t="str">
        <f>IF(ISBLANK(LitRev!CC54),".",LitRev!CC54)</f>
        <v>.</v>
      </c>
      <c r="CD54" s="25" t="str">
        <f>IF(ISBLANK(LitRev!CD54),".",LitRev!CD54)</f>
        <v>.</v>
      </c>
      <c r="CE54" s="25" t="str">
        <f>IF(ISBLANK(LitRev!CE54),".",LitRev!CE54)</f>
        <v>.</v>
      </c>
      <c r="CF54" s="25" t="str">
        <f>IF(ISBLANK(LitRev!CF54),".",LitRev!CF54)</f>
        <v>.</v>
      </c>
      <c r="CG54" s="25" t="str">
        <f>IF(ISBLANK(LitRev!CG54),".",LitRev!CG54)</f>
        <v>.</v>
      </c>
      <c r="CH54" s="25" t="str">
        <f>IF(ISBLANK(LitRev!CH54),".",LitRev!CH54)</f>
        <v>.</v>
      </c>
      <c r="CI54" s="25" t="str">
        <f>IF(ISBLANK(LitRev!CI54),".",LitRev!CI54)</f>
        <v>.</v>
      </c>
      <c r="CJ54" s="25" t="str">
        <f>IF(ISBLANK(LitRev!CJ54),".",LitRev!CJ54)</f>
        <v>.</v>
      </c>
      <c r="CK54" s="25" t="str">
        <f>IF(ISBLANK(LitRev!CK54),".",LitRev!CK54)</f>
        <v>.</v>
      </c>
      <c r="CL54" s="25" t="str">
        <f>IF(ISBLANK(LitRev!CL54),".",LitRev!CL54)</f>
        <v>GTAP-BIO : so all included(?), but focus on land</v>
      </c>
      <c r="CM54" s="25" t="str">
        <f>IF(ISBLANK(LitRev!CM54),".",LitRev!CM54)</f>
        <v>GTAP-BIO : so all included(?), but focus on land</v>
      </c>
      <c r="CN54" s="25" t="str">
        <f>IF(ISBLANK(LitRev!CN54),".",LitRev!CN54)</f>
        <v>GTAP-BIO : so all included(?), but focus on land</v>
      </c>
      <c r="CO54" s="25" t="str">
        <f>IF(ISBLANK(LitRev!CO54),".",LitRev!CO54)</f>
        <v>TS methods, so implicitly assume past relationships of pre-2007</v>
      </c>
      <c r="CP54" s="25" t="str">
        <f>IF(ISBLANK(LitRev!CP54),".",LitRev!CP54)</f>
        <v>short run, livetshock markets are not explicitly modeled</v>
      </c>
      <c r="CQ54" s="25" t="str">
        <f>IF(ISBLANK(LitRev!CQ54),".",LitRev!CQ54)</f>
        <v>.</v>
      </c>
      <c r="CR54" s="25" t="str">
        <f>IF(ISBLANK(LitRev!CR54),".",LitRev!CR54)</f>
        <v>.</v>
      </c>
      <c r="CS54" s="25" t="str">
        <f>IF(ISBLANK(LitRev!CS54),".",LitRev!CS54)</f>
        <v>.</v>
      </c>
      <c r="CT54" s="25" t="str">
        <f>IF(ISBLANK(LitRev!CT54),".",LitRev!CT54)</f>
        <v>.</v>
      </c>
      <c r="CU54" s="25" t="str">
        <f>IF(ISBLANK(LitRev!CU54),".",LitRev!CU54)</f>
        <v>.</v>
      </c>
      <c r="CV54" s="25" t="str">
        <f>IF(ISBLANK(LitRev!CV54),".",LitRev!CV54)</f>
        <v>.</v>
      </c>
      <c r="CW54" s="25" t="str">
        <f>IF(ISBLANK(LitRev!CW54),".",LitRev!CW54)</f>
        <v>.</v>
      </c>
      <c r="CX54" s="25" t="str">
        <f>IF(ISBLANK(LitRev!CX54),".",LitRev!CX54)</f>
        <v>.</v>
      </c>
      <c r="CY54" s="25" t="str">
        <f>IF(ISBLANK(LitRev!CY54),".",LitRev!CY54)</f>
        <v>.</v>
      </c>
      <c r="CZ54" s="25" t="str">
        <f>IF(ISBLANK(LitRev!CZ54),".",LitRev!CZ54)</f>
        <v>.</v>
      </c>
      <c r="DA54" s="25" t="str">
        <f>IF(ISBLANK(LitRev!DA54),".",LitRev!DA54)</f>
        <v>.</v>
      </c>
      <c r="DB54" s="25" t="str">
        <f>IF(ISBLANK(LitRev!DB54),".",LitRev!DB54)</f>
        <v>.</v>
      </c>
      <c r="DC54" s="25" t="str">
        <f>IF(ISBLANK(LitRev!DC54),".",LitRev!DC54)</f>
        <v>.</v>
      </c>
      <c r="DD54" s="25" t="str">
        <f>IF(ISBLANK(LitRev!DD54),".",LitRev!DD54)</f>
        <v>.</v>
      </c>
      <c r="DE54" s="25" t="str">
        <f>IF(ISBLANK(LitRev!DE54),".",LitRev!DE54)</f>
        <v>.</v>
      </c>
      <c r="DF54" s="25" t="str">
        <f>IF(ISBLANK(LitRev!DF54),".",LitRev!DF54)</f>
        <v>.</v>
      </c>
      <c r="DG54" s="25" t="str">
        <f>IF(ISBLANK(LitRev!DG54),".",LitRev!DG54)</f>
        <v>.</v>
      </c>
      <c r="DH54" s="25" t="str">
        <f>IF(ISBLANK(LitRev!DH54),".",LitRev!DH54)</f>
        <v>.</v>
      </c>
      <c r="DI54" s="25" t="str">
        <f>IF(ISBLANK(LitRev!DI54),".",LitRev!DI54)</f>
        <v>.</v>
      </c>
      <c r="DJ54" s="25" t="str">
        <f>IF(ISBLANK(LitRev!DJ54),".",LitRev!DJ54)</f>
        <v>p 603 model description; Table 2 suggests fossil fuel effects in GHG calculations, but not sure about markets</v>
      </c>
      <c r="DK54" s="25" t="str">
        <f>IF(ISBLANK(LitRev!DK54),".",LitRev!DK54)</f>
        <v>p 603 model description; Table 2 suggests fossil fuel effects in GHG calculations, but not sure about markets</v>
      </c>
      <c r="DL54" s="25" t="str">
        <f>IF(ISBLANK(LitRev!DL54),".",LitRev!DL54)</f>
        <v>p 603 model description; Table 2 suggests fossil fuel effects in GHG calculations, but not sure about markets</v>
      </c>
      <c r="DM54" s="25" t="str">
        <f>IF(ISBLANK(LitRev!DM54),".",LitRev!DM54)</f>
        <v>p 603 model description; Table 2 suggests fossil fuel effects in GHG calculations, but not sure about markets</v>
      </c>
      <c r="DN54" s="25" t="str">
        <f>IF(ISBLANK(LitRev!DN54),".",LitRev!DN54)</f>
        <v>p 603 model description; Table 2 suggests fossil fuel effects in GHG calculations, but not sure about markets</v>
      </c>
      <c r="DO54" s="25" t="str">
        <f>IF(ISBLANK(LitRev!DO54),".",LitRev!DO54)</f>
        <v>p 603 model description; Table 2 suggests fossil fuel effects in GHG calculations, but not sure about markets</v>
      </c>
      <c r="DP54" s="25" t="str">
        <f>IF(ISBLANK(LitRev!DP54),".",LitRev!DP54)</f>
        <v>p 603 model description; Table 2 suggests fossil fuel effects in GHG calculations, but not sure about markets</v>
      </c>
      <c r="DQ54" s="25" t="str">
        <f>IF(ISBLANK(LitRev!DQ54),".",LitRev!DQ54)</f>
        <v>p 603 model description; Table 2 suggests fossil fuel effects in GHG calculations, but not sure about markets</v>
      </c>
      <c r="DR54" s="25" t="str">
        <f>IF(ISBLANK(LitRev!DR54),".",LitRev!DR54)</f>
        <v>p 603 model description; Table 2 suggests fossil fuel effects in GHG calculations, but not sure about markets</v>
      </c>
      <c r="DS54" s="25" t="str">
        <f>IF(ISBLANK(LitRev!DS54),".",LitRev!DS54)</f>
        <v>p 603 model description; Table 2 suggests fossil fuel effects in GHG calculations, but not sure about markets</v>
      </c>
      <c r="DT54" s="25" t="str">
        <f>IF(ISBLANK(LitRev!DT54),".",LitRev!DT54)</f>
        <v>p 603 model description; Table 2 suggests fossil fuel effects in GHG calculations, but not sure about markets</v>
      </c>
      <c r="DU54" s="25" t="str">
        <f>IF(ISBLANK(LitRev!DU54),".",LitRev!DU54)</f>
        <v>p 603 model description; Table 2 suggests fossil fuel effects in GHG calculations, but not sure about markets</v>
      </c>
      <c r="DV54" s="25" t="str">
        <f>IF(ISBLANK(LitRev!DV54),".",LitRev!DV54)</f>
        <v>p 603 model description; Table 2 suggests fossil fuel effects in GHG calculations, but not sure about markets</v>
      </c>
      <c r="DW54" s="25" t="str">
        <f>IF(ISBLANK(LitRev!DW54),".",LitRev!DW54)</f>
        <v>p 603 model description; Table 2 suggests fossil fuel effects in GHG calculations, but not sure about markets</v>
      </c>
      <c r="DX54" s="25" t="str">
        <f>IF(ISBLANK(LitRev!DX54),".",LitRev!DX54)</f>
        <v>.</v>
      </c>
      <c r="DY54" s="25" t="str">
        <f>IF(ISBLANK(LitRev!DY54),".",LitRev!DY54)</f>
        <v>.</v>
      </c>
      <c r="DZ54" s="25" t="str">
        <f>IF(ISBLANK(LitRev!DZ54),".",LitRev!DZ54)</f>
        <v>.</v>
      </c>
      <c r="EA54" s="25" t="str">
        <f>IF(ISBLANK(LitRev!EA54),".",LitRev!EA54)</f>
        <v>.</v>
      </c>
      <c r="EB54" s="25" t="str">
        <f>IF(ISBLANK(LitRev!EB54),".",LitRev!EB54)</f>
        <v>.</v>
      </c>
      <c r="EC54" s="25" t="str">
        <f>IF(ISBLANK(LitRev!EC54),".",LitRev!EC54)</f>
        <v>.</v>
      </c>
      <c r="ED54" s="25" t="str">
        <f>IF(ISBLANK(LitRev!ED54),".",LitRev!ED54)</f>
        <v>.</v>
      </c>
      <c r="EE54" s="25" t="str">
        <f>IF(ISBLANK(LitRev!EE54),".",LitRev!EE54)</f>
        <v>.</v>
      </c>
      <c r="EF54" s="25" t="str">
        <f>IF(ISBLANK(LitRev!EF54),".",LitRev!EF54)</f>
        <v>.</v>
      </c>
      <c r="EG54" s="25" t="str">
        <f>IF(ISBLANK(LitRev!EG54),".",LitRev!EG54)</f>
        <v>.</v>
      </c>
      <c r="EH54" s="25" t="str">
        <f>IF(ISBLANK(LitRev!EH54),".",LitRev!EH54)</f>
        <v>.</v>
      </c>
      <c r="EI54" s="25" t="str">
        <f>IF(ISBLANK(LitRev!EI54),".",LitRev!EI54)</f>
        <v>.</v>
      </c>
      <c r="EJ54" s="25" t="str">
        <f>IF(ISBLANK(LitRev!EJ54),".",LitRev!EJ54)</f>
        <v>not explicit, but area estimation is given</v>
      </c>
      <c r="EK54" s="25" t="str">
        <f>IF(ISBLANK(LitRev!EK54),".",LitRev!EK54)</f>
        <v>.</v>
      </c>
      <c r="EL54" s="25" t="str">
        <f>IF(ISBLANK(LitRev!EL54),".",LitRev!EL54)</f>
        <v>.</v>
      </c>
      <c r="EM54" s="25" t="str">
        <f>IF(ISBLANK(LitRev!EM54),".",LitRev!EM54)</f>
        <v>.</v>
      </c>
      <c r="EN54" s="25" t="str">
        <f>IF(ISBLANK(LitRev!EN54),".",LitRev!EN54)</f>
        <v>.</v>
      </c>
      <c r="EO54" s="25" t="str">
        <f>IF(ISBLANK(LitRev!EO54),".",LitRev!EO54)</f>
        <v>.</v>
      </c>
      <c r="EP54" s="25" t="str">
        <f>IF(ISBLANK(LitRev!EP54),".",LitRev!EP54)</f>
        <v>.</v>
      </c>
      <c r="EQ54" s="25" t="str">
        <f>IF(ISBLANK(LitRev!EQ54),".",LitRev!EQ54)</f>
        <v>.</v>
      </c>
      <c r="ER54" s="25" t="str">
        <f>IF(ISBLANK(LitRev!ER54),".",LitRev!ER54)</f>
        <v>.</v>
      </c>
      <c r="ES54" s="25" t="str">
        <f>IF(ISBLANK(LitRev!ES54),".",LitRev!ES54)</f>
        <v>.</v>
      </c>
      <c r="ET54" s="25" t="str">
        <f>IF(ISBLANK(LitRev!ET54),".",LitRev!ET54)</f>
        <v>.</v>
      </c>
      <c r="EU54" s="25" t="str">
        <f>IF(ISBLANK(LitRev!EU54),".",LitRev!EU54)</f>
        <v>.</v>
      </c>
      <c r="EV54" s="25" t="str">
        <f>IF(ISBLANK(LitRev!EV54),".",LitRev!EV54)</f>
        <v>.</v>
      </c>
      <c r="EW54" s="25" t="str">
        <f>IF(ISBLANK(LitRev!EW54),".",LitRev!EW54)</f>
        <v>.</v>
      </c>
      <c r="EX54" s="25" t="str">
        <f>IF(ISBLANK(LitRev!EX54),".",LitRev!EX54)</f>
        <v>.</v>
      </c>
      <c r="EY54" s="25" t="str">
        <f>IF(ISBLANK(LitRev!EY54),".",LitRev!EY54)</f>
        <v>.</v>
      </c>
      <c r="EZ54" s="25" t="str">
        <f>IF(ISBLANK(LitRev!EZ54),".",LitRev!EZ54)</f>
        <v>.</v>
      </c>
      <c r="FA54" s="25" t="str">
        <f>IF(ISBLANK(LitRev!FA54),".",LitRev!FA54)</f>
        <v>.</v>
      </c>
      <c r="FB54" s="25" t="str">
        <f>IF(ISBLANK(LitRev!FB54),".",LitRev!FB54)</f>
        <v>.</v>
      </c>
      <c r="FC54" s="25" t="str">
        <f>IF(ISBLANK(LitRev!FC54),".",LitRev!FC54)</f>
        <v>.</v>
      </c>
      <c r="FD54" s="25" t="str">
        <f>IF(ISBLANK(LitRev!FD54),".",LitRev!FD54)</f>
        <v>.</v>
      </c>
      <c r="FE54" s="25" t="str">
        <f>IF(ISBLANK(LitRev!FE54),".",LitRev!FE54)</f>
        <v>.</v>
      </c>
      <c r="FF54" s="25" t="str">
        <f>IF(ISBLANK(LitRev!FF54),".",LitRev!FF54)</f>
        <v>.</v>
      </c>
      <c r="FG54" s="25" t="str">
        <f>IF(ISBLANK(LitRev!FG54),".",LitRev!FG54)</f>
        <v>.</v>
      </c>
      <c r="FH54" s="25" t="str">
        <f>IF(ISBLANK(LitRev!FH54),".",LitRev!FH54)</f>
        <v>.</v>
      </c>
      <c r="FI54" s="25" t="str">
        <f>IF(ISBLANK(LitRev!FI54),".",LitRev!FI54)</f>
        <v>.</v>
      </c>
      <c r="FJ54" s="25" t="str">
        <f>IF(ISBLANK(LitRev!FJ54),".",LitRev!FJ54)</f>
        <v>.</v>
      </c>
      <c r="FK54" s="25" t="str">
        <f>IF(ISBLANK(LitRev!FK54),".",LitRev!FK54)</f>
        <v>.</v>
      </c>
      <c r="FL54" s="25" t="str">
        <f>IF(ISBLANK(LitRev!FL54),".",LitRev!FL54)</f>
        <v>.</v>
      </c>
      <c r="FM54" s="25" t="str">
        <f>IF(ISBLANK(LitRev!FM54),".",LitRev!FM54)</f>
        <v>.</v>
      </c>
      <c r="FN54" s="25" t="str">
        <f>IF(ISBLANK(LitRev!FN54),".",LitRev!FN54)</f>
        <v>.</v>
      </c>
      <c r="FO54" s="25" t="str">
        <f>IF(ISBLANK(LitRev!FO54),".",LitRev!FO54)</f>
        <v>.</v>
      </c>
      <c r="FP54" s="25" t="str">
        <f>IF(ISBLANK(LitRev!FP54),".",LitRev!FP54)</f>
        <v>.</v>
      </c>
      <c r="FQ54" s="25" t="str">
        <f>IF(ISBLANK(LitRev!FQ54),".",LitRev!FQ54)</f>
        <v>.</v>
      </c>
      <c r="FR54" s="25" t="str">
        <f>IF(ISBLANK(LitRev!FR54),".",LitRev!FR54)</f>
        <v>.</v>
      </c>
      <c r="FS54" s="25" t="str">
        <f>IF(ISBLANK(LitRev!FS54),".",LitRev!FS54)</f>
        <v>.</v>
      </c>
      <c r="FT54" s="25" t="str">
        <f>IF(ISBLANK(LitRev!FT54),".",LitRev!FT54)</f>
        <v>.</v>
      </c>
      <c r="FU54" s="25" t="str">
        <f>IF(ISBLANK(LitRev!FU54),".",LitRev!FU54)</f>
        <v>SR without land change; no fuel markets; p 9 no DGs, no feed</v>
      </c>
      <c r="FV54" s="25" t="str">
        <f>IF(ISBLANK(LitRev!FV54),".",LitRev!FV54)</f>
        <v>SR without land change; no fuel markets; p 9 no DGs, no feed</v>
      </c>
      <c r="FW54" s="25" t="str">
        <f>IF(ISBLANK(LitRev!FW54),".",LitRev!FW54)</f>
        <v>SR without land change; no fuel markets; p 9 no DGs, no feed</v>
      </c>
      <c r="FX54" s="25" t="str">
        <f>IF(ISBLANK(LitRev!FX54),".",LitRev!FX54)</f>
        <v>.</v>
      </c>
      <c r="FY54" s="25" t="str">
        <f>IF(ISBLANK(LitRev!FY54),".",LitRev!FY54)</f>
        <v>.</v>
      </c>
      <c r="FZ54" s="25" t="str">
        <f>IF(ISBLANK(LitRev!FZ54),".",LitRev!FZ54)</f>
        <v>.</v>
      </c>
      <c r="GA54" s="25" t="str">
        <f>IF(ISBLANK(LitRev!GA54),".",LitRev!GA54)</f>
        <v>.</v>
      </c>
      <c r="GB54" s="25" t="str">
        <f>IF(ISBLANK(LitRev!GB54),".",LitRev!GB54)</f>
        <v>.</v>
      </c>
      <c r="GC54" s="25" t="str">
        <f>IF(ISBLANK(LitRev!GC54),".",LitRev!GC54)</f>
        <v>.</v>
      </c>
      <c r="GD54" s="25" t="str">
        <f>IF(ISBLANK(LitRev!GD54),".",LitRev!GD54)</f>
        <v>.</v>
      </c>
      <c r="GE54" s="25" t="str">
        <f>IF(ISBLANK(LitRev!GE54),".",LitRev!GE54)</f>
        <v>.</v>
      </c>
      <c r="GF54" s="25" t="str">
        <f>IF(ISBLANK(LitRev!GF54),".",LitRev!GF54)</f>
        <v>.</v>
      </c>
      <c r="GG54" s="25" t="str">
        <f>IF(ISBLANK(LitRev!GG54),".",LitRev!GG54)</f>
        <v>.</v>
      </c>
      <c r="GH54" s="25" t="str">
        <f>IF(ISBLANK(LitRev!GH54),".",LitRev!GH54)</f>
        <v>.</v>
      </c>
      <c r="GI54" s="25" t="str">
        <f>IF(ISBLANK(LitRev!GI54),".",LitRev!GI54)</f>
        <v>.</v>
      </c>
      <c r="GJ54" s="25" t="str">
        <f>IF(ISBLANK(LitRev!GJ54),".",LitRev!GJ54)</f>
        <v>.</v>
      </c>
      <c r="GK54" s="25" t="str">
        <f>IF(ISBLANK(LitRev!GK54),".",LitRev!GK54)</f>
        <v>.</v>
      </c>
      <c r="GL54" s="25" t="str">
        <f>IF(ISBLANK(LitRev!GL54),".",LitRev!GL54)</f>
        <v>.</v>
      </c>
      <c r="GM54" s="25" t="str">
        <f>IF(ISBLANK(LitRev!GM54),".",LitRev!GM54)</f>
        <v>.</v>
      </c>
      <c r="GN54" s="25" t="str">
        <f>IF(ISBLANK(LitRev!GN54),".",LitRev!GN54)</f>
        <v>.</v>
      </c>
      <c r="GO54" s="25" t="str">
        <f>IF(ISBLANK(LitRev!GO54),".",LitRev!GO54)</f>
        <v>.</v>
      </c>
      <c r="GP54" s="25" t="str">
        <f>IF(ISBLANK(LitRev!GP54),".",LitRev!GP54)</f>
        <v>.</v>
      </c>
      <c r="GQ54" s="25" t="str">
        <f>IF(ISBLANK(LitRev!GQ54),".",LitRev!GQ54)</f>
        <v>.</v>
      </c>
      <c r="GR54" s="25" t="str">
        <f>IF(ISBLANK(LitRev!GR54),".",LitRev!GR54)</f>
        <v>.</v>
      </c>
      <c r="GS54" s="25" t="str">
        <f>IF(ISBLANK(LitRev!GS54),".",LitRev!GS54)</f>
        <v>.</v>
      </c>
      <c r="GT54" s="25" t="str">
        <f>IF(ISBLANK(LitRev!GT54),".",LitRev!GT54)</f>
        <v xml:space="preserve">didn't mention but assume since it is a fapri-card model </v>
      </c>
      <c r="GU54" s="25" t="str">
        <f>IF(ISBLANK(LitRev!GU54),".",LitRev!GU54)</f>
        <v>Not explicit, but corn feed demand is in model (p 536)</v>
      </c>
      <c r="GV54" s="25" t="str">
        <f>IF(ISBLANK(LitRev!GV54),".",LitRev!GV54)</f>
        <v>Not explicit, but corn feed demand is in model (p 536)</v>
      </c>
      <c r="GW54" s="25" t="str">
        <f>IF(ISBLANK(LitRev!GW54),".",LitRev!GW54)</f>
        <v>Not explicit, but corn feed demand is in model (p 536)</v>
      </c>
      <c r="GX54" s="25" t="str">
        <f>IF(ISBLANK(LitRev!GX54),".",LitRev!GX54)</f>
        <v>Not explicit, but corn feed demand is in model (p 536)</v>
      </c>
      <c r="GY54" s="25" t="str">
        <f>IF(ISBLANK(LitRev!GY54),".",LitRev!GY54)</f>
        <v>Not explicit, but corn feed demand is in model (p 536)</v>
      </c>
      <c r="GZ54" s="25" t="str">
        <f>IF(ISBLANK(LitRev!GZ54),".",LitRev!GZ54)</f>
        <v>Not explicit, but corn feed demand is in model (p 536)</v>
      </c>
      <c r="HA54" s="25" t="str">
        <f>IF(ISBLANK(LitRev!HA54),".",LitRev!HA54)</f>
        <v>Polysys described on p 1290-1</v>
      </c>
      <c r="HB54" s="25" t="str">
        <f>IF(ISBLANK(LitRev!HB54),".",LitRev!HB54)</f>
        <v>No commodity market information except corn production, p 18</v>
      </c>
      <c r="HC54" s="25" t="str">
        <f>IF(ISBLANK(LitRev!HC54),".",LitRev!HC54)</f>
        <v>No commodity market information except corn production, p 18</v>
      </c>
      <c r="HD54" s="25" t="str">
        <f>IF(ISBLANK(LitRev!HD54),".",LitRev!HD54)</f>
        <v>Note model and table</v>
      </c>
      <c r="HE54" s="25" t="str">
        <f>IF(ISBLANK(LitRev!HE54),".",LitRev!HE54)</f>
        <v>.</v>
      </c>
      <c r="HF54" s="25" t="str">
        <f>IF(ISBLANK(LitRev!HF54),".",LitRev!HF54)</f>
        <v>.</v>
      </c>
      <c r="HG54" s="25" t="str">
        <f>IF(ISBLANK(LitRev!HG54),".",LitRev!HG54)</f>
        <v>.</v>
      </c>
      <c r="HH54" s="25" t="str">
        <f>IF(ISBLANK(LitRev!HH54),".",LitRev!HH54)</f>
        <v>.</v>
      </c>
      <c r="HI54" s="25" t="str">
        <f>IF(ISBLANK(LitRev!HI54),".",LitRev!HI54)</f>
        <v>.</v>
      </c>
      <c r="HJ54" s="25" t="str">
        <f>IF(ISBLANK(LitRev!HJ54),".",LitRev!HJ54)</f>
        <v>.</v>
      </c>
      <c r="HK54" s="25" t="str">
        <f>IF(ISBLANK(LitRev!HK54),".",LitRev!HK54)</f>
        <v>DDGS is used as livestock feed but authors did not explicitly say if livestock market is endogenous, page 8</v>
      </c>
      <c r="HL54" s="25" t="str">
        <f>IF(ISBLANK(LitRev!HL54),".",LitRev!HL54)</f>
        <v>DDGS is used as livestock feed but authors did not explicitly say if livestock market is endogenous, page 8</v>
      </c>
      <c r="HM54" s="25" t="str">
        <f>IF(ISBLANK(LitRev!HM54),".",LitRev!HM54)</f>
        <v>DDGS is used as livestock feed but authors did not explicitly say if livestock market is endogenous, page 8</v>
      </c>
      <c r="HN54" s="25" t="str">
        <f>IF(ISBLANK(LitRev!HN54),".",LitRev!HN54)</f>
        <v>DDGS is used as livestock feed but authors did not explicitly say if livestock market is endogenous, page 8</v>
      </c>
      <c r="HO54" s="25" t="str">
        <f>IF(ISBLANK(LitRev!HO54),".",LitRev!HO54)</f>
        <v>.</v>
      </c>
      <c r="HP54" s="25" t="str">
        <f>IF(ISBLANK(LitRev!HP54),".",LitRev!HP54)</f>
        <v>.</v>
      </c>
      <c r="HQ54" s="25" t="str">
        <f>IF(ISBLANK(LitRev!HQ54),".",LitRev!HQ54)</f>
        <v>.</v>
      </c>
      <c r="HR54" s="25" t="str">
        <f>IF(ISBLANK(LitRev!HR54),".",LitRev!HR54)</f>
        <v>.</v>
      </c>
      <c r="HS54" s="25" t="str">
        <f>IF(ISBLANK(LitRev!HS54),".",LitRev!HS54)</f>
        <v>.</v>
      </c>
      <c r="HT54" s="25" t="str">
        <f>IF(ISBLANK(LitRev!HT54),".",LitRev!HT54)</f>
        <v>.</v>
      </c>
      <c r="HU54" s="25" t="str">
        <f>IF(ISBLANK(LitRev!HU54),".",LitRev!HU54)</f>
        <v>.</v>
      </c>
      <c r="HV54" s="25" t="str">
        <f>IF(ISBLANK(LitRev!HV54),".",LitRev!HV54)</f>
        <v>.</v>
      </c>
      <c r="HW54" s="25" t="str">
        <f>IF(ISBLANK(LitRev!HW54),".",LitRev!HW54)</f>
        <v>.</v>
      </c>
      <c r="HX54" s="25" t="str">
        <f>IF(ISBLANK(LitRev!HX54),".",LitRev!HX54)</f>
        <v>.</v>
      </c>
      <c r="HY54" s="25" t="str">
        <f>IF(ISBLANK(LitRev!HY54),".",LitRev!HY54)</f>
        <v>.</v>
      </c>
      <c r="HZ54" s="25" t="str">
        <f>IF(ISBLANK(LitRev!HZ54),".",LitRev!HZ54)</f>
        <v>.</v>
      </c>
      <c r="IA54" s="25" t="str">
        <f>IF(ISBLANK(LitRev!IA54),".",LitRev!IA54)</f>
        <v>by assumption</v>
      </c>
      <c r="IB54" s="25" t="str">
        <f>IF(ISBLANK(LitRev!IB54),".",LitRev!IB54)</f>
        <v>by assumption</v>
      </c>
      <c r="IC54" s="25" t="str">
        <f>IF(ISBLANK(LitRev!IC54),".",LitRev!IC54)</f>
        <v>by assumption</v>
      </c>
      <c r="ID54" s="25" t="str">
        <f>IF(ISBLANK(LitRev!ID54),".",LitRev!ID54)</f>
        <v>by assumption</v>
      </c>
      <c r="IE54" s="25" t="str">
        <f>IF(ISBLANK(LitRev!IE54),".",LitRev!IE54)</f>
        <v>.</v>
      </c>
      <c r="IF54" s="25" t="str">
        <f>IF(ISBLANK(LitRev!IF54),".",LitRev!IF54)</f>
        <v>corn feed equation but no livestock market</v>
      </c>
      <c r="IG54" s="25" t="str">
        <f>IF(ISBLANK(LitRev!IG54),".",LitRev!IG54)</f>
        <v>.</v>
      </c>
      <c r="IH54" s="25" t="str">
        <f>IF(ISBLANK(LitRev!IH54),".",LitRev!IH54)</f>
        <v>.</v>
      </c>
      <c r="II54" s="25" t="str">
        <f>IF(ISBLANK(LitRev!II54),".",LitRev!II54)</f>
        <v>.</v>
      </c>
      <c r="IJ54" s="25" t="str">
        <f>IF(ISBLANK(LitRev!IJ54),".",LitRev!IJ54)</f>
        <v>.</v>
      </c>
      <c r="IK54" s="25" t="str">
        <f>IF(ISBLANK(LitRev!IK54),".",LitRev!IK54)</f>
        <v>.</v>
      </c>
      <c r="IL54" s="25" t="str">
        <f>IF(ISBLANK(LitRev!IL54),".",LitRev!IL54)</f>
        <v>.</v>
      </c>
      <c r="IM54" s="25" t="str">
        <f>IF(ISBLANK(LitRev!IM54),".",LitRev!IM54)</f>
        <v>.</v>
      </c>
      <c r="IN54" s="25" t="str">
        <f>IF(ISBLANK(LitRev!IN54),".",LitRev!IN54)</f>
        <v>.</v>
      </c>
      <c r="IO54" s="25" t="str">
        <f>IF(ISBLANK(LitRev!IO54),".",LitRev!IO54)</f>
        <v>.</v>
      </c>
      <c r="IP54" s="25" t="str">
        <f>IF(ISBLANK(LitRev!IP54),".",LitRev!IP54)</f>
        <v>.</v>
      </c>
      <c r="IQ54" s="25" t="str">
        <f>IF(ISBLANK(LitRev!IQ54),".",LitRev!IQ54)</f>
        <v>.</v>
      </c>
      <c r="IR54" s="25" t="str">
        <f>IF(ISBLANK(LitRev!IR54),".",LitRev!IR54)</f>
        <v>.</v>
      </c>
      <c r="IS54" s="25" t="str">
        <f>IF(ISBLANK(LitRev!IS54),".",LitRev!IS54)</f>
        <v>.</v>
      </c>
      <c r="IT54" s="25" t="str">
        <f>IF(ISBLANK(LitRev!IT54),".",LitRev!IT54)</f>
        <v>.</v>
      </c>
      <c r="IU54" s="25" t="str">
        <f>IF(ISBLANK(LitRev!IU54),".",LitRev!IU54)</f>
        <v>.</v>
      </c>
      <c r="IV54" s="25" t="str">
        <f>IF(ISBLANK(LitRev!IV54),".",LitRev!IV54)</f>
        <v>.</v>
      </c>
      <c r="IW54" s="25" t="str">
        <f>IF(ISBLANK(LitRev!IW54),".",LitRev!IW54)</f>
        <v>.</v>
      </c>
      <c r="IX54" s="25" t="str">
        <f>IF(ISBLANK(LitRev!IX54),".",LitRev!IX54)</f>
        <v>.</v>
      </c>
      <c r="IY54" s="25" t="str">
        <f>IF(ISBLANK(LitRev!IY54),".",LitRev!IY54)</f>
        <v>.</v>
      </c>
      <c r="IZ54" s="25" t="str">
        <f>IF(ISBLANK(LitRev!IZ54),".",LitRev!IZ54)</f>
        <v>.</v>
      </c>
      <c r="JA54" s="25" t="str">
        <f>IF(ISBLANK(LitRev!JA54),".",LitRev!JA54)</f>
        <v>.</v>
      </c>
      <c r="JB54" s="25" t="str">
        <f>IF(ISBLANK(LitRev!JB54),".",LitRev!JB54)</f>
        <v>.</v>
      </c>
      <c r="JC54" s="25" t="str">
        <f>IF(ISBLANK(LitRev!JC54),".",LitRev!JC54)</f>
        <v>.</v>
      </c>
      <c r="JD54" s="25" t="str">
        <f>IF(ISBLANK(LitRev!JD54),".",LitRev!JD54)</f>
        <v>.</v>
      </c>
      <c r="JE54" s="25" t="str">
        <f>IF(ISBLANK(LitRev!JE54),".",LitRev!JE54)</f>
        <v>.</v>
      </c>
      <c r="JF54" s="25" t="str">
        <f>IF(ISBLANK(LitRev!JF54),".",LitRev!JF54)</f>
        <v>.</v>
      </c>
      <c r="JG54" s="25" t="str">
        <f>IF(ISBLANK(LitRev!JG54),".",LitRev!JG54)</f>
        <v>.</v>
      </c>
      <c r="JH54" s="25" t="str">
        <f>IF(ISBLANK(LitRev!JH54),".",LitRev!JH54)</f>
        <v>.</v>
      </c>
      <c r="JI54" s="25" t="str">
        <f>IF(ISBLANK(LitRev!JI54),".",LitRev!JI54)</f>
        <v>.</v>
      </c>
      <c r="JJ54" s="25" t="str">
        <f>IF(ISBLANK(LitRev!JJ54),".",LitRev!JJ54)</f>
        <v>.</v>
      </c>
      <c r="JK54" s="25" t="str">
        <f>IF(ISBLANK(LitRev!JK54),".",LitRev!JK54)</f>
        <v>.</v>
      </c>
      <c r="JL54" s="25" t="str">
        <f>IF(ISBLANK(LitRev!JL54),".",LitRev!JL54)</f>
        <v>.</v>
      </c>
      <c r="JM54" s="25" t="str">
        <f>IF(ISBLANK(LitRev!JM54),".",LitRev!JM54)</f>
        <v>.</v>
      </c>
      <c r="JN54" s="25" t="str">
        <f>IF(ISBLANK(LitRev!JN54),".",LitRev!JN54)</f>
        <v>.</v>
      </c>
      <c r="JO54" s="25" t="str">
        <f>IF(ISBLANK(LitRev!JO54),".",LitRev!JO54)</f>
        <v>.</v>
      </c>
      <c r="JP54" s="25" t="str">
        <f>IF(ISBLANK(LitRev!JP54),".",LitRev!JP54)</f>
        <v>.</v>
      </c>
      <c r="JQ54" s="25" t="str">
        <f>IF(ISBLANK(LitRev!JQ54),".",LitRev!JQ54)</f>
        <v>.</v>
      </c>
      <c r="JR54" s="25" t="str">
        <f>IF(ISBLANK(LitRev!JR54),".",LitRev!JR54)</f>
        <v>.</v>
      </c>
      <c r="JS54" s="25" t="str">
        <f>IF(ISBLANK(LitRev!JS54),".",LitRev!JS54)</f>
        <v>.</v>
      </c>
      <c r="JT54" s="25" t="str">
        <f>IF(ISBLANK(LitRev!JT54),".",LitRev!JT54)</f>
        <v>.</v>
      </c>
      <c r="JU54" s="25" t="str">
        <f>IF(ISBLANK(LitRev!JU54),".",LitRev!JU54)</f>
        <v>.</v>
      </c>
      <c r="JV54" s="25" t="str">
        <f>IF(ISBLANK(LitRev!JV54),".",LitRev!JV54)</f>
        <v>.</v>
      </c>
      <c r="JW54" s="25" t="str">
        <f>IF(ISBLANK(LitRev!JW54),".",LitRev!JW54)</f>
        <v>.</v>
      </c>
      <c r="JX54" s="25" t="str">
        <f>IF(ISBLANK(LitRev!JX54),".",LitRev!JX54)</f>
        <v>.</v>
      </c>
      <c r="JY54" s="25" t="str">
        <f>IF(ISBLANK(LitRev!JY54),".",LitRev!JY54)</f>
        <v>.</v>
      </c>
      <c r="JZ54" s="25" t="str">
        <f>IF(ISBLANK(LitRev!JZ54),".",LitRev!JZ54)</f>
        <v>.</v>
      </c>
      <c r="KA54" s="25" t="str">
        <f>IF(ISBLANK(LitRev!KA54),".",LitRev!KA54)</f>
        <v>.</v>
      </c>
      <c r="KB54" s="25" t="str">
        <f>IF(ISBLANK(LitRev!KB54),".",LitRev!KB54)</f>
        <v>.</v>
      </c>
      <c r="KC54" s="25" t="str">
        <f>IF(ISBLANK(LitRev!KC54),".",LitRev!KC54)</f>
        <v>.</v>
      </c>
      <c r="KD54" s="25" t="str">
        <f>IF(ISBLANK(LitRev!KD54),".",LitRev!KD54)</f>
        <v>.</v>
      </c>
      <c r="KE54" s="25" t="str">
        <f>IF(ISBLANK(LitRev!KE54),".",LitRev!KE54)</f>
        <v>.</v>
      </c>
      <c r="KF54" s="25" t="str">
        <f>IF(ISBLANK(LitRev!KF54),".",LitRev!KF54)</f>
        <v>.</v>
      </c>
      <c r="KG54" s="25" t="str">
        <f>IF(ISBLANK(LitRev!KG54),".",LitRev!KG54)</f>
        <v>.</v>
      </c>
      <c r="KH54" s="25" t="str">
        <f>IF(ISBLANK(LitRev!KH54),".",LitRev!KH54)</f>
        <v>.</v>
      </c>
      <c r="KI54" s="25" t="str">
        <f>IF(ISBLANK(LitRev!KI54),".",LitRev!KI54)</f>
        <v>.</v>
      </c>
      <c r="KJ54" s="25" t="str">
        <f>IF(ISBLANK(LitRev!KJ54),".",LitRev!KJ54)</f>
        <v>.</v>
      </c>
      <c r="KK54" s="25" t="str">
        <f>IF(ISBLANK(LitRev!KK54),".",LitRev!KK54)</f>
        <v>.</v>
      </c>
      <c r="KL54" s="25" t="str">
        <f>IF(ISBLANK(LitRev!KL54),".",LitRev!KL54)</f>
        <v>.</v>
      </c>
      <c r="KM54" s="25" t="str">
        <f>IF(ISBLANK(LitRev!KM54),".",LitRev!KM54)</f>
        <v>.</v>
      </c>
      <c r="KN54" s="25" t="str">
        <f>IF(ISBLANK(LitRev!KN54),".",LitRev!KN54)</f>
        <v>.</v>
      </c>
      <c r="KO54" s="25" t="str">
        <f>IF(ISBLANK(LitRev!KO54),".",LitRev!KO54)</f>
        <v>.</v>
      </c>
      <c r="KP54" s="25" t="str">
        <f>IF(ISBLANK(LitRev!KP54),".",LitRev!KP54)</f>
        <v>.</v>
      </c>
      <c r="KQ54" s="25" t="str">
        <f>IF(ISBLANK(LitRev!KQ54),".",LitRev!KQ54)</f>
        <v>.</v>
      </c>
      <c r="KR54" s="25" t="str">
        <f>IF(ISBLANK(LitRev!KR54),".",LitRev!KR54)</f>
        <v>.</v>
      </c>
      <c r="KS54" s="25" t="str">
        <f>IF(ISBLANK(LitRev!KS54),".",LitRev!KS54)</f>
        <v>.</v>
      </c>
      <c r="KT54" s="25" t="str">
        <f>IF(ISBLANK(LitRev!KT54),".",LitRev!KT54)</f>
        <v>.</v>
      </c>
      <c r="KU54" s="25" t="str">
        <f>IF(ISBLANK(LitRev!KU54),".",LitRev!KU54)</f>
        <v>.</v>
      </c>
      <c r="KV54" s="25" t="str">
        <f>IF(ISBLANK(LitRev!KV54),".",LitRev!KV54)</f>
        <v>.</v>
      </c>
      <c r="KW54" s="25" t="str">
        <f>IF(ISBLANK(LitRev!KW54),".",LitRev!KW54)</f>
        <v>.</v>
      </c>
      <c r="KX54" s="25" t="str">
        <f>IF(ISBLANK(LitRev!KX54),".",LitRev!KX54)</f>
        <v>.</v>
      </c>
      <c r="KY54" s="25" t="str">
        <f>IF(ISBLANK(LitRev!KY54),".",LitRev!KY54)</f>
        <v>.</v>
      </c>
      <c r="KZ54" s="25" t="str">
        <f>IF(ISBLANK(LitRev!KZ54),".",LitRev!KZ54)</f>
        <v>.</v>
      </c>
      <c r="LA54" s="25" t="str">
        <f>IF(ISBLANK(LitRev!LA54),".",LitRev!LA54)</f>
        <v>.</v>
      </c>
      <c r="LB54" s="25" t="str">
        <f>IF(ISBLANK(LitRev!LB54),".",LitRev!LB54)</f>
        <v>.</v>
      </c>
      <c r="LC54" s="25" t="str">
        <f>IF(ISBLANK(LitRev!LC54),".",LitRev!LC54)</f>
        <v>.</v>
      </c>
      <c r="LD54" s="25" t="str">
        <f>IF(ISBLANK(LitRev!LD54),".",LitRev!LD54)</f>
        <v>.</v>
      </c>
      <c r="LE54" s="25" t="str">
        <f>IF(ISBLANK(LitRev!LE54),".",LitRev!LE54)</f>
        <v>.</v>
      </c>
      <c r="LF54" s="25" t="str">
        <f>IF(ISBLANK(LitRev!LF54),".",LitRev!LF54)</f>
        <v>.</v>
      </c>
      <c r="LG54" s="25" t="str">
        <f>IF(ISBLANK(LitRev!LG54),".",LitRev!LG54)</f>
        <v>.</v>
      </c>
      <c r="LH54" s="25" t="str">
        <f>IF(ISBLANK(LitRev!LH54),".",LitRev!LH54)</f>
        <v>.</v>
      </c>
      <c r="LI54" s="25" t="str">
        <f>IF(ISBLANK(LitRev!LI54),".",LitRev!LI54)</f>
        <v>.</v>
      </c>
      <c r="LJ54" s="25" t="str">
        <f>IF(ISBLANK(LitRev!LJ54),".",LitRev!LJ54)</f>
        <v>.</v>
      </c>
      <c r="LK54" s="25" t="str">
        <f>IF(ISBLANK(LitRev!LK54),".",LitRev!LK54)</f>
        <v>See section 2, first paragraph</v>
      </c>
      <c r="LL54" s="25" t="str">
        <f>IF(ISBLANK(LitRev!LL54),".",LitRev!LL54)</f>
        <v>.</v>
      </c>
      <c r="LM54" s="25" t="str">
        <f>IF(ISBLANK(LitRev!LM54),".",LitRev!LM54)</f>
        <v>.</v>
      </c>
      <c r="LN54" s="25" t="str">
        <f>IF(ISBLANK(LitRev!LN54),".",LitRev!LN54)</f>
        <v>.</v>
      </c>
      <c r="LO54" s="25" t="str">
        <f>IF(ISBLANK(LitRev!LO54),".",LitRev!LO54)</f>
        <v>.</v>
      </c>
      <c r="LP54" s="25" t="str">
        <f>IF(ISBLANK(LitRev!LP54),".",LitRev!LP54)</f>
        <v>.</v>
      </c>
      <c r="LQ54" s="25" t="str">
        <f>IF(ISBLANK(LitRev!LQ54),".",LitRev!LQ54)</f>
        <v>.</v>
      </c>
      <c r="LR54" s="25" t="str">
        <f>IF(ISBLANK(LitRev!LR54),".",LitRev!LR54)</f>
        <v>.</v>
      </c>
      <c r="LS54" s="25" t="str">
        <f>IF(ISBLANK(LitRev!LS54),".",LitRev!LS54)</f>
        <v>.</v>
      </c>
      <c r="LT54" s="25" t="str">
        <f>IF(ISBLANK(LitRev!LT54),".",LitRev!LT54)</f>
        <v>.</v>
      </c>
      <c r="LU54" s="25" t="str">
        <f>IF(ISBLANK(LitRev!LU54),".",LitRev!LU54)</f>
        <v>.</v>
      </c>
      <c r="LV54" s="25" t="str">
        <f>IF(ISBLANK(LitRev!LV54),".",LitRev!LV54)</f>
        <v>.</v>
      </c>
      <c r="LW54" s="25" t="str">
        <f>IF(ISBLANK(LitRev!LW54),".",LitRev!LW54)</f>
        <v>.</v>
      </c>
      <c r="LX54" s="25" t="str">
        <f>IF(ISBLANK(LitRev!LX54),".",LitRev!LX54)</f>
        <v>.</v>
      </c>
      <c r="LY54" s="25" t="str">
        <f>IF(ISBLANK(LitRev!LY54),".",LitRev!LY54)</f>
        <v>.</v>
      </c>
      <c r="LZ54" s="25" t="str">
        <f>IF(ISBLANK(LitRev!LZ54),".",LitRev!LZ54)</f>
        <v>.</v>
      </c>
      <c r="MA54" s="25" t="str">
        <f>IF(ISBLANK(LitRev!MA54),".",LitRev!MA54)</f>
        <v>.</v>
      </c>
      <c r="MB54" s="25" t="str">
        <f>IF(ISBLANK(LitRev!MB54),".",LitRev!MB54)</f>
        <v>.</v>
      </c>
      <c r="MC54" s="25" t="str">
        <f>IF(ISBLANK(LitRev!MC54),".",LitRev!MC54)</f>
        <v>.</v>
      </c>
      <c r="MD54" s="25" t="str">
        <f>IF(ISBLANK(LitRev!MD54),".",LitRev!MD54)</f>
        <v>.</v>
      </c>
      <c r="ME54" s="25" t="str">
        <f>IF(ISBLANK(LitRev!ME54),".",LitRev!ME54)</f>
        <v>.</v>
      </c>
      <c r="MF54" s="25" t="str">
        <f>IF(ISBLANK(LitRev!MF54),".",LitRev!MF54)</f>
        <v>.</v>
      </c>
      <c r="MG54" s="25" t="str">
        <f>IF(ISBLANK(LitRev!MG54),".",LitRev!MG54)</f>
        <v>.</v>
      </c>
      <c r="MH54" s="25" t="str">
        <f>IF(ISBLANK(LitRev!MH54),".",LitRev!MH54)</f>
        <v>.</v>
      </c>
      <c r="MI54" s="25" t="str">
        <f>IF(ISBLANK(LitRev!MI54),".",LitRev!MI54)</f>
        <v>.</v>
      </c>
      <c r="MJ54" s="25" t="str">
        <f>IF(ISBLANK(LitRev!MJ54),".",LitRev!MJ54)</f>
        <v>.</v>
      </c>
      <c r="MK54" s="25" t="str">
        <f>IF(ISBLANK(LitRev!MK54),".",LitRev!MK54)</f>
        <v>.</v>
      </c>
      <c r="ML54" s="25" t="str">
        <f>IF(ISBLANK(LitRev!ML54),".",LitRev!ML54)</f>
        <v>.</v>
      </c>
      <c r="MM54" s="25" t="str">
        <f>IF(ISBLANK(LitRev!MM54),".",LitRev!MM54)</f>
        <v>.</v>
      </c>
      <c r="MN54" s="25" t="str">
        <f>IF(ISBLANK(LitRev!MN54),".",LitRev!MN54)</f>
        <v>.</v>
      </c>
      <c r="MO54" s="25" t="str">
        <f>IF(ISBLANK(LitRev!MO54),".",LitRev!MO54)</f>
        <v>.</v>
      </c>
      <c r="MP54" s="25" t="str">
        <f>IF(ISBLANK(LitRev!MP54),".",LitRev!MP54)</f>
        <v>.</v>
      </c>
      <c r="MQ54" s="25" t="str">
        <f>IF(ISBLANK(LitRev!MQ54),".",LitRev!MQ54)</f>
        <v>.</v>
      </c>
      <c r="MR54" s="25" t="str">
        <f>IF(ISBLANK(LitRev!MR54),".",LitRev!MR54)</f>
        <v>.</v>
      </c>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5"/>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5"/>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5"/>
      <c r="RK54" s="25"/>
      <c r="RL54" s="25"/>
      <c r="RM54" s="25"/>
      <c r="RN54" s="25"/>
      <c r="RO54" s="25"/>
    </row>
    <row r="55" spans="1:483" x14ac:dyDescent="0.25">
      <c r="A55" s="233" t="s">
        <v>2293</v>
      </c>
      <c r="B55" t="s">
        <v>2542</v>
      </c>
      <c r="C55" s="25">
        <f>IF(ISBLANK(LitRev!C55),".",LitRev!C55)</f>
        <v>1</v>
      </c>
      <c r="D55" s="25">
        <f>IF(ISBLANK(LitRev!D55),".",LitRev!D55)</f>
        <v>1</v>
      </c>
      <c r="E55" s="25">
        <f>IF(ISBLANK(LitRev!E55),".",LitRev!E55)</f>
        <v>0</v>
      </c>
      <c r="F55" s="25">
        <f>IF(ISBLANK(LitRev!F55),".",LitRev!F55)</f>
        <v>0</v>
      </c>
      <c r="G55" s="25">
        <f>IF(ISBLANK(LitRev!G55),".",LitRev!G55)</f>
        <v>0</v>
      </c>
      <c r="H55" s="25">
        <f>IF(ISBLANK(LitRev!H55),".",LitRev!H55)</f>
        <v>0</v>
      </c>
      <c r="I55" s="25">
        <f>IF(ISBLANK(LitRev!I55),".",LitRev!I55)</f>
        <v>0</v>
      </c>
      <c r="J55" s="25">
        <f>IF(ISBLANK(LitRev!J55),".",LitRev!J55)</f>
        <v>0</v>
      </c>
      <c r="K55" s="25">
        <f>IF(ISBLANK(LitRev!K55),".",LitRev!K55)</f>
        <v>0</v>
      </c>
      <c r="L55" s="25">
        <f>IF(ISBLANK(LitRev!L55),".",LitRev!L55)</f>
        <v>0</v>
      </c>
      <c r="M55" s="25">
        <f>IF(ISBLANK(LitRev!M55),".",LitRev!M55)</f>
        <v>0</v>
      </c>
      <c r="N55" s="25">
        <f>IF(ISBLANK(LitRev!N55),".",LitRev!N55)</f>
        <v>0</v>
      </c>
      <c r="O55" s="25">
        <f>IF(ISBLANK(LitRev!O55),".",LitRev!O55)</f>
        <v>0</v>
      </c>
      <c r="P55" s="25">
        <f>IF(ISBLANK(LitRev!P55),".",LitRev!P55)</f>
        <v>0</v>
      </c>
      <c r="Q55" s="25">
        <f>IF(ISBLANK(LitRev!Q55),".",LitRev!Q55)</f>
        <v>0</v>
      </c>
      <c r="R55" s="25">
        <f>IF(ISBLANK(LitRev!R55),".",LitRev!R55)</f>
        <v>0</v>
      </c>
      <c r="S55" s="25">
        <f>IF(ISBLANK(LitRev!S55),".",LitRev!S55)</f>
        <v>0</v>
      </c>
      <c r="T55" s="25">
        <f>IF(ISBLANK(LitRev!T55),".",LitRev!T55)</f>
        <v>0</v>
      </c>
      <c r="U55" s="25">
        <f>IF(ISBLANK(LitRev!U55),".",LitRev!U55)</f>
        <v>0</v>
      </c>
      <c r="V55" s="25">
        <f>IF(ISBLANK(LitRev!V55),".",LitRev!V55)</f>
        <v>0</v>
      </c>
      <c r="W55" s="25">
        <f>IF(ISBLANK(LitRev!W55),".",LitRev!W55)</f>
        <v>0</v>
      </c>
      <c r="X55" s="25">
        <f>IF(ISBLANK(LitRev!X55),".",LitRev!X55)</f>
        <v>0</v>
      </c>
      <c r="Y55" s="25">
        <f>IF(ISBLANK(LitRev!Y55),".",LitRev!Y55)</f>
        <v>0</v>
      </c>
      <c r="Z55" s="25">
        <f>IF(ISBLANK(LitRev!Z55),".",LitRev!Z55)</f>
        <v>0</v>
      </c>
      <c r="AA55" s="25">
        <f>IF(ISBLANK(LitRev!AA55),".",LitRev!AA55)</f>
        <v>0</v>
      </c>
      <c r="AB55" s="25">
        <f>IF(ISBLANK(LitRev!AB55),".",LitRev!AB55)</f>
        <v>0</v>
      </c>
      <c r="AC55" s="25">
        <f>IF(ISBLANK(LitRev!AC55),".",LitRev!AC55)</f>
        <v>0</v>
      </c>
      <c r="AD55" s="25">
        <f>IF(ISBLANK(LitRev!AD55),".",LitRev!AD55)</f>
        <v>0</v>
      </c>
      <c r="AE55" s="25">
        <f>IF(ISBLANK(LitRev!AE55),".",LitRev!AE55)</f>
        <v>0</v>
      </c>
      <c r="AF55" s="25">
        <f>IF(ISBLANK(LitRev!AF55),".",LitRev!AF55)</f>
        <v>0</v>
      </c>
      <c r="AG55" s="25">
        <f>IF(ISBLANK(LitRev!AG55),".",LitRev!AG55)</f>
        <v>0</v>
      </c>
      <c r="AH55" s="25">
        <f>IF(ISBLANK(LitRev!AH55),".",LitRev!AH55)</f>
        <v>0</v>
      </c>
      <c r="AI55" s="25">
        <f>IF(ISBLANK(LitRev!AI55),".",LitRev!AI55)</f>
        <v>0</v>
      </c>
      <c r="AJ55" s="25">
        <f>IF(ISBLANK(LitRev!AJ55),".",LitRev!AJ55)</f>
        <v>1</v>
      </c>
      <c r="AK55" s="25">
        <f>IF(ISBLANK(LitRev!AK55),".",LitRev!AK55)</f>
        <v>1</v>
      </c>
      <c r="AL55" s="25">
        <f>IF(ISBLANK(LitRev!AL55),".",LitRev!AL55)</f>
        <v>1</v>
      </c>
      <c r="AM55" s="25">
        <f>IF(ISBLANK(LitRev!AM55),".",LitRev!AM55)</f>
        <v>1</v>
      </c>
      <c r="AN55" s="25">
        <f>IF(ISBLANK(LitRev!AN55),".",LitRev!AN55)</f>
        <v>1</v>
      </c>
      <c r="AO55" s="25">
        <f>IF(ISBLANK(LitRev!AO55),".",LitRev!AO55)</f>
        <v>0</v>
      </c>
      <c r="AP55" s="25">
        <f>IF(ISBLANK(LitRev!AP55),".",LitRev!AP55)</f>
        <v>0</v>
      </c>
      <c r="AQ55" s="25">
        <f>IF(ISBLANK(LitRev!AQ55),".",LitRev!AQ55)</f>
        <v>0</v>
      </c>
      <c r="AR55" s="25">
        <f>IF(ISBLANK(LitRev!AR55),".",LitRev!AR55)</f>
        <v>1</v>
      </c>
      <c r="AS55" s="25">
        <f>IF(ISBLANK(LitRev!AS55),".",LitRev!AS55)</f>
        <v>1</v>
      </c>
      <c r="AT55" s="25">
        <f>IF(ISBLANK(LitRev!AT55),".",LitRev!AT55)</f>
        <v>1</v>
      </c>
      <c r="AU55" s="25">
        <f>IF(ISBLANK(LitRev!AU55),".",LitRev!AU55)</f>
        <v>1</v>
      </c>
      <c r="AV55" s="25">
        <f>IF(ISBLANK(LitRev!AV55),".",LitRev!AV55)</f>
        <v>1</v>
      </c>
      <c r="AW55" s="25">
        <f>IF(ISBLANK(LitRev!AW55),".",LitRev!AW55)</f>
        <v>1</v>
      </c>
      <c r="AX55" s="25">
        <f>IF(ISBLANK(LitRev!AX55),".",LitRev!AX55)</f>
        <v>1</v>
      </c>
      <c r="AY55" s="25">
        <f>IF(ISBLANK(LitRev!AY55),".",LitRev!AY55)</f>
        <v>1</v>
      </c>
      <c r="AZ55" s="25">
        <f>IF(ISBLANK(LitRev!AZ55),".",LitRev!AZ55)</f>
        <v>1</v>
      </c>
      <c r="BA55" s="25">
        <f>IF(ISBLANK(LitRev!BA55),".",LitRev!BA55)</f>
        <v>1</v>
      </c>
      <c r="BB55" s="25">
        <f>IF(ISBLANK(LitRev!BB55),".",LitRev!BB55)</f>
        <v>1</v>
      </c>
      <c r="BC55" s="25">
        <f>IF(ISBLANK(LitRev!BC55),".",LitRev!BC55)</f>
        <v>1</v>
      </c>
      <c r="BD55" s="25">
        <f>IF(ISBLANK(LitRev!BD55),".",LitRev!BD55)</f>
        <v>1</v>
      </c>
      <c r="BE55" s="25">
        <f>IF(ISBLANK(LitRev!BE55),".",LitRev!BE55)</f>
        <v>0</v>
      </c>
      <c r="BF55" s="25">
        <f>IF(ISBLANK(LitRev!BF55),".",LitRev!BF55)</f>
        <v>0</v>
      </c>
      <c r="BG55" s="25">
        <f>IF(ISBLANK(LitRev!BG55),".",LitRev!BG55)</f>
        <v>1</v>
      </c>
      <c r="BH55" s="25">
        <f>IF(ISBLANK(LitRev!BH55),".",LitRev!BH55)</f>
        <v>1</v>
      </c>
      <c r="BI55" s="25">
        <f>IF(ISBLANK(LitRev!BI55),".",LitRev!BI55)</f>
        <v>1</v>
      </c>
      <c r="BJ55" s="25">
        <f>IF(ISBLANK(LitRev!BJ55),".",LitRev!BJ55)</f>
        <v>1</v>
      </c>
      <c r="BK55" s="25">
        <f>IF(ISBLANK(LitRev!BK55),".",LitRev!BK55)</f>
        <v>1</v>
      </c>
      <c r="BL55" s="25">
        <f>IF(ISBLANK(LitRev!BL55),".",LitRev!BL55)</f>
        <v>1</v>
      </c>
      <c r="BM55" s="25">
        <f>IF(ISBLANK(LitRev!BM55),".",LitRev!BM55)</f>
        <v>1</v>
      </c>
      <c r="BN55" s="25">
        <f>IF(ISBLANK(LitRev!BN55),".",LitRev!BN55)</f>
        <v>1</v>
      </c>
      <c r="BO55" s="25">
        <f>IF(ISBLANK(LitRev!BO55),".",LitRev!BO55)</f>
        <v>1</v>
      </c>
      <c r="BP55" s="25">
        <f>IF(ISBLANK(LitRev!BP55),".",LitRev!BP55)</f>
        <v>1</v>
      </c>
      <c r="BQ55" s="25">
        <f>IF(ISBLANK(LitRev!BQ55),".",LitRev!BQ55)</f>
        <v>1</v>
      </c>
      <c r="BR55" s="25">
        <f>IF(ISBLANK(LitRev!BR55),".",LitRev!BR55)</f>
        <v>1</v>
      </c>
      <c r="BS55" s="25">
        <f>IF(ISBLANK(LitRev!BS55),".",LitRev!BS55)</f>
        <v>1</v>
      </c>
      <c r="BT55" s="25">
        <f>IF(ISBLANK(LitRev!BT55),".",LitRev!BT55)</f>
        <v>1</v>
      </c>
      <c r="BU55" s="25">
        <f>IF(ISBLANK(LitRev!BU55),".",LitRev!BU55)</f>
        <v>1</v>
      </c>
      <c r="BV55" s="25">
        <f>IF(ISBLANK(LitRev!BV55),".",LitRev!BV55)</f>
        <v>1</v>
      </c>
      <c r="BW55" s="25">
        <f>IF(ISBLANK(LitRev!BW55),".",LitRev!BW55)</f>
        <v>1</v>
      </c>
      <c r="BX55" s="25">
        <f>IF(ISBLANK(LitRev!BX55),".",LitRev!BX55)</f>
        <v>1</v>
      </c>
      <c r="BY55" s="25">
        <f>IF(ISBLANK(LitRev!BY55),".",LitRev!BY55)</f>
        <v>1</v>
      </c>
      <c r="BZ55" s="25">
        <f>IF(ISBLANK(LitRev!BZ55),".",LitRev!BZ55)</f>
        <v>1</v>
      </c>
      <c r="CA55" s="25">
        <f>IF(ISBLANK(LitRev!CA55),".",LitRev!CA55)</f>
        <v>1</v>
      </c>
      <c r="CB55" s="25">
        <f>IF(ISBLANK(LitRev!CB55),".",LitRev!CB55)</f>
        <v>1</v>
      </c>
      <c r="CC55" s="25">
        <f>IF(ISBLANK(LitRev!CC55),".",LitRev!CC55)</f>
        <v>1</v>
      </c>
      <c r="CD55" s="25">
        <f>IF(ISBLANK(LitRev!CD55),".",LitRev!CD55)</f>
        <v>1</v>
      </c>
      <c r="CE55" s="25">
        <f>IF(ISBLANK(LitRev!CE55),".",LitRev!CE55)</f>
        <v>1</v>
      </c>
      <c r="CF55" s="25">
        <f>IF(ISBLANK(LitRev!CF55),".",LitRev!CF55)</f>
        <v>1</v>
      </c>
      <c r="CG55" s="25">
        <f>IF(ISBLANK(LitRev!CG55),".",LitRev!CG55)</f>
        <v>1</v>
      </c>
      <c r="CH55" s="25">
        <f>IF(ISBLANK(LitRev!CH55),".",LitRev!CH55)</f>
        <v>1</v>
      </c>
      <c r="CI55" s="25">
        <f>IF(ISBLANK(LitRev!CI55),".",LitRev!CI55)</f>
        <v>1</v>
      </c>
      <c r="CJ55" s="25">
        <f>IF(ISBLANK(LitRev!CJ55),".",LitRev!CJ55)</f>
        <v>1</v>
      </c>
      <c r="CK55" s="25">
        <f>IF(ISBLANK(LitRev!CK55),".",LitRev!CK55)</f>
        <v>1</v>
      </c>
      <c r="CL55" s="25">
        <f>IF(ISBLANK(LitRev!CL55),".",LitRev!CL55)</f>
        <v>1</v>
      </c>
      <c r="CM55" s="25">
        <f>IF(ISBLANK(LitRev!CM55),".",LitRev!CM55)</f>
        <v>1</v>
      </c>
      <c r="CN55" s="25">
        <f>IF(ISBLANK(LitRev!CN55),".",LitRev!CN55)</f>
        <v>1</v>
      </c>
      <c r="CO55" s="25">
        <f>IF(ISBLANK(LitRev!CO55),".",LitRev!CO55)</f>
        <v>1</v>
      </c>
      <c r="CP55" s="25">
        <f>IF(ISBLANK(LitRev!CP55),".",LitRev!CP55)</f>
        <v>1</v>
      </c>
      <c r="CQ55" s="25">
        <f>IF(ISBLANK(LitRev!CQ55),".",LitRev!CQ55)</f>
        <v>1</v>
      </c>
      <c r="CR55" s="25">
        <f>IF(ISBLANK(LitRev!CR55),".",LitRev!CR55)</f>
        <v>1</v>
      </c>
      <c r="CS55" s="25">
        <f>IF(ISBLANK(LitRev!CS55),".",LitRev!CS55)</f>
        <v>1</v>
      </c>
      <c r="CT55" s="25">
        <f>IF(ISBLANK(LitRev!CT55),".",LitRev!CT55)</f>
        <v>1</v>
      </c>
      <c r="CU55" s="25">
        <f>IF(ISBLANK(LitRev!CU55),".",LitRev!CU55)</f>
        <v>1</v>
      </c>
      <c r="CV55" s="25">
        <f>IF(ISBLANK(LitRev!CV55),".",LitRev!CV55)</f>
        <v>1</v>
      </c>
      <c r="CW55" s="25">
        <f>IF(ISBLANK(LitRev!CW55),".",LitRev!CW55)</f>
        <v>1</v>
      </c>
      <c r="CX55" s="25">
        <f>IF(ISBLANK(LitRev!CX55),".",LitRev!CX55)</f>
        <v>1</v>
      </c>
      <c r="CY55" s="25">
        <f>IF(ISBLANK(LitRev!CY55),".",LitRev!CY55)</f>
        <v>1</v>
      </c>
      <c r="CZ55" s="25">
        <f>IF(ISBLANK(LitRev!CZ55),".",LitRev!CZ55)</f>
        <v>1</v>
      </c>
      <c r="DA55" s="25">
        <f>IF(ISBLANK(LitRev!DA55),".",LitRev!DA55)</f>
        <v>1</v>
      </c>
      <c r="DB55" s="25">
        <f>IF(ISBLANK(LitRev!DB55),".",LitRev!DB55)</f>
        <v>1</v>
      </c>
      <c r="DC55" s="25">
        <f>IF(ISBLANK(LitRev!DC55),".",LitRev!DC55)</f>
        <v>1</v>
      </c>
      <c r="DD55" s="25">
        <f>IF(ISBLANK(LitRev!DD55),".",LitRev!DD55)</f>
        <v>1</v>
      </c>
      <c r="DE55" s="25">
        <f>IF(ISBLANK(LitRev!DE55),".",LitRev!DE55)</f>
        <v>1</v>
      </c>
      <c r="DF55" s="25">
        <f>IF(ISBLANK(LitRev!DF55),".",LitRev!DF55)</f>
        <v>1</v>
      </c>
      <c r="DG55" s="25">
        <f>IF(ISBLANK(LitRev!DG55),".",LitRev!DG55)</f>
        <v>1</v>
      </c>
      <c r="DH55" s="25">
        <f>IF(ISBLANK(LitRev!DH55),".",LitRev!DH55)</f>
        <v>1</v>
      </c>
      <c r="DI55" s="25">
        <f>IF(ISBLANK(LitRev!DI55),".",LitRev!DI55)</f>
        <v>1</v>
      </c>
      <c r="DJ55" s="25">
        <f>IF(ISBLANK(LitRev!DJ55),".",LitRev!DJ55)</f>
        <v>1</v>
      </c>
      <c r="DK55" s="25">
        <f>IF(ISBLANK(LitRev!DK55),".",LitRev!DK55)</f>
        <v>1</v>
      </c>
      <c r="DL55" s="25">
        <f>IF(ISBLANK(LitRev!DL55),".",LitRev!DL55)</f>
        <v>1</v>
      </c>
      <c r="DM55" s="25">
        <f>IF(ISBLANK(LitRev!DM55),".",LitRev!DM55)</f>
        <v>1</v>
      </c>
      <c r="DN55" s="25">
        <f>IF(ISBLANK(LitRev!DN55),".",LitRev!DN55)</f>
        <v>1</v>
      </c>
      <c r="DO55" s="25">
        <f>IF(ISBLANK(LitRev!DO55),".",LitRev!DO55)</f>
        <v>1</v>
      </c>
      <c r="DP55" s="25">
        <f>IF(ISBLANK(LitRev!DP55),".",LitRev!DP55)</f>
        <v>1</v>
      </c>
      <c r="DQ55" s="25">
        <f>IF(ISBLANK(LitRev!DQ55),".",LitRev!DQ55)</f>
        <v>1</v>
      </c>
      <c r="DR55" s="25">
        <f>IF(ISBLANK(LitRev!DR55),".",LitRev!DR55)</f>
        <v>1</v>
      </c>
      <c r="DS55" s="25">
        <f>IF(ISBLANK(LitRev!DS55),".",LitRev!DS55)</f>
        <v>1</v>
      </c>
      <c r="DT55" s="25">
        <f>IF(ISBLANK(LitRev!DT55),".",LitRev!DT55)</f>
        <v>1</v>
      </c>
      <c r="DU55" s="25">
        <f>IF(ISBLANK(LitRev!DU55),".",LitRev!DU55)</f>
        <v>1</v>
      </c>
      <c r="DV55" s="25">
        <f>IF(ISBLANK(LitRev!DV55),".",LitRev!DV55)</f>
        <v>1</v>
      </c>
      <c r="DW55" s="25">
        <f>IF(ISBLANK(LitRev!DW55),".",LitRev!DW55)</f>
        <v>1</v>
      </c>
      <c r="DX55" s="25">
        <f>IF(ISBLANK(LitRev!DX55),".",LitRev!DX55)</f>
        <v>1</v>
      </c>
      <c r="DY55" s="25">
        <f>IF(ISBLANK(LitRev!DY55),".",LitRev!DY55)</f>
        <v>1</v>
      </c>
      <c r="DZ55" s="25">
        <f>IF(ISBLANK(LitRev!DZ55),".",LitRev!DZ55)</f>
        <v>1</v>
      </c>
      <c r="EA55" s="25">
        <f>IF(ISBLANK(LitRev!EA55),".",LitRev!EA55)</f>
        <v>1</v>
      </c>
      <c r="EB55" s="25">
        <f>IF(ISBLANK(LitRev!EB55),".",LitRev!EB55)</f>
        <v>1</v>
      </c>
      <c r="EC55" s="25">
        <f>IF(ISBLANK(LitRev!EC55),".",LitRev!EC55)</f>
        <v>1</v>
      </c>
      <c r="ED55" s="25">
        <f>IF(ISBLANK(LitRev!ED55),".",LitRev!ED55)</f>
        <v>1</v>
      </c>
      <c r="EE55" s="25">
        <f>IF(ISBLANK(LitRev!EE55),".",LitRev!EE55)</f>
        <v>1</v>
      </c>
      <c r="EF55" s="25">
        <f>IF(ISBLANK(LitRev!EF55),".",LitRev!EF55)</f>
        <v>1</v>
      </c>
      <c r="EG55" s="25">
        <f>IF(ISBLANK(LitRev!EG55),".",LitRev!EG55)</f>
        <v>1</v>
      </c>
      <c r="EH55" s="25">
        <f>IF(ISBLANK(LitRev!EH55),".",LitRev!EH55)</f>
        <v>1</v>
      </c>
      <c r="EI55" s="25">
        <f>IF(ISBLANK(LitRev!EI55),".",LitRev!EI55)</f>
        <v>1</v>
      </c>
      <c r="EJ55" s="25">
        <f>IF(ISBLANK(LitRev!EJ55),".",LitRev!EJ55)</f>
        <v>1</v>
      </c>
      <c r="EK55" s="25">
        <f>IF(ISBLANK(LitRev!EK55),".",LitRev!EK55)</f>
        <v>1</v>
      </c>
      <c r="EL55" s="25">
        <f>IF(ISBLANK(LitRev!EL55),".",LitRev!EL55)</f>
        <v>1</v>
      </c>
      <c r="EM55" s="25">
        <f>IF(ISBLANK(LitRev!EM55),".",LitRev!EM55)</f>
        <v>1</v>
      </c>
      <c r="EN55" s="25">
        <f>IF(ISBLANK(LitRev!EN55),".",LitRev!EN55)</f>
        <v>1</v>
      </c>
      <c r="EO55" s="25">
        <f>IF(ISBLANK(LitRev!EO55),".",LitRev!EO55)</f>
        <v>1</v>
      </c>
      <c r="EP55" s="25">
        <f>IF(ISBLANK(LitRev!EP55),".",LitRev!EP55)</f>
        <v>1</v>
      </c>
      <c r="EQ55" s="25">
        <f>IF(ISBLANK(LitRev!EQ55),".",LitRev!EQ55)</f>
        <v>1</v>
      </c>
      <c r="ER55" s="25">
        <f>IF(ISBLANK(LitRev!ER55),".",LitRev!ER55)</f>
        <v>1</v>
      </c>
      <c r="ES55" s="25">
        <f>IF(ISBLANK(LitRev!ES55),".",LitRev!ES55)</f>
        <v>1</v>
      </c>
      <c r="ET55" s="25">
        <f>IF(ISBLANK(LitRev!ET55),".",LitRev!ET55)</f>
        <v>1</v>
      </c>
      <c r="EU55" s="25">
        <f>IF(ISBLANK(LitRev!EU55),".",LitRev!EU55)</f>
        <v>1</v>
      </c>
      <c r="EV55" s="25">
        <f>IF(ISBLANK(LitRev!EV55),".",LitRev!EV55)</f>
        <v>1</v>
      </c>
      <c r="EW55" s="25">
        <f>IF(ISBLANK(LitRev!EW55),".",LitRev!EW55)</f>
        <v>1</v>
      </c>
      <c r="EX55" s="25">
        <f>IF(ISBLANK(LitRev!EX55),".",LitRev!EX55)</f>
        <v>1</v>
      </c>
      <c r="EY55" s="25">
        <f>IF(ISBLANK(LitRev!EY55),".",LitRev!EY55)</f>
        <v>1</v>
      </c>
      <c r="EZ55" s="25">
        <f>IF(ISBLANK(LitRev!EZ55),".",LitRev!EZ55)</f>
        <v>1</v>
      </c>
      <c r="FA55" s="25">
        <f>IF(ISBLANK(LitRev!FA55),".",LitRev!FA55)</f>
        <v>1</v>
      </c>
      <c r="FB55" s="25">
        <f>IF(ISBLANK(LitRev!FB55),".",LitRev!FB55)</f>
        <v>1</v>
      </c>
      <c r="FC55" s="25">
        <f>IF(ISBLANK(LitRev!FC55),".",LitRev!FC55)</f>
        <v>1</v>
      </c>
      <c r="FD55" s="25">
        <f>IF(ISBLANK(LitRev!FD55),".",LitRev!FD55)</f>
        <v>1</v>
      </c>
      <c r="FE55" s="25">
        <f>IF(ISBLANK(LitRev!FE55),".",LitRev!FE55)</f>
        <v>1</v>
      </c>
      <c r="FF55" s="25">
        <f>IF(ISBLANK(LitRev!FF55),".",LitRev!FF55)</f>
        <v>1</v>
      </c>
      <c r="FG55" s="25">
        <f>IF(ISBLANK(LitRev!FG55),".",LitRev!FG55)</f>
        <v>1</v>
      </c>
      <c r="FH55" s="25">
        <f>IF(ISBLANK(LitRev!FH55),".",LitRev!FH55)</f>
        <v>1</v>
      </c>
      <c r="FI55" s="25">
        <f>IF(ISBLANK(LitRev!FI55),".",LitRev!FI55)</f>
        <v>1</v>
      </c>
      <c r="FJ55" s="25">
        <f>IF(ISBLANK(LitRev!FJ55),".",LitRev!FJ55)</f>
        <v>1</v>
      </c>
      <c r="FK55" s="25">
        <f>IF(ISBLANK(LitRev!FK55),".",LitRev!FK55)</f>
        <v>1</v>
      </c>
      <c r="FL55" s="25">
        <f>IF(ISBLANK(LitRev!FL55),".",LitRev!FL55)</f>
        <v>1</v>
      </c>
      <c r="FM55" s="25">
        <f>IF(ISBLANK(LitRev!FM55),".",LitRev!FM55)</f>
        <v>1</v>
      </c>
      <c r="FN55" s="25">
        <f>IF(ISBLANK(LitRev!FN55),".",LitRev!FN55)</f>
        <v>1</v>
      </c>
      <c r="FO55" s="25">
        <f>IF(ISBLANK(LitRev!FO55),".",LitRev!FO55)</f>
        <v>1</v>
      </c>
      <c r="FP55" s="25">
        <f>IF(ISBLANK(LitRev!FP55),".",LitRev!FP55)</f>
        <v>1</v>
      </c>
      <c r="FQ55" s="25">
        <f>IF(ISBLANK(LitRev!FQ55),".",LitRev!FQ55)</f>
        <v>0</v>
      </c>
      <c r="FR55" s="25">
        <f>IF(ISBLANK(LitRev!FR55),".",LitRev!FR55)</f>
        <v>1</v>
      </c>
      <c r="FS55" s="25">
        <f>IF(ISBLANK(LitRev!FS55),".",LitRev!FS55)</f>
        <v>0</v>
      </c>
      <c r="FT55" s="25">
        <f>IF(ISBLANK(LitRev!FT55),".",LitRev!FT55)</f>
        <v>1</v>
      </c>
      <c r="FU55" s="25">
        <f>IF(ISBLANK(LitRev!FU55),".",LitRev!FU55)</f>
        <v>0</v>
      </c>
      <c r="FV55" s="25">
        <f>IF(ISBLANK(LitRev!FV55),".",LitRev!FV55)</f>
        <v>0</v>
      </c>
      <c r="FW55" s="25">
        <f>IF(ISBLANK(LitRev!FW55),".",LitRev!FW55)</f>
        <v>0</v>
      </c>
      <c r="FX55" s="25">
        <f>IF(ISBLANK(LitRev!FX55),".",LitRev!FX55)</f>
        <v>1</v>
      </c>
      <c r="FY55" s="25">
        <f>IF(ISBLANK(LitRev!FY55),".",LitRev!FY55)</f>
        <v>1</v>
      </c>
      <c r="FZ55" s="25">
        <f>IF(ISBLANK(LitRev!FZ55),".",LitRev!FZ55)</f>
        <v>1</v>
      </c>
      <c r="GA55" s="25">
        <f>IF(ISBLANK(LitRev!GA55),".",LitRev!GA55)</f>
        <v>1</v>
      </c>
      <c r="GB55" s="25">
        <f>IF(ISBLANK(LitRev!GB55),".",LitRev!GB55)</f>
        <v>1</v>
      </c>
      <c r="GC55" s="25">
        <f>IF(ISBLANK(LitRev!GC55),".",LitRev!GC55)</f>
        <v>1</v>
      </c>
      <c r="GD55" s="25">
        <f>IF(ISBLANK(LitRev!GD55),".",LitRev!GD55)</f>
        <v>1</v>
      </c>
      <c r="GE55" s="25">
        <f>IF(ISBLANK(LitRev!GE55),".",LitRev!GE55)</f>
        <v>1</v>
      </c>
      <c r="GF55" s="25">
        <f>IF(ISBLANK(LitRev!GF55),".",LitRev!GF55)</f>
        <v>1</v>
      </c>
      <c r="GG55" s="25">
        <f>IF(ISBLANK(LitRev!GG55),".",LitRev!GG55)</f>
        <v>1</v>
      </c>
      <c r="GH55" s="25">
        <f>IF(ISBLANK(LitRev!GH55),".",LitRev!GH55)</f>
        <v>1</v>
      </c>
      <c r="GI55" s="25">
        <f>IF(ISBLANK(LitRev!GI55),".",LitRev!GI55)</f>
        <v>1</v>
      </c>
      <c r="GJ55" s="25">
        <f>IF(ISBLANK(LitRev!GJ55),".",LitRev!GJ55)</f>
        <v>1</v>
      </c>
      <c r="GK55" s="25">
        <f>IF(ISBLANK(LitRev!GK55),".",LitRev!GK55)</f>
        <v>1</v>
      </c>
      <c r="GL55" s="25">
        <f>IF(ISBLANK(LitRev!GL55),".",LitRev!GL55)</f>
        <v>1</v>
      </c>
      <c r="GM55" s="25">
        <f>IF(ISBLANK(LitRev!GM55),".",LitRev!GM55)</f>
        <v>1</v>
      </c>
      <c r="GN55" s="25">
        <f>IF(ISBLANK(LitRev!GN55),".",LitRev!GN55)</f>
        <v>1</v>
      </c>
      <c r="GO55" s="25">
        <f>IF(ISBLANK(LitRev!GO55),".",LitRev!GO55)</f>
        <v>1</v>
      </c>
      <c r="GP55" s="25">
        <f>IF(ISBLANK(LitRev!GP55),".",LitRev!GP55)</f>
        <v>1</v>
      </c>
      <c r="GQ55" s="25">
        <f>IF(ISBLANK(LitRev!GQ55),".",LitRev!GQ55)</f>
        <v>1</v>
      </c>
      <c r="GR55" s="25">
        <f>IF(ISBLANK(LitRev!GR55),".",LitRev!GR55)</f>
        <v>1</v>
      </c>
      <c r="GS55" s="25">
        <f>IF(ISBLANK(LitRev!GS55),".",LitRev!GS55)</f>
        <v>1</v>
      </c>
      <c r="GT55" s="25">
        <f>IF(ISBLANK(LitRev!GT55),".",LitRev!GT55)</f>
        <v>1</v>
      </c>
      <c r="GU55" s="25">
        <f>IF(ISBLANK(LitRev!GU55),".",LitRev!GU55)</f>
        <v>1</v>
      </c>
      <c r="GV55" s="25">
        <f>IF(ISBLANK(LitRev!GV55),".",LitRev!GV55)</f>
        <v>1</v>
      </c>
      <c r="GW55" s="25">
        <f>IF(ISBLANK(LitRev!GW55),".",LitRev!GW55)</f>
        <v>1</v>
      </c>
      <c r="GX55" s="25">
        <f>IF(ISBLANK(LitRev!GX55),".",LitRev!GX55)</f>
        <v>1</v>
      </c>
      <c r="GY55" s="25">
        <f>IF(ISBLANK(LitRev!GY55),".",LitRev!GY55)</f>
        <v>1</v>
      </c>
      <c r="GZ55" s="25">
        <f>IF(ISBLANK(LitRev!GZ55),".",LitRev!GZ55)</f>
        <v>1</v>
      </c>
      <c r="HA55" s="25">
        <f>IF(ISBLANK(LitRev!HA55),".",LitRev!HA55)</f>
        <v>1</v>
      </c>
      <c r="HB55" s="25">
        <f>IF(ISBLANK(LitRev!HB55),".",LitRev!HB55)</f>
        <v>1</v>
      </c>
      <c r="HC55" s="25">
        <f>IF(ISBLANK(LitRev!HC55),".",LitRev!HC55)</f>
        <v>1</v>
      </c>
      <c r="HD55" s="25">
        <f>IF(ISBLANK(LitRev!HD55),".",LitRev!HD55)</f>
        <v>1</v>
      </c>
      <c r="HE55" s="25">
        <f>IF(ISBLANK(LitRev!HE55),".",LitRev!HE55)</f>
        <v>1</v>
      </c>
      <c r="HF55" s="25">
        <f>IF(ISBLANK(LitRev!HF55),".",LitRev!HF55)</f>
        <v>1</v>
      </c>
      <c r="HG55" s="25">
        <f>IF(ISBLANK(LitRev!HG55),".",LitRev!HG55)</f>
        <v>1</v>
      </c>
      <c r="HH55" s="25">
        <f>IF(ISBLANK(LitRev!HH55),".",LitRev!HH55)</f>
        <v>1</v>
      </c>
      <c r="HI55" s="25">
        <f>IF(ISBLANK(LitRev!HI55),".",LitRev!HI55)</f>
        <v>1</v>
      </c>
      <c r="HJ55" s="25">
        <f>IF(ISBLANK(LitRev!HJ55),".",LitRev!HJ55)</f>
        <v>1</v>
      </c>
      <c r="HK55" s="25">
        <f>IF(ISBLANK(LitRev!HK55),".",LitRev!HK55)</f>
        <v>0</v>
      </c>
      <c r="HL55" s="25">
        <f>IF(ISBLANK(LitRev!HL55),".",LitRev!HL55)</f>
        <v>0</v>
      </c>
      <c r="HM55" s="25">
        <f>IF(ISBLANK(LitRev!HM55),".",LitRev!HM55)</f>
        <v>0</v>
      </c>
      <c r="HN55" s="25">
        <f>IF(ISBLANK(LitRev!HN55),".",LitRev!HN55)</f>
        <v>0</v>
      </c>
      <c r="HO55" s="25">
        <f>IF(ISBLANK(LitRev!HO55),".",LitRev!HO55)</f>
        <v>0</v>
      </c>
      <c r="HP55" s="25">
        <f>IF(ISBLANK(LitRev!HP55),".",LitRev!HP55)</f>
        <v>0</v>
      </c>
      <c r="HQ55" s="25">
        <f>IF(ISBLANK(LitRev!HQ55),".",LitRev!HQ55)</f>
        <v>0</v>
      </c>
      <c r="HR55" s="25">
        <f>IF(ISBLANK(LitRev!HR55),".",LitRev!HR55)</f>
        <v>0</v>
      </c>
      <c r="HS55" s="25">
        <f>IF(ISBLANK(LitRev!HS55),".",LitRev!HS55)</f>
        <v>1</v>
      </c>
      <c r="HT55" s="25">
        <f>IF(ISBLANK(LitRev!HT55),".",LitRev!HT55)</f>
        <v>1</v>
      </c>
      <c r="HU55" s="25">
        <f>IF(ISBLANK(LitRev!HU55),".",LitRev!HU55)</f>
        <v>1</v>
      </c>
      <c r="HV55" s="25">
        <f>IF(ISBLANK(LitRev!HV55),".",LitRev!HV55)</f>
        <v>1</v>
      </c>
      <c r="HW55" s="25">
        <f>IF(ISBLANK(LitRev!HW55),".",LitRev!HW55)</f>
        <v>1</v>
      </c>
      <c r="HX55" s="25">
        <f>IF(ISBLANK(LitRev!HX55),".",LitRev!HX55)</f>
        <v>1</v>
      </c>
      <c r="HY55" s="25">
        <f>IF(ISBLANK(LitRev!HY55),".",LitRev!HY55)</f>
        <v>1</v>
      </c>
      <c r="HZ55" s="25">
        <f>IF(ISBLANK(LitRev!HZ55),".",LitRev!HZ55)</f>
        <v>1</v>
      </c>
      <c r="IA55" s="25">
        <f>IF(ISBLANK(LitRev!IA55),".",LitRev!IA55)</f>
        <v>1</v>
      </c>
      <c r="IB55" s="25">
        <f>IF(ISBLANK(LitRev!IB55),".",LitRev!IB55)</f>
        <v>1</v>
      </c>
      <c r="IC55" s="25">
        <f>IF(ISBLANK(LitRev!IC55),".",LitRev!IC55)</f>
        <v>1</v>
      </c>
      <c r="ID55" s="25">
        <f>IF(ISBLANK(LitRev!ID55),".",LitRev!ID55)</f>
        <v>1</v>
      </c>
      <c r="IE55" s="25">
        <f>IF(ISBLANK(LitRev!IE55),".",LitRev!IE55)</f>
        <v>1</v>
      </c>
      <c r="IF55" s="25">
        <f>IF(ISBLANK(LitRev!IF55),".",LitRev!IF55)</f>
        <v>0</v>
      </c>
      <c r="IG55" s="25">
        <f>IF(ISBLANK(LitRev!IG55),".",LitRev!IG55)</f>
        <v>1</v>
      </c>
      <c r="IH55" s="25">
        <f>IF(ISBLANK(LitRev!IH55),".",LitRev!IH55)</f>
        <v>1</v>
      </c>
      <c r="II55" s="25">
        <f>IF(ISBLANK(LitRev!II55),".",LitRev!II55)</f>
        <v>1</v>
      </c>
      <c r="IJ55" s="25">
        <f>IF(ISBLANK(LitRev!IJ55),".",LitRev!IJ55)</f>
        <v>1</v>
      </c>
      <c r="IK55" s="25">
        <f>IF(ISBLANK(LitRev!IK55),".",LitRev!IK55)</f>
        <v>1</v>
      </c>
      <c r="IL55" s="25">
        <f>IF(ISBLANK(LitRev!IL55),".",LitRev!IL55)</f>
        <v>1</v>
      </c>
      <c r="IM55" s="25">
        <f>IF(ISBLANK(LitRev!IM55),".",LitRev!IM55)</f>
        <v>1</v>
      </c>
      <c r="IN55" s="25">
        <f>IF(ISBLANK(LitRev!IN55),".",LitRev!IN55)</f>
        <v>1</v>
      </c>
      <c r="IO55" s="25">
        <f>IF(ISBLANK(LitRev!IO55),".",LitRev!IO55)</f>
        <v>1</v>
      </c>
      <c r="IP55" s="25">
        <f>IF(ISBLANK(LitRev!IP55),".",LitRev!IP55)</f>
        <v>1</v>
      </c>
      <c r="IQ55" s="25">
        <f>IF(ISBLANK(LitRev!IQ55),".",LitRev!IQ55)</f>
        <v>1</v>
      </c>
      <c r="IR55" s="25">
        <f>IF(ISBLANK(LitRev!IR55),".",LitRev!IR55)</f>
        <v>1</v>
      </c>
      <c r="IS55" s="25">
        <f>IF(ISBLANK(LitRev!IS55),".",LitRev!IS55)</f>
        <v>1</v>
      </c>
      <c r="IT55" s="25">
        <f>IF(ISBLANK(LitRev!IT55),".",LitRev!IT55)</f>
        <v>1</v>
      </c>
      <c r="IU55" s="25">
        <f>IF(ISBLANK(LitRev!IU55),".",LitRev!IU55)</f>
        <v>1</v>
      </c>
      <c r="IV55" s="25">
        <f>IF(ISBLANK(LitRev!IV55),".",LitRev!IV55)</f>
        <v>1</v>
      </c>
      <c r="IW55" s="25">
        <f>IF(ISBLANK(LitRev!IW55),".",LitRev!IW55)</f>
        <v>1</v>
      </c>
      <c r="IX55" s="25">
        <f>IF(ISBLANK(LitRev!IX55),".",LitRev!IX55)</f>
        <v>1</v>
      </c>
      <c r="IY55" s="25">
        <f>IF(ISBLANK(LitRev!IY55),".",LitRev!IY55)</f>
        <v>1</v>
      </c>
      <c r="IZ55" s="25">
        <f>IF(ISBLANK(LitRev!IZ55),".",LitRev!IZ55)</f>
        <v>1</v>
      </c>
      <c r="JA55" s="25">
        <f>IF(ISBLANK(LitRev!JA55),".",LitRev!JA55)</f>
        <v>1</v>
      </c>
      <c r="JB55" s="25">
        <f>IF(ISBLANK(LitRev!JB55),".",LitRev!JB55)</f>
        <v>1</v>
      </c>
      <c r="JC55" s="25">
        <f>IF(ISBLANK(LitRev!JC55),".",LitRev!JC55)</f>
        <v>1</v>
      </c>
      <c r="JD55" s="25">
        <f>IF(ISBLANK(LitRev!JD55),".",LitRev!JD55)</f>
        <v>1</v>
      </c>
      <c r="JE55" s="25">
        <f>IF(ISBLANK(LitRev!JE55),".",LitRev!JE55)</f>
        <v>1</v>
      </c>
      <c r="JF55" s="25">
        <f>IF(ISBLANK(LitRev!JF55),".",LitRev!JF55)</f>
        <v>1</v>
      </c>
      <c r="JG55" s="25">
        <f>IF(ISBLANK(LitRev!JG55),".",LitRev!JG55)</f>
        <v>1</v>
      </c>
      <c r="JH55" s="25">
        <f>IF(ISBLANK(LitRev!JH55),".",LitRev!JH55)</f>
        <v>1</v>
      </c>
      <c r="JI55" s="25">
        <f>IF(ISBLANK(LitRev!JI55),".",LitRev!JI55)</f>
        <v>1</v>
      </c>
      <c r="JJ55" s="25">
        <f>IF(ISBLANK(LitRev!JJ55),".",LitRev!JJ55)</f>
        <v>1</v>
      </c>
      <c r="JK55" s="25">
        <f>IF(ISBLANK(LitRev!JK55),".",LitRev!JK55)</f>
        <v>1</v>
      </c>
      <c r="JL55" s="25">
        <f>IF(ISBLANK(LitRev!JL55),".",LitRev!JL55)</f>
        <v>1</v>
      </c>
      <c r="JM55" s="25">
        <f>IF(ISBLANK(LitRev!JM55),".",LitRev!JM55)</f>
        <v>1</v>
      </c>
      <c r="JN55" s="25">
        <f>IF(ISBLANK(LitRev!JN55),".",LitRev!JN55)</f>
        <v>1</v>
      </c>
      <c r="JO55" s="25">
        <f>IF(ISBLANK(LitRev!JO55),".",LitRev!JO55)</f>
        <v>1</v>
      </c>
      <c r="JP55" s="25">
        <f>IF(ISBLANK(LitRev!JP55),".",LitRev!JP55)</f>
        <v>1</v>
      </c>
      <c r="JQ55" s="25">
        <f>IF(ISBLANK(LitRev!JQ55),".",LitRev!JQ55)</f>
        <v>1</v>
      </c>
      <c r="JR55" s="25">
        <f>IF(ISBLANK(LitRev!JR55),".",LitRev!JR55)</f>
        <v>1</v>
      </c>
      <c r="JS55" s="25">
        <f>IF(ISBLANK(LitRev!JS55),".",LitRev!JS55)</f>
        <v>1</v>
      </c>
      <c r="JT55" s="25">
        <f>IF(ISBLANK(LitRev!JT55),".",LitRev!JT55)</f>
        <v>1</v>
      </c>
      <c r="JU55" s="25">
        <f>IF(ISBLANK(LitRev!JU55),".",LitRev!JU55)</f>
        <v>1</v>
      </c>
      <c r="JV55" s="25">
        <f>IF(ISBLANK(LitRev!JV55),".",LitRev!JV55)</f>
        <v>1</v>
      </c>
      <c r="JW55" s="25">
        <f>IF(ISBLANK(LitRev!JW55),".",LitRev!JW55)</f>
        <v>1</v>
      </c>
      <c r="JX55" s="25">
        <f>IF(ISBLANK(LitRev!JX55),".",LitRev!JX55)</f>
        <v>1</v>
      </c>
      <c r="JY55" s="25">
        <f>IF(ISBLANK(LitRev!JY55),".",LitRev!JY55)</f>
        <v>1</v>
      </c>
      <c r="JZ55" s="25">
        <f>IF(ISBLANK(LitRev!JZ55),".",LitRev!JZ55)</f>
        <v>1</v>
      </c>
      <c r="KA55" s="25">
        <f>IF(ISBLANK(LitRev!KA55),".",LitRev!KA55)</f>
        <v>1</v>
      </c>
      <c r="KB55" s="25">
        <f>IF(ISBLANK(LitRev!KB55),".",LitRev!KB55)</f>
        <v>1</v>
      </c>
      <c r="KC55" s="25">
        <f>IF(ISBLANK(LitRev!KC55),".",LitRev!KC55)</f>
        <v>1</v>
      </c>
      <c r="KD55" s="25">
        <f>IF(ISBLANK(LitRev!KD55),".",LitRev!KD55)</f>
        <v>1</v>
      </c>
      <c r="KE55" s="25">
        <f>IF(ISBLANK(LitRev!KE55),".",LitRev!KE55)</f>
        <v>1</v>
      </c>
      <c r="KF55" s="25">
        <f>IF(ISBLANK(LitRev!KF55),".",LitRev!KF55)</f>
        <v>1</v>
      </c>
      <c r="KG55" s="25">
        <f>IF(ISBLANK(LitRev!KG55),".",LitRev!KG55)</f>
        <v>1</v>
      </c>
      <c r="KH55" s="25">
        <f>IF(ISBLANK(LitRev!KH55),".",LitRev!KH55)</f>
        <v>1</v>
      </c>
      <c r="KI55" s="25">
        <f>IF(ISBLANK(LitRev!KI55),".",LitRev!KI55)</f>
        <v>1</v>
      </c>
      <c r="KJ55" s="25">
        <f>IF(ISBLANK(LitRev!KJ55),".",LitRev!KJ55)</f>
        <v>1</v>
      </c>
      <c r="KK55" s="25">
        <f>IF(ISBLANK(LitRev!KK55),".",LitRev!KK55)</f>
        <v>1</v>
      </c>
      <c r="KL55" s="25">
        <f>IF(ISBLANK(LitRev!KL55),".",LitRev!KL55)</f>
        <v>1</v>
      </c>
      <c r="KM55" s="25">
        <f>IF(ISBLANK(LitRev!KM55),".",LitRev!KM55)</f>
        <v>1</v>
      </c>
      <c r="KN55" s="25">
        <f>IF(ISBLANK(LitRev!KN55),".",LitRev!KN55)</f>
        <v>1</v>
      </c>
      <c r="KO55" s="25">
        <f>IF(ISBLANK(LitRev!KO55),".",LitRev!KO55)</f>
        <v>1</v>
      </c>
      <c r="KP55" s="25">
        <f>IF(ISBLANK(LitRev!KP55),".",LitRev!KP55)</f>
        <v>1</v>
      </c>
      <c r="KQ55" s="25">
        <f>IF(ISBLANK(LitRev!KQ55),".",LitRev!KQ55)</f>
        <v>1</v>
      </c>
      <c r="KR55" s="25">
        <f>IF(ISBLANK(LitRev!KR55),".",LitRev!KR55)</f>
        <v>1</v>
      </c>
      <c r="KS55" s="25">
        <f>IF(ISBLANK(LitRev!KS55),".",LitRev!KS55)</f>
        <v>1</v>
      </c>
      <c r="KT55" s="25">
        <f>IF(ISBLANK(LitRev!KT55),".",LitRev!KT55)</f>
        <v>1</v>
      </c>
      <c r="KU55" s="25">
        <f>IF(ISBLANK(LitRev!KU55),".",LitRev!KU55)</f>
        <v>1</v>
      </c>
      <c r="KV55" s="25">
        <f>IF(ISBLANK(LitRev!KV55),".",LitRev!KV55)</f>
        <v>1</v>
      </c>
      <c r="KW55" s="25">
        <f>IF(ISBLANK(LitRev!KW55),".",LitRev!KW55)</f>
        <v>1</v>
      </c>
      <c r="KX55" s="25">
        <f>IF(ISBLANK(LitRev!KX55),".",LitRev!KX55)</f>
        <v>1</v>
      </c>
      <c r="KY55" s="25">
        <f>IF(ISBLANK(LitRev!KY55),".",LitRev!KY55)</f>
        <v>1</v>
      </c>
      <c r="KZ55" s="25">
        <f>IF(ISBLANK(LitRev!KZ55),".",LitRev!KZ55)</f>
        <v>1</v>
      </c>
      <c r="LA55" s="25">
        <f>IF(ISBLANK(LitRev!LA55),".",LitRev!LA55)</f>
        <v>1</v>
      </c>
      <c r="LB55" s="25">
        <f>IF(ISBLANK(LitRev!LB55),".",LitRev!LB55)</f>
        <v>1</v>
      </c>
      <c r="LC55" s="25">
        <f>IF(ISBLANK(LitRev!LC55),".",LitRev!LC55)</f>
        <v>1</v>
      </c>
      <c r="LD55" s="25">
        <f>IF(ISBLANK(LitRev!LD55),".",LitRev!LD55)</f>
        <v>1</v>
      </c>
      <c r="LE55" s="25">
        <f>IF(ISBLANK(LitRev!LE55),".",LitRev!LE55)</f>
        <v>1</v>
      </c>
      <c r="LF55" s="25">
        <f>IF(ISBLANK(LitRev!LF55),".",LitRev!LF55)</f>
        <v>1</v>
      </c>
      <c r="LG55" s="25">
        <f>IF(ISBLANK(LitRev!LG55),".",LitRev!LG55)</f>
        <v>1</v>
      </c>
      <c r="LH55" s="25">
        <f>IF(ISBLANK(LitRev!LH55),".",LitRev!LH55)</f>
        <v>1</v>
      </c>
      <c r="LI55" s="25">
        <f>IF(ISBLANK(LitRev!LI55),".",LitRev!LI55)</f>
        <v>1</v>
      </c>
      <c r="LJ55" s="25">
        <f>IF(ISBLANK(LitRev!LJ55),".",LitRev!LJ55)</f>
        <v>1</v>
      </c>
      <c r="LK55" s="25">
        <f>IF(ISBLANK(LitRev!LK55),".",LitRev!LK55)</f>
        <v>1</v>
      </c>
      <c r="LL55" s="25">
        <f>IF(ISBLANK(LitRev!LL55),".",LitRev!LL55)</f>
        <v>0</v>
      </c>
      <c r="LM55" s="25">
        <f>IF(ISBLANK(LitRev!LM55),".",LitRev!LM55)</f>
        <v>0</v>
      </c>
      <c r="LN55" s="25">
        <f>IF(ISBLANK(LitRev!LN55),".",LitRev!LN55)</f>
        <v>0</v>
      </c>
      <c r="LO55" s="25">
        <f>IF(ISBLANK(LitRev!LO55),".",LitRev!LO55)</f>
        <v>0</v>
      </c>
      <c r="LP55" s="25">
        <f>IF(ISBLANK(LitRev!LP55),".",LitRev!LP55)</f>
        <v>0</v>
      </c>
      <c r="LQ55" s="25">
        <f>IF(ISBLANK(LitRev!LQ55),".",LitRev!LQ55)</f>
        <v>0</v>
      </c>
      <c r="LR55" s="25">
        <f>IF(ISBLANK(LitRev!LR55),".",LitRev!LR55)</f>
        <v>0</v>
      </c>
      <c r="LS55" s="25">
        <f>IF(ISBLANK(LitRev!LS55),".",LitRev!LS55)</f>
        <v>0</v>
      </c>
      <c r="LT55" s="25">
        <f>IF(ISBLANK(LitRev!LT55),".",LitRev!LT55)</f>
        <v>0</v>
      </c>
      <c r="LU55" s="25">
        <f>IF(ISBLANK(LitRev!LU55),".",LitRev!LU55)</f>
        <v>0</v>
      </c>
      <c r="LV55" s="25">
        <f>IF(ISBLANK(LitRev!LV55),".",LitRev!LV55)</f>
        <v>0</v>
      </c>
      <c r="LW55" s="25">
        <f>IF(ISBLANK(LitRev!LW55),".",LitRev!LW55)</f>
        <v>0</v>
      </c>
      <c r="LX55" s="25">
        <f>IF(ISBLANK(LitRev!LX55),".",LitRev!LX55)</f>
        <v>0</v>
      </c>
      <c r="LY55" s="25">
        <f>IF(ISBLANK(LitRev!LY55),".",LitRev!LY55)</f>
        <v>0</v>
      </c>
      <c r="LZ55" s="25">
        <f>IF(ISBLANK(LitRev!LZ55),".",LitRev!LZ55)</f>
        <v>0</v>
      </c>
      <c r="MA55" s="25">
        <f>IF(ISBLANK(LitRev!MA55),".",LitRev!MA55)</f>
        <v>0</v>
      </c>
      <c r="MB55" s="25">
        <f>IF(ISBLANK(LitRev!MB55),".",LitRev!MB55)</f>
        <v>0</v>
      </c>
      <c r="MC55" s="25">
        <f>IF(ISBLANK(LitRev!MC55),".",LitRev!MC55)</f>
        <v>0</v>
      </c>
      <c r="MD55" s="25">
        <f>IF(ISBLANK(LitRev!MD55),".",LitRev!MD55)</f>
        <v>0</v>
      </c>
      <c r="ME55" s="25">
        <f>IF(ISBLANK(LitRev!ME55),".",LitRev!ME55)</f>
        <v>1</v>
      </c>
      <c r="MF55" s="25">
        <f>IF(ISBLANK(LitRev!MF55),".",LitRev!MF55)</f>
        <v>1</v>
      </c>
      <c r="MG55" s="25">
        <f>IF(ISBLANK(LitRev!MG55),".",LitRev!MG55)</f>
        <v>1</v>
      </c>
      <c r="MH55" s="25">
        <f>IF(ISBLANK(LitRev!MH55),".",LitRev!MH55)</f>
        <v>1</v>
      </c>
      <c r="MI55" s="25">
        <f>IF(ISBLANK(LitRev!MI55),".",LitRev!MI55)</f>
        <v>0</v>
      </c>
      <c r="MJ55" s="25">
        <f>IF(ISBLANK(LitRev!MJ55),".",LitRev!MJ55)</f>
        <v>0</v>
      </c>
      <c r="MK55" s="25">
        <f>IF(ISBLANK(LitRev!MK55),".",LitRev!MK55)</f>
        <v>0</v>
      </c>
      <c r="ML55" s="25">
        <f>IF(ISBLANK(LitRev!ML55),".",LitRev!ML55)</f>
        <v>0</v>
      </c>
      <c r="MM55" s="25">
        <f>IF(ISBLANK(LitRev!MM55),".",LitRev!MM55)</f>
        <v>1</v>
      </c>
      <c r="MN55" s="25">
        <f>IF(ISBLANK(LitRev!MN55),".",LitRev!MN55)</f>
        <v>1</v>
      </c>
      <c r="MO55" s="25">
        <f>IF(ISBLANK(LitRev!MO55),".",LitRev!MO55)</f>
        <v>1</v>
      </c>
      <c r="MP55" s="25">
        <f>IF(ISBLANK(LitRev!MP55),".",LitRev!MP55)</f>
        <v>1</v>
      </c>
      <c r="MQ55" s="25">
        <f>IF(ISBLANK(LitRev!MQ55),".",LitRev!MQ55)</f>
        <v>1</v>
      </c>
      <c r="MR55" s="25">
        <f>IF(ISBLANK(LitRev!MR55),".",LitRev!MR55)</f>
        <v>1</v>
      </c>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5"/>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5"/>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5"/>
      <c r="RK55" s="25"/>
      <c r="RL55" s="25"/>
      <c r="RM55" s="25"/>
      <c r="RN55" s="25"/>
      <c r="RO55" s="25"/>
    </row>
    <row r="56" spans="1:483" x14ac:dyDescent="0.25">
      <c r="A56" s="77" t="s">
        <v>99</v>
      </c>
      <c r="C56" s="25" t="str">
        <f>IF(ISBLANK(LitRev!C56),".",LitRev!C56)</f>
        <v>.</v>
      </c>
      <c r="D56" s="25" t="str">
        <f>IF(ISBLANK(LitRev!D56),".",LitRev!D56)</f>
        <v>.</v>
      </c>
      <c r="E56" s="25" t="str">
        <f>IF(ISBLANK(LitRev!E56),".",LitRev!E56)</f>
        <v>.</v>
      </c>
      <c r="F56" s="25" t="str">
        <f>IF(ISBLANK(LitRev!F56),".",LitRev!F56)</f>
        <v>.</v>
      </c>
      <c r="G56" s="25" t="str">
        <f>IF(ISBLANK(LitRev!G56),".",LitRev!G56)</f>
        <v>.</v>
      </c>
      <c r="H56" s="25" t="str">
        <f>IF(ISBLANK(LitRev!H56),".",LitRev!H56)</f>
        <v>.</v>
      </c>
      <c r="I56" s="25" t="str">
        <f>IF(ISBLANK(LitRev!I56),".",LitRev!I56)</f>
        <v>.</v>
      </c>
      <c r="J56" s="25" t="str">
        <f>IF(ISBLANK(LitRev!J56),".",LitRev!J56)</f>
        <v>.</v>
      </c>
      <c r="K56" s="25" t="str">
        <f>IF(ISBLANK(LitRev!K56),".",LitRev!K56)</f>
        <v>.</v>
      </c>
      <c r="L56" s="25" t="str">
        <f>IF(ISBLANK(LitRev!L56),".",LitRev!L56)</f>
        <v>.</v>
      </c>
      <c r="M56" s="25" t="str">
        <f>IF(ISBLANK(LitRev!M56),".",LitRev!M56)</f>
        <v>.</v>
      </c>
      <c r="N56" s="25" t="str">
        <f>IF(ISBLANK(LitRev!N56),".",LitRev!N56)</f>
        <v>.</v>
      </c>
      <c r="O56" s="25" t="str">
        <f>IF(ISBLANK(LitRev!O56),".",LitRev!O56)</f>
        <v>.</v>
      </c>
      <c r="P56" s="25" t="str">
        <f>IF(ISBLANK(LitRev!P56),".",LitRev!P56)</f>
        <v>.</v>
      </c>
      <c r="Q56" s="25" t="str">
        <f>IF(ISBLANK(LitRev!Q56),".",LitRev!Q56)</f>
        <v>.</v>
      </c>
      <c r="R56" s="25" t="str">
        <f>IF(ISBLANK(LitRev!R56),".",LitRev!R56)</f>
        <v>.</v>
      </c>
      <c r="S56" s="25" t="str">
        <f>IF(ISBLANK(LitRev!S56),".",LitRev!S56)</f>
        <v>.</v>
      </c>
      <c r="T56" s="25" t="str">
        <f>IF(ISBLANK(LitRev!T56),".",LitRev!T56)</f>
        <v>.</v>
      </c>
      <c r="U56" s="25" t="str">
        <f>IF(ISBLANK(LitRev!U56),".",LitRev!U56)</f>
        <v>Appendix</v>
      </c>
      <c r="V56" s="25" t="str">
        <f>IF(ISBLANK(LitRev!V56),".",LitRev!V56)</f>
        <v>Appendix</v>
      </c>
      <c r="W56" s="25" t="str">
        <f>IF(ISBLANK(LitRev!W56),".",LitRev!W56)</f>
        <v>Appendix</v>
      </c>
      <c r="X56" s="25" t="str">
        <f>IF(ISBLANK(LitRev!X56),".",LitRev!X56)</f>
        <v>Appendix</v>
      </c>
      <c r="Y56" s="25" t="str">
        <f>IF(ISBLANK(LitRev!Y56),".",LitRev!Y56)</f>
        <v>Appendix</v>
      </c>
      <c r="Z56" s="25" t="str">
        <f>IF(ISBLANK(LitRev!Z56),".",LitRev!Z56)</f>
        <v>Appendix</v>
      </c>
      <c r="AA56" s="25" t="str">
        <f>IF(ISBLANK(LitRev!AA56),".",LitRev!AA56)</f>
        <v>Appendix</v>
      </c>
      <c r="AB56" s="25" t="str">
        <f>IF(ISBLANK(LitRev!AB56),".",LitRev!AB56)</f>
        <v>Appendix</v>
      </c>
      <c r="AC56" s="25" t="str">
        <f>IF(ISBLANK(LitRev!AC56),".",LitRev!AC56)</f>
        <v>Appendix</v>
      </c>
      <c r="AD56" s="25" t="str">
        <f>IF(ISBLANK(LitRev!AD56),".",LitRev!AD56)</f>
        <v>Appendix</v>
      </c>
      <c r="AE56" s="25" t="str">
        <f>IF(ISBLANK(LitRev!AE56),".",LitRev!AE56)</f>
        <v>Appendix</v>
      </c>
      <c r="AF56" s="25" t="str">
        <f>IF(ISBLANK(LitRev!AF56),".",LitRev!AF56)</f>
        <v>Appendix</v>
      </c>
      <c r="AG56" s="25" t="str">
        <f>IF(ISBLANK(LitRev!AG56),".",LitRev!AG56)</f>
        <v>Appendix</v>
      </c>
      <c r="AH56" s="25" t="str">
        <f>IF(ISBLANK(LitRev!AH56),".",LitRev!AH56)</f>
        <v>Appendix</v>
      </c>
      <c r="AI56" s="25" t="str">
        <f>IF(ISBLANK(LitRev!AI56),".",LitRev!AI56)</f>
        <v>Appendix</v>
      </c>
      <c r="AJ56" s="25" t="str">
        <f>IF(ISBLANK(LitRev!AJ56),".",LitRev!AJ56)</f>
        <v>.</v>
      </c>
      <c r="AK56" s="25" t="str">
        <f>IF(ISBLANK(LitRev!AK56),".",LitRev!AK56)</f>
        <v>.</v>
      </c>
      <c r="AL56" s="25" t="str">
        <f>IF(ISBLANK(LitRev!AL56),".",LitRev!AL56)</f>
        <v>.</v>
      </c>
      <c r="AM56" s="25" t="str">
        <f>IF(ISBLANK(LitRev!AM56),".",LitRev!AM56)</f>
        <v>.</v>
      </c>
      <c r="AN56" s="25" t="str">
        <f>IF(ISBLANK(LitRev!AN56),".",LitRev!AN56)</f>
        <v>.</v>
      </c>
      <c r="AO56" s="25" t="str">
        <f>IF(ISBLANK(LitRev!AO56),".",LitRev!AO56)</f>
        <v>p 3</v>
      </c>
      <c r="AP56" s="25" t="str">
        <f>IF(ISBLANK(LitRev!AP56),".",LitRev!AP56)</f>
        <v>p 3</v>
      </c>
      <c r="AQ56" s="25" t="str">
        <f>IF(ISBLANK(LitRev!AQ56),".",LitRev!AQ56)</f>
        <v>p 3</v>
      </c>
      <c r="AR56" s="25" t="str">
        <f>IF(ISBLANK(LitRev!AR56),".",LitRev!AR56)</f>
        <v>See tables 1 and 2</v>
      </c>
      <c r="AS56" s="25" t="str">
        <f>IF(ISBLANK(LitRev!AS56),".",LitRev!AS56)</f>
        <v>See tables 1 and 2</v>
      </c>
      <c r="AT56" s="25" t="str">
        <f>IF(ISBLANK(LitRev!AT56),".",LitRev!AT56)</f>
        <v>See tables 1 and 2</v>
      </c>
      <c r="AU56" s="25" t="str">
        <f>IF(ISBLANK(LitRev!AU56),".",LitRev!AU56)</f>
        <v>See tables 1 and 2</v>
      </c>
      <c r="AV56" s="25" t="str">
        <f>IF(ISBLANK(LitRev!AV56),".",LitRev!AV56)</f>
        <v>See tables 1 and 2</v>
      </c>
      <c r="AW56" s="25" t="str">
        <f>IF(ISBLANK(LitRev!AW56),".",LitRev!AW56)</f>
        <v>See tables 1 and 2</v>
      </c>
      <c r="AX56" s="25" t="str">
        <f>IF(ISBLANK(LitRev!AX56),".",LitRev!AX56)</f>
        <v>See tables 1 and 2</v>
      </c>
      <c r="AY56" s="25" t="str">
        <f>IF(ISBLANK(LitRev!AY56),".",LitRev!AY56)</f>
        <v>.</v>
      </c>
      <c r="AZ56" s="25" t="str">
        <f>IF(ISBLANK(LitRev!AZ56),".",LitRev!AZ56)</f>
        <v>.</v>
      </c>
      <c r="BA56" s="25" t="str">
        <f>IF(ISBLANK(LitRev!BA56),".",LitRev!BA56)</f>
        <v>.</v>
      </c>
      <c r="BB56" s="25" t="str">
        <f>IF(ISBLANK(LitRev!BB56),".",LitRev!BB56)</f>
        <v>.</v>
      </c>
      <c r="BC56" s="25" t="str">
        <f>IF(ISBLANK(LitRev!BC56),".",LitRev!BC56)</f>
        <v>.</v>
      </c>
      <c r="BD56" s="25" t="str">
        <f>IF(ISBLANK(LitRev!BD56),".",LitRev!BD56)</f>
        <v>.</v>
      </c>
      <c r="BE56" s="25" t="str">
        <f>IF(ISBLANK(LitRev!BE56),".",LitRev!BE56)</f>
        <v>p 10, 15, 16-21 (absence of supply variables)</v>
      </c>
      <c r="BF56" s="25" t="str">
        <f>IF(ISBLANK(LitRev!BF56),".",LitRev!BF56)</f>
        <v>p 10, 15, 16-21 (absence of supply variables)</v>
      </c>
      <c r="BG56" s="25" t="str">
        <f>IF(ISBLANK(LitRev!BG56),".",LitRev!BG56)</f>
        <v>.</v>
      </c>
      <c r="BH56" s="25" t="str">
        <f>IF(ISBLANK(LitRev!BH56),".",LitRev!BH56)</f>
        <v>.</v>
      </c>
      <c r="BI56" s="25" t="str">
        <f>IF(ISBLANK(LitRev!BI56),".",LitRev!BI56)</f>
        <v>.</v>
      </c>
      <c r="BJ56" s="25" t="str">
        <f>IF(ISBLANK(LitRev!BJ56),".",LitRev!BJ56)</f>
        <v>.</v>
      </c>
      <c r="BK56" s="25" t="str">
        <f>IF(ISBLANK(LitRev!BK56),".",LitRev!BK56)</f>
        <v>.</v>
      </c>
      <c r="BL56" s="25" t="str">
        <f>IF(ISBLANK(LitRev!BL56),".",LitRev!BL56)</f>
        <v>.</v>
      </c>
      <c r="BM56" s="25" t="str">
        <f>IF(ISBLANK(LitRev!BM56),".",LitRev!BM56)</f>
        <v>.</v>
      </c>
      <c r="BN56" s="25" t="str">
        <f>IF(ISBLANK(LitRev!BN56),".",LitRev!BN56)</f>
        <v>.</v>
      </c>
      <c r="BO56" s="25" t="str">
        <f>IF(ISBLANK(LitRev!BO56),".",LitRev!BO56)</f>
        <v>.</v>
      </c>
      <c r="BP56" s="25" t="str">
        <f>IF(ISBLANK(LitRev!BP56),".",LitRev!BP56)</f>
        <v>.</v>
      </c>
      <c r="BQ56" s="25" t="str">
        <f>IF(ISBLANK(LitRev!BQ56),".",LitRev!BQ56)</f>
        <v>.</v>
      </c>
      <c r="BR56" s="25" t="str">
        <f>IF(ISBLANK(LitRev!BR56),".",LitRev!BR56)</f>
        <v>.</v>
      </c>
      <c r="BS56" s="25" t="str">
        <f>IF(ISBLANK(LitRev!BS56),".",LitRev!BS56)</f>
        <v>p 30</v>
      </c>
      <c r="BT56" s="25" t="str">
        <f>IF(ISBLANK(LitRev!BT56),".",LitRev!BT56)</f>
        <v>listing of model elements; Table 1A</v>
      </c>
      <c r="BU56" s="25" t="str">
        <f>IF(ISBLANK(LitRev!BU56),".",LitRev!BU56)</f>
        <v>listing of model elements; Table 1A</v>
      </c>
      <c r="BV56" s="25" t="str">
        <f>IF(ISBLANK(LitRev!BV56),".",LitRev!BV56)</f>
        <v>listing of model elements; Table 1A</v>
      </c>
      <c r="BW56" s="25" t="str">
        <f>IF(ISBLANK(LitRev!BW56),".",LitRev!BW56)</f>
        <v>listing of model elements; Table 1A</v>
      </c>
      <c r="BX56" s="25" t="str">
        <f>IF(ISBLANK(LitRev!BX56),".",LitRev!BX56)</f>
        <v>listing of model elements; Table 1A</v>
      </c>
      <c r="BY56" s="25" t="str">
        <f>IF(ISBLANK(LitRev!BY56),".",LitRev!BY56)</f>
        <v>listing of model elements; Table 1A</v>
      </c>
      <c r="BZ56" s="25" t="str">
        <f>IF(ISBLANK(LitRev!BZ56),".",LitRev!BZ56)</f>
        <v>p 87</v>
      </c>
      <c r="CA56" s="25" t="str">
        <f>IF(ISBLANK(LitRev!CA56),".",LitRev!CA56)</f>
        <v>p 691-2</v>
      </c>
      <c r="CB56" s="25" t="str">
        <f>IF(ISBLANK(LitRev!CB56),".",LitRev!CB56)</f>
        <v>E.g. note acreage changes in results.</v>
      </c>
      <c r="CC56" s="25" t="str">
        <f>IF(ISBLANK(LitRev!CC56),".",LitRev!CC56)</f>
        <v>E.g. note acreage changes in results.</v>
      </c>
      <c r="CD56" s="25" t="str">
        <f>IF(ISBLANK(LitRev!CD56),".",LitRev!CD56)</f>
        <v>E.g. note acreage changes in results.</v>
      </c>
      <c r="CE56" s="25" t="str">
        <f>IF(ISBLANK(LitRev!CE56),".",LitRev!CE56)</f>
        <v>E.g. note acreage changes in results.</v>
      </c>
      <c r="CF56" s="25" t="str">
        <f>IF(ISBLANK(LitRev!CF56),".",LitRev!CF56)</f>
        <v>Area endogenous in USAGE, and note output changes</v>
      </c>
      <c r="CG56" s="25" t="str">
        <f>IF(ISBLANK(LitRev!CG56),".",LitRev!CG56)</f>
        <v>Area endogenous in USAGE, and note output changes</v>
      </c>
      <c r="CH56" s="25" t="str">
        <f>IF(ISBLANK(LitRev!CH56),".",LitRev!CH56)</f>
        <v>Area endogenous in USAGE, and note output changes</v>
      </c>
      <c r="CI56" s="25" t="str">
        <f>IF(ISBLANK(LitRev!CI56),".",LitRev!CI56)</f>
        <v>Area endogenous in USAGE, and note output changes</v>
      </c>
      <c r="CJ56" s="25" t="str">
        <f>IF(ISBLANK(LitRev!CJ56),".",LitRev!CJ56)</f>
        <v>Area endogenous in USAGE, and note output changes</v>
      </c>
      <c r="CK56" s="25" t="str">
        <f>IF(ISBLANK(LitRev!CK56),".",LitRev!CK56)</f>
        <v>Area endogenous in USAGE, and note output changes</v>
      </c>
      <c r="CL56" s="25" t="str">
        <f>IF(ISBLANK(LitRev!CL56),".",LitRev!CL56)</f>
        <v>Land response in all cases (tables 1, 2, 3)</v>
      </c>
      <c r="CM56" s="25" t="str">
        <f>IF(ISBLANK(LitRev!CM56),".",LitRev!CM56)</f>
        <v>Land response in all cases (table 1)</v>
      </c>
      <c r="CN56" s="25" t="str">
        <f>IF(ISBLANK(LitRev!CN56),".",LitRev!CN56)</f>
        <v>Land response in all cases (table 1)</v>
      </c>
      <c r="CO56" s="25" t="str">
        <f>IF(ISBLANK(LitRev!CO56),".",LitRev!CO56)</f>
        <v>p 121</v>
      </c>
      <c r="CP56" s="25" t="str">
        <f>IF(ISBLANK(LitRev!CP56),".",LitRev!CP56)</f>
        <v>p 7</v>
      </c>
      <c r="CQ56" s="25" t="str">
        <f>IF(ISBLANK(LitRev!CQ56),".",LitRev!CQ56)</f>
        <v>p 7-8</v>
      </c>
      <c r="CR56" s="25" t="str">
        <f>IF(ISBLANK(LitRev!CR56),".",LitRev!CR56)</f>
        <v>p 7-8</v>
      </c>
      <c r="CS56" s="25" t="str">
        <f>IF(ISBLANK(LitRev!CS56),".",LitRev!CS56)</f>
        <v>p 7-8</v>
      </c>
      <c r="CT56" s="25" t="str">
        <f>IF(ISBLANK(LitRev!CT56),".",LitRev!CT56)</f>
        <v>GTAP (e.g. p. 442)</v>
      </c>
      <c r="CU56" s="25" t="str">
        <f>IF(ISBLANK(LitRev!CU56),".",LitRev!CU56)</f>
        <v>GTAP (e.g. p. 442)</v>
      </c>
      <c r="CV56" s="25" t="str">
        <f>IF(ISBLANK(LitRev!CV56),".",LitRev!CV56)</f>
        <v>GTAP (e.g. p. 442)</v>
      </c>
      <c r="CW56" s="25" t="str">
        <f>IF(ISBLANK(LitRev!CW56),".",LitRev!CW56)</f>
        <v>GTAP (e.g. p. 442)</v>
      </c>
      <c r="CX56" s="25" t="str">
        <f>IF(ISBLANK(LitRev!CX56),".",LitRev!CX56)</f>
        <v>GTAP (e.g. p. 442)</v>
      </c>
      <c r="CY56" s="25" t="str">
        <f>IF(ISBLANK(LitRev!CY56),".",LitRev!CY56)</f>
        <v>GTAP (e.g. p. 442)</v>
      </c>
      <c r="CZ56" s="25" t="str">
        <f>IF(ISBLANK(LitRev!CZ56),".",LitRev!CZ56)</f>
        <v>GTAP (e.g. p. 442)</v>
      </c>
      <c r="DA56" s="25" t="str">
        <f>IF(ISBLANK(LitRev!DA56),".",LitRev!DA56)</f>
        <v>GTAP (e.g. p. 442)</v>
      </c>
      <c r="DB56" s="25" t="str">
        <f>IF(ISBLANK(LitRev!DB56),".",LitRev!DB56)</f>
        <v>p. 18</v>
      </c>
      <c r="DC56" s="25" t="str">
        <f>IF(ISBLANK(LitRev!DC56),".",LitRev!DC56)</f>
        <v>p. 18</v>
      </c>
      <c r="DD56" s="25" t="str">
        <f>IF(ISBLANK(LitRev!DD56),".",LitRev!DD56)</f>
        <v>p. 18</v>
      </c>
      <c r="DE56" s="25" t="str">
        <f>IF(ISBLANK(LitRev!DE56),".",LitRev!DE56)</f>
        <v>p. 18</v>
      </c>
      <c r="DF56" s="25" t="str">
        <f>IF(ISBLANK(LitRev!DF56),".",LitRev!DF56)</f>
        <v>p. 575-6</v>
      </c>
      <c r="DG56" s="25" t="str">
        <f>IF(ISBLANK(LitRev!DG56),".",LitRev!DG56)</f>
        <v>p. 575-6</v>
      </c>
      <c r="DH56" s="25" t="str">
        <f>IF(ISBLANK(LitRev!DH56),".",LitRev!DH56)</f>
        <v>p. 575-6</v>
      </c>
      <c r="DI56" s="25" t="str">
        <f>IF(ISBLANK(LitRev!DI56),".",LitRev!DI56)</f>
        <v>p. 575-6</v>
      </c>
      <c r="DJ56" s="25" t="str">
        <f>IF(ISBLANK(LitRev!DJ56),".",LitRev!DJ56)</f>
        <v>p. 604 and results</v>
      </c>
      <c r="DK56" s="25" t="str">
        <f>IF(ISBLANK(LitRev!DK56),".",LitRev!DK56)</f>
        <v>p. 604 and results</v>
      </c>
      <c r="DL56" s="25" t="str">
        <f>IF(ISBLANK(LitRev!DL56),".",LitRev!DL56)</f>
        <v>p. 604 and results</v>
      </c>
      <c r="DM56" s="25" t="str">
        <f>IF(ISBLANK(LitRev!DM56),".",LitRev!DM56)</f>
        <v>p. 604 and results</v>
      </c>
      <c r="DN56" s="25" t="str">
        <f>IF(ISBLANK(LitRev!DN56),".",LitRev!DN56)</f>
        <v>p. 604 and results</v>
      </c>
      <c r="DO56" s="25" t="str">
        <f>IF(ISBLANK(LitRev!DO56),".",LitRev!DO56)</f>
        <v>p. 604 and results</v>
      </c>
      <c r="DP56" s="25" t="str">
        <f>IF(ISBLANK(LitRev!DP56),".",LitRev!DP56)</f>
        <v>p. 604 and results</v>
      </c>
      <c r="DQ56" s="25" t="str">
        <f>IF(ISBLANK(LitRev!DQ56),".",LitRev!DQ56)</f>
        <v>p. 604 and results</v>
      </c>
      <c r="DR56" s="25" t="str">
        <f>IF(ISBLANK(LitRev!DR56),".",LitRev!DR56)</f>
        <v>p. 604 and results</v>
      </c>
      <c r="DS56" s="25" t="str">
        <f>IF(ISBLANK(LitRev!DS56),".",LitRev!DS56)</f>
        <v>p. 604 and results</v>
      </c>
      <c r="DT56" s="25" t="str">
        <f>IF(ISBLANK(LitRev!DT56),".",LitRev!DT56)</f>
        <v>p. 604 and results</v>
      </c>
      <c r="DU56" s="25" t="str">
        <f>IF(ISBLANK(LitRev!DU56),".",LitRev!DU56)</f>
        <v>p. 604 and results</v>
      </c>
      <c r="DV56" s="25" t="str">
        <f>IF(ISBLANK(LitRev!DV56),".",LitRev!DV56)</f>
        <v>p. 604 and results</v>
      </c>
      <c r="DW56" s="25" t="str">
        <f>IF(ISBLANK(LitRev!DW56),".",LitRev!DW56)</f>
        <v>p. 604 and results</v>
      </c>
      <c r="DX56" s="25" t="str">
        <f>IF(ISBLANK(LitRev!DX56),".",LitRev!DX56)</f>
        <v>.</v>
      </c>
      <c r="DY56" s="25" t="str">
        <f>IF(ISBLANK(LitRev!DY56),".",LitRev!DY56)</f>
        <v>.</v>
      </c>
      <c r="DZ56" s="25" t="str">
        <f>IF(ISBLANK(LitRev!DZ56),".",LitRev!DZ56)</f>
        <v>p. 490</v>
      </c>
      <c r="EA56" s="25" t="str">
        <f>IF(ISBLANK(LitRev!EA56),".",LitRev!EA56)</f>
        <v>p. 490</v>
      </c>
      <c r="EB56" s="25" t="str">
        <f>IF(ISBLANK(LitRev!EB56),".",LitRev!EB56)</f>
        <v>p. 490</v>
      </c>
      <c r="EC56" s="25" t="str">
        <f>IF(ISBLANK(LitRev!EC56),".",LitRev!EC56)</f>
        <v>p. 490</v>
      </c>
      <c r="ED56" s="25" t="str">
        <f>IF(ISBLANK(LitRev!ED56),".",LitRev!ED56)</f>
        <v>p. 490</v>
      </c>
      <c r="EE56" s="25" t="str">
        <f>IF(ISBLANK(LitRev!EE56),".",LitRev!EE56)</f>
        <v>p. 490</v>
      </c>
      <c r="EF56" s="25" t="str">
        <f>IF(ISBLANK(LitRev!EF56),".",LitRev!EF56)</f>
        <v>p. 490</v>
      </c>
      <c r="EG56" s="25" t="str">
        <f>IF(ISBLANK(LitRev!EG56),".",LitRev!EG56)</f>
        <v>p. 490</v>
      </c>
      <c r="EH56" s="25" t="str">
        <f>IF(ISBLANK(LitRev!EH56),".",LitRev!EH56)</f>
        <v>p. 490</v>
      </c>
      <c r="EI56" s="25" t="str">
        <f>IF(ISBLANK(LitRev!EI56),".",LitRev!EI56)</f>
        <v>p. 490</v>
      </c>
      <c r="EJ56" s="25" t="str">
        <f>IF(ISBLANK(LitRev!EJ56),".",LitRev!EJ56)</f>
        <v>Implicit in supply response estimates (p. 2279), especially given assumed exogenous yields (p. 2274-5)</v>
      </c>
      <c r="EK56" s="25" t="str">
        <f>IF(ISBLANK(LitRev!EK56),".",LitRev!EK56)</f>
        <v>Supply elasticity in the model (p. 3, 14) but results seem to focus on immediate impacts.</v>
      </c>
      <c r="EL56" s="25" t="str">
        <f>IF(ISBLANK(LitRev!EL56),".",LitRev!EL56)</f>
        <v>Supply elasticity in the model (p. 3, 14) but results seem to focus on immediate impacts.</v>
      </c>
      <c r="EM56" s="25" t="str">
        <f>IF(ISBLANK(LitRev!EM56),".",LitRev!EM56)</f>
        <v>Supply elasticity in the model (p. 3, 14) but results seem to focus on immediate impacts.</v>
      </c>
      <c r="EN56" s="25" t="str">
        <f>IF(ISBLANK(LitRev!EN56),".",LitRev!EN56)</f>
        <v>Supply elasticity in the model (p. 3, 14) but results seem to focus on immediate impacts.</v>
      </c>
      <c r="EO56" s="25" t="str">
        <f>IF(ISBLANK(LitRev!EO56),".",LitRev!EO56)</f>
        <v>Supply elasticity in the model (p. 3, 14) but results seem to focus on immediate impacts.</v>
      </c>
      <c r="EP56" s="25" t="str">
        <f>IF(ISBLANK(LitRev!EP56),".",LitRev!EP56)</f>
        <v>Supply elasticity in the model (p. 3, 14) but results seem to focus on immediate impacts.</v>
      </c>
      <c r="EQ56" s="25" t="str">
        <f>IF(ISBLANK(LitRev!EQ56),".",LitRev!EQ56)</f>
        <v>Supply elasticity in the model (p. 3, 14) but results seem to focus on immediate impacts.</v>
      </c>
      <c r="ER56" s="25" t="str">
        <f>IF(ISBLANK(LitRev!ER56),".",LitRev!ER56)</f>
        <v>Supply elasticity in the model (p. 3, 14) but results seem to focus on immediate impacts.</v>
      </c>
      <c r="ES56" s="25" t="str">
        <f>IF(ISBLANK(LitRev!ES56),".",LitRev!ES56)</f>
        <v>Supply elasticity in the model (p. 3, 14) but results seem to focus on immediate impacts.</v>
      </c>
      <c r="ET56" s="25" t="str">
        <f>IF(ISBLANK(LitRev!ET56),".",LitRev!ET56)</f>
        <v>Supply elasticity in the model (p. 3, 14) but results seem to focus on immediate impacts.</v>
      </c>
      <c r="EU56" s="25" t="str">
        <f>IF(ISBLANK(LitRev!EU56),".",LitRev!EU56)</f>
        <v>Supply elasticity in the model (p. 3, 14) but results seem to focus on immediate impacts.</v>
      </c>
      <c r="EV56" s="25" t="str">
        <f>IF(ISBLANK(LitRev!EV56),".",LitRev!EV56)</f>
        <v>Supply elasticity in the model (p. 3, 14) but results seem to focus on immediate impacts.</v>
      </c>
      <c r="EW56" s="25" t="str">
        <f>IF(ISBLANK(LitRev!EW56),".",LitRev!EW56)</f>
        <v>Supply elasticity in the model (p. 3, 14) but results seem to focus on immediate impacts.</v>
      </c>
      <c r="EX56" s="25" t="str">
        <f>IF(ISBLANK(LitRev!EX56),".",LitRev!EX56)</f>
        <v>Supply elasticity in the model (p. 3, 14) but results seem to focus on immediate impacts.</v>
      </c>
      <c r="EY56" s="25" t="str">
        <f>IF(ISBLANK(LitRev!EY56),".",LitRev!EY56)</f>
        <v>Supply elasticity in the model (p. 3, 14) but results seem to focus on immediate impacts.</v>
      </c>
      <c r="EZ56" s="25" t="str">
        <f>IF(ISBLANK(LitRev!EZ56),".",LitRev!EZ56)</f>
        <v>Supply elasticity in the model (p. 3, 14) but results seem to focus on immediate impacts.</v>
      </c>
      <c r="FA56" s="25" t="str">
        <f>IF(ISBLANK(LitRev!FA56),".",LitRev!FA56)</f>
        <v>Supply elasticity in the model (p. 3, 14) but results seem to focus on immediate impacts.</v>
      </c>
      <c r="FB56" s="25" t="str">
        <f>IF(ISBLANK(LitRev!FB56),".",LitRev!FB56)</f>
        <v>Supply elasticity in the model (p. 3, 14) but results seem to focus on immediate impacts.</v>
      </c>
      <c r="FC56" s="25" t="str">
        <f>IF(ISBLANK(LitRev!FC56),".",LitRev!FC56)</f>
        <v>Supply elasticity in the model (p. 3, 14) but results seem to focus on immediate impacts.</v>
      </c>
      <c r="FD56" s="25" t="str">
        <f>IF(ISBLANK(LitRev!FD56),".",LitRev!FD56)</f>
        <v>Supply elasticity in the model (p. 3, 14) but results seem to focus on immediate impacts.</v>
      </c>
      <c r="FE56" s="25" t="str">
        <f>IF(ISBLANK(LitRev!FE56),".",LitRev!FE56)</f>
        <v>Supply elasticity in the model (p. 3, 14) but results seem to focus on immediate impacts.</v>
      </c>
      <c r="FF56" s="25" t="str">
        <f>IF(ISBLANK(LitRev!FF56),".",LitRev!FF56)</f>
        <v>Supply elasticity in the model (p. 3, 14) but results seem to focus on immediate impacts.</v>
      </c>
      <c r="FG56" s="25" t="str">
        <f>IF(ISBLANK(LitRev!FG56),".",LitRev!FG56)</f>
        <v>Supply elasticity in the model (p. 3, 14) but results seem to focus on immediate impacts.</v>
      </c>
      <c r="FH56" s="25" t="str">
        <f>IF(ISBLANK(LitRev!FH56),".",LitRev!FH56)</f>
        <v>Supply elasticity in the model (p. 3, 14) but results seem to focus on immediate impacts.</v>
      </c>
      <c r="FI56" s="25" t="str">
        <f>IF(ISBLANK(LitRev!FI56),".",LitRev!FI56)</f>
        <v>Supply elasticity in the model (p. 3, 14) but results seem to focus on immediate impacts.</v>
      </c>
      <c r="FJ56" s="25" t="str">
        <f>IF(ISBLANK(LitRev!FJ56),".",LitRev!FJ56)</f>
        <v>Supply elasticity in the model (p. 3, 14) but results seem to focus on immediate impacts.</v>
      </c>
      <c r="FK56" s="25" t="str">
        <f>IF(ISBLANK(LitRev!FK56),".",LitRev!FK56)</f>
        <v>Supply elasticity in the model (p. 3, 14) but results seem to focus on immediate impacts.</v>
      </c>
      <c r="FL56" s="25" t="str">
        <f>IF(ISBLANK(LitRev!FL56),".",LitRev!FL56)</f>
        <v>Supply elasticity in the model (p. 3, 14) but results seem to focus on immediate impacts.</v>
      </c>
      <c r="FM56" s="25" t="str">
        <f>IF(ISBLANK(LitRev!FM56),".",LitRev!FM56)</f>
        <v>Supply elasticity in the model (p. 3, 14) but results seem to focus on immediate impacts.</v>
      </c>
      <c r="FN56" s="25" t="str">
        <f>IF(ISBLANK(LitRev!FN56),".",LitRev!FN56)</f>
        <v>Supply elasticity in the model (p. 3, 14) but results seem to focus on immediate impacts.</v>
      </c>
      <c r="FO56" s="25" t="str">
        <f>IF(ISBLANK(LitRev!FO56),".",LitRev!FO56)</f>
        <v>.</v>
      </c>
      <c r="FP56" s="25" t="str">
        <f>IF(ISBLANK(LitRev!FP56),".",LitRev!FP56)</f>
        <v>.</v>
      </c>
      <c r="FQ56" s="25" t="str">
        <f>IF(ISBLANK(LitRev!FQ56),".",LitRev!FQ56)</f>
        <v>First-year effect without area response.</v>
      </c>
      <c r="FR56" s="25" t="str">
        <f>IF(ISBLANK(LitRev!FR56),".",LitRev!FR56)</f>
        <v>.</v>
      </c>
      <c r="FS56" s="25" t="str">
        <f>IF(ISBLANK(LitRev!FS56),".",LitRev!FS56)</f>
        <v>First-year effect without area response.</v>
      </c>
      <c r="FT56" s="25" t="str">
        <f>IF(ISBLANK(LitRev!FT56),".",LitRev!FT56)</f>
        <v>.</v>
      </c>
      <c r="FU56" s="25" t="str">
        <f>IF(ISBLANK(LitRev!FU56),".",LitRev!FU56)</f>
        <v>Discuss yield draws and waivers for given area</v>
      </c>
      <c r="FV56" s="25" t="str">
        <f>IF(ISBLANK(LitRev!FV56),".",LitRev!FV56)</f>
        <v>Discuss yield draws and waivers for given area</v>
      </c>
      <c r="FW56" s="25" t="str">
        <f>IF(ISBLANK(LitRev!FW56),".",LitRev!FW56)</f>
        <v>Discuss yield draws and waivers for given area</v>
      </c>
      <c r="FX56" s="25" t="str">
        <f>IF(ISBLANK(LitRev!FX56),".",LitRev!FX56)</f>
        <v>p. 6-7</v>
      </c>
      <c r="FY56" s="25" t="str">
        <f>IF(ISBLANK(LitRev!FY56),".",LitRev!FY56)</f>
        <v>.</v>
      </c>
      <c r="FZ56" s="25" t="str">
        <f>IF(ISBLANK(LitRev!FZ56),".",LitRev!FZ56)</f>
        <v>.</v>
      </c>
      <c r="GA56" s="25" t="str">
        <f>IF(ISBLANK(LitRev!GA56),".",LitRev!GA56)</f>
        <v>.</v>
      </c>
      <c r="GB56" s="25" t="str">
        <f>IF(ISBLANK(LitRev!GB56),".",LitRev!GB56)</f>
        <v>.</v>
      </c>
      <c r="GC56" s="25" t="str">
        <f>IF(ISBLANK(LitRev!GC56),".",LitRev!GC56)</f>
        <v>.</v>
      </c>
      <c r="GD56" s="25" t="str">
        <f>IF(ISBLANK(LitRev!GD56),".",LitRev!GD56)</f>
        <v>.</v>
      </c>
      <c r="GE56" s="25" t="str">
        <f>IF(ISBLANK(LitRev!GE56),".",LitRev!GE56)</f>
        <v>(e.g. see elasticity on table 2)</v>
      </c>
      <c r="GF56" s="25" t="str">
        <f>IF(ISBLANK(LitRev!GF56),".",LitRev!GF56)</f>
        <v>(e.g. see elasticity on table 2)</v>
      </c>
      <c r="GG56" s="25" t="str">
        <f>IF(ISBLANK(LitRev!GG56),".",LitRev!GG56)</f>
        <v>(e.g. see elasticity on table 2)</v>
      </c>
      <c r="GH56" s="25" t="str">
        <f>IF(ISBLANK(LitRev!GH56),".",LitRev!GH56)</f>
        <v>Endogenous in GTAP-E and focus of article is land expansion</v>
      </c>
      <c r="GI56" s="25" t="str">
        <f>IF(ISBLANK(LitRev!GI56),".",LitRev!GI56)</f>
        <v>Endogenous in GTAP-E and focus of article is land expansion</v>
      </c>
      <c r="GJ56" s="25" t="str">
        <f>IF(ISBLANK(LitRev!GJ56),".",LitRev!GJ56)</f>
        <v>Endogenous in GTAP-E and focus of article is land expansion</v>
      </c>
      <c r="GK56" s="25" t="str">
        <f>IF(ISBLANK(LitRev!GK56),".",LitRev!GK56)</f>
        <v>Endogenous in GTAP-E and focus of article is land expansion</v>
      </c>
      <c r="GL56" s="25" t="str">
        <f>IF(ISBLANK(LitRev!GL56),".",LitRev!GL56)</f>
        <v>Endogenous in GTAP-E and focus of article is land expansion</v>
      </c>
      <c r="GM56" s="25" t="str">
        <f>IF(ISBLANK(LitRev!GM56),".",LitRev!GM56)</f>
        <v>Endogenous in GTAP-E and focus of article is land expansion</v>
      </c>
      <c r="GN56" s="25" t="str">
        <f>IF(ISBLANK(LitRev!GN56),".",LitRev!GN56)</f>
        <v>Endogenous in GTAP-E and focus of article is land expansion</v>
      </c>
      <c r="GO56" s="25" t="str">
        <f>IF(ISBLANK(LitRev!GO56),".",LitRev!GO56)</f>
        <v>Endogenous in GTAP-E and focus of article is land expansion</v>
      </c>
      <c r="GP56" s="25" t="str">
        <f>IF(ISBLANK(LitRev!GP56),".",LitRev!GP56)</f>
        <v>US SR supply is elastic and area responds</v>
      </c>
      <c r="GQ56" s="25" t="str">
        <f>IF(ISBLANK(LitRev!GQ56),".",LitRev!GQ56)</f>
        <v>US SR supply is elastic and area responds</v>
      </c>
      <c r="GR56" s="25" t="str">
        <f>IF(ISBLANK(LitRev!GR56),".",LitRev!GR56)</f>
        <v>.</v>
      </c>
      <c r="GS56" s="25" t="str">
        <f>IF(ISBLANK(LitRev!GS56),".",LitRev!GS56)</f>
        <v>.</v>
      </c>
      <c r="GT56" s="25" t="str">
        <f>IF(ISBLANK(LitRev!GT56),".",LitRev!GT56)</f>
        <v>Presumably leave supply response on.</v>
      </c>
      <c r="GU56" s="25" t="str">
        <f>IF(ISBLANK(LitRev!GU56),".",LitRev!GU56)</f>
        <v>p. 535</v>
      </c>
      <c r="GV56" s="25" t="str">
        <f>IF(ISBLANK(LitRev!GV56),".",LitRev!GV56)</f>
        <v>p. 535</v>
      </c>
      <c r="GW56" s="25" t="str">
        <f>IF(ISBLANK(LitRev!GW56),".",LitRev!GW56)</f>
        <v>p. 535</v>
      </c>
      <c r="GX56" s="25" t="str">
        <f>IF(ISBLANK(LitRev!GX56),".",LitRev!GX56)</f>
        <v>p. 535</v>
      </c>
      <c r="GY56" s="25" t="str">
        <f>IF(ISBLANK(LitRev!GY56),".",LitRev!GY56)</f>
        <v>p. 535</v>
      </c>
      <c r="GZ56" s="25" t="str">
        <f>IF(ISBLANK(LitRev!GZ56),".",LitRev!GZ56)</f>
        <v>p. 535</v>
      </c>
      <c r="HA56" s="25">
        <f>IF(ISBLANK(LitRev!HA56),".",LitRev!HA56)</f>
        <v>1291</v>
      </c>
      <c r="HB56" s="25" t="str">
        <f>IF(ISBLANK(LitRev!HB56),".",LitRev!HB56)</f>
        <v>p. 18 and results of table 1</v>
      </c>
      <c r="HC56" s="25" t="str">
        <f>IF(ISBLANK(LitRev!HC56),".",LitRev!HC56)</f>
        <v>p. 18 and results of table 1</v>
      </c>
      <c r="HD56" s="25" t="str">
        <f>IF(ISBLANK(LitRev!HD56),".",LitRev!HD56)</f>
        <v>Table 3 p. 406</v>
      </c>
      <c r="HE56" s="25" t="str">
        <f>IF(ISBLANK(LitRev!HE56),".",LitRev!HE56)</f>
        <v>p. 924-5</v>
      </c>
      <c r="HF56" s="25" t="str">
        <f>IF(ISBLANK(LitRev!HF56),".",LitRev!HF56)</f>
        <v>p. 924-5</v>
      </c>
      <c r="HG56" s="25" t="str">
        <f>IF(ISBLANK(LitRev!HG56),".",LitRev!HG56)</f>
        <v>e.g. area changes in table 4</v>
      </c>
      <c r="HH56" s="25" t="str">
        <f>IF(ISBLANK(LitRev!HH56),".",LitRev!HH56)</f>
        <v>e.g. area changes in table 4</v>
      </c>
      <c r="HI56" s="25" t="str">
        <f>IF(ISBLANK(LitRev!HI56),".",LitRev!HI56)</f>
        <v>e.g. area changes in table 4</v>
      </c>
      <c r="HJ56" s="25" t="str">
        <f>IF(ISBLANK(LitRev!HJ56),".",LitRev!HJ56)</f>
        <v>e.g. area changes in table 4</v>
      </c>
      <c r="HK56" s="25" t="str">
        <f>IF(ISBLANK(LitRev!HK56),".",LitRev!HK56)</f>
        <v>equation 3; figures 1 and 3; table 1</v>
      </c>
      <c r="HL56" s="25" t="str">
        <f>IF(ISBLANK(LitRev!HL56),".",LitRev!HL56)</f>
        <v>equation 3; figures 1 and 3; table 1</v>
      </c>
      <c r="HM56" s="25" t="str">
        <f>IF(ISBLANK(LitRev!HM56),".",LitRev!HM56)</f>
        <v>equation 3; figures 1 and 3; table 1</v>
      </c>
      <c r="HN56" s="25" t="str">
        <f>IF(ISBLANK(LitRev!HN56),".",LitRev!HN56)</f>
        <v>equation 3; figures 1 and 3; table 1</v>
      </c>
      <c r="HO56" s="25" t="str">
        <f>IF(ISBLANK(LitRev!HO56),".",LitRev!HO56)</f>
        <v>equation 3; results</v>
      </c>
      <c r="HP56" s="25" t="str">
        <f>IF(ISBLANK(LitRev!HP56),".",LitRev!HP56)</f>
        <v>equation 3; results</v>
      </c>
      <c r="HQ56" s="25" t="str">
        <f>IF(ISBLANK(LitRev!HQ56),".",LitRev!HQ56)</f>
        <v>equation 3; results</v>
      </c>
      <c r="HR56" s="25" t="str">
        <f>IF(ISBLANK(LitRev!HR56),".",LitRev!HR56)</f>
        <v>equation 3; results</v>
      </c>
      <c r="HS56" s="25" t="str">
        <f>IF(ISBLANK(LitRev!HS56),".",LitRev!HS56)</f>
        <v>Land use change is in the model - and the point of the article.</v>
      </c>
      <c r="HT56" s="25" t="str">
        <f>IF(ISBLANK(LitRev!HT56),".",LitRev!HT56)</f>
        <v>p. 746-7</v>
      </c>
      <c r="HU56" s="25" t="str">
        <f>IF(ISBLANK(LitRev!HU56),".",LitRev!HU56)</f>
        <v>model and note results</v>
      </c>
      <c r="HV56" s="25" t="str">
        <f>IF(ISBLANK(LitRev!HV56),".",LitRev!HV56)</f>
        <v>model and note results</v>
      </c>
      <c r="HW56" s="25" t="str">
        <f>IF(ISBLANK(LitRev!HW56),".",LitRev!HW56)</f>
        <v>implicitly endogenous, but not directly relevant</v>
      </c>
      <c r="HX56" s="25" t="str">
        <f>IF(ISBLANK(LitRev!HX56),".",LitRev!HX56)</f>
        <v>implicitly endogenous, but not directly relevant</v>
      </c>
      <c r="HY56" s="25" t="str">
        <f>IF(ISBLANK(LitRev!HY56),".",LitRev!HY56)</f>
        <v>nmodel and note results</v>
      </c>
      <c r="HZ56" s="25" t="str">
        <f>IF(ISBLANK(LitRev!HZ56),".",LitRev!HZ56)</f>
        <v>nmodel and note results</v>
      </c>
      <c r="IA56" s="25" t="str">
        <f>IF(ISBLANK(LitRev!IA56),".",LitRev!IA56)</f>
        <v>p. 468, 472-3</v>
      </c>
      <c r="IB56" s="25" t="str">
        <f>IF(ISBLANK(LitRev!IB56),".",LitRev!IB56)</f>
        <v>p. 468, 472-3</v>
      </c>
      <c r="IC56" s="25" t="str">
        <f>IF(ISBLANK(LitRev!IC56),".",LitRev!IC56)</f>
        <v>p. 468, 472-3</v>
      </c>
      <c r="ID56" s="25" t="str">
        <f>IF(ISBLANK(LitRev!ID56),".",LitRev!ID56)</f>
        <v>p. 468, 472-3</v>
      </c>
      <c r="IE56" s="25" t="str">
        <f>IF(ISBLANK(LitRev!IE56),".",LitRev!IE56)</f>
        <v>.</v>
      </c>
      <c r="IF56" s="25" t="str">
        <f>IF(ISBLANK(LitRev!IF56),".",LitRev!IF56)</f>
        <v>Complicated by the quarterly frequency, but supply is defined to include beginning stocks plus production, but there seems to be no price response relating to production, p. 4-5</v>
      </c>
      <c r="IG56" s="25" t="str">
        <f>IF(ISBLANK(LitRev!IG56),".",LitRev!IG56)</f>
        <v>Corn supply elasticity is not zero, p. 390</v>
      </c>
      <c r="IH56" s="25" t="str">
        <f>IF(ISBLANK(LitRev!IH56),".",LitRev!IH56)</f>
        <v>Corn supply elasticity is not zero, p. 390</v>
      </c>
      <c r="II56" s="25" t="str">
        <f>IF(ISBLANK(LitRev!II56),".",LitRev!II56)</f>
        <v>Corn supply elasticity is not zero, p. 390</v>
      </c>
      <c r="IJ56" s="25" t="str">
        <f>IF(ISBLANK(LitRev!IJ56),".",LitRev!IJ56)</f>
        <v>Corn supply elasticity is not zero, p. 390</v>
      </c>
      <c r="IK56" s="25" t="str">
        <f>IF(ISBLANK(LitRev!IK56),".",LitRev!IK56)</f>
        <v>Corn supply elasticity is not zero, p. 390</v>
      </c>
      <c r="IL56" s="25" t="str">
        <f>IF(ISBLANK(LitRev!IL56),".",LitRev!IL56)</f>
        <v>Corn supply elasticity is not zero, p. 390</v>
      </c>
      <c r="IM56" s="25" t="str">
        <f>IF(ISBLANK(LitRev!IM56),".",LitRev!IM56)</f>
        <v>Corn supply elasticity is not zero, p. 390</v>
      </c>
      <c r="IN56" s="25" t="str">
        <f>IF(ISBLANK(LitRev!IN56),".",LitRev!IN56)</f>
        <v>Corn supply elasticity is not zero, p. 390</v>
      </c>
      <c r="IO56" s="25" t="str">
        <f>IF(ISBLANK(LitRev!IO56),".",LitRev!IO56)</f>
        <v>Corn supply elasticity is not zero, p. 390</v>
      </c>
      <c r="IP56" s="25" t="str">
        <f>IF(ISBLANK(LitRev!IP56),".",LitRev!IP56)</f>
        <v>Corn supply elasticity is not zero, p. 390</v>
      </c>
      <c r="IQ56" s="25" t="str">
        <f>IF(ISBLANK(LitRev!IQ56),".",LitRev!IQ56)</f>
        <v>Corn supply elasticity is not zero, p. 390</v>
      </c>
      <c r="IR56" s="25" t="str">
        <f>IF(ISBLANK(LitRev!IR56),".",LitRev!IR56)</f>
        <v>Corn supply elasticity is not zero, p. 390</v>
      </c>
      <c r="IS56" s="25" t="str">
        <f>IF(ISBLANK(LitRev!IS56),".",LitRev!IS56)</f>
        <v>Corn supply elasticity is not zero, p. 390</v>
      </c>
      <c r="IT56" s="25" t="str">
        <f>IF(ISBLANK(LitRev!IT56),".",LitRev!IT56)</f>
        <v>Corn supply elasticity is not zero, p. 390</v>
      </c>
      <c r="IU56" s="25" t="str">
        <f>IF(ISBLANK(LitRev!IU56),".",LitRev!IU56)</f>
        <v>Corn supply elasticity is not zero, p. 390</v>
      </c>
      <c r="IV56" s="25" t="str">
        <f>IF(ISBLANK(LitRev!IV56),".",LitRev!IV56)</f>
        <v>Corn supply elasticity is not zero, p. 390</v>
      </c>
      <c r="IW56" s="25" t="str">
        <f>IF(ISBLANK(LitRev!IW56),".",LitRev!IW56)</f>
        <v>Corn supply elasticity is not zero, p. 390</v>
      </c>
      <c r="IX56" s="25" t="str">
        <f>IF(ISBLANK(LitRev!IX56),".",LitRev!IX56)</f>
        <v>Corn supply elasticity is not zero, p. 390</v>
      </c>
      <c r="IY56" s="25" t="str">
        <f>IF(ISBLANK(LitRev!IY56),".",LitRev!IY56)</f>
        <v>Corn supply elasticity is not zero, p. 390</v>
      </c>
      <c r="IZ56" s="25" t="str">
        <f>IF(ISBLANK(LitRev!IZ56),".",LitRev!IZ56)</f>
        <v>Corn supply elasticity is not zero, p. 390</v>
      </c>
      <c r="JA56" s="25" t="str">
        <f>IF(ISBLANK(LitRev!JA56),".",LitRev!JA56)</f>
        <v>Corn supply elasticity is not zero, p. 390</v>
      </c>
      <c r="JB56" s="25" t="str">
        <f>IF(ISBLANK(LitRev!JB56),".",LitRev!JB56)</f>
        <v>Corn supply elasticity is not zero, p. 390</v>
      </c>
      <c r="JC56" s="25" t="str">
        <f>IF(ISBLANK(LitRev!JC56),".",LitRev!JC56)</f>
        <v>Corn supply elasticity is not zero, p. 390</v>
      </c>
      <c r="JD56" s="25" t="str">
        <f>IF(ISBLANK(LitRev!JD56),".",LitRev!JD56)</f>
        <v>Corn supply elasticity is not zero, p. 390</v>
      </c>
      <c r="JE56" s="25" t="str">
        <f>IF(ISBLANK(LitRev!JE56),".",LitRev!JE56)</f>
        <v>Corn supply elasticity is not zero, p. 390</v>
      </c>
      <c r="JF56" s="25" t="str">
        <f>IF(ISBLANK(LitRev!JF56),".",LitRev!JF56)</f>
        <v>Corn supply elasticity is not zero, p. 390</v>
      </c>
      <c r="JG56" s="25" t="str">
        <f>IF(ISBLANK(LitRev!JG56),".",LitRev!JG56)</f>
        <v>Corn supply elasticity is not zero, p. 390</v>
      </c>
      <c r="JH56" s="25" t="str">
        <f>IF(ISBLANK(LitRev!JH56),".",LitRev!JH56)</f>
        <v>Corn supply elasticity is not zero, p. 390</v>
      </c>
      <c r="JI56" s="25" t="str">
        <f>IF(ISBLANK(LitRev!JI56),".",LitRev!JI56)</f>
        <v>Corn supply elasticity is not zero, p. 390</v>
      </c>
      <c r="JJ56" s="25" t="str">
        <f>IF(ISBLANK(LitRev!JJ56),".",LitRev!JJ56)</f>
        <v>Corn supply elasticity is not zero, p. 390</v>
      </c>
      <c r="JK56" s="25" t="str">
        <f>IF(ISBLANK(LitRev!JK56),".",LitRev!JK56)</f>
        <v>Corn supply elasticity is not zero, p. 390</v>
      </c>
      <c r="JL56" s="25" t="str">
        <f>IF(ISBLANK(LitRev!JL56),".",LitRev!JL56)</f>
        <v>Corn supply elasticity is not zero, p. 390</v>
      </c>
      <c r="JM56" s="25" t="str">
        <f>IF(ISBLANK(LitRev!JM56),".",LitRev!JM56)</f>
        <v>Corn supply elasticity is not zero, p. 390</v>
      </c>
      <c r="JN56" s="25" t="str">
        <f>IF(ISBLANK(LitRev!JN56),".",LitRev!JN56)</f>
        <v>Corn supply elasticity is not zero, p. 390</v>
      </c>
      <c r="JO56" s="25" t="str">
        <f>IF(ISBLANK(LitRev!JO56),".",LitRev!JO56)</f>
        <v>Corn supply elasticity is not zero, p. 390</v>
      </c>
      <c r="JP56" s="25" t="str">
        <f>IF(ISBLANK(LitRev!JP56),".",LitRev!JP56)</f>
        <v>Corn supply elasticity is not zero, p. 390</v>
      </c>
      <c r="JQ56" s="25" t="str">
        <f>IF(ISBLANK(LitRev!JQ56),".",LitRev!JQ56)</f>
        <v>Corn supply elasticity is not zero, p. 390</v>
      </c>
      <c r="JR56" s="25" t="str">
        <f>IF(ISBLANK(LitRev!JR56),".",LitRev!JR56)</f>
        <v>Corn supply elasticity is not zero, p. 390</v>
      </c>
      <c r="JS56" s="25" t="str">
        <f>IF(ISBLANK(LitRev!JS56),".",LitRev!JS56)</f>
        <v>Corn supply elasticity is not zero, p. 390</v>
      </c>
      <c r="JT56" s="25" t="str">
        <f>IF(ISBLANK(LitRev!JT56),".",LitRev!JT56)</f>
        <v>Corn supply elasticity is not zero, p. 390</v>
      </c>
      <c r="JU56" s="25" t="str">
        <f>IF(ISBLANK(LitRev!JU56),".",LitRev!JU56)</f>
        <v>Corn supply elasticity is not zero, p. 390</v>
      </c>
      <c r="JV56" s="25" t="str">
        <f>IF(ISBLANK(LitRev!JV56),".",LitRev!JV56)</f>
        <v>Corn supply elasticity is not zero, p. 390</v>
      </c>
      <c r="JW56" s="25" t="str">
        <f>IF(ISBLANK(LitRev!JW56),".",LitRev!JW56)</f>
        <v>Corn supply elasticity is not zero, p. 390</v>
      </c>
      <c r="JX56" s="25" t="str">
        <f>IF(ISBLANK(LitRev!JX56),".",LitRev!JX56)</f>
        <v>Corn supply elasticity is not zero, p. 390</v>
      </c>
      <c r="JY56" s="25" t="str">
        <f>IF(ISBLANK(LitRev!JY56),".",LitRev!JY56)</f>
        <v>Corn supply elasticity is not zero, p. 390</v>
      </c>
      <c r="JZ56" s="25" t="str">
        <f>IF(ISBLANK(LitRev!JZ56),".",LitRev!JZ56)</f>
        <v>Corn supply elasticity is not zero, p. 390</v>
      </c>
      <c r="KA56" s="25" t="str">
        <f>IF(ISBLANK(LitRev!KA56),".",LitRev!KA56)</f>
        <v>Corn supply elasticity is not zero, p. 390</v>
      </c>
      <c r="KB56" s="25" t="str">
        <f>IF(ISBLANK(LitRev!KB56),".",LitRev!KB56)</f>
        <v>Corn supply elasticity is not zero, p. 390</v>
      </c>
      <c r="KC56" s="25" t="str">
        <f>IF(ISBLANK(LitRev!KC56),".",LitRev!KC56)</f>
        <v>Corn supply elasticity is not zero, p. 390</v>
      </c>
      <c r="KD56" s="25" t="str">
        <f>IF(ISBLANK(LitRev!KD56),".",LitRev!KD56)</f>
        <v>Corn supply elasticity is not zero, p. 390</v>
      </c>
      <c r="KE56" s="25" t="str">
        <f>IF(ISBLANK(LitRev!KE56),".",LitRev!KE56)</f>
        <v>Corn supply elasticity is not zero, p. 390</v>
      </c>
      <c r="KF56" s="25" t="str">
        <f>IF(ISBLANK(LitRev!KF56),".",LitRev!KF56)</f>
        <v>Corn supply elasticity is not zero, p. 390</v>
      </c>
      <c r="KG56" s="25" t="str">
        <f>IF(ISBLANK(LitRev!KG56),".",LitRev!KG56)</f>
        <v>Corn supply elasticity is not zero, p. 390</v>
      </c>
      <c r="KH56" s="25" t="str">
        <f>IF(ISBLANK(LitRev!KH56),".",LitRev!KH56)</f>
        <v>Corn supply elasticity is not zero, p. 390</v>
      </c>
      <c r="KI56" s="25" t="str">
        <f>IF(ISBLANK(LitRev!KI56),".",LitRev!KI56)</f>
        <v>Corn supply elasticity is not zero, p. 390</v>
      </c>
      <c r="KJ56" s="25" t="str">
        <f>IF(ISBLANK(LitRev!KJ56),".",LitRev!KJ56)</f>
        <v>Corn supply elasticity is not zero, p. 390</v>
      </c>
      <c r="KK56" s="25" t="str">
        <f>IF(ISBLANK(LitRev!KK56),".",LitRev!KK56)</f>
        <v>Corn supply elasticity is not zero, p. 390</v>
      </c>
      <c r="KL56" s="25" t="str">
        <f>IF(ISBLANK(LitRev!KL56),".",LitRev!KL56)</f>
        <v>Corn supply elasticity is not zero, p. 390</v>
      </c>
      <c r="KM56" s="25" t="str">
        <f>IF(ISBLANK(LitRev!KM56),".",LitRev!KM56)</f>
        <v>Corn supply elasticity is not zero, p. 390</v>
      </c>
      <c r="KN56" s="25" t="str">
        <f>IF(ISBLANK(LitRev!KN56),".",LitRev!KN56)</f>
        <v>Corn supply elasticity is not zero, p. 390</v>
      </c>
      <c r="KO56" s="25" t="str">
        <f>IF(ISBLANK(LitRev!KO56),".",LitRev!KO56)</f>
        <v>Corn supply elasticity is not zero, p. 390</v>
      </c>
      <c r="KP56" s="25" t="str">
        <f>IF(ISBLANK(LitRev!KP56),".",LitRev!KP56)</f>
        <v>Corn supply elasticity is not zero, p. 390</v>
      </c>
      <c r="KQ56" s="25" t="str">
        <f>IF(ISBLANK(LitRev!KQ56),".",LitRev!KQ56)</f>
        <v>Corn supply elasticity is not zero, p. 390</v>
      </c>
      <c r="KR56" s="25" t="str">
        <f>IF(ISBLANK(LitRev!KR56),".",LitRev!KR56)</f>
        <v>Corn supply elasticity is not zero, p. 390</v>
      </c>
      <c r="KS56" s="25" t="str">
        <f>IF(ISBLANK(LitRev!KS56),".",LitRev!KS56)</f>
        <v>Corn supply elasticity is not zero, p. 390</v>
      </c>
      <c r="KT56" s="25" t="str">
        <f>IF(ISBLANK(LitRev!KT56),".",LitRev!KT56)</f>
        <v>Corn supply elasticity is not zero, p. 390</v>
      </c>
      <c r="KU56" s="25" t="str">
        <f>IF(ISBLANK(LitRev!KU56),".",LitRev!KU56)</f>
        <v>Corn supply elasticity is not zero, p. 390</v>
      </c>
      <c r="KV56" s="25" t="str">
        <f>IF(ISBLANK(LitRev!KV56),".",LitRev!KV56)</f>
        <v>Corn supply elasticity is not zero, p. 390</v>
      </c>
      <c r="KW56" s="25" t="str">
        <f>IF(ISBLANK(LitRev!KW56),".",LitRev!KW56)</f>
        <v>Corn supply elasticity is not zero, p. 390</v>
      </c>
      <c r="KX56" s="25" t="str">
        <f>IF(ISBLANK(LitRev!KX56),".",LitRev!KX56)</f>
        <v>Corn supply elasticity is not zero, p. 390</v>
      </c>
      <c r="KY56" s="25" t="str">
        <f>IF(ISBLANK(LitRev!KY56),".",LitRev!KY56)</f>
        <v>Corn supply elasticity is not zero, p. 390</v>
      </c>
      <c r="KZ56" s="25" t="str">
        <f>IF(ISBLANK(LitRev!KZ56),".",LitRev!KZ56)</f>
        <v>Corn supply elasticity is not zero, p. 390</v>
      </c>
      <c r="LA56" s="25" t="str">
        <f>IF(ISBLANK(LitRev!LA56),".",LitRev!LA56)</f>
        <v>Corn supply elasticity is not zero, p. 390</v>
      </c>
      <c r="LB56" s="25" t="str">
        <f>IF(ISBLANK(LitRev!LB56),".",LitRev!LB56)</f>
        <v>Corn supply elasticity is not zero, p. 390</v>
      </c>
      <c r="LC56" s="25" t="str">
        <f>IF(ISBLANK(LitRev!LC56),".",LitRev!LC56)</f>
        <v>Corn supply elasticity is not zero, p. 390</v>
      </c>
      <c r="LD56" s="25" t="str">
        <f>IF(ISBLANK(LitRev!LD56),".",LitRev!LD56)</f>
        <v>Corn supply elasticity is not zero, p. 390</v>
      </c>
      <c r="LE56" s="25" t="str">
        <f>IF(ISBLANK(LitRev!LE56),".",LitRev!LE56)</f>
        <v>Corn supply equation, p. 74; Changing corn production in results, Table 1</v>
      </c>
      <c r="LF56" s="25" t="str">
        <f>IF(ISBLANK(LitRev!LF56),".",LitRev!LF56)</f>
        <v>Corn supply equation, p. 74; Changing corn production in results, Table 1</v>
      </c>
      <c r="LG56" s="25" t="str">
        <f>IF(ISBLANK(LitRev!LG56),".",LitRev!LG56)</f>
        <v>.</v>
      </c>
      <c r="LH56" s="25" t="str">
        <f>IF(ISBLANK(LitRev!LH56),".",LitRev!LH56)</f>
        <v>.</v>
      </c>
      <c r="LI56" s="25" t="str">
        <f>IF(ISBLANK(LitRev!LI56),".",LitRev!LI56)</f>
        <v>.</v>
      </c>
      <c r="LJ56" s="25" t="str">
        <f>IF(ISBLANK(LitRev!LJ56),".",LitRev!LJ56)</f>
        <v>.</v>
      </c>
      <c r="LK56" s="25" t="str">
        <f>IF(ISBLANK(LitRev!LK56),".",LitRev!LK56)</f>
        <v>See section 2, first paragraph; and the article focuses on land use response</v>
      </c>
      <c r="LL56" s="25" t="str">
        <f>IF(ISBLANK(LitRev!LL56),".",LitRev!LL56)</f>
        <v>Short-run results (page 9)</v>
      </c>
      <c r="LM56" s="25" t="str">
        <f>IF(ISBLANK(LitRev!LM56),".",LitRev!LM56)</f>
        <v>Short-run results (page 9)</v>
      </c>
      <c r="LN56" s="25" t="str">
        <f>IF(ISBLANK(LitRev!LN56),".",LitRev!LN56)</f>
        <v>Short-run results (page 9)</v>
      </c>
      <c r="LO56" s="25" t="str">
        <f>IF(ISBLANK(LitRev!LO56),".",LitRev!LO56)</f>
        <v>Short-run results (page 9)</v>
      </c>
      <c r="LP56" s="25" t="str">
        <f>IF(ISBLANK(LitRev!LP56),".",LitRev!LP56)</f>
        <v>Short-run results (page 9)</v>
      </c>
      <c r="LQ56" s="25" t="str">
        <f>IF(ISBLANK(LitRev!LQ56),".",LitRev!LQ56)</f>
        <v>Short-run results (page 9)</v>
      </c>
      <c r="LR56" s="25" t="str">
        <f>IF(ISBLANK(LitRev!LR56),".",LitRev!LR56)</f>
        <v>Short-run results (page 9)</v>
      </c>
      <c r="LS56" s="25" t="str">
        <f>IF(ISBLANK(LitRev!LS56),".",LitRev!LS56)</f>
        <v>Short-run results (page 9)</v>
      </c>
      <c r="LT56" s="25" t="str">
        <f>IF(ISBLANK(LitRev!LT56),".",LitRev!LT56)</f>
        <v>Short-run results (page 9)</v>
      </c>
      <c r="LU56" s="25" t="str">
        <f>IF(ISBLANK(LitRev!LU56),".",LitRev!LU56)</f>
        <v>Page 8</v>
      </c>
      <c r="LV56" s="25" t="str">
        <f>IF(ISBLANK(LitRev!LV56),".",LitRev!LV56)</f>
        <v>.</v>
      </c>
      <c r="LW56" s="25" t="str">
        <f>IF(ISBLANK(LitRev!LW56),".",LitRev!LW56)</f>
        <v>.</v>
      </c>
      <c r="LX56" s="25" t="str">
        <f>IF(ISBLANK(LitRev!LX56),".",LitRev!LX56)</f>
        <v>.</v>
      </c>
      <c r="LY56" s="25" t="str">
        <f>IF(ISBLANK(LitRev!LY56),".",LitRev!LY56)</f>
        <v>.</v>
      </c>
      <c r="LZ56" s="25" t="str">
        <f>IF(ISBLANK(LitRev!LZ56),".",LitRev!LZ56)</f>
        <v>.</v>
      </c>
      <c r="MA56" s="25" t="str">
        <f>IF(ISBLANK(LitRev!MA56),".",LitRev!MA56)</f>
        <v>.</v>
      </c>
      <c r="MB56" s="25" t="str">
        <f>IF(ISBLANK(LitRev!MB56),".",LitRev!MB56)</f>
        <v>.</v>
      </c>
      <c r="MC56" s="25" t="str">
        <f>IF(ISBLANK(LitRev!MC56),".",LitRev!MC56)</f>
        <v>.</v>
      </c>
      <c r="MD56" s="25" t="str">
        <f>IF(ISBLANK(LitRev!MD56),".",LitRev!MD56)</f>
        <v>.</v>
      </c>
      <c r="ME56" s="25" t="str">
        <f>IF(ISBLANK(LitRev!ME56),".",LitRev!ME56)</f>
        <v>.</v>
      </c>
      <c r="MF56" s="25" t="str">
        <f>IF(ISBLANK(LitRev!MF56),".",LitRev!MF56)</f>
        <v>.</v>
      </c>
      <c r="MG56" s="25" t="str">
        <f>IF(ISBLANK(LitRev!MG56),".",LitRev!MG56)</f>
        <v>.</v>
      </c>
      <c r="MH56" s="25" t="str">
        <f>IF(ISBLANK(LitRev!MH56),".",LitRev!MH56)</f>
        <v>.</v>
      </c>
      <c r="MI56" s="25" t="str">
        <f>IF(ISBLANK(LitRev!MI56),".",LitRev!MI56)</f>
        <v>.</v>
      </c>
      <c r="MJ56" s="25" t="str">
        <f>IF(ISBLANK(LitRev!MJ56),".",LitRev!MJ56)</f>
        <v>.</v>
      </c>
      <c r="MK56" s="25" t="str">
        <f>IF(ISBLANK(LitRev!MK56),".",LitRev!MK56)</f>
        <v>.</v>
      </c>
      <c r="ML56" s="25" t="str">
        <f>IF(ISBLANK(LitRev!ML56),".",LitRev!ML56)</f>
        <v>.</v>
      </c>
      <c r="MM56" s="25" t="str">
        <f>IF(ISBLANK(LitRev!MM56),".",LitRev!MM56)</f>
        <v>.</v>
      </c>
      <c r="MN56" s="25" t="str">
        <f>IF(ISBLANK(LitRev!MN56),".",LitRev!MN56)</f>
        <v>.</v>
      </c>
      <c r="MO56" s="25" t="str">
        <f>IF(ISBLANK(LitRev!MO56),".",LitRev!MO56)</f>
        <v>.</v>
      </c>
      <c r="MP56" s="25" t="str">
        <f>IF(ISBLANK(LitRev!MP56),".",LitRev!MP56)</f>
        <v>.</v>
      </c>
      <c r="MQ56" s="25" t="str">
        <f>IF(ISBLANK(LitRev!MQ56),".",LitRev!MQ56)</f>
        <v>.</v>
      </c>
      <c r="MR56" s="25" t="str">
        <f>IF(ISBLANK(LitRev!MR56),".",LitRev!MR56)</f>
        <v>.</v>
      </c>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5"/>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5"/>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5"/>
      <c r="RK56" s="25"/>
      <c r="RL56" s="25"/>
      <c r="RM56" s="25"/>
      <c r="RN56" s="25"/>
      <c r="RO56" s="25"/>
    </row>
    <row r="57" spans="1:483" x14ac:dyDescent="0.25">
      <c r="C57" s="25" t="str">
        <f>IF(ISBLANK(LitRev!C57),".",LitRev!C57)</f>
        <v>.</v>
      </c>
      <c r="D57" s="25" t="str">
        <f>IF(ISBLANK(LitRev!D57),".",LitRev!D57)</f>
        <v>.</v>
      </c>
      <c r="E57" s="25" t="str">
        <f>IF(ISBLANK(LitRev!E57),".",LitRev!E57)</f>
        <v>.</v>
      </c>
      <c r="F57" s="25" t="str">
        <f>IF(ISBLANK(LitRev!F57),".",LitRev!F57)</f>
        <v>.</v>
      </c>
      <c r="G57" s="25" t="str">
        <f>IF(ISBLANK(LitRev!G57),".",LitRev!G57)</f>
        <v>.</v>
      </c>
      <c r="H57" s="25" t="str">
        <f>IF(ISBLANK(LitRev!H57),".",LitRev!H57)</f>
        <v>.</v>
      </c>
      <c r="I57" s="25" t="str">
        <f>IF(ISBLANK(LitRev!I57),".",LitRev!I57)</f>
        <v>.</v>
      </c>
      <c r="J57" s="25" t="str">
        <f>IF(ISBLANK(LitRev!J57),".",LitRev!J57)</f>
        <v>.</v>
      </c>
      <c r="K57" s="25" t="str">
        <f>IF(ISBLANK(LitRev!K57),".",LitRev!K57)</f>
        <v>.</v>
      </c>
      <c r="L57" s="25" t="str">
        <f>IF(ISBLANK(LitRev!L57),".",LitRev!L57)</f>
        <v>.</v>
      </c>
      <c r="M57" s="25" t="str">
        <f>IF(ISBLANK(LitRev!M57),".",LitRev!M57)</f>
        <v>.</v>
      </c>
      <c r="N57" s="25" t="str">
        <f>IF(ISBLANK(LitRev!N57),".",LitRev!N57)</f>
        <v>.</v>
      </c>
      <c r="O57" s="25" t="str">
        <f>IF(ISBLANK(LitRev!O57),".",LitRev!O57)</f>
        <v>.</v>
      </c>
      <c r="P57" s="25" t="str">
        <f>IF(ISBLANK(LitRev!P57),".",LitRev!P57)</f>
        <v>.</v>
      </c>
      <c r="Q57" s="25" t="str">
        <f>IF(ISBLANK(LitRev!Q57),".",LitRev!Q57)</f>
        <v>.</v>
      </c>
      <c r="R57" s="25" t="str">
        <f>IF(ISBLANK(LitRev!R57),".",LitRev!R57)</f>
        <v>.</v>
      </c>
      <c r="S57" s="25" t="str">
        <f>IF(ISBLANK(LitRev!S57),".",LitRev!S57)</f>
        <v>.</v>
      </c>
      <c r="T57" s="25" t="str">
        <f>IF(ISBLANK(LitRev!T57),".",LitRev!T57)</f>
        <v>.</v>
      </c>
      <c r="U57" s="25" t="str">
        <f>IF(ISBLANK(LitRev!U57),".",LitRev!U57)</f>
        <v>.</v>
      </c>
      <c r="V57" s="25" t="str">
        <f>IF(ISBLANK(LitRev!V57),".",LitRev!V57)</f>
        <v>.</v>
      </c>
      <c r="W57" s="25" t="str">
        <f>IF(ISBLANK(LitRev!W57),".",LitRev!W57)</f>
        <v>.</v>
      </c>
      <c r="X57" s="25" t="str">
        <f>IF(ISBLANK(LitRev!X57),".",LitRev!X57)</f>
        <v>.</v>
      </c>
      <c r="Y57" s="25" t="str">
        <f>IF(ISBLANK(LitRev!Y57),".",LitRev!Y57)</f>
        <v>.</v>
      </c>
      <c r="Z57" s="25" t="str">
        <f>IF(ISBLANK(LitRev!Z57),".",LitRev!Z57)</f>
        <v>.</v>
      </c>
      <c r="AA57" s="25" t="str">
        <f>IF(ISBLANK(LitRev!AA57),".",LitRev!AA57)</f>
        <v>.</v>
      </c>
      <c r="AB57" s="25" t="str">
        <f>IF(ISBLANK(LitRev!AB57),".",LitRev!AB57)</f>
        <v>.</v>
      </c>
      <c r="AC57" s="25" t="str">
        <f>IF(ISBLANK(LitRev!AC57),".",LitRev!AC57)</f>
        <v>.</v>
      </c>
      <c r="AD57" s="25" t="str">
        <f>IF(ISBLANK(LitRev!AD57),".",LitRev!AD57)</f>
        <v>.</v>
      </c>
      <c r="AE57" s="25" t="str">
        <f>IF(ISBLANK(LitRev!AE57),".",LitRev!AE57)</f>
        <v>.</v>
      </c>
      <c r="AF57" s="25" t="str">
        <f>IF(ISBLANK(LitRev!AF57),".",LitRev!AF57)</f>
        <v>.</v>
      </c>
      <c r="AG57" s="25" t="str">
        <f>IF(ISBLANK(LitRev!AG57),".",LitRev!AG57)</f>
        <v>.</v>
      </c>
      <c r="AH57" s="25" t="str">
        <f>IF(ISBLANK(LitRev!AH57),".",LitRev!AH57)</f>
        <v>.</v>
      </c>
      <c r="AI57" s="25" t="str">
        <f>IF(ISBLANK(LitRev!AI57),".",LitRev!AI57)</f>
        <v>.</v>
      </c>
      <c r="AJ57" s="25" t="str">
        <f>IF(ISBLANK(LitRev!AJ57),".",LitRev!AJ57)</f>
        <v>.</v>
      </c>
      <c r="AK57" s="25" t="str">
        <f>IF(ISBLANK(LitRev!AK57),".",LitRev!AK57)</f>
        <v>.</v>
      </c>
      <c r="AL57" s="25" t="str">
        <f>IF(ISBLANK(LitRev!AL57),".",LitRev!AL57)</f>
        <v>.</v>
      </c>
      <c r="AM57" s="25" t="str">
        <f>IF(ISBLANK(LitRev!AM57),".",LitRev!AM57)</f>
        <v>.</v>
      </c>
      <c r="AN57" s="25" t="str">
        <f>IF(ISBLANK(LitRev!AN57),".",LitRev!AN57)</f>
        <v>.</v>
      </c>
      <c r="AO57" s="25" t="str">
        <f>IF(ISBLANK(LitRev!AO57),".",LitRev!AO57)</f>
        <v>.</v>
      </c>
      <c r="AP57" s="25" t="str">
        <f>IF(ISBLANK(LitRev!AP57),".",LitRev!AP57)</f>
        <v>.</v>
      </c>
      <c r="AQ57" s="25" t="str">
        <f>IF(ISBLANK(LitRev!AQ57),".",LitRev!AQ57)</f>
        <v>.</v>
      </c>
      <c r="AR57" s="25" t="str">
        <f>IF(ISBLANK(LitRev!AR57),".",LitRev!AR57)</f>
        <v>.</v>
      </c>
      <c r="AS57" s="25" t="str">
        <f>IF(ISBLANK(LitRev!AS57),".",LitRev!AS57)</f>
        <v>.</v>
      </c>
      <c r="AT57" s="25" t="str">
        <f>IF(ISBLANK(LitRev!AT57),".",LitRev!AT57)</f>
        <v>.</v>
      </c>
      <c r="AU57" s="25" t="str">
        <f>IF(ISBLANK(LitRev!AU57),".",LitRev!AU57)</f>
        <v>.</v>
      </c>
      <c r="AV57" s="25" t="str">
        <f>IF(ISBLANK(LitRev!AV57),".",LitRev!AV57)</f>
        <v>.</v>
      </c>
      <c r="AW57" s="25" t="str">
        <f>IF(ISBLANK(LitRev!AW57),".",LitRev!AW57)</f>
        <v>.</v>
      </c>
      <c r="AX57" s="25" t="str">
        <f>IF(ISBLANK(LitRev!AX57),".",LitRev!AX57)</f>
        <v>.</v>
      </c>
      <c r="AY57" s="25" t="str">
        <f>IF(ISBLANK(LitRev!AY57),".",LitRev!AY57)</f>
        <v>.</v>
      </c>
      <c r="AZ57" s="25" t="str">
        <f>IF(ISBLANK(LitRev!AZ57),".",LitRev!AZ57)</f>
        <v>.</v>
      </c>
      <c r="BA57" s="25" t="str">
        <f>IF(ISBLANK(LitRev!BA57),".",LitRev!BA57)</f>
        <v>.</v>
      </c>
      <c r="BB57" s="25" t="str">
        <f>IF(ISBLANK(LitRev!BB57),".",LitRev!BB57)</f>
        <v>.</v>
      </c>
      <c r="BC57" s="25" t="str">
        <f>IF(ISBLANK(LitRev!BC57),".",LitRev!BC57)</f>
        <v>.</v>
      </c>
      <c r="BD57" s="25" t="str">
        <f>IF(ISBLANK(LitRev!BD57),".",LitRev!BD57)</f>
        <v>.</v>
      </c>
      <c r="BE57" s="25" t="str">
        <f>IF(ISBLANK(LitRev!BE57),".",LitRev!BE57)</f>
        <v>.</v>
      </c>
      <c r="BF57" s="25" t="str">
        <f>IF(ISBLANK(LitRev!BF57),".",LitRev!BF57)</f>
        <v>.</v>
      </c>
      <c r="BG57" s="25" t="str">
        <f>IF(ISBLANK(LitRev!BG57),".",LitRev!BG57)</f>
        <v>.</v>
      </c>
      <c r="BH57" s="25" t="str">
        <f>IF(ISBLANK(LitRev!BH57),".",LitRev!BH57)</f>
        <v>.</v>
      </c>
      <c r="BI57" s="25" t="str">
        <f>IF(ISBLANK(LitRev!BI57),".",LitRev!BI57)</f>
        <v>.</v>
      </c>
      <c r="BJ57" s="25" t="str">
        <f>IF(ISBLANK(LitRev!BJ57),".",LitRev!BJ57)</f>
        <v>.</v>
      </c>
      <c r="BK57" s="25" t="str">
        <f>IF(ISBLANK(LitRev!BK57),".",LitRev!BK57)</f>
        <v>.</v>
      </c>
      <c r="BL57" s="25" t="str">
        <f>IF(ISBLANK(LitRev!BL57),".",LitRev!BL57)</f>
        <v>.</v>
      </c>
      <c r="BM57" s="25" t="str">
        <f>IF(ISBLANK(LitRev!BM57),".",LitRev!BM57)</f>
        <v>.</v>
      </c>
      <c r="BN57" s="25" t="str">
        <f>IF(ISBLANK(LitRev!BN57),".",LitRev!BN57)</f>
        <v>.</v>
      </c>
      <c r="BO57" s="25" t="str">
        <f>IF(ISBLANK(LitRev!BO57),".",LitRev!BO57)</f>
        <v>.</v>
      </c>
      <c r="BP57" s="25" t="str">
        <f>IF(ISBLANK(LitRev!BP57),".",LitRev!BP57)</f>
        <v>.</v>
      </c>
      <c r="BQ57" s="25" t="str">
        <f>IF(ISBLANK(LitRev!BQ57),".",LitRev!BQ57)</f>
        <v>.</v>
      </c>
      <c r="BR57" s="25" t="str">
        <f>IF(ISBLANK(LitRev!BR57),".",LitRev!BR57)</f>
        <v>.</v>
      </c>
      <c r="BS57" s="25" t="str">
        <f>IF(ISBLANK(LitRev!BS57),".",LitRev!BS57)</f>
        <v>.</v>
      </c>
      <c r="BT57" s="25" t="str">
        <f>IF(ISBLANK(LitRev!BT57),".",LitRev!BT57)</f>
        <v>.</v>
      </c>
      <c r="BU57" s="25" t="str">
        <f>IF(ISBLANK(LitRev!BU57),".",LitRev!BU57)</f>
        <v>.</v>
      </c>
      <c r="BV57" s="25" t="str">
        <f>IF(ISBLANK(LitRev!BV57),".",LitRev!BV57)</f>
        <v>.</v>
      </c>
      <c r="BW57" s="25" t="str">
        <f>IF(ISBLANK(LitRev!BW57),".",LitRev!BW57)</f>
        <v>.</v>
      </c>
      <c r="BX57" s="25" t="str">
        <f>IF(ISBLANK(LitRev!BX57),".",LitRev!BX57)</f>
        <v>.</v>
      </c>
      <c r="BY57" s="25" t="str">
        <f>IF(ISBLANK(LitRev!BY57),".",LitRev!BY57)</f>
        <v>.</v>
      </c>
      <c r="BZ57" s="25" t="str">
        <f>IF(ISBLANK(LitRev!BZ57),".",LitRev!BZ57)</f>
        <v>.</v>
      </c>
      <c r="CA57" s="25" t="str">
        <f>IF(ISBLANK(LitRev!CA57),".",LitRev!CA57)</f>
        <v>.</v>
      </c>
      <c r="CB57" s="25" t="str">
        <f>IF(ISBLANK(LitRev!CB57),".",LitRev!CB57)</f>
        <v>.</v>
      </c>
      <c r="CC57" s="25" t="str">
        <f>IF(ISBLANK(LitRev!CC57),".",LitRev!CC57)</f>
        <v>.</v>
      </c>
      <c r="CD57" s="25" t="str">
        <f>IF(ISBLANK(LitRev!CD57),".",LitRev!CD57)</f>
        <v>.</v>
      </c>
      <c r="CE57" s="25" t="str">
        <f>IF(ISBLANK(LitRev!CE57),".",LitRev!CE57)</f>
        <v>.</v>
      </c>
      <c r="CF57" s="25" t="str">
        <f>IF(ISBLANK(LitRev!CF57),".",LitRev!CF57)</f>
        <v>.</v>
      </c>
      <c r="CG57" s="25" t="str">
        <f>IF(ISBLANK(LitRev!CG57),".",LitRev!CG57)</f>
        <v>.</v>
      </c>
      <c r="CH57" s="25" t="str">
        <f>IF(ISBLANK(LitRev!CH57),".",LitRev!CH57)</f>
        <v>.</v>
      </c>
      <c r="CI57" s="25" t="str">
        <f>IF(ISBLANK(LitRev!CI57),".",LitRev!CI57)</f>
        <v>.</v>
      </c>
      <c r="CJ57" s="25" t="str">
        <f>IF(ISBLANK(LitRev!CJ57),".",LitRev!CJ57)</f>
        <v>.</v>
      </c>
      <c r="CK57" s="25" t="str">
        <f>IF(ISBLANK(LitRev!CK57),".",LitRev!CK57)</f>
        <v>.</v>
      </c>
      <c r="CL57" s="25" t="str">
        <f>IF(ISBLANK(LitRev!CL57),".",LitRev!CL57)</f>
        <v>.</v>
      </c>
      <c r="CM57" s="25" t="str">
        <f>IF(ISBLANK(LitRev!CM57),".",LitRev!CM57)</f>
        <v>.</v>
      </c>
      <c r="CN57" s="25" t="str">
        <f>IF(ISBLANK(LitRev!CN57),".",LitRev!CN57)</f>
        <v>.</v>
      </c>
      <c r="CO57" s="25" t="str">
        <f>IF(ISBLANK(LitRev!CO57),".",LitRev!CO57)</f>
        <v>.</v>
      </c>
      <c r="CP57" s="25" t="str">
        <f>IF(ISBLANK(LitRev!CP57),".",LitRev!CP57)</f>
        <v>.</v>
      </c>
      <c r="CQ57" s="25" t="str">
        <f>IF(ISBLANK(LitRev!CQ57),".",LitRev!CQ57)</f>
        <v>.</v>
      </c>
      <c r="CR57" s="25" t="str">
        <f>IF(ISBLANK(LitRev!CR57),".",LitRev!CR57)</f>
        <v>.</v>
      </c>
      <c r="CS57" s="25" t="str">
        <f>IF(ISBLANK(LitRev!CS57),".",LitRev!CS57)</f>
        <v>.</v>
      </c>
      <c r="CT57" s="25" t="str">
        <f>IF(ISBLANK(LitRev!CT57),".",LitRev!CT57)</f>
        <v>.</v>
      </c>
      <c r="CU57" s="25" t="str">
        <f>IF(ISBLANK(LitRev!CU57),".",LitRev!CU57)</f>
        <v>.</v>
      </c>
      <c r="CV57" s="25" t="str">
        <f>IF(ISBLANK(LitRev!CV57),".",LitRev!CV57)</f>
        <v>.</v>
      </c>
      <c r="CW57" s="25" t="str">
        <f>IF(ISBLANK(LitRev!CW57),".",LitRev!CW57)</f>
        <v>.</v>
      </c>
      <c r="CX57" s="25" t="str">
        <f>IF(ISBLANK(LitRev!CX57),".",LitRev!CX57)</f>
        <v>.</v>
      </c>
      <c r="CY57" s="25" t="str">
        <f>IF(ISBLANK(LitRev!CY57),".",LitRev!CY57)</f>
        <v>.</v>
      </c>
      <c r="CZ57" s="25" t="str">
        <f>IF(ISBLANK(LitRev!CZ57),".",LitRev!CZ57)</f>
        <v>.</v>
      </c>
      <c r="DA57" s="25" t="str">
        <f>IF(ISBLANK(LitRev!DA57),".",LitRev!DA57)</f>
        <v>.</v>
      </c>
      <c r="DB57" s="25" t="str">
        <f>IF(ISBLANK(LitRev!DB57),".",LitRev!DB57)</f>
        <v>.</v>
      </c>
      <c r="DC57" s="25" t="str">
        <f>IF(ISBLANK(LitRev!DC57),".",LitRev!DC57)</f>
        <v>.</v>
      </c>
      <c r="DD57" s="25" t="str">
        <f>IF(ISBLANK(LitRev!DD57),".",LitRev!DD57)</f>
        <v>.</v>
      </c>
      <c r="DE57" s="25" t="str">
        <f>IF(ISBLANK(LitRev!DE57),".",LitRev!DE57)</f>
        <v>.</v>
      </c>
      <c r="DF57" s="25" t="str">
        <f>IF(ISBLANK(LitRev!DF57),".",LitRev!DF57)</f>
        <v>.</v>
      </c>
      <c r="DG57" s="25" t="str">
        <f>IF(ISBLANK(LitRev!DG57),".",LitRev!DG57)</f>
        <v>.</v>
      </c>
      <c r="DH57" s="25" t="str">
        <f>IF(ISBLANK(LitRev!DH57),".",LitRev!DH57)</f>
        <v>.</v>
      </c>
      <c r="DI57" s="25" t="str">
        <f>IF(ISBLANK(LitRev!DI57),".",LitRev!DI57)</f>
        <v>.</v>
      </c>
      <c r="DJ57" s="25" t="str">
        <f>IF(ISBLANK(LitRev!DJ57),".",LitRev!DJ57)</f>
        <v>.</v>
      </c>
      <c r="DK57" s="25" t="str">
        <f>IF(ISBLANK(LitRev!DK57),".",LitRev!DK57)</f>
        <v>.</v>
      </c>
      <c r="DL57" s="25" t="str">
        <f>IF(ISBLANK(LitRev!DL57),".",LitRev!DL57)</f>
        <v>.</v>
      </c>
      <c r="DM57" s="25" t="str">
        <f>IF(ISBLANK(LitRev!DM57),".",LitRev!DM57)</f>
        <v>.</v>
      </c>
      <c r="DN57" s="25" t="str">
        <f>IF(ISBLANK(LitRev!DN57),".",LitRev!DN57)</f>
        <v>.</v>
      </c>
      <c r="DO57" s="25" t="str">
        <f>IF(ISBLANK(LitRev!DO57),".",LitRev!DO57)</f>
        <v>.</v>
      </c>
      <c r="DP57" s="25" t="str">
        <f>IF(ISBLANK(LitRev!DP57),".",LitRev!DP57)</f>
        <v>.</v>
      </c>
      <c r="DQ57" s="25" t="str">
        <f>IF(ISBLANK(LitRev!DQ57),".",LitRev!DQ57)</f>
        <v>.</v>
      </c>
      <c r="DR57" s="25" t="str">
        <f>IF(ISBLANK(LitRev!DR57),".",LitRev!DR57)</f>
        <v>.</v>
      </c>
      <c r="DS57" s="25" t="str">
        <f>IF(ISBLANK(LitRev!DS57),".",LitRev!DS57)</f>
        <v>.</v>
      </c>
      <c r="DT57" s="25" t="str">
        <f>IF(ISBLANK(LitRev!DT57),".",LitRev!DT57)</f>
        <v>.</v>
      </c>
      <c r="DU57" s="25" t="str">
        <f>IF(ISBLANK(LitRev!DU57),".",LitRev!DU57)</f>
        <v>.</v>
      </c>
      <c r="DV57" s="25" t="str">
        <f>IF(ISBLANK(LitRev!DV57),".",LitRev!DV57)</f>
        <v>.</v>
      </c>
      <c r="DW57" s="25" t="str">
        <f>IF(ISBLANK(LitRev!DW57),".",LitRev!DW57)</f>
        <v>.</v>
      </c>
      <c r="DX57" s="25" t="str">
        <f>IF(ISBLANK(LitRev!DX57),".",LitRev!DX57)</f>
        <v>.</v>
      </c>
      <c r="DY57" s="25" t="str">
        <f>IF(ISBLANK(LitRev!DY57),".",LitRev!DY57)</f>
        <v>.</v>
      </c>
      <c r="DZ57" s="25" t="str">
        <f>IF(ISBLANK(LitRev!DZ57),".",LitRev!DZ57)</f>
        <v>.</v>
      </c>
      <c r="EA57" s="25" t="str">
        <f>IF(ISBLANK(LitRev!EA57),".",LitRev!EA57)</f>
        <v>.</v>
      </c>
      <c r="EB57" s="25" t="str">
        <f>IF(ISBLANK(LitRev!EB57),".",LitRev!EB57)</f>
        <v>.</v>
      </c>
      <c r="EC57" s="25" t="str">
        <f>IF(ISBLANK(LitRev!EC57),".",LitRev!EC57)</f>
        <v>.</v>
      </c>
      <c r="ED57" s="25" t="str">
        <f>IF(ISBLANK(LitRev!ED57),".",LitRev!ED57)</f>
        <v>.</v>
      </c>
      <c r="EE57" s="25" t="str">
        <f>IF(ISBLANK(LitRev!EE57),".",LitRev!EE57)</f>
        <v>.</v>
      </c>
      <c r="EF57" s="25" t="str">
        <f>IF(ISBLANK(LitRev!EF57),".",LitRev!EF57)</f>
        <v>.</v>
      </c>
      <c r="EG57" s="25" t="str">
        <f>IF(ISBLANK(LitRev!EG57),".",LitRev!EG57)</f>
        <v>.</v>
      </c>
      <c r="EH57" s="25" t="str">
        <f>IF(ISBLANK(LitRev!EH57),".",LitRev!EH57)</f>
        <v>.</v>
      </c>
      <c r="EI57" s="25" t="str">
        <f>IF(ISBLANK(LitRev!EI57),".",LitRev!EI57)</f>
        <v>.</v>
      </c>
      <c r="EJ57" s="25" t="str">
        <f>IF(ISBLANK(LitRev!EJ57),".",LitRev!EJ57)</f>
        <v>.</v>
      </c>
      <c r="EK57" s="25" t="str">
        <f>IF(ISBLANK(LitRev!EK57),".",LitRev!EK57)</f>
        <v>.</v>
      </c>
      <c r="EL57" s="25" t="str">
        <f>IF(ISBLANK(LitRev!EL57),".",LitRev!EL57)</f>
        <v>.</v>
      </c>
      <c r="EM57" s="25" t="str">
        <f>IF(ISBLANK(LitRev!EM57),".",LitRev!EM57)</f>
        <v>.</v>
      </c>
      <c r="EN57" s="25" t="str">
        <f>IF(ISBLANK(LitRev!EN57),".",LitRev!EN57)</f>
        <v>.</v>
      </c>
      <c r="EO57" s="25" t="str">
        <f>IF(ISBLANK(LitRev!EO57),".",LitRev!EO57)</f>
        <v>.</v>
      </c>
      <c r="EP57" s="25" t="str">
        <f>IF(ISBLANK(LitRev!EP57),".",LitRev!EP57)</f>
        <v>.</v>
      </c>
      <c r="EQ57" s="25" t="str">
        <f>IF(ISBLANK(LitRev!EQ57),".",LitRev!EQ57)</f>
        <v>.</v>
      </c>
      <c r="ER57" s="25" t="str">
        <f>IF(ISBLANK(LitRev!ER57),".",LitRev!ER57)</f>
        <v>.</v>
      </c>
      <c r="ES57" s="25" t="str">
        <f>IF(ISBLANK(LitRev!ES57),".",LitRev!ES57)</f>
        <v>.</v>
      </c>
      <c r="ET57" s="25" t="str">
        <f>IF(ISBLANK(LitRev!ET57),".",LitRev!ET57)</f>
        <v>.</v>
      </c>
      <c r="EU57" s="25" t="str">
        <f>IF(ISBLANK(LitRev!EU57),".",LitRev!EU57)</f>
        <v>.</v>
      </c>
      <c r="EV57" s="25" t="str">
        <f>IF(ISBLANK(LitRev!EV57),".",LitRev!EV57)</f>
        <v>.</v>
      </c>
      <c r="EW57" s="25" t="str">
        <f>IF(ISBLANK(LitRev!EW57),".",LitRev!EW57)</f>
        <v>.</v>
      </c>
      <c r="EX57" s="25" t="str">
        <f>IF(ISBLANK(LitRev!EX57),".",LitRev!EX57)</f>
        <v>.</v>
      </c>
      <c r="EY57" s="25" t="str">
        <f>IF(ISBLANK(LitRev!EY57),".",LitRev!EY57)</f>
        <v>.</v>
      </c>
      <c r="EZ57" s="25" t="str">
        <f>IF(ISBLANK(LitRev!EZ57),".",LitRev!EZ57)</f>
        <v>.</v>
      </c>
      <c r="FA57" s="25" t="str">
        <f>IF(ISBLANK(LitRev!FA57),".",LitRev!FA57)</f>
        <v>.</v>
      </c>
      <c r="FB57" s="25" t="str">
        <f>IF(ISBLANK(LitRev!FB57),".",LitRev!FB57)</f>
        <v>.</v>
      </c>
      <c r="FC57" s="25" t="str">
        <f>IF(ISBLANK(LitRev!FC57),".",LitRev!FC57)</f>
        <v>.</v>
      </c>
      <c r="FD57" s="25" t="str">
        <f>IF(ISBLANK(LitRev!FD57),".",LitRev!FD57)</f>
        <v>.</v>
      </c>
      <c r="FE57" s="25" t="str">
        <f>IF(ISBLANK(LitRev!FE57),".",LitRev!FE57)</f>
        <v>.</v>
      </c>
      <c r="FF57" s="25" t="str">
        <f>IF(ISBLANK(LitRev!FF57),".",LitRev!FF57)</f>
        <v>.</v>
      </c>
      <c r="FG57" s="25" t="str">
        <f>IF(ISBLANK(LitRev!FG57),".",LitRev!FG57)</f>
        <v>.</v>
      </c>
      <c r="FH57" s="25" t="str">
        <f>IF(ISBLANK(LitRev!FH57),".",LitRev!FH57)</f>
        <v>.</v>
      </c>
      <c r="FI57" s="25" t="str">
        <f>IF(ISBLANK(LitRev!FI57),".",LitRev!FI57)</f>
        <v>.</v>
      </c>
      <c r="FJ57" s="25" t="str">
        <f>IF(ISBLANK(LitRev!FJ57),".",LitRev!FJ57)</f>
        <v>.</v>
      </c>
      <c r="FK57" s="25" t="str">
        <f>IF(ISBLANK(LitRev!FK57),".",LitRev!FK57)</f>
        <v>.</v>
      </c>
      <c r="FL57" s="25" t="str">
        <f>IF(ISBLANK(LitRev!FL57),".",LitRev!FL57)</f>
        <v>.</v>
      </c>
      <c r="FM57" s="25" t="str">
        <f>IF(ISBLANK(LitRev!FM57),".",LitRev!FM57)</f>
        <v>.</v>
      </c>
      <c r="FN57" s="25" t="str">
        <f>IF(ISBLANK(LitRev!FN57),".",LitRev!FN57)</f>
        <v>.</v>
      </c>
      <c r="FO57" s="25" t="str">
        <f>IF(ISBLANK(LitRev!FO57),".",LitRev!FO57)</f>
        <v>.</v>
      </c>
      <c r="FP57" s="25" t="str">
        <f>IF(ISBLANK(LitRev!FP57),".",LitRev!FP57)</f>
        <v>.</v>
      </c>
      <c r="FQ57" s="25" t="str">
        <f>IF(ISBLANK(LitRev!FQ57),".",LitRev!FQ57)</f>
        <v>.</v>
      </c>
      <c r="FR57" s="25" t="str">
        <f>IF(ISBLANK(LitRev!FR57),".",LitRev!FR57)</f>
        <v>.</v>
      </c>
      <c r="FS57" s="25" t="str">
        <f>IF(ISBLANK(LitRev!FS57),".",LitRev!FS57)</f>
        <v>.</v>
      </c>
      <c r="FT57" s="25" t="str">
        <f>IF(ISBLANK(LitRev!FT57),".",LitRev!FT57)</f>
        <v>.</v>
      </c>
      <c r="FU57" s="25" t="str">
        <f>IF(ISBLANK(LitRev!FU57),".",LitRev!FU57)</f>
        <v>.</v>
      </c>
      <c r="FV57" s="25" t="str">
        <f>IF(ISBLANK(LitRev!FV57),".",LitRev!FV57)</f>
        <v>.</v>
      </c>
      <c r="FW57" s="25" t="str">
        <f>IF(ISBLANK(LitRev!FW57),".",LitRev!FW57)</f>
        <v>.</v>
      </c>
      <c r="FX57" s="25" t="str">
        <f>IF(ISBLANK(LitRev!FX57),".",LitRev!FX57)</f>
        <v>.</v>
      </c>
      <c r="FY57" s="25" t="str">
        <f>IF(ISBLANK(LitRev!FY57),".",LitRev!FY57)</f>
        <v>.</v>
      </c>
      <c r="FZ57" s="25" t="str">
        <f>IF(ISBLANK(LitRev!FZ57),".",LitRev!FZ57)</f>
        <v>.</v>
      </c>
      <c r="GA57" s="25" t="str">
        <f>IF(ISBLANK(LitRev!GA57),".",LitRev!GA57)</f>
        <v>.</v>
      </c>
      <c r="GB57" s="25" t="str">
        <f>IF(ISBLANK(LitRev!GB57),".",LitRev!GB57)</f>
        <v>.</v>
      </c>
      <c r="GC57" s="25" t="str">
        <f>IF(ISBLANK(LitRev!GC57),".",LitRev!GC57)</f>
        <v>.</v>
      </c>
      <c r="GD57" s="25" t="str">
        <f>IF(ISBLANK(LitRev!GD57),".",LitRev!GD57)</f>
        <v>.</v>
      </c>
      <c r="GE57" s="25" t="str">
        <f>IF(ISBLANK(LitRev!GE57),".",LitRev!GE57)</f>
        <v>.</v>
      </c>
      <c r="GF57" s="25" t="str">
        <f>IF(ISBLANK(LitRev!GF57),".",LitRev!GF57)</f>
        <v>.</v>
      </c>
      <c r="GG57" s="25" t="str">
        <f>IF(ISBLANK(LitRev!GG57),".",LitRev!GG57)</f>
        <v>.</v>
      </c>
      <c r="GH57" s="25" t="str">
        <f>IF(ISBLANK(LitRev!GH57),".",LitRev!GH57)</f>
        <v>.</v>
      </c>
      <c r="GI57" s="25" t="str">
        <f>IF(ISBLANK(LitRev!GI57),".",LitRev!GI57)</f>
        <v>.</v>
      </c>
      <c r="GJ57" s="25" t="str">
        <f>IF(ISBLANK(LitRev!GJ57),".",LitRev!GJ57)</f>
        <v>.</v>
      </c>
      <c r="GK57" s="25" t="str">
        <f>IF(ISBLANK(LitRev!GK57),".",LitRev!GK57)</f>
        <v>.</v>
      </c>
      <c r="GL57" s="25" t="str">
        <f>IF(ISBLANK(LitRev!GL57),".",LitRev!GL57)</f>
        <v>.</v>
      </c>
      <c r="GM57" s="25" t="str">
        <f>IF(ISBLANK(LitRev!GM57),".",LitRev!GM57)</f>
        <v>.</v>
      </c>
      <c r="GN57" s="25" t="str">
        <f>IF(ISBLANK(LitRev!GN57),".",LitRev!GN57)</f>
        <v>.</v>
      </c>
      <c r="GO57" s="25" t="str">
        <f>IF(ISBLANK(LitRev!GO57),".",LitRev!GO57)</f>
        <v>.</v>
      </c>
      <c r="GP57" s="25" t="str">
        <f>IF(ISBLANK(LitRev!GP57),".",LitRev!GP57)</f>
        <v>.</v>
      </c>
      <c r="GQ57" s="25" t="str">
        <f>IF(ISBLANK(LitRev!GQ57),".",LitRev!GQ57)</f>
        <v>.</v>
      </c>
      <c r="GR57" s="25" t="str">
        <f>IF(ISBLANK(LitRev!GR57),".",LitRev!GR57)</f>
        <v>.</v>
      </c>
      <c r="GS57" s="25" t="str">
        <f>IF(ISBLANK(LitRev!GS57),".",LitRev!GS57)</f>
        <v>.</v>
      </c>
      <c r="GT57" s="25" t="str">
        <f>IF(ISBLANK(LitRev!GT57),".",LitRev!GT57)</f>
        <v>.</v>
      </c>
      <c r="GU57" s="25" t="str">
        <f>IF(ISBLANK(LitRev!GU57),".",LitRev!GU57)</f>
        <v>.</v>
      </c>
      <c r="GV57" s="25" t="str">
        <f>IF(ISBLANK(LitRev!GV57),".",LitRev!GV57)</f>
        <v>.</v>
      </c>
      <c r="GW57" s="25" t="str">
        <f>IF(ISBLANK(LitRev!GW57),".",LitRev!GW57)</f>
        <v>.</v>
      </c>
      <c r="GX57" s="25" t="str">
        <f>IF(ISBLANK(LitRev!GX57),".",LitRev!GX57)</f>
        <v>.</v>
      </c>
      <c r="GY57" s="25" t="str">
        <f>IF(ISBLANK(LitRev!GY57),".",LitRev!GY57)</f>
        <v>.</v>
      </c>
      <c r="GZ57" s="25" t="str">
        <f>IF(ISBLANK(LitRev!GZ57),".",LitRev!GZ57)</f>
        <v>.</v>
      </c>
      <c r="HA57" s="25" t="str">
        <f>IF(ISBLANK(LitRev!HA57),".",LitRev!HA57)</f>
        <v>.</v>
      </c>
      <c r="HB57" s="25" t="str">
        <f>IF(ISBLANK(LitRev!HB57),".",LitRev!HB57)</f>
        <v>.</v>
      </c>
      <c r="HC57" s="25" t="str">
        <f>IF(ISBLANK(LitRev!HC57),".",LitRev!HC57)</f>
        <v>.</v>
      </c>
      <c r="HD57" s="25" t="str">
        <f>IF(ISBLANK(LitRev!HD57),".",LitRev!HD57)</f>
        <v>.</v>
      </c>
      <c r="HE57" s="25" t="str">
        <f>IF(ISBLANK(LitRev!HE57),".",LitRev!HE57)</f>
        <v>.</v>
      </c>
      <c r="HF57" s="25" t="str">
        <f>IF(ISBLANK(LitRev!HF57),".",LitRev!HF57)</f>
        <v>.</v>
      </c>
      <c r="HG57" s="25" t="str">
        <f>IF(ISBLANK(LitRev!HG57),".",LitRev!HG57)</f>
        <v>.</v>
      </c>
      <c r="HH57" s="25" t="str">
        <f>IF(ISBLANK(LitRev!HH57),".",LitRev!HH57)</f>
        <v>.</v>
      </c>
      <c r="HI57" s="25" t="str">
        <f>IF(ISBLANK(LitRev!HI57),".",LitRev!HI57)</f>
        <v>.</v>
      </c>
      <c r="HJ57" s="25" t="str">
        <f>IF(ISBLANK(LitRev!HJ57),".",LitRev!HJ57)</f>
        <v>.</v>
      </c>
      <c r="HK57" s="25" t="str">
        <f>IF(ISBLANK(LitRev!HK57),".",LitRev!HK57)</f>
        <v>.</v>
      </c>
      <c r="HL57" s="25" t="str">
        <f>IF(ISBLANK(LitRev!HL57),".",LitRev!HL57)</f>
        <v>.</v>
      </c>
      <c r="HM57" s="25" t="str">
        <f>IF(ISBLANK(LitRev!HM57),".",LitRev!HM57)</f>
        <v>.</v>
      </c>
      <c r="HN57" s="25" t="str">
        <f>IF(ISBLANK(LitRev!HN57),".",LitRev!HN57)</f>
        <v>.</v>
      </c>
      <c r="HO57" s="25" t="str">
        <f>IF(ISBLANK(LitRev!HO57),".",LitRev!HO57)</f>
        <v>.</v>
      </c>
      <c r="HP57" s="25" t="str">
        <f>IF(ISBLANK(LitRev!HP57),".",LitRev!HP57)</f>
        <v>.</v>
      </c>
      <c r="HQ57" s="25" t="str">
        <f>IF(ISBLANK(LitRev!HQ57),".",LitRev!HQ57)</f>
        <v>.</v>
      </c>
      <c r="HR57" s="25" t="str">
        <f>IF(ISBLANK(LitRev!HR57),".",LitRev!HR57)</f>
        <v>.</v>
      </c>
      <c r="HS57" s="25" t="str">
        <f>IF(ISBLANK(LitRev!HS57),".",LitRev!HS57)</f>
        <v>.</v>
      </c>
      <c r="HT57" s="25" t="str">
        <f>IF(ISBLANK(LitRev!HT57),".",LitRev!HT57)</f>
        <v>.</v>
      </c>
      <c r="HU57" s="25" t="str">
        <f>IF(ISBLANK(LitRev!HU57),".",LitRev!HU57)</f>
        <v>.</v>
      </c>
      <c r="HV57" s="25" t="str">
        <f>IF(ISBLANK(LitRev!HV57),".",LitRev!HV57)</f>
        <v>.</v>
      </c>
      <c r="HW57" s="25" t="str">
        <f>IF(ISBLANK(LitRev!HW57),".",LitRev!HW57)</f>
        <v>.</v>
      </c>
      <c r="HX57" s="25" t="str">
        <f>IF(ISBLANK(LitRev!HX57),".",LitRev!HX57)</f>
        <v>.</v>
      </c>
      <c r="HY57" s="25" t="str">
        <f>IF(ISBLANK(LitRev!HY57),".",LitRev!HY57)</f>
        <v>.</v>
      </c>
      <c r="HZ57" s="25" t="str">
        <f>IF(ISBLANK(LitRev!HZ57),".",LitRev!HZ57)</f>
        <v>.</v>
      </c>
      <c r="IA57" s="25" t="str">
        <f>IF(ISBLANK(LitRev!IA57),".",LitRev!IA57)</f>
        <v>.</v>
      </c>
      <c r="IB57" s="25" t="str">
        <f>IF(ISBLANK(LitRev!IB57),".",LitRev!IB57)</f>
        <v>.</v>
      </c>
      <c r="IC57" s="25" t="str">
        <f>IF(ISBLANK(LitRev!IC57),".",LitRev!IC57)</f>
        <v>.</v>
      </c>
      <c r="ID57" s="25" t="str">
        <f>IF(ISBLANK(LitRev!ID57),".",LitRev!ID57)</f>
        <v>.</v>
      </c>
      <c r="IE57" s="25" t="str">
        <f>IF(ISBLANK(LitRev!IE57),".",LitRev!IE57)</f>
        <v>.</v>
      </c>
      <c r="IF57" s="25" t="str">
        <f>IF(ISBLANK(LitRev!IF57),".",LitRev!IF57)</f>
        <v>.</v>
      </c>
      <c r="IG57" s="25" t="str">
        <f>IF(ISBLANK(LitRev!IG57),".",LitRev!IG57)</f>
        <v>.</v>
      </c>
      <c r="IH57" s="25" t="str">
        <f>IF(ISBLANK(LitRev!IH57),".",LitRev!IH57)</f>
        <v>.</v>
      </c>
      <c r="II57" s="25" t="str">
        <f>IF(ISBLANK(LitRev!II57),".",LitRev!II57)</f>
        <v>.</v>
      </c>
      <c r="IJ57" s="25" t="str">
        <f>IF(ISBLANK(LitRev!IJ57),".",LitRev!IJ57)</f>
        <v>.</v>
      </c>
      <c r="IK57" s="25" t="str">
        <f>IF(ISBLANK(LitRev!IK57),".",LitRev!IK57)</f>
        <v>.</v>
      </c>
      <c r="IL57" s="25" t="str">
        <f>IF(ISBLANK(LitRev!IL57),".",LitRev!IL57)</f>
        <v>.</v>
      </c>
      <c r="IM57" s="25" t="str">
        <f>IF(ISBLANK(LitRev!IM57),".",LitRev!IM57)</f>
        <v>.</v>
      </c>
      <c r="IN57" s="25" t="str">
        <f>IF(ISBLANK(LitRev!IN57),".",LitRev!IN57)</f>
        <v>.</v>
      </c>
      <c r="IO57" s="25" t="str">
        <f>IF(ISBLANK(LitRev!IO57),".",LitRev!IO57)</f>
        <v>.</v>
      </c>
      <c r="IP57" s="25" t="str">
        <f>IF(ISBLANK(LitRev!IP57),".",LitRev!IP57)</f>
        <v>.</v>
      </c>
      <c r="IQ57" s="25" t="str">
        <f>IF(ISBLANK(LitRev!IQ57),".",LitRev!IQ57)</f>
        <v>.</v>
      </c>
      <c r="IR57" s="25" t="str">
        <f>IF(ISBLANK(LitRev!IR57),".",LitRev!IR57)</f>
        <v>.</v>
      </c>
      <c r="IS57" s="25" t="str">
        <f>IF(ISBLANK(LitRev!IS57),".",LitRev!IS57)</f>
        <v>.</v>
      </c>
      <c r="IT57" s="25" t="str">
        <f>IF(ISBLANK(LitRev!IT57),".",LitRev!IT57)</f>
        <v>.</v>
      </c>
      <c r="IU57" s="25" t="str">
        <f>IF(ISBLANK(LitRev!IU57),".",LitRev!IU57)</f>
        <v>.</v>
      </c>
      <c r="IV57" s="25" t="str">
        <f>IF(ISBLANK(LitRev!IV57),".",LitRev!IV57)</f>
        <v>.</v>
      </c>
      <c r="IW57" s="25" t="str">
        <f>IF(ISBLANK(LitRev!IW57),".",LitRev!IW57)</f>
        <v>.</v>
      </c>
      <c r="IX57" s="25" t="str">
        <f>IF(ISBLANK(LitRev!IX57),".",LitRev!IX57)</f>
        <v>.</v>
      </c>
      <c r="IY57" s="25" t="str">
        <f>IF(ISBLANK(LitRev!IY57),".",LitRev!IY57)</f>
        <v>.</v>
      </c>
      <c r="IZ57" s="25" t="str">
        <f>IF(ISBLANK(LitRev!IZ57),".",LitRev!IZ57)</f>
        <v>.</v>
      </c>
      <c r="JA57" s="25" t="str">
        <f>IF(ISBLANK(LitRev!JA57),".",LitRev!JA57)</f>
        <v>.</v>
      </c>
      <c r="JB57" s="25" t="str">
        <f>IF(ISBLANK(LitRev!JB57),".",LitRev!JB57)</f>
        <v>.</v>
      </c>
      <c r="JC57" s="25" t="str">
        <f>IF(ISBLANK(LitRev!JC57),".",LitRev!JC57)</f>
        <v>.</v>
      </c>
      <c r="JD57" s="25" t="str">
        <f>IF(ISBLANK(LitRev!JD57),".",LitRev!JD57)</f>
        <v>.</v>
      </c>
      <c r="JE57" s="25" t="str">
        <f>IF(ISBLANK(LitRev!JE57),".",LitRev!JE57)</f>
        <v>.</v>
      </c>
      <c r="JF57" s="25" t="str">
        <f>IF(ISBLANK(LitRev!JF57),".",LitRev!JF57)</f>
        <v>.</v>
      </c>
      <c r="JG57" s="25" t="str">
        <f>IF(ISBLANK(LitRev!JG57),".",LitRev!JG57)</f>
        <v>.</v>
      </c>
      <c r="JH57" s="25" t="str">
        <f>IF(ISBLANK(LitRev!JH57),".",LitRev!JH57)</f>
        <v>.</v>
      </c>
      <c r="JI57" s="25" t="str">
        <f>IF(ISBLANK(LitRev!JI57),".",LitRev!JI57)</f>
        <v>.</v>
      </c>
      <c r="JJ57" s="25" t="str">
        <f>IF(ISBLANK(LitRev!JJ57),".",LitRev!JJ57)</f>
        <v>.</v>
      </c>
      <c r="JK57" s="25" t="str">
        <f>IF(ISBLANK(LitRev!JK57),".",LitRev!JK57)</f>
        <v>.</v>
      </c>
      <c r="JL57" s="25" t="str">
        <f>IF(ISBLANK(LitRev!JL57),".",LitRev!JL57)</f>
        <v>.</v>
      </c>
      <c r="JM57" s="25" t="str">
        <f>IF(ISBLANK(LitRev!JM57),".",LitRev!JM57)</f>
        <v>.</v>
      </c>
      <c r="JN57" s="25" t="str">
        <f>IF(ISBLANK(LitRev!JN57),".",LitRev!JN57)</f>
        <v>.</v>
      </c>
      <c r="JO57" s="25" t="str">
        <f>IF(ISBLANK(LitRev!JO57),".",LitRev!JO57)</f>
        <v>.</v>
      </c>
      <c r="JP57" s="25" t="str">
        <f>IF(ISBLANK(LitRev!JP57),".",LitRev!JP57)</f>
        <v>.</v>
      </c>
      <c r="JQ57" s="25" t="str">
        <f>IF(ISBLANK(LitRev!JQ57),".",LitRev!JQ57)</f>
        <v>.</v>
      </c>
      <c r="JR57" s="25" t="str">
        <f>IF(ISBLANK(LitRev!JR57),".",LitRev!JR57)</f>
        <v>.</v>
      </c>
      <c r="JS57" s="25" t="str">
        <f>IF(ISBLANK(LitRev!JS57),".",LitRev!JS57)</f>
        <v>.</v>
      </c>
      <c r="JT57" s="25" t="str">
        <f>IF(ISBLANK(LitRev!JT57),".",LitRev!JT57)</f>
        <v>.</v>
      </c>
      <c r="JU57" s="25" t="str">
        <f>IF(ISBLANK(LitRev!JU57),".",LitRev!JU57)</f>
        <v>.</v>
      </c>
      <c r="JV57" s="25" t="str">
        <f>IF(ISBLANK(LitRev!JV57),".",LitRev!JV57)</f>
        <v>.</v>
      </c>
      <c r="JW57" s="25" t="str">
        <f>IF(ISBLANK(LitRev!JW57),".",LitRev!JW57)</f>
        <v>.</v>
      </c>
      <c r="JX57" s="25" t="str">
        <f>IF(ISBLANK(LitRev!JX57),".",LitRev!JX57)</f>
        <v>.</v>
      </c>
      <c r="JY57" s="25" t="str">
        <f>IF(ISBLANK(LitRev!JY57),".",LitRev!JY57)</f>
        <v>.</v>
      </c>
      <c r="JZ57" s="25" t="str">
        <f>IF(ISBLANK(LitRev!JZ57),".",LitRev!JZ57)</f>
        <v>.</v>
      </c>
      <c r="KA57" s="25" t="str">
        <f>IF(ISBLANK(LitRev!KA57),".",LitRev!KA57)</f>
        <v>.</v>
      </c>
      <c r="KB57" s="25" t="str">
        <f>IF(ISBLANK(LitRev!KB57),".",LitRev!KB57)</f>
        <v>.</v>
      </c>
      <c r="KC57" s="25" t="str">
        <f>IF(ISBLANK(LitRev!KC57),".",LitRev!KC57)</f>
        <v>.</v>
      </c>
      <c r="KD57" s="25" t="str">
        <f>IF(ISBLANK(LitRev!KD57),".",LitRev!KD57)</f>
        <v>.</v>
      </c>
      <c r="KE57" s="25" t="str">
        <f>IF(ISBLANK(LitRev!KE57),".",LitRev!KE57)</f>
        <v>.</v>
      </c>
      <c r="KF57" s="25" t="str">
        <f>IF(ISBLANK(LitRev!KF57),".",LitRev!KF57)</f>
        <v>.</v>
      </c>
      <c r="KG57" s="25" t="str">
        <f>IF(ISBLANK(LitRev!KG57),".",LitRev!KG57)</f>
        <v>.</v>
      </c>
      <c r="KH57" s="25" t="str">
        <f>IF(ISBLANK(LitRev!KH57),".",LitRev!KH57)</f>
        <v>.</v>
      </c>
      <c r="KI57" s="25" t="str">
        <f>IF(ISBLANK(LitRev!KI57),".",LitRev!KI57)</f>
        <v>.</v>
      </c>
      <c r="KJ57" s="25" t="str">
        <f>IF(ISBLANK(LitRev!KJ57),".",LitRev!KJ57)</f>
        <v>.</v>
      </c>
      <c r="KK57" s="25" t="str">
        <f>IF(ISBLANK(LitRev!KK57),".",LitRev!KK57)</f>
        <v>.</v>
      </c>
      <c r="KL57" s="25" t="str">
        <f>IF(ISBLANK(LitRev!KL57),".",LitRev!KL57)</f>
        <v>.</v>
      </c>
      <c r="KM57" s="25" t="str">
        <f>IF(ISBLANK(LitRev!KM57),".",LitRev!KM57)</f>
        <v>.</v>
      </c>
      <c r="KN57" s="25" t="str">
        <f>IF(ISBLANK(LitRev!KN57),".",LitRev!KN57)</f>
        <v>.</v>
      </c>
      <c r="KO57" s="25" t="str">
        <f>IF(ISBLANK(LitRev!KO57),".",LitRev!KO57)</f>
        <v>.</v>
      </c>
      <c r="KP57" s="25" t="str">
        <f>IF(ISBLANK(LitRev!KP57),".",LitRev!KP57)</f>
        <v>.</v>
      </c>
      <c r="KQ57" s="25" t="str">
        <f>IF(ISBLANK(LitRev!KQ57),".",LitRev!KQ57)</f>
        <v>.</v>
      </c>
      <c r="KR57" s="25" t="str">
        <f>IF(ISBLANK(LitRev!KR57),".",LitRev!KR57)</f>
        <v>.</v>
      </c>
      <c r="KS57" s="25" t="str">
        <f>IF(ISBLANK(LitRev!KS57),".",LitRev!KS57)</f>
        <v>.</v>
      </c>
      <c r="KT57" s="25" t="str">
        <f>IF(ISBLANK(LitRev!KT57),".",LitRev!KT57)</f>
        <v>.</v>
      </c>
      <c r="KU57" s="25" t="str">
        <f>IF(ISBLANK(LitRev!KU57),".",LitRev!KU57)</f>
        <v>.</v>
      </c>
      <c r="KV57" s="25" t="str">
        <f>IF(ISBLANK(LitRev!KV57),".",LitRev!KV57)</f>
        <v>.</v>
      </c>
      <c r="KW57" s="25" t="str">
        <f>IF(ISBLANK(LitRev!KW57),".",LitRev!KW57)</f>
        <v>.</v>
      </c>
      <c r="KX57" s="25" t="str">
        <f>IF(ISBLANK(LitRev!KX57),".",LitRev!KX57)</f>
        <v>.</v>
      </c>
      <c r="KY57" s="25" t="str">
        <f>IF(ISBLANK(LitRev!KY57),".",LitRev!KY57)</f>
        <v>.</v>
      </c>
      <c r="KZ57" s="25" t="str">
        <f>IF(ISBLANK(LitRev!KZ57),".",LitRev!KZ57)</f>
        <v>.</v>
      </c>
      <c r="LA57" s="25" t="str">
        <f>IF(ISBLANK(LitRev!LA57),".",LitRev!LA57)</f>
        <v>.</v>
      </c>
      <c r="LB57" s="25" t="str">
        <f>IF(ISBLANK(LitRev!LB57),".",LitRev!LB57)</f>
        <v>.</v>
      </c>
      <c r="LC57" s="25" t="str">
        <f>IF(ISBLANK(LitRev!LC57),".",LitRev!LC57)</f>
        <v>.</v>
      </c>
      <c r="LD57" s="25" t="str">
        <f>IF(ISBLANK(LitRev!LD57),".",LitRev!LD57)</f>
        <v>.</v>
      </c>
      <c r="LE57" s="25" t="str">
        <f>IF(ISBLANK(LitRev!LE57),".",LitRev!LE57)</f>
        <v>.</v>
      </c>
      <c r="LF57" s="25" t="str">
        <f>IF(ISBLANK(LitRev!LF57),".",LitRev!LF57)</f>
        <v>.</v>
      </c>
      <c r="LG57" s="25" t="str">
        <f>IF(ISBLANK(LitRev!LG57),".",LitRev!LG57)</f>
        <v>.</v>
      </c>
      <c r="LH57" s="25" t="str">
        <f>IF(ISBLANK(LitRev!LH57),".",LitRev!LH57)</f>
        <v>.</v>
      </c>
      <c r="LI57" s="25" t="str">
        <f>IF(ISBLANK(LitRev!LI57),".",LitRev!LI57)</f>
        <v>.</v>
      </c>
      <c r="LJ57" s="25" t="str">
        <f>IF(ISBLANK(LitRev!LJ57),".",LitRev!LJ57)</f>
        <v>.</v>
      </c>
      <c r="LK57" s="25" t="str">
        <f>IF(ISBLANK(LitRev!LK57),".",LitRev!LK57)</f>
        <v>.</v>
      </c>
      <c r="LL57" s="25" t="str">
        <f>IF(ISBLANK(LitRev!LL57),".",LitRev!LL57)</f>
        <v>.</v>
      </c>
      <c r="LM57" s="25" t="str">
        <f>IF(ISBLANK(LitRev!LM57),".",LitRev!LM57)</f>
        <v>.</v>
      </c>
      <c r="LN57" s="25" t="str">
        <f>IF(ISBLANK(LitRev!LN57),".",LitRev!LN57)</f>
        <v>.</v>
      </c>
      <c r="LO57" s="25" t="str">
        <f>IF(ISBLANK(LitRev!LO57),".",LitRev!LO57)</f>
        <v>.</v>
      </c>
      <c r="LP57" s="25" t="str">
        <f>IF(ISBLANK(LitRev!LP57),".",LitRev!LP57)</f>
        <v>.</v>
      </c>
      <c r="LQ57" s="25" t="str">
        <f>IF(ISBLANK(LitRev!LQ57),".",LitRev!LQ57)</f>
        <v>.</v>
      </c>
      <c r="LR57" s="25" t="str">
        <f>IF(ISBLANK(LitRev!LR57),".",LitRev!LR57)</f>
        <v>.</v>
      </c>
      <c r="LS57" s="25" t="str">
        <f>IF(ISBLANK(LitRev!LS57),".",LitRev!LS57)</f>
        <v>.</v>
      </c>
      <c r="LT57" s="25" t="str">
        <f>IF(ISBLANK(LitRev!LT57),".",LitRev!LT57)</f>
        <v>.</v>
      </c>
      <c r="LU57" s="25" t="str">
        <f>IF(ISBLANK(LitRev!LU57),".",LitRev!LU57)</f>
        <v>.</v>
      </c>
      <c r="LV57" s="25" t="str">
        <f>IF(ISBLANK(LitRev!LV57),".",LitRev!LV57)</f>
        <v>.</v>
      </c>
      <c r="LW57" s="25" t="str">
        <f>IF(ISBLANK(LitRev!LW57),".",LitRev!LW57)</f>
        <v>.</v>
      </c>
      <c r="LX57" s="25" t="str">
        <f>IF(ISBLANK(LitRev!LX57),".",LitRev!LX57)</f>
        <v>.</v>
      </c>
      <c r="LY57" s="25" t="str">
        <f>IF(ISBLANK(LitRev!LY57),".",LitRev!LY57)</f>
        <v>.</v>
      </c>
      <c r="LZ57" s="25" t="str">
        <f>IF(ISBLANK(LitRev!LZ57),".",LitRev!LZ57)</f>
        <v>.</v>
      </c>
      <c r="MA57" s="25" t="str">
        <f>IF(ISBLANK(LitRev!MA57),".",LitRev!MA57)</f>
        <v>.</v>
      </c>
      <c r="MB57" s="25" t="str">
        <f>IF(ISBLANK(LitRev!MB57),".",LitRev!MB57)</f>
        <v>.</v>
      </c>
      <c r="MC57" s="25" t="str">
        <f>IF(ISBLANK(LitRev!MC57),".",LitRev!MC57)</f>
        <v>.</v>
      </c>
      <c r="MD57" s="25" t="str">
        <f>IF(ISBLANK(LitRev!MD57),".",LitRev!MD57)</f>
        <v>.</v>
      </c>
      <c r="ME57" s="25" t="str">
        <f>IF(ISBLANK(LitRev!ME57),".",LitRev!ME57)</f>
        <v>.</v>
      </c>
      <c r="MF57" s="25" t="str">
        <f>IF(ISBLANK(LitRev!MF57),".",LitRev!MF57)</f>
        <v>.</v>
      </c>
      <c r="MG57" s="25" t="str">
        <f>IF(ISBLANK(LitRev!MG57),".",LitRev!MG57)</f>
        <v>.</v>
      </c>
      <c r="MH57" s="25" t="str">
        <f>IF(ISBLANK(LitRev!MH57),".",LitRev!MH57)</f>
        <v>.</v>
      </c>
      <c r="MI57" s="25" t="str">
        <f>IF(ISBLANK(LitRev!MI57),".",LitRev!MI57)</f>
        <v>.</v>
      </c>
      <c r="MJ57" s="25" t="str">
        <f>IF(ISBLANK(LitRev!MJ57),".",LitRev!MJ57)</f>
        <v>.</v>
      </c>
      <c r="MK57" s="25" t="str">
        <f>IF(ISBLANK(LitRev!MK57),".",LitRev!MK57)</f>
        <v>.</v>
      </c>
      <c r="ML57" s="25" t="str">
        <f>IF(ISBLANK(LitRev!ML57),".",LitRev!ML57)</f>
        <v>.</v>
      </c>
      <c r="MM57" s="25" t="str">
        <f>IF(ISBLANK(LitRev!MM57),".",LitRev!MM57)</f>
        <v>.</v>
      </c>
      <c r="MN57" s="25" t="str">
        <f>IF(ISBLANK(LitRev!MN57),".",LitRev!MN57)</f>
        <v>.</v>
      </c>
      <c r="MO57" s="25" t="str">
        <f>IF(ISBLANK(LitRev!MO57),".",LitRev!MO57)</f>
        <v>.</v>
      </c>
      <c r="MP57" s="25" t="str">
        <f>IF(ISBLANK(LitRev!MP57),".",LitRev!MP57)</f>
        <v>.</v>
      </c>
      <c r="MQ57" s="25" t="str">
        <f>IF(ISBLANK(LitRev!MQ57),".",LitRev!MQ57)</f>
        <v>.</v>
      </c>
      <c r="MR57" s="25" t="str">
        <f>IF(ISBLANK(LitRev!MR57),".",LitRev!MR57)</f>
        <v>.</v>
      </c>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5"/>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5"/>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5"/>
      <c r="RK57" s="25"/>
      <c r="RL57" s="25"/>
      <c r="RM57" s="25"/>
      <c r="RN57" s="25"/>
      <c r="RO57" s="25"/>
    </row>
    <row r="58" spans="1:483" x14ac:dyDescent="0.25">
      <c r="A58" s="35" t="s">
        <v>1146</v>
      </c>
      <c r="C58" s="25" t="str">
        <f>IF(ISBLANK(LitRev!C58),".",LitRev!C58)</f>
        <v>.</v>
      </c>
      <c r="D58" s="25" t="str">
        <f>IF(ISBLANK(LitRev!D58),".",LitRev!D58)</f>
        <v>.</v>
      </c>
      <c r="E58" s="25" t="str">
        <f>IF(ISBLANK(LitRev!E58),".",LitRev!E58)</f>
        <v>.</v>
      </c>
      <c r="F58" s="25" t="str">
        <f>IF(ISBLANK(LitRev!F58),".",LitRev!F58)</f>
        <v>.</v>
      </c>
      <c r="G58" s="25" t="str">
        <f>IF(ISBLANK(LitRev!G58),".",LitRev!G58)</f>
        <v>.</v>
      </c>
      <c r="H58" s="25" t="str">
        <f>IF(ISBLANK(LitRev!H58),".",LitRev!H58)</f>
        <v>.</v>
      </c>
      <c r="I58" s="25" t="str">
        <f>IF(ISBLANK(LitRev!I58),".",LitRev!I58)</f>
        <v>.</v>
      </c>
      <c r="J58" s="25" t="str">
        <f>IF(ISBLANK(LitRev!J58),".",LitRev!J58)</f>
        <v>.</v>
      </c>
      <c r="K58" s="25" t="str">
        <f>IF(ISBLANK(LitRev!K58),".",LitRev!K58)</f>
        <v>.</v>
      </c>
      <c r="L58" s="25" t="str">
        <f>IF(ISBLANK(LitRev!L58),".",LitRev!L58)</f>
        <v>.</v>
      </c>
      <c r="M58" s="25" t="str">
        <f>IF(ISBLANK(LitRev!M58),".",LitRev!M58)</f>
        <v>.</v>
      </c>
      <c r="N58" s="25" t="str">
        <f>IF(ISBLANK(LitRev!N58),".",LitRev!N58)</f>
        <v>.</v>
      </c>
      <c r="O58" s="25" t="str">
        <f>IF(ISBLANK(LitRev!O58),".",LitRev!O58)</f>
        <v>.</v>
      </c>
      <c r="P58" s="25" t="str">
        <f>IF(ISBLANK(LitRev!P58),".",LitRev!P58)</f>
        <v>.</v>
      </c>
      <c r="Q58" s="25" t="str">
        <f>IF(ISBLANK(LitRev!Q58),".",LitRev!Q58)</f>
        <v>.</v>
      </c>
      <c r="R58" s="25" t="str">
        <f>IF(ISBLANK(LitRev!R58),".",LitRev!R58)</f>
        <v>.</v>
      </c>
      <c r="S58" s="25" t="str">
        <f>IF(ISBLANK(LitRev!S58),".",LitRev!S58)</f>
        <v>.</v>
      </c>
      <c r="T58" s="25" t="str">
        <f>IF(ISBLANK(LitRev!T58),".",LitRev!T58)</f>
        <v>.</v>
      </c>
      <c r="U58" s="25" t="str">
        <f>IF(ISBLANK(LitRev!U58),".",LitRev!U58)</f>
        <v>.</v>
      </c>
      <c r="V58" s="25" t="str">
        <f>IF(ISBLANK(LitRev!V58),".",LitRev!V58)</f>
        <v>.</v>
      </c>
      <c r="W58" s="25" t="str">
        <f>IF(ISBLANK(LitRev!W58),".",LitRev!W58)</f>
        <v>.</v>
      </c>
      <c r="X58" s="25" t="str">
        <f>IF(ISBLANK(LitRev!X58),".",LitRev!X58)</f>
        <v>.</v>
      </c>
      <c r="Y58" s="25" t="str">
        <f>IF(ISBLANK(LitRev!Y58),".",LitRev!Y58)</f>
        <v>.</v>
      </c>
      <c r="Z58" s="25" t="str">
        <f>IF(ISBLANK(LitRev!Z58),".",LitRev!Z58)</f>
        <v>.</v>
      </c>
      <c r="AA58" s="25" t="str">
        <f>IF(ISBLANK(LitRev!AA58),".",LitRev!AA58)</f>
        <v>.</v>
      </c>
      <c r="AB58" s="25" t="str">
        <f>IF(ISBLANK(LitRev!AB58),".",LitRev!AB58)</f>
        <v>.</v>
      </c>
      <c r="AC58" s="25" t="str">
        <f>IF(ISBLANK(LitRev!AC58),".",LitRev!AC58)</f>
        <v>.</v>
      </c>
      <c r="AD58" s="25" t="str">
        <f>IF(ISBLANK(LitRev!AD58),".",LitRev!AD58)</f>
        <v>.</v>
      </c>
      <c r="AE58" s="25" t="str">
        <f>IF(ISBLANK(LitRev!AE58),".",LitRev!AE58)</f>
        <v>.</v>
      </c>
      <c r="AF58" s="25" t="str">
        <f>IF(ISBLANK(LitRev!AF58),".",LitRev!AF58)</f>
        <v>.</v>
      </c>
      <c r="AG58" s="25" t="str">
        <f>IF(ISBLANK(LitRev!AG58),".",LitRev!AG58)</f>
        <v>.</v>
      </c>
      <c r="AH58" s="25" t="str">
        <f>IF(ISBLANK(LitRev!AH58),".",LitRev!AH58)</f>
        <v>.</v>
      </c>
      <c r="AI58" s="25" t="str">
        <f>IF(ISBLANK(LitRev!AI58),".",LitRev!AI58)</f>
        <v>.</v>
      </c>
      <c r="AJ58" s="25" t="str">
        <f>IF(ISBLANK(LitRev!AJ58),".",LitRev!AJ58)</f>
        <v>.</v>
      </c>
      <c r="AK58" s="25" t="str">
        <f>IF(ISBLANK(LitRev!AK58),".",LitRev!AK58)</f>
        <v>.</v>
      </c>
      <c r="AL58" s="25" t="str">
        <f>IF(ISBLANK(LitRev!AL58),".",LitRev!AL58)</f>
        <v>.</v>
      </c>
      <c r="AM58" s="25" t="str">
        <f>IF(ISBLANK(LitRev!AM58),".",LitRev!AM58)</f>
        <v>.</v>
      </c>
      <c r="AN58" s="25" t="str">
        <f>IF(ISBLANK(LitRev!AN58),".",LitRev!AN58)</f>
        <v>.</v>
      </c>
      <c r="AO58" s="25" t="str">
        <f>IF(ISBLANK(LitRev!AO58),".",LitRev!AO58)</f>
        <v>.</v>
      </c>
      <c r="AP58" s="25" t="str">
        <f>IF(ISBLANK(LitRev!AP58),".",LitRev!AP58)</f>
        <v>.</v>
      </c>
      <c r="AQ58" s="25" t="str">
        <f>IF(ISBLANK(LitRev!AQ58),".",LitRev!AQ58)</f>
        <v>.</v>
      </c>
      <c r="AR58" s="25" t="str">
        <f>IF(ISBLANK(LitRev!AR58),".",LitRev!AR58)</f>
        <v>.</v>
      </c>
      <c r="AS58" s="25" t="str">
        <f>IF(ISBLANK(LitRev!AS58),".",LitRev!AS58)</f>
        <v>.</v>
      </c>
      <c r="AT58" s="25" t="str">
        <f>IF(ISBLANK(LitRev!AT58),".",LitRev!AT58)</f>
        <v>.</v>
      </c>
      <c r="AU58" s="25" t="str">
        <f>IF(ISBLANK(LitRev!AU58),".",LitRev!AU58)</f>
        <v>.</v>
      </c>
      <c r="AV58" s="25" t="str">
        <f>IF(ISBLANK(LitRev!AV58),".",LitRev!AV58)</f>
        <v>.</v>
      </c>
      <c r="AW58" s="25" t="str">
        <f>IF(ISBLANK(LitRev!AW58),".",LitRev!AW58)</f>
        <v>.</v>
      </c>
      <c r="AX58" s="25" t="str">
        <f>IF(ISBLANK(LitRev!AX58),".",LitRev!AX58)</f>
        <v>.</v>
      </c>
      <c r="AY58" s="25" t="str">
        <f>IF(ISBLANK(LitRev!AY58),".",LitRev!AY58)</f>
        <v>.</v>
      </c>
      <c r="AZ58" s="25" t="str">
        <f>IF(ISBLANK(LitRev!AZ58),".",LitRev!AZ58)</f>
        <v>.</v>
      </c>
      <c r="BA58" s="25" t="str">
        <f>IF(ISBLANK(LitRev!BA58),".",LitRev!BA58)</f>
        <v>.</v>
      </c>
      <c r="BB58" s="25" t="str">
        <f>IF(ISBLANK(LitRev!BB58),".",LitRev!BB58)</f>
        <v>.</v>
      </c>
      <c r="BC58" s="25" t="str">
        <f>IF(ISBLANK(LitRev!BC58),".",LitRev!BC58)</f>
        <v>.</v>
      </c>
      <c r="BD58" s="25" t="str">
        <f>IF(ISBLANK(LitRev!BD58),".",LitRev!BD58)</f>
        <v>.</v>
      </c>
      <c r="BE58" s="25" t="str">
        <f>IF(ISBLANK(LitRev!BE58),".",LitRev!BE58)</f>
        <v>.</v>
      </c>
      <c r="BF58" s="25" t="str">
        <f>IF(ISBLANK(LitRev!BF58),".",LitRev!BF58)</f>
        <v>.</v>
      </c>
      <c r="BG58" s="25" t="str">
        <f>IF(ISBLANK(LitRev!BG58),".",LitRev!BG58)</f>
        <v>.</v>
      </c>
      <c r="BH58" s="25" t="str">
        <f>IF(ISBLANK(LitRev!BH58),".",LitRev!BH58)</f>
        <v>.</v>
      </c>
      <c r="BI58" s="25" t="str">
        <f>IF(ISBLANK(LitRev!BI58),".",LitRev!BI58)</f>
        <v>.</v>
      </c>
      <c r="BJ58" s="25" t="str">
        <f>IF(ISBLANK(LitRev!BJ58),".",LitRev!BJ58)</f>
        <v>.</v>
      </c>
      <c r="BK58" s="25" t="str">
        <f>IF(ISBLANK(LitRev!BK58),".",LitRev!BK58)</f>
        <v>.</v>
      </c>
      <c r="BL58" s="25" t="str">
        <f>IF(ISBLANK(LitRev!BL58),".",LitRev!BL58)</f>
        <v>.</v>
      </c>
      <c r="BM58" s="25" t="str">
        <f>IF(ISBLANK(LitRev!BM58),".",LitRev!BM58)</f>
        <v>.</v>
      </c>
      <c r="BN58" s="25" t="str">
        <f>IF(ISBLANK(LitRev!BN58),".",LitRev!BN58)</f>
        <v>.</v>
      </c>
      <c r="BO58" s="25" t="str">
        <f>IF(ISBLANK(LitRev!BO58),".",LitRev!BO58)</f>
        <v>.</v>
      </c>
      <c r="BP58" s="25" t="str">
        <f>IF(ISBLANK(LitRev!BP58),".",LitRev!BP58)</f>
        <v>.</v>
      </c>
      <c r="BQ58" s="25" t="str">
        <f>IF(ISBLANK(LitRev!BQ58),".",LitRev!BQ58)</f>
        <v>.</v>
      </c>
      <c r="BR58" s="25" t="str">
        <f>IF(ISBLANK(LitRev!BR58),".",LitRev!BR58)</f>
        <v>.</v>
      </c>
      <c r="BS58" s="25" t="str">
        <f>IF(ISBLANK(LitRev!BS58),".",LitRev!BS58)</f>
        <v>.</v>
      </c>
      <c r="BT58" s="25" t="str">
        <f>IF(ISBLANK(LitRev!BT58),".",LitRev!BT58)</f>
        <v>.</v>
      </c>
      <c r="BU58" s="25" t="str">
        <f>IF(ISBLANK(LitRev!BU58),".",LitRev!BU58)</f>
        <v>.</v>
      </c>
      <c r="BV58" s="25" t="str">
        <f>IF(ISBLANK(LitRev!BV58),".",LitRev!BV58)</f>
        <v>.</v>
      </c>
      <c r="BW58" s="25" t="str">
        <f>IF(ISBLANK(LitRev!BW58),".",LitRev!BW58)</f>
        <v>.</v>
      </c>
      <c r="BX58" s="25" t="str">
        <f>IF(ISBLANK(LitRev!BX58),".",LitRev!BX58)</f>
        <v>.</v>
      </c>
      <c r="BY58" s="25" t="str">
        <f>IF(ISBLANK(LitRev!BY58),".",LitRev!BY58)</f>
        <v>.</v>
      </c>
      <c r="BZ58" s="25" t="str">
        <f>IF(ISBLANK(LitRev!BZ58),".",LitRev!BZ58)</f>
        <v>.</v>
      </c>
      <c r="CA58" s="25" t="str">
        <f>IF(ISBLANK(LitRev!CA58),".",LitRev!CA58)</f>
        <v>.</v>
      </c>
      <c r="CB58" s="25" t="str">
        <f>IF(ISBLANK(LitRev!CB58),".",LitRev!CB58)</f>
        <v>.</v>
      </c>
      <c r="CC58" s="25" t="str">
        <f>IF(ISBLANK(LitRev!CC58),".",LitRev!CC58)</f>
        <v>.</v>
      </c>
      <c r="CD58" s="25" t="str">
        <f>IF(ISBLANK(LitRev!CD58),".",LitRev!CD58)</f>
        <v>.</v>
      </c>
      <c r="CE58" s="25" t="str">
        <f>IF(ISBLANK(LitRev!CE58),".",LitRev!CE58)</f>
        <v>.</v>
      </c>
      <c r="CF58" s="25" t="str">
        <f>IF(ISBLANK(LitRev!CF58),".",LitRev!CF58)</f>
        <v>.</v>
      </c>
      <c r="CG58" s="25" t="str">
        <f>IF(ISBLANK(LitRev!CG58),".",LitRev!CG58)</f>
        <v>.</v>
      </c>
      <c r="CH58" s="25" t="str">
        <f>IF(ISBLANK(LitRev!CH58),".",LitRev!CH58)</f>
        <v>.</v>
      </c>
      <c r="CI58" s="25" t="str">
        <f>IF(ISBLANK(LitRev!CI58),".",LitRev!CI58)</f>
        <v>.</v>
      </c>
      <c r="CJ58" s="25" t="str">
        <f>IF(ISBLANK(LitRev!CJ58),".",LitRev!CJ58)</f>
        <v>.</v>
      </c>
      <c r="CK58" s="25" t="str">
        <f>IF(ISBLANK(LitRev!CK58),".",LitRev!CK58)</f>
        <v>.</v>
      </c>
      <c r="CL58" s="25" t="str">
        <f>IF(ISBLANK(LitRev!CL58),".",LitRev!CL58)</f>
        <v>.</v>
      </c>
      <c r="CM58" s="25" t="str">
        <f>IF(ISBLANK(LitRev!CM58),".",LitRev!CM58)</f>
        <v>.</v>
      </c>
      <c r="CN58" s="25" t="str">
        <f>IF(ISBLANK(LitRev!CN58),".",LitRev!CN58)</f>
        <v>.</v>
      </c>
      <c r="CO58" s="25" t="str">
        <f>IF(ISBLANK(LitRev!CO58),".",LitRev!CO58)</f>
        <v>.</v>
      </c>
      <c r="CP58" s="25" t="str">
        <f>IF(ISBLANK(LitRev!CP58),".",LitRev!CP58)</f>
        <v>.</v>
      </c>
      <c r="CQ58" s="25" t="str">
        <f>IF(ISBLANK(LitRev!CQ58),".",LitRev!CQ58)</f>
        <v>.</v>
      </c>
      <c r="CR58" s="25" t="str">
        <f>IF(ISBLANK(LitRev!CR58),".",LitRev!CR58)</f>
        <v>.</v>
      </c>
      <c r="CS58" s="25" t="str">
        <f>IF(ISBLANK(LitRev!CS58),".",LitRev!CS58)</f>
        <v>.</v>
      </c>
      <c r="CT58" s="25" t="str">
        <f>IF(ISBLANK(LitRev!CT58),".",LitRev!CT58)</f>
        <v>.</v>
      </c>
      <c r="CU58" s="25" t="str">
        <f>IF(ISBLANK(LitRev!CU58),".",LitRev!CU58)</f>
        <v>.</v>
      </c>
      <c r="CV58" s="25" t="str">
        <f>IF(ISBLANK(LitRev!CV58),".",LitRev!CV58)</f>
        <v>.</v>
      </c>
      <c r="CW58" s="25" t="str">
        <f>IF(ISBLANK(LitRev!CW58),".",LitRev!CW58)</f>
        <v>.</v>
      </c>
      <c r="CX58" s="25" t="str">
        <f>IF(ISBLANK(LitRev!CX58),".",LitRev!CX58)</f>
        <v>.</v>
      </c>
      <c r="CY58" s="25" t="str">
        <f>IF(ISBLANK(LitRev!CY58),".",LitRev!CY58)</f>
        <v>.</v>
      </c>
      <c r="CZ58" s="25" t="str">
        <f>IF(ISBLANK(LitRev!CZ58),".",LitRev!CZ58)</f>
        <v>.</v>
      </c>
      <c r="DA58" s="25" t="str">
        <f>IF(ISBLANK(LitRev!DA58),".",LitRev!DA58)</f>
        <v>.</v>
      </c>
      <c r="DB58" s="25" t="str">
        <f>IF(ISBLANK(LitRev!DB58),".",LitRev!DB58)</f>
        <v>.</v>
      </c>
      <c r="DC58" s="25" t="str">
        <f>IF(ISBLANK(LitRev!DC58),".",LitRev!DC58)</f>
        <v>.</v>
      </c>
      <c r="DD58" s="25" t="str">
        <f>IF(ISBLANK(LitRev!DD58),".",LitRev!DD58)</f>
        <v>.</v>
      </c>
      <c r="DE58" s="25" t="str">
        <f>IF(ISBLANK(LitRev!DE58),".",LitRev!DE58)</f>
        <v>.</v>
      </c>
      <c r="DF58" s="25" t="str">
        <f>IF(ISBLANK(LitRev!DF58),".",LitRev!DF58)</f>
        <v>.</v>
      </c>
      <c r="DG58" s="25" t="str">
        <f>IF(ISBLANK(LitRev!DG58),".",LitRev!DG58)</f>
        <v>.</v>
      </c>
      <c r="DH58" s="25" t="str">
        <f>IF(ISBLANK(LitRev!DH58),".",LitRev!DH58)</f>
        <v>.</v>
      </c>
      <c r="DI58" s="25" t="str">
        <f>IF(ISBLANK(LitRev!DI58),".",LitRev!DI58)</f>
        <v>.</v>
      </c>
      <c r="DJ58" s="25" t="str">
        <f>IF(ISBLANK(LitRev!DJ58),".",LitRev!DJ58)</f>
        <v>.</v>
      </c>
      <c r="DK58" s="25" t="str">
        <f>IF(ISBLANK(LitRev!DK58),".",LitRev!DK58)</f>
        <v>.</v>
      </c>
      <c r="DL58" s="25" t="str">
        <f>IF(ISBLANK(LitRev!DL58),".",LitRev!DL58)</f>
        <v>.</v>
      </c>
      <c r="DM58" s="25" t="str">
        <f>IF(ISBLANK(LitRev!DM58),".",LitRev!DM58)</f>
        <v>.</v>
      </c>
      <c r="DN58" s="25" t="str">
        <f>IF(ISBLANK(LitRev!DN58),".",LitRev!DN58)</f>
        <v>.</v>
      </c>
      <c r="DO58" s="25" t="str">
        <f>IF(ISBLANK(LitRev!DO58),".",LitRev!DO58)</f>
        <v>.</v>
      </c>
      <c r="DP58" s="25" t="str">
        <f>IF(ISBLANK(LitRev!DP58),".",LitRev!DP58)</f>
        <v>.</v>
      </c>
      <c r="DQ58" s="25" t="str">
        <f>IF(ISBLANK(LitRev!DQ58),".",LitRev!DQ58)</f>
        <v>.</v>
      </c>
      <c r="DR58" s="25" t="str">
        <f>IF(ISBLANK(LitRev!DR58),".",LitRev!DR58)</f>
        <v>.</v>
      </c>
      <c r="DS58" s="25" t="str">
        <f>IF(ISBLANK(LitRev!DS58),".",LitRev!DS58)</f>
        <v>.</v>
      </c>
      <c r="DT58" s="25" t="str">
        <f>IF(ISBLANK(LitRev!DT58),".",LitRev!DT58)</f>
        <v>.</v>
      </c>
      <c r="DU58" s="25" t="str">
        <f>IF(ISBLANK(LitRev!DU58),".",LitRev!DU58)</f>
        <v>.</v>
      </c>
      <c r="DV58" s="25" t="str">
        <f>IF(ISBLANK(LitRev!DV58),".",LitRev!DV58)</f>
        <v>.</v>
      </c>
      <c r="DW58" s="25" t="str">
        <f>IF(ISBLANK(LitRev!DW58),".",LitRev!DW58)</f>
        <v>.</v>
      </c>
      <c r="DX58" s="25" t="str">
        <f>IF(ISBLANK(LitRev!DX58),".",LitRev!DX58)</f>
        <v>.</v>
      </c>
      <c r="DY58" s="25" t="str">
        <f>IF(ISBLANK(LitRev!DY58),".",LitRev!DY58)</f>
        <v>.</v>
      </c>
      <c r="DZ58" s="25" t="str">
        <f>IF(ISBLANK(LitRev!DZ58),".",LitRev!DZ58)</f>
        <v>.</v>
      </c>
      <c r="EA58" s="25" t="str">
        <f>IF(ISBLANK(LitRev!EA58),".",LitRev!EA58)</f>
        <v>.</v>
      </c>
      <c r="EB58" s="25" t="str">
        <f>IF(ISBLANK(LitRev!EB58),".",LitRev!EB58)</f>
        <v>.</v>
      </c>
      <c r="EC58" s="25" t="str">
        <f>IF(ISBLANK(LitRev!EC58),".",LitRev!EC58)</f>
        <v>.</v>
      </c>
      <c r="ED58" s="25" t="str">
        <f>IF(ISBLANK(LitRev!ED58),".",LitRev!ED58)</f>
        <v>.</v>
      </c>
      <c r="EE58" s="25" t="str">
        <f>IF(ISBLANK(LitRev!EE58),".",LitRev!EE58)</f>
        <v>.</v>
      </c>
      <c r="EF58" s="25" t="str">
        <f>IF(ISBLANK(LitRev!EF58),".",LitRev!EF58)</f>
        <v>.</v>
      </c>
      <c r="EG58" s="25" t="str">
        <f>IF(ISBLANK(LitRev!EG58),".",LitRev!EG58)</f>
        <v>.</v>
      </c>
      <c r="EH58" s="25" t="str">
        <f>IF(ISBLANK(LitRev!EH58),".",LitRev!EH58)</f>
        <v>.</v>
      </c>
      <c r="EI58" s="25" t="str">
        <f>IF(ISBLANK(LitRev!EI58),".",LitRev!EI58)</f>
        <v>.</v>
      </c>
      <c r="EJ58" s="25" t="str">
        <f>IF(ISBLANK(LitRev!EJ58),".",LitRev!EJ58)</f>
        <v>.</v>
      </c>
      <c r="EK58" s="25" t="str">
        <f>IF(ISBLANK(LitRev!EK58),".",LitRev!EK58)</f>
        <v>.</v>
      </c>
      <c r="EL58" s="25" t="str">
        <f>IF(ISBLANK(LitRev!EL58),".",LitRev!EL58)</f>
        <v>.</v>
      </c>
      <c r="EM58" s="25" t="str">
        <f>IF(ISBLANK(LitRev!EM58),".",LitRev!EM58)</f>
        <v>.</v>
      </c>
      <c r="EN58" s="25" t="str">
        <f>IF(ISBLANK(LitRev!EN58),".",LitRev!EN58)</f>
        <v>.</v>
      </c>
      <c r="EO58" s="25" t="str">
        <f>IF(ISBLANK(LitRev!EO58),".",LitRev!EO58)</f>
        <v>.</v>
      </c>
      <c r="EP58" s="25" t="str">
        <f>IF(ISBLANK(LitRev!EP58),".",LitRev!EP58)</f>
        <v>.</v>
      </c>
      <c r="EQ58" s="25" t="str">
        <f>IF(ISBLANK(LitRev!EQ58),".",LitRev!EQ58)</f>
        <v>.</v>
      </c>
      <c r="ER58" s="25" t="str">
        <f>IF(ISBLANK(LitRev!ER58),".",LitRev!ER58)</f>
        <v>.</v>
      </c>
      <c r="ES58" s="25" t="str">
        <f>IF(ISBLANK(LitRev!ES58),".",LitRev!ES58)</f>
        <v>.</v>
      </c>
      <c r="ET58" s="25" t="str">
        <f>IF(ISBLANK(LitRev!ET58),".",LitRev!ET58)</f>
        <v>.</v>
      </c>
      <c r="EU58" s="25" t="str">
        <f>IF(ISBLANK(LitRev!EU58),".",LitRev!EU58)</f>
        <v>.</v>
      </c>
      <c r="EV58" s="25" t="str">
        <f>IF(ISBLANK(LitRev!EV58),".",LitRev!EV58)</f>
        <v>.</v>
      </c>
      <c r="EW58" s="25" t="str">
        <f>IF(ISBLANK(LitRev!EW58),".",LitRev!EW58)</f>
        <v>.</v>
      </c>
      <c r="EX58" s="25" t="str">
        <f>IF(ISBLANK(LitRev!EX58),".",LitRev!EX58)</f>
        <v>.</v>
      </c>
      <c r="EY58" s="25" t="str">
        <f>IF(ISBLANK(LitRev!EY58),".",LitRev!EY58)</f>
        <v>.</v>
      </c>
      <c r="EZ58" s="25" t="str">
        <f>IF(ISBLANK(LitRev!EZ58),".",LitRev!EZ58)</f>
        <v>.</v>
      </c>
      <c r="FA58" s="25" t="str">
        <f>IF(ISBLANK(LitRev!FA58),".",LitRev!FA58)</f>
        <v>.</v>
      </c>
      <c r="FB58" s="25" t="str">
        <f>IF(ISBLANK(LitRev!FB58),".",LitRev!FB58)</f>
        <v>.</v>
      </c>
      <c r="FC58" s="25" t="str">
        <f>IF(ISBLANK(LitRev!FC58),".",LitRev!FC58)</f>
        <v>.</v>
      </c>
      <c r="FD58" s="25" t="str">
        <f>IF(ISBLANK(LitRev!FD58),".",LitRev!FD58)</f>
        <v>.</v>
      </c>
      <c r="FE58" s="25" t="str">
        <f>IF(ISBLANK(LitRev!FE58),".",LitRev!FE58)</f>
        <v>.</v>
      </c>
      <c r="FF58" s="25" t="str">
        <f>IF(ISBLANK(LitRev!FF58),".",LitRev!FF58)</f>
        <v>.</v>
      </c>
      <c r="FG58" s="25" t="str">
        <f>IF(ISBLANK(LitRev!FG58),".",LitRev!FG58)</f>
        <v>.</v>
      </c>
      <c r="FH58" s="25" t="str">
        <f>IF(ISBLANK(LitRev!FH58),".",LitRev!FH58)</f>
        <v>.</v>
      </c>
      <c r="FI58" s="25" t="str">
        <f>IF(ISBLANK(LitRev!FI58),".",LitRev!FI58)</f>
        <v>.</v>
      </c>
      <c r="FJ58" s="25" t="str">
        <f>IF(ISBLANK(LitRev!FJ58),".",LitRev!FJ58)</f>
        <v>.</v>
      </c>
      <c r="FK58" s="25" t="str">
        <f>IF(ISBLANK(LitRev!FK58),".",LitRev!FK58)</f>
        <v>.</v>
      </c>
      <c r="FL58" s="25" t="str">
        <f>IF(ISBLANK(LitRev!FL58),".",LitRev!FL58)</f>
        <v>.</v>
      </c>
      <c r="FM58" s="25" t="str">
        <f>IF(ISBLANK(LitRev!FM58),".",LitRev!FM58)</f>
        <v>.</v>
      </c>
      <c r="FN58" s="25" t="str">
        <f>IF(ISBLANK(LitRev!FN58),".",LitRev!FN58)</f>
        <v>.</v>
      </c>
      <c r="FO58" s="25" t="str">
        <f>IF(ISBLANK(LitRev!FO58),".",LitRev!FO58)</f>
        <v>.</v>
      </c>
      <c r="FP58" s="25" t="str">
        <f>IF(ISBLANK(LitRev!FP58),".",LitRev!FP58)</f>
        <v>.</v>
      </c>
      <c r="FQ58" s="25" t="str">
        <f>IF(ISBLANK(LitRev!FQ58),".",LitRev!FQ58)</f>
        <v>.</v>
      </c>
      <c r="FR58" s="25" t="str">
        <f>IF(ISBLANK(LitRev!FR58),".",LitRev!FR58)</f>
        <v>.</v>
      </c>
      <c r="FS58" s="25" t="str">
        <f>IF(ISBLANK(LitRev!FS58),".",LitRev!FS58)</f>
        <v>.</v>
      </c>
      <c r="FT58" s="25" t="str">
        <f>IF(ISBLANK(LitRev!FT58),".",LitRev!FT58)</f>
        <v>.</v>
      </c>
      <c r="FU58" s="25" t="str">
        <f>IF(ISBLANK(LitRev!FU58),".",LitRev!FU58)</f>
        <v>.</v>
      </c>
      <c r="FV58" s="25" t="str">
        <f>IF(ISBLANK(LitRev!FV58),".",LitRev!FV58)</f>
        <v>.</v>
      </c>
      <c r="FW58" s="25" t="str">
        <f>IF(ISBLANK(LitRev!FW58),".",LitRev!FW58)</f>
        <v>.</v>
      </c>
      <c r="FX58" s="25" t="str">
        <f>IF(ISBLANK(LitRev!FX58),".",LitRev!FX58)</f>
        <v>.</v>
      </c>
      <c r="FY58" s="25" t="str">
        <f>IF(ISBLANK(LitRev!FY58),".",LitRev!FY58)</f>
        <v>.</v>
      </c>
      <c r="FZ58" s="25" t="str">
        <f>IF(ISBLANK(LitRev!FZ58),".",LitRev!FZ58)</f>
        <v>.</v>
      </c>
      <c r="GA58" s="25" t="str">
        <f>IF(ISBLANK(LitRev!GA58),".",LitRev!GA58)</f>
        <v>.</v>
      </c>
      <c r="GB58" s="25" t="str">
        <f>IF(ISBLANK(LitRev!GB58),".",LitRev!GB58)</f>
        <v>.</v>
      </c>
      <c r="GC58" s="25" t="str">
        <f>IF(ISBLANK(LitRev!GC58),".",LitRev!GC58)</f>
        <v>.</v>
      </c>
      <c r="GD58" s="25" t="str">
        <f>IF(ISBLANK(LitRev!GD58),".",LitRev!GD58)</f>
        <v>.</v>
      </c>
      <c r="GE58" s="25" t="str">
        <f>IF(ISBLANK(LitRev!GE58),".",LitRev!GE58)</f>
        <v>.</v>
      </c>
      <c r="GF58" s="25" t="str">
        <f>IF(ISBLANK(LitRev!GF58),".",LitRev!GF58)</f>
        <v>.</v>
      </c>
      <c r="GG58" s="25" t="str">
        <f>IF(ISBLANK(LitRev!GG58),".",LitRev!GG58)</f>
        <v>.</v>
      </c>
      <c r="GH58" s="25" t="str">
        <f>IF(ISBLANK(LitRev!GH58),".",LitRev!GH58)</f>
        <v>.</v>
      </c>
      <c r="GI58" s="25" t="str">
        <f>IF(ISBLANK(LitRev!GI58),".",LitRev!GI58)</f>
        <v>.</v>
      </c>
      <c r="GJ58" s="25" t="str">
        <f>IF(ISBLANK(LitRev!GJ58),".",LitRev!GJ58)</f>
        <v>.</v>
      </c>
      <c r="GK58" s="25" t="str">
        <f>IF(ISBLANK(LitRev!GK58),".",LitRev!GK58)</f>
        <v>.</v>
      </c>
      <c r="GL58" s="25" t="str">
        <f>IF(ISBLANK(LitRev!GL58),".",LitRev!GL58)</f>
        <v>.</v>
      </c>
      <c r="GM58" s="25" t="str">
        <f>IF(ISBLANK(LitRev!GM58),".",LitRev!GM58)</f>
        <v>.</v>
      </c>
      <c r="GN58" s="25" t="str">
        <f>IF(ISBLANK(LitRev!GN58),".",LitRev!GN58)</f>
        <v>.</v>
      </c>
      <c r="GO58" s="25" t="str">
        <f>IF(ISBLANK(LitRev!GO58),".",LitRev!GO58)</f>
        <v>.</v>
      </c>
      <c r="GP58" s="25" t="str">
        <f>IF(ISBLANK(LitRev!GP58),".",LitRev!GP58)</f>
        <v>.</v>
      </c>
      <c r="GQ58" s="25" t="str">
        <f>IF(ISBLANK(LitRev!GQ58),".",LitRev!GQ58)</f>
        <v>.</v>
      </c>
      <c r="GR58" s="25" t="str">
        <f>IF(ISBLANK(LitRev!GR58),".",LitRev!GR58)</f>
        <v>.</v>
      </c>
      <c r="GS58" s="25" t="str">
        <f>IF(ISBLANK(LitRev!GS58),".",LitRev!GS58)</f>
        <v>.</v>
      </c>
      <c r="GT58" s="25" t="str">
        <f>IF(ISBLANK(LitRev!GT58),".",LitRev!GT58)</f>
        <v>.</v>
      </c>
      <c r="GU58" s="25" t="str">
        <f>IF(ISBLANK(LitRev!GU58),".",LitRev!GU58)</f>
        <v>.</v>
      </c>
      <c r="GV58" s="25" t="str">
        <f>IF(ISBLANK(LitRev!GV58),".",LitRev!GV58)</f>
        <v>.</v>
      </c>
      <c r="GW58" s="25" t="str">
        <f>IF(ISBLANK(LitRev!GW58),".",LitRev!GW58)</f>
        <v>.</v>
      </c>
      <c r="GX58" s="25" t="str">
        <f>IF(ISBLANK(LitRev!GX58),".",LitRev!GX58)</f>
        <v>.</v>
      </c>
      <c r="GY58" s="25" t="str">
        <f>IF(ISBLANK(LitRev!GY58),".",LitRev!GY58)</f>
        <v>.</v>
      </c>
      <c r="GZ58" s="25" t="str">
        <f>IF(ISBLANK(LitRev!GZ58),".",LitRev!GZ58)</f>
        <v>.</v>
      </c>
      <c r="HA58" s="25" t="str">
        <f>IF(ISBLANK(LitRev!HA58),".",LitRev!HA58)</f>
        <v>.</v>
      </c>
      <c r="HB58" s="25" t="str">
        <f>IF(ISBLANK(LitRev!HB58),".",LitRev!HB58)</f>
        <v>.</v>
      </c>
      <c r="HC58" s="25" t="str">
        <f>IF(ISBLANK(LitRev!HC58),".",LitRev!HC58)</f>
        <v>.</v>
      </c>
      <c r="HD58" s="25" t="str">
        <f>IF(ISBLANK(LitRev!HD58),".",LitRev!HD58)</f>
        <v>.</v>
      </c>
      <c r="HE58" s="25" t="str">
        <f>IF(ISBLANK(LitRev!HE58),".",LitRev!HE58)</f>
        <v>.</v>
      </c>
      <c r="HF58" s="25" t="str">
        <f>IF(ISBLANK(LitRev!HF58),".",LitRev!HF58)</f>
        <v>.</v>
      </c>
      <c r="HG58" s="25" t="str">
        <f>IF(ISBLANK(LitRev!HG58),".",LitRev!HG58)</f>
        <v>.</v>
      </c>
      <c r="HH58" s="25" t="str">
        <f>IF(ISBLANK(LitRev!HH58),".",LitRev!HH58)</f>
        <v>.</v>
      </c>
      <c r="HI58" s="25" t="str">
        <f>IF(ISBLANK(LitRev!HI58),".",LitRev!HI58)</f>
        <v>.</v>
      </c>
      <c r="HJ58" s="25" t="str">
        <f>IF(ISBLANK(LitRev!HJ58),".",LitRev!HJ58)</f>
        <v>.</v>
      </c>
      <c r="HK58" s="25" t="str">
        <f>IF(ISBLANK(LitRev!HK58),".",LitRev!HK58)</f>
        <v>.</v>
      </c>
      <c r="HL58" s="25" t="str">
        <f>IF(ISBLANK(LitRev!HL58),".",LitRev!HL58)</f>
        <v>.</v>
      </c>
      <c r="HM58" s="25" t="str">
        <f>IF(ISBLANK(LitRev!HM58),".",LitRev!HM58)</f>
        <v>.</v>
      </c>
      <c r="HN58" s="25" t="str">
        <f>IF(ISBLANK(LitRev!HN58),".",LitRev!HN58)</f>
        <v>.</v>
      </c>
      <c r="HO58" s="25" t="str">
        <f>IF(ISBLANK(LitRev!HO58),".",LitRev!HO58)</f>
        <v>.</v>
      </c>
      <c r="HP58" s="25" t="str">
        <f>IF(ISBLANK(LitRev!HP58),".",LitRev!HP58)</f>
        <v>.</v>
      </c>
      <c r="HQ58" s="25" t="str">
        <f>IF(ISBLANK(LitRev!HQ58),".",LitRev!HQ58)</f>
        <v>.</v>
      </c>
      <c r="HR58" s="25" t="str">
        <f>IF(ISBLANK(LitRev!HR58),".",LitRev!HR58)</f>
        <v>.</v>
      </c>
      <c r="HS58" s="25" t="str">
        <f>IF(ISBLANK(LitRev!HS58),".",LitRev!HS58)</f>
        <v>.</v>
      </c>
      <c r="HT58" s="25" t="str">
        <f>IF(ISBLANK(LitRev!HT58),".",LitRev!HT58)</f>
        <v>.</v>
      </c>
      <c r="HU58" s="25" t="str">
        <f>IF(ISBLANK(LitRev!HU58),".",LitRev!HU58)</f>
        <v>.</v>
      </c>
      <c r="HV58" s="25" t="str">
        <f>IF(ISBLANK(LitRev!HV58),".",LitRev!HV58)</f>
        <v>.</v>
      </c>
      <c r="HW58" s="25" t="str">
        <f>IF(ISBLANK(LitRev!HW58),".",LitRev!HW58)</f>
        <v>.</v>
      </c>
      <c r="HX58" s="25" t="str">
        <f>IF(ISBLANK(LitRev!HX58),".",LitRev!HX58)</f>
        <v>.</v>
      </c>
      <c r="HY58" s="25" t="str">
        <f>IF(ISBLANK(LitRev!HY58),".",LitRev!HY58)</f>
        <v>.</v>
      </c>
      <c r="HZ58" s="25" t="str">
        <f>IF(ISBLANK(LitRev!HZ58),".",LitRev!HZ58)</f>
        <v>.</v>
      </c>
      <c r="IA58" s="25" t="str">
        <f>IF(ISBLANK(LitRev!IA58),".",LitRev!IA58)</f>
        <v>.</v>
      </c>
      <c r="IB58" s="25" t="str">
        <f>IF(ISBLANK(LitRev!IB58),".",LitRev!IB58)</f>
        <v>.</v>
      </c>
      <c r="IC58" s="25" t="str">
        <f>IF(ISBLANK(LitRev!IC58),".",LitRev!IC58)</f>
        <v>.</v>
      </c>
      <c r="ID58" s="25" t="str">
        <f>IF(ISBLANK(LitRev!ID58),".",LitRev!ID58)</f>
        <v>.</v>
      </c>
      <c r="IE58" s="25" t="str">
        <f>IF(ISBLANK(LitRev!IE58),".",LitRev!IE58)</f>
        <v>.</v>
      </c>
      <c r="IF58" s="25" t="str">
        <f>IF(ISBLANK(LitRev!IF58),".",LitRev!IF58)</f>
        <v>.</v>
      </c>
      <c r="IG58" s="25" t="str">
        <f>IF(ISBLANK(LitRev!IG58),".",LitRev!IG58)</f>
        <v>.</v>
      </c>
      <c r="IH58" s="25" t="str">
        <f>IF(ISBLANK(LitRev!IH58),".",LitRev!IH58)</f>
        <v>.</v>
      </c>
      <c r="II58" s="25" t="str">
        <f>IF(ISBLANK(LitRev!II58),".",LitRev!II58)</f>
        <v>.</v>
      </c>
      <c r="IJ58" s="25" t="str">
        <f>IF(ISBLANK(LitRev!IJ58),".",LitRev!IJ58)</f>
        <v>.</v>
      </c>
      <c r="IK58" s="25" t="str">
        <f>IF(ISBLANK(LitRev!IK58),".",LitRev!IK58)</f>
        <v>.</v>
      </c>
      <c r="IL58" s="25" t="str">
        <f>IF(ISBLANK(LitRev!IL58),".",LitRev!IL58)</f>
        <v>.</v>
      </c>
      <c r="IM58" s="25" t="str">
        <f>IF(ISBLANK(LitRev!IM58),".",LitRev!IM58)</f>
        <v>.</v>
      </c>
      <c r="IN58" s="25" t="str">
        <f>IF(ISBLANK(LitRev!IN58),".",LitRev!IN58)</f>
        <v>.</v>
      </c>
      <c r="IO58" s="25" t="str">
        <f>IF(ISBLANK(LitRev!IO58),".",LitRev!IO58)</f>
        <v>.</v>
      </c>
      <c r="IP58" s="25" t="str">
        <f>IF(ISBLANK(LitRev!IP58),".",LitRev!IP58)</f>
        <v>.</v>
      </c>
      <c r="IQ58" s="25" t="str">
        <f>IF(ISBLANK(LitRev!IQ58),".",LitRev!IQ58)</f>
        <v>.</v>
      </c>
      <c r="IR58" s="25" t="str">
        <f>IF(ISBLANK(LitRev!IR58),".",LitRev!IR58)</f>
        <v>.</v>
      </c>
      <c r="IS58" s="25" t="str">
        <f>IF(ISBLANK(LitRev!IS58),".",LitRev!IS58)</f>
        <v>.</v>
      </c>
      <c r="IT58" s="25" t="str">
        <f>IF(ISBLANK(LitRev!IT58),".",LitRev!IT58)</f>
        <v>.</v>
      </c>
      <c r="IU58" s="25" t="str">
        <f>IF(ISBLANK(LitRev!IU58),".",LitRev!IU58)</f>
        <v>.</v>
      </c>
      <c r="IV58" s="25" t="str">
        <f>IF(ISBLANK(LitRev!IV58),".",LitRev!IV58)</f>
        <v>.</v>
      </c>
      <c r="IW58" s="25" t="str">
        <f>IF(ISBLANK(LitRev!IW58),".",LitRev!IW58)</f>
        <v>.</v>
      </c>
      <c r="IX58" s="25" t="str">
        <f>IF(ISBLANK(LitRev!IX58),".",LitRev!IX58)</f>
        <v>.</v>
      </c>
      <c r="IY58" s="25" t="str">
        <f>IF(ISBLANK(LitRev!IY58),".",LitRev!IY58)</f>
        <v>.</v>
      </c>
      <c r="IZ58" s="25" t="str">
        <f>IF(ISBLANK(LitRev!IZ58),".",LitRev!IZ58)</f>
        <v>.</v>
      </c>
      <c r="JA58" s="25" t="str">
        <f>IF(ISBLANK(LitRev!JA58),".",LitRev!JA58)</f>
        <v>.</v>
      </c>
      <c r="JB58" s="25" t="str">
        <f>IF(ISBLANK(LitRev!JB58),".",LitRev!JB58)</f>
        <v>.</v>
      </c>
      <c r="JC58" s="25" t="str">
        <f>IF(ISBLANK(LitRev!JC58),".",LitRev!JC58)</f>
        <v>.</v>
      </c>
      <c r="JD58" s="25" t="str">
        <f>IF(ISBLANK(LitRev!JD58),".",LitRev!JD58)</f>
        <v>.</v>
      </c>
      <c r="JE58" s="25" t="str">
        <f>IF(ISBLANK(LitRev!JE58),".",LitRev!JE58)</f>
        <v>.</v>
      </c>
      <c r="JF58" s="25" t="str">
        <f>IF(ISBLANK(LitRev!JF58),".",LitRev!JF58)</f>
        <v>.</v>
      </c>
      <c r="JG58" s="25" t="str">
        <f>IF(ISBLANK(LitRev!JG58),".",LitRev!JG58)</f>
        <v>.</v>
      </c>
      <c r="JH58" s="25" t="str">
        <f>IF(ISBLANK(LitRev!JH58),".",LitRev!JH58)</f>
        <v>.</v>
      </c>
      <c r="JI58" s="25" t="str">
        <f>IF(ISBLANK(LitRev!JI58),".",LitRev!JI58)</f>
        <v>.</v>
      </c>
      <c r="JJ58" s="25" t="str">
        <f>IF(ISBLANK(LitRev!JJ58),".",LitRev!JJ58)</f>
        <v>.</v>
      </c>
      <c r="JK58" s="25" t="str">
        <f>IF(ISBLANK(LitRev!JK58),".",LitRev!JK58)</f>
        <v>.</v>
      </c>
      <c r="JL58" s="25" t="str">
        <f>IF(ISBLANK(LitRev!JL58),".",LitRev!JL58)</f>
        <v>.</v>
      </c>
      <c r="JM58" s="25" t="str">
        <f>IF(ISBLANK(LitRev!JM58),".",LitRev!JM58)</f>
        <v>.</v>
      </c>
      <c r="JN58" s="25" t="str">
        <f>IF(ISBLANK(LitRev!JN58),".",LitRev!JN58)</f>
        <v>.</v>
      </c>
      <c r="JO58" s="25" t="str">
        <f>IF(ISBLANK(LitRev!JO58),".",LitRev!JO58)</f>
        <v>.</v>
      </c>
      <c r="JP58" s="25" t="str">
        <f>IF(ISBLANK(LitRev!JP58),".",LitRev!JP58)</f>
        <v>.</v>
      </c>
      <c r="JQ58" s="25" t="str">
        <f>IF(ISBLANK(LitRev!JQ58),".",LitRev!JQ58)</f>
        <v>.</v>
      </c>
      <c r="JR58" s="25" t="str">
        <f>IF(ISBLANK(LitRev!JR58),".",LitRev!JR58)</f>
        <v>.</v>
      </c>
      <c r="JS58" s="25" t="str">
        <f>IF(ISBLANK(LitRev!JS58),".",LitRev!JS58)</f>
        <v>.</v>
      </c>
      <c r="JT58" s="25" t="str">
        <f>IF(ISBLANK(LitRev!JT58),".",LitRev!JT58)</f>
        <v>.</v>
      </c>
      <c r="JU58" s="25" t="str">
        <f>IF(ISBLANK(LitRev!JU58),".",LitRev!JU58)</f>
        <v>.</v>
      </c>
      <c r="JV58" s="25" t="str">
        <f>IF(ISBLANK(LitRev!JV58),".",LitRev!JV58)</f>
        <v>.</v>
      </c>
      <c r="JW58" s="25" t="str">
        <f>IF(ISBLANK(LitRev!JW58),".",LitRev!JW58)</f>
        <v>.</v>
      </c>
      <c r="JX58" s="25" t="str">
        <f>IF(ISBLANK(LitRev!JX58),".",LitRev!JX58)</f>
        <v>.</v>
      </c>
      <c r="JY58" s="25" t="str">
        <f>IF(ISBLANK(LitRev!JY58),".",LitRev!JY58)</f>
        <v>.</v>
      </c>
      <c r="JZ58" s="25" t="str">
        <f>IF(ISBLANK(LitRev!JZ58),".",LitRev!JZ58)</f>
        <v>.</v>
      </c>
      <c r="KA58" s="25" t="str">
        <f>IF(ISBLANK(LitRev!KA58),".",LitRev!KA58)</f>
        <v>.</v>
      </c>
      <c r="KB58" s="25" t="str">
        <f>IF(ISBLANK(LitRev!KB58),".",LitRev!KB58)</f>
        <v>.</v>
      </c>
      <c r="KC58" s="25" t="str">
        <f>IF(ISBLANK(LitRev!KC58),".",LitRev!KC58)</f>
        <v>.</v>
      </c>
      <c r="KD58" s="25" t="str">
        <f>IF(ISBLANK(LitRev!KD58),".",LitRev!KD58)</f>
        <v>.</v>
      </c>
      <c r="KE58" s="25" t="str">
        <f>IF(ISBLANK(LitRev!KE58),".",LitRev!KE58)</f>
        <v>.</v>
      </c>
      <c r="KF58" s="25" t="str">
        <f>IF(ISBLANK(LitRev!KF58),".",LitRev!KF58)</f>
        <v>.</v>
      </c>
      <c r="KG58" s="25" t="str">
        <f>IF(ISBLANK(LitRev!KG58),".",LitRev!KG58)</f>
        <v>.</v>
      </c>
      <c r="KH58" s="25" t="str">
        <f>IF(ISBLANK(LitRev!KH58),".",LitRev!KH58)</f>
        <v>.</v>
      </c>
      <c r="KI58" s="25" t="str">
        <f>IF(ISBLANK(LitRev!KI58),".",LitRev!KI58)</f>
        <v>.</v>
      </c>
      <c r="KJ58" s="25" t="str">
        <f>IF(ISBLANK(LitRev!KJ58),".",LitRev!KJ58)</f>
        <v>.</v>
      </c>
      <c r="KK58" s="25" t="str">
        <f>IF(ISBLANK(LitRev!KK58),".",LitRev!KK58)</f>
        <v>.</v>
      </c>
      <c r="KL58" s="25" t="str">
        <f>IF(ISBLANK(LitRev!KL58),".",LitRev!KL58)</f>
        <v>.</v>
      </c>
      <c r="KM58" s="25" t="str">
        <f>IF(ISBLANK(LitRev!KM58),".",LitRev!KM58)</f>
        <v>.</v>
      </c>
      <c r="KN58" s="25" t="str">
        <f>IF(ISBLANK(LitRev!KN58),".",LitRev!KN58)</f>
        <v>.</v>
      </c>
      <c r="KO58" s="25" t="str">
        <f>IF(ISBLANK(LitRev!KO58),".",LitRev!KO58)</f>
        <v>.</v>
      </c>
      <c r="KP58" s="25" t="str">
        <f>IF(ISBLANK(LitRev!KP58),".",LitRev!KP58)</f>
        <v>.</v>
      </c>
      <c r="KQ58" s="25" t="str">
        <f>IF(ISBLANK(LitRev!KQ58),".",LitRev!KQ58)</f>
        <v>.</v>
      </c>
      <c r="KR58" s="25" t="str">
        <f>IF(ISBLANK(LitRev!KR58),".",LitRev!KR58)</f>
        <v>.</v>
      </c>
      <c r="KS58" s="25" t="str">
        <f>IF(ISBLANK(LitRev!KS58),".",LitRev!KS58)</f>
        <v>.</v>
      </c>
      <c r="KT58" s="25" t="str">
        <f>IF(ISBLANK(LitRev!KT58),".",LitRev!KT58)</f>
        <v>.</v>
      </c>
      <c r="KU58" s="25" t="str">
        <f>IF(ISBLANK(LitRev!KU58),".",LitRev!KU58)</f>
        <v>.</v>
      </c>
      <c r="KV58" s="25" t="str">
        <f>IF(ISBLANK(LitRev!KV58),".",LitRev!KV58)</f>
        <v>.</v>
      </c>
      <c r="KW58" s="25" t="str">
        <f>IF(ISBLANK(LitRev!KW58),".",LitRev!KW58)</f>
        <v>.</v>
      </c>
      <c r="KX58" s="25" t="str">
        <f>IF(ISBLANK(LitRev!KX58),".",LitRev!KX58)</f>
        <v>.</v>
      </c>
      <c r="KY58" s="25" t="str">
        <f>IF(ISBLANK(LitRev!KY58),".",LitRev!KY58)</f>
        <v>.</v>
      </c>
      <c r="KZ58" s="25" t="str">
        <f>IF(ISBLANK(LitRev!KZ58),".",LitRev!KZ58)</f>
        <v>.</v>
      </c>
      <c r="LA58" s="25" t="str">
        <f>IF(ISBLANK(LitRev!LA58),".",LitRev!LA58)</f>
        <v>.</v>
      </c>
      <c r="LB58" s="25" t="str">
        <f>IF(ISBLANK(LitRev!LB58),".",LitRev!LB58)</f>
        <v>.</v>
      </c>
      <c r="LC58" s="25" t="str">
        <f>IF(ISBLANK(LitRev!LC58),".",LitRev!LC58)</f>
        <v>.</v>
      </c>
      <c r="LD58" s="25" t="str">
        <f>IF(ISBLANK(LitRev!LD58),".",LitRev!LD58)</f>
        <v>.</v>
      </c>
      <c r="LE58" s="25" t="str">
        <f>IF(ISBLANK(LitRev!LE58),".",LitRev!LE58)</f>
        <v>.</v>
      </c>
      <c r="LF58" s="25" t="str">
        <f>IF(ISBLANK(LitRev!LF58),".",LitRev!LF58)</f>
        <v>.</v>
      </c>
      <c r="LG58" s="25" t="str">
        <f>IF(ISBLANK(LitRev!LG58),".",LitRev!LG58)</f>
        <v>.</v>
      </c>
      <c r="LH58" s="25" t="str">
        <f>IF(ISBLANK(LitRev!LH58),".",LitRev!LH58)</f>
        <v>.</v>
      </c>
      <c r="LI58" s="25" t="str">
        <f>IF(ISBLANK(LitRev!LI58),".",LitRev!LI58)</f>
        <v>.</v>
      </c>
      <c r="LJ58" s="25" t="str">
        <f>IF(ISBLANK(LitRev!LJ58),".",LitRev!LJ58)</f>
        <v>.</v>
      </c>
      <c r="LK58" s="25" t="str">
        <f>IF(ISBLANK(LitRev!LK58),".",LitRev!LK58)</f>
        <v>.</v>
      </c>
      <c r="LL58" s="25" t="str">
        <f>IF(ISBLANK(LitRev!LL58),".",LitRev!LL58)</f>
        <v>.</v>
      </c>
      <c r="LM58" s="25" t="str">
        <f>IF(ISBLANK(LitRev!LM58),".",LitRev!LM58)</f>
        <v>.</v>
      </c>
      <c r="LN58" s="25" t="str">
        <f>IF(ISBLANK(LitRev!LN58),".",LitRev!LN58)</f>
        <v>.</v>
      </c>
      <c r="LO58" s="25" t="str">
        <f>IF(ISBLANK(LitRev!LO58),".",LitRev!LO58)</f>
        <v>.</v>
      </c>
      <c r="LP58" s="25" t="str">
        <f>IF(ISBLANK(LitRev!LP58),".",LitRev!LP58)</f>
        <v>.</v>
      </c>
      <c r="LQ58" s="25" t="str">
        <f>IF(ISBLANK(LitRev!LQ58),".",LitRev!LQ58)</f>
        <v>.</v>
      </c>
      <c r="LR58" s="25" t="str">
        <f>IF(ISBLANK(LitRev!LR58),".",LitRev!LR58)</f>
        <v>.</v>
      </c>
      <c r="LS58" s="25" t="str">
        <f>IF(ISBLANK(LitRev!LS58),".",LitRev!LS58)</f>
        <v>.</v>
      </c>
      <c r="LT58" s="25" t="str">
        <f>IF(ISBLANK(LitRev!LT58),".",LitRev!LT58)</f>
        <v>.</v>
      </c>
      <c r="LU58" s="25" t="str">
        <f>IF(ISBLANK(LitRev!LU58),".",LitRev!LU58)</f>
        <v>.</v>
      </c>
      <c r="LV58" s="25" t="str">
        <f>IF(ISBLANK(LitRev!LV58),".",LitRev!LV58)</f>
        <v>.</v>
      </c>
      <c r="LW58" s="25" t="str">
        <f>IF(ISBLANK(LitRev!LW58),".",LitRev!LW58)</f>
        <v>.</v>
      </c>
      <c r="LX58" s="25" t="str">
        <f>IF(ISBLANK(LitRev!LX58),".",LitRev!LX58)</f>
        <v>.</v>
      </c>
      <c r="LY58" s="25" t="str">
        <f>IF(ISBLANK(LitRev!LY58),".",LitRev!LY58)</f>
        <v>.</v>
      </c>
      <c r="LZ58" s="25" t="str">
        <f>IF(ISBLANK(LitRev!LZ58),".",LitRev!LZ58)</f>
        <v>.</v>
      </c>
      <c r="MA58" s="25" t="str">
        <f>IF(ISBLANK(LitRev!MA58),".",LitRev!MA58)</f>
        <v>.</v>
      </c>
      <c r="MB58" s="25" t="str">
        <f>IF(ISBLANK(LitRev!MB58),".",LitRev!MB58)</f>
        <v>.</v>
      </c>
      <c r="MC58" s="25" t="str">
        <f>IF(ISBLANK(LitRev!MC58),".",LitRev!MC58)</f>
        <v>.</v>
      </c>
      <c r="MD58" s="25" t="str">
        <f>IF(ISBLANK(LitRev!MD58),".",LitRev!MD58)</f>
        <v>.</v>
      </c>
      <c r="ME58" s="25" t="str">
        <f>IF(ISBLANK(LitRev!ME58),".",LitRev!ME58)</f>
        <v>.</v>
      </c>
      <c r="MF58" s="25" t="str">
        <f>IF(ISBLANK(LitRev!MF58),".",LitRev!MF58)</f>
        <v>.</v>
      </c>
      <c r="MG58" s="25" t="str">
        <f>IF(ISBLANK(LitRev!MG58),".",LitRev!MG58)</f>
        <v>.</v>
      </c>
      <c r="MH58" s="25" t="str">
        <f>IF(ISBLANK(LitRev!MH58),".",LitRev!MH58)</f>
        <v>.</v>
      </c>
      <c r="MI58" s="25" t="str">
        <f>IF(ISBLANK(LitRev!MI58),".",LitRev!MI58)</f>
        <v>.</v>
      </c>
      <c r="MJ58" s="25" t="str">
        <f>IF(ISBLANK(LitRev!MJ58),".",LitRev!MJ58)</f>
        <v>.</v>
      </c>
      <c r="MK58" s="25" t="str">
        <f>IF(ISBLANK(LitRev!MK58),".",LitRev!MK58)</f>
        <v>.</v>
      </c>
      <c r="ML58" s="25" t="str">
        <f>IF(ISBLANK(LitRev!ML58),".",LitRev!ML58)</f>
        <v>.</v>
      </c>
      <c r="MM58" s="25" t="str">
        <f>IF(ISBLANK(LitRev!MM58),".",LitRev!MM58)</f>
        <v>.</v>
      </c>
      <c r="MN58" s="25" t="str">
        <f>IF(ISBLANK(LitRev!MN58),".",LitRev!MN58)</f>
        <v>.</v>
      </c>
      <c r="MO58" s="25" t="str">
        <f>IF(ISBLANK(LitRev!MO58),".",LitRev!MO58)</f>
        <v>.</v>
      </c>
      <c r="MP58" s="25" t="str">
        <f>IF(ISBLANK(LitRev!MP58),".",LitRev!MP58)</f>
        <v>.</v>
      </c>
      <c r="MQ58" s="25" t="str">
        <f>IF(ISBLANK(LitRev!MQ58),".",LitRev!MQ58)</f>
        <v>.</v>
      </c>
      <c r="MR58" s="25" t="str">
        <f>IF(ISBLANK(LitRev!MR58),".",LitRev!MR58)</f>
        <v>.</v>
      </c>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5"/>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5"/>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5"/>
      <c r="RK58" s="25"/>
      <c r="RL58" s="25"/>
      <c r="RM58" s="25"/>
      <c r="RN58" s="25"/>
      <c r="RO58" s="25"/>
    </row>
    <row r="59" spans="1:483" x14ac:dyDescent="0.25">
      <c r="A59" s="49" t="s">
        <v>1116</v>
      </c>
      <c r="B59" t="s">
        <v>1944</v>
      </c>
      <c r="C59" s="25">
        <f>IF(ISBLANK(LitRev!C59),".",LitRev!C59)</f>
        <v>0</v>
      </c>
      <c r="D59" s="25">
        <f>IF(ISBLANK(LitRev!D59),".",LitRev!D59)</f>
        <v>0</v>
      </c>
      <c r="E59" s="25">
        <f>IF(ISBLANK(LitRev!E59),".",LitRev!E59)</f>
        <v>0</v>
      </c>
      <c r="F59" s="25">
        <f>IF(ISBLANK(LitRev!F59),".",LitRev!F59)</f>
        <v>0</v>
      </c>
      <c r="G59" s="25">
        <f>IF(ISBLANK(LitRev!G59),".",LitRev!G59)</f>
        <v>0</v>
      </c>
      <c r="H59" s="25">
        <f>IF(ISBLANK(LitRev!H59),".",LitRev!H59)</f>
        <v>0</v>
      </c>
      <c r="I59" s="25">
        <f>IF(ISBLANK(LitRev!I59),".",LitRev!I59)</f>
        <v>0</v>
      </c>
      <c r="J59" s="25">
        <f>IF(ISBLANK(LitRev!J59),".",LitRev!J59)</f>
        <v>0</v>
      </c>
      <c r="K59" s="25">
        <f>IF(ISBLANK(LitRev!K59),".",LitRev!K59)</f>
        <v>0</v>
      </c>
      <c r="L59" s="25">
        <f>IF(ISBLANK(LitRev!L59),".",LitRev!L59)</f>
        <v>0</v>
      </c>
      <c r="M59" s="25">
        <f>IF(ISBLANK(LitRev!M59),".",LitRev!M59)</f>
        <v>0</v>
      </c>
      <c r="N59" s="25">
        <f>IF(ISBLANK(LitRev!N59),".",LitRev!N59)</f>
        <v>0</v>
      </c>
      <c r="O59" s="25">
        <f>IF(ISBLANK(LitRev!O59),".",LitRev!O59)</f>
        <v>0</v>
      </c>
      <c r="P59" s="25">
        <f>IF(ISBLANK(LitRev!P59),".",LitRev!P59)</f>
        <v>0</v>
      </c>
      <c r="Q59" s="25">
        <f>IF(ISBLANK(LitRev!Q59),".",LitRev!Q59)</f>
        <v>0</v>
      </c>
      <c r="R59" s="25">
        <f>IF(ISBLANK(LitRev!R59),".",LitRev!R59)</f>
        <v>0</v>
      </c>
      <c r="S59" s="25">
        <f>IF(ISBLANK(LitRev!S59),".",LitRev!S59)</f>
        <v>0</v>
      </c>
      <c r="T59" s="25">
        <f>IF(ISBLANK(LitRev!T59),".",LitRev!T59)</f>
        <v>0</v>
      </c>
      <c r="U59" s="25">
        <f>IF(ISBLANK(LitRev!U59),".",LitRev!U59)</f>
        <v>1</v>
      </c>
      <c r="V59" s="25">
        <f>IF(ISBLANK(LitRev!V59),".",LitRev!V59)</f>
        <v>1</v>
      </c>
      <c r="W59" s="25">
        <f>IF(ISBLANK(LitRev!W59),".",LitRev!W59)</f>
        <v>1</v>
      </c>
      <c r="X59" s="25">
        <f>IF(ISBLANK(LitRev!X59),".",LitRev!X59)</f>
        <v>1</v>
      </c>
      <c r="Y59" s="25">
        <f>IF(ISBLANK(LitRev!Y59),".",LitRev!Y59)</f>
        <v>1</v>
      </c>
      <c r="Z59" s="25">
        <f>IF(ISBLANK(LitRev!Z59),".",LitRev!Z59)</f>
        <v>1</v>
      </c>
      <c r="AA59" s="25">
        <f>IF(ISBLANK(LitRev!AA59),".",LitRev!AA59)</f>
        <v>1</v>
      </c>
      <c r="AB59" s="25">
        <f>IF(ISBLANK(LitRev!AB59),".",LitRev!AB59)</f>
        <v>1</v>
      </c>
      <c r="AC59" s="25">
        <f>IF(ISBLANK(LitRev!AC59),".",LitRev!AC59)</f>
        <v>1</v>
      </c>
      <c r="AD59" s="25">
        <f>IF(ISBLANK(LitRev!AD59),".",LitRev!AD59)</f>
        <v>1</v>
      </c>
      <c r="AE59" s="25">
        <f>IF(ISBLANK(LitRev!AE59),".",LitRev!AE59)</f>
        <v>1</v>
      </c>
      <c r="AF59" s="25">
        <f>IF(ISBLANK(LitRev!AF59),".",LitRev!AF59)</f>
        <v>1</v>
      </c>
      <c r="AG59" s="25">
        <f>IF(ISBLANK(LitRev!AG59),".",LitRev!AG59)</f>
        <v>1</v>
      </c>
      <c r="AH59" s="25">
        <f>IF(ISBLANK(LitRev!AH59),".",LitRev!AH59)</f>
        <v>1</v>
      </c>
      <c r="AI59" s="25">
        <f>IF(ISBLANK(LitRev!AI59),".",LitRev!AI59)</f>
        <v>1</v>
      </c>
      <c r="AJ59" s="25">
        <f>IF(ISBLANK(LitRev!AJ59),".",LitRev!AJ59)</f>
        <v>1</v>
      </c>
      <c r="AK59" s="25">
        <f>IF(ISBLANK(LitRev!AK59),".",LitRev!AK59)</f>
        <v>1</v>
      </c>
      <c r="AL59" s="25">
        <f>IF(ISBLANK(LitRev!AL59),".",LitRev!AL59)</f>
        <v>1</v>
      </c>
      <c r="AM59" s="25">
        <f>IF(ISBLANK(LitRev!AM59),".",LitRev!AM59)</f>
        <v>1</v>
      </c>
      <c r="AN59" s="25">
        <f>IF(ISBLANK(LitRev!AN59),".",LitRev!AN59)</f>
        <v>1</v>
      </c>
      <c r="AO59" s="25">
        <f>IF(ISBLANK(LitRev!AO59),".",LitRev!AO59)</f>
        <v>0</v>
      </c>
      <c r="AP59" s="25">
        <f>IF(ISBLANK(LitRev!AP59),".",LitRev!AP59)</f>
        <v>0</v>
      </c>
      <c r="AQ59" s="25">
        <f>IF(ISBLANK(LitRev!AQ59),".",LitRev!AQ59)</f>
        <v>1</v>
      </c>
      <c r="AR59" s="25">
        <f>IF(ISBLANK(LitRev!AR59),".",LitRev!AR59)</f>
        <v>1</v>
      </c>
      <c r="AS59" s="25">
        <f>IF(ISBLANK(LitRev!AS59),".",LitRev!AS59)</f>
        <v>1</v>
      </c>
      <c r="AT59" s="25">
        <f>IF(ISBLANK(LitRev!AT59),".",LitRev!AT59)</f>
        <v>1</v>
      </c>
      <c r="AU59" s="25">
        <f>IF(ISBLANK(LitRev!AU59),".",LitRev!AU59)</f>
        <v>1</v>
      </c>
      <c r="AV59" s="25">
        <f>IF(ISBLANK(LitRev!AV59),".",LitRev!AV59)</f>
        <v>1</v>
      </c>
      <c r="AW59" s="25">
        <f>IF(ISBLANK(LitRev!AW59),".",LitRev!AW59)</f>
        <v>1</v>
      </c>
      <c r="AX59" s="25">
        <f>IF(ISBLANK(LitRev!AX59),".",LitRev!AX59)</f>
        <v>1</v>
      </c>
      <c r="AY59" s="25">
        <f>IF(ISBLANK(LitRev!AY59),".",LitRev!AY59)</f>
        <v>0</v>
      </c>
      <c r="AZ59" s="25">
        <f>IF(ISBLANK(LitRev!AZ59),".",LitRev!AZ59)</f>
        <v>0</v>
      </c>
      <c r="BA59" s="25">
        <f>IF(ISBLANK(LitRev!BA59),".",LitRev!BA59)</f>
        <v>1</v>
      </c>
      <c r="BB59" s="25">
        <f>IF(ISBLANK(LitRev!BB59),".",LitRev!BB59)</f>
        <v>1</v>
      </c>
      <c r="BC59" s="25">
        <f>IF(ISBLANK(LitRev!BC59),".",LitRev!BC59)</f>
        <v>1</v>
      </c>
      <c r="BD59" s="25">
        <f>IF(ISBLANK(LitRev!BD59),".",LitRev!BD59)</f>
        <v>0</v>
      </c>
      <c r="BE59" s="25">
        <f>IF(ISBLANK(LitRev!BE59),".",LitRev!BE59)</f>
        <v>1</v>
      </c>
      <c r="BF59" s="25">
        <f>IF(ISBLANK(LitRev!BF59),".",LitRev!BF59)</f>
        <v>1</v>
      </c>
      <c r="BG59" s="25">
        <f>IF(ISBLANK(LitRev!BG59),".",LitRev!BG59)</f>
        <v>0</v>
      </c>
      <c r="BH59" s="25">
        <f>IF(ISBLANK(LitRev!BH59),".",LitRev!BH59)</f>
        <v>0</v>
      </c>
      <c r="BI59" s="25">
        <f>IF(ISBLANK(LitRev!BI59),".",LitRev!BI59)</f>
        <v>0</v>
      </c>
      <c r="BJ59" s="25">
        <f>IF(ISBLANK(LitRev!BJ59),".",LitRev!BJ59)</f>
        <v>0</v>
      </c>
      <c r="BK59" s="25">
        <f>IF(ISBLANK(LitRev!BK59),".",LitRev!BK59)</f>
        <v>0</v>
      </c>
      <c r="BL59" s="25">
        <f>IF(ISBLANK(LitRev!BL59),".",LitRev!BL59)</f>
        <v>0</v>
      </c>
      <c r="BM59" s="25">
        <f>IF(ISBLANK(LitRev!BM59),".",LitRev!BM59)</f>
        <v>0</v>
      </c>
      <c r="BN59" s="25">
        <f>IF(ISBLANK(LitRev!BN59),".",LitRev!BN59)</f>
        <v>0</v>
      </c>
      <c r="BO59" s="25">
        <f>IF(ISBLANK(LitRev!BO59),".",LitRev!BO59)</f>
        <v>0</v>
      </c>
      <c r="BP59" s="25">
        <f>IF(ISBLANK(LitRev!BP59),".",LitRev!BP59)</f>
        <v>0</v>
      </c>
      <c r="BQ59" s="25">
        <f>IF(ISBLANK(LitRev!BQ59),".",LitRev!BQ59)</f>
        <v>0</v>
      </c>
      <c r="BR59" s="25">
        <f>IF(ISBLANK(LitRev!BR59),".",LitRev!BR59)</f>
        <v>0</v>
      </c>
      <c r="BS59" s="25">
        <f>IF(ISBLANK(LitRev!BS59),".",LitRev!BS59)</f>
        <v>0</v>
      </c>
      <c r="BT59" s="25">
        <f>IF(ISBLANK(LitRev!BT59),".",LitRev!BT59)</f>
        <v>0</v>
      </c>
      <c r="BU59" s="25">
        <f>IF(ISBLANK(LitRev!BU59),".",LitRev!BU59)</f>
        <v>1</v>
      </c>
      <c r="BV59" s="25">
        <f>IF(ISBLANK(LitRev!BV59),".",LitRev!BV59)</f>
        <v>0</v>
      </c>
      <c r="BW59" s="25">
        <f>IF(ISBLANK(LitRev!BW59),".",LitRev!BW59)</f>
        <v>0</v>
      </c>
      <c r="BX59" s="25">
        <f>IF(ISBLANK(LitRev!BX59),".",LitRev!BX59)</f>
        <v>0</v>
      </c>
      <c r="BY59" s="25">
        <f>IF(ISBLANK(LitRev!BY59),".",LitRev!BY59)</f>
        <v>1</v>
      </c>
      <c r="BZ59" s="25">
        <f>IF(ISBLANK(LitRev!BZ59),".",LitRev!BZ59)</f>
        <v>0</v>
      </c>
      <c r="CA59" s="25">
        <f>IF(ISBLANK(LitRev!CA59),".",LitRev!CA59)</f>
        <v>1</v>
      </c>
      <c r="CB59" s="25">
        <f>IF(ISBLANK(LitRev!CB59),".",LitRev!CB59)</f>
        <v>0</v>
      </c>
      <c r="CC59" s="25">
        <f>IF(ISBLANK(LitRev!CC59),".",LitRev!CC59)</f>
        <v>0</v>
      </c>
      <c r="CD59" s="25">
        <f>IF(ISBLANK(LitRev!CD59),".",LitRev!CD59)</f>
        <v>0</v>
      </c>
      <c r="CE59" s="25">
        <f>IF(ISBLANK(LitRev!CE59),".",LitRev!CE59)</f>
        <v>0</v>
      </c>
      <c r="CF59" s="25">
        <f>IF(ISBLANK(LitRev!CF59),".",LitRev!CF59)</f>
        <v>0</v>
      </c>
      <c r="CG59" s="25">
        <f>IF(ISBLANK(LitRev!CG59),".",LitRev!CG59)</f>
        <v>0</v>
      </c>
      <c r="CH59" s="25">
        <f>IF(ISBLANK(LitRev!CH59),".",LitRev!CH59)</f>
        <v>0</v>
      </c>
      <c r="CI59" s="25">
        <f>IF(ISBLANK(LitRev!CI59),".",LitRev!CI59)</f>
        <v>0</v>
      </c>
      <c r="CJ59" s="25">
        <f>IF(ISBLANK(LitRev!CJ59),".",LitRev!CJ59)</f>
        <v>0</v>
      </c>
      <c r="CK59" s="25">
        <f>IF(ISBLANK(LitRev!CK59),".",LitRev!CK59)</f>
        <v>0</v>
      </c>
      <c r="CL59" s="25">
        <f>IF(ISBLANK(LitRev!CL59),".",LitRev!CL59)</f>
        <v>1</v>
      </c>
      <c r="CM59" s="25">
        <f>IF(ISBLANK(LitRev!CM59),".",LitRev!CM59)</f>
        <v>1</v>
      </c>
      <c r="CN59" s="25">
        <f>IF(ISBLANK(LitRev!CN59),".",LitRev!CN59)</f>
        <v>1</v>
      </c>
      <c r="CO59" s="25">
        <f>IF(ISBLANK(LitRev!CO59),".",LitRev!CO59)</f>
        <v>1</v>
      </c>
      <c r="CP59" s="25">
        <f>IF(ISBLANK(LitRev!CP59),".",LitRev!CP59)</f>
        <v>1</v>
      </c>
      <c r="CQ59" s="25">
        <f>IF(ISBLANK(LitRev!CQ59),".",LitRev!CQ59)</f>
        <v>0</v>
      </c>
      <c r="CR59" s="25">
        <f>IF(ISBLANK(LitRev!CR59),".",LitRev!CR59)</f>
        <v>0</v>
      </c>
      <c r="CS59" s="25">
        <f>IF(ISBLANK(LitRev!CS59),".",LitRev!CS59)</f>
        <v>0</v>
      </c>
      <c r="CT59" s="25">
        <f>IF(ISBLANK(LitRev!CT59),".",LitRev!CT59)</f>
        <v>0</v>
      </c>
      <c r="CU59" s="25">
        <f>IF(ISBLANK(LitRev!CU59),".",LitRev!CU59)</f>
        <v>0</v>
      </c>
      <c r="CV59" s="25">
        <f>IF(ISBLANK(LitRev!CV59),".",LitRev!CV59)</f>
        <v>0</v>
      </c>
      <c r="CW59" s="25">
        <f>IF(ISBLANK(LitRev!CW59),".",LitRev!CW59)</f>
        <v>0</v>
      </c>
      <c r="CX59" s="25">
        <f>IF(ISBLANK(LitRev!CX59),".",LitRev!CX59)</f>
        <v>1</v>
      </c>
      <c r="CY59" s="25">
        <f>IF(ISBLANK(LitRev!CY59),".",LitRev!CY59)</f>
        <v>1</v>
      </c>
      <c r="CZ59" s="25">
        <f>IF(ISBLANK(LitRev!CZ59),".",LitRev!CZ59)</f>
        <v>1</v>
      </c>
      <c r="DA59" s="25">
        <f>IF(ISBLANK(LitRev!DA59),".",LitRev!DA59)</f>
        <v>1</v>
      </c>
      <c r="DB59" s="25">
        <f>IF(ISBLANK(LitRev!DB59),".",LitRev!DB59)</f>
        <v>0</v>
      </c>
      <c r="DC59" s="25">
        <f>IF(ISBLANK(LitRev!DC59),".",LitRev!DC59)</f>
        <v>0</v>
      </c>
      <c r="DD59" s="25">
        <f>IF(ISBLANK(LitRev!DD59),".",LitRev!DD59)</f>
        <v>0</v>
      </c>
      <c r="DE59" s="25">
        <f>IF(ISBLANK(LitRev!DE59),".",LitRev!DE59)</f>
        <v>0</v>
      </c>
      <c r="DF59" s="25">
        <f>IF(ISBLANK(LitRev!DF59),".",LitRev!DF59)</f>
        <v>0</v>
      </c>
      <c r="DG59" s="25">
        <f>IF(ISBLANK(LitRev!DG59),".",LitRev!DG59)</f>
        <v>0</v>
      </c>
      <c r="DH59" s="25">
        <f>IF(ISBLANK(LitRev!DH59),".",LitRev!DH59)</f>
        <v>1</v>
      </c>
      <c r="DI59" s="25">
        <f>IF(ISBLANK(LitRev!DI59),".",LitRev!DI59)</f>
        <v>1</v>
      </c>
      <c r="DJ59" s="25">
        <f>IF(ISBLANK(LitRev!DJ59),".",LitRev!DJ59)</f>
        <v>0</v>
      </c>
      <c r="DK59" s="25">
        <f>IF(ISBLANK(LitRev!DK59),".",LitRev!DK59)</f>
        <v>0</v>
      </c>
      <c r="DL59" s="25">
        <f>IF(ISBLANK(LitRev!DL59),".",LitRev!DL59)</f>
        <v>0</v>
      </c>
      <c r="DM59" s="25">
        <f>IF(ISBLANK(LitRev!DM59),".",LitRev!DM59)</f>
        <v>0</v>
      </c>
      <c r="DN59" s="25">
        <f>IF(ISBLANK(LitRev!DN59),".",LitRev!DN59)</f>
        <v>0</v>
      </c>
      <c r="DO59" s="25">
        <f>IF(ISBLANK(LitRev!DO59),".",LitRev!DO59)</f>
        <v>0</v>
      </c>
      <c r="DP59" s="25">
        <f>IF(ISBLANK(LitRev!DP59),".",LitRev!DP59)</f>
        <v>0</v>
      </c>
      <c r="DQ59" s="25">
        <f>IF(ISBLANK(LitRev!DQ59),".",LitRev!DQ59)</f>
        <v>0</v>
      </c>
      <c r="DR59" s="25">
        <f>IF(ISBLANK(LitRev!DR59),".",LitRev!DR59)</f>
        <v>1</v>
      </c>
      <c r="DS59" s="25">
        <f>IF(ISBLANK(LitRev!DS59),".",LitRev!DS59)</f>
        <v>0</v>
      </c>
      <c r="DT59" s="25">
        <f>IF(ISBLANK(LitRev!DT59),".",LitRev!DT59)</f>
        <v>0</v>
      </c>
      <c r="DU59" s="25">
        <f>IF(ISBLANK(LitRev!DU59),".",LitRev!DU59)</f>
        <v>0</v>
      </c>
      <c r="DV59" s="25">
        <f>IF(ISBLANK(LitRev!DV59),".",LitRev!DV59)</f>
        <v>0</v>
      </c>
      <c r="DW59" s="25">
        <f>IF(ISBLANK(LitRev!DW59),".",LitRev!DW59)</f>
        <v>0</v>
      </c>
      <c r="DX59" s="25">
        <f>IF(ISBLANK(LitRev!DX59),".",LitRev!DX59)</f>
        <v>0</v>
      </c>
      <c r="DY59" s="25">
        <f>IF(ISBLANK(LitRev!DY59),".",LitRev!DY59)</f>
        <v>0</v>
      </c>
      <c r="DZ59" s="25">
        <f>IF(ISBLANK(LitRev!DZ59),".",LitRev!DZ59)</f>
        <v>0</v>
      </c>
      <c r="EA59" s="25">
        <f>IF(ISBLANK(LitRev!EA59),".",LitRev!EA59)</f>
        <v>0</v>
      </c>
      <c r="EB59" s="25">
        <f>IF(ISBLANK(LitRev!EB59),".",LitRev!EB59)</f>
        <v>0</v>
      </c>
      <c r="EC59" s="25">
        <f>IF(ISBLANK(LitRev!EC59),".",LitRev!EC59)</f>
        <v>0</v>
      </c>
      <c r="ED59" s="25">
        <f>IF(ISBLANK(LitRev!ED59),".",LitRev!ED59)</f>
        <v>0</v>
      </c>
      <c r="EE59" s="25">
        <f>IF(ISBLANK(LitRev!EE59),".",LitRev!EE59)</f>
        <v>0</v>
      </c>
      <c r="EF59" s="25">
        <f>IF(ISBLANK(LitRev!EF59),".",LitRev!EF59)</f>
        <v>0</v>
      </c>
      <c r="EG59" s="25">
        <f>IF(ISBLANK(LitRev!EG59),".",LitRev!EG59)</f>
        <v>0</v>
      </c>
      <c r="EH59" s="25">
        <f>IF(ISBLANK(LitRev!EH59),".",LitRev!EH59)</f>
        <v>0</v>
      </c>
      <c r="EI59" s="25">
        <f>IF(ISBLANK(LitRev!EI59),".",LitRev!EI59)</f>
        <v>0</v>
      </c>
      <c r="EJ59" s="25">
        <f>IF(ISBLANK(LitRev!EJ59),".",LitRev!EJ59)</f>
        <v>1</v>
      </c>
      <c r="EK59" s="25">
        <f>IF(ISBLANK(LitRev!EK59),".",LitRev!EK59)</f>
        <v>1</v>
      </c>
      <c r="EL59" s="25">
        <f>IF(ISBLANK(LitRev!EL59),".",LitRev!EL59)</f>
        <v>1</v>
      </c>
      <c r="EM59" s="25">
        <f>IF(ISBLANK(LitRev!EM59),".",LitRev!EM59)</f>
        <v>1</v>
      </c>
      <c r="EN59" s="25">
        <f>IF(ISBLANK(LitRev!EN59),".",LitRev!EN59)</f>
        <v>1</v>
      </c>
      <c r="EO59" s="25">
        <f>IF(ISBLANK(LitRev!EO59),".",LitRev!EO59)</f>
        <v>1</v>
      </c>
      <c r="EP59" s="25">
        <f>IF(ISBLANK(LitRev!EP59),".",LitRev!EP59)</f>
        <v>1</v>
      </c>
      <c r="EQ59" s="25">
        <f>IF(ISBLANK(LitRev!EQ59),".",LitRev!EQ59)</f>
        <v>1</v>
      </c>
      <c r="ER59" s="25">
        <f>IF(ISBLANK(LitRev!ER59),".",LitRev!ER59)</f>
        <v>1</v>
      </c>
      <c r="ES59" s="25">
        <f>IF(ISBLANK(LitRev!ES59),".",LitRev!ES59)</f>
        <v>1</v>
      </c>
      <c r="ET59" s="25">
        <f>IF(ISBLANK(LitRev!ET59),".",LitRev!ET59)</f>
        <v>1</v>
      </c>
      <c r="EU59" s="25">
        <f>IF(ISBLANK(LitRev!EU59),".",LitRev!EU59)</f>
        <v>1</v>
      </c>
      <c r="EV59" s="25">
        <f>IF(ISBLANK(LitRev!EV59),".",LitRev!EV59)</f>
        <v>1</v>
      </c>
      <c r="EW59" s="25">
        <f>IF(ISBLANK(LitRev!EW59),".",LitRev!EW59)</f>
        <v>1</v>
      </c>
      <c r="EX59" s="25">
        <f>IF(ISBLANK(LitRev!EX59),".",LitRev!EX59)</f>
        <v>1</v>
      </c>
      <c r="EY59" s="25">
        <f>IF(ISBLANK(LitRev!EY59),".",LitRev!EY59)</f>
        <v>1</v>
      </c>
      <c r="EZ59" s="25">
        <f>IF(ISBLANK(LitRev!EZ59),".",LitRev!EZ59)</f>
        <v>1</v>
      </c>
      <c r="FA59" s="25">
        <f>IF(ISBLANK(LitRev!FA59),".",LitRev!FA59)</f>
        <v>1</v>
      </c>
      <c r="FB59" s="25">
        <f>IF(ISBLANK(LitRev!FB59),".",LitRev!FB59)</f>
        <v>1</v>
      </c>
      <c r="FC59" s="25">
        <f>IF(ISBLANK(LitRev!FC59),".",LitRev!FC59)</f>
        <v>1</v>
      </c>
      <c r="FD59" s="25">
        <f>IF(ISBLANK(LitRev!FD59),".",LitRev!FD59)</f>
        <v>1</v>
      </c>
      <c r="FE59" s="25">
        <f>IF(ISBLANK(LitRev!FE59),".",LitRev!FE59)</f>
        <v>1</v>
      </c>
      <c r="FF59" s="25">
        <f>IF(ISBLANK(LitRev!FF59),".",LitRev!FF59)</f>
        <v>1</v>
      </c>
      <c r="FG59" s="25">
        <f>IF(ISBLANK(LitRev!FG59),".",LitRev!FG59)</f>
        <v>1</v>
      </c>
      <c r="FH59" s="25">
        <f>IF(ISBLANK(LitRev!FH59),".",LitRev!FH59)</f>
        <v>1</v>
      </c>
      <c r="FI59" s="25">
        <f>IF(ISBLANK(LitRev!FI59),".",LitRev!FI59)</f>
        <v>1</v>
      </c>
      <c r="FJ59" s="25">
        <f>IF(ISBLANK(LitRev!FJ59),".",LitRev!FJ59)</f>
        <v>1</v>
      </c>
      <c r="FK59" s="25">
        <f>IF(ISBLANK(LitRev!FK59),".",LitRev!FK59)</f>
        <v>1</v>
      </c>
      <c r="FL59" s="25">
        <f>IF(ISBLANK(LitRev!FL59),".",LitRev!FL59)</f>
        <v>1</v>
      </c>
      <c r="FM59" s="25">
        <f>IF(ISBLANK(LitRev!FM59),".",LitRev!FM59)</f>
        <v>1</v>
      </c>
      <c r="FN59" s="25">
        <f>IF(ISBLANK(LitRev!FN59),".",LitRev!FN59)</f>
        <v>1</v>
      </c>
      <c r="FO59" s="25">
        <f>IF(ISBLANK(LitRev!FO59),".",LitRev!FO59)</f>
        <v>0</v>
      </c>
      <c r="FP59" s="25">
        <f>IF(ISBLANK(LitRev!FP59),".",LitRev!FP59)</f>
        <v>0</v>
      </c>
      <c r="FQ59" s="25">
        <f>IF(ISBLANK(LitRev!FQ59),".",LitRev!FQ59)</f>
        <v>1</v>
      </c>
      <c r="FR59" s="25">
        <f>IF(ISBLANK(LitRev!FR59),".",LitRev!FR59)</f>
        <v>1</v>
      </c>
      <c r="FS59" s="25">
        <f>IF(ISBLANK(LitRev!FS59),".",LitRev!FS59)</f>
        <v>1</v>
      </c>
      <c r="FT59" s="25">
        <f>IF(ISBLANK(LitRev!FT59),".",LitRev!FT59)</f>
        <v>1</v>
      </c>
      <c r="FU59" s="25">
        <f>IF(ISBLANK(LitRev!FU59),".",LitRev!FU59)</f>
        <v>1</v>
      </c>
      <c r="FV59" s="25">
        <f>IF(ISBLANK(LitRev!FV59),".",LitRev!FV59)</f>
        <v>1</v>
      </c>
      <c r="FW59" s="25">
        <f>IF(ISBLANK(LitRev!FW59),".",LitRev!FW59)</f>
        <v>1</v>
      </c>
      <c r="FX59" s="25">
        <f>IF(ISBLANK(LitRev!FX59),".",LitRev!FX59)</f>
        <v>0</v>
      </c>
      <c r="FY59" s="25">
        <f>IF(ISBLANK(LitRev!FY59),".",LitRev!FY59)</f>
        <v>0</v>
      </c>
      <c r="FZ59" s="25">
        <f>IF(ISBLANK(LitRev!FZ59),".",LitRev!FZ59)</f>
        <v>0</v>
      </c>
      <c r="GA59" s="25">
        <f>IF(ISBLANK(LitRev!GA59),".",LitRev!GA59)</f>
        <v>0</v>
      </c>
      <c r="GB59" s="25">
        <f>IF(ISBLANK(LitRev!GB59),".",LitRev!GB59)</f>
        <v>0</v>
      </c>
      <c r="GC59" s="25">
        <f>IF(ISBLANK(LitRev!GC59),".",LitRev!GC59)</f>
        <v>0</v>
      </c>
      <c r="GD59" s="25">
        <f>IF(ISBLANK(LitRev!GD59),".",LitRev!GD59)</f>
        <v>0</v>
      </c>
      <c r="GE59" s="25">
        <f>IF(ISBLANK(LitRev!GE59),".",LitRev!GE59)</f>
        <v>1</v>
      </c>
      <c r="GF59" s="25">
        <f>IF(ISBLANK(LitRev!GF59),".",LitRev!GF59)</f>
        <v>1</v>
      </c>
      <c r="GG59" s="25">
        <f>IF(ISBLANK(LitRev!GG59),".",LitRev!GG59)</f>
        <v>1</v>
      </c>
      <c r="GH59" s="25">
        <f>IF(ISBLANK(LitRev!GH59),".",LitRev!GH59)</f>
        <v>0</v>
      </c>
      <c r="GI59" s="25">
        <f>IF(ISBLANK(LitRev!GI59),".",LitRev!GI59)</f>
        <v>0</v>
      </c>
      <c r="GJ59" s="25">
        <f>IF(ISBLANK(LitRev!GJ59),".",LitRev!GJ59)</f>
        <v>0</v>
      </c>
      <c r="GK59" s="25">
        <f>IF(ISBLANK(LitRev!GK59),".",LitRev!GK59)</f>
        <v>0</v>
      </c>
      <c r="GL59" s="25">
        <f>IF(ISBLANK(LitRev!GL59),".",LitRev!GL59)</f>
        <v>0</v>
      </c>
      <c r="GM59" s="25">
        <f>IF(ISBLANK(LitRev!GM59),".",LitRev!GM59)</f>
        <v>0</v>
      </c>
      <c r="GN59" s="25">
        <f>IF(ISBLANK(LitRev!GN59),".",LitRev!GN59)</f>
        <v>0</v>
      </c>
      <c r="GO59" s="25">
        <f>IF(ISBLANK(LitRev!GO59),".",LitRev!GO59)</f>
        <v>0</v>
      </c>
      <c r="GP59" s="25">
        <f>IF(ISBLANK(LitRev!GP59),".",LitRev!GP59)</f>
        <v>1</v>
      </c>
      <c r="GQ59" s="25">
        <f>IF(ISBLANK(LitRev!GQ59),".",LitRev!GQ59)</f>
        <v>1</v>
      </c>
      <c r="GR59" s="25">
        <f>IF(ISBLANK(LitRev!GR59),".",LitRev!GR59)</f>
        <v>0</v>
      </c>
      <c r="GS59" s="25">
        <f>IF(ISBLANK(LitRev!GS59),".",LitRev!GS59)</f>
        <v>0</v>
      </c>
      <c r="GT59" s="25">
        <f>IF(ISBLANK(LitRev!GT59),".",LitRev!GT59)</f>
        <v>1</v>
      </c>
      <c r="GU59" s="25">
        <f>IF(ISBLANK(LitRev!GU59),".",LitRev!GU59)</f>
        <v>0</v>
      </c>
      <c r="GV59" s="25">
        <f>IF(ISBLANK(LitRev!GV59),".",LitRev!GV59)</f>
        <v>0</v>
      </c>
      <c r="GW59" s="25">
        <f>IF(ISBLANK(LitRev!GW59),".",LitRev!GW59)</f>
        <v>0</v>
      </c>
      <c r="GX59" s="25">
        <f>IF(ISBLANK(LitRev!GX59),".",LitRev!GX59)</f>
        <v>1</v>
      </c>
      <c r="GY59" s="25">
        <f>IF(ISBLANK(LitRev!GY59),".",LitRev!GY59)</f>
        <v>1</v>
      </c>
      <c r="GZ59" s="25">
        <f>IF(ISBLANK(LitRev!GZ59),".",LitRev!GZ59)</f>
        <v>1</v>
      </c>
      <c r="HA59" s="25">
        <f>IF(ISBLANK(LitRev!HA59),".",LitRev!HA59)</f>
        <v>0</v>
      </c>
      <c r="HB59" s="25">
        <f>IF(ISBLANK(LitRev!HB59),".",LitRev!HB59)</f>
        <v>1</v>
      </c>
      <c r="HC59" s="25">
        <f>IF(ISBLANK(LitRev!HC59),".",LitRev!HC59)</f>
        <v>1</v>
      </c>
      <c r="HD59" s="25">
        <f>IF(ISBLANK(LitRev!HD59),".",LitRev!HD59)</f>
        <v>0</v>
      </c>
      <c r="HE59" s="25">
        <f>IF(ISBLANK(LitRev!HE59),".",LitRev!HE59)</f>
        <v>0</v>
      </c>
      <c r="HF59" s="25">
        <f>IF(ISBLANK(LitRev!HF59),".",LitRev!HF59)</f>
        <v>0</v>
      </c>
      <c r="HG59" s="25">
        <f>IF(ISBLANK(LitRev!HG59),".",LitRev!HG59)</f>
        <v>0</v>
      </c>
      <c r="HH59" s="25">
        <f>IF(ISBLANK(LitRev!HH59),".",LitRev!HH59)</f>
        <v>0</v>
      </c>
      <c r="HI59" s="25">
        <f>IF(ISBLANK(LitRev!HI59),".",LitRev!HI59)</f>
        <v>0</v>
      </c>
      <c r="HJ59" s="25">
        <f>IF(ISBLANK(LitRev!HJ59),".",LitRev!HJ59)</f>
        <v>0</v>
      </c>
      <c r="HK59" s="25">
        <f>IF(ISBLANK(LitRev!HK59),".",LitRev!HK59)</f>
        <v>1</v>
      </c>
      <c r="HL59" s="25">
        <f>IF(ISBLANK(LitRev!HL59),".",LitRev!HL59)</f>
        <v>1</v>
      </c>
      <c r="HM59" s="25">
        <f>IF(ISBLANK(LitRev!HM59),".",LitRev!HM59)</f>
        <v>1</v>
      </c>
      <c r="HN59" s="25">
        <f>IF(ISBLANK(LitRev!HN59),".",LitRev!HN59)</f>
        <v>1</v>
      </c>
      <c r="HO59" s="25">
        <f>IF(ISBLANK(LitRev!HO59),".",LitRev!HO59)</f>
        <v>1</v>
      </c>
      <c r="HP59" s="25">
        <f>IF(ISBLANK(LitRev!HP59),".",LitRev!HP59)</f>
        <v>1</v>
      </c>
      <c r="HQ59" s="25">
        <f>IF(ISBLANK(LitRev!HQ59),".",LitRev!HQ59)</f>
        <v>1</v>
      </c>
      <c r="HR59" s="25">
        <f>IF(ISBLANK(LitRev!HR59),".",LitRev!HR59)</f>
        <v>1</v>
      </c>
      <c r="HS59" s="25">
        <f>IF(ISBLANK(LitRev!HS59),".",LitRev!HS59)</f>
        <v>1</v>
      </c>
      <c r="HT59" s="25">
        <f>IF(ISBLANK(LitRev!HT59),".",LitRev!HT59)</f>
        <v>1</v>
      </c>
      <c r="HU59" s="25">
        <f>IF(ISBLANK(LitRev!HU59),".",LitRev!HU59)</f>
        <v>0</v>
      </c>
      <c r="HV59" s="25">
        <f>IF(ISBLANK(LitRev!HV59),".",LitRev!HV59)</f>
        <v>0</v>
      </c>
      <c r="HW59" s="25">
        <f>IF(ISBLANK(LitRev!HW59),".",LitRev!HW59)</f>
        <v>1</v>
      </c>
      <c r="HX59" s="25">
        <f>IF(ISBLANK(LitRev!HX59),".",LitRev!HX59)</f>
        <v>1</v>
      </c>
      <c r="HY59" s="25">
        <f>IF(ISBLANK(LitRev!HY59),".",LitRev!HY59)</f>
        <v>0</v>
      </c>
      <c r="HZ59" s="25">
        <f>IF(ISBLANK(LitRev!HZ59),".",LitRev!HZ59)</f>
        <v>1</v>
      </c>
      <c r="IA59" s="25">
        <f>IF(ISBLANK(LitRev!IA59),".",LitRev!IA59)</f>
        <v>0</v>
      </c>
      <c r="IB59" s="25">
        <f>IF(ISBLANK(LitRev!IB59),".",LitRev!IB59)</f>
        <v>0</v>
      </c>
      <c r="IC59" s="25">
        <f>IF(ISBLANK(LitRev!IC59),".",LitRev!IC59)</f>
        <v>0</v>
      </c>
      <c r="ID59" s="25">
        <f>IF(ISBLANK(LitRev!ID59),".",LitRev!ID59)</f>
        <v>0</v>
      </c>
      <c r="IE59" s="25">
        <f>IF(ISBLANK(LitRev!IE59),".",LitRev!IE59)</f>
        <v>0</v>
      </c>
      <c r="IF59" s="25">
        <f>IF(ISBLANK(LitRev!IF59),".",LitRev!IF59)</f>
        <v>1</v>
      </c>
      <c r="IG59" s="25">
        <f>IF(ISBLANK(LitRev!IG59),".",LitRev!IG59)</f>
        <v>0</v>
      </c>
      <c r="IH59" s="25">
        <f>IF(ISBLANK(LitRev!IH59),".",LitRev!IH59)</f>
        <v>0</v>
      </c>
      <c r="II59" s="25">
        <f>IF(ISBLANK(LitRev!II59),".",LitRev!II59)</f>
        <v>0</v>
      </c>
      <c r="IJ59" s="25">
        <f>IF(ISBLANK(LitRev!IJ59),".",LitRev!IJ59)</f>
        <v>0</v>
      </c>
      <c r="IK59" s="25">
        <f>IF(ISBLANK(LitRev!IK59),".",LitRev!IK59)</f>
        <v>0</v>
      </c>
      <c r="IL59" s="25">
        <f>IF(ISBLANK(LitRev!IL59),".",LitRev!IL59)</f>
        <v>0</v>
      </c>
      <c r="IM59" s="25">
        <f>IF(ISBLANK(LitRev!IM59),".",LitRev!IM59)</f>
        <v>0</v>
      </c>
      <c r="IN59" s="25">
        <f>IF(ISBLANK(LitRev!IN59),".",LitRev!IN59)</f>
        <v>0</v>
      </c>
      <c r="IO59" s="25">
        <f>IF(ISBLANK(LitRev!IO59),".",LitRev!IO59)</f>
        <v>0</v>
      </c>
      <c r="IP59" s="25">
        <f>IF(ISBLANK(LitRev!IP59),".",LitRev!IP59)</f>
        <v>0</v>
      </c>
      <c r="IQ59" s="25">
        <f>IF(ISBLANK(LitRev!IQ59),".",LitRev!IQ59)</f>
        <v>0</v>
      </c>
      <c r="IR59" s="25">
        <f>IF(ISBLANK(LitRev!IR59),".",LitRev!IR59)</f>
        <v>0</v>
      </c>
      <c r="IS59" s="25">
        <f>IF(ISBLANK(LitRev!IS59),".",LitRev!IS59)</f>
        <v>0</v>
      </c>
      <c r="IT59" s="25">
        <f>IF(ISBLANK(LitRev!IT59),".",LitRev!IT59)</f>
        <v>0</v>
      </c>
      <c r="IU59" s="25">
        <f>IF(ISBLANK(LitRev!IU59),".",LitRev!IU59)</f>
        <v>0</v>
      </c>
      <c r="IV59" s="25">
        <f>IF(ISBLANK(LitRev!IV59),".",LitRev!IV59)</f>
        <v>0</v>
      </c>
      <c r="IW59" s="25">
        <f>IF(ISBLANK(LitRev!IW59),".",LitRev!IW59)</f>
        <v>0</v>
      </c>
      <c r="IX59" s="25">
        <f>IF(ISBLANK(LitRev!IX59),".",LitRev!IX59)</f>
        <v>0</v>
      </c>
      <c r="IY59" s="25">
        <f>IF(ISBLANK(LitRev!IY59),".",LitRev!IY59)</f>
        <v>0</v>
      </c>
      <c r="IZ59" s="25">
        <f>IF(ISBLANK(LitRev!IZ59),".",LitRev!IZ59)</f>
        <v>0</v>
      </c>
      <c r="JA59" s="25">
        <f>IF(ISBLANK(LitRev!JA59),".",LitRev!JA59)</f>
        <v>0</v>
      </c>
      <c r="JB59" s="25">
        <f>IF(ISBLANK(LitRev!JB59),".",LitRev!JB59)</f>
        <v>0</v>
      </c>
      <c r="JC59" s="25">
        <f>IF(ISBLANK(LitRev!JC59),".",LitRev!JC59)</f>
        <v>0</v>
      </c>
      <c r="JD59" s="25">
        <f>IF(ISBLANK(LitRev!JD59),".",LitRev!JD59)</f>
        <v>1</v>
      </c>
      <c r="JE59" s="25">
        <f>IF(ISBLANK(LitRev!JE59),".",LitRev!JE59)</f>
        <v>1</v>
      </c>
      <c r="JF59" s="25">
        <f>IF(ISBLANK(LitRev!JF59),".",LitRev!JF59)</f>
        <v>1</v>
      </c>
      <c r="JG59" s="25">
        <f>IF(ISBLANK(LitRev!JG59),".",LitRev!JG59)</f>
        <v>1</v>
      </c>
      <c r="JH59" s="25">
        <f>IF(ISBLANK(LitRev!JH59),".",LitRev!JH59)</f>
        <v>1</v>
      </c>
      <c r="JI59" s="25">
        <f>IF(ISBLANK(LitRev!JI59),".",LitRev!JI59)</f>
        <v>0</v>
      </c>
      <c r="JJ59" s="25">
        <f>IF(ISBLANK(LitRev!JJ59),".",LitRev!JJ59)</f>
        <v>0</v>
      </c>
      <c r="JK59" s="25">
        <f>IF(ISBLANK(LitRev!JK59),".",LitRev!JK59)</f>
        <v>0</v>
      </c>
      <c r="JL59" s="25">
        <f>IF(ISBLANK(LitRev!JL59),".",LitRev!JL59)</f>
        <v>0</v>
      </c>
      <c r="JM59" s="25">
        <f>IF(ISBLANK(LitRev!JM59),".",LitRev!JM59)</f>
        <v>0</v>
      </c>
      <c r="JN59" s="25">
        <f>IF(ISBLANK(LitRev!JN59),".",LitRev!JN59)</f>
        <v>0</v>
      </c>
      <c r="JO59" s="25">
        <f>IF(ISBLANK(LitRev!JO59),".",LitRev!JO59)</f>
        <v>0</v>
      </c>
      <c r="JP59" s="25">
        <f>IF(ISBLANK(LitRev!JP59),".",LitRev!JP59)</f>
        <v>1</v>
      </c>
      <c r="JQ59" s="25">
        <f>IF(ISBLANK(LitRev!JQ59),".",LitRev!JQ59)</f>
        <v>1</v>
      </c>
      <c r="JR59" s="25">
        <f>IF(ISBLANK(LitRev!JR59),".",LitRev!JR59)</f>
        <v>1</v>
      </c>
      <c r="JS59" s="25">
        <f>IF(ISBLANK(LitRev!JS59),".",LitRev!JS59)</f>
        <v>0</v>
      </c>
      <c r="JT59" s="25">
        <f>IF(ISBLANK(LitRev!JT59),".",LitRev!JT59)</f>
        <v>0</v>
      </c>
      <c r="JU59" s="25">
        <f>IF(ISBLANK(LitRev!JU59),".",LitRev!JU59)</f>
        <v>0</v>
      </c>
      <c r="JV59" s="25">
        <f>IF(ISBLANK(LitRev!JV59),".",LitRev!JV59)</f>
        <v>0</v>
      </c>
      <c r="JW59" s="25">
        <f>IF(ISBLANK(LitRev!JW59),".",LitRev!JW59)</f>
        <v>0</v>
      </c>
      <c r="JX59" s="25">
        <f>IF(ISBLANK(LitRev!JX59),".",LitRev!JX59)</f>
        <v>0</v>
      </c>
      <c r="JY59" s="25">
        <f>IF(ISBLANK(LitRev!JY59),".",LitRev!JY59)</f>
        <v>0</v>
      </c>
      <c r="JZ59" s="25">
        <f>IF(ISBLANK(LitRev!JZ59),".",LitRev!JZ59)</f>
        <v>1</v>
      </c>
      <c r="KA59" s="25">
        <f>IF(ISBLANK(LitRev!KA59),".",LitRev!KA59)</f>
        <v>1</v>
      </c>
      <c r="KB59" s="25">
        <f>IF(ISBLANK(LitRev!KB59),".",LitRev!KB59)</f>
        <v>1</v>
      </c>
      <c r="KC59" s="25">
        <f>IF(ISBLANK(LitRev!KC59),".",LitRev!KC59)</f>
        <v>0</v>
      </c>
      <c r="KD59" s="25">
        <f>IF(ISBLANK(LitRev!KD59),".",LitRev!KD59)</f>
        <v>0</v>
      </c>
      <c r="KE59" s="25">
        <f>IF(ISBLANK(LitRev!KE59),".",LitRev!KE59)</f>
        <v>0</v>
      </c>
      <c r="KF59" s="25">
        <f>IF(ISBLANK(LitRev!KF59),".",LitRev!KF59)</f>
        <v>0</v>
      </c>
      <c r="KG59" s="25">
        <f>IF(ISBLANK(LitRev!KG59),".",LitRev!KG59)</f>
        <v>0</v>
      </c>
      <c r="KH59" s="25">
        <f>IF(ISBLANK(LitRev!KH59),".",LitRev!KH59)</f>
        <v>0</v>
      </c>
      <c r="KI59" s="25">
        <f>IF(ISBLANK(LitRev!KI59),".",LitRev!KI59)</f>
        <v>0</v>
      </c>
      <c r="KJ59" s="25">
        <f>IF(ISBLANK(LitRev!KJ59),".",LitRev!KJ59)</f>
        <v>1</v>
      </c>
      <c r="KK59" s="25">
        <f>IF(ISBLANK(LitRev!KK59),".",LitRev!KK59)</f>
        <v>1</v>
      </c>
      <c r="KL59" s="25">
        <f>IF(ISBLANK(LitRev!KL59),".",LitRev!KL59)</f>
        <v>1</v>
      </c>
      <c r="KM59" s="25">
        <f>IF(ISBLANK(LitRev!KM59),".",LitRev!KM59)</f>
        <v>1</v>
      </c>
      <c r="KN59" s="25">
        <f>IF(ISBLANK(LitRev!KN59),".",LitRev!KN59)</f>
        <v>1</v>
      </c>
      <c r="KO59" s="25">
        <f>IF(ISBLANK(LitRev!KO59),".",LitRev!KO59)</f>
        <v>1</v>
      </c>
      <c r="KP59" s="25">
        <f>IF(ISBLANK(LitRev!KP59),".",LitRev!KP59)</f>
        <v>1</v>
      </c>
      <c r="KQ59" s="25">
        <f>IF(ISBLANK(LitRev!KQ59),".",LitRev!KQ59)</f>
        <v>1</v>
      </c>
      <c r="KR59" s="25">
        <f>IF(ISBLANK(LitRev!KR59),".",LitRev!KR59)</f>
        <v>1</v>
      </c>
      <c r="KS59" s="25">
        <f>IF(ISBLANK(LitRev!KS59),".",LitRev!KS59)</f>
        <v>1</v>
      </c>
      <c r="KT59" s="25">
        <f>IF(ISBLANK(LitRev!KT59),".",LitRev!KT59)</f>
        <v>1</v>
      </c>
      <c r="KU59" s="25">
        <f>IF(ISBLANK(LitRev!KU59),".",LitRev!KU59)</f>
        <v>1</v>
      </c>
      <c r="KV59" s="25">
        <f>IF(ISBLANK(LitRev!KV59),".",LitRev!KV59)</f>
        <v>1</v>
      </c>
      <c r="KW59" s="25">
        <f>IF(ISBLANK(LitRev!KW59),".",LitRev!KW59)</f>
        <v>1</v>
      </c>
      <c r="KX59" s="25">
        <f>IF(ISBLANK(LitRev!KX59),".",LitRev!KX59)</f>
        <v>1</v>
      </c>
      <c r="KY59" s="25">
        <f>IF(ISBLANK(LitRev!KY59),".",LitRev!KY59)</f>
        <v>1</v>
      </c>
      <c r="KZ59" s="25">
        <f>IF(ISBLANK(LitRev!KZ59),".",LitRev!KZ59)</f>
        <v>1</v>
      </c>
      <c r="LA59" s="25">
        <f>IF(ISBLANK(LitRev!LA59),".",LitRev!LA59)</f>
        <v>1</v>
      </c>
      <c r="LB59" s="25">
        <f>IF(ISBLANK(LitRev!LB59),".",LitRev!LB59)</f>
        <v>1</v>
      </c>
      <c r="LC59" s="25">
        <f>IF(ISBLANK(LitRev!LC59),".",LitRev!LC59)</f>
        <v>1</v>
      </c>
      <c r="LD59" s="25">
        <f>IF(ISBLANK(LitRev!LD59),".",LitRev!LD59)</f>
        <v>1</v>
      </c>
      <c r="LE59" s="25">
        <f>IF(ISBLANK(LitRev!LE59),".",LitRev!LE59)</f>
        <v>0</v>
      </c>
      <c r="LF59" s="25">
        <f>IF(ISBLANK(LitRev!LF59),".",LitRev!LF59)</f>
        <v>1</v>
      </c>
      <c r="LG59" s="25">
        <f>IF(ISBLANK(LitRev!LG59),".",LitRev!LG59)</f>
        <v>0</v>
      </c>
      <c r="LH59" s="25">
        <f>IF(ISBLANK(LitRev!LH59),".",LitRev!LH59)</f>
        <v>1</v>
      </c>
      <c r="LI59" s="25">
        <f>IF(ISBLANK(LitRev!LI59),".",LitRev!LI59)</f>
        <v>0</v>
      </c>
      <c r="LJ59" s="25">
        <f>IF(ISBLANK(LitRev!LJ59),".",LitRev!LJ59)</f>
        <v>0</v>
      </c>
      <c r="LK59" s="25">
        <f>IF(ISBLANK(LitRev!LK59),".",LitRev!LK59)</f>
        <v>1</v>
      </c>
      <c r="LL59" s="25">
        <f>IF(ISBLANK(LitRev!LL59),".",LitRev!LL59)</f>
        <v>1</v>
      </c>
      <c r="LM59" s="25">
        <f>IF(ISBLANK(LitRev!LM59),".",LitRev!LM59)</f>
        <v>1</v>
      </c>
      <c r="LN59" s="25">
        <f>IF(ISBLANK(LitRev!LN59),".",LitRev!LN59)</f>
        <v>1</v>
      </c>
      <c r="LO59" s="25">
        <f>IF(ISBLANK(LitRev!LO59),".",LitRev!LO59)</f>
        <v>1</v>
      </c>
      <c r="LP59" s="25">
        <f>IF(ISBLANK(LitRev!LP59),".",LitRev!LP59)</f>
        <v>1</v>
      </c>
      <c r="LQ59" s="25">
        <f>IF(ISBLANK(LitRev!LQ59),".",LitRev!LQ59)</f>
        <v>1</v>
      </c>
      <c r="LR59" s="25">
        <f>IF(ISBLANK(LitRev!LR59),".",LitRev!LR59)</f>
        <v>1</v>
      </c>
      <c r="LS59" s="25">
        <f>IF(ISBLANK(LitRev!LS59),".",LitRev!LS59)</f>
        <v>1</v>
      </c>
      <c r="LT59" s="25">
        <f>IF(ISBLANK(LitRev!LT59),".",LitRev!LT59)</f>
        <v>1</v>
      </c>
      <c r="LU59" s="25">
        <f>IF(ISBLANK(LitRev!LU59),".",LitRev!LU59)</f>
        <v>1</v>
      </c>
      <c r="LV59" s="25">
        <f>IF(ISBLANK(LitRev!LV59),".",LitRev!LV59)</f>
        <v>1</v>
      </c>
      <c r="LW59" s="25">
        <f>IF(ISBLANK(LitRev!LW59),".",LitRev!LW59)</f>
        <v>1</v>
      </c>
      <c r="LX59" s="25">
        <f>IF(ISBLANK(LitRev!LX59),".",LitRev!LX59)</f>
        <v>1</v>
      </c>
      <c r="LY59" s="25">
        <f>IF(ISBLANK(LitRev!LY59),".",LitRev!LY59)</f>
        <v>1</v>
      </c>
      <c r="LZ59" s="25">
        <f>IF(ISBLANK(LitRev!LZ59),".",LitRev!LZ59)</f>
        <v>1</v>
      </c>
      <c r="MA59" s="25">
        <f>IF(ISBLANK(LitRev!MA59),".",LitRev!MA59)</f>
        <v>1</v>
      </c>
      <c r="MB59" s="25">
        <f>IF(ISBLANK(LitRev!MB59),".",LitRev!MB59)</f>
        <v>1</v>
      </c>
      <c r="MC59" s="25">
        <f>IF(ISBLANK(LitRev!MC59),".",LitRev!MC59)</f>
        <v>1</v>
      </c>
      <c r="MD59" s="25">
        <f>IF(ISBLANK(LitRev!MD59),".",LitRev!MD59)</f>
        <v>1</v>
      </c>
      <c r="ME59" s="25">
        <f>IF(ISBLANK(LitRev!ME59),".",LitRev!ME59)</f>
        <v>0</v>
      </c>
      <c r="MF59" s="25">
        <f>IF(ISBLANK(LitRev!MF59),".",LitRev!MF59)</f>
        <v>1</v>
      </c>
      <c r="MG59" s="25">
        <f>IF(ISBLANK(LitRev!MG59),".",LitRev!MG59)</f>
        <v>1</v>
      </c>
      <c r="MH59" s="25">
        <f>IF(ISBLANK(LitRev!MH59),".",LitRev!MH59)</f>
        <v>0</v>
      </c>
      <c r="MI59" s="25">
        <f>IF(ISBLANK(LitRev!MI59),".",LitRev!MI59)</f>
        <v>1</v>
      </c>
      <c r="MJ59" s="25">
        <f>IF(ISBLANK(LitRev!MJ59),".",LitRev!MJ59)</f>
        <v>1</v>
      </c>
      <c r="MK59" s="25">
        <f>IF(ISBLANK(LitRev!MK59),".",LitRev!MK59)</f>
        <v>1</v>
      </c>
      <c r="ML59" s="25">
        <f>IF(ISBLANK(LitRev!ML59),".",LitRev!ML59)</f>
        <v>1</v>
      </c>
      <c r="MM59" s="25">
        <f>IF(ISBLANK(LitRev!MM59),".",LitRev!MM59)</f>
        <v>1</v>
      </c>
      <c r="MN59" s="25">
        <f>IF(ISBLANK(LitRev!MN59),".",LitRev!MN59)</f>
        <v>1</v>
      </c>
      <c r="MO59" s="25">
        <f>IF(ISBLANK(LitRev!MO59),".",LitRev!MO59)</f>
        <v>1</v>
      </c>
      <c r="MP59" s="25">
        <f>IF(ISBLANK(LitRev!MP59),".",LitRev!MP59)</f>
        <v>1</v>
      </c>
      <c r="MQ59" s="25">
        <f>IF(ISBLANK(LitRev!MQ59),".",LitRev!MQ59)</f>
        <v>1</v>
      </c>
      <c r="MR59" s="25">
        <f>IF(ISBLANK(LitRev!MR59),".",LitRev!MR59)</f>
        <v>1</v>
      </c>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5"/>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5"/>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5"/>
      <c r="RK59" s="25"/>
      <c r="RL59" s="25"/>
      <c r="RM59" s="25"/>
      <c r="RN59" s="25"/>
      <c r="RO59" s="25"/>
    </row>
    <row r="60" spans="1:483" x14ac:dyDescent="0.25">
      <c r="A60" s="49" t="s">
        <v>1117</v>
      </c>
      <c r="B60" t="s">
        <v>1945</v>
      </c>
      <c r="C60" s="25">
        <f>IF(ISBLANK(LitRev!C60),".",LitRev!C60)</f>
        <v>1</v>
      </c>
      <c r="D60" s="25">
        <f>IF(ISBLANK(LitRev!D60),".",LitRev!D60)</f>
        <v>1</v>
      </c>
      <c r="E60" s="25">
        <f>IF(ISBLANK(LitRev!E60),".",LitRev!E60)</f>
        <v>0</v>
      </c>
      <c r="F60" s="25">
        <f>IF(ISBLANK(LitRev!F60),".",LitRev!F60)</f>
        <v>0</v>
      </c>
      <c r="G60" s="25">
        <f>IF(ISBLANK(LitRev!G60),".",LitRev!G60)</f>
        <v>0</v>
      </c>
      <c r="H60" s="25">
        <f>IF(ISBLANK(LitRev!H60),".",LitRev!H60)</f>
        <v>0</v>
      </c>
      <c r="I60" s="25">
        <f>IF(ISBLANK(LitRev!I60),".",LitRev!I60)</f>
        <v>0</v>
      </c>
      <c r="J60" s="25">
        <f>IF(ISBLANK(LitRev!J60),".",LitRev!J60)</f>
        <v>0</v>
      </c>
      <c r="K60" s="25">
        <f>IF(ISBLANK(LitRev!K60),".",LitRev!K60)</f>
        <v>0</v>
      </c>
      <c r="L60" s="25">
        <f>IF(ISBLANK(LitRev!L60),".",LitRev!L60)</f>
        <v>0</v>
      </c>
      <c r="M60" s="25">
        <f>IF(ISBLANK(LitRev!M60),".",LitRev!M60)</f>
        <v>0</v>
      </c>
      <c r="N60" s="25">
        <f>IF(ISBLANK(LitRev!N60),".",LitRev!N60)</f>
        <v>0</v>
      </c>
      <c r="O60" s="25">
        <f>IF(ISBLANK(LitRev!O60),".",LitRev!O60)</f>
        <v>0</v>
      </c>
      <c r="P60" s="25">
        <f>IF(ISBLANK(LitRev!P60),".",LitRev!P60)</f>
        <v>0</v>
      </c>
      <c r="Q60" s="25">
        <f>IF(ISBLANK(LitRev!Q60),".",LitRev!Q60)</f>
        <v>0</v>
      </c>
      <c r="R60" s="25">
        <f>IF(ISBLANK(LitRev!R60),".",LitRev!R60)</f>
        <v>0</v>
      </c>
      <c r="S60" s="25">
        <f>IF(ISBLANK(LitRev!S60),".",LitRev!S60)</f>
        <v>0</v>
      </c>
      <c r="T60" s="25">
        <f>IF(ISBLANK(LitRev!T60),".",LitRev!T60)</f>
        <v>0</v>
      </c>
      <c r="U60" s="25">
        <f>IF(ISBLANK(LitRev!U60),".",LitRev!U60)</f>
        <v>0</v>
      </c>
      <c r="V60" s="25">
        <f>IF(ISBLANK(LitRev!V60),".",LitRev!V60)</f>
        <v>0</v>
      </c>
      <c r="W60" s="25">
        <f>IF(ISBLANK(LitRev!W60),".",LitRev!W60)</f>
        <v>0</v>
      </c>
      <c r="X60" s="25">
        <f>IF(ISBLANK(LitRev!X60),".",LitRev!X60)</f>
        <v>0</v>
      </c>
      <c r="Y60" s="25">
        <f>IF(ISBLANK(LitRev!Y60),".",LitRev!Y60)</f>
        <v>0</v>
      </c>
      <c r="Z60" s="25">
        <f>IF(ISBLANK(LitRev!Z60),".",LitRev!Z60)</f>
        <v>0</v>
      </c>
      <c r="AA60" s="25">
        <f>IF(ISBLANK(LitRev!AA60),".",LitRev!AA60)</f>
        <v>0</v>
      </c>
      <c r="AB60" s="25">
        <f>IF(ISBLANK(LitRev!AB60),".",LitRev!AB60)</f>
        <v>0</v>
      </c>
      <c r="AC60" s="25">
        <f>IF(ISBLANK(LitRev!AC60),".",LitRev!AC60)</f>
        <v>0</v>
      </c>
      <c r="AD60" s="25">
        <f>IF(ISBLANK(LitRev!AD60),".",LitRev!AD60)</f>
        <v>0</v>
      </c>
      <c r="AE60" s="25">
        <f>IF(ISBLANK(LitRev!AE60),".",LitRev!AE60)</f>
        <v>0</v>
      </c>
      <c r="AF60" s="25">
        <f>IF(ISBLANK(LitRev!AF60),".",LitRev!AF60)</f>
        <v>0</v>
      </c>
      <c r="AG60" s="25">
        <f>IF(ISBLANK(LitRev!AG60),".",LitRev!AG60)</f>
        <v>0</v>
      </c>
      <c r="AH60" s="25">
        <f>IF(ISBLANK(LitRev!AH60),".",LitRev!AH60)</f>
        <v>0</v>
      </c>
      <c r="AI60" s="25">
        <f>IF(ISBLANK(LitRev!AI60),".",LitRev!AI60)</f>
        <v>0</v>
      </c>
      <c r="AJ60" s="25">
        <f>IF(ISBLANK(LitRev!AJ60),".",LitRev!AJ60)</f>
        <v>0</v>
      </c>
      <c r="AK60" s="25">
        <f>IF(ISBLANK(LitRev!AK60),".",LitRev!AK60)</f>
        <v>0</v>
      </c>
      <c r="AL60" s="25">
        <f>IF(ISBLANK(LitRev!AL60),".",LitRev!AL60)</f>
        <v>0</v>
      </c>
      <c r="AM60" s="25">
        <f>IF(ISBLANK(LitRev!AM60),".",LitRev!AM60)</f>
        <v>0</v>
      </c>
      <c r="AN60" s="25">
        <f>IF(ISBLANK(LitRev!AN60),".",LitRev!AN60)</f>
        <v>0</v>
      </c>
      <c r="AO60" s="25">
        <f>IF(ISBLANK(LitRev!AO60),".",LitRev!AO60)</f>
        <v>1</v>
      </c>
      <c r="AP60" s="25">
        <f>IF(ISBLANK(LitRev!AP60),".",LitRev!AP60)</f>
        <v>1</v>
      </c>
      <c r="AQ60" s="25">
        <f>IF(ISBLANK(LitRev!AQ60),".",LitRev!AQ60)</f>
        <v>0</v>
      </c>
      <c r="AR60" s="25">
        <f>IF(ISBLANK(LitRev!AR60),".",LitRev!AR60)</f>
        <v>0</v>
      </c>
      <c r="AS60" s="25">
        <f>IF(ISBLANK(LitRev!AS60),".",LitRev!AS60)</f>
        <v>0</v>
      </c>
      <c r="AT60" s="25">
        <f>IF(ISBLANK(LitRev!AT60),".",LitRev!AT60)</f>
        <v>0</v>
      </c>
      <c r="AU60" s="25">
        <f>IF(ISBLANK(LitRev!AU60),".",LitRev!AU60)</f>
        <v>0</v>
      </c>
      <c r="AV60" s="25">
        <f>IF(ISBLANK(LitRev!AV60),".",LitRev!AV60)</f>
        <v>0</v>
      </c>
      <c r="AW60" s="25">
        <f>IF(ISBLANK(LitRev!AW60),".",LitRev!AW60)</f>
        <v>0</v>
      </c>
      <c r="AX60" s="25">
        <f>IF(ISBLANK(LitRev!AX60),".",LitRev!AX60)</f>
        <v>0</v>
      </c>
      <c r="AY60" s="25">
        <f>IF(ISBLANK(LitRev!AY60),".",LitRev!AY60)</f>
        <v>1</v>
      </c>
      <c r="AZ60" s="25">
        <f>IF(ISBLANK(LitRev!AZ60),".",LitRev!AZ60)</f>
        <v>1</v>
      </c>
      <c r="BA60" s="25">
        <f>IF(ISBLANK(LitRev!BA60),".",LitRev!BA60)</f>
        <v>0</v>
      </c>
      <c r="BB60" s="25">
        <f>IF(ISBLANK(LitRev!BB60),".",LitRev!BB60)</f>
        <v>0</v>
      </c>
      <c r="BC60" s="25">
        <f>IF(ISBLANK(LitRev!BC60),".",LitRev!BC60)</f>
        <v>0</v>
      </c>
      <c r="BD60" s="25">
        <f>IF(ISBLANK(LitRev!BD60),".",LitRev!BD60)</f>
        <v>0</v>
      </c>
      <c r="BE60" s="25">
        <f>IF(ISBLANK(LitRev!BE60),".",LitRev!BE60)</f>
        <v>0</v>
      </c>
      <c r="BF60" s="25">
        <f>IF(ISBLANK(LitRev!BF60),".",LitRev!BF60)</f>
        <v>0</v>
      </c>
      <c r="BG60" s="25">
        <f>IF(ISBLANK(LitRev!BG60),".",LitRev!BG60)</f>
        <v>1</v>
      </c>
      <c r="BH60" s="25">
        <f>IF(ISBLANK(LitRev!BH60),".",LitRev!BH60)</f>
        <v>0</v>
      </c>
      <c r="BI60" s="25">
        <f>IF(ISBLANK(LitRev!BI60),".",LitRev!BI60)</f>
        <v>0</v>
      </c>
      <c r="BJ60" s="25">
        <f>IF(ISBLANK(LitRev!BJ60),".",LitRev!BJ60)</f>
        <v>1</v>
      </c>
      <c r="BK60" s="25">
        <f>IF(ISBLANK(LitRev!BK60),".",LitRev!BK60)</f>
        <v>1</v>
      </c>
      <c r="BL60" s="25">
        <f>IF(ISBLANK(LitRev!BL60),".",LitRev!BL60)</f>
        <v>1</v>
      </c>
      <c r="BM60" s="25">
        <f>IF(ISBLANK(LitRev!BM60),".",LitRev!BM60)</f>
        <v>1</v>
      </c>
      <c r="BN60" s="25">
        <f>IF(ISBLANK(LitRev!BN60),".",LitRev!BN60)</f>
        <v>1</v>
      </c>
      <c r="BO60" s="25">
        <f>IF(ISBLANK(LitRev!BO60),".",LitRev!BO60)</f>
        <v>1</v>
      </c>
      <c r="BP60" s="25">
        <f>IF(ISBLANK(LitRev!BP60),".",LitRev!BP60)</f>
        <v>1</v>
      </c>
      <c r="BQ60" s="25">
        <f>IF(ISBLANK(LitRev!BQ60),".",LitRev!BQ60)</f>
        <v>1</v>
      </c>
      <c r="BR60" s="25">
        <f>IF(ISBLANK(LitRev!BR60),".",LitRev!BR60)</f>
        <v>1</v>
      </c>
      <c r="BS60" s="25">
        <f>IF(ISBLANK(LitRev!BS60),".",LitRev!BS60)</f>
        <v>1</v>
      </c>
      <c r="BT60" s="25">
        <f>IF(ISBLANK(LitRev!BT60),".",LitRev!BT60)</f>
        <v>0</v>
      </c>
      <c r="BU60" s="25">
        <f>IF(ISBLANK(LitRev!BU60),".",LitRev!BU60)</f>
        <v>0</v>
      </c>
      <c r="BV60" s="25">
        <f>IF(ISBLANK(LitRev!BV60),".",LitRev!BV60)</f>
        <v>0</v>
      </c>
      <c r="BW60" s="25">
        <f>IF(ISBLANK(LitRev!BW60),".",LitRev!BW60)</f>
        <v>0</v>
      </c>
      <c r="BX60" s="25">
        <f>IF(ISBLANK(LitRev!BX60),".",LitRev!BX60)</f>
        <v>0</v>
      </c>
      <c r="BY60" s="25">
        <f>IF(ISBLANK(LitRev!BY60),".",LitRev!BY60)</f>
        <v>0</v>
      </c>
      <c r="BZ60" s="25">
        <f>IF(ISBLANK(LitRev!BZ60),".",LitRev!BZ60)</f>
        <v>0</v>
      </c>
      <c r="CA60" s="25">
        <f>IF(ISBLANK(LitRev!CA60),".",LitRev!CA60)</f>
        <v>0</v>
      </c>
      <c r="CB60" s="25">
        <f>IF(ISBLANK(LitRev!CB60),".",LitRev!CB60)</f>
        <v>1</v>
      </c>
      <c r="CC60" s="25">
        <f>IF(ISBLANK(LitRev!CC60),".",LitRev!CC60)</f>
        <v>1</v>
      </c>
      <c r="CD60" s="25">
        <f>IF(ISBLANK(LitRev!CD60),".",LitRev!CD60)</f>
        <v>1</v>
      </c>
      <c r="CE60" s="25">
        <f>IF(ISBLANK(LitRev!CE60),".",LitRev!CE60)</f>
        <v>1</v>
      </c>
      <c r="CF60" s="25">
        <f>IF(ISBLANK(LitRev!CF60),".",LitRev!CF60)</f>
        <v>1</v>
      </c>
      <c r="CG60" s="25">
        <f>IF(ISBLANK(LitRev!CG60),".",LitRev!CG60)</f>
        <v>1</v>
      </c>
      <c r="CH60" s="25">
        <f>IF(ISBLANK(LitRev!CH60),".",LitRev!CH60)</f>
        <v>1</v>
      </c>
      <c r="CI60" s="25">
        <f>IF(ISBLANK(LitRev!CI60),".",LitRev!CI60)</f>
        <v>1</v>
      </c>
      <c r="CJ60" s="25">
        <f>IF(ISBLANK(LitRev!CJ60),".",LitRev!CJ60)</f>
        <v>1</v>
      </c>
      <c r="CK60" s="25">
        <f>IF(ISBLANK(LitRev!CK60),".",LitRev!CK60)</f>
        <v>1</v>
      </c>
      <c r="CL60" s="25">
        <f>IF(ISBLANK(LitRev!CL60),".",LitRev!CL60)</f>
        <v>0</v>
      </c>
      <c r="CM60" s="25">
        <f>IF(ISBLANK(LitRev!CM60),".",LitRev!CM60)</f>
        <v>0</v>
      </c>
      <c r="CN60" s="25">
        <f>IF(ISBLANK(LitRev!CN60),".",LitRev!CN60)</f>
        <v>0</v>
      </c>
      <c r="CO60" s="25">
        <f>IF(ISBLANK(LitRev!CO60),".",LitRev!CO60)</f>
        <v>0</v>
      </c>
      <c r="CP60" s="25">
        <f>IF(ISBLANK(LitRev!CP60),".",LitRev!CP60)</f>
        <v>0</v>
      </c>
      <c r="CQ60" s="25">
        <f>IF(ISBLANK(LitRev!CQ60),".",LitRev!CQ60)</f>
        <v>1</v>
      </c>
      <c r="CR60" s="25">
        <f>IF(ISBLANK(LitRev!CR60),".",LitRev!CR60)</f>
        <v>1</v>
      </c>
      <c r="CS60" s="25">
        <f>IF(ISBLANK(LitRev!CS60),".",LitRev!CS60)</f>
        <v>1</v>
      </c>
      <c r="CT60" s="25">
        <f>IF(ISBLANK(LitRev!CT60),".",LitRev!CT60)</f>
        <v>1</v>
      </c>
      <c r="CU60" s="25">
        <f>IF(ISBLANK(LitRev!CU60),".",LitRev!CU60)</f>
        <v>1</v>
      </c>
      <c r="CV60" s="25">
        <f>IF(ISBLANK(LitRev!CV60),".",LitRev!CV60)</f>
        <v>1</v>
      </c>
      <c r="CW60" s="25">
        <f>IF(ISBLANK(LitRev!CW60),".",LitRev!CW60)</f>
        <v>1</v>
      </c>
      <c r="CX60" s="25">
        <f>IF(ISBLANK(LitRev!CX60),".",LitRev!CX60)</f>
        <v>1</v>
      </c>
      <c r="CY60" s="25">
        <f>IF(ISBLANK(LitRev!CY60),".",LitRev!CY60)</f>
        <v>1</v>
      </c>
      <c r="CZ60" s="25">
        <f>IF(ISBLANK(LitRev!CZ60),".",LitRev!CZ60)</f>
        <v>1</v>
      </c>
      <c r="DA60" s="25">
        <f>IF(ISBLANK(LitRev!DA60),".",LitRev!DA60)</f>
        <v>1</v>
      </c>
      <c r="DB60" s="25">
        <f>IF(ISBLANK(LitRev!DB60),".",LitRev!DB60)</f>
        <v>1</v>
      </c>
      <c r="DC60" s="25">
        <f>IF(ISBLANK(LitRev!DC60),".",LitRev!DC60)</f>
        <v>1</v>
      </c>
      <c r="DD60" s="25">
        <f>IF(ISBLANK(LitRev!DD60),".",LitRev!DD60)</f>
        <v>1</v>
      </c>
      <c r="DE60" s="25">
        <f>IF(ISBLANK(LitRev!DE60),".",LitRev!DE60)</f>
        <v>1</v>
      </c>
      <c r="DF60" s="25">
        <f>IF(ISBLANK(LitRev!DF60),".",LitRev!DF60)</f>
        <v>1</v>
      </c>
      <c r="DG60" s="25">
        <f>IF(ISBLANK(LitRev!DG60),".",LitRev!DG60)</f>
        <v>1</v>
      </c>
      <c r="DH60" s="25">
        <f>IF(ISBLANK(LitRev!DH60),".",LitRev!DH60)</f>
        <v>1</v>
      </c>
      <c r="DI60" s="25">
        <f>IF(ISBLANK(LitRev!DI60),".",LitRev!DI60)</f>
        <v>0</v>
      </c>
      <c r="DJ60" s="25">
        <f>IF(ISBLANK(LitRev!DJ60),".",LitRev!DJ60)</f>
        <v>1</v>
      </c>
      <c r="DK60" s="25">
        <f>IF(ISBLANK(LitRev!DK60),".",LitRev!DK60)</f>
        <v>1</v>
      </c>
      <c r="DL60" s="25">
        <f>IF(ISBLANK(LitRev!DL60),".",LitRev!DL60)</f>
        <v>1</v>
      </c>
      <c r="DM60" s="25">
        <f>IF(ISBLANK(LitRev!DM60),".",LitRev!DM60)</f>
        <v>1</v>
      </c>
      <c r="DN60" s="25">
        <f>IF(ISBLANK(LitRev!DN60),".",LitRev!DN60)</f>
        <v>1</v>
      </c>
      <c r="DO60" s="25">
        <f>IF(ISBLANK(LitRev!DO60),".",LitRev!DO60)</f>
        <v>1</v>
      </c>
      <c r="DP60" s="25">
        <f>IF(ISBLANK(LitRev!DP60),".",LitRev!DP60)</f>
        <v>1</v>
      </c>
      <c r="DQ60" s="25">
        <f>IF(ISBLANK(LitRev!DQ60),".",LitRev!DQ60)</f>
        <v>1</v>
      </c>
      <c r="DR60" s="25">
        <f>IF(ISBLANK(LitRev!DR60),".",LitRev!DR60)</f>
        <v>1</v>
      </c>
      <c r="DS60" s="25">
        <f>IF(ISBLANK(LitRev!DS60),".",LitRev!DS60)</f>
        <v>1</v>
      </c>
      <c r="DT60" s="25">
        <f>IF(ISBLANK(LitRev!DT60),".",LitRev!DT60)</f>
        <v>1</v>
      </c>
      <c r="DU60" s="25">
        <f>IF(ISBLANK(LitRev!DU60),".",LitRev!DU60)</f>
        <v>1</v>
      </c>
      <c r="DV60" s="25">
        <f>IF(ISBLANK(LitRev!DV60),".",LitRev!DV60)</f>
        <v>1</v>
      </c>
      <c r="DW60" s="25">
        <f>IF(ISBLANK(LitRev!DW60),".",LitRev!DW60)</f>
        <v>1</v>
      </c>
      <c r="DX60" s="25">
        <f>IF(ISBLANK(LitRev!DX60),".",LitRev!DX60)</f>
        <v>1</v>
      </c>
      <c r="DY60" s="25">
        <f>IF(ISBLANK(LitRev!DY60),".",LitRev!DY60)</f>
        <v>1</v>
      </c>
      <c r="DZ60" s="25">
        <f>IF(ISBLANK(LitRev!DZ60),".",LitRev!DZ60)</f>
        <v>1</v>
      </c>
      <c r="EA60" s="25">
        <f>IF(ISBLANK(LitRev!EA60),".",LitRev!EA60)</f>
        <v>1</v>
      </c>
      <c r="EB60" s="25">
        <f>IF(ISBLANK(LitRev!EB60),".",LitRev!EB60)</f>
        <v>1</v>
      </c>
      <c r="EC60" s="25">
        <f>IF(ISBLANK(LitRev!EC60),".",LitRev!EC60)</f>
        <v>1</v>
      </c>
      <c r="ED60" s="25">
        <f>IF(ISBLANK(LitRev!ED60),".",LitRev!ED60)</f>
        <v>1</v>
      </c>
      <c r="EE60" s="25">
        <f>IF(ISBLANK(LitRev!EE60),".",LitRev!EE60)</f>
        <v>1</v>
      </c>
      <c r="EF60" s="25">
        <f>IF(ISBLANK(LitRev!EF60),".",LitRev!EF60)</f>
        <v>1</v>
      </c>
      <c r="EG60" s="25">
        <f>IF(ISBLANK(LitRev!EG60),".",LitRev!EG60)</f>
        <v>1</v>
      </c>
      <c r="EH60" s="25">
        <f>IF(ISBLANK(LitRev!EH60),".",LitRev!EH60)</f>
        <v>1</v>
      </c>
      <c r="EI60" s="25">
        <f>IF(ISBLANK(LitRev!EI60),".",LitRev!EI60)</f>
        <v>1</v>
      </c>
      <c r="EJ60" s="25">
        <f>IF(ISBLANK(LitRev!EJ60),".",LitRev!EJ60)</f>
        <v>0</v>
      </c>
      <c r="EK60" s="25">
        <f>IF(ISBLANK(LitRev!EK60),".",LitRev!EK60)</f>
        <v>0</v>
      </c>
      <c r="EL60" s="25">
        <f>IF(ISBLANK(LitRev!EL60),".",LitRev!EL60)</f>
        <v>0</v>
      </c>
      <c r="EM60" s="25">
        <f>IF(ISBLANK(LitRev!EM60),".",LitRev!EM60)</f>
        <v>0</v>
      </c>
      <c r="EN60" s="25">
        <f>IF(ISBLANK(LitRev!EN60),".",LitRev!EN60)</f>
        <v>0</v>
      </c>
      <c r="EO60" s="25">
        <f>IF(ISBLANK(LitRev!EO60),".",LitRev!EO60)</f>
        <v>0</v>
      </c>
      <c r="EP60" s="25">
        <f>IF(ISBLANK(LitRev!EP60),".",LitRev!EP60)</f>
        <v>0</v>
      </c>
      <c r="EQ60" s="25">
        <f>IF(ISBLANK(LitRev!EQ60),".",LitRev!EQ60)</f>
        <v>0</v>
      </c>
      <c r="ER60" s="25">
        <f>IF(ISBLANK(LitRev!ER60),".",LitRev!ER60)</f>
        <v>0</v>
      </c>
      <c r="ES60" s="25">
        <f>IF(ISBLANK(LitRev!ES60),".",LitRev!ES60)</f>
        <v>0</v>
      </c>
      <c r="ET60" s="25">
        <f>IF(ISBLANK(LitRev!ET60),".",LitRev!ET60)</f>
        <v>0</v>
      </c>
      <c r="EU60" s="25">
        <f>IF(ISBLANK(LitRev!EU60),".",LitRev!EU60)</f>
        <v>0</v>
      </c>
      <c r="EV60" s="25">
        <f>IF(ISBLANK(LitRev!EV60),".",LitRev!EV60)</f>
        <v>0</v>
      </c>
      <c r="EW60" s="25">
        <f>IF(ISBLANK(LitRev!EW60),".",LitRev!EW60)</f>
        <v>0</v>
      </c>
      <c r="EX60" s="25">
        <f>IF(ISBLANK(LitRev!EX60),".",LitRev!EX60)</f>
        <v>0</v>
      </c>
      <c r="EY60" s="25">
        <f>IF(ISBLANK(LitRev!EY60),".",LitRev!EY60)</f>
        <v>0</v>
      </c>
      <c r="EZ60" s="25">
        <f>IF(ISBLANK(LitRev!EZ60),".",LitRev!EZ60)</f>
        <v>0</v>
      </c>
      <c r="FA60" s="25">
        <f>IF(ISBLANK(LitRev!FA60),".",LitRev!FA60)</f>
        <v>0</v>
      </c>
      <c r="FB60" s="25">
        <f>IF(ISBLANK(LitRev!FB60),".",LitRev!FB60)</f>
        <v>0</v>
      </c>
      <c r="FC60" s="25">
        <f>IF(ISBLANK(LitRev!FC60),".",LitRev!FC60)</f>
        <v>0</v>
      </c>
      <c r="FD60" s="25">
        <f>IF(ISBLANK(LitRev!FD60),".",LitRev!FD60)</f>
        <v>0</v>
      </c>
      <c r="FE60" s="25">
        <f>IF(ISBLANK(LitRev!FE60),".",LitRev!FE60)</f>
        <v>0</v>
      </c>
      <c r="FF60" s="25">
        <f>IF(ISBLANK(LitRev!FF60),".",LitRev!FF60)</f>
        <v>0</v>
      </c>
      <c r="FG60" s="25">
        <f>IF(ISBLANK(LitRev!FG60),".",LitRev!FG60)</f>
        <v>0</v>
      </c>
      <c r="FH60" s="25">
        <f>IF(ISBLANK(LitRev!FH60),".",LitRev!FH60)</f>
        <v>0</v>
      </c>
      <c r="FI60" s="25">
        <f>IF(ISBLANK(LitRev!FI60),".",LitRev!FI60)</f>
        <v>0</v>
      </c>
      <c r="FJ60" s="25">
        <f>IF(ISBLANK(LitRev!FJ60),".",LitRev!FJ60)</f>
        <v>0</v>
      </c>
      <c r="FK60" s="25">
        <f>IF(ISBLANK(LitRev!FK60),".",LitRev!FK60)</f>
        <v>0</v>
      </c>
      <c r="FL60" s="25">
        <f>IF(ISBLANK(LitRev!FL60),".",LitRev!FL60)</f>
        <v>0</v>
      </c>
      <c r="FM60" s="25">
        <f>IF(ISBLANK(LitRev!FM60),".",LitRev!FM60)</f>
        <v>0</v>
      </c>
      <c r="FN60" s="25">
        <f>IF(ISBLANK(LitRev!FN60),".",LitRev!FN60)</f>
        <v>0</v>
      </c>
      <c r="FO60" s="25">
        <f>IF(ISBLANK(LitRev!FO60),".",LitRev!FO60)</f>
        <v>1</v>
      </c>
      <c r="FP60" s="25">
        <f>IF(ISBLANK(LitRev!FP60),".",LitRev!FP60)</f>
        <v>1</v>
      </c>
      <c r="FQ60" s="25">
        <f>IF(ISBLANK(LitRev!FQ60),".",LitRev!FQ60)</f>
        <v>0</v>
      </c>
      <c r="FR60" s="25">
        <f>IF(ISBLANK(LitRev!FR60),".",LitRev!FR60)</f>
        <v>0</v>
      </c>
      <c r="FS60" s="25">
        <f>IF(ISBLANK(LitRev!FS60),".",LitRev!FS60)</f>
        <v>0</v>
      </c>
      <c r="FT60" s="25">
        <f>IF(ISBLANK(LitRev!FT60),".",LitRev!FT60)</f>
        <v>0</v>
      </c>
      <c r="FU60" s="25">
        <f>IF(ISBLANK(LitRev!FU60),".",LitRev!FU60)</f>
        <v>0</v>
      </c>
      <c r="FV60" s="25">
        <f>IF(ISBLANK(LitRev!FV60),".",LitRev!FV60)</f>
        <v>0</v>
      </c>
      <c r="FW60" s="25">
        <f>IF(ISBLANK(LitRev!FW60),".",LitRev!FW60)</f>
        <v>0</v>
      </c>
      <c r="FX60" s="25">
        <f>IF(ISBLANK(LitRev!FX60),".",LitRev!FX60)</f>
        <v>1</v>
      </c>
      <c r="FY60" s="25">
        <f>IF(ISBLANK(LitRev!FY60),".",LitRev!FY60)</f>
        <v>1</v>
      </c>
      <c r="FZ60" s="25">
        <f>IF(ISBLANK(LitRev!FZ60),".",LitRev!FZ60)</f>
        <v>1</v>
      </c>
      <c r="GA60" s="25">
        <f>IF(ISBLANK(LitRev!GA60),".",LitRev!GA60)</f>
        <v>1</v>
      </c>
      <c r="GB60" s="25">
        <f>IF(ISBLANK(LitRev!GB60),".",LitRev!GB60)</f>
        <v>1</v>
      </c>
      <c r="GC60" s="25">
        <f>IF(ISBLANK(LitRev!GC60),".",LitRev!GC60)</f>
        <v>1</v>
      </c>
      <c r="GD60" s="25">
        <f>IF(ISBLANK(LitRev!GD60),".",LitRev!GD60)</f>
        <v>1</v>
      </c>
      <c r="GE60" s="25">
        <f>IF(ISBLANK(LitRev!GE60),".",LitRev!GE60)</f>
        <v>0</v>
      </c>
      <c r="GF60" s="25">
        <f>IF(ISBLANK(LitRev!GF60),".",LitRev!GF60)</f>
        <v>0</v>
      </c>
      <c r="GG60" s="25">
        <f>IF(ISBLANK(LitRev!GG60),".",LitRev!GG60)</f>
        <v>0</v>
      </c>
      <c r="GH60" s="25">
        <f>IF(ISBLANK(LitRev!GH60),".",LitRev!GH60)</f>
        <v>1</v>
      </c>
      <c r="GI60" s="25">
        <f>IF(ISBLANK(LitRev!GI60),".",LitRev!GI60)</f>
        <v>1</v>
      </c>
      <c r="GJ60" s="25">
        <f>IF(ISBLANK(LitRev!GJ60),".",LitRev!GJ60)</f>
        <v>1</v>
      </c>
      <c r="GK60" s="25">
        <f>IF(ISBLANK(LitRev!GK60),".",LitRev!GK60)</f>
        <v>1</v>
      </c>
      <c r="GL60" s="25">
        <f>IF(ISBLANK(LitRev!GL60),".",LitRev!GL60)</f>
        <v>1</v>
      </c>
      <c r="GM60" s="25">
        <f>IF(ISBLANK(LitRev!GM60),".",LitRev!GM60)</f>
        <v>1</v>
      </c>
      <c r="GN60" s="25">
        <f>IF(ISBLANK(LitRev!GN60),".",LitRev!GN60)</f>
        <v>1</v>
      </c>
      <c r="GO60" s="25">
        <f>IF(ISBLANK(LitRev!GO60),".",LitRev!GO60)</f>
        <v>1</v>
      </c>
      <c r="GP60" s="25">
        <f>IF(ISBLANK(LitRev!GP60),".",LitRev!GP60)</f>
        <v>1</v>
      </c>
      <c r="GQ60" s="25">
        <f>IF(ISBLANK(LitRev!GQ60),".",LitRev!GQ60)</f>
        <v>1</v>
      </c>
      <c r="GR60" s="25">
        <f>IF(ISBLANK(LitRev!GR60),".",LitRev!GR60)</f>
        <v>1</v>
      </c>
      <c r="GS60" s="25">
        <f>IF(ISBLANK(LitRev!GS60),".",LitRev!GS60)</f>
        <v>1</v>
      </c>
      <c r="GT60" s="25">
        <f>IF(ISBLANK(LitRev!GT60),".",LitRev!GT60)</f>
        <v>0</v>
      </c>
      <c r="GU60" s="25">
        <f>IF(ISBLANK(LitRev!GU60),".",LitRev!GU60)</f>
        <v>0</v>
      </c>
      <c r="GV60" s="25">
        <f>IF(ISBLANK(LitRev!GV60),".",LitRev!GV60)</f>
        <v>0</v>
      </c>
      <c r="GW60" s="25">
        <f>IF(ISBLANK(LitRev!GW60),".",LitRev!GW60)</f>
        <v>0</v>
      </c>
      <c r="GX60" s="25">
        <f>IF(ISBLANK(LitRev!GX60),".",LitRev!GX60)</f>
        <v>0</v>
      </c>
      <c r="GY60" s="25">
        <f>IF(ISBLANK(LitRev!GY60),".",LitRev!GY60)</f>
        <v>0</v>
      </c>
      <c r="GZ60" s="25">
        <f>IF(ISBLANK(LitRev!GZ60),".",LitRev!GZ60)</f>
        <v>0</v>
      </c>
      <c r="HA60" s="25">
        <f>IF(ISBLANK(LitRev!HA60),".",LitRev!HA60)</f>
        <v>1</v>
      </c>
      <c r="HB60" s="25">
        <f>IF(ISBLANK(LitRev!HB60),".",LitRev!HB60)</f>
        <v>0</v>
      </c>
      <c r="HC60" s="25">
        <f>IF(ISBLANK(LitRev!HC60),".",LitRev!HC60)</f>
        <v>0</v>
      </c>
      <c r="HD60" s="25">
        <f>IF(ISBLANK(LitRev!HD60),".",LitRev!HD60)</f>
        <v>0</v>
      </c>
      <c r="HE60" s="25">
        <f>IF(ISBLANK(LitRev!HE60),".",LitRev!HE60)</f>
        <v>0</v>
      </c>
      <c r="HF60" s="25">
        <f>IF(ISBLANK(LitRev!HF60),".",LitRev!HF60)</f>
        <v>0</v>
      </c>
      <c r="HG60" s="25">
        <f>IF(ISBLANK(LitRev!HG60),".",LitRev!HG60)</f>
        <v>1</v>
      </c>
      <c r="HH60" s="25">
        <f>IF(ISBLANK(LitRev!HH60),".",LitRev!HH60)</f>
        <v>1</v>
      </c>
      <c r="HI60" s="25">
        <f>IF(ISBLANK(LitRev!HI60),".",LitRev!HI60)</f>
        <v>1</v>
      </c>
      <c r="HJ60" s="25">
        <f>IF(ISBLANK(LitRev!HJ60),".",LitRev!HJ60)</f>
        <v>1</v>
      </c>
      <c r="HK60" s="25">
        <f>IF(ISBLANK(LitRev!HK60),".",LitRev!HK60)</f>
        <v>0</v>
      </c>
      <c r="HL60" s="25">
        <f>IF(ISBLANK(LitRev!HL60),".",LitRev!HL60)</f>
        <v>0</v>
      </c>
      <c r="HM60" s="25">
        <f>IF(ISBLANK(LitRev!HM60),".",LitRev!HM60)</f>
        <v>0</v>
      </c>
      <c r="HN60" s="25">
        <f>IF(ISBLANK(LitRev!HN60),".",LitRev!HN60)</f>
        <v>0</v>
      </c>
      <c r="HO60" s="25">
        <f>IF(ISBLANK(LitRev!HO60),".",LitRev!HO60)</f>
        <v>0</v>
      </c>
      <c r="HP60" s="25">
        <f>IF(ISBLANK(LitRev!HP60),".",LitRev!HP60)</f>
        <v>0</v>
      </c>
      <c r="HQ60" s="25">
        <f>IF(ISBLANK(LitRev!HQ60),".",LitRev!HQ60)</f>
        <v>0</v>
      </c>
      <c r="HR60" s="25">
        <f>IF(ISBLANK(LitRev!HR60),".",LitRev!HR60)</f>
        <v>0</v>
      </c>
      <c r="HS60" s="25">
        <f>IF(ISBLANK(LitRev!HS60),".",LitRev!HS60)</f>
        <v>0</v>
      </c>
      <c r="HT60" s="25">
        <f>IF(ISBLANK(LitRev!HT60),".",LitRev!HT60)</f>
        <v>0</v>
      </c>
      <c r="HU60" s="25">
        <f>IF(ISBLANK(LitRev!HU60),".",LitRev!HU60)</f>
        <v>1</v>
      </c>
      <c r="HV60" s="25">
        <f>IF(ISBLANK(LitRev!HV60),".",LitRev!HV60)</f>
        <v>1</v>
      </c>
      <c r="HW60" s="25">
        <f>IF(ISBLANK(LitRev!HW60),".",LitRev!HW60)</f>
        <v>0</v>
      </c>
      <c r="HX60" s="25">
        <f>IF(ISBLANK(LitRev!HX60),".",LitRev!HX60)</f>
        <v>0</v>
      </c>
      <c r="HY60" s="25">
        <f>IF(ISBLANK(LitRev!HY60),".",LitRev!HY60)</f>
        <v>0</v>
      </c>
      <c r="HZ60" s="25">
        <f>IF(ISBLANK(LitRev!HZ60),".",LitRev!HZ60)</f>
        <v>0</v>
      </c>
      <c r="IA60" s="25">
        <f>IF(ISBLANK(LitRev!IA60),".",LitRev!IA60)</f>
        <v>1</v>
      </c>
      <c r="IB60" s="25">
        <f>IF(ISBLANK(LitRev!IB60),".",LitRev!IB60)</f>
        <v>1</v>
      </c>
      <c r="IC60" s="25">
        <f>IF(ISBLANK(LitRev!IC60),".",LitRev!IC60)</f>
        <v>0</v>
      </c>
      <c r="ID60" s="25">
        <f>IF(ISBLANK(LitRev!ID60),".",LitRev!ID60)</f>
        <v>1</v>
      </c>
      <c r="IE60" s="25">
        <f>IF(ISBLANK(LitRev!IE60),".",LitRev!IE60)</f>
        <v>0</v>
      </c>
      <c r="IF60" s="25">
        <f>IF(ISBLANK(LitRev!IF60),".",LitRev!IF60)</f>
        <v>0</v>
      </c>
      <c r="IG60" s="25">
        <f>IF(ISBLANK(LitRev!IG60),".",LitRev!IG60)</f>
        <v>0</v>
      </c>
      <c r="IH60" s="25">
        <f>IF(ISBLANK(LitRev!IH60),".",LitRev!IH60)</f>
        <v>0</v>
      </c>
      <c r="II60" s="25">
        <f>IF(ISBLANK(LitRev!II60),".",LitRev!II60)</f>
        <v>0</v>
      </c>
      <c r="IJ60" s="25">
        <f>IF(ISBLANK(LitRev!IJ60),".",LitRev!IJ60)</f>
        <v>0</v>
      </c>
      <c r="IK60" s="25">
        <f>IF(ISBLANK(LitRev!IK60),".",LitRev!IK60)</f>
        <v>0</v>
      </c>
      <c r="IL60" s="25">
        <f>IF(ISBLANK(LitRev!IL60),".",LitRev!IL60)</f>
        <v>0</v>
      </c>
      <c r="IM60" s="25">
        <f>IF(ISBLANK(LitRev!IM60),".",LitRev!IM60)</f>
        <v>0</v>
      </c>
      <c r="IN60" s="25">
        <f>IF(ISBLANK(LitRev!IN60),".",LitRev!IN60)</f>
        <v>0</v>
      </c>
      <c r="IO60" s="25">
        <f>IF(ISBLANK(LitRev!IO60),".",LitRev!IO60)</f>
        <v>0</v>
      </c>
      <c r="IP60" s="25">
        <f>IF(ISBLANK(LitRev!IP60),".",LitRev!IP60)</f>
        <v>0</v>
      </c>
      <c r="IQ60" s="25">
        <f>IF(ISBLANK(LitRev!IQ60),".",LitRev!IQ60)</f>
        <v>0</v>
      </c>
      <c r="IR60" s="25">
        <f>IF(ISBLANK(LitRev!IR60),".",LitRev!IR60)</f>
        <v>0</v>
      </c>
      <c r="IS60" s="25">
        <f>IF(ISBLANK(LitRev!IS60),".",LitRev!IS60)</f>
        <v>0</v>
      </c>
      <c r="IT60" s="25">
        <f>IF(ISBLANK(LitRev!IT60),".",LitRev!IT60)</f>
        <v>0</v>
      </c>
      <c r="IU60" s="25">
        <f>IF(ISBLANK(LitRev!IU60),".",LitRev!IU60)</f>
        <v>0</v>
      </c>
      <c r="IV60" s="25">
        <f>IF(ISBLANK(LitRev!IV60),".",LitRev!IV60)</f>
        <v>0</v>
      </c>
      <c r="IW60" s="25">
        <f>IF(ISBLANK(LitRev!IW60),".",LitRev!IW60)</f>
        <v>0</v>
      </c>
      <c r="IX60" s="25">
        <f>IF(ISBLANK(LitRev!IX60),".",LitRev!IX60)</f>
        <v>0</v>
      </c>
      <c r="IY60" s="25">
        <f>IF(ISBLANK(LitRev!IY60),".",LitRev!IY60)</f>
        <v>0</v>
      </c>
      <c r="IZ60" s="25">
        <f>IF(ISBLANK(LitRev!IZ60),".",LitRev!IZ60)</f>
        <v>0</v>
      </c>
      <c r="JA60" s="25">
        <f>IF(ISBLANK(LitRev!JA60),".",LitRev!JA60)</f>
        <v>0</v>
      </c>
      <c r="JB60" s="25">
        <f>IF(ISBLANK(LitRev!JB60),".",LitRev!JB60)</f>
        <v>0</v>
      </c>
      <c r="JC60" s="25">
        <f>IF(ISBLANK(LitRev!JC60),".",LitRev!JC60)</f>
        <v>0</v>
      </c>
      <c r="JD60" s="25">
        <f>IF(ISBLANK(LitRev!JD60),".",LitRev!JD60)</f>
        <v>0</v>
      </c>
      <c r="JE60" s="25">
        <f>IF(ISBLANK(LitRev!JE60),".",LitRev!JE60)</f>
        <v>0</v>
      </c>
      <c r="JF60" s="25">
        <f>IF(ISBLANK(LitRev!JF60),".",LitRev!JF60)</f>
        <v>0</v>
      </c>
      <c r="JG60" s="25">
        <f>IF(ISBLANK(LitRev!JG60),".",LitRev!JG60)</f>
        <v>0</v>
      </c>
      <c r="JH60" s="25">
        <f>IF(ISBLANK(LitRev!JH60),".",LitRev!JH60)</f>
        <v>0</v>
      </c>
      <c r="JI60" s="25">
        <f>IF(ISBLANK(LitRev!JI60),".",LitRev!JI60)</f>
        <v>0</v>
      </c>
      <c r="JJ60" s="25">
        <f>IF(ISBLANK(LitRev!JJ60),".",LitRev!JJ60)</f>
        <v>0</v>
      </c>
      <c r="JK60" s="25">
        <f>IF(ISBLANK(LitRev!JK60),".",LitRev!JK60)</f>
        <v>0</v>
      </c>
      <c r="JL60" s="25">
        <f>IF(ISBLANK(LitRev!JL60),".",LitRev!JL60)</f>
        <v>0</v>
      </c>
      <c r="JM60" s="25">
        <f>IF(ISBLANK(LitRev!JM60),".",LitRev!JM60)</f>
        <v>0</v>
      </c>
      <c r="JN60" s="25">
        <f>IF(ISBLANK(LitRev!JN60),".",LitRev!JN60)</f>
        <v>0</v>
      </c>
      <c r="JO60" s="25">
        <f>IF(ISBLANK(LitRev!JO60),".",LitRev!JO60)</f>
        <v>0</v>
      </c>
      <c r="JP60" s="25">
        <f>IF(ISBLANK(LitRev!JP60),".",LitRev!JP60)</f>
        <v>0</v>
      </c>
      <c r="JQ60" s="25">
        <f>IF(ISBLANK(LitRev!JQ60),".",LitRev!JQ60)</f>
        <v>0</v>
      </c>
      <c r="JR60" s="25">
        <f>IF(ISBLANK(LitRev!JR60),".",LitRev!JR60)</f>
        <v>0</v>
      </c>
      <c r="JS60" s="25">
        <f>IF(ISBLANK(LitRev!JS60),".",LitRev!JS60)</f>
        <v>0</v>
      </c>
      <c r="JT60" s="25">
        <f>IF(ISBLANK(LitRev!JT60),".",LitRev!JT60)</f>
        <v>0</v>
      </c>
      <c r="JU60" s="25">
        <f>IF(ISBLANK(LitRev!JU60),".",LitRev!JU60)</f>
        <v>0</v>
      </c>
      <c r="JV60" s="25">
        <f>IF(ISBLANK(LitRev!JV60),".",LitRev!JV60)</f>
        <v>0</v>
      </c>
      <c r="JW60" s="25">
        <f>IF(ISBLANK(LitRev!JW60),".",LitRev!JW60)</f>
        <v>0</v>
      </c>
      <c r="JX60" s="25">
        <f>IF(ISBLANK(LitRev!JX60),".",LitRev!JX60)</f>
        <v>0</v>
      </c>
      <c r="JY60" s="25">
        <f>IF(ISBLANK(LitRev!JY60),".",LitRev!JY60)</f>
        <v>0</v>
      </c>
      <c r="JZ60" s="25">
        <f>IF(ISBLANK(LitRev!JZ60),".",LitRev!JZ60)</f>
        <v>0</v>
      </c>
      <c r="KA60" s="25">
        <f>IF(ISBLANK(LitRev!KA60),".",LitRev!KA60)</f>
        <v>0</v>
      </c>
      <c r="KB60" s="25">
        <f>IF(ISBLANK(LitRev!KB60),".",LitRev!KB60)</f>
        <v>0</v>
      </c>
      <c r="KC60" s="25">
        <f>IF(ISBLANK(LitRev!KC60),".",LitRev!KC60)</f>
        <v>0</v>
      </c>
      <c r="KD60" s="25">
        <f>IF(ISBLANK(LitRev!KD60),".",LitRev!KD60)</f>
        <v>0</v>
      </c>
      <c r="KE60" s="25">
        <f>IF(ISBLANK(LitRev!KE60),".",LitRev!KE60)</f>
        <v>0</v>
      </c>
      <c r="KF60" s="25">
        <f>IF(ISBLANK(LitRev!KF60),".",LitRev!KF60)</f>
        <v>0</v>
      </c>
      <c r="KG60" s="25">
        <f>IF(ISBLANK(LitRev!KG60),".",LitRev!KG60)</f>
        <v>0</v>
      </c>
      <c r="KH60" s="25">
        <f>IF(ISBLANK(LitRev!KH60),".",LitRev!KH60)</f>
        <v>0</v>
      </c>
      <c r="KI60" s="25">
        <f>IF(ISBLANK(LitRev!KI60),".",LitRev!KI60)</f>
        <v>0</v>
      </c>
      <c r="KJ60" s="25">
        <f>IF(ISBLANK(LitRev!KJ60),".",LitRev!KJ60)</f>
        <v>0</v>
      </c>
      <c r="KK60" s="25">
        <f>IF(ISBLANK(LitRev!KK60),".",LitRev!KK60)</f>
        <v>0</v>
      </c>
      <c r="KL60" s="25">
        <f>IF(ISBLANK(LitRev!KL60),".",LitRev!KL60)</f>
        <v>0</v>
      </c>
      <c r="KM60" s="25">
        <f>IF(ISBLANK(LitRev!KM60),".",LitRev!KM60)</f>
        <v>0</v>
      </c>
      <c r="KN60" s="25">
        <f>IF(ISBLANK(LitRev!KN60),".",LitRev!KN60)</f>
        <v>0</v>
      </c>
      <c r="KO60" s="25">
        <f>IF(ISBLANK(LitRev!KO60),".",LitRev!KO60)</f>
        <v>0</v>
      </c>
      <c r="KP60" s="25">
        <f>IF(ISBLANK(LitRev!KP60),".",LitRev!KP60)</f>
        <v>0</v>
      </c>
      <c r="KQ60" s="25">
        <f>IF(ISBLANK(LitRev!KQ60),".",LitRev!KQ60)</f>
        <v>0</v>
      </c>
      <c r="KR60" s="25">
        <f>IF(ISBLANK(LitRev!KR60),".",LitRev!KR60)</f>
        <v>0</v>
      </c>
      <c r="KS60" s="25">
        <f>IF(ISBLANK(LitRev!KS60),".",LitRev!KS60)</f>
        <v>0</v>
      </c>
      <c r="KT60" s="25">
        <f>IF(ISBLANK(LitRev!KT60),".",LitRev!KT60)</f>
        <v>0</v>
      </c>
      <c r="KU60" s="25">
        <f>IF(ISBLANK(LitRev!KU60),".",LitRev!KU60)</f>
        <v>0</v>
      </c>
      <c r="KV60" s="25">
        <f>IF(ISBLANK(LitRev!KV60),".",LitRev!KV60)</f>
        <v>0</v>
      </c>
      <c r="KW60" s="25">
        <f>IF(ISBLANK(LitRev!KW60),".",LitRev!KW60)</f>
        <v>0</v>
      </c>
      <c r="KX60" s="25">
        <f>IF(ISBLANK(LitRev!KX60),".",LitRev!KX60)</f>
        <v>0</v>
      </c>
      <c r="KY60" s="25">
        <f>IF(ISBLANK(LitRev!KY60),".",LitRev!KY60)</f>
        <v>0</v>
      </c>
      <c r="KZ60" s="25">
        <f>IF(ISBLANK(LitRev!KZ60),".",LitRev!KZ60)</f>
        <v>0</v>
      </c>
      <c r="LA60" s="25">
        <f>IF(ISBLANK(LitRev!LA60),".",LitRev!LA60)</f>
        <v>0</v>
      </c>
      <c r="LB60" s="25">
        <f>IF(ISBLANK(LitRev!LB60),".",LitRev!LB60)</f>
        <v>0</v>
      </c>
      <c r="LC60" s="25">
        <f>IF(ISBLANK(LitRev!LC60),".",LitRev!LC60)</f>
        <v>0</v>
      </c>
      <c r="LD60" s="25">
        <f>IF(ISBLANK(LitRev!LD60),".",LitRev!LD60)</f>
        <v>0</v>
      </c>
      <c r="LE60" s="25">
        <f>IF(ISBLANK(LitRev!LE60),".",LitRev!LE60)</f>
        <v>0</v>
      </c>
      <c r="LF60" s="25">
        <f>IF(ISBLANK(LitRev!LF60),".",LitRev!LF60)</f>
        <v>0</v>
      </c>
      <c r="LG60" s="25">
        <f>IF(ISBLANK(LitRev!LG60),".",LitRev!LG60)</f>
        <v>0</v>
      </c>
      <c r="LH60" s="25">
        <f>IF(ISBLANK(LitRev!LH60),".",LitRev!LH60)</f>
        <v>0</v>
      </c>
      <c r="LI60" s="25">
        <f>IF(ISBLANK(LitRev!LI60),".",LitRev!LI60)</f>
        <v>1</v>
      </c>
      <c r="LJ60" s="25">
        <f>IF(ISBLANK(LitRev!LJ60),".",LitRev!LJ60)</f>
        <v>1</v>
      </c>
      <c r="LK60" s="25">
        <f>IF(ISBLANK(LitRev!LK60),".",LitRev!LK60)</f>
        <v>0</v>
      </c>
      <c r="LL60" s="25">
        <f>IF(ISBLANK(LitRev!LL60),".",LitRev!LL60)</f>
        <v>0</v>
      </c>
      <c r="LM60" s="25">
        <f>IF(ISBLANK(LitRev!LM60),".",LitRev!LM60)</f>
        <v>0</v>
      </c>
      <c r="LN60" s="25">
        <f>IF(ISBLANK(LitRev!LN60),".",LitRev!LN60)</f>
        <v>0</v>
      </c>
      <c r="LO60" s="25">
        <f>IF(ISBLANK(LitRev!LO60),".",LitRev!LO60)</f>
        <v>0</v>
      </c>
      <c r="LP60" s="25">
        <f>IF(ISBLANK(LitRev!LP60),".",LitRev!LP60)</f>
        <v>0</v>
      </c>
      <c r="LQ60" s="25">
        <f>IF(ISBLANK(LitRev!LQ60),".",LitRev!LQ60)</f>
        <v>0</v>
      </c>
      <c r="LR60" s="25">
        <f>IF(ISBLANK(LitRev!LR60),".",LitRev!LR60)</f>
        <v>0</v>
      </c>
      <c r="LS60" s="25">
        <f>IF(ISBLANK(LitRev!LS60),".",LitRev!LS60)</f>
        <v>0</v>
      </c>
      <c r="LT60" s="25">
        <f>IF(ISBLANK(LitRev!LT60),".",LitRev!LT60)</f>
        <v>0</v>
      </c>
      <c r="LU60" s="25">
        <f>IF(ISBLANK(LitRev!LU60),".",LitRev!LU60)</f>
        <v>0</v>
      </c>
      <c r="LV60" s="25">
        <f>IF(ISBLANK(LitRev!LV60),".",LitRev!LV60)</f>
        <v>0</v>
      </c>
      <c r="LW60" s="25">
        <f>IF(ISBLANK(LitRev!LW60),".",LitRev!LW60)</f>
        <v>0</v>
      </c>
      <c r="LX60" s="25">
        <f>IF(ISBLANK(LitRev!LX60),".",LitRev!LX60)</f>
        <v>0</v>
      </c>
      <c r="LY60" s="25">
        <f>IF(ISBLANK(LitRev!LY60),".",LitRev!LY60)</f>
        <v>0</v>
      </c>
      <c r="LZ60" s="25">
        <f>IF(ISBLANK(LitRev!LZ60),".",LitRev!LZ60)</f>
        <v>0</v>
      </c>
      <c r="MA60" s="25">
        <f>IF(ISBLANK(LitRev!MA60),".",LitRev!MA60)</f>
        <v>0</v>
      </c>
      <c r="MB60" s="25">
        <f>IF(ISBLANK(LitRev!MB60),".",LitRev!MB60)</f>
        <v>0</v>
      </c>
      <c r="MC60" s="25">
        <f>IF(ISBLANK(LitRev!MC60),".",LitRev!MC60)</f>
        <v>0</v>
      </c>
      <c r="MD60" s="25">
        <f>IF(ISBLANK(LitRev!MD60),".",LitRev!MD60)</f>
        <v>0</v>
      </c>
      <c r="ME60" s="25">
        <f>IF(ISBLANK(LitRev!ME60),".",LitRev!ME60)</f>
        <v>0</v>
      </c>
      <c r="MF60" s="25">
        <f>IF(ISBLANK(LitRev!MF60),".",LitRev!MF60)</f>
        <v>0</v>
      </c>
      <c r="MG60" s="25">
        <f>IF(ISBLANK(LitRev!MG60),".",LitRev!MG60)</f>
        <v>0</v>
      </c>
      <c r="MH60" s="25">
        <f>IF(ISBLANK(LitRev!MH60),".",LitRev!MH60)</f>
        <v>0</v>
      </c>
      <c r="MI60" s="25">
        <f>IF(ISBLANK(LitRev!MI60),".",LitRev!MI60)</f>
        <v>0</v>
      </c>
      <c r="MJ60" s="25">
        <f>IF(ISBLANK(LitRev!MJ60),".",LitRev!MJ60)</f>
        <v>0</v>
      </c>
      <c r="MK60" s="25">
        <f>IF(ISBLANK(LitRev!MK60),".",LitRev!MK60)</f>
        <v>0</v>
      </c>
      <c r="ML60" s="25">
        <f>IF(ISBLANK(LitRev!ML60),".",LitRev!ML60)</f>
        <v>0</v>
      </c>
      <c r="MM60" s="25">
        <f>IF(ISBLANK(LitRev!MM60),".",LitRev!MM60)</f>
        <v>0</v>
      </c>
      <c r="MN60" s="25">
        <f>IF(ISBLANK(LitRev!MN60),".",LitRev!MN60)</f>
        <v>0</v>
      </c>
      <c r="MO60" s="25">
        <f>IF(ISBLANK(LitRev!MO60),".",LitRev!MO60)</f>
        <v>0</v>
      </c>
      <c r="MP60" s="25">
        <f>IF(ISBLANK(LitRev!MP60),".",LitRev!MP60)</f>
        <v>0</v>
      </c>
      <c r="MQ60" s="25">
        <f>IF(ISBLANK(LitRev!MQ60),".",LitRev!MQ60)</f>
        <v>0</v>
      </c>
      <c r="MR60" s="25">
        <f>IF(ISBLANK(LitRev!MR60),".",LitRev!MR60)</f>
        <v>0</v>
      </c>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5"/>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5"/>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5"/>
      <c r="RK60" s="25"/>
      <c r="RL60" s="25"/>
      <c r="RM60" s="25"/>
      <c r="RN60" s="25"/>
      <c r="RO60" s="25"/>
    </row>
    <row r="61" spans="1:483" x14ac:dyDescent="0.25">
      <c r="A61" s="49" t="s">
        <v>1118</v>
      </c>
      <c r="B61" t="s">
        <v>1946</v>
      </c>
      <c r="C61" s="25">
        <f>IF(ISBLANK(LitRev!C61),".",LitRev!C61)</f>
        <v>0</v>
      </c>
      <c r="D61" s="25">
        <f>IF(ISBLANK(LitRev!D61),".",LitRev!D61)</f>
        <v>0</v>
      </c>
      <c r="E61" s="25">
        <f>IF(ISBLANK(LitRev!E61),".",LitRev!E61)</f>
        <v>0</v>
      </c>
      <c r="F61" s="25">
        <f>IF(ISBLANK(LitRev!F61),".",LitRev!F61)</f>
        <v>0</v>
      </c>
      <c r="G61" s="25">
        <f>IF(ISBLANK(LitRev!G61),".",LitRev!G61)</f>
        <v>0</v>
      </c>
      <c r="H61" s="25">
        <f>IF(ISBLANK(LitRev!H61),".",LitRev!H61)</f>
        <v>0</v>
      </c>
      <c r="I61" s="25">
        <f>IF(ISBLANK(LitRev!I61),".",LitRev!I61)</f>
        <v>0</v>
      </c>
      <c r="J61" s="25">
        <f>IF(ISBLANK(LitRev!J61),".",LitRev!J61)</f>
        <v>0</v>
      </c>
      <c r="K61" s="25">
        <f>IF(ISBLANK(LitRev!K61),".",LitRev!K61)</f>
        <v>0</v>
      </c>
      <c r="L61" s="25">
        <f>IF(ISBLANK(LitRev!L61),".",LitRev!L61)</f>
        <v>0</v>
      </c>
      <c r="M61" s="25">
        <f>IF(ISBLANK(LitRev!M61),".",LitRev!M61)</f>
        <v>0</v>
      </c>
      <c r="N61" s="25">
        <f>IF(ISBLANK(LitRev!N61),".",LitRev!N61)</f>
        <v>0</v>
      </c>
      <c r="O61" s="25">
        <f>IF(ISBLANK(LitRev!O61),".",LitRev!O61)</f>
        <v>0</v>
      </c>
      <c r="P61" s="25">
        <f>IF(ISBLANK(LitRev!P61),".",LitRev!P61)</f>
        <v>0</v>
      </c>
      <c r="Q61" s="25">
        <f>IF(ISBLANK(LitRev!Q61),".",LitRev!Q61)</f>
        <v>0</v>
      </c>
      <c r="R61" s="25">
        <f>IF(ISBLANK(LitRev!R61),".",LitRev!R61)</f>
        <v>0</v>
      </c>
      <c r="S61" s="25">
        <f>IF(ISBLANK(LitRev!S61),".",LitRev!S61)</f>
        <v>0</v>
      </c>
      <c r="T61" s="25">
        <f>IF(ISBLANK(LitRev!T61),".",LitRev!T61)</f>
        <v>0</v>
      </c>
      <c r="U61" s="25">
        <f>IF(ISBLANK(LitRev!U61),".",LitRev!U61)</f>
        <v>1</v>
      </c>
      <c r="V61" s="25">
        <f>IF(ISBLANK(LitRev!V61),".",LitRev!V61)</f>
        <v>1</v>
      </c>
      <c r="W61" s="25">
        <f>IF(ISBLANK(LitRev!W61),".",LitRev!W61)</f>
        <v>0</v>
      </c>
      <c r="X61" s="25">
        <f>IF(ISBLANK(LitRev!X61),".",LitRev!X61)</f>
        <v>0</v>
      </c>
      <c r="Y61" s="25">
        <f>IF(ISBLANK(LitRev!Y61),".",LitRev!Y61)</f>
        <v>1</v>
      </c>
      <c r="Z61" s="25">
        <f>IF(ISBLANK(LitRev!Z61),".",LitRev!Z61)</f>
        <v>1</v>
      </c>
      <c r="AA61" s="25">
        <f>IF(ISBLANK(LitRev!AA61),".",LitRev!AA61)</f>
        <v>1</v>
      </c>
      <c r="AB61" s="25">
        <f>IF(ISBLANK(LitRev!AB61),".",LitRev!AB61)</f>
        <v>0</v>
      </c>
      <c r="AC61" s="25">
        <f>IF(ISBLANK(LitRev!AC61),".",LitRev!AC61)</f>
        <v>0</v>
      </c>
      <c r="AD61" s="25">
        <f>IF(ISBLANK(LitRev!AD61),".",LitRev!AD61)</f>
        <v>1</v>
      </c>
      <c r="AE61" s="25">
        <f>IF(ISBLANK(LitRev!AE61),".",LitRev!AE61)</f>
        <v>1</v>
      </c>
      <c r="AF61" s="25">
        <f>IF(ISBLANK(LitRev!AF61),".",LitRev!AF61)</f>
        <v>1</v>
      </c>
      <c r="AG61" s="25">
        <f>IF(ISBLANK(LitRev!AG61),".",LitRev!AG61)</f>
        <v>0</v>
      </c>
      <c r="AH61" s="25">
        <f>IF(ISBLANK(LitRev!AH61),".",LitRev!AH61)</f>
        <v>0</v>
      </c>
      <c r="AI61" s="25">
        <f>IF(ISBLANK(LitRev!AI61),".",LitRev!AI61)</f>
        <v>1</v>
      </c>
      <c r="AJ61" s="25">
        <f>IF(ISBLANK(LitRev!AJ61),".",LitRev!AJ61)</f>
        <v>1</v>
      </c>
      <c r="AK61" s="25">
        <f>IF(ISBLANK(LitRev!AK61),".",LitRev!AK61)</f>
        <v>1</v>
      </c>
      <c r="AL61" s="25">
        <f>IF(ISBLANK(LitRev!AL61),".",LitRev!AL61)</f>
        <v>1</v>
      </c>
      <c r="AM61" s="25">
        <f>IF(ISBLANK(LitRev!AM61),".",LitRev!AM61)</f>
        <v>1</v>
      </c>
      <c r="AN61" s="25">
        <f>IF(ISBLANK(LitRev!AN61),".",LitRev!AN61)</f>
        <v>1</v>
      </c>
      <c r="AO61" s="25">
        <f>IF(ISBLANK(LitRev!AO61),".",LitRev!AO61)</f>
        <v>0</v>
      </c>
      <c r="AP61" s="25">
        <f>IF(ISBLANK(LitRev!AP61),".",LitRev!AP61)</f>
        <v>0</v>
      </c>
      <c r="AQ61" s="25">
        <f>IF(ISBLANK(LitRev!AQ61),".",LitRev!AQ61)</f>
        <v>0</v>
      </c>
      <c r="AR61" s="25">
        <f>IF(ISBLANK(LitRev!AR61),".",LitRev!AR61)</f>
        <v>0</v>
      </c>
      <c r="AS61" s="25">
        <f>IF(ISBLANK(LitRev!AS61),".",LitRev!AS61)</f>
        <v>0</v>
      </c>
      <c r="AT61" s="25">
        <f>IF(ISBLANK(LitRev!AT61),".",LitRev!AT61)</f>
        <v>0</v>
      </c>
      <c r="AU61" s="25">
        <f>IF(ISBLANK(LitRev!AU61),".",LitRev!AU61)</f>
        <v>0</v>
      </c>
      <c r="AV61" s="25">
        <f>IF(ISBLANK(LitRev!AV61),".",LitRev!AV61)</f>
        <v>0</v>
      </c>
      <c r="AW61" s="25">
        <f>IF(ISBLANK(LitRev!AW61),".",LitRev!AW61)</f>
        <v>0</v>
      </c>
      <c r="AX61" s="25">
        <f>IF(ISBLANK(LitRev!AX61),".",LitRev!AX61)</f>
        <v>0</v>
      </c>
      <c r="AY61" s="25">
        <f>IF(ISBLANK(LitRev!AY61),".",LitRev!AY61)</f>
        <v>0</v>
      </c>
      <c r="AZ61" s="25">
        <f>IF(ISBLANK(LitRev!AZ61),".",LitRev!AZ61)</f>
        <v>0</v>
      </c>
      <c r="BA61" s="25">
        <f>IF(ISBLANK(LitRev!BA61),".",LitRev!BA61)</f>
        <v>0</v>
      </c>
      <c r="BB61" s="25">
        <f>IF(ISBLANK(LitRev!BB61),".",LitRev!BB61)</f>
        <v>1</v>
      </c>
      <c r="BC61" s="25">
        <f>IF(ISBLANK(LitRev!BC61),".",LitRev!BC61)</f>
        <v>0</v>
      </c>
      <c r="BD61" s="25">
        <f>IF(ISBLANK(LitRev!BD61),".",LitRev!BD61)</f>
        <v>1</v>
      </c>
      <c r="BE61" s="25">
        <f>IF(ISBLANK(LitRev!BE61),".",LitRev!BE61)</f>
        <v>0</v>
      </c>
      <c r="BF61" s="25">
        <f>IF(ISBLANK(LitRev!BF61),".",LitRev!BF61)</f>
        <v>0</v>
      </c>
      <c r="BG61" s="25">
        <f>IF(ISBLANK(LitRev!BG61),".",LitRev!BG61)</f>
        <v>0</v>
      </c>
      <c r="BH61" s="25">
        <f>IF(ISBLANK(LitRev!BH61),".",LitRev!BH61)</f>
        <v>0</v>
      </c>
      <c r="BI61" s="25">
        <f>IF(ISBLANK(LitRev!BI61),".",LitRev!BI61)</f>
        <v>0</v>
      </c>
      <c r="BJ61" s="25">
        <f>IF(ISBLANK(LitRev!BJ61),".",LitRev!BJ61)</f>
        <v>0</v>
      </c>
      <c r="BK61" s="25">
        <f>IF(ISBLANK(LitRev!BK61),".",LitRev!BK61)</f>
        <v>1</v>
      </c>
      <c r="BL61" s="25">
        <f>IF(ISBLANK(LitRev!BL61),".",LitRev!BL61)</f>
        <v>0</v>
      </c>
      <c r="BM61" s="25">
        <f>IF(ISBLANK(LitRev!BM61),".",LitRev!BM61)</f>
        <v>1</v>
      </c>
      <c r="BN61" s="25">
        <f>IF(ISBLANK(LitRev!BN61),".",LitRev!BN61)</f>
        <v>1</v>
      </c>
      <c r="BO61" s="25">
        <f>IF(ISBLANK(LitRev!BO61),".",LitRev!BO61)</f>
        <v>0</v>
      </c>
      <c r="BP61" s="25">
        <f>IF(ISBLANK(LitRev!BP61),".",LitRev!BP61)</f>
        <v>1</v>
      </c>
      <c r="BQ61" s="25">
        <f>IF(ISBLANK(LitRev!BQ61),".",LitRev!BQ61)</f>
        <v>1</v>
      </c>
      <c r="BR61" s="25">
        <f>IF(ISBLANK(LitRev!BR61),".",LitRev!BR61)</f>
        <v>1</v>
      </c>
      <c r="BS61" s="25">
        <f>IF(ISBLANK(LitRev!BS61),".",LitRev!BS61)</f>
        <v>0</v>
      </c>
      <c r="BT61" s="25">
        <f>IF(ISBLANK(LitRev!BT61),".",LitRev!BT61)</f>
        <v>0</v>
      </c>
      <c r="BU61" s="25">
        <f>IF(ISBLANK(LitRev!BU61),".",LitRev!BU61)</f>
        <v>1</v>
      </c>
      <c r="BV61" s="25">
        <f>IF(ISBLANK(LitRev!BV61),".",LitRev!BV61)</f>
        <v>0</v>
      </c>
      <c r="BW61" s="25">
        <f>IF(ISBLANK(LitRev!BW61),".",LitRev!BW61)</f>
        <v>1</v>
      </c>
      <c r="BX61" s="25">
        <f>IF(ISBLANK(LitRev!BX61),".",LitRev!BX61)</f>
        <v>1</v>
      </c>
      <c r="BY61" s="25">
        <f>IF(ISBLANK(LitRev!BY61),".",LitRev!BY61)</f>
        <v>0</v>
      </c>
      <c r="BZ61" s="25">
        <f>IF(ISBLANK(LitRev!BZ61),".",LitRev!BZ61)</f>
        <v>0</v>
      </c>
      <c r="CA61" s="25">
        <f>IF(ISBLANK(LitRev!CA61),".",LitRev!CA61)</f>
        <v>0</v>
      </c>
      <c r="CB61" s="25">
        <f>IF(ISBLANK(LitRev!CB61),".",LitRev!CB61)</f>
        <v>0</v>
      </c>
      <c r="CC61" s="25">
        <f>IF(ISBLANK(LitRev!CC61),".",LitRev!CC61)</f>
        <v>0</v>
      </c>
      <c r="CD61" s="25">
        <f>IF(ISBLANK(LitRev!CD61),".",LitRev!CD61)</f>
        <v>0</v>
      </c>
      <c r="CE61" s="25">
        <f>IF(ISBLANK(LitRev!CE61),".",LitRev!CE61)</f>
        <v>0</v>
      </c>
      <c r="CF61" s="25">
        <f>IF(ISBLANK(LitRev!CF61),".",LitRev!CF61)</f>
        <v>1</v>
      </c>
      <c r="CG61" s="25">
        <f>IF(ISBLANK(LitRev!CG61),".",LitRev!CG61)</f>
        <v>1</v>
      </c>
      <c r="CH61" s="25">
        <f>IF(ISBLANK(LitRev!CH61),".",LitRev!CH61)</f>
        <v>0</v>
      </c>
      <c r="CI61" s="25">
        <f>IF(ISBLANK(LitRev!CI61),".",LitRev!CI61)</f>
        <v>1</v>
      </c>
      <c r="CJ61" s="25">
        <f>IF(ISBLANK(LitRev!CJ61),".",LitRev!CJ61)</f>
        <v>1</v>
      </c>
      <c r="CK61" s="25">
        <f>IF(ISBLANK(LitRev!CK61),".",LitRev!CK61)</f>
        <v>0</v>
      </c>
      <c r="CL61" s="25">
        <f>IF(ISBLANK(LitRev!CL61),".",LitRev!CL61)</f>
        <v>0</v>
      </c>
      <c r="CM61" s="25">
        <f>IF(ISBLANK(LitRev!CM61),".",LitRev!CM61)</f>
        <v>0</v>
      </c>
      <c r="CN61" s="25">
        <f>IF(ISBLANK(LitRev!CN61),".",LitRev!CN61)</f>
        <v>0</v>
      </c>
      <c r="CO61" s="25">
        <f>IF(ISBLANK(LitRev!CO61),".",LitRev!CO61)</f>
        <v>0</v>
      </c>
      <c r="CP61" s="25">
        <f>IF(ISBLANK(LitRev!CP61),".",LitRev!CP61)</f>
        <v>0</v>
      </c>
      <c r="CQ61" s="25">
        <f>IF(ISBLANK(LitRev!CQ61),".",LitRev!CQ61)</f>
        <v>0</v>
      </c>
      <c r="CR61" s="25">
        <f>IF(ISBLANK(LitRev!CR61),".",LitRev!CR61)</f>
        <v>0</v>
      </c>
      <c r="CS61" s="25">
        <f>IF(ISBLANK(LitRev!CS61),".",LitRev!CS61)</f>
        <v>0</v>
      </c>
      <c r="CT61" s="25">
        <f>IF(ISBLANK(LitRev!CT61),".",LitRev!CT61)</f>
        <v>0</v>
      </c>
      <c r="CU61" s="25">
        <f>IF(ISBLANK(LitRev!CU61),".",LitRev!CU61)</f>
        <v>0</v>
      </c>
      <c r="CV61" s="25">
        <f>IF(ISBLANK(LitRev!CV61),".",LitRev!CV61)</f>
        <v>0</v>
      </c>
      <c r="CW61" s="25">
        <f>IF(ISBLANK(LitRev!CW61),".",LitRev!CW61)</f>
        <v>0</v>
      </c>
      <c r="CX61" s="25">
        <f>IF(ISBLANK(LitRev!CX61),".",LitRev!CX61)</f>
        <v>0</v>
      </c>
      <c r="CY61" s="25">
        <f>IF(ISBLANK(LitRev!CY61),".",LitRev!CY61)</f>
        <v>0</v>
      </c>
      <c r="CZ61" s="25">
        <f>IF(ISBLANK(LitRev!CZ61),".",LitRev!CZ61)</f>
        <v>0</v>
      </c>
      <c r="DA61" s="25">
        <f>IF(ISBLANK(LitRev!DA61),".",LitRev!DA61)</f>
        <v>0</v>
      </c>
      <c r="DB61" s="25">
        <f>IF(ISBLANK(LitRev!DB61),".",LitRev!DB61)</f>
        <v>0</v>
      </c>
      <c r="DC61" s="25">
        <f>IF(ISBLANK(LitRev!DC61),".",LitRev!DC61)</f>
        <v>0</v>
      </c>
      <c r="DD61" s="25">
        <f>IF(ISBLANK(LitRev!DD61),".",LitRev!DD61)</f>
        <v>0</v>
      </c>
      <c r="DE61" s="25">
        <f>IF(ISBLANK(LitRev!DE61),".",LitRev!DE61)</f>
        <v>0</v>
      </c>
      <c r="DF61" s="25">
        <f>IF(ISBLANK(LitRev!DF61),".",LitRev!DF61)</f>
        <v>0</v>
      </c>
      <c r="DG61" s="25">
        <f>IF(ISBLANK(LitRev!DG61),".",LitRev!DG61)</f>
        <v>0</v>
      </c>
      <c r="DH61" s="25">
        <f>IF(ISBLANK(LitRev!DH61),".",LitRev!DH61)</f>
        <v>0</v>
      </c>
      <c r="DI61" s="25">
        <f>IF(ISBLANK(LitRev!DI61),".",LitRev!DI61)</f>
        <v>0</v>
      </c>
      <c r="DJ61" s="25">
        <f>IF(ISBLANK(LitRev!DJ61),".",LitRev!DJ61)</f>
        <v>0</v>
      </c>
      <c r="DK61" s="25">
        <f>IF(ISBLANK(LitRev!DK61),".",LitRev!DK61)</f>
        <v>0</v>
      </c>
      <c r="DL61" s="25">
        <f>IF(ISBLANK(LitRev!DL61),".",LitRev!DL61)</f>
        <v>0</v>
      </c>
      <c r="DM61" s="25">
        <f>IF(ISBLANK(LitRev!DM61),".",LitRev!DM61)</f>
        <v>0</v>
      </c>
      <c r="DN61" s="25">
        <f>IF(ISBLANK(LitRev!DN61),".",LitRev!DN61)</f>
        <v>0</v>
      </c>
      <c r="DO61" s="25">
        <f>IF(ISBLANK(LitRev!DO61),".",LitRev!DO61)</f>
        <v>0</v>
      </c>
      <c r="DP61" s="25">
        <f>IF(ISBLANK(LitRev!DP61),".",LitRev!DP61)</f>
        <v>0</v>
      </c>
      <c r="DQ61" s="25">
        <f>IF(ISBLANK(LitRev!DQ61),".",LitRev!DQ61)</f>
        <v>0</v>
      </c>
      <c r="DR61" s="25">
        <f>IF(ISBLANK(LitRev!DR61),".",LitRev!DR61)</f>
        <v>0</v>
      </c>
      <c r="DS61" s="25">
        <f>IF(ISBLANK(LitRev!DS61),".",LitRev!DS61)</f>
        <v>0</v>
      </c>
      <c r="DT61" s="25">
        <f>IF(ISBLANK(LitRev!DT61),".",LitRev!DT61)</f>
        <v>0</v>
      </c>
      <c r="DU61" s="25">
        <f>IF(ISBLANK(LitRev!DU61),".",LitRev!DU61)</f>
        <v>0</v>
      </c>
      <c r="DV61" s="25">
        <f>IF(ISBLANK(LitRev!DV61),".",LitRev!DV61)</f>
        <v>0</v>
      </c>
      <c r="DW61" s="25">
        <f>IF(ISBLANK(LitRev!DW61),".",LitRev!DW61)</f>
        <v>0</v>
      </c>
      <c r="DX61" s="25">
        <f>IF(ISBLANK(LitRev!DX61),".",LitRev!DX61)</f>
        <v>1</v>
      </c>
      <c r="DY61" s="25">
        <f>IF(ISBLANK(LitRev!DY61),".",LitRev!DY61)</f>
        <v>0</v>
      </c>
      <c r="DZ61" s="25">
        <f>IF(ISBLANK(LitRev!DZ61),".",LitRev!DZ61)</f>
        <v>0</v>
      </c>
      <c r="EA61" s="25">
        <f>IF(ISBLANK(LitRev!EA61),".",LitRev!EA61)</f>
        <v>0</v>
      </c>
      <c r="EB61" s="25">
        <f>IF(ISBLANK(LitRev!EB61),".",LitRev!EB61)</f>
        <v>0</v>
      </c>
      <c r="EC61" s="25">
        <f>IF(ISBLANK(LitRev!EC61),".",LitRev!EC61)</f>
        <v>0</v>
      </c>
      <c r="ED61" s="25">
        <f>IF(ISBLANK(LitRev!ED61),".",LitRev!ED61)</f>
        <v>0</v>
      </c>
      <c r="EE61" s="25">
        <f>IF(ISBLANK(LitRev!EE61),".",LitRev!EE61)</f>
        <v>0</v>
      </c>
      <c r="EF61" s="25">
        <f>IF(ISBLANK(LitRev!EF61),".",LitRev!EF61)</f>
        <v>0</v>
      </c>
      <c r="EG61" s="25">
        <f>IF(ISBLANK(LitRev!EG61),".",LitRev!EG61)</f>
        <v>0</v>
      </c>
      <c r="EH61" s="25">
        <f>IF(ISBLANK(LitRev!EH61),".",LitRev!EH61)</f>
        <v>0</v>
      </c>
      <c r="EI61" s="25">
        <f>IF(ISBLANK(LitRev!EI61),".",LitRev!EI61)</f>
        <v>0</v>
      </c>
      <c r="EJ61" s="25">
        <f>IF(ISBLANK(LitRev!EJ61),".",LitRev!EJ61)</f>
        <v>0</v>
      </c>
      <c r="EK61" s="25">
        <f>IF(ISBLANK(LitRev!EK61),".",LitRev!EK61)</f>
        <v>0</v>
      </c>
      <c r="EL61" s="25">
        <f>IF(ISBLANK(LitRev!EL61),".",LitRev!EL61)</f>
        <v>0</v>
      </c>
      <c r="EM61" s="25">
        <f>IF(ISBLANK(LitRev!EM61),".",LitRev!EM61)</f>
        <v>0</v>
      </c>
      <c r="EN61" s="25">
        <f>IF(ISBLANK(LitRev!EN61),".",LitRev!EN61)</f>
        <v>0</v>
      </c>
      <c r="EO61" s="25">
        <f>IF(ISBLANK(LitRev!EO61),".",LitRev!EO61)</f>
        <v>0</v>
      </c>
      <c r="EP61" s="25">
        <f>IF(ISBLANK(LitRev!EP61),".",LitRev!EP61)</f>
        <v>0</v>
      </c>
      <c r="EQ61" s="25">
        <f>IF(ISBLANK(LitRev!EQ61),".",LitRev!EQ61)</f>
        <v>0</v>
      </c>
      <c r="ER61" s="25">
        <f>IF(ISBLANK(LitRev!ER61),".",LitRev!ER61)</f>
        <v>0</v>
      </c>
      <c r="ES61" s="25">
        <f>IF(ISBLANK(LitRev!ES61),".",LitRev!ES61)</f>
        <v>0</v>
      </c>
      <c r="ET61" s="25">
        <f>IF(ISBLANK(LitRev!ET61),".",LitRev!ET61)</f>
        <v>0</v>
      </c>
      <c r="EU61" s="25">
        <f>IF(ISBLANK(LitRev!EU61),".",LitRev!EU61)</f>
        <v>0</v>
      </c>
      <c r="EV61" s="25">
        <f>IF(ISBLANK(LitRev!EV61),".",LitRev!EV61)</f>
        <v>0</v>
      </c>
      <c r="EW61" s="25">
        <f>IF(ISBLANK(LitRev!EW61),".",LitRev!EW61)</f>
        <v>0</v>
      </c>
      <c r="EX61" s="25">
        <f>IF(ISBLANK(LitRev!EX61),".",LitRev!EX61)</f>
        <v>0</v>
      </c>
      <c r="EY61" s="25">
        <f>IF(ISBLANK(LitRev!EY61),".",LitRev!EY61)</f>
        <v>0</v>
      </c>
      <c r="EZ61" s="25">
        <f>IF(ISBLANK(LitRev!EZ61),".",LitRev!EZ61)</f>
        <v>0</v>
      </c>
      <c r="FA61" s="25">
        <f>IF(ISBLANK(LitRev!FA61),".",LitRev!FA61)</f>
        <v>0</v>
      </c>
      <c r="FB61" s="25">
        <f>IF(ISBLANK(LitRev!FB61),".",LitRev!FB61)</f>
        <v>0</v>
      </c>
      <c r="FC61" s="25">
        <f>IF(ISBLANK(LitRev!FC61),".",LitRev!FC61)</f>
        <v>0</v>
      </c>
      <c r="FD61" s="25">
        <f>IF(ISBLANK(LitRev!FD61),".",LitRev!FD61)</f>
        <v>0</v>
      </c>
      <c r="FE61" s="25">
        <f>IF(ISBLANK(LitRev!FE61),".",LitRev!FE61)</f>
        <v>0</v>
      </c>
      <c r="FF61" s="25">
        <f>IF(ISBLANK(LitRev!FF61),".",LitRev!FF61)</f>
        <v>0</v>
      </c>
      <c r="FG61" s="25">
        <f>IF(ISBLANK(LitRev!FG61),".",LitRev!FG61)</f>
        <v>0</v>
      </c>
      <c r="FH61" s="25">
        <f>IF(ISBLANK(LitRev!FH61),".",LitRev!FH61)</f>
        <v>0</v>
      </c>
      <c r="FI61" s="25">
        <f>IF(ISBLANK(LitRev!FI61),".",LitRev!FI61)</f>
        <v>0</v>
      </c>
      <c r="FJ61" s="25">
        <f>IF(ISBLANK(LitRev!FJ61),".",LitRev!FJ61)</f>
        <v>0</v>
      </c>
      <c r="FK61" s="25">
        <f>IF(ISBLANK(LitRev!FK61),".",LitRev!FK61)</f>
        <v>0</v>
      </c>
      <c r="FL61" s="25">
        <f>IF(ISBLANK(LitRev!FL61),".",LitRev!FL61)</f>
        <v>0</v>
      </c>
      <c r="FM61" s="25">
        <f>IF(ISBLANK(LitRev!FM61),".",LitRev!FM61)</f>
        <v>0</v>
      </c>
      <c r="FN61" s="25">
        <f>IF(ISBLANK(LitRev!FN61),".",LitRev!FN61)</f>
        <v>0</v>
      </c>
      <c r="FO61" s="25">
        <f>IF(ISBLANK(LitRev!FO61),".",LitRev!FO61)</f>
        <v>0</v>
      </c>
      <c r="FP61" s="25">
        <f>IF(ISBLANK(LitRev!FP61),".",LitRev!FP61)</f>
        <v>0</v>
      </c>
      <c r="FQ61" s="25">
        <f>IF(ISBLANK(LitRev!FQ61),".",LitRev!FQ61)</f>
        <v>0</v>
      </c>
      <c r="FR61" s="25">
        <f>IF(ISBLANK(LitRev!FR61),".",LitRev!FR61)</f>
        <v>0</v>
      </c>
      <c r="FS61" s="25">
        <f>IF(ISBLANK(LitRev!FS61),".",LitRev!FS61)</f>
        <v>0</v>
      </c>
      <c r="FT61" s="25">
        <f>IF(ISBLANK(LitRev!FT61),".",LitRev!FT61)</f>
        <v>0</v>
      </c>
      <c r="FU61" s="25">
        <f>IF(ISBLANK(LitRev!FU61),".",LitRev!FU61)</f>
        <v>0</v>
      </c>
      <c r="FV61" s="25">
        <f>IF(ISBLANK(LitRev!FV61),".",LitRev!FV61)</f>
        <v>0</v>
      </c>
      <c r="FW61" s="25">
        <f>IF(ISBLANK(LitRev!FW61),".",LitRev!FW61)</f>
        <v>0</v>
      </c>
      <c r="FX61" s="25">
        <f>IF(ISBLANK(LitRev!FX61),".",LitRev!FX61)</f>
        <v>0</v>
      </c>
      <c r="FY61" s="25">
        <f>IF(ISBLANK(LitRev!FY61),".",LitRev!FY61)</f>
        <v>0</v>
      </c>
      <c r="FZ61" s="25">
        <f>IF(ISBLANK(LitRev!FZ61),".",LitRev!FZ61)</f>
        <v>0</v>
      </c>
      <c r="GA61" s="25">
        <f>IF(ISBLANK(LitRev!GA61),".",LitRev!GA61)</f>
        <v>0</v>
      </c>
      <c r="GB61" s="25">
        <f>IF(ISBLANK(LitRev!GB61),".",LitRev!GB61)</f>
        <v>0</v>
      </c>
      <c r="GC61" s="25">
        <f>IF(ISBLANK(LitRev!GC61),".",LitRev!GC61)</f>
        <v>0</v>
      </c>
      <c r="GD61" s="25">
        <f>IF(ISBLANK(LitRev!GD61),".",LitRev!GD61)</f>
        <v>0</v>
      </c>
      <c r="GE61" s="25">
        <f>IF(ISBLANK(LitRev!GE61),".",LitRev!GE61)</f>
        <v>0</v>
      </c>
      <c r="GF61" s="25">
        <f>IF(ISBLANK(LitRev!GF61),".",LitRev!GF61)</f>
        <v>0</v>
      </c>
      <c r="GG61" s="25">
        <f>IF(ISBLANK(LitRev!GG61),".",LitRev!GG61)</f>
        <v>0</v>
      </c>
      <c r="GH61" s="25">
        <f>IF(ISBLANK(LitRev!GH61),".",LitRev!GH61)</f>
        <v>0</v>
      </c>
      <c r="GI61" s="25">
        <f>IF(ISBLANK(LitRev!GI61),".",LitRev!GI61)</f>
        <v>0</v>
      </c>
      <c r="GJ61" s="25">
        <f>IF(ISBLANK(LitRev!GJ61),".",LitRev!GJ61)</f>
        <v>0</v>
      </c>
      <c r="GK61" s="25">
        <f>IF(ISBLANK(LitRev!GK61),".",LitRev!GK61)</f>
        <v>0</v>
      </c>
      <c r="GL61" s="25">
        <f>IF(ISBLANK(LitRev!GL61),".",LitRev!GL61)</f>
        <v>0</v>
      </c>
      <c r="GM61" s="25">
        <f>IF(ISBLANK(LitRev!GM61),".",LitRev!GM61)</f>
        <v>0</v>
      </c>
      <c r="GN61" s="25">
        <f>IF(ISBLANK(LitRev!GN61),".",LitRev!GN61)</f>
        <v>0</v>
      </c>
      <c r="GO61" s="25">
        <f>IF(ISBLANK(LitRev!GO61),".",LitRev!GO61)</f>
        <v>0</v>
      </c>
      <c r="GP61" s="25">
        <f>IF(ISBLANK(LitRev!GP61),".",LitRev!GP61)</f>
        <v>0</v>
      </c>
      <c r="GQ61" s="25">
        <f>IF(ISBLANK(LitRev!GQ61),".",LitRev!GQ61)</f>
        <v>0</v>
      </c>
      <c r="GR61" s="25">
        <f>IF(ISBLANK(LitRev!GR61),".",LitRev!GR61)</f>
        <v>0</v>
      </c>
      <c r="GS61" s="25">
        <f>IF(ISBLANK(LitRev!GS61),".",LitRev!GS61)</f>
        <v>0</v>
      </c>
      <c r="GT61" s="25">
        <f>IF(ISBLANK(LitRev!GT61),".",LitRev!GT61)</f>
        <v>1</v>
      </c>
      <c r="GU61" s="25">
        <f>IF(ISBLANK(LitRev!GU61),".",LitRev!GU61)</f>
        <v>1</v>
      </c>
      <c r="GV61" s="25">
        <f>IF(ISBLANK(LitRev!GV61),".",LitRev!GV61)</f>
        <v>1</v>
      </c>
      <c r="GW61" s="25">
        <f>IF(ISBLANK(LitRev!GW61),".",LitRev!GW61)</f>
        <v>1</v>
      </c>
      <c r="GX61" s="25">
        <f>IF(ISBLANK(LitRev!GX61),".",LitRev!GX61)</f>
        <v>1</v>
      </c>
      <c r="GY61" s="25">
        <f>IF(ISBLANK(LitRev!GY61),".",LitRev!GY61)</f>
        <v>1</v>
      </c>
      <c r="GZ61" s="25">
        <f>IF(ISBLANK(LitRev!GZ61),".",LitRev!GZ61)</f>
        <v>1</v>
      </c>
      <c r="HA61" s="25">
        <f>IF(ISBLANK(LitRev!HA61),".",LitRev!HA61)</f>
        <v>0</v>
      </c>
      <c r="HB61" s="25">
        <f>IF(ISBLANK(LitRev!HB61),".",LitRev!HB61)</f>
        <v>0</v>
      </c>
      <c r="HC61" s="25">
        <f>IF(ISBLANK(LitRev!HC61),".",LitRev!HC61)</f>
        <v>0</v>
      </c>
      <c r="HD61" s="25">
        <f>IF(ISBLANK(LitRev!HD61),".",LitRev!HD61)</f>
        <v>0</v>
      </c>
      <c r="HE61" s="25">
        <f>IF(ISBLANK(LitRev!HE61),".",LitRev!HE61)</f>
        <v>0</v>
      </c>
      <c r="HF61" s="25">
        <f>IF(ISBLANK(LitRev!HF61),".",LitRev!HF61)</f>
        <v>1</v>
      </c>
      <c r="HG61" s="25">
        <f>IF(ISBLANK(LitRev!HG61),".",LitRev!HG61)</f>
        <v>0</v>
      </c>
      <c r="HH61" s="25">
        <f>IF(ISBLANK(LitRev!HH61),".",LitRev!HH61)</f>
        <v>0</v>
      </c>
      <c r="HI61" s="25">
        <f>IF(ISBLANK(LitRev!HI61),".",LitRev!HI61)</f>
        <v>0</v>
      </c>
      <c r="HJ61" s="25">
        <f>IF(ISBLANK(LitRev!HJ61),".",LitRev!HJ61)</f>
        <v>0</v>
      </c>
      <c r="HK61" s="25">
        <f>IF(ISBLANK(LitRev!HK61),".",LitRev!HK61)</f>
        <v>0</v>
      </c>
      <c r="HL61" s="25">
        <f>IF(ISBLANK(LitRev!HL61),".",LitRev!HL61)</f>
        <v>0</v>
      </c>
      <c r="HM61" s="25">
        <f>IF(ISBLANK(LitRev!HM61),".",LitRev!HM61)</f>
        <v>0</v>
      </c>
      <c r="HN61" s="25">
        <f>IF(ISBLANK(LitRev!HN61),".",LitRev!HN61)</f>
        <v>0</v>
      </c>
      <c r="HO61" s="25">
        <f>IF(ISBLANK(LitRev!HO61),".",LitRev!HO61)</f>
        <v>0</v>
      </c>
      <c r="HP61" s="25">
        <f>IF(ISBLANK(LitRev!HP61),".",LitRev!HP61)</f>
        <v>0</v>
      </c>
      <c r="HQ61" s="25">
        <f>IF(ISBLANK(LitRev!HQ61),".",LitRev!HQ61)</f>
        <v>1</v>
      </c>
      <c r="HR61" s="25">
        <f>IF(ISBLANK(LitRev!HR61),".",LitRev!HR61)</f>
        <v>0</v>
      </c>
      <c r="HS61" s="25">
        <f>IF(ISBLANK(LitRev!HS61),".",LitRev!HS61)</f>
        <v>0</v>
      </c>
      <c r="HT61" s="25">
        <f>IF(ISBLANK(LitRev!HT61),".",LitRev!HT61)</f>
        <v>0</v>
      </c>
      <c r="HU61" s="25">
        <f>IF(ISBLANK(LitRev!HU61),".",LitRev!HU61)</f>
        <v>0</v>
      </c>
      <c r="HV61" s="25">
        <f>IF(ISBLANK(LitRev!HV61),".",LitRev!HV61)</f>
        <v>0</v>
      </c>
      <c r="HW61" s="25">
        <f>IF(ISBLANK(LitRev!HW61),".",LitRev!HW61)</f>
        <v>0</v>
      </c>
      <c r="HX61" s="25">
        <f>IF(ISBLANK(LitRev!HX61),".",LitRev!HX61)</f>
        <v>0</v>
      </c>
      <c r="HY61" s="25">
        <f>IF(ISBLANK(LitRev!HY61),".",LitRev!HY61)</f>
        <v>0</v>
      </c>
      <c r="HZ61" s="25">
        <f>IF(ISBLANK(LitRev!HZ61),".",LitRev!HZ61)</f>
        <v>0</v>
      </c>
      <c r="IA61" s="25">
        <f>IF(ISBLANK(LitRev!IA61),".",LitRev!IA61)</f>
        <v>1</v>
      </c>
      <c r="IB61" s="25">
        <f>IF(ISBLANK(LitRev!IB61),".",LitRev!IB61)</f>
        <v>0</v>
      </c>
      <c r="IC61" s="25">
        <f>IF(ISBLANK(LitRev!IC61),".",LitRev!IC61)</f>
        <v>0</v>
      </c>
      <c r="ID61" s="25">
        <f>IF(ISBLANK(LitRev!ID61),".",LitRev!ID61)</f>
        <v>1</v>
      </c>
      <c r="IE61" s="25">
        <f>IF(ISBLANK(LitRev!IE61),".",LitRev!IE61)</f>
        <v>1</v>
      </c>
      <c r="IF61" s="25">
        <f>IF(ISBLANK(LitRev!IF61),".",LitRev!IF61)</f>
        <v>0</v>
      </c>
      <c r="IG61" s="25">
        <f>IF(ISBLANK(LitRev!IG61),".",LitRev!IG61)</f>
        <v>1</v>
      </c>
      <c r="IH61" s="25">
        <f>IF(ISBLANK(LitRev!IH61),".",LitRev!IH61)</f>
        <v>1</v>
      </c>
      <c r="II61" s="25">
        <f>IF(ISBLANK(LitRev!II61),".",LitRev!II61)</f>
        <v>1</v>
      </c>
      <c r="IJ61" s="25">
        <f>IF(ISBLANK(LitRev!IJ61),".",LitRev!IJ61)</f>
        <v>1</v>
      </c>
      <c r="IK61" s="25">
        <f>IF(ISBLANK(LitRev!IK61),".",LitRev!IK61)</f>
        <v>1</v>
      </c>
      <c r="IL61" s="25">
        <f>IF(ISBLANK(LitRev!IL61),".",LitRev!IL61)</f>
        <v>1</v>
      </c>
      <c r="IM61" s="25">
        <f>IF(ISBLANK(LitRev!IM61),".",LitRev!IM61)</f>
        <v>1</v>
      </c>
      <c r="IN61" s="25">
        <f>IF(ISBLANK(LitRev!IN61),".",LitRev!IN61)</f>
        <v>1</v>
      </c>
      <c r="IO61" s="25">
        <f>IF(ISBLANK(LitRev!IO61),".",LitRev!IO61)</f>
        <v>1</v>
      </c>
      <c r="IP61" s="25">
        <f>IF(ISBLANK(LitRev!IP61),".",LitRev!IP61)</f>
        <v>1</v>
      </c>
      <c r="IQ61" s="25">
        <f>IF(ISBLANK(LitRev!IQ61),".",LitRev!IQ61)</f>
        <v>1</v>
      </c>
      <c r="IR61" s="25">
        <f>IF(ISBLANK(LitRev!IR61),".",LitRev!IR61)</f>
        <v>1</v>
      </c>
      <c r="IS61" s="25">
        <f>IF(ISBLANK(LitRev!IS61),".",LitRev!IS61)</f>
        <v>1</v>
      </c>
      <c r="IT61" s="25">
        <f>IF(ISBLANK(LitRev!IT61),".",LitRev!IT61)</f>
        <v>1</v>
      </c>
      <c r="IU61" s="25">
        <f>IF(ISBLANK(LitRev!IU61),".",LitRev!IU61)</f>
        <v>1</v>
      </c>
      <c r="IV61" s="25">
        <f>IF(ISBLANK(LitRev!IV61),".",LitRev!IV61)</f>
        <v>1</v>
      </c>
      <c r="IW61" s="25">
        <f>IF(ISBLANK(LitRev!IW61),".",LitRev!IW61)</f>
        <v>1</v>
      </c>
      <c r="IX61" s="25">
        <f>IF(ISBLANK(LitRev!IX61),".",LitRev!IX61)</f>
        <v>1</v>
      </c>
      <c r="IY61" s="25">
        <f>IF(ISBLANK(LitRev!IY61),".",LitRev!IY61)</f>
        <v>1</v>
      </c>
      <c r="IZ61" s="25">
        <f>IF(ISBLANK(LitRev!IZ61),".",LitRev!IZ61)</f>
        <v>1</v>
      </c>
      <c r="JA61" s="25">
        <f>IF(ISBLANK(LitRev!JA61),".",LitRev!JA61)</f>
        <v>1</v>
      </c>
      <c r="JB61" s="25">
        <f>IF(ISBLANK(LitRev!JB61),".",LitRev!JB61)</f>
        <v>1</v>
      </c>
      <c r="JC61" s="25">
        <f>IF(ISBLANK(LitRev!JC61),".",LitRev!JC61)</f>
        <v>1</v>
      </c>
      <c r="JD61" s="25">
        <f>IF(ISBLANK(LitRev!JD61),".",LitRev!JD61)</f>
        <v>0</v>
      </c>
      <c r="JE61" s="25">
        <f>IF(ISBLANK(LitRev!JE61),".",LitRev!JE61)</f>
        <v>0</v>
      </c>
      <c r="JF61" s="25">
        <f>IF(ISBLANK(LitRev!JF61),".",LitRev!JF61)</f>
        <v>0</v>
      </c>
      <c r="JG61" s="25">
        <f>IF(ISBLANK(LitRev!JG61),".",LitRev!JG61)</f>
        <v>0</v>
      </c>
      <c r="JH61" s="25">
        <f>IF(ISBLANK(LitRev!JH61),".",LitRev!JH61)</f>
        <v>0</v>
      </c>
      <c r="JI61" s="25">
        <f>IF(ISBLANK(LitRev!JI61),".",LitRev!JI61)</f>
        <v>1</v>
      </c>
      <c r="JJ61" s="25">
        <f>IF(ISBLANK(LitRev!JJ61),".",LitRev!JJ61)</f>
        <v>1</v>
      </c>
      <c r="JK61" s="25">
        <f>IF(ISBLANK(LitRev!JK61),".",LitRev!JK61)</f>
        <v>1</v>
      </c>
      <c r="JL61" s="25">
        <f>IF(ISBLANK(LitRev!JL61),".",LitRev!JL61)</f>
        <v>1</v>
      </c>
      <c r="JM61" s="25">
        <f>IF(ISBLANK(LitRev!JM61),".",LitRev!JM61)</f>
        <v>1</v>
      </c>
      <c r="JN61" s="25">
        <f>IF(ISBLANK(LitRev!JN61),".",LitRev!JN61)</f>
        <v>1</v>
      </c>
      <c r="JO61" s="25">
        <f>IF(ISBLANK(LitRev!JO61),".",LitRev!JO61)</f>
        <v>1</v>
      </c>
      <c r="JP61" s="25">
        <f>IF(ISBLANK(LitRev!JP61),".",LitRev!JP61)</f>
        <v>0</v>
      </c>
      <c r="JQ61" s="25">
        <f>IF(ISBLANK(LitRev!JQ61),".",LitRev!JQ61)</f>
        <v>0</v>
      </c>
      <c r="JR61" s="25">
        <f>IF(ISBLANK(LitRev!JR61),".",LitRev!JR61)</f>
        <v>0</v>
      </c>
      <c r="JS61" s="25">
        <f>IF(ISBLANK(LitRev!JS61),".",LitRev!JS61)</f>
        <v>1</v>
      </c>
      <c r="JT61" s="25">
        <f>IF(ISBLANK(LitRev!JT61),".",LitRev!JT61)</f>
        <v>1</v>
      </c>
      <c r="JU61" s="25">
        <f>IF(ISBLANK(LitRev!JU61),".",LitRev!JU61)</f>
        <v>1</v>
      </c>
      <c r="JV61" s="25">
        <f>IF(ISBLANK(LitRev!JV61),".",LitRev!JV61)</f>
        <v>1</v>
      </c>
      <c r="JW61" s="25">
        <f>IF(ISBLANK(LitRev!JW61),".",LitRev!JW61)</f>
        <v>1</v>
      </c>
      <c r="JX61" s="25">
        <f>IF(ISBLANK(LitRev!JX61),".",LitRev!JX61)</f>
        <v>1</v>
      </c>
      <c r="JY61" s="25">
        <f>IF(ISBLANK(LitRev!JY61),".",LitRev!JY61)</f>
        <v>1</v>
      </c>
      <c r="JZ61" s="25">
        <f>IF(ISBLANK(LitRev!JZ61),".",LitRev!JZ61)</f>
        <v>0</v>
      </c>
      <c r="KA61" s="25">
        <f>IF(ISBLANK(LitRev!KA61),".",LitRev!KA61)</f>
        <v>0</v>
      </c>
      <c r="KB61" s="25">
        <f>IF(ISBLANK(LitRev!KB61),".",LitRev!KB61)</f>
        <v>0</v>
      </c>
      <c r="KC61" s="25">
        <f>IF(ISBLANK(LitRev!KC61),".",LitRev!KC61)</f>
        <v>1</v>
      </c>
      <c r="KD61" s="25">
        <f>IF(ISBLANK(LitRev!KD61),".",LitRev!KD61)</f>
        <v>1</v>
      </c>
      <c r="KE61" s="25">
        <f>IF(ISBLANK(LitRev!KE61),".",LitRev!KE61)</f>
        <v>1</v>
      </c>
      <c r="KF61" s="25">
        <f>IF(ISBLANK(LitRev!KF61),".",LitRev!KF61)</f>
        <v>1</v>
      </c>
      <c r="KG61" s="25">
        <f>IF(ISBLANK(LitRev!KG61),".",LitRev!KG61)</f>
        <v>1</v>
      </c>
      <c r="KH61" s="25">
        <f>IF(ISBLANK(LitRev!KH61),".",LitRev!KH61)</f>
        <v>1</v>
      </c>
      <c r="KI61" s="25">
        <f>IF(ISBLANK(LitRev!KI61),".",LitRev!KI61)</f>
        <v>1</v>
      </c>
      <c r="KJ61" s="25">
        <f>IF(ISBLANK(LitRev!KJ61),".",LitRev!KJ61)</f>
        <v>0</v>
      </c>
      <c r="KK61" s="25">
        <f>IF(ISBLANK(LitRev!KK61),".",LitRev!KK61)</f>
        <v>0</v>
      </c>
      <c r="KL61" s="25">
        <f>IF(ISBLANK(LitRev!KL61),".",LitRev!KL61)</f>
        <v>0</v>
      </c>
      <c r="KM61" s="25">
        <f>IF(ISBLANK(LitRev!KM61),".",LitRev!KM61)</f>
        <v>0</v>
      </c>
      <c r="KN61" s="25">
        <f>IF(ISBLANK(LitRev!KN61),".",LitRev!KN61)</f>
        <v>0</v>
      </c>
      <c r="KO61" s="25">
        <f>IF(ISBLANK(LitRev!KO61),".",LitRev!KO61)</f>
        <v>0</v>
      </c>
      <c r="KP61" s="25">
        <f>IF(ISBLANK(LitRev!KP61),".",LitRev!KP61)</f>
        <v>0</v>
      </c>
      <c r="KQ61" s="25">
        <f>IF(ISBLANK(LitRev!KQ61),".",LitRev!KQ61)</f>
        <v>0</v>
      </c>
      <c r="KR61" s="25">
        <f>IF(ISBLANK(LitRev!KR61),".",LitRev!KR61)</f>
        <v>0</v>
      </c>
      <c r="KS61" s="25">
        <f>IF(ISBLANK(LitRev!KS61),".",LitRev!KS61)</f>
        <v>0</v>
      </c>
      <c r="KT61" s="25">
        <f>IF(ISBLANK(LitRev!KT61),".",LitRev!KT61)</f>
        <v>0</v>
      </c>
      <c r="KU61" s="25">
        <f>IF(ISBLANK(LitRev!KU61),".",LitRev!KU61)</f>
        <v>0</v>
      </c>
      <c r="KV61" s="25">
        <f>IF(ISBLANK(LitRev!KV61),".",LitRev!KV61)</f>
        <v>0</v>
      </c>
      <c r="KW61" s="25">
        <f>IF(ISBLANK(LitRev!KW61),".",LitRev!KW61)</f>
        <v>0</v>
      </c>
      <c r="KX61" s="25">
        <f>IF(ISBLANK(LitRev!KX61),".",LitRev!KX61)</f>
        <v>0</v>
      </c>
      <c r="KY61" s="25">
        <f>IF(ISBLANK(LitRev!KY61),".",LitRev!KY61)</f>
        <v>0</v>
      </c>
      <c r="KZ61" s="25">
        <f>IF(ISBLANK(LitRev!KZ61),".",LitRev!KZ61)</f>
        <v>0</v>
      </c>
      <c r="LA61" s="25">
        <f>IF(ISBLANK(LitRev!LA61),".",LitRev!LA61)</f>
        <v>0</v>
      </c>
      <c r="LB61" s="25">
        <f>IF(ISBLANK(LitRev!LB61),".",LitRev!LB61)</f>
        <v>0</v>
      </c>
      <c r="LC61" s="25">
        <f>IF(ISBLANK(LitRev!LC61),".",LitRev!LC61)</f>
        <v>0</v>
      </c>
      <c r="LD61" s="25">
        <f>IF(ISBLANK(LitRev!LD61),".",LitRev!LD61)</f>
        <v>0</v>
      </c>
      <c r="LE61" s="25">
        <f>IF(ISBLANK(LitRev!LE61),".",LitRev!LE61)</f>
        <v>0</v>
      </c>
      <c r="LF61" s="25">
        <f>IF(ISBLANK(LitRev!LF61),".",LitRev!LF61)</f>
        <v>1</v>
      </c>
      <c r="LG61" s="25">
        <f>IF(ISBLANK(LitRev!LG61),".",LitRev!LG61)</f>
        <v>1</v>
      </c>
      <c r="LH61" s="25">
        <f>IF(ISBLANK(LitRev!LH61),".",LitRev!LH61)</f>
        <v>0</v>
      </c>
      <c r="LI61" s="25">
        <f>IF(ISBLANK(LitRev!LI61),".",LitRev!LI61)</f>
        <v>0</v>
      </c>
      <c r="LJ61" s="25">
        <f>IF(ISBLANK(LitRev!LJ61),".",LitRev!LJ61)</f>
        <v>0</v>
      </c>
      <c r="LK61" s="25">
        <f>IF(ISBLANK(LitRev!LK61),".",LitRev!LK61)</f>
        <v>0</v>
      </c>
      <c r="LL61" s="25">
        <f>IF(ISBLANK(LitRev!LL61),".",LitRev!LL61)</f>
        <v>0</v>
      </c>
      <c r="LM61" s="25">
        <f>IF(ISBLANK(LitRev!LM61),".",LitRev!LM61)</f>
        <v>0</v>
      </c>
      <c r="LN61" s="25">
        <f>IF(ISBLANK(LitRev!LN61),".",LitRev!LN61)</f>
        <v>0</v>
      </c>
      <c r="LO61" s="25">
        <f>IF(ISBLANK(LitRev!LO61),".",LitRev!LO61)</f>
        <v>0</v>
      </c>
      <c r="LP61" s="25">
        <f>IF(ISBLANK(LitRev!LP61),".",LitRev!LP61)</f>
        <v>0</v>
      </c>
      <c r="LQ61" s="25">
        <f>IF(ISBLANK(LitRev!LQ61),".",LitRev!LQ61)</f>
        <v>0</v>
      </c>
      <c r="LR61" s="25">
        <f>IF(ISBLANK(LitRev!LR61),".",LitRev!LR61)</f>
        <v>0</v>
      </c>
      <c r="LS61" s="25">
        <f>IF(ISBLANK(LitRev!LS61),".",LitRev!LS61)</f>
        <v>0</v>
      </c>
      <c r="LT61" s="25">
        <f>IF(ISBLANK(LitRev!LT61),".",LitRev!LT61)</f>
        <v>0</v>
      </c>
      <c r="LU61" s="25">
        <f>IF(ISBLANK(LitRev!LU61),".",LitRev!LU61)</f>
        <v>0</v>
      </c>
      <c r="LV61" s="25">
        <f>IF(ISBLANK(LitRev!LV61),".",LitRev!LV61)</f>
        <v>0</v>
      </c>
      <c r="LW61" s="25">
        <f>IF(ISBLANK(LitRev!LW61),".",LitRev!LW61)</f>
        <v>0</v>
      </c>
      <c r="LX61" s="25">
        <f>IF(ISBLANK(LitRev!LX61),".",LitRev!LX61)</f>
        <v>0</v>
      </c>
      <c r="LY61" s="25">
        <f>IF(ISBLANK(LitRev!LY61),".",LitRev!LY61)</f>
        <v>0</v>
      </c>
      <c r="LZ61" s="25">
        <f>IF(ISBLANK(LitRev!LZ61),".",LitRev!LZ61)</f>
        <v>0</v>
      </c>
      <c r="MA61" s="25">
        <f>IF(ISBLANK(LitRev!MA61),".",LitRev!MA61)</f>
        <v>0</v>
      </c>
      <c r="MB61" s="25">
        <f>IF(ISBLANK(LitRev!MB61),".",LitRev!MB61)</f>
        <v>0</v>
      </c>
      <c r="MC61" s="25">
        <f>IF(ISBLANK(LitRev!MC61),".",LitRev!MC61)</f>
        <v>0</v>
      </c>
      <c r="MD61" s="25">
        <f>IF(ISBLANK(LitRev!MD61),".",LitRev!MD61)</f>
        <v>0</v>
      </c>
      <c r="ME61" s="25">
        <f>IF(ISBLANK(LitRev!ME61),".",LitRev!ME61)</f>
        <v>0</v>
      </c>
      <c r="MF61" s="25">
        <f>IF(ISBLANK(LitRev!MF61),".",LitRev!MF61)</f>
        <v>0</v>
      </c>
      <c r="MG61" s="25">
        <f>IF(ISBLANK(LitRev!MG61),".",LitRev!MG61)</f>
        <v>0</v>
      </c>
      <c r="MH61" s="25">
        <f>IF(ISBLANK(LitRev!MH61),".",LitRev!MH61)</f>
        <v>0</v>
      </c>
      <c r="MI61" s="25">
        <f>IF(ISBLANK(LitRev!MI61),".",LitRev!MI61)</f>
        <v>1</v>
      </c>
      <c r="MJ61" s="25">
        <f>IF(ISBLANK(LitRev!MJ61),".",LitRev!MJ61)</f>
        <v>0</v>
      </c>
      <c r="MK61" s="25">
        <f>IF(ISBLANK(LitRev!MK61),".",LitRev!MK61)</f>
        <v>1</v>
      </c>
      <c r="ML61" s="25">
        <f>IF(ISBLANK(LitRev!ML61),".",LitRev!ML61)</f>
        <v>0</v>
      </c>
      <c r="MM61" s="25">
        <f>IF(ISBLANK(LitRev!MM61),".",LitRev!MM61)</f>
        <v>0</v>
      </c>
      <c r="MN61" s="25">
        <f>IF(ISBLANK(LitRev!MN61),".",LitRev!MN61)</f>
        <v>0</v>
      </c>
      <c r="MO61" s="25">
        <f>IF(ISBLANK(LitRev!MO61),".",LitRev!MO61)</f>
        <v>0</v>
      </c>
      <c r="MP61" s="25">
        <f>IF(ISBLANK(LitRev!MP61),".",LitRev!MP61)</f>
        <v>0</v>
      </c>
      <c r="MQ61" s="25">
        <f>IF(ISBLANK(LitRev!MQ61),".",LitRev!MQ61)</f>
        <v>0</v>
      </c>
      <c r="MR61" s="25">
        <f>IF(ISBLANK(LitRev!MR61),".",LitRev!MR61)</f>
        <v>0</v>
      </c>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5"/>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5"/>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5"/>
      <c r="RK61" s="25"/>
      <c r="RL61" s="25"/>
      <c r="RM61" s="25"/>
      <c r="RN61" s="25"/>
      <c r="RO61" s="25"/>
    </row>
    <row r="62" spans="1:483" x14ac:dyDescent="0.25">
      <c r="A62" s="48" t="s">
        <v>1148</v>
      </c>
      <c r="B62" t="s">
        <v>1947</v>
      </c>
      <c r="C62" s="25">
        <f>IF(ISBLANK(LitRev!C62),".",LitRev!C62)</f>
        <v>0</v>
      </c>
      <c r="D62" s="25">
        <f>IF(ISBLANK(LitRev!D62),".",LitRev!D62)</f>
        <v>0</v>
      </c>
      <c r="E62" s="25">
        <f>IF(ISBLANK(LitRev!E62),".",LitRev!E62)</f>
        <v>0</v>
      </c>
      <c r="F62" s="25">
        <f>IF(ISBLANK(LitRev!F62),".",LitRev!F62)</f>
        <v>0</v>
      </c>
      <c r="G62" s="25">
        <f>IF(ISBLANK(LitRev!G62),".",LitRev!G62)</f>
        <v>0</v>
      </c>
      <c r="H62" s="25">
        <f>IF(ISBLANK(LitRev!H62),".",LitRev!H62)</f>
        <v>0</v>
      </c>
      <c r="I62" s="25">
        <f>IF(ISBLANK(LitRev!I62),".",LitRev!I62)</f>
        <v>0</v>
      </c>
      <c r="J62" s="25">
        <f>IF(ISBLANK(LitRev!J62),".",LitRev!J62)</f>
        <v>0</v>
      </c>
      <c r="K62" s="25">
        <f>IF(ISBLANK(LitRev!K62),".",LitRev!K62)</f>
        <v>0</v>
      </c>
      <c r="L62" s="25">
        <f>IF(ISBLANK(LitRev!L62),".",LitRev!L62)</f>
        <v>0</v>
      </c>
      <c r="M62" s="25">
        <f>IF(ISBLANK(LitRev!M62),".",LitRev!M62)</f>
        <v>0</v>
      </c>
      <c r="N62" s="25">
        <f>IF(ISBLANK(LitRev!N62),".",LitRev!N62)</f>
        <v>0</v>
      </c>
      <c r="O62" s="25">
        <f>IF(ISBLANK(LitRev!O62),".",LitRev!O62)</f>
        <v>0</v>
      </c>
      <c r="P62" s="25">
        <f>IF(ISBLANK(LitRev!P62),".",LitRev!P62)</f>
        <v>0</v>
      </c>
      <c r="Q62" s="25">
        <f>IF(ISBLANK(LitRev!Q62),".",LitRev!Q62)</f>
        <v>0</v>
      </c>
      <c r="R62" s="25">
        <f>IF(ISBLANK(LitRev!R62),".",LitRev!R62)</f>
        <v>0</v>
      </c>
      <c r="S62" s="25">
        <f>IF(ISBLANK(LitRev!S62),".",LitRev!S62)</f>
        <v>0</v>
      </c>
      <c r="T62" s="25">
        <f>IF(ISBLANK(LitRev!T62),".",LitRev!T62)</f>
        <v>0</v>
      </c>
      <c r="U62" s="25">
        <f>IF(ISBLANK(LitRev!U62),".",LitRev!U62)</f>
        <v>1</v>
      </c>
      <c r="V62" s="25">
        <f>IF(ISBLANK(LitRev!V62),".",LitRev!V62)</f>
        <v>0</v>
      </c>
      <c r="W62" s="25">
        <f>IF(ISBLANK(LitRev!W62),".",LitRev!W62)</f>
        <v>1</v>
      </c>
      <c r="X62" s="25">
        <f>IF(ISBLANK(LitRev!X62),".",LitRev!X62)</f>
        <v>0</v>
      </c>
      <c r="Y62" s="25">
        <f>IF(ISBLANK(LitRev!Y62),".",LitRev!Y62)</f>
        <v>1</v>
      </c>
      <c r="Z62" s="25">
        <f>IF(ISBLANK(LitRev!Z62),".",LitRev!Z62)</f>
        <v>1</v>
      </c>
      <c r="AA62" s="25">
        <f>IF(ISBLANK(LitRev!AA62),".",LitRev!AA62)</f>
        <v>0</v>
      </c>
      <c r="AB62" s="25">
        <f>IF(ISBLANK(LitRev!AB62),".",LitRev!AB62)</f>
        <v>1</v>
      </c>
      <c r="AC62" s="25">
        <f>IF(ISBLANK(LitRev!AC62),".",LitRev!AC62)</f>
        <v>0</v>
      </c>
      <c r="AD62" s="25">
        <f>IF(ISBLANK(LitRev!AD62),".",LitRev!AD62)</f>
        <v>1</v>
      </c>
      <c r="AE62" s="25">
        <f>IF(ISBLANK(LitRev!AE62),".",LitRev!AE62)</f>
        <v>1</v>
      </c>
      <c r="AF62" s="25">
        <f>IF(ISBLANK(LitRev!AF62),".",LitRev!AF62)</f>
        <v>0</v>
      </c>
      <c r="AG62" s="25">
        <f>IF(ISBLANK(LitRev!AG62),".",LitRev!AG62)</f>
        <v>1</v>
      </c>
      <c r="AH62" s="25">
        <f>IF(ISBLANK(LitRev!AH62),".",LitRev!AH62)</f>
        <v>0</v>
      </c>
      <c r="AI62" s="25">
        <f>IF(ISBLANK(LitRev!AI62),".",LitRev!AI62)</f>
        <v>1</v>
      </c>
      <c r="AJ62" s="25">
        <f>IF(ISBLANK(LitRev!AJ62),".",LitRev!AJ62)</f>
        <v>0</v>
      </c>
      <c r="AK62" s="25">
        <f>IF(ISBLANK(LitRev!AK62),".",LitRev!AK62)</f>
        <v>0</v>
      </c>
      <c r="AL62" s="25">
        <f>IF(ISBLANK(LitRev!AL62),".",LitRev!AL62)</f>
        <v>0</v>
      </c>
      <c r="AM62" s="25">
        <f>IF(ISBLANK(LitRev!AM62),".",LitRev!AM62)</f>
        <v>0</v>
      </c>
      <c r="AN62" s="25">
        <f>IF(ISBLANK(LitRev!AN62),".",LitRev!AN62)</f>
        <v>0</v>
      </c>
      <c r="AO62" s="25">
        <f>IF(ISBLANK(LitRev!AO62),".",LitRev!AO62)</f>
        <v>0</v>
      </c>
      <c r="AP62" s="25">
        <f>IF(ISBLANK(LitRev!AP62),".",LitRev!AP62)</f>
        <v>0</v>
      </c>
      <c r="AQ62" s="25">
        <f>IF(ISBLANK(LitRev!AQ62),".",LitRev!AQ62)</f>
        <v>0</v>
      </c>
      <c r="AR62" s="25">
        <f>IF(ISBLANK(LitRev!AR62),".",LitRev!AR62)</f>
        <v>1</v>
      </c>
      <c r="AS62" s="25">
        <f>IF(ISBLANK(LitRev!AS62),".",LitRev!AS62)</f>
        <v>1</v>
      </c>
      <c r="AT62" s="25">
        <f>IF(ISBLANK(LitRev!AT62),".",LitRev!AT62)</f>
        <v>1</v>
      </c>
      <c r="AU62" s="25">
        <f>IF(ISBLANK(LitRev!AU62),".",LitRev!AU62)</f>
        <v>1</v>
      </c>
      <c r="AV62" s="25">
        <f>IF(ISBLANK(LitRev!AV62),".",LitRev!AV62)</f>
        <v>1</v>
      </c>
      <c r="AW62" s="25">
        <f>IF(ISBLANK(LitRev!AW62),".",LitRev!AW62)</f>
        <v>1</v>
      </c>
      <c r="AX62" s="25">
        <f>IF(ISBLANK(LitRev!AX62),".",LitRev!AX62)</f>
        <v>1</v>
      </c>
      <c r="AY62" s="25">
        <f>IF(ISBLANK(LitRev!AY62),".",LitRev!AY62)</f>
        <v>0</v>
      </c>
      <c r="AZ62" s="25">
        <f>IF(ISBLANK(LitRev!AZ62),".",LitRev!AZ62)</f>
        <v>0</v>
      </c>
      <c r="BA62" s="25">
        <f>IF(ISBLANK(LitRev!BA62),".",LitRev!BA62)</f>
        <v>0</v>
      </c>
      <c r="BB62" s="25">
        <f>IF(ISBLANK(LitRev!BB62),".",LitRev!BB62)</f>
        <v>0</v>
      </c>
      <c r="BC62" s="25">
        <f>IF(ISBLANK(LitRev!BC62),".",LitRev!BC62)</f>
        <v>0</v>
      </c>
      <c r="BD62" s="25">
        <f>IF(ISBLANK(LitRev!BD62),".",LitRev!BD62)</f>
        <v>0</v>
      </c>
      <c r="BE62" s="25">
        <f>IF(ISBLANK(LitRev!BE62),".",LitRev!BE62)</f>
        <v>0</v>
      </c>
      <c r="BF62" s="25">
        <f>IF(ISBLANK(LitRev!BF62),".",LitRev!BF62)</f>
        <v>0</v>
      </c>
      <c r="BG62" s="25">
        <f>IF(ISBLANK(LitRev!BG62),".",LitRev!BG62)</f>
        <v>0</v>
      </c>
      <c r="BH62" s="25">
        <f>IF(ISBLANK(LitRev!BH62),".",LitRev!BH62)</f>
        <v>1</v>
      </c>
      <c r="BI62" s="25">
        <f>IF(ISBLANK(LitRev!BI62),".",LitRev!BI62)</f>
        <v>1</v>
      </c>
      <c r="BJ62" s="25">
        <f>IF(ISBLANK(LitRev!BJ62),".",LitRev!BJ62)</f>
        <v>0</v>
      </c>
      <c r="BK62" s="25">
        <f>IF(ISBLANK(LitRev!BK62),".",LitRev!BK62)</f>
        <v>0</v>
      </c>
      <c r="BL62" s="25">
        <f>IF(ISBLANK(LitRev!BL62),".",LitRev!BL62)</f>
        <v>0</v>
      </c>
      <c r="BM62" s="25">
        <f>IF(ISBLANK(LitRev!BM62),".",LitRev!BM62)</f>
        <v>0</v>
      </c>
      <c r="BN62" s="25">
        <f>IF(ISBLANK(LitRev!BN62),".",LitRev!BN62)</f>
        <v>1</v>
      </c>
      <c r="BO62" s="25">
        <f>IF(ISBLANK(LitRev!BO62),".",LitRev!BO62)</f>
        <v>1</v>
      </c>
      <c r="BP62" s="25">
        <f>IF(ISBLANK(LitRev!BP62),".",LitRev!BP62)</f>
        <v>1</v>
      </c>
      <c r="BQ62" s="25">
        <f>IF(ISBLANK(LitRev!BQ62),".",LitRev!BQ62)</f>
        <v>1</v>
      </c>
      <c r="BR62" s="25">
        <f>IF(ISBLANK(LitRev!BR62),".",LitRev!BR62)</f>
        <v>1</v>
      </c>
      <c r="BS62" s="25">
        <f>IF(ISBLANK(LitRev!BS62),".",LitRev!BS62)</f>
        <v>0</v>
      </c>
      <c r="BT62" s="25">
        <f>IF(ISBLANK(LitRev!BT62),".",LitRev!BT62)</f>
        <v>1</v>
      </c>
      <c r="BU62" s="25">
        <f>IF(ISBLANK(LitRev!BU62),".",LitRev!BU62)</f>
        <v>0</v>
      </c>
      <c r="BV62" s="25">
        <f>IF(ISBLANK(LitRev!BV62),".",LitRev!BV62)</f>
        <v>1</v>
      </c>
      <c r="BW62" s="25">
        <f>IF(ISBLANK(LitRev!BW62),".",LitRev!BW62)</f>
        <v>1</v>
      </c>
      <c r="BX62" s="25">
        <f>IF(ISBLANK(LitRev!BX62),".",LitRev!BX62)</f>
        <v>0</v>
      </c>
      <c r="BY62" s="25">
        <f>IF(ISBLANK(LitRev!BY62),".",LitRev!BY62)</f>
        <v>0</v>
      </c>
      <c r="BZ62" s="25">
        <f>IF(ISBLANK(LitRev!BZ62),".",LitRev!BZ62)</f>
        <v>1</v>
      </c>
      <c r="CA62" s="25">
        <f>IF(ISBLANK(LitRev!CA62),".",LitRev!CA62)</f>
        <v>0</v>
      </c>
      <c r="CB62" s="25">
        <f>IF(ISBLANK(LitRev!CB62),".",LitRev!CB62)</f>
        <v>0</v>
      </c>
      <c r="CC62" s="25">
        <f>IF(ISBLANK(LitRev!CC62),".",LitRev!CC62)</f>
        <v>0</v>
      </c>
      <c r="CD62" s="25">
        <f>IF(ISBLANK(LitRev!CD62),".",LitRev!CD62)</f>
        <v>0</v>
      </c>
      <c r="CE62" s="25">
        <f>IF(ISBLANK(LitRev!CE62),".",LitRev!CE62)</f>
        <v>0</v>
      </c>
      <c r="CF62" s="25">
        <f>IF(ISBLANK(LitRev!CF62),".",LitRev!CF62)</f>
        <v>0</v>
      </c>
      <c r="CG62" s="25">
        <f>IF(ISBLANK(LitRev!CG62),".",LitRev!CG62)</f>
        <v>0</v>
      </c>
      <c r="CH62" s="25">
        <f>IF(ISBLANK(LitRev!CH62),".",LitRev!CH62)</f>
        <v>0</v>
      </c>
      <c r="CI62" s="25">
        <f>IF(ISBLANK(LitRev!CI62),".",LitRev!CI62)</f>
        <v>0</v>
      </c>
      <c r="CJ62" s="25">
        <f>IF(ISBLANK(LitRev!CJ62),".",LitRev!CJ62)</f>
        <v>0</v>
      </c>
      <c r="CK62" s="25">
        <f>IF(ISBLANK(LitRev!CK62),".",LitRev!CK62)</f>
        <v>0</v>
      </c>
      <c r="CL62" s="25">
        <f>IF(ISBLANK(LitRev!CL62),".",LitRev!CL62)</f>
        <v>0</v>
      </c>
      <c r="CM62" s="25">
        <f>IF(ISBLANK(LitRev!CM62),".",LitRev!CM62)</f>
        <v>0</v>
      </c>
      <c r="CN62" s="25">
        <f>IF(ISBLANK(LitRev!CN62),".",LitRev!CN62)</f>
        <v>0</v>
      </c>
      <c r="CO62" s="25">
        <f>IF(ISBLANK(LitRev!CO62),".",LitRev!CO62)</f>
        <v>0</v>
      </c>
      <c r="CP62" s="25">
        <f>IF(ISBLANK(LitRev!CP62),".",LitRev!CP62)</f>
        <v>0</v>
      </c>
      <c r="CQ62" s="25">
        <f>IF(ISBLANK(LitRev!CQ62),".",LitRev!CQ62)</f>
        <v>0</v>
      </c>
      <c r="CR62" s="25">
        <f>IF(ISBLANK(LitRev!CR62),".",LitRev!CR62)</f>
        <v>1</v>
      </c>
      <c r="CS62" s="25">
        <f>IF(ISBLANK(LitRev!CS62),".",LitRev!CS62)</f>
        <v>1</v>
      </c>
      <c r="CT62" s="25">
        <f>IF(ISBLANK(LitRev!CT62),".",LitRev!CT62)</f>
        <v>1</v>
      </c>
      <c r="CU62" s="25">
        <f>IF(ISBLANK(LitRev!CU62),".",LitRev!CU62)</f>
        <v>1</v>
      </c>
      <c r="CV62" s="25">
        <f>IF(ISBLANK(LitRev!CV62),".",LitRev!CV62)</f>
        <v>1</v>
      </c>
      <c r="CW62" s="25">
        <f>IF(ISBLANK(LitRev!CW62),".",LitRev!CW62)</f>
        <v>1</v>
      </c>
      <c r="CX62" s="25">
        <f>IF(ISBLANK(LitRev!CX62),".",LitRev!CX62)</f>
        <v>1</v>
      </c>
      <c r="CY62" s="25">
        <f>IF(ISBLANK(LitRev!CY62),".",LitRev!CY62)</f>
        <v>1</v>
      </c>
      <c r="CZ62" s="25">
        <f>IF(ISBLANK(LitRev!CZ62),".",LitRev!CZ62)</f>
        <v>1</v>
      </c>
      <c r="DA62" s="25">
        <f>IF(ISBLANK(LitRev!DA62),".",LitRev!DA62)</f>
        <v>1</v>
      </c>
      <c r="DB62" s="25">
        <f>IF(ISBLANK(LitRev!DB62),".",LitRev!DB62)</f>
        <v>0</v>
      </c>
      <c r="DC62" s="25">
        <f>IF(ISBLANK(LitRev!DC62),".",LitRev!DC62)</f>
        <v>0</v>
      </c>
      <c r="DD62" s="25">
        <f>IF(ISBLANK(LitRev!DD62),".",LitRev!DD62)</f>
        <v>0</v>
      </c>
      <c r="DE62" s="25">
        <f>IF(ISBLANK(LitRev!DE62),".",LitRev!DE62)</f>
        <v>0</v>
      </c>
      <c r="DF62" s="25">
        <f>IF(ISBLANK(LitRev!DF62),".",LitRev!DF62)</f>
        <v>0</v>
      </c>
      <c r="DG62" s="25">
        <f>IF(ISBLANK(LitRev!DG62),".",LitRev!DG62)</f>
        <v>0</v>
      </c>
      <c r="DH62" s="25">
        <f>IF(ISBLANK(LitRev!DH62),".",LitRev!DH62)</f>
        <v>0</v>
      </c>
      <c r="DI62" s="25">
        <f>IF(ISBLANK(LitRev!DI62),".",LitRev!DI62)</f>
        <v>0</v>
      </c>
      <c r="DJ62" s="25">
        <f>IF(ISBLANK(LitRev!DJ62),".",LitRev!DJ62)</f>
        <v>0</v>
      </c>
      <c r="DK62" s="25">
        <f>IF(ISBLANK(LitRev!DK62),".",LitRev!DK62)</f>
        <v>0</v>
      </c>
      <c r="DL62" s="25">
        <f>IF(ISBLANK(LitRev!DL62),".",LitRev!DL62)</f>
        <v>0</v>
      </c>
      <c r="DM62" s="25">
        <f>IF(ISBLANK(LitRev!DM62),".",LitRev!DM62)</f>
        <v>0</v>
      </c>
      <c r="DN62" s="25">
        <f>IF(ISBLANK(LitRev!DN62),".",LitRev!DN62)</f>
        <v>0</v>
      </c>
      <c r="DO62" s="25">
        <f>IF(ISBLANK(LitRev!DO62),".",LitRev!DO62)</f>
        <v>0</v>
      </c>
      <c r="DP62" s="25">
        <f>IF(ISBLANK(LitRev!DP62),".",LitRev!DP62)</f>
        <v>0</v>
      </c>
      <c r="DQ62" s="25">
        <f>IF(ISBLANK(LitRev!DQ62),".",LitRev!DQ62)</f>
        <v>0</v>
      </c>
      <c r="DR62" s="25">
        <f>IF(ISBLANK(LitRev!DR62),".",LitRev!DR62)</f>
        <v>0</v>
      </c>
      <c r="DS62" s="25">
        <f>IF(ISBLANK(LitRev!DS62),".",LitRev!DS62)</f>
        <v>0</v>
      </c>
      <c r="DT62" s="25">
        <f>IF(ISBLANK(LitRev!DT62),".",LitRev!DT62)</f>
        <v>0</v>
      </c>
      <c r="DU62" s="25">
        <f>IF(ISBLANK(LitRev!DU62),".",LitRev!DU62)</f>
        <v>0</v>
      </c>
      <c r="DV62" s="25">
        <f>IF(ISBLANK(LitRev!DV62),".",LitRev!DV62)</f>
        <v>0</v>
      </c>
      <c r="DW62" s="25">
        <f>IF(ISBLANK(LitRev!DW62),".",LitRev!DW62)</f>
        <v>0</v>
      </c>
      <c r="DX62" s="25">
        <f>IF(ISBLANK(LitRev!DX62),".",LitRev!DX62)</f>
        <v>1</v>
      </c>
      <c r="DY62" s="25">
        <f>IF(ISBLANK(LitRev!DY62),".",LitRev!DY62)</f>
        <v>0</v>
      </c>
      <c r="DZ62" s="25">
        <f>IF(ISBLANK(LitRev!DZ62),".",LitRev!DZ62)</f>
        <v>0</v>
      </c>
      <c r="EA62" s="25">
        <f>IF(ISBLANK(LitRev!EA62),".",LitRev!EA62)</f>
        <v>0</v>
      </c>
      <c r="EB62" s="25">
        <f>IF(ISBLANK(LitRev!EB62),".",LitRev!EB62)</f>
        <v>0</v>
      </c>
      <c r="EC62" s="25">
        <f>IF(ISBLANK(LitRev!EC62),".",LitRev!EC62)</f>
        <v>0</v>
      </c>
      <c r="ED62" s="25">
        <f>IF(ISBLANK(LitRev!ED62),".",LitRev!ED62)</f>
        <v>0</v>
      </c>
      <c r="EE62" s="25">
        <f>IF(ISBLANK(LitRev!EE62),".",LitRev!EE62)</f>
        <v>0</v>
      </c>
      <c r="EF62" s="25">
        <f>IF(ISBLANK(LitRev!EF62),".",LitRev!EF62)</f>
        <v>0</v>
      </c>
      <c r="EG62" s="25">
        <f>IF(ISBLANK(LitRev!EG62),".",LitRev!EG62)</f>
        <v>0</v>
      </c>
      <c r="EH62" s="25">
        <f>IF(ISBLANK(LitRev!EH62),".",LitRev!EH62)</f>
        <v>0</v>
      </c>
      <c r="EI62" s="25">
        <f>IF(ISBLANK(LitRev!EI62),".",LitRev!EI62)</f>
        <v>0</v>
      </c>
      <c r="EJ62" s="25">
        <f>IF(ISBLANK(LitRev!EJ62),".",LitRev!EJ62)</f>
        <v>0</v>
      </c>
      <c r="EK62" s="25">
        <f>IF(ISBLANK(LitRev!EK62),".",LitRev!EK62)</f>
        <v>0</v>
      </c>
      <c r="EL62" s="25">
        <f>IF(ISBLANK(LitRev!EL62),".",LitRev!EL62)</f>
        <v>0</v>
      </c>
      <c r="EM62" s="25">
        <f>IF(ISBLANK(LitRev!EM62),".",LitRev!EM62)</f>
        <v>0</v>
      </c>
      <c r="EN62" s="25">
        <f>IF(ISBLANK(LitRev!EN62),".",LitRev!EN62)</f>
        <v>0</v>
      </c>
      <c r="EO62" s="25">
        <f>IF(ISBLANK(LitRev!EO62),".",LitRev!EO62)</f>
        <v>0</v>
      </c>
      <c r="EP62" s="25">
        <f>IF(ISBLANK(LitRev!EP62),".",LitRev!EP62)</f>
        <v>0</v>
      </c>
      <c r="EQ62" s="25">
        <f>IF(ISBLANK(LitRev!EQ62),".",LitRev!EQ62)</f>
        <v>0</v>
      </c>
      <c r="ER62" s="25">
        <f>IF(ISBLANK(LitRev!ER62),".",LitRev!ER62)</f>
        <v>0</v>
      </c>
      <c r="ES62" s="25">
        <f>IF(ISBLANK(LitRev!ES62),".",LitRev!ES62)</f>
        <v>0</v>
      </c>
      <c r="ET62" s="25">
        <f>IF(ISBLANK(LitRev!ET62),".",LitRev!ET62)</f>
        <v>0</v>
      </c>
      <c r="EU62" s="25">
        <f>IF(ISBLANK(LitRev!EU62),".",LitRev!EU62)</f>
        <v>0</v>
      </c>
      <c r="EV62" s="25">
        <f>IF(ISBLANK(LitRev!EV62),".",LitRev!EV62)</f>
        <v>0</v>
      </c>
      <c r="EW62" s="25">
        <f>IF(ISBLANK(LitRev!EW62),".",LitRev!EW62)</f>
        <v>0</v>
      </c>
      <c r="EX62" s="25">
        <f>IF(ISBLANK(LitRev!EX62),".",LitRev!EX62)</f>
        <v>0</v>
      </c>
      <c r="EY62" s="25">
        <f>IF(ISBLANK(LitRev!EY62),".",LitRev!EY62)</f>
        <v>0</v>
      </c>
      <c r="EZ62" s="25">
        <f>IF(ISBLANK(LitRev!EZ62),".",LitRev!EZ62)</f>
        <v>0</v>
      </c>
      <c r="FA62" s="25">
        <f>IF(ISBLANK(LitRev!FA62),".",LitRev!FA62)</f>
        <v>0</v>
      </c>
      <c r="FB62" s="25">
        <f>IF(ISBLANK(LitRev!FB62),".",LitRev!FB62)</f>
        <v>0</v>
      </c>
      <c r="FC62" s="25">
        <f>IF(ISBLANK(LitRev!FC62),".",LitRev!FC62)</f>
        <v>0</v>
      </c>
      <c r="FD62" s="25">
        <f>IF(ISBLANK(LitRev!FD62),".",LitRev!FD62)</f>
        <v>0</v>
      </c>
      <c r="FE62" s="25">
        <f>IF(ISBLANK(LitRev!FE62),".",LitRev!FE62)</f>
        <v>0</v>
      </c>
      <c r="FF62" s="25">
        <f>IF(ISBLANK(LitRev!FF62),".",LitRev!FF62)</f>
        <v>0</v>
      </c>
      <c r="FG62" s="25">
        <f>IF(ISBLANK(LitRev!FG62),".",LitRev!FG62)</f>
        <v>0</v>
      </c>
      <c r="FH62" s="25">
        <f>IF(ISBLANK(LitRev!FH62),".",LitRev!FH62)</f>
        <v>0</v>
      </c>
      <c r="FI62" s="25">
        <f>IF(ISBLANK(LitRev!FI62),".",LitRev!FI62)</f>
        <v>0</v>
      </c>
      <c r="FJ62" s="25">
        <f>IF(ISBLANK(LitRev!FJ62),".",LitRev!FJ62)</f>
        <v>0</v>
      </c>
      <c r="FK62" s="25">
        <f>IF(ISBLANK(LitRev!FK62),".",LitRev!FK62)</f>
        <v>0</v>
      </c>
      <c r="FL62" s="25">
        <f>IF(ISBLANK(LitRev!FL62),".",LitRev!FL62)</f>
        <v>0</v>
      </c>
      <c r="FM62" s="25">
        <f>IF(ISBLANK(LitRev!FM62),".",LitRev!FM62)</f>
        <v>0</v>
      </c>
      <c r="FN62" s="25">
        <f>IF(ISBLANK(LitRev!FN62),".",LitRev!FN62)</f>
        <v>0</v>
      </c>
      <c r="FO62" s="25">
        <f>IF(ISBLANK(LitRev!FO62),".",LitRev!FO62)</f>
        <v>0</v>
      </c>
      <c r="FP62" s="25">
        <f>IF(ISBLANK(LitRev!FP62),".",LitRev!FP62)</f>
        <v>0</v>
      </c>
      <c r="FQ62" s="25">
        <f>IF(ISBLANK(LitRev!FQ62),".",LitRev!FQ62)</f>
        <v>0</v>
      </c>
      <c r="FR62" s="25">
        <f>IF(ISBLANK(LitRev!FR62),".",LitRev!FR62)</f>
        <v>1</v>
      </c>
      <c r="FS62" s="25">
        <f>IF(ISBLANK(LitRev!FS62),".",LitRev!FS62)</f>
        <v>0</v>
      </c>
      <c r="FT62" s="25">
        <f>IF(ISBLANK(LitRev!FT62),".",LitRev!FT62)</f>
        <v>1</v>
      </c>
      <c r="FU62" s="25">
        <f>IF(ISBLANK(LitRev!FU62),".",LitRev!FU62)</f>
        <v>0</v>
      </c>
      <c r="FV62" s="25">
        <f>IF(ISBLANK(LitRev!FV62),".",LitRev!FV62)</f>
        <v>0</v>
      </c>
      <c r="FW62" s="25">
        <f>IF(ISBLANK(LitRev!FW62),".",LitRev!FW62)</f>
        <v>0</v>
      </c>
      <c r="FX62" s="25">
        <f>IF(ISBLANK(LitRev!FX62),".",LitRev!FX62)</f>
        <v>0</v>
      </c>
      <c r="FY62" s="25">
        <f>IF(ISBLANK(LitRev!FY62),".",LitRev!FY62)</f>
        <v>0</v>
      </c>
      <c r="FZ62" s="25">
        <f>IF(ISBLANK(LitRev!FZ62),".",LitRev!FZ62)</f>
        <v>0</v>
      </c>
      <c r="GA62" s="25">
        <f>IF(ISBLANK(LitRev!GA62),".",LitRev!GA62)</f>
        <v>0</v>
      </c>
      <c r="GB62" s="25">
        <f>IF(ISBLANK(LitRev!GB62),".",LitRev!GB62)</f>
        <v>0</v>
      </c>
      <c r="GC62" s="25">
        <f>IF(ISBLANK(LitRev!GC62),".",LitRev!GC62)</f>
        <v>0</v>
      </c>
      <c r="GD62" s="25">
        <f>IF(ISBLANK(LitRev!GD62),".",LitRev!GD62)</f>
        <v>0</v>
      </c>
      <c r="GE62" s="25">
        <f>IF(ISBLANK(LitRev!GE62),".",LitRev!GE62)</f>
        <v>0</v>
      </c>
      <c r="GF62" s="25">
        <f>IF(ISBLANK(LitRev!GF62),".",LitRev!GF62)</f>
        <v>0</v>
      </c>
      <c r="GG62" s="25">
        <f>IF(ISBLANK(LitRev!GG62),".",LitRev!GG62)</f>
        <v>0</v>
      </c>
      <c r="GH62" s="25">
        <f>IF(ISBLANK(LitRev!GH62),".",LitRev!GH62)</f>
        <v>0</v>
      </c>
      <c r="GI62" s="25">
        <f>IF(ISBLANK(LitRev!GI62),".",LitRev!GI62)</f>
        <v>0</v>
      </c>
      <c r="GJ62" s="25">
        <f>IF(ISBLANK(LitRev!GJ62),".",LitRev!GJ62)</f>
        <v>0</v>
      </c>
      <c r="GK62" s="25">
        <f>IF(ISBLANK(LitRev!GK62),".",LitRev!GK62)</f>
        <v>0</v>
      </c>
      <c r="GL62" s="25">
        <f>IF(ISBLANK(LitRev!GL62),".",LitRev!GL62)</f>
        <v>0</v>
      </c>
      <c r="GM62" s="25">
        <f>IF(ISBLANK(LitRev!GM62),".",LitRev!GM62)</f>
        <v>0</v>
      </c>
      <c r="GN62" s="25">
        <f>IF(ISBLANK(LitRev!GN62),".",LitRev!GN62)</f>
        <v>0</v>
      </c>
      <c r="GO62" s="25">
        <f>IF(ISBLANK(LitRev!GO62),".",LitRev!GO62)</f>
        <v>0</v>
      </c>
      <c r="GP62" s="25">
        <f>IF(ISBLANK(LitRev!GP62),".",LitRev!GP62)</f>
        <v>0</v>
      </c>
      <c r="GQ62" s="25">
        <f>IF(ISBLANK(LitRev!GQ62),".",LitRev!GQ62)</f>
        <v>0</v>
      </c>
      <c r="GR62" s="25">
        <f>IF(ISBLANK(LitRev!GR62),".",LitRev!GR62)</f>
        <v>0</v>
      </c>
      <c r="GS62" s="25">
        <f>IF(ISBLANK(LitRev!GS62),".",LitRev!GS62)</f>
        <v>0</v>
      </c>
      <c r="GT62" s="25">
        <f>IF(ISBLANK(LitRev!GT62),".",LitRev!GT62)</f>
        <v>0</v>
      </c>
      <c r="GU62" s="25">
        <f>IF(ISBLANK(LitRev!GU62),".",LitRev!GU62)</f>
        <v>0</v>
      </c>
      <c r="GV62" s="25">
        <f>IF(ISBLANK(LitRev!GV62),".",LitRev!GV62)</f>
        <v>0</v>
      </c>
      <c r="GW62" s="25">
        <f>IF(ISBLANK(LitRev!GW62),".",LitRev!GW62)</f>
        <v>0</v>
      </c>
      <c r="GX62" s="25">
        <f>IF(ISBLANK(LitRev!GX62),".",LitRev!GX62)</f>
        <v>0</v>
      </c>
      <c r="GY62" s="25">
        <f>IF(ISBLANK(LitRev!GY62),".",LitRev!GY62)</f>
        <v>0</v>
      </c>
      <c r="GZ62" s="25">
        <f>IF(ISBLANK(LitRev!GZ62),".",LitRev!GZ62)</f>
        <v>0</v>
      </c>
      <c r="HA62" s="25">
        <f>IF(ISBLANK(LitRev!HA62),".",LitRev!HA62)</f>
        <v>0</v>
      </c>
      <c r="HB62" s="25">
        <f>IF(ISBLANK(LitRev!HB62),".",LitRev!HB62)</f>
        <v>0</v>
      </c>
      <c r="HC62" s="25">
        <f>IF(ISBLANK(LitRev!HC62),".",LitRev!HC62)</f>
        <v>0</v>
      </c>
      <c r="HD62" s="25">
        <f>IF(ISBLANK(LitRev!HD62),".",LitRev!HD62)</f>
        <v>1</v>
      </c>
      <c r="HE62" s="25">
        <f>IF(ISBLANK(LitRev!HE62),".",LitRev!HE62)</f>
        <v>1</v>
      </c>
      <c r="HF62" s="25">
        <f>IF(ISBLANK(LitRev!HF62),".",LitRev!HF62)</f>
        <v>1</v>
      </c>
      <c r="HG62" s="25">
        <f>IF(ISBLANK(LitRev!HG62),".",LitRev!HG62)</f>
        <v>0</v>
      </c>
      <c r="HH62" s="25">
        <f>IF(ISBLANK(LitRev!HH62),".",LitRev!HH62)</f>
        <v>0</v>
      </c>
      <c r="HI62" s="25">
        <f>IF(ISBLANK(LitRev!HI62),".",LitRev!HI62)</f>
        <v>0</v>
      </c>
      <c r="HJ62" s="25">
        <f>IF(ISBLANK(LitRev!HJ62),".",LitRev!HJ62)</f>
        <v>0</v>
      </c>
      <c r="HK62" s="25">
        <f>IF(ISBLANK(LitRev!HK62),".",LitRev!HK62)</f>
        <v>0</v>
      </c>
      <c r="HL62" s="25">
        <f>IF(ISBLANK(LitRev!HL62),".",LitRev!HL62)</f>
        <v>0</v>
      </c>
      <c r="HM62" s="25">
        <f>IF(ISBLANK(LitRev!HM62),".",LitRev!HM62)</f>
        <v>0</v>
      </c>
      <c r="HN62" s="25">
        <f>IF(ISBLANK(LitRev!HN62),".",LitRev!HN62)</f>
        <v>0</v>
      </c>
      <c r="HO62" s="25">
        <f>IF(ISBLANK(LitRev!HO62),".",LitRev!HO62)</f>
        <v>0</v>
      </c>
      <c r="HP62" s="25">
        <f>IF(ISBLANK(LitRev!HP62),".",LitRev!HP62)</f>
        <v>1</v>
      </c>
      <c r="HQ62" s="25">
        <f>IF(ISBLANK(LitRev!HQ62),".",LitRev!HQ62)</f>
        <v>0</v>
      </c>
      <c r="HR62" s="25">
        <f>IF(ISBLANK(LitRev!HR62),".",LitRev!HR62)</f>
        <v>0</v>
      </c>
      <c r="HS62" s="25">
        <f>IF(ISBLANK(LitRev!HS62),".",LitRev!HS62)</f>
        <v>0</v>
      </c>
      <c r="HT62" s="25">
        <f>IF(ISBLANK(LitRev!HT62),".",LitRev!HT62)</f>
        <v>0</v>
      </c>
      <c r="HU62" s="25">
        <f>IF(ISBLANK(LitRev!HU62),".",LitRev!HU62)</f>
        <v>0</v>
      </c>
      <c r="HV62" s="25">
        <f>IF(ISBLANK(LitRev!HV62),".",LitRev!HV62)</f>
        <v>0</v>
      </c>
      <c r="HW62" s="25">
        <f>IF(ISBLANK(LitRev!HW62),".",LitRev!HW62)</f>
        <v>0</v>
      </c>
      <c r="HX62" s="25">
        <f>IF(ISBLANK(LitRev!HX62),".",LitRev!HX62)</f>
        <v>0</v>
      </c>
      <c r="HY62" s="25">
        <f>IF(ISBLANK(LitRev!HY62),".",LitRev!HY62)</f>
        <v>1</v>
      </c>
      <c r="HZ62" s="25">
        <f>IF(ISBLANK(LitRev!HZ62),".",LitRev!HZ62)</f>
        <v>0</v>
      </c>
      <c r="IA62" s="25">
        <f>IF(ISBLANK(LitRev!IA62),".",LitRev!IA62)</f>
        <v>0</v>
      </c>
      <c r="IB62" s="25">
        <f>IF(ISBLANK(LitRev!IB62),".",LitRev!IB62)</f>
        <v>0</v>
      </c>
      <c r="IC62" s="25">
        <f>IF(ISBLANK(LitRev!IC62),".",LitRev!IC62)</f>
        <v>0</v>
      </c>
      <c r="ID62" s="25">
        <f>IF(ISBLANK(LitRev!ID62),".",LitRev!ID62)</f>
        <v>0</v>
      </c>
      <c r="IE62" s="25">
        <f>IF(ISBLANK(LitRev!IE62),".",LitRev!IE62)</f>
        <v>0</v>
      </c>
      <c r="IF62" s="25">
        <f>IF(ISBLANK(LitRev!IF62),".",LitRev!IF62)</f>
        <v>0</v>
      </c>
      <c r="IG62" s="25">
        <f>IF(ISBLANK(LitRev!IG62),".",LitRev!IG62)</f>
        <v>0</v>
      </c>
      <c r="IH62" s="25">
        <f>IF(ISBLANK(LitRev!IH62),".",LitRev!IH62)</f>
        <v>0</v>
      </c>
      <c r="II62" s="25">
        <f>IF(ISBLANK(LitRev!II62),".",LitRev!II62)</f>
        <v>0</v>
      </c>
      <c r="IJ62" s="25">
        <f>IF(ISBLANK(LitRev!IJ62),".",LitRev!IJ62)</f>
        <v>0</v>
      </c>
      <c r="IK62" s="25">
        <f>IF(ISBLANK(LitRev!IK62),".",LitRev!IK62)</f>
        <v>0</v>
      </c>
      <c r="IL62" s="25">
        <f>IF(ISBLANK(LitRev!IL62),".",LitRev!IL62)</f>
        <v>0</v>
      </c>
      <c r="IM62" s="25">
        <f>IF(ISBLANK(LitRev!IM62),".",LitRev!IM62)</f>
        <v>0</v>
      </c>
      <c r="IN62" s="25">
        <f>IF(ISBLANK(LitRev!IN62),".",LitRev!IN62)</f>
        <v>0</v>
      </c>
      <c r="IO62" s="25">
        <f>IF(ISBLANK(LitRev!IO62),".",LitRev!IO62)</f>
        <v>0</v>
      </c>
      <c r="IP62" s="25">
        <f>IF(ISBLANK(LitRev!IP62),".",LitRev!IP62)</f>
        <v>0</v>
      </c>
      <c r="IQ62" s="25">
        <f>IF(ISBLANK(LitRev!IQ62),".",LitRev!IQ62)</f>
        <v>0</v>
      </c>
      <c r="IR62" s="25">
        <f>IF(ISBLANK(LitRev!IR62),".",LitRev!IR62)</f>
        <v>0</v>
      </c>
      <c r="IS62" s="25">
        <f>IF(ISBLANK(LitRev!IS62),".",LitRev!IS62)</f>
        <v>0</v>
      </c>
      <c r="IT62" s="25">
        <f>IF(ISBLANK(LitRev!IT62),".",LitRev!IT62)</f>
        <v>0</v>
      </c>
      <c r="IU62" s="25">
        <f>IF(ISBLANK(LitRev!IU62),".",LitRev!IU62)</f>
        <v>0</v>
      </c>
      <c r="IV62" s="25">
        <f>IF(ISBLANK(LitRev!IV62),".",LitRev!IV62)</f>
        <v>0</v>
      </c>
      <c r="IW62" s="25">
        <f>IF(ISBLANK(LitRev!IW62),".",LitRev!IW62)</f>
        <v>0</v>
      </c>
      <c r="IX62" s="25">
        <f>IF(ISBLANK(LitRev!IX62),".",LitRev!IX62)</f>
        <v>0</v>
      </c>
      <c r="IY62" s="25">
        <f>IF(ISBLANK(LitRev!IY62),".",LitRev!IY62)</f>
        <v>0</v>
      </c>
      <c r="IZ62" s="25">
        <f>IF(ISBLANK(LitRev!IZ62),".",LitRev!IZ62)</f>
        <v>0</v>
      </c>
      <c r="JA62" s="25">
        <f>IF(ISBLANK(LitRev!JA62),".",LitRev!JA62)</f>
        <v>0</v>
      </c>
      <c r="JB62" s="25">
        <f>IF(ISBLANK(LitRev!JB62),".",LitRev!JB62)</f>
        <v>0</v>
      </c>
      <c r="JC62" s="25">
        <f>IF(ISBLANK(LitRev!JC62),".",LitRev!JC62)</f>
        <v>0</v>
      </c>
      <c r="JD62" s="25">
        <f>IF(ISBLANK(LitRev!JD62),".",LitRev!JD62)</f>
        <v>0</v>
      </c>
      <c r="JE62" s="25">
        <f>IF(ISBLANK(LitRev!JE62),".",LitRev!JE62)</f>
        <v>0</v>
      </c>
      <c r="JF62" s="25">
        <f>IF(ISBLANK(LitRev!JF62),".",LitRev!JF62)</f>
        <v>0</v>
      </c>
      <c r="JG62" s="25">
        <f>IF(ISBLANK(LitRev!JG62),".",LitRev!JG62)</f>
        <v>0</v>
      </c>
      <c r="JH62" s="25">
        <f>IF(ISBLANK(LitRev!JH62),".",LitRev!JH62)</f>
        <v>0</v>
      </c>
      <c r="JI62" s="25">
        <f>IF(ISBLANK(LitRev!JI62),".",LitRev!JI62)</f>
        <v>1</v>
      </c>
      <c r="JJ62" s="25">
        <f>IF(ISBLANK(LitRev!JJ62),".",LitRev!JJ62)</f>
        <v>1</v>
      </c>
      <c r="JK62" s="25">
        <f>IF(ISBLANK(LitRev!JK62),".",LitRev!JK62)</f>
        <v>1</v>
      </c>
      <c r="JL62" s="25">
        <f>IF(ISBLANK(LitRev!JL62),".",LitRev!JL62)</f>
        <v>1</v>
      </c>
      <c r="JM62" s="25">
        <f>IF(ISBLANK(LitRev!JM62),".",LitRev!JM62)</f>
        <v>1</v>
      </c>
      <c r="JN62" s="25">
        <f>IF(ISBLANK(LitRev!JN62),".",LitRev!JN62)</f>
        <v>1</v>
      </c>
      <c r="JO62" s="25">
        <f>IF(ISBLANK(LitRev!JO62),".",LitRev!JO62)</f>
        <v>1</v>
      </c>
      <c r="JP62" s="25">
        <f>IF(ISBLANK(LitRev!JP62),".",LitRev!JP62)</f>
        <v>0</v>
      </c>
      <c r="JQ62" s="25">
        <f>IF(ISBLANK(LitRev!JQ62),".",LitRev!JQ62)</f>
        <v>0</v>
      </c>
      <c r="JR62" s="25">
        <f>IF(ISBLANK(LitRev!JR62),".",LitRev!JR62)</f>
        <v>0</v>
      </c>
      <c r="JS62" s="25">
        <f>IF(ISBLANK(LitRev!JS62),".",LitRev!JS62)</f>
        <v>0</v>
      </c>
      <c r="JT62" s="25">
        <f>IF(ISBLANK(LitRev!JT62),".",LitRev!JT62)</f>
        <v>0</v>
      </c>
      <c r="JU62" s="25">
        <f>IF(ISBLANK(LitRev!JU62),".",LitRev!JU62)</f>
        <v>0</v>
      </c>
      <c r="JV62" s="25">
        <f>IF(ISBLANK(LitRev!JV62),".",LitRev!JV62)</f>
        <v>0</v>
      </c>
      <c r="JW62" s="25">
        <f>IF(ISBLANK(LitRev!JW62),".",LitRev!JW62)</f>
        <v>0</v>
      </c>
      <c r="JX62" s="25">
        <f>IF(ISBLANK(LitRev!JX62),".",LitRev!JX62)</f>
        <v>0</v>
      </c>
      <c r="JY62" s="25">
        <f>IF(ISBLANK(LitRev!JY62),".",LitRev!JY62)</f>
        <v>0</v>
      </c>
      <c r="JZ62" s="25">
        <f>IF(ISBLANK(LitRev!JZ62),".",LitRev!JZ62)</f>
        <v>0</v>
      </c>
      <c r="KA62" s="25">
        <f>IF(ISBLANK(LitRev!KA62),".",LitRev!KA62)</f>
        <v>0</v>
      </c>
      <c r="KB62" s="25">
        <f>IF(ISBLANK(LitRev!KB62),".",LitRev!KB62)</f>
        <v>0</v>
      </c>
      <c r="KC62" s="25">
        <f>IF(ISBLANK(LitRev!KC62),".",LitRev!KC62)</f>
        <v>1</v>
      </c>
      <c r="KD62" s="25">
        <f>IF(ISBLANK(LitRev!KD62),".",LitRev!KD62)</f>
        <v>1</v>
      </c>
      <c r="KE62" s="25">
        <f>IF(ISBLANK(LitRev!KE62),".",LitRev!KE62)</f>
        <v>1</v>
      </c>
      <c r="KF62" s="25">
        <f>IF(ISBLANK(LitRev!KF62),".",LitRev!KF62)</f>
        <v>1</v>
      </c>
      <c r="KG62" s="25">
        <f>IF(ISBLANK(LitRev!KG62),".",LitRev!KG62)</f>
        <v>1</v>
      </c>
      <c r="KH62" s="25">
        <f>IF(ISBLANK(LitRev!KH62),".",LitRev!KH62)</f>
        <v>1</v>
      </c>
      <c r="KI62" s="25">
        <f>IF(ISBLANK(LitRev!KI62),".",LitRev!KI62)</f>
        <v>1</v>
      </c>
      <c r="KJ62" s="25">
        <f>IF(ISBLANK(LitRev!KJ62),".",LitRev!KJ62)</f>
        <v>0</v>
      </c>
      <c r="KK62" s="25">
        <f>IF(ISBLANK(LitRev!KK62),".",LitRev!KK62)</f>
        <v>0</v>
      </c>
      <c r="KL62" s="25">
        <f>IF(ISBLANK(LitRev!KL62),".",LitRev!KL62)</f>
        <v>1</v>
      </c>
      <c r="KM62" s="25">
        <f>IF(ISBLANK(LitRev!KM62),".",LitRev!KM62)</f>
        <v>1</v>
      </c>
      <c r="KN62" s="25">
        <f>IF(ISBLANK(LitRev!KN62),".",LitRev!KN62)</f>
        <v>1</v>
      </c>
      <c r="KO62" s="25">
        <f>IF(ISBLANK(LitRev!KO62),".",LitRev!KO62)</f>
        <v>1</v>
      </c>
      <c r="KP62" s="25">
        <f>IF(ISBLANK(LitRev!KP62),".",LitRev!KP62)</f>
        <v>1</v>
      </c>
      <c r="KQ62" s="25">
        <f>IF(ISBLANK(LitRev!KQ62),".",LitRev!KQ62)</f>
        <v>1</v>
      </c>
      <c r="KR62" s="25">
        <f>IF(ISBLANK(LitRev!KR62),".",LitRev!KR62)</f>
        <v>1</v>
      </c>
      <c r="KS62" s="25">
        <f>IF(ISBLANK(LitRev!KS62),".",LitRev!KS62)</f>
        <v>1</v>
      </c>
      <c r="KT62" s="25">
        <f>IF(ISBLANK(LitRev!KT62),".",LitRev!KT62)</f>
        <v>1</v>
      </c>
      <c r="KU62" s="25">
        <f>IF(ISBLANK(LitRev!KU62),".",LitRev!KU62)</f>
        <v>1</v>
      </c>
      <c r="KV62" s="25">
        <f>IF(ISBLANK(LitRev!KV62),".",LitRev!KV62)</f>
        <v>1</v>
      </c>
      <c r="KW62" s="25">
        <f>IF(ISBLANK(LitRev!KW62),".",LitRev!KW62)</f>
        <v>1</v>
      </c>
      <c r="KX62" s="25">
        <f>IF(ISBLANK(LitRev!KX62),".",LitRev!KX62)</f>
        <v>1</v>
      </c>
      <c r="KY62" s="25">
        <f>IF(ISBLANK(LitRev!KY62),".",LitRev!KY62)</f>
        <v>1</v>
      </c>
      <c r="KZ62" s="25">
        <f>IF(ISBLANK(LitRev!KZ62),".",LitRev!KZ62)</f>
        <v>1</v>
      </c>
      <c r="LA62" s="25">
        <f>IF(ISBLANK(LitRev!LA62),".",LitRev!LA62)</f>
        <v>1</v>
      </c>
      <c r="LB62" s="25">
        <f>IF(ISBLANK(LitRev!LB62),".",LitRev!LB62)</f>
        <v>1</v>
      </c>
      <c r="LC62" s="25">
        <f>IF(ISBLANK(LitRev!LC62),".",LitRev!LC62)</f>
        <v>1</v>
      </c>
      <c r="LD62" s="25">
        <f>IF(ISBLANK(LitRev!LD62),".",LitRev!LD62)</f>
        <v>1</v>
      </c>
      <c r="LE62" s="25">
        <f>IF(ISBLANK(LitRev!LE62),".",LitRev!LE62)</f>
        <v>0</v>
      </c>
      <c r="LF62" s="25">
        <f>IF(ISBLANK(LitRev!LF62),".",LitRev!LF62)</f>
        <v>0</v>
      </c>
      <c r="LG62" s="25">
        <f>IF(ISBLANK(LitRev!LG62),".",LitRev!LG62)</f>
        <v>1</v>
      </c>
      <c r="LH62" s="25">
        <f>IF(ISBLANK(LitRev!LH62),".",LitRev!LH62)</f>
        <v>1</v>
      </c>
      <c r="LI62" s="25">
        <f>IF(ISBLANK(LitRev!LI62),".",LitRev!LI62)</f>
        <v>0</v>
      </c>
      <c r="LJ62" s="25">
        <f>IF(ISBLANK(LitRev!LJ62),".",LitRev!LJ62)</f>
        <v>0</v>
      </c>
      <c r="LK62" s="25">
        <f>IF(ISBLANK(LitRev!LK62),".",LitRev!LK62)</f>
        <v>0</v>
      </c>
      <c r="LL62" s="25">
        <f>IF(ISBLANK(LitRev!LL62),".",LitRev!LL62)</f>
        <v>0</v>
      </c>
      <c r="LM62" s="25">
        <f>IF(ISBLANK(LitRev!LM62),".",LitRev!LM62)</f>
        <v>0</v>
      </c>
      <c r="LN62" s="25">
        <f>IF(ISBLANK(LitRev!LN62),".",LitRev!LN62)</f>
        <v>0</v>
      </c>
      <c r="LO62" s="25">
        <f>IF(ISBLANK(LitRev!LO62),".",LitRev!LO62)</f>
        <v>0</v>
      </c>
      <c r="LP62" s="25">
        <f>IF(ISBLANK(LitRev!LP62),".",LitRev!LP62)</f>
        <v>0</v>
      </c>
      <c r="LQ62" s="25">
        <f>IF(ISBLANK(LitRev!LQ62),".",LitRev!LQ62)</f>
        <v>0</v>
      </c>
      <c r="LR62" s="25">
        <f>IF(ISBLANK(LitRev!LR62),".",LitRev!LR62)</f>
        <v>0</v>
      </c>
      <c r="LS62" s="25">
        <f>IF(ISBLANK(LitRev!LS62),".",LitRev!LS62)</f>
        <v>0</v>
      </c>
      <c r="LT62" s="25">
        <f>IF(ISBLANK(LitRev!LT62),".",LitRev!LT62)</f>
        <v>0</v>
      </c>
      <c r="LU62" s="25">
        <f>IF(ISBLANK(LitRev!LU62),".",LitRev!LU62)</f>
        <v>0</v>
      </c>
      <c r="LV62" s="25">
        <f>IF(ISBLANK(LitRev!LV62),".",LitRev!LV62)</f>
        <v>0</v>
      </c>
      <c r="LW62" s="25">
        <f>IF(ISBLANK(LitRev!LW62),".",LitRev!LW62)</f>
        <v>0</v>
      </c>
      <c r="LX62" s="25">
        <f>IF(ISBLANK(LitRev!LX62),".",LitRev!LX62)</f>
        <v>0</v>
      </c>
      <c r="LY62" s="25">
        <f>IF(ISBLANK(LitRev!LY62),".",LitRev!LY62)</f>
        <v>0</v>
      </c>
      <c r="LZ62" s="25">
        <f>IF(ISBLANK(LitRev!LZ62),".",LitRev!LZ62)</f>
        <v>0</v>
      </c>
      <c r="MA62" s="25">
        <f>IF(ISBLANK(LitRev!MA62),".",LitRev!MA62)</f>
        <v>0</v>
      </c>
      <c r="MB62" s="25">
        <f>IF(ISBLANK(LitRev!MB62),".",LitRev!MB62)</f>
        <v>0</v>
      </c>
      <c r="MC62" s="25">
        <f>IF(ISBLANK(LitRev!MC62),".",LitRev!MC62)</f>
        <v>0</v>
      </c>
      <c r="MD62" s="25">
        <f>IF(ISBLANK(LitRev!MD62),".",LitRev!MD62)</f>
        <v>0</v>
      </c>
      <c r="ME62" s="25">
        <f>IF(ISBLANK(LitRev!ME62),".",LitRev!ME62)</f>
        <v>0</v>
      </c>
      <c r="MF62" s="25">
        <f>IF(ISBLANK(LitRev!MF62),".",LitRev!MF62)</f>
        <v>0</v>
      </c>
      <c r="MG62" s="25">
        <f>IF(ISBLANK(LitRev!MG62),".",LitRev!MG62)</f>
        <v>0</v>
      </c>
      <c r="MH62" s="25">
        <f>IF(ISBLANK(LitRev!MH62),".",LitRev!MH62)</f>
        <v>0</v>
      </c>
      <c r="MI62" s="25">
        <f>IF(ISBLANK(LitRev!MI62),".",LitRev!MI62)</f>
        <v>0</v>
      </c>
      <c r="MJ62" s="25">
        <f>IF(ISBLANK(LitRev!MJ62),".",LitRev!MJ62)</f>
        <v>0</v>
      </c>
      <c r="MK62" s="25">
        <f>IF(ISBLANK(LitRev!MK62),".",LitRev!MK62)</f>
        <v>0</v>
      </c>
      <c r="ML62" s="25">
        <f>IF(ISBLANK(LitRev!ML62),".",LitRev!ML62)</f>
        <v>0</v>
      </c>
      <c r="MM62" s="25">
        <f>IF(ISBLANK(LitRev!MM62),".",LitRev!MM62)</f>
        <v>1</v>
      </c>
      <c r="MN62" s="25">
        <f>IF(ISBLANK(LitRev!MN62),".",LitRev!MN62)</f>
        <v>1</v>
      </c>
      <c r="MO62" s="25">
        <f>IF(ISBLANK(LitRev!MO62),".",LitRev!MO62)</f>
        <v>1</v>
      </c>
      <c r="MP62" s="25">
        <f>IF(ISBLANK(LitRev!MP62),".",LitRev!MP62)</f>
        <v>0</v>
      </c>
      <c r="MQ62" s="25">
        <f>IF(ISBLANK(LitRev!MQ62),".",LitRev!MQ62)</f>
        <v>0</v>
      </c>
      <c r="MR62" s="25">
        <f>IF(ISBLANK(LitRev!MR62),".",LitRev!MR62)</f>
        <v>0</v>
      </c>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5"/>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5"/>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5"/>
      <c r="RK62" s="25"/>
      <c r="RL62" s="25"/>
      <c r="RM62" s="25"/>
      <c r="RN62" s="25"/>
      <c r="RO62" s="25"/>
    </row>
    <row r="63" spans="1:483" x14ac:dyDescent="0.25">
      <c r="A63" s="41" t="s">
        <v>674</v>
      </c>
      <c r="C63" s="25" t="str">
        <f>IF(ISBLANK(LitRev!C63),".",LitRev!C63)</f>
        <v>By comparing rows of results, cellulosic requirement does not change</v>
      </c>
      <c r="D63" s="25" t="str">
        <f>IF(ISBLANK(LitRev!D63),".",LitRev!D63)</f>
        <v>By comparing rows of results, cellulosic requirement does not change</v>
      </c>
      <c r="E63" s="25" t="str">
        <f>IF(ISBLANK(LitRev!E63),".",LitRev!E63)</f>
        <v>.</v>
      </c>
      <c r="F63" s="25" t="str">
        <f>IF(ISBLANK(LitRev!F63),".",LitRev!F63)</f>
        <v>.</v>
      </c>
      <c r="G63" s="25" t="str">
        <f>IF(ISBLANK(LitRev!G63),".",LitRev!G63)</f>
        <v>.</v>
      </c>
      <c r="H63" s="25" t="str">
        <f>IF(ISBLANK(LitRev!H63),".",LitRev!H63)</f>
        <v>.</v>
      </c>
      <c r="I63" s="25" t="str">
        <f>IF(ISBLANK(LitRev!I63),".",LitRev!I63)</f>
        <v>.</v>
      </c>
      <c r="J63" s="25" t="str">
        <f>IF(ISBLANK(LitRev!J63),".",LitRev!J63)</f>
        <v>.</v>
      </c>
      <c r="K63" s="25" t="str">
        <f>IF(ISBLANK(LitRev!K63),".",LitRev!K63)</f>
        <v>.</v>
      </c>
      <c r="L63" s="25" t="str">
        <f>IF(ISBLANK(LitRev!L63),".",LitRev!L63)</f>
        <v>.</v>
      </c>
      <c r="M63" s="25" t="str">
        <f>IF(ISBLANK(LitRev!M63),".",LitRev!M63)</f>
        <v>.</v>
      </c>
      <c r="N63" s="25" t="str">
        <f>IF(ISBLANK(LitRev!N63),".",LitRev!N63)</f>
        <v>.</v>
      </c>
      <c r="O63" s="25" t="str">
        <f>IF(ISBLANK(LitRev!O63),".",LitRev!O63)</f>
        <v>.</v>
      </c>
      <c r="P63" s="25" t="str">
        <f>IF(ISBLANK(LitRev!P63),".",LitRev!P63)</f>
        <v>.</v>
      </c>
      <c r="Q63" s="25" t="str">
        <f>IF(ISBLANK(LitRev!Q63),".",LitRev!Q63)</f>
        <v>.</v>
      </c>
      <c r="R63" s="25" t="str">
        <f>IF(ISBLANK(LitRev!R63),".",LitRev!R63)</f>
        <v>.</v>
      </c>
      <c r="S63" s="25" t="str">
        <f>IF(ISBLANK(LitRev!S63),".",LitRev!S63)</f>
        <v>.</v>
      </c>
      <c r="T63" s="25" t="str">
        <f>IF(ISBLANK(LitRev!T63),".",LitRev!T63)</f>
        <v>.</v>
      </c>
      <c r="U63" s="25" t="str">
        <f>IF(ISBLANK(LitRev!U63),".",LitRev!U63)</f>
        <v>.</v>
      </c>
      <c r="V63" s="25" t="str">
        <f>IF(ISBLANK(LitRev!V63),".",LitRev!V63)</f>
        <v>.</v>
      </c>
      <c r="W63" s="25" t="str">
        <f>IF(ISBLANK(LitRev!W63),".",LitRev!W63)</f>
        <v>.</v>
      </c>
      <c r="X63" s="25" t="str">
        <f>IF(ISBLANK(LitRev!X63),".",LitRev!X63)</f>
        <v>.</v>
      </c>
      <c r="Y63" s="25" t="str">
        <f>IF(ISBLANK(LitRev!Y63),".",LitRev!Y63)</f>
        <v>.</v>
      </c>
      <c r="Z63" s="25" t="str">
        <f>IF(ISBLANK(LitRev!Z63),".",LitRev!Z63)</f>
        <v>.</v>
      </c>
      <c r="AA63" s="25" t="str">
        <f>IF(ISBLANK(LitRev!AA63),".",LitRev!AA63)</f>
        <v>.</v>
      </c>
      <c r="AB63" s="25" t="str">
        <f>IF(ISBLANK(LitRev!AB63),".",LitRev!AB63)</f>
        <v>.</v>
      </c>
      <c r="AC63" s="25" t="str">
        <f>IF(ISBLANK(LitRev!AC63),".",LitRev!AC63)</f>
        <v>.</v>
      </c>
      <c r="AD63" s="25" t="str">
        <f>IF(ISBLANK(LitRev!AD63),".",LitRev!AD63)</f>
        <v>.</v>
      </c>
      <c r="AE63" s="25" t="str">
        <f>IF(ISBLANK(LitRev!AE63),".",LitRev!AE63)</f>
        <v>.</v>
      </c>
      <c r="AF63" s="25" t="str">
        <f>IF(ISBLANK(LitRev!AF63),".",LitRev!AF63)</f>
        <v>.</v>
      </c>
      <c r="AG63" s="25" t="str">
        <f>IF(ISBLANK(LitRev!AG63),".",LitRev!AG63)</f>
        <v>.</v>
      </c>
      <c r="AH63" s="25" t="str">
        <f>IF(ISBLANK(LitRev!AH63),".",LitRev!AH63)</f>
        <v>.</v>
      </c>
      <c r="AI63" s="25" t="str">
        <f>IF(ISBLANK(LitRev!AI63),".",LitRev!AI63)</f>
        <v>.</v>
      </c>
      <c r="AJ63" s="25" t="str">
        <f>IF(ISBLANK(LitRev!AJ63),".",LitRev!AJ63)</f>
        <v>.</v>
      </c>
      <c r="AK63" s="25" t="str">
        <f>IF(ISBLANK(LitRev!AK63),".",LitRev!AK63)</f>
        <v>.</v>
      </c>
      <c r="AL63" s="25" t="str">
        <f>IF(ISBLANK(LitRev!AL63),".",LitRev!AL63)</f>
        <v>.</v>
      </c>
      <c r="AM63" s="25" t="str">
        <f>IF(ISBLANK(LitRev!AM63),".",LitRev!AM63)</f>
        <v>.</v>
      </c>
      <c r="AN63" s="25" t="str">
        <f>IF(ISBLANK(LitRev!AN63),".",LitRev!AN63)</f>
        <v>.</v>
      </c>
      <c r="AO63" s="25" t="str">
        <f>IF(ISBLANK(LitRev!AO63),".",LitRev!AO63)</f>
        <v>Conventional + Advanced mandate</v>
      </c>
      <c r="AP63" s="25" t="str">
        <f>IF(ISBLANK(LitRev!AP63),".",LitRev!AP63)</f>
        <v>Conventional + Advanced mandate</v>
      </c>
      <c r="AQ63" s="25" t="str">
        <f>IF(ISBLANK(LitRev!AQ63),".",LitRev!AQ63)</f>
        <v>conventional biofuels mandate that is met by corn ethanol is reduced by 2.4 billion carryover RINs, page 6</v>
      </c>
      <c r="AR63" s="25" t="str">
        <f>IF(ISBLANK(LitRev!AR63),".",LitRev!AR63)</f>
        <v>increased vs. reduced mandates and no investment inE85stations</v>
      </c>
      <c r="AS63" s="25" t="str">
        <f>IF(ISBLANK(LitRev!AS63),".",LitRev!AS63)</f>
        <v>increased vs. reduced mandates and no investment inE85stations</v>
      </c>
      <c r="AT63" s="25" t="str">
        <f>IF(ISBLANK(LitRev!AT63),".",LitRev!AT63)</f>
        <v>increased vs. reduced mandates and no investment inE85stations</v>
      </c>
      <c r="AU63" s="25" t="str">
        <f>IF(ISBLANK(LitRev!AU63),".",LitRev!AU63)</f>
        <v>increased vs. reduced mandates and no investment inE85stations</v>
      </c>
      <c r="AV63" s="25" t="str">
        <f>IF(ISBLANK(LitRev!AV63),".",LitRev!AV63)</f>
        <v>increased vs. reduced mandates and no investment inE85stations</v>
      </c>
      <c r="AW63" s="25" t="str">
        <f>IF(ISBLANK(LitRev!AW63),".",LitRev!AW63)</f>
        <v>increased vs. reduced mandates and no investment inE85stations</v>
      </c>
      <c r="AX63" s="25" t="str">
        <f>IF(ISBLANK(LitRev!AX63),".",LitRev!AX63)</f>
        <v>increased vs. reduced mandates and no investment inE85stations</v>
      </c>
      <c r="AY63" s="25" t="str">
        <f>IF(ISBLANK(LitRev!AY63),".",LitRev!AY63)</f>
        <v>Table 2-1 shows biodiesel, cellulosic ethanol, and advanced ethanol changes</v>
      </c>
      <c r="AZ63" s="25" t="str">
        <f>IF(ISBLANK(LitRev!AZ63),".",LitRev!AZ63)</f>
        <v>Table 2-1 shows biodiesel, cellulosic ethanol, and advanced ethanol changes</v>
      </c>
      <c r="BA63" s="25" t="str">
        <f>IF(ISBLANK(LitRev!BA63),".",LitRev!BA63)</f>
        <v xml:space="preserve">Conventional ethanol only </v>
      </c>
      <c r="BB63" s="25" t="str">
        <f>IF(ISBLANK(LitRev!BB63),".",LitRev!BB63)</f>
        <v xml:space="preserve">Conventional ethanol only </v>
      </c>
      <c r="BC63" s="25" t="str">
        <f>IF(ISBLANK(LitRev!BC63),".",LitRev!BC63)</f>
        <v xml:space="preserve">Conventional ethanol only </v>
      </c>
      <c r="BD63" s="25" t="str">
        <f>IF(ISBLANK(LitRev!BD63),".",LitRev!BD63)</f>
        <v xml:space="preserve">Conventional ethanol only </v>
      </c>
      <c r="BE63" s="25" t="str">
        <f>IF(ISBLANK(LitRev!BE63),".",LitRev!BE63)</f>
        <v>.</v>
      </c>
      <c r="BF63" s="25" t="str">
        <f>IF(ISBLANK(LitRev!BF63),".",LitRev!BF63)</f>
        <v>.</v>
      </c>
      <c r="BG63" s="25" t="str">
        <f>IF(ISBLANK(LitRev!BG63),".",LitRev!BG63)</f>
        <v>RFS scenario has other mandates change p 249</v>
      </c>
      <c r="BH63" s="25" t="str">
        <f>IF(ISBLANK(LitRev!BH63),".",LitRev!BH63)</f>
        <v>.</v>
      </c>
      <c r="BI63" s="25" t="str">
        <f>IF(ISBLANK(LitRev!BI63),".",LitRev!BI63)</f>
        <v>.</v>
      </c>
      <c r="BJ63" s="25" t="str">
        <f>IF(ISBLANK(LitRev!BJ63),".",LitRev!BJ63)</f>
        <v>RFS is defined as a nested mandate including conventional and advanced biofuel, page 8</v>
      </c>
      <c r="BK63" s="25" t="str">
        <f>IF(ISBLANK(LitRev!BK63),".",LitRev!BK63)</f>
        <v>RFS is defined as a nested mandate including conventional and advanced biofuel, page 8</v>
      </c>
      <c r="BL63" s="25" t="str">
        <f>IF(ISBLANK(LitRev!BL63),".",LitRev!BL63)</f>
        <v>Cellulosic biofuel changes as well, see table 1</v>
      </c>
      <c r="BM63" s="25" t="str">
        <f>IF(ISBLANK(LitRev!BM63),".",LitRev!BM63)</f>
        <v>Cellulosic biofuel changes as well, see table 1</v>
      </c>
      <c r="BN63" s="25" t="str">
        <f>IF(ISBLANK(LitRev!BN63),".",LitRev!BN63)</f>
        <v>Cellulosic biofuel changes as well, see table 1</v>
      </c>
      <c r="BO63" s="25" t="str">
        <f>IF(ISBLANK(LitRev!BO63),".",LitRev!BO63)</f>
        <v>Cellulosic biofuel changes as well, see table 1</v>
      </c>
      <c r="BP63" s="25" t="str">
        <f>IF(ISBLANK(LitRev!BP63),".",LitRev!BP63)</f>
        <v>Cellulosic biofuel changes as well, see table 1</v>
      </c>
      <c r="BQ63" s="25" t="str">
        <f>IF(ISBLANK(LitRev!BQ63),".",LitRev!BQ63)</f>
        <v>Cellulosic biofuel changes as well, see table 1</v>
      </c>
      <c r="BR63" s="25" t="str">
        <f>IF(ISBLANK(LitRev!BR63),".",LitRev!BR63)</f>
        <v>Cellulosic biofuel changes as well, see table 1</v>
      </c>
      <c r="BS63" s="25" t="str">
        <f>IF(ISBLANK(LitRev!BS63),".",LitRev!BS63)</f>
        <v>p 14 discussion focuses on corn starch ethanol</v>
      </c>
      <c r="BT63" s="25" t="str">
        <f>IF(ISBLANK(LitRev!BT63),".",LitRev!BT63)</f>
        <v>with no border or domestic taxes or subsidies; fuel tax = 0, Table 3A</v>
      </c>
      <c r="BU63" s="25" t="str">
        <f>IF(ISBLANK(LitRev!BU63),".",LitRev!BU63)</f>
        <v>fuel tax + ethanol policy (subsidy 0.45$/g Table 3A)</v>
      </c>
      <c r="BV63" s="25" t="str">
        <f>IF(ISBLANK(LitRev!BV63),".",LitRev!BV63)</f>
        <v>oil tariff + corn tariff, Table 3A</v>
      </c>
      <c r="BW63" s="25" t="str">
        <f>IF(ISBLANK(LitRev!BW63),".",LitRev!BW63)</f>
        <v>fuel tax + ethanol subsidy chosen optimally</v>
      </c>
      <c r="BX63" s="25" t="str">
        <f>IF(ISBLANK(LitRev!BX63),".",LitRev!BX63)</f>
        <v>no change in fuel tax, ethanol subsidy optimal</v>
      </c>
      <c r="BY63" s="25" t="str">
        <f>IF(ISBLANK(LitRev!BY63),".",LitRev!BY63)</f>
        <v>no change in fuel tax, ethanol mandate optimal</v>
      </c>
      <c r="BZ63" s="25" t="str">
        <f>IF(ISBLANK(LitRev!BZ63),".",LitRev!BZ63)</f>
        <v>by comparing with RIN use mean to without RIN use mean, corn starch ethanol related part of mandate is isolated</v>
      </c>
      <c r="CA63" s="25" t="str">
        <f>IF(ISBLANK(LitRev!CA63),".",LitRev!CA63)</f>
        <v>Technically, an ethanol demand shock p 694-5; but ethanol shock given small share of imported ethanol</v>
      </c>
      <c r="CB63" s="25" t="str">
        <f>IF(ISBLANK(LitRev!CB63),".",LitRev!CB63)</f>
        <v>both conventional and advanced, pg. 109</v>
      </c>
      <c r="CC63" s="25" t="str">
        <f>IF(ISBLANK(LitRev!CC63),".",LitRev!CC63)</f>
        <v>both conventional and advanced, pg. 109</v>
      </c>
      <c r="CD63" s="25" t="str">
        <f>IF(ISBLANK(LitRev!CD63),".",LitRev!CD63)</f>
        <v>both conventional and advanced, pg. 109</v>
      </c>
      <c r="CE63" s="25" t="str">
        <f>IF(ISBLANK(LitRev!CE63),".",LitRev!CE63)</f>
        <v>both conventional and advanced, pg. 109</v>
      </c>
      <c r="CF63" s="25" t="str">
        <f>IF(ISBLANK(LitRev!CF63),".",LitRev!CF63)</f>
        <v>corn ethanol and advanced biofuel up to 36 bg in 2022; but text seems to imply a focus on ethanol only, albeit conventional, advanced, or cellulosic (p 6)</v>
      </c>
      <c r="CG63" s="25" t="str">
        <f>IF(ISBLANK(LitRev!CG63),".",LitRev!CG63)</f>
        <v>corn ethanol and advanced biofuel up to 36 bg in 2022; but text seems to imply a focus on ethanol only, albeit conventional, advanced, or cellulosic (p 6)</v>
      </c>
      <c r="CH63" s="25" t="str">
        <f>IF(ISBLANK(LitRev!CH63),".",LitRev!CH63)</f>
        <v>corn ethanol and advanced biofuel up to 36 bg in 2022; but text seems to imply a focus on ethanol only, albeit conventional, advanced, or cellulosic (p 6)</v>
      </c>
      <c r="CI63" s="25" t="str">
        <f>IF(ISBLANK(LitRev!CI63),".",LitRev!CI63)</f>
        <v>corn ethanol and advanced biofuel up to 36 bg in 2022; but text seems to imply a focus on ethanol only, albeit conventional, advanced, or cellulosic (p 6)</v>
      </c>
      <c r="CJ63" s="25" t="str">
        <f>IF(ISBLANK(LitRev!CJ63),".",LitRev!CJ63)</f>
        <v>corn ethanol and advanced biofuel up to 36 bg in 2022; but text seems to imply a focus on ethanol only, albeit conventional, advanced, or cellulosic (p 6)</v>
      </c>
      <c r="CK63" s="25" t="str">
        <f>IF(ISBLANK(LitRev!CK63),".",LitRev!CK63)</f>
        <v>corn ethanol and advanced biofuel up to 36 bg in 2022; but text seems to imply a focus on ethanol only, albeit conventional, advanced, or cellulosic (p 6)</v>
      </c>
      <c r="CL63" s="25" t="str">
        <f>IF(ISBLANK(LitRev!CL63),".",LitRev!CL63)</f>
        <v>p 580 for GTAP-BIO corn ethanol only</v>
      </c>
      <c r="CM63" s="25" t="str">
        <f>IF(ISBLANK(LitRev!CM63),".",LitRev!CM63)</f>
        <v>p 580 for GTAP-BIO corn ethanol only</v>
      </c>
      <c r="CN63" s="25" t="str">
        <f>IF(ISBLANK(LitRev!CN63),".",LitRev!CN63)</f>
        <v>p 580 for GTAP-BIO corn ethanol only</v>
      </c>
      <c r="CO63" s="25" t="str">
        <f>IF(ISBLANK(LitRev!CO63),".",LitRev!CO63)</f>
        <v>not explicit a mandate</v>
      </c>
      <c r="CP63" s="25" t="str">
        <f>IF(ISBLANK(LitRev!CP63),".",LitRev!CP63)</f>
        <v>.</v>
      </c>
      <c r="CQ63" s="25" t="str">
        <f>IF(ISBLANK(LitRev!CQ63),".",LitRev!CQ63)</f>
        <v>RFS-only scenario still has other biofuels; other scenarios include LCFS</v>
      </c>
      <c r="CR63" s="25" t="str">
        <f>IF(ISBLANK(LitRev!CR63),".",LitRev!CR63)</f>
        <v>.</v>
      </c>
      <c r="CS63" s="25" t="str">
        <f>IF(ISBLANK(LitRev!CS63),".",LitRev!CS63)</f>
        <v>.</v>
      </c>
      <c r="CT63" s="25" t="str">
        <f>IF(ISBLANK(LitRev!CT63),".",LitRev!CT63)</f>
        <v>Biodiesel and other countries' mandates change (table 2); support policy includes mandate, tax credit, tariffs, see Appendix A, but it is not changed</v>
      </c>
      <c r="CU63" s="25" t="str">
        <f>IF(ISBLANK(LitRev!CU63),".",LitRev!CU63)</f>
        <v>Biodiesel and other countries' mandates change (table 2); support policy includes mandate, tax credit, tariffs, see Appendix A, but it is not changed</v>
      </c>
      <c r="CV63" s="25" t="str">
        <f>IF(ISBLANK(LitRev!CV63),".",LitRev!CV63)</f>
        <v>Biodiesel and other countries' mandates change (table 2); support policy includes mandate, tax credit, tariffs, see Appendix A, but it is not changed</v>
      </c>
      <c r="CW63" s="25" t="str">
        <f>IF(ISBLANK(LitRev!CW63),".",LitRev!CW63)</f>
        <v>Biodiesel and other countries' mandates change (table 2); support policy includes mandate, tax credit, tariffs, see Appendix A, but it is not changed</v>
      </c>
      <c r="CX63" s="25" t="str">
        <f>IF(ISBLANK(LitRev!CX63),".",LitRev!CX63)</f>
        <v>Biodiesel and other countries' mandates change (table 2); support policy includes mandate, tax credit, tariffs, see Appendix A, but it is not changed</v>
      </c>
      <c r="CY63" s="25" t="str">
        <f>IF(ISBLANK(LitRev!CY63),".",LitRev!CY63)</f>
        <v>Biodiesel and other countries' mandates change (table 2); support policy includes mandate, tax credit, tariffs, see Appendix A, but it is not changed</v>
      </c>
      <c r="CZ63" s="25" t="str">
        <f>IF(ISBLANK(LitRev!CZ63),".",LitRev!CZ63)</f>
        <v>Biodiesel and other countries' mandates change (table 2); support policy includes mandate, tax credit, tariffs, see Appendix A, but it is not changed</v>
      </c>
      <c r="DA63" s="25" t="str">
        <f>IF(ISBLANK(LitRev!DA63),".",LitRev!DA63)</f>
        <v>Biodiesel and other countries' mandates change (table 2); support policy includes mandate, tax credit, tariffs, see Appendix A, but it is not changed</v>
      </c>
      <c r="DB63" s="25" t="str">
        <f>IF(ISBLANK(LitRev!DB63),".",LitRev!DB63)</f>
        <v>Cellulosic and other changes, table 5</v>
      </c>
      <c r="DC63" s="25" t="str">
        <f>IF(ISBLANK(LitRev!DC63),".",LitRev!DC63)</f>
        <v>Cellulosic and other changes, table 5</v>
      </c>
      <c r="DD63" s="25" t="str">
        <f>IF(ISBLANK(LitRev!DD63),".",LitRev!DD63)</f>
        <v>Cellulosic and other changes, table 5</v>
      </c>
      <c r="DE63" s="25" t="str">
        <f>IF(ISBLANK(LitRev!DE63),".",LitRev!DE63)</f>
        <v>Cellulosic and other changes, table 5</v>
      </c>
      <c r="DF63" s="25" t="str">
        <f>IF(ISBLANK(LitRev!DF63),".",LitRev!DF63)</f>
        <v>Table 2, Advanced and total mandates are reduced by the same
amount as the cellulosic mandate; no change in conventional gap, page 575</v>
      </c>
      <c r="DG63" s="25" t="str">
        <f>IF(ISBLANK(LitRev!DG63),".",LitRev!DG63)</f>
        <v>Table 2, reduction in cellulosic from 16 to 6 bg</v>
      </c>
      <c r="DH63" s="25" t="str">
        <f>IF(ISBLANK(LitRev!DH63),".",LitRev!DH63)</f>
        <v>Table 2, reduction in advanced and cellulosic</v>
      </c>
      <c r="DI63" s="25" t="str">
        <f>IF(ISBLANK(LitRev!DI63),".",LitRev!DI63)</f>
        <v>Table 2, conventional gap increases only if option 3 is compared to option 1</v>
      </c>
      <c r="DJ63" s="25" t="str">
        <f>IF(ISBLANK(LitRev!DJ63),".",LitRev!DJ63)</f>
        <v>biodiesel, advanced, cellulosic mandates change</v>
      </c>
      <c r="DK63" s="25" t="str">
        <f>IF(ISBLANK(LitRev!DK63),".",LitRev!DK63)</f>
        <v>biodiesel, advanced, cellulosic mandates change</v>
      </c>
      <c r="DL63" s="25" t="str">
        <f>IF(ISBLANK(LitRev!DL63),".",LitRev!DL63)</f>
        <v>biodiesel, advanced, cellulosic mandates change</v>
      </c>
      <c r="DM63" s="25" t="str">
        <f>IF(ISBLANK(LitRev!DM63),".",LitRev!DM63)</f>
        <v>biodiesel, advanced, cellulosic mandates change</v>
      </c>
      <c r="DN63" s="25" t="str">
        <f>IF(ISBLANK(LitRev!DN63),".",LitRev!DN63)</f>
        <v>biodiesel, advanced, cellulosic mandates change</v>
      </c>
      <c r="DO63" s="25" t="str">
        <f>IF(ISBLANK(LitRev!DO63),".",LitRev!DO63)</f>
        <v>biodiesel, advanced, cellulosic mandates change</v>
      </c>
      <c r="DP63" s="25" t="str">
        <f>IF(ISBLANK(LitRev!DP63),".",LitRev!DP63)</f>
        <v>biodiesel, advanced, cellulosic mandates change</v>
      </c>
      <c r="DQ63" s="25" t="str">
        <f>IF(ISBLANK(LitRev!DQ63),".",LitRev!DQ63)</f>
        <v>biodiesel, advanced, cellulosic mandates change</v>
      </c>
      <c r="DR63" s="25" t="str">
        <f>IF(ISBLANK(LitRev!DR63),".",LitRev!DR63)</f>
        <v>biodiesel, advanced, cellulosic mandates change</v>
      </c>
      <c r="DS63" s="25" t="str">
        <f>IF(ISBLANK(LitRev!DS63),".",LitRev!DS63)</f>
        <v>biodiesel, advanced, cellulosic mandates change</v>
      </c>
      <c r="DT63" s="25" t="str">
        <f>IF(ISBLANK(LitRev!DT63),".",LitRev!DT63)</f>
        <v>biodiesel, advanced, cellulosic mandates change</v>
      </c>
      <c r="DU63" s="25" t="str">
        <f>IF(ISBLANK(LitRev!DU63),".",LitRev!DU63)</f>
        <v>biodiesel, advanced, cellulosic mandates change</v>
      </c>
      <c r="DV63" s="25" t="str">
        <f>IF(ISBLANK(LitRev!DV63),".",LitRev!DV63)</f>
        <v>biodiesel, advanced, cellulosic mandates change</v>
      </c>
      <c r="DW63" s="25" t="str">
        <f>IF(ISBLANK(LitRev!DW63),".",LitRev!DW63)</f>
        <v>biodiesel, advanced, cellulosic mandates change</v>
      </c>
      <c r="DX63" s="25" t="str">
        <f>IF(ISBLANK(LitRev!DX63),".",LitRev!DX63)</f>
        <v>All mandates included</v>
      </c>
      <c r="DY63" s="25" t="str">
        <f>IF(ISBLANK(LitRev!DY63),".",LitRev!DY63)</f>
        <v>All mandates included</v>
      </c>
      <c r="DZ63" s="25" t="str">
        <f>IF(ISBLANK(LitRev!DZ63),".",LitRev!DZ63)</f>
        <v>reduce all RFS, including cellulosic and advanced biofuel  and biodiesel</v>
      </c>
      <c r="EA63" s="25" t="str">
        <f>IF(ISBLANK(LitRev!EA63),".",LitRev!EA63)</f>
        <v>reduce all RFS, including cellulosic and advanced biofuel  and biodiesel</v>
      </c>
      <c r="EB63" s="25" t="str">
        <f>IF(ISBLANK(LitRev!EB63),".",LitRev!EB63)</f>
        <v>reduce all RFS, including cellulosic and advanced biofuel  and biodiesel</v>
      </c>
      <c r="EC63" s="25" t="str">
        <f>IF(ISBLANK(LitRev!EC63),".",LitRev!EC63)</f>
        <v>reduce all RFS, including cellulosic and advanced biofuel  and biodiesel</v>
      </c>
      <c r="ED63" s="25" t="str">
        <f>IF(ISBLANK(LitRev!ED63),".",LitRev!ED63)</f>
        <v>reduce all RFS, including cellulosic and advanced biofuel  and biodiesel</v>
      </c>
      <c r="EE63" s="25" t="str">
        <f>IF(ISBLANK(LitRev!EE63),".",LitRev!EE63)</f>
        <v>reduce all RFS, including cellulosic and advanced biofuel  and biodiesel</v>
      </c>
      <c r="EF63" s="25" t="str">
        <f>IF(ISBLANK(LitRev!EF63),".",LitRev!EF63)</f>
        <v>reduce all RFS, including cellulosic and advanced biofuel  and biodiesel</v>
      </c>
      <c r="EG63" s="25" t="str">
        <f>IF(ISBLANK(LitRev!EG63),".",LitRev!EG63)</f>
        <v>reduce all RFS, including cellulosic and advanced biofuel  and biodiesel</v>
      </c>
      <c r="EH63" s="25" t="str">
        <f>IF(ISBLANK(LitRev!EH63),".",LitRev!EH63)</f>
        <v>reduce all RFS, including cellulosic and advanced biofuel  and biodiesel</v>
      </c>
      <c r="EI63" s="25" t="str">
        <f>IF(ISBLANK(LitRev!EI63),".",LitRev!EI63)</f>
        <v>reduce all RFS, including cellulosic and advanced biofuel  and biodiesel</v>
      </c>
      <c r="EJ63" s="25" t="str">
        <f>IF(ISBLANK(LitRev!EJ63),".",LitRev!EJ63)</f>
        <v>Only corn shock and price discussed; but the authors use the results to provide their estimate of corn starch ethanol effect</v>
      </c>
      <c r="EK63" s="25" t="str">
        <f>IF(ISBLANK(LitRev!EK63),".",LitRev!EK63)</f>
        <v>corn ethanol mandate of 15 bg, page 5</v>
      </c>
      <c r="EL63" s="25" t="str">
        <f>IF(ISBLANK(LitRev!EL63),".",LitRev!EL63)</f>
        <v>corn ethanol mandate of 15 bg, page 5</v>
      </c>
      <c r="EM63" s="25" t="str">
        <f>IF(ISBLANK(LitRev!EM63),".",LitRev!EM63)</f>
        <v>corn ethanol mandate of 15 bg, page 5</v>
      </c>
      <c r="EN63" s="25" t="str">
        <f>IF(ISBLANK(LitRev!EN63),".",LitRev!EN63)</f>
        <v>corn ethanol mandate of 15 bg, page 5</v>
      </c>
      <c r="EO63" s="25" t="str">
        <f>IF(ISBLANK(LitRev!EO63),".",LitRev!EO63)</f>
        <v>corn ethanol mandate of 15 bg, page 5</v>
      </c>
      <c r="EP63" s="25" t="str">
        <f>IF(ISBLANK(LitRev!EP63),".",LitRev!EP63)</f>
        <v>corn ethanol mandate of 15 bg, page 5</v>
      </c>
      <c r="EQ63" s="25" t="str">
        <f>IF(ISBLANK(LitRev!EQ63),".",LitRev!EQ63)</f>
        <v>corn ethanol mandate of 15 bg, page 5</v>
      </c>
      <c r="ER63" s="25" t="str">
        <f>IF(ISBLANK(LitRev!ER63),".",LitRev!ER63)</f>
        <v>corn ethanol mandate of 15 bg, page 5</v>
      </c>
      <c r="ES63" s="25" t="str">
        <f>IF(ISBLANK(LitRev!ES63),".",LitRev!ES63)</f>
        <v>corn ethanol mandate of 15 bg, page 5</v>
      </c>
      <c r="ET63" s="25" t="str">
        <f>IF(ISBLANK(LitRev!ET63),".",LitRev!ET63)</f>
        <v>corn ethanol mandate of 15 bg, page 5</v>
      </c>
      <c r="EU63" s="25" t="str">
        <f>IF(ISBLANK(LitRev!EU63),".",LitRev!EU63)</f>
        <v>corn ethanol mandate of 15 bg, page 5</v>
      </c>
      <c r="EV63" s="25" t="str">
        <f>IF(ISBLANK(LitRev!EV63),".",LitRev!EV63)</f>
        <v>corn ethanol mandate of 15 bg, page 5</v>
      </c>
      <c r="EW63" s="25" t="str">
        <f>IF(ISBLANK(LitRev!EW63),".",LitRev!EW63)</f>
        <v>corn ethanol mandate of 15 bg, page 5</v>
      </c>
      <c r="EX63" s="25" t="str">
        <f>IF(ISBLANK(LitRev!EX63),".",LitRev!EX63)</f>
        <v>corn ethanol mandate of 15 bg, page 5</v>
      </c>
      <c r="EY63" s="25" t="str">
        <f>IF(ISBLANK(LitRev!EY63),".",LitRev!EY63)</f>
        <v>corn ethanol mandate of 15 bg, page 5</v>
      </c>
      <c r="EZ63" s="25" t="str">
        <f>IF(ISBLANK(LitRev!EZ63),".",LitRev!EZ63)</f>
        <v>corn ethanol mandate of 15 bg, page 5</v>
      </c>
      <c r="FA63" s="25" t="str">
        <f>IF(ISBLANK(LitRev!FA63),".",LitRev!FA63)</f>
        <v>corn ethanol mandate of 15 bg, page 5</v>
      </c>
      <c r="FB63" s="25" t="str">
        <f>IF(ISBLANK(LitRev!FB63),".",LitRev!FB63)</f>
        <v>corn ethanol mandate of 15 bg, page 5</v>
      </c>
      <c r="FC63" s="25" t="str">
        <f>IF(ISBLANK(LitRev!FC63),".",LitRev!FC63)</f>
        <v>corn ethanol mandate of 15 bg, page 5</v>
      </c>
      <c r="FD63" s="25" t="str">
        <f>IF(ISBLANK(LitRev!FD63),".",LitRev!FD63)</f>
        <v>corn ethanol mandate of 15 bg, page 5</v>
      </c>
      <c r="FE63" s="25" t="str">
        <f>IF(ISBLANK(LitRev!FE63),".",LitRev!FE63)</f>
        <v>corn ethanol mandate of 15 bg, page 5</v>
      </c>
      <c r="FF63" s="25" t="str">
        <f>IF(ISBLANK(LitRev!FF63),".",LitRev!FF63)</f>
        <v>corn ethanol mandate of 15 bg, page 5</v>
      </c>
      <c r="FG63" s="25" t="str">
        <f>IF(ISBLANK(LitRev!FG63),".",LitRev!FG63)</f>
        <v>corn ethanol mandate of 15 bg, page 5</v>
      </c>
      <c r="FH63" s="25" t="str">
        <f>IF(ISBLANK(LitRev!FH63),".",LitRev!FH63)</f>
        <v>corn ethanol mandate of 15 bg, page 5</v>
      </c>
      <c r="FI63" s="25" t="str">
        <f>IF(ISBLANK(LitRev!FI63),".",LitRev!FI63)</f>
        <v>corn ethanol mandate of 15 bg, page 5</v>
      </c>
      <c r="FJ63" s="25" t="str">
        <f>IF(ISBLANK(LitRev!FJ63),".",LitRev!FJ63)</f>
        <v>corn ethanol mandate of 15 bg, page 5</v>
      </c>
      <c r="FK63" s="25" t="str">
        <f>IF(ISBLANK(LitRev!FK63),".",LitRev!FK63)</f>
        <v>corn ethanol mandate of 15 bg, page 5</v>
      </c>
      <c r="FL63" s="25" t="str">
        <f>IF(ISBLANK(LitRev!FL63),".",LitRev!FL63)</f>
        <v>corn ethanol mandate of 15 bg, page 5</v>
      </c>
      <c r="FM63" s="25" t="str">
        <f>IF(ISBLANK(LitRev!FM63),".",LitRev!FM63)</f>
        <v>corn ethanol mandate of 15 bg, page 5</v>
      </c>
      <c r="FN63" s="25" t="str">
        <f>IF(ISBLANK(LitRev!FN63),".",LitRev!FN63)</f>
        <v>corn ethanol mandate of 15 bg, page 5</v>
      </c>
      <c r="FO63" s="25" t="str">
        <f>IF(ISBLANK(LitRev!FO63),".",LitRev!FO63)</f>
        <v>Other biofuels are included; EU and US policies change simultaneously</v>
      </c>
      <c r="FP63" s="25" t="str">
        <f>IF(ISBLANK(LitRev!FP63),".",LitRev!FP63)</f>
        <v>US and EU mandates, not just US</v>
      </c>
      <c r="FQ63" s="25" t="str">
        <f>IF(ISBLANK(LitRev!FQ63),".",LitRev!FQ63)</f>
        <v>only conventional gap changes on Table 2 and Table 8 suggests minimal other impacts on US Ag</v>
      </c>
      <c r="FR63" s="25" t="str">
        <f>IF(ISBLANK(LitRev!FR63),".",LitRev!FR63)</f>
        <v>rollover effect in 2014 and Table 8 suggests other impacts on US Ag</v>
      </c>
      <c r="FS63" s="25" t="str">
        <f>IF(ISBLANK(LitRev!FS63),".",LitRev!FS63)</f>
        <v>only conventional gap changes on Table 2 and Table 8 suggests minimal other impacts on US Ag</v>
      </c>
      <c r="FT63" s="25" t="str">
        <f>IF(ISBLANK(LitRev!FT63),".",LitRev!FT63)</f>
        <v>rollover effect in 2014 and Table 8 suggests other impacts on US Ag</v>
      </c>
      <c r="FU63" s="25" t="str">
        <f>IF(ISBLANK(LitRev!FU63),".",LitRev!FU63)</f>
        <v>page 7</v>
      </c>
      <c r="FV63" s="25" t="str">
        <f>IF(ISBLANK(LitRev!FV63),".",LitRev!FV63)</f>
        <v>page 7</v>
      </c>
      <c r="FW63" s="25" t="str">
        <f>IF(ISBLANK(LitRev!FW63),".",LitRev!FW63)</f>
        <v>page 7</v>
      </c>
      <c r="FX63" s="25" t="str">
        <f>IF(ISBLANK(LitRev!FX63),".",LitRev!FX63)</f>
        <v xml:space="preserve">corn ethanol and advanced biofuel </v>
      </c>
      <c r="FY63" s="25" t="str">
        <f>IF(ISBLANK(LitRev!FY63),".",LitRev!FY63)</f>
        <v>advanced mandate also changes</v>
      </c>
      <c r="FZ63" s="25" t="str">
        <f>IF(ISBLANK(LitRev!FZ63),".",LitRev!FZ63)</f>
        <v>advanced mandate also changes</v>
      </c>
      <c r="GA63" s="25" t="str">
        <f>IF(ISBLANK(LitRev!GA63),".",LitRev!GA63)</f>
        <v>advanced mandate also changes</v>
      </c>
      <c r="GB63" s="25" t="str">
        <f>IF(ISBLANK(LitRev!GB63),".",LitRev!GB63)</f>
        <v>advanced mandate also changes</v>
      </c>
      <c r="GC63" s="25" t="str">
        <f>IF(ISBLANK(LitRev!GC63),".",LitRev!GC63)</f>
        <v>advanced mandate also changes</v>
      </c>
      <c r="GD63" s="25" t="str">
        <f>IF(ISBLANK(LitRev!GD63),".",LitRev!GD63)</f>
        <v>advanced mandate also changes</v>
      </c>
      <c r="GE63" s="25" t="str">
        <f>IF(ISBLANK(LitRev!GE63),".",LitRev!GE63)</f>
        <v>corn ethanol only, page 6 right after figure 1</v>
      </c>
      <c r="GF63" s="25" t="str">
        <f>IF(ISBLANK(LitRev!GF63),".",LitRev!GF63)</f>
        <v>corn ethanol only, page 6 right after figure 1</v>
      </c>
      <c r="GG63" s="25" t="str">
        <f>IF(ISBLANK(LitRev!GG63),".",LitRev!GG63)</f>
        <v>corn ethanol only, page 6 right after figure 1</v>
      </c>
      <c r="GH63" s="25" t="str">
        <f>IF(ISBLANK(LitRev!GH63),".",LitRev!GH63)</f>
        <v>Biodiesel also changes; EU and Brazil biofuel changes; Authors assume exogenous changes in total land allocated to crops that appear to cause negative price effects in some scenarios because of 2006-to-2020 comparisons rather than baseline-to-scenario comparisons</v>
      </c>
      <c r="GI63" s="25" t="str">
        <f>IF(ISBLANK(LitRev!GI63),".",LitRev!GI63)</f>
        <v>Biodiesel also changes; EU and Brazil biofuel changes; Authors assume exogenous changes in total land allocated to crops that appear to cause negative price effects in some scenarios because of 2006-to-2020 comparisons rather than baseline-to-scenario comparisons</v>
      </c>
      <c r="GJ63" s="25" t="str">
        <f>IF(ISBLANK(LitRev!GJ63),".",LitRev!GJ63)</f>
        <v>Biodiesel also changes; EU and Brazil biofuel changes; Authors assume exogenous changes in total land allocated to crops that appear to cause negative price effects in some scenarios because of 2006-to-2020 comparisons rather than baseline-to-scenario comparisons</v>
      </c>
      <c r="GK63" s="25" t="str">
        <f>IF(ISBLANK(LitRev!GK63),".",LitRev!GK63)</f>
        <v>Biodiesel also changes; EU and Brazil biofuel changes; Authors assume exogenous changes in total land allocated to crops that appear to cause negative price effects in some scenarios because of 2006-to-2020 comparisons rather than baseline-to-scenario comparisons</v>
      </c>
      <c r="GL63" s="25" t="str">
        <f>IF(ISBLANK(LitRev!GL63),".",LitRev!GL63)</f>
        <v>Biodiesel also changes; EU and Brazil biofuel changes; Authors assume exogenous changes in total land allocated to crops that appear to cause negative price effects in some scenarios because of 2006-to-2020 comparisons rather than baseline-to-scenario comparisons</v>
      </c>
      <c r="GM63" s="25" t="str">
        <f>IF(ISBLANK(LitRev!GM63),".",LitRev!GM63)</f>
        <v>Biodiesel also changes; EU and Brazil biofuel changes; Authors assume exogenous changes in total land allocated to crops that appear to cause negative price effects in some scenarios because of 2006-to-2020 comparisons rather than baseline-to-scenario comparisons</v>
      </c>
      <c r="GN63" s="25" t="str">
        <f>IF(ISBLANK(LitRev!GN63),".",LitRev!GN63)</f>
        <v>Biodiesel also changes; EU and Brazil biofuel changes; Authors assume exogenous changes in total land allocated to crops that appear to cause negative price effects in some scenarios because of 2006-to-2020 comparisons rather than baseline-to-scenario comparisons</v>
      </c>
      <c r="GO63" s="25" t="str">
        <f>IF(ISBLANK(LitRev!GO63),".",LitRev!GO63)</f>
        <v>Biodiesel also changes; EU and Brazil biofuel changes; Authors assume exogenous changes in total land allocated to crops that appear to cause negative price effects in some scenarios because of 2006-to-2020 comparisons rather than baseline-to-scenario comparisons</v>
      </c>
      <c r="GP63" s="25" t="str">
        <f>IF(ISBLANK(LitRev!GP63),".",LitRev!GP63)</f>
        <v>Biodiesel also changes</v>
      </c>
      <c r="GQ63" s="25" t="str">
        <f>IF(ISBLANK(LitRev!GQ63),".",LitRev!GQ63)</f>
        <v>Biodiesel also changes. Set in the context of better yields, but the yield assumption does not change so the comparison represents an estimate of the corn market impacts of conventional ethanol</v>
      </c>
      <c r="GR63" s="25" t="str">
        <f>IF(ISBLANK(LitRev!GR63),".",LitRev!GR63)</f>
        <v>mandate 15 bil gallons in 2022</v>
      </c>
      <c r="GS63" s="25" t="str">
        <f>IF(ISBLANK(LitRev!GS63),".",LitRev!GS63)</f>
        <v>mandate 15 bil gallons in 2022</v>
      </c>
      <c r="GT63" s="25" t="str">
        <f>IF(ISBLANK(LitRev!GT63),".",LitRev!GT63)</f>
        <v>no tax credit and no mandate</v>
      </c>
      <c r="GU63" s="25" t="str">
        <f>IF(ISBLANK(LitRev!GU63),".",LitRev!GU63)</f>
        <v>Tax credit (table 3 and text on p 540)</v>
      </c>
      <c r="GV63" s="25" t="str">
        <f>IF(ISBLANK(LitRev!GV63),".",LitRev!GV63)</f>
        <v>Tax credit (table 3 and text on p 540)</v>
      </c>
      <c r="GW63" s="25" t="str">
        <f>IF(ISBLANK(LitRev!GW63),".",LitRev!GW63)</f>
        <v>Tax credit (table 3 and text on p 540)</v>
      </c>
      <c r="GX63" s="25" t="str">
        <f>IF(ISBLANK(LitRev!GX63),".",LitRev!GX63)</f>
        <v>RFS, tax</v>
      </c>
      <c r="GY63" s="25" t="str">
        <f>IF(ISBLANK(LitRev!GY63),".",LitRev!GY63)</f>
        <v>RFS, tax</v>
      </c>
      <c r="GZ63" s="25" t="str">
        <f>IF(ISBLANK(LitRev!GZ63),".",LitRev!GZ63)</f>
        <v>RFS, tax</v>
      </c>
      <c r="HA63" s="25" t="str">
        <f>IF(ISBLANK(LitRev!HA63),".",LitRev!HA63)</f>
        <v>Using 2010 ETH60CA results means no cellulosic ethanol, but biodiesel still changes (p 1292)</v>
      </c>
      <c r="HB63" s="25" t="str">
        <f>IF(ISBLANK(LitRev!HB63),".",LitRev!HB63)</f>
        <v>Little or no mention of other biofuels in text, nothing in tables; tax credit is relevant overall but Table 1 results focus on mnadate</v>
      </c>
      <c r="HC63" s="25" t="str">
        <f>IF(ISBLANK(LitRev!HC63),".",LitRev!HC63)</f>
        <v>Little or no mention of other biofuels in text, nothing in tables; tax credit is relevant overall but Table 1 results focus on mnadate</v>
      </c>
      <c r="HD63" s="25" t="str">
        <f>IF(ISBLANK(LitRev!HD63),".",LitRev!HD63)</f>
        <v>Just a no-ethanol calculations, subject to assumptions</v>
      </c>
      <c r="HE63" s="25" t="str">
        <f>IF(ISBLANK(LitRev!HE63),".",LitRev!HE63)</f>
        <v>Import tariff</v>
      </c>
      <c r="HF63" s="25" t="str">
        <f>IF(ISBLANK(LitRev!HF63),".",LitRev!HF63)</f>
        <v>Import tariff and tax credit</v>
      </c>
      <c r="HG63" s="25" t="str">
        <f>IF(ISBLANK(LitRev!HG63),".",LitRev!HG63)</f>
        <v>All RFS requirements</v>
      </c>
      <c r="HH63" s="25" t="str">
        <f>IF(ISBLANK(LitRev!HH63),".",LitRev!HH63)</f>
        <v>All RFS requirements</v>
      </c>
      <c r="HI63" s="25" t="str">
        <f>IF(ISBLANK(LitRev!HI63),".",LitRev!HI63)</f>
        <v>All RFS requirements</v>
      </c>
      <c r="HJ63" s="25" t="str">
        <f>IF(ISBLANK(LitRev!HJ63),".",LitRev!HJ63)</f>
        <v>All RFS requirements</v>
      </c>
      <c r="HK63" s="25" t="str">
        <f>IF(ISBLANK(LitRev!HK63),".",LitRev!HK63)</f>
        <v>.</v>
      </c>
      <c r="HL63" s="25" t="str">
        <f>IF(ISBLANK(LitRev!HL63),".",LitRev!HL63)</f>
        <v>.</v>
      </c>
      <c r="HM63" s="25" t="str">
        <f>IF(ISBLANK(LitRev!HM63),".",LitRev!HM63)</f>
        <v>.</v>
      </c>
      <c r="HN63" s="25" t="str">
        <f>IF(ISBLANK(LitRev!HN63),".",LitRev!HN63)</f>
        <v>.</v>
      </c>
      <c r="HO63" s="25" t="str">
        <f>IF(ISBLANK(LitRev!HO63),".",LitRev!HO63)</f>
        <v>.</v>
      </c>
      <c r="HP63" s="25" t="str">
        <f>IF(ISBLANK(LitRev!HP63),".",LitRev!HP63)</f>
        <v>.</v>
      </c>
      <c r="HQ63" s="25" t="str">
        <f>IF(ISBLANK(LitRev!HQ63),".",LitRev!HQ63)</f>
        <v>.</v>
      </c>
      <c r="HR63" s="25" t="str">
        <f>IF(ISBLANK(LitRev!HR63),".",LitRev!HR63)</f>
        <v>.</v>
      </c>
      <c r="HS63" s="25" t="str">
        <f>IF(ISBLANK(LitRev!HS63),".",LitRev!HS63)</f>
        <v xml:space="preserve">Increase ethanol demand in US </v>
      </c>
      <c r="HT63" s="25" t="str">
        <f>IF(ISBLANK(LitRev!HT63),".",LitRev!HT63)</f>
        <v>.</v>
      </c>
      <c r="HU63" s="25" t="str">
        <f>IF(ISBLANK(LitRev!HU63),".",LitRev!HU63)</f>
        <v>EISA credit tariff extended indefinitely</v>
      </c>
      <c r="HV63" s="25" t="str">
        <f>IF(ISBLANK(LitRev!HV63),".",LitRev!HV63)</f>
        <v>Table 10a; change in corn ethanol and advanced biofuel</v>
      </c>
      <c r="HW63" s="25" t="str">
        <f>IF(ISBLANK(LitRev!HW63),".",LitRev!HW63)</f>
        <v>Use table 2 increase in mandate, which presumably holds other policies constant (p 16)</v>
      </c>
      <c r="HX63" s="25" t="str">
        <f>IF(ISBLANK(LitRev!HX63),".",LitRev!HX63)</f>
        <v>Use table 2 increase in mandate, which presumably holds other policies constant (p 16)</v>
      </c>
      <c r="HY63" s="25" t="str">
        <f>IF(ISBLANK(LitRev!HY63),".",LitRev!HY63)</f>
        <v>corn demand exogoneous shock, baseline vs. long run equilibrium , but implemented using exogneous shocks in corn demand for ethanol and co-products (p 14, bottom right)</v>
      </c>
      <c r="HZ63" s="25" t="str">
        <f>IF(ISBLANK(LitRev!HZ63),".",LitRev!HZ63)</f>
        <v>comparing oil price scenarios that impose a break-even corn price</v>
      </c>
      <c r="IA63" s="25" t="str">
        <f>IF(ISBLANK(LitRev!IA63),".",LitRev!IA63)</f>
        <v>with mandate, tax credit; But text discusses biodiesel and appendix table shows some cellulosic ethanol changein one case.</v>
      </c>
      <c r="IB63" s="25" t="str">
        <f>IF(ISBLANK(LitRev!IB63),".",LitRev!IB63)</f>
        <v>remove tax credit and higher oil price; But text discusses biodiesel and appendix table shows some cellulosic ethanol changein one case.</v>
      </c>
      <c r="IC63" s="25" t="str">
        <f>IF(ISBLANK(LitRev!IC63),".",LitRev!IC63)</f>
        <v>no mandate, no tax credit low energy price; But text discusses biodiesel and appendix table shows some cellulosic ethanol changein one case.</v>
      </c>
      <c r="ID63" s="25" t="str">
        <f>IF(ISBLANK(LitRev!ID63),".",LitRev!ID63)</f>
        <v>high energy price and tax credit; But text discusses biodiesel and appendix table shows some cellulosic ethanol changein one case.</v>
      </c>
      <c r="IE63" s="25" t="str">
        <f>IF(ISBLANK(LitRev!IE63),".",LitRev!IE63)</f>
        <v>table 1, ethanol tax credit, biodiesel tax credit, ethanol specific tariff</v>
      </c>
      <c r="IF63" s="25" t="str">
        <f>IF(ISBLANK(LitRev!IF63),".",LitRev!IF63)</f>
        <v xml:space="preserve">no mandate but the authors have an exogenous change in ethanol production that affects corn prices </v>
      </c>
      <c r="IG63" s="25" t="str">
        <f>IF(ISBLANK(LitRev!IG63),".",LitRev!IG63)</f>
        <v>.</v>
      </c>
      <c r="IH63" s="25" t="str">
        <f>IF(ISBLANK(LitRev!IH63),".",LitRev!IH63)</f>
        <v>.</v>
      </c>
      <c r="II63" s="25" t="str">
        <f>IF(ISBLANK(LitRev!II63),".",LitRev!II63)</f>
        <v>.</v>
      </c>
      <c r="IJ63" s="25" t="str">
        <f>IF(ISBLANK(LitRev!IJ63),".",LitRev!IJ63)</f>
        <v>.</v>
      </c>
      <c r="IK63" s="25" t="str">
        <f>IF(ISBLANK(LitRev!IK63),".",LitRev!IK63)</f>
        <v>.</v>
      </c>
      <c r="IL63" s="25" t="str">
        <f>IF(ISBLANK(LitRev!IL63),".",LitRev!IL63)</f>
        <v>.</v>
      </c>
      <c r="IM63" s="25" t="str">
        <f>IF(ISBLANK(LitRev!IM63),".",LitRev!IM63)</f>
        <v>.</v>
      </c>
      <c r="IN63" s="25" t="str">
        <f>IF(ISBLANK(LitRev!IN63),".",LitRev!IN63)</f>
        <v>.</v>
      </c>
      <c r="IO63" s="25" t="str">
        <f>IF(ISBLANK(LitRev!IO63),".",LitRev!IO63)</f>
        <v>.</v>
      </c>
      <c r="IP63" s="25" t="str">
        <f>IF(ISBLANK(LitRev!IP63),".",LitRev!IP63)</f>
        <v>.</v>
      </c>
      <c r="IQ63" s="25" t="str">
        <f>IF(ISBLANK(LitRev!IQ63),".",LitRev!IQ63)</f>
        <v>.</v>
      </c>
      <c r="IR63" s="25" t="str">
        <f>IF(ISBLANK(LitRev!IR63),".",LitRev!IR63)</f>
        <v>.</v>
      </c>
      <c r="IS63" s="25" t="str">
        <f>IF(ISBLANK(LitRev!IS63),".",LitRev!IS63)</f>
        <v>.</v>
      </c>
      <c r="IT63" s="25" t="str">
        <f>IF(ISBLANK(LitRev!IT63),".",LitRev!IT63)</f>
        <v>.</v>
      </c>
      <c r="IU63" s="25" t="str">
        <f>IF(ISBLANK(LitRev!IU63),".",LitRev!IU63)</f>
        <v>.</v>
      </c>
      <c r="IV63" s="25" t="str">
        <f>IF(ISBLANK(LitRev!IV63),".",LitRev!IV63)</f>
        <v>.</v>
      </c>
      <c r="IW63" s="25" t="str">
        <f>IF(ISBLANK(LitRev!IW63),".",LitRev!IW63)</f>
        <v>.</v>
      </c>
      <c r="IX63" s="25" t="str">
        <f>IF(ISBLANK(LitRev!IX63),".",LitRev!IX63)</f>
        <v>.</v>
      </c>
      <c r="IY63" s="25" t="str">
        <f>IF(ISBLANK(LitRev!IY63),".",LitRev!IY63)</f>
        <v>.</v>
      </c>
      <c r="IZ63" s="25" t="str">
        <f>IF(ISBLANK(LitRev!IZ63),".",LitRev!IZ63)</f>
        <v>.</v>
      </c>
      <c r="JA63" s="25" t="str">
        <f>IF(ISBLANK(LitRev!JA63),".",LitRev!JA63)</f>
        <v>.</v>
      </c>
      <c r="JB63" s="25" t="str">
        <f>IF(ISBLANK(LitRev!JB63),".",LitRev!JB63)</f>
        <v>.</v>
      </c>
      <c r="JC63" s="25" t="str">
        <f>IF(ISBLANK(LitRev!JC63),".",LitRev!JC63)</f>
        <v>.</v>
      </c>
      <c r="JD63" s="25" t="str">
        <f>IF(ISBLANK(LitRev!JD63),".",LitRev!JD63)</f>
        <v>.</v>
      </c>
      <c r="JE63" s="25" t="str">
        <f>IF(ISBLANK(LitRev!JE63),".",LitRev!JE63)</f>
        <v>.</v>
      </c>
      <c r="JF63" s="25" t="str">
        <f>IF(ISBLANK(LitRev!JF63),".",LitRev!JF63)</f>
        <v>.</v>
      </c>
      <c r="JG63" s="25" t="str">
        <f>IF(ISBLANK(LitRev!JG63),".",LitRev!JG63)</f>
        <v>.</v>
      </c>
      <c r="JH63" s="25" t="str">
        <f>IF(ISBLANK(LitRev!JH63),".",LitRev!JH63)</f>
        <v>.</v>
      </c>
      <c r="JI63" s="25" t="str">
        <f>IF(ISBLANK(LitRev!JI63),".",LitRev!JI63)</f>
        <v>Gasoline demand is shocked (p 391), so corn market impacts are still only driven by demand for corn for ethanol and co-products</v>
      </c>
      <c r="JJ63" s="25" t="str">
        <f>IF(ISBLANK(LitRev!JJ63),".",LitRev!JJ63)</f>
        <v>Gasoline demand is shocked (p 391), so corn market impacts are still only driven by demand for corn for ethanol and co-products</v>
      </c>
      <c r="JK63" s="25" t="str">
        <f>IF(ISBLANK(LitRev!JK63),".",LitRev!JK63)</f>
        <v>Gasoline demand is shocked (p 391), so corn market impacts are still only driven by demand for corn for ethanol and co-products</v>
      </c>
      <c r="JL63" s="25" t="str">
        <f>IF(ISBLANK(LitRev!JL63),".",LitRev!JL63)</f>
        <v>Gasoline demand is shocked (p 391), so corn market impacts are still only driven by demand for corn for ethanol and co-products</v>
      </c>
      <c r="JM63" s="25" t="str">
        <f>IF(ISBLANK(LitRev!JM63),".",LitRev!JM63)</f>
        <v>Gasoline demand is shocked (p 391), so corn market impacts are still only driven by demand for corn for ethanol and co-products</v>
      </c>
      <c r="JN63" s="25" t="str">
        <f>IF(ISBLANK(LitRev!JN63),".",LitRev!JN63)</f>
        <v>Gasoline demand is shocked (p 391), so corn market impacts are still only driven by demand for corn for ethanol and co-products</v>
      </c>
      <c r="JO63" s="25" t="str">
        <f>IF(ISBLANK(LitRev!JO63),".",LitRev!JO63)</f>
        <v>Gasoline demand is shocked (p 391), so corn market impacts are still only driven by demand for corn for ethanol and co-products</v>
      </c>
      <c r="JP63" s="25" t="str">
        <f>IF(ISBLANK(LitRev!JP63),".",LitRev!JP63)</f>
        <v>.</v>
      </c>
      <c r="JQ63" s="25" t="str">
        <f>IF(ISBLANK(LitRev!JQ63),".",LitRev!JQ63)</f>
        <v>.</v>
      </c>
      <c r="JR63" s="25" t="str">
        <f>IF(ISBLANK(LitRev!JR63),".",LitRev!JR63)</f>
        <v>.</v>
      </c>
      <c r="JS63" s="25" t="str">
        <f>IF(ISBLANK(LitRev!JS63),".",LitRev!JS63)</f>
        <v>.</v>
      </c>
      <c r="JT63" s="25" t="str">
        <f>IF(ISBLANK(LitRev!JT63),".",LitRev!JT63)</f>
        <v>.</v>
      </c>
      <c r="JU63" s="25" t="str">
        <f>IF(ISBLANK(LitRev!JU63),".",LitRev!JU63)</f>
        <v>.</v>
      </c>
      <c r="JV63" s="25" t="str">
        <f>IF(ISBLANK(LitRev!JV63),".",LitRev!JV63)</f>
        <v>.</v>
      </c>
      <c r="JW63" s="25" t="str">
        <f>IF(ISBLANK(LitRev!JW63),".",LitRev!JW63)</f>
        <v>.</v>
      </c>
      <c r="JX63" s="25" t="str">
        <f>IF(ISBLANK(LitRev!JX63),".",LitRev!JX63)</f>
        <v>.</v>
      </c>
      <c r="JY63" s="25" t="str">
        <f>IF(ISBLANK(LitRev!JY63),".",LitRev!JY63)</f>
        <v>.</v>
      </c>
      <c r="JZ63" s="25" t="str">
        <f>IF(ISBLANK(LitRev!JZ63),".",LitRev!JZ63)</f>
        <v>.</v>
      </c>
      <c r="KA63" s="25" t="str">
        <f>IF(ISBLANK(LitRev!KA63),".",LitRev!KA63)</f>
        <v>.</v>
      </c>
      <c r="KB63" s="25" t="str">
        <f>IF(ISBLANK(LitRev!KB63),".",LitRev!KB63)</f>
        <v>.</v>
      </c>
      <c r="KC63" s="25" t="str">
        <f>IF(ISBLANK(LitRev!KC63),".",LitRev!KC63)</f>
        <v>.</v>
      </c>
      <c r="KD63" s="25" t="str">
        <f>IF(ISBLANK(LitRev!KD63),".",LitRev!KD63)</f>
        <v>.</v>
      </c>
      <c r="KE63" s="25" t="str">
        <f>IF(ISBLANK(LitRev!KE63),".",LitRev!KE63)</f>
        <v>.</v>
      </c>
      <c r="KF63" s="25" t="str">
        <f>IF(ISBLANK(LitRev!KF63),".",LitRev!KF63)</f>
        <v>.</v>
      </c>
      <c r="KG63" s="25" t="str">
        <f>IF(ISBLANK(LitRev!KG63),".",LitRev!KG63)</f>
        <v>.</v>
      </c>
      <c r="KH63" s="25" t="str">
        <f>IF(ISBLANK(LitRev!KH63),".",LitRev!KH63)</f>
        <v>.</v>
      </c>
      <c r="KI63" s="25" t="str">
        <f>IF(ISBLANK(LitRev!KI63),".",LitRev!KI63)</f>
        <v>.</v>
      </c>
      <c r="KJ63" s="25" t="str">
        <f>IF(ISBLANK(LitRev!KJ63),".",LitRev!KJ63)</f>
        <v>.</v>
      </c>
      <c r="KK63" s="25" t="str">
        <f>IF(ISBLANK(LitRev!KK63),".",LitRev!KK63)</f>
        <v>.</v>
      </c>
      <c r="KL63" s="25" t="str">
        <f>IF(ISBLANK(LitRev!KL63),".",LitRev!KL63)</f>
        <v>.</v>
      </c>
      <c r="KM63" s="25" t="str">
        <f>IF(ISBLANK(LitRev!KM63),".",LitRev!KM63)</f>
        <v>.</v>
      </c>
      <c r="KN63" s="25" t="str">
        <f>IF(ISBLANK(LitRev!KN63),".",LitRev!KN63)</f>
        <v>.</v>
      </c>
      <c r="KO63" s="25" t="str">
        <f>IF(ISBLANK(LitRev!KO63),".",LitRev!KO63)</f>
        <v>.</v>
      </c>
      <c r="KP63" s="25" t="str">
        <f>IF(ISBLANK(LitRev!KP63),".",LitRev!KP63)</f>
        <v>.</v>
      </c>
      <c r="KQ63" s="25" t="str">
        <f>IF(ISBLANK(LitRev!KQ63),".",LitRev!KQ63)</f>
        <v>.</v>
      </c>
      <c r="KR63" s="25" t="str">
        <f>IF(ISBLANK(LitRev!KR63),".",LitRev!KR63)</f>
        <v>.</v>
      </c>
      <c r="KS63" s="25" t="str">
        <f>IF(ISBLANK(LitRev!KS63),".",LitRev!KS63)</f>
        <v>.</v>
      </c>
      <c r="KT63" s="25" t="str">
        <f>IF(ISBLANK(LitRev!KT63),".",LitRev!KT63)</f>
        <v>.</v>
      </c>
      <c r="KU63" s="25" t="str">
        <f>IF(ISBLANK(LitRev!KU63),".",LitRev!KU63)</f>
        <v>.</v>
      </c>
      <c r="KV63" s="25" t="str">
        <f>IF(ISBLANK(LitRev!KV63),".",LitRev!KV63)</f>
        <v>.</v>
      </c>
      <c r="KW63" s="25" t="str">
        <f>IF(ISBLANK(LitRev!KW63),".",LitRev!KW63)</f>
        <v>.</v>
      </c>
      <c r="KX63" s="25" t="str">
        <f>IF(ISBLANK(LitRev!KX63),".",LitRev!KX63)</f>
        <v>.</v>
      </c>
      <c r="KY63" s="25" t="str">
        <f>IF(ISBLANK(LitRev!KY63),".",LitRev!KY63)</f>
        <v>.</v>
      </c>
      <c r="KZ63" s="25" t="str">
        <f>IF(ISBLANK(LitRev!KZ63),".",LitRev!KZ63)</f>
        <v>.</v>
      </c>
      <c r="LA63" s="25" t="str">
        <f>IF(ISBLANK(LitRev!LA63),".",LitRev!LA63)</f>
        <v>.</v>
      </c>
      <c r="LB63" s="25" t="str">
        <f>IF(ISBLANK(LitRev!LB63),".",LitRev!LB63)</f>
        <v>.</v>
      </c>
      <c r="LC63" s="25" t="str">
        <f>IF(ISBLANK(LitRev!LC63),".",LitRev!LC63)</f>
        <v>.</v>
      </c>
      <c r="LD63" s="25" t="str">
        <f>IF(ISBLANK(LitRev!LD63),".",LitRev!LD63)</f>
        <v>.</v>
      </c>
      <c r="LE63" s="25" t="str">
        <f>IF(ISBLANK(LitRev!LE63),".",LitRev!LE63)</f>
        <v>.</v>
      </c>
      <c r="LF63" s="25" t="str">
        <f>IF(ISBLANK(LitRev!LF63),".",LitRev!LF63)</f>
        <v>biofuel policy instruments are (a) $0.5 per gallon tax credit, and (b) a mandated level of use (4 bg), page 82</v>
      </c>
      <c r="LG63" s="25" t="str">
        <f>IF(ISBLANK(LitRev!LG63),".",LitRev!LG63)</f>
        <v>oil price increased by $10; baseline included $0.51 tax credit (page 610); biodiesel is changing but changes are insignificant and aren't presented (page 613)</v>
      </c>
      <c r="LH63" s="25" t="str">
        <f>IF(ISBLANK(LitRev!LH63),".",LitRev!LH63)</f>
        <v>a mandate of 14.7 billion gallons (pg.617) + drought</v>
      </c>
      <c r="LI63" s="25" t="str">
        <f>IF(ISBLANK(LitRev!LI63),".",LitRev!LI63)</f>
        <v xml:space="preserve">RFS 2 (full mandate) </v>
      </c>
      <c r="LJ63" s="25" t="str">
        <f>IF(ISBLANK(LitRev!LJ63),".",LitRev!LJ63)</f>
        <v xml:space="preserve">RFS 2 (full mandate) </v>
      </c>
      <c r="LK63" s="25" t="str">
        <f>IF(ISBLANK(LitRev!LK63),".",LitRev!LK63)</f>
        <v>Section 4.2 first paragraph and note to table 1. Also, no mention of other mandated renewables.</v>
      </c>
      <c r="LL63" s="25" t="str">
        <f>IF(ISBLANK(LitRev!LL63),".",LitRev!LL63)</f>
        <v>Table 4 suggests that "crop ethanol mandate" changes and seems to mean corn</v>
      </c>
      <c r="LM63" s="25" t="str">
        <f>IF(ISBLANK(LitRev!LM63),".",LitRev!LM63)</f>
        <v>Table 4 suggests that "crop ethanol mandate" changes and seems to mean corn</v>
      </c>
      <c r="LN63" s="25" t="str">
        <f>IF(ISBLANK(LitRev!LN63),".",LitRev!LN63)</f>
        <v>Table 4 suggests that "crop ethanol mandate" changes and seems to mean corn</v>
      </c>
      <c r="LO63" s="25" t="str">
        <f>IF(ISBLANK(LitRev!LO63),".",LitRev!LO63)</f>
        <v>Table 4 suggests that "crop ethanol mandate" changes and seems to mean corn</v>
      </c>
      <c r="LP63" s="25" t="str">
        <f>IF(ISBLANK(LitRev!LP63),".",LitRev!LP63)</f>
        <v>Table 4 suggests that "crop ethanol mandate" changes and seems to mean corn</v>
      </c>
      <c r="LQ63" s="25" t="str">
        <f>IF(ISBLANK(LitRev!LQ63),".",LitRev!LQ63)</f>
        <v>Table 4 suggests that "crop ethanol mandate" changes and seems to mean corn</v>
      </c>
      <c r="LR63" s="25" t="str">
        <f>IF(ISBLANK(LitRev!LR63),".",LitRev!LR63)</f>
        <v>Table 4 suggests that "crop ethanol mandate" changes and seems to mean corn</v>
      </c>
      <c r="LS63" s="25" t="str">
        <f>IF(ISBLANK(LitRev!LS63),".",LitRev!LS63)</f>
        <v>Table 4 suggests that "crop ethanol mandate" changes and seems to mean corn</v>
      </c>
      <c r="LT63" s="25" t="str">
        <f>IF(ISBLANK(LitRev!LT63),".",LitRev!LT63)</f>
        <v>Table 4 suggests that "crop ethanol mandate" changes and seems to mean corn</v>
      </c>
      <c r="LU63" s="25" t="str">
        <f>IF(ISBLANK(LitRev!LU63),".",LitRev!LU63)</f>
        <v>Page 8 scenario definition as "corn based mandate reduced by half" but this is with the yield shock as well</v>
      </c>
      <c r="LV63" s="25" t="str">
        <f>IF(ISBLANK(LitRev!LV63),".",LitRev!LV63)</f>
        <v>Table 4 ethanol mandate reductions when clearly binding, so omit results where the corn price change might not reflect a drop from one binding level to another - so only the first drop with normal yield and omit the last big drop with drought as we cannot know the ethanol volume changes in these cases.</v>
      </c>
      <c r="LW63" s="25" t="str">
        <f>IF(ISBLANK(LitRev!LW63),".",LitRev!LW63)</f>
        <v>Table 4 ethanol mandate reductions when clearly binding, so omit results where the corn price change might not reflect a drop from one binding level to another - so only the first drop with normal yield and omit the last big drop with drought as we cannot know the ethanol volume changes in these cases.</v>
      </c>
      <c r="LX63" s="25" t="str">
        <f>IF(ISBLANK(LitRev!LX63),".",LitRev!LX63)</f>
        <v>Table 4 ethanol mandate reductions when clearly binding, so omit results where the corn price change might not reflect a drop from one binding level to another - so only the first drop with normal yield and omit the last big drop with drought as we cannot know the ethanol volume changes in these cases.</v>
      </c>
      <c r="LY63" s="25" t="str">
        <f>IF(ISBLANK(LitRev!LY63),".",LitRev!LY63)</f>
        <v>Table 4 ethanol mandate reductions when clearly binding, so omit results where the corn price change might not reflect a drop from one binding level to another - so only the first drop with normal yield and omit the last big drop with drought as we cannot know the ethanol volume changes in these cases.</v>
      </c>
      <c r="LZ63" s="25" t="str">
        <f>IF(ISBLANK(LitRev!LZ63),".",LitRev!LZ63)</f>
        <v>Table 4 ethanol mandate reductions when clearly binding, so omit results where the corn price change might not reflect a drop from one binding level to another - so only the first drop with normal yield and omit the last big drop with drought as we cannot know the ethanol volume changes in these cases.</v>
      </c>
      <c r="MA63" s="25" t="str">
        <f>IF(ISBLANK(LitRev!MA63),".",LitRev!MA63)</f>
        <v>Table 4 ethanol mandate reductions when clearly binding, so omit results where the corn price change might not reflect a drop from one binding level to another - so only the first drop with normal yield and omit the last big drop with drought as we cannot know the ethanol volume changes in these cases.</v>
      </c>
      <c r="MB63" s="25" t="str">
        <f>IF(ISBLANK(LitRev!MB63),".",LitRev!MB63)</f>
        <v>Table 4 ethanol mandate reductions when clearly binding, so omit results where the corn price change might not reflect a drop from one binding level to another - so only the first drop with normal yield and omit the last big drop with drought as we cannot know the ethanol volume changes in these cases.</v>
      </c>
      <c r="MC63" s="25" t="str">
        <f>IF(ISBLANK(LitRev!MC63),".",LitRev!MC63)</f>
        <v>Table 4 ethanol mandate reductions when clearly binding, so omit results where the corn price change might not reflect a drop from one binding level to another - so only the first drop with normal yield and omit the last big drop with drought as we cannot know the ethanol volume changes in these cases.</v>
      </c>
      <c r="MD63" s="25" t="str">
        <f>IF(ISBLANK(LitRev!MD63),".",LitRev!MD63)</f>
        <v>Table 4 ethanol mandate reductions when clearly binding, so omit results where the corn price change might not reflect a drop from one binding level to another - so only the first drop with normal yield and omit the last big drop with drought as we cannot know the ethanol volume changes in these cases.</v>
      </c>
      <c r="ME63" s="25" t="str">
        <f>IF(ISBLANK(LitRev!ME63),".",LitRev!ME63)</f>
        <v>Not a mandate change per se, but only corn ethanol production is changed in the calculation (p. 11-12)</v>
      </c>
      <c r="MF63" s="25" t="str">
        <f>IF(ISBLANK(LitRev!MF63),".",LitRev!MF63)</f>
        <v>Two of their scenarios (I and III) relative to RFS case are intended to be a change that applies only to corn starch ethanol, but only have ethanol change from scenario I</v>
      </c>
      <c r="MG63" s="25" t="str">
        <f>IF(ISBLANK(LitRev!MG63),".",LitRev!MG63)</f>
        <v>Two of their scenarios (I and III) relative to RFS case are intended to be a change that applies only to corn starch ethanol, but only have ethanol change from scenario I</v>
      </c>
      <c r="MH63" s="25" t="str">
        <f>IF(ISBLANK(LitRev!MH63),".",LitRev!MH63)</f>
        <v>The change in corn starch ethanol quantity is caused by an ethanol price change</v>
      </c>
      <c r="MI63" s="25" t="str">
        <f>IF(ISBLANK(LitRev!MI63),".",LitRev!MI63)</f>
        <v>The change in corn starch ethanol quantity is caused by an ethanol price change</v>
      </c>
      <c r="MJ63" s="25" t="str">
        <f>IF(ISBLANK(LitRev!MJ63),".",LitRev!MJ63)</f>
        <v>The change in corn starch ethanol quantity is caused by an ethanol price change</v>
      </c>
      <c r="MK63" s="25" t="str">
        <f>IF(ISBLANK(LitRev!MK63),".",LitRev!MK63)</f>
        <v>The change in corn starch ethanol quantity is caused by an ethanol price change</v>
      </c>
      <c r="ML63" s="25" t="str">
        <f>IF(ISBLANK(LitRev!ML63),".",LitRev!ML63)</f>
        <v>The change in corn starch ethanol quantity is caused by an ethanol price change</v>
      </c>
      <c r="MM63" s="25" t="str">
        <f>IF(ISBLANK(LitRev!MM63),".",LitRev!MM63)</f>
        <v>2500 fewer E85 stations in 2016</v>
      </c>
      <c r="MN63" s="25" t="str">
        <f>IF(ISBLANK(LitRev!MN63),".",LitRev!MN63)</f>
        <v>2500 fewer E85 stations in 2017 (5000 total)</v>
      </c>
      <c r="MO63" s="25" t="str">
        <f>IF(ISBLANK(LitRev!MO63),".",LitRev!MO63)</f>
        <v>5000 fewer total new E85 staitions</v>
      </c>
      <c r="MP63" s="25" t="str">
        <f>IF(ISBLANK(LitRev!MP63),".",LitRev!MP63)</f>
        <v>5000 fewer total new E85 staitions</v>
      </c>
      <c r="MQ63" s="25" t="str">
        <f>IF(ISBLANK(LitRev!MQ63),".",LitRev!MQ63)</f>
        <v>5000 fewer total new E85 staitions</v>
      </c>
      <c r="MR63" s="25" t="str">
        <f>IF(ISBLANK(LitRev!MR63),".",LitRev!MR63)</f>
        <v>5000 fewer total new E85 staitions</v>
      </c>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5"/>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5"/>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5"/>
      <c r="RK63" s="25"/>
      <c r="RL63" s="25"/>
      <c r="RM63" s="25"/>
      <c r="RN63" s="25"/>
      <c r="RO63" s="25"/>
    </row>
    <row r="64" spans="1:483" x14ac:dyDescent="0.25">
      <c r="A64" s="34" t="s">
        <v>2190</v>
      </c>
      <c r="B64" s="34" t="s">
        <v>2256</v>
      </c>
      <c r="C64" s="25">
        <f>IF(ISBLANK(LitRev!C64),".",LitRev!C64)</f>
        <v>0</v>
      </c>
      <c r="D64" s="25">
        <f>IF(ISBLANK(LitRev!D64),".",LitRev!D64)</f>
        <v>0</v>
      </c>
      <c r="E64" s="25">
        <f>IF(ISBLANK(LitRev!E64),".",LitRev!E64)</f>
        <v>0</v>
      </c>
      <c r="F64" s="25">
        <f>IF(ISBLANK(LitRev!F64),".",LitRev!F64)</f>
        <v>0</v>
      </c>
      <c r="G64" s="25">
        <f>IF(ISBLANK(LitRev!G64),".",LitRev!G64)</f>
        <v>0</v>
      </c>
      <c r="H64" s="25">
        <f>IF(ISBLANK(LitRev!H64),".",LitRev!H64)</f>
        <v>0</v>
      </c>
      <c r="I64" s="25">
        <f>IF(ISBLANK(LitRev!I64),".",LitRev!I64)</f>
        <v>0</v>
      </c>
      <c r="J64" s="25">
        <f>IF(ISBLANK(LitRev!J64),".",LitRev!J64)</f>
        <v>0</v>
      </c>
      <c r="K64" s="25">
        <f>IF(ISBLANK(LitRev!K64),".",LitRev!K64)</f>
        <v>0</v>
      </c>
      <c r="L64" s="25">
        <f>IF(ISBLANK(LitRev!L64),".",LitRev!L64)</f>
        <v>0</v>
      </c>
      <c r="M64" s="25">
        <f>IF(ISBLANK(LitRev!M64),".",LitRev!M64)</f>
        <v>0</v>
      </c>
      <c r="N64" s="25">
        <f>IF(ISBLANK(LitRev!N64),".",LitRev!N64)</f>
        <v>0</v>
      </c>
      <c r="O64" s="25">
        <f>IF(ISBLANK(LitRev!O64),".",LitRev!O64)</f>
        <v>0</v>
      </c>
      <c r="P64" s="25">
        <f>IF(ISBLANK(LitRev!P64),".",LitRev!P64)</f>
        <v>0</v>
      </c>
      <c r="Q64" s="25">
        <f>IF(ISBLANK(LitRev!Q64),".",LitRev!Q64)</f>
        <v>0</v>
      </c>
      <c r="R64" s="25">
        <f>IF(ISBLANK(LitRev!R64),".",LitRev!R64)</f>
        <v>0</v>
      </c>
      <c r="S64" s="25">
        <f>IF(ISBLANK(LitRev!S64),".",LitRev!S64)</f>
        <v>0</v>
      </c>
      <c r="T64" s="25">
        <f>IF(ISBLANK(LitRev!T64),".",LitRev!T64)</f>
        <v>0</v>
      </c>
      <c r="U64" s="25">
        <f>IF(ISBLANK(LitRev!U64),".",LitRev!U64)</f>
        <v>0</v>
      </c>
      <c r="V64" s="25">
        <f>IF(ISBLANK(LitRev!V64),".",LitRev!V64)</f>
        <v>0</v>
      </c>
      <c r="W64" s="25">
        <f>IF(ISBLANK(LitRev!W64),".",LitRev!W64)</f>
        <v>0</v>
      </c>
      <c r="X64" s="25">
        <f>IF(ISBLANK(LitRev!X64),".",LitRev!X64)</f>
        <v>1</v>
      </c>
      <c r="Y64" s="25">
        <f>IF(ISBLANK(LitRev!Y64),".",LitRev!Y64)</f>
        <v>0</v>
      </c>
      <c r="Z64" s="25">
        <f>IF(ISBLANK(LitRev!Z64),".",LitRev!Z64)</f>
        <v>0</v>
      </c>
      <c r="AA64" s="25">
        <f>IF(ISBLANK(LitRev!AA64),".",LitRev!AA64)</f>
        <v>0</v>
      </c>
      <c r="AB64" s="25">
        <f>IF(ISBLANK(LitRev!AB64),".",LitRev!AB64)</f>
        <v>0</v>
      </c>
      <c r="AC64" s="25">
        <f>IF(ISBLANK(LitRev!AC64),".",LitRev!AC64)</f>
        <v>1</v>
      </c>
      <c r="AD64" s="25">
        <f>IF(ISBLANK(LitRev!AD64),".",LitRev!AD64)</f>
        <v>0</v>
      </c>
      <c r="AE64" s="25">
        <f>IF(ISBLANK(LitRev!AE64),".",LitRev!AE64)</f>
        <v>0</v>
      </c>
      <c r="AF64" s="25">
        <f>IF(ISBLANK(LitRev!AF64),".",LitRev!AF64)</f>
        <v>0</v>
      </c>
      <c r="AG64" s="25">
        <f>IF(ISBLANK(LitRev!AG64),".",LitRev!AG64)</f>
        <v>0</v>
      </c>
      <c r="AH64" s="25">
        <f>IF(ISBLANK(LitRev!AH64),".",LitRev!AH64)</f>
        <v>1</v>
      </c>
      <c r="AI64" s="25">
        <f>IF(ISBLANK(LitRev!AI64),".",LitRev!AI64)</f>
        <v>0</v>
      </c>
      <c r="AJ64" s="25">
        <f>IF(ISBLANK(LitRev!AJ64),".",LitRev!AJ64)</f>
        <v>0</v>
      </c>
      <c r="AK64" s="25">
        <f>IF(ISBLANK(LitRev!AK64),".",LitRev!AK64)</f>
        <v>0</v>
      </c>
      <c r="AL64" s="25">
        <f>IF(ISBLANK(LitRev!AL64),".",LitRev!AL64)</f>
        <v>0</v>
      </c>
      <c r="AM64" s="25">
        <f>IF(ISBLANK(LitRev!AM64),".",LitRev!AM64)</f>
        <v>0</v>
      </c>
      <c r="AN64" s="25">
        <f>IF(ISBLANK(LitRev!AN64),".",LitRev!AN64)</f>
        <v>0</v>
      </c>
      <c r="AO64" s="25">
        <f>IF(ISBLANK(LitRev!AO64),".",LitRev!AO64)</f>
        <v>0</v>
      </c>
      <c r="AP64" s="25">
        <f>IF(ISBLANK(LitRev!AP64),".",LitRev!AP64)</f>
        <v>0</v>
      </c>
      <c r="AQ64" s="25">
        <f>IF(ISBLANK(LitRev!AQ64),".",LitRev!AQ64)</f>
        <v>1</v>
      </c>
      <c r="AR64" s="25">
        <f>IF(ISBLANK(LitRev!AR64),".",LitRev!AR64)</f>
        <v>0</v>
      </c>
      <c r="AS64" s="25">
        <f>IF(ISBLANK(LitRev!AS64),".",LitRev!AS64)</f>
        <v>0</v>
      </c>
      <c r="AT64" s="25">
        <f>IF(ISBLANK(LitRev!AT64),".",LitRev!AT64)</f>
        <v>0</v>
      </c>
      <c r="AU64" s="25">
        <f>IF(ISBLANK(LitRev!AU64),".",LitRev!AU64)</f>
        <v>0</v>
      </c>
      <c r="AV64" s="25">
        <f>IF(ISBLANK(LitRev!AV64),".",LitRev!AV64)</f>
        <v>0</v>
      </c>
      <c r="AW64" s="25">
        <f>IF(ISBLANK(LitRev!AW64),".",LitRev!AW64)</f>
        <v>0</v>
      </c>
      <c r="AX64" s="25">
        <f>IF(ISBLANK(LitRev!AX64),".",LitRev!AX64)</f>
        <v>0</v>
      </c>
      <c r="AY64" s="25">
        <f>IF(ISBLANK(LitRev!AY64),".",LitRev!AY64)</f>
        <v>0</v>
      </c>
      <c r="AZ64" s="25">
        <f>IF(ISBLANK(LitRev!AZ64),".",LitRev!AZ64)</f>
        <v>0</v>
      </c>
      <c r="BA64" s="25">
        <f>IF(ISBLANK(LitRev!BA64),".",LitRev!BA64)</f>
        <v>1</v>
      </c>
      <c r="BB64" s="25">
        <f>IF(ISBLANK(LitRev!BB64),".",LitRev!BB64)</f>
        <v>0</v>
      </c>
      <c r="BC64" s="25">
        <f>IF(ISBLANK(LitRev!BC64),".",LitRev!BC64)</f>
        <v>1</v>
      </c>
      <c r="BD64" s="25">
        <f>IF(ISBLANK(LitRev!BD64),".",LitRev!BD64)</f>
        <v>0</v>
      </c>
      <c r="BE64" s="25">
        <f>IF(ISBLANK(LitRev!BE64),".",LitRev!BE64)</f>
        <v>1</v>
      </c>
      <c r="BF64" s="25">
        <f>IF(ISBLANK(LitRev!BF64),".",LitRev!BF64)</f>
        <v>1</v>
      </c>
      <c r="BG64" s="25">
        <f>IF(ISBLANK(LitRev!BG64),".",LitRev!BG64)</f>
        <v>0</v>
      </c>
      <c r="BH64" s="25">
        <f>IF(ISBLANK(LitRev!BH64),".",LitRev!BH64)</f>
        <v>0</v>
      </c>
      <c r="BI64" s="25">
        <f>IF(ISBLANK(LitRev!BI64),".",LitRev!BI64)</f>
        <v>0</v>
      </c>
      <c r="BJ64" s="25">
        <f>IF(ISBLANK(LitRev!BJ64),".",LitRev!BJ64)</f>
        <v>0</v>
      </c>
      <c r="BK64" s="25">
        <f>IF(ISBLANK(LitRev!BK64),".",LitRev!BK64)</f>
        <v>0</v>
      </c>
      <c r="BL64" s="25">
        <f>IF(ISBLANK(LitRev!BL64),".",LitRev!BL64)</f>
        <v>0</v>
      </c>
      <c r="BM64" s="25">
        <f>IF(ISBLANK(LitRev!BM64),".",LitRev!BM64)</f>
        <v>0</v>
      </c>
      <c r="BN64" s="25">
        <f>IF(ISBLANK(LitRev!BN64),".",LitRev!BN64)</f>
        <v>0</v>
      </c>
      <c r="BO64" s="25">
        <f>IF(ISBLANK(LitRev!BO64),".",LitRev!BO64)</f>
        <v>0</v>
      </c>
      <c r="BP64" s="25">
        <f>IF(ISBLANK(LitRev!BP64),".",LitRev!BP64)</f>
        <v>0</v>
      </c>
      <c r="BQ64" s="25">
        <f>IF(ISBLANK(LitRev!BQ64),".",LitRev!BQ64)</f>
        <v>0</v>
      </c>
      <c r="BR64" s="25">
        <f>IF(ISBLANK(LitRev!BR64),".",LitRev!BR64)</f>
        <v>0</v>
      </c>
      <c r="BS64" s="25">
        <f>IF(ISBLANK(LitRev!BS64),".",LitRev!BS64)</f>
        <v>0</v>
      </c>
      <c r="BT64" s="25" t="str">
        <f>IF(ISBLANK(LitRev!BT64),".",LitRev!BT64)</f>
        <v>.</v>
      </c>
      <c r="BU64" s="25">
        <f>IF(ISBLANK(LitRev!BU64),".",LitRev!BU64)</f>
        <v>0</v>
      </c>
      <c r="BV64" s="25">
        <f>IF(ISBLANK(LitRev!BV64),".",LitRev!BV64)</f>
        <v>0</v>
      </c>
      <c r="BW64" s="25">
        <f>IF(ISBLANK(LitRev!BW64),".",LitRev!BW64)</f>
        <v>0</v>
      </c>
      <c r="BX64" s="25">
        <f>IF(ISBLANK(LitRev!BX64),".",LitRev!BX64)</f>
        <v>0</v>
      </c>
      <c r="BY64" s="25">
        <f>IF(ISBLANK(LitRev!BY64),".",LitRev!BY64)</f>
        <v>1</v>
      </c>
      <c r="BZ64" s="25">
        <f>IF(ISBLANK(LitRev!BZ64),".",LitRev!BZ64)</f>
        <v>0</v>
      </c>
      <c r="CA64" s="25">
        <f>IF(ISBLANK(LitRev!CA64),".",LitRev!CA64)</f>
        <v>1</v>
      </c>
      <c r="CB64" s="25">
        <f>IF(ISBLANK(LitRev!CB64),".",LitRev!CB64)</f>
        <v>0</v>
      </c>
      <c r="CC64" s="25">
        <f>IF(ISBLANK(LitRev!CC64),".",LitRev!CC64)</f>
        <v>0</v>
      </c>
      <c r="CD64" s="25">
        <f>IF(ISBLANK(LitRev!CD64),".",LitRev!CD64)</f>
        <v>0</v>
      </c>
      <c r="CE64" s="25">
        <f>IF(ISBLANK(LitRev!CE64),".",LitRev!CE64)</f>
        <v>0</v>
      </c>
      <c r="CF64" s="25">
        <f>IF(ISBLANK(LitRev!CF64),".",LitRev!CF64)</f>
        <v>0</v>
      </c>
      <c r="CG64" s="25">
        <f>IF(ISBLANK(LitRev!CG64),".",LitRev!CG64)</f>
        <v>0</v>
      </c>
      <c r="CH64" s="25">
        <f>IF(ISBLANK(LitRev!CH64),".",LitRev!CH64)</f>
        <v>0</v>
      </c>
      <c r="CI64" s="25">
        <f>IF(ISBLANK(LitRev!CI64),".",LitRev!CI64)</f>
        <v>0</v>
      </c>
      <c r="CJ64" s="25">
        <f>IF(ISBLANK(LitRev!CJ64),".",LitRev!CJ64)</f>
        <v>0</v>
      </c>
      <c r="CK64" s="25">
        <f>IF(ISBLANK(LitRev!CK64),".",LitRev!CK64)</f>
        <v>0</v>
      </c>
      <c r="CL64" s="25">
        <f>IF(ISBLANK(LitRev!CL64),".",LitRev!CL64)</f>
        <v>1</v>
      </c>
      <c r="CM64" s="25">
        <f>IF(ISBLANK(LitRev!CM64),".",LitRev!CM64)</f>
        <v>1</v>
      </c>
      <c r="CN64" s="25">
        <f>IF(ISBLANK(LitRev!CN64),".",LitRev!CN64)</f>
        <v>1</v>
      </c>
      <c r="CO64" s="25">
        <f>IF(ISBLANK(LitRev!CO64),".",LitRev!CO64)</f>
        <v>1</v>
      </c>
      <c r="CP64" s="25">
        <f>IF(ISBLANK(LitRev!CP64),".",LitRev!CP64)</f>
        <v>1</v>
      </c>
      <c r="CQ64" s="25">
        <f>IF(ISBLANK(LitRev!CQ64),".",LitRev!CQ64)</f>
        <v>0</v>
      </c>
      <c r="CR64" s="25">
        <f>IF(ISBLANK(LitRev!CR64),".",LitRev!CR64)</f>
        <v>0</v>
      </c>
      <c r="CS64" s="25">
        <f>IF(ISBLANK(LitRev!CS64),".",LitRev!CS64)</f>
        <v>0</v>
      </c>
      <c r="CT64" s="25">
        <f>IF(ISBLANK(LitRev!CT64),".",LitRev!CT64)</f>
        <v>0</v>
      </c>
      <c r="CU64" s="25">
        <f>IF(ISBLANK(LitRev!CU64),".",LitRev!CU64)</f>
        <v>0</v>
      </c>
      <c r="CV64" s="25">
        <f>IF(ISBLANK(LitRev!CV64),".",LitRev!CV64)</f>
        <v>0</v>
      </c>
      <c r="CW64" s="25">
        <f>IF(ISBLANK(LitRev!CW64),".",LitRev!CW64)</f>
        <v>0</v>
      </c>
      <c r="CX64" s="25">
        <f>IF(ISBLANK(LitRev!CX64),".",LitRev!CX64)</f>
        <v>0</v>
      </c>
      <c r="CY64" s="25">
        <f>IF(ISBLANK(LitRev!CY64),".",LitRev!CY64)</f>
        <v>0</v>
      </c>
      <c r="CZ64" s="25">
        <f>IF(ISBLANK(LitRev!CZ64),".",LitRev!CZ64)</f>
        <v>0</v>
      </c>
      <c r="DA64" s="25">
        <f>IF(ISBLANK(LitRev!DA64),".",LitRev!DA64)</f>
        <v>0</v>
      </c>
      <c r="DB64" s="25">
        <f>IF(ISBLANK(LitRev!DB64),".",LitRev!DB64)</f>
        <v>0</v>
      </c>
      <c r="DC64" s="25">
        <f>IF(ISBLANK(LitRev!DC64),".",LitRev!DC64)</f>
        <v>0</v>
      </c>
      <c r="DD64" s="25">
        <f>IF(ISBLANK(LitRev!DD64),".",LitRev!DD64)</f>
        <v>0</v>
      </c>
      <c r="DE64" s="25">
        <f>IF(ISBLANK(LitRev!DE64),".",LitRev!DE64)</f>
        <v>0</v>
      </c>
      <c r="DF64" s="25">
        <f>IF(ISBLANK(LitRev!DF64),".",LitRev!DF64)</f>
        <v>0</v>
      </c>
      <c r="DG64" s="25">
        <f>IF(ISBLANK(LitRev!DG64),".",LitRev!DG64)</f>
        <v>0</v>
      </c>
      <c r="DH64" s="25">
        <f>IF(ISBLANK(LitRev!DH64),".",LitRev!DH64)</f>
        <v>0</v>
      </c>
      <c r="DI64" s="25">
        <f>IF(ISBLANK(LitRev!DI64),".",LitRev!DI64)</f>
        <v>1</v>
      </c>
      <c r="DJ64" s="25">
        <f>IF(ISBLANK(LitRev!DJ64),".",LitRev!DJ64)</f>
        <v>0</v>
      </c>
      <c r="DK64" s="25">
        <f>IF(ISBLANK(LitRev!DK64),".",LitRev!DK64)</f>
        <v>0</v>
      </c>
      <c r="DL64" s="25">
        <f>IF(ISBLANK(LitRev!DL64),".",LitRev!DL64)</f>
        <v>0</v>
      </c>
      <c r="DM64" s="25">
        <f>IF(ISBLANK(LitRev!DM64),".",LitRev!DM64)</f>
        <v>0</v>
      </c>
      <c r="DN64" s="25">
        <f>IF(ISBLANK(LitRev!DN64),".",LitRev!DN64)</f>
        <v>0</v>
      </c>
      <c r="DO64" s="25">
        <f>IF(ISBLANK(LitRev!DO64),".",LitRev!DO64)</f>
        <v>0</v>
      </c>
      <c r="DP64" s="25">
        <f>IF(ISBLANK(LitRev!DP64),".",LitRev!DP64)</f>
        <v>0</v>
      </c>
      <c r="DQ64" s="25">
        <f>IF(ISBLANK(LitRev!DQ64),".",LitRev!DQ64)</f>
        <v>0</v>
      </c>
      <c r="DR64" s="25">
        <f>IF(ISBLANK(LitRev!DR64),".",LitRev!DR64)</f>
        <v>0</v>
      </c>
      <c r="DS64" s="25">
        <f>IF(ISBLANK(LitRev!DS64),".",LitRev!DS64)</f>
        <v>0</v>
      </c>
      <c r="DT64" s="25">
        <f>IF(ISBLANK(LitRev!DT64),".",LitRev!DT64)</f>
        <v>0</v>
      </c>
      <c r="DU64" s="25">
        <f>IF(ISBLANK(LitRev!DU64),".",LitRev!DU64)</f>
        <v>0</v>
      </c>
      <c r="DV64" s="25">
        <f>IF(ISBLANK(LitRev!DV64),".",LitRev!DV64)</f>
        <v>0</v>
      </c>
      <c r="DW64" s="25">
        <f>IF(ISBLANK(LitRev!DW64),".",LitRev!DW64)</f>
        <v>0</v>
      </c>
      <c r="DX64" s="25">
        <f>IF(ISBLANK(LitRev!DX64),".",LitRev!DX64)</f>
        <v>0</v>
      </c>
      <c r="DY64" s="25">
        <f>IF(ISBLANK(LitRev!DY64),".",LitRev!DY64)</f>
        <v>0</v>
      </c>
      <c r="DZ64" s="25">
        <f>IF(ISBLANK(LitRev!DZ64),".",LitRev!DZ64)</f>
        <v>0</v>
      </c>
      <c r="EA64" s="25">
        <f>IF(ISBLANK(LitRev!EA64),".",LitRev!EA64)</f>
        <v>0</v>
      </c>
      <c r="EB64" s="25">
        <f>IF(ISBLANK(LitRev!EB64),".",LitRev!EB64)</f>
        <v>0</v>
      </c>
      <c r="EC64" s="25">
        <f>IF(ISBLANK(LitRev!EC64),".",LitRev!EC64)</f>
        <v>0</v>
      </c>
      <c r="ED64" s="25">
        <f>IF(ISBLANK(LitRev!ED64),".",LitRev!ED64)</f>
        <v>0</v>
      </c>
      <c r="EE64" s="25">
        <f>IF(ISBLANK(LitRev!EE64),".",LitRev!EE64)</f>
        <v>0</v>
      </c>
      <c r="EF64" s="25">
        <f>IF(ISBLANK(LitRev!EF64),".",LitRev!EF64)</f>
        <v>0</v>
      </c>
      <c r="EG64" s="25">
        <f>IF(ISBLANK(LitRev!EG64),".",LitRev!EG64)</f>
        <v>0</v>
      </c>
      <c r="EH64" s="25">
        <f>IF(ISBLANK(LitRev!EH64),".",LitRev!EH64)</f>
        <v>0</v>
      </c>
      <c r="EI64" s="25">
        <f>IF(ISBLANK(LitRev!EI64),".",LitRev!EI64)</f>
        <v>0</v>
      </c>
      <c r="EJ64" s="25">
        <f>IF(ISBLANK(LitRev!EJ64),".",LitRev!EJ64)</f>
        <v>1</v>
      </c>
      <c r="EK64" s="25">
        <f>IF(ISBLANK(LitRev!EK64),".",LitRev!EK64)</f>
        <v>1</v>
      </c>
      <c r="EL64" s="25">
        <f>IF(ISBLANK(LitRev!EL64),".",LitRev!EL64)</f>
        <v>1</v>
      </c>
      <c r="EM64" s="25">
        <f>IF(ISBLANK(LitRev!EM64),".",LitRev!EM64)</f>
        <v>1</v>
      </c>
      <c r="EN64" s="25">
        <f>IF(ISBLANK(LitRev!EN64),".",LitRev!EN64)</f>
        <v>1</v>
      </c>
      <c r="EO64" s="25">
        <f>IF(ISBLANK(LitRev!EO64),".",LitRev!EO64)</f>
        <v>1</v>
      </c>
      <c r="EP64" s="25">
        <f>IF(ISBLANK(LitRev!EP64),".",LitRev!EP64)</f>
        <v>1</v>
      </c>
      <c r="EQ64" s="25">
        <f>IF(ISBLANK(LitRev!EQ64),".",LitRev!EQ64)</f>
        <v>1</v>
      </c>
      <c r="ER64" s="25">
        <f>IF(ISBLANK(LitRev!ER64),".",LitRev!ER64)</f>
        <v>1</v>
      </c>
      <c r="ES64" s="25">
        <f>IF(ISBLANK(LitRev!ES64),".",LitRev!ES64)</f>
        <v>1</v>
      </c>
      <c r="ET64" s="25">
        <f>IF(ISBLANK(LitRev!ET64),".",LitRev!ET64)</f>
        <v>1</v>
      </c>
      <c r="EU64" s="25">
        <f>IF(ISBLANK(LitRev!EU64),".",LitRev!EU64)</f>
        <v>1</v>
      </c>
      <c r="EV64" s="25">
        <f>IF(ISBLANK(LitRev!EV64),".",LitRev!EV64)</f>
        <v>1</v>
      </c>
      <c r="EW64" s="25">
        <f>IF(ISBLANK(LitRev!EW64),".",LitRev!EW64)</f>
        <v>1</v>
      </c>
      <c r="EX64" s="25">
        <f>IF(ISBLANK(LitRev!EX64),".",LitRev!EX64)</f>
        <v>1</v>
      </c>
      <c r="EY64" s="25">
        <f>IF(ISBLANK(LitRev!EY64),".",LitRev!EY64)</f>
        <v>1</v>
      </c>
      <c r="EZ64" s="25">
        <f>IF(ISBLANK(LitRev!EZ64),".",LitRev!EZ64)</f>
        <v>1</v>
      </c>
      <c r="FA64" s="25">
        <f>IF(ISBLANK(LitRev!FA64),".",LitRev!FA64)</f>
        <v>1</v>
      </c>
      <c r="FB64" s="25">
        <f>IF(ISBLANK(LitRev!FB64),".",LitRev!FB64)</f>
        <v>1</v>
      </c>
      <c r="FC64" s="25">
        <f>IF(ISBLANK(LitRev!FC64),".",LitRev!FC64)</f>
        <v>1</v>
      </c>
      <c r="FD64" s="25">
        <f>IF(ISBLANK(LitRev!FD64),".",LitRev!FD64)</f>
        <v>1</v>
      </c>
      <c r="FE64" s="25">
        <f>IF(ISBLANK(LitRev!FE64),".",LitRev!FE64)</f>
        <v>1</v>
      </c>
      <c r="FF64" s="25">
        <f>IF(ISBLANK(LitRev!FF64),".",LitRev!FF64)</f>
        <v>1</v>
      </c>
      <c r="FG64" s="25">
        <f>IF(ISBLANK(LitRev!FG64),".",LitRev!FG64)</f>
        <v>1</v>
      </c>
      <c r="FH64" s="25">
        <f>IF(ISBLANK(LitRev!FH64),".",LitRev!FH64)</f>
        <v>1</v>
      </c>
      <c r="FI64" s="25">
        <f>IF(ISBLANK(LitRev!FI64),".",LitRev!FI64)</f>
        <v>1</v>
      </c>
      <c r="FJ64" s="25">
        <f>IF(ISBLANK(LitRev!FJ64),".",LitRev!FJ64)</f>
        <v>1</v>
      </c>
      <c r="FK64" s="25">
        <f>IF(ISBLANK(LitRev!FK64),".",LitRev!FK64)</f>
        <v>1</v>
      </c>
      <c r="FL64" s="25">
        <f>IF(ISBLANK(LitRev!FL64),".",LitRev!FL64)</f>
        <v>1</v>
      </c>
      <c r="FM64" s="25">
        <f>IF(ISBLANK(LitRev!FM64),".",LitRev!FM64)</f>
        <v>1</v>
      </c>
      <c r="FN64" s="25">
        <f>IF(ISBLANK(LitRev!FN64),".",LitRev!FN64)</f>
        <v>1</v>
      </c>
      <c r="FO64" s="25">
        <f>IF(ISBLANK(LitRev!FO64),".",LitRev!FO64)</f>
        <v>0</v>
      </c>
      <c r="FP64" s="25">
        <f>IF(ISBLANK(LitRev!FP64),".",LitRev!FP64)</f>
        <v>0</v>
      </c>
      <c r="FQ64" s="25">
        <f>IF(ISBLANK(LitRev!FQ64),".",LitRev!FQ64)</f>
        <v>1</v>
      </c>
      <c r="FR64" s="25">
        <f>IF(ISBLANK(LitRev!FR64),".",LitRev!FR64)</f>
        <v>0</v>
      </c>
      <c r="FS64" s="25">
        <f>IF(ISBLANK(LitRev!FS64),".",LitRev!FS64)</f>
        <v>1</v>
      </c>
      <c r="FT64" s="25">
        <f>IF(ISBLANK(LitRev!FT64),".",LitRev!FT64)</f>
        <v>0</v>
      </c>
      <c r="FU64" s="25">
        <f>IF(ISBLANK(LitRev!FU64),".",LitRev!FU64)</f>
        <v>1</v>
      </c>
      <c r="FV64" s="25">
        <f>IF(ISBLANK(LitRev!FV64),".",LitRev!FV64)</f>
        <v>1</v>
      </c>
      <c r="FW64" s="25">
        <f>IF(ISBLANK(LitRev!FW64),".",LitRev!FW64)</f>
        <v>1</v>
      </c>
      <c r="FX64" s="25">
        <f>IF(ISBLANK(LitRev!FX64),".",LitRev!FX64)</f>
        <v>0</v>
      </c>
      <c r="FY64" s="25">
        <f>IF(ISBLANK(LitRev!FY64),".",LitRev!FY64)</f>
        <v>0</v>
      </c>
      <c r="FZ64" s="25">
        <f>IF(ISBLANK(LitRev!FZ64),".",LitRev!FZ64)</f>
        <v>0</v>
      </c>
      <c r="GA64" s="25">
        <f>IF(ISBLANK(LitRev!GA64),".",LitRev!GA64)</f>
        <v>0</v>
      </c>
      <c r="GB64" s="25">
        <f>IF(ISBLANK(LitRev!GB64),".",LitRev!GB64)</f>
        <v>0</v>
      </c>
      <c r="GC64" s="25">
        <f>IF(ISBLANK(LitRev!GC64),".",LitRev!GC64)</f>
        <v>0</v>
      </c>
      <c r="GD64" s="25">
        <f>IF(ISBLANK(LitRev!GD64),".",LitRev!GD64)</f>
        <v>0</v>
      </c>
      <c r="GE64" s="25">
        <f>IF(ISBLANK(LitRev!GE64),".",LitRev!GE64)</f>
        <v>1</v>
      </c>
      <c r="GF64" s="25">
        <f>IF(ISBLANK(LitRev!GF64),".",LitRev!GF64)</f>
        <v>1</v>
      </c>
      <c r="GG64" s="25">
        <f>IF(ISBLANK(LitRev!GG64),".",LitRev!GG64)</f>
        <v>1</v>
      </c>
      <c r="GH64" s="25">
        <f>IF(ISBLANK(LitRev!GH64),".",LitRev!GH64)</f>
        <v>0</v>
      </c>
      <c r="GI64" s="25">
        <f>IF(ISBLANK(LitRev!GI64),".",LitRev!GI64)</f>
        <v>0</v>
      </c>
      <c r="GJ64" s="25">
        <f>IF(ISBLANK(LitRev!GJ64),".",LitRev!GJ64)</f>
        <v>0</v>
      </c>
      <c r="GK64" s="25">
        <f>IF(ISBLANK(LitRev!GK64),".",LitRev!GK64)</f>
        <v>0</v>
      </c>
      <c r="GL64" s="25">
        <f>IF(ISBLANK(LitRev!GL64),".",LitRev!GL64)</f>
        <v>0</v>
      </c>
      <c r="GM64" s="25">
        <f>IF(ISBLANK(LitRev!GM64),".",LitRev!GM64)</f>
        <v>0</v>
      </c>
      <c r="GN64" s="25">
        <f>IF(ISBLANK(LitRev!GN64),".",LitRev!GN64)</f>
        <v>0</v>
      </c>
      <c r="GO64" s="25">
        <f>IF(ISBLANK(LitRev!GO64),".",LitRev!GO64)</f>
        <v>0</v>
      </c>
      <c r="GP64" s="25">
        <f>IF(ISBLANK(LitRev!GP64),".",LitRev!GP64)</f>
        <v>0</v>
      </c>
      <c r="GQ64" s="25">
        <f>IF(ISBLANK(LitRev!GQ64),".",LitRev!GQ64)</f>
        <v>0</v>
      </c>
      <c r="GR64" s="25">
        <f>IF(ISBLANK(LitRev!GR64),".",LitRev!GR64)</f>
        <v>0</v>
      </c>
      <c r="GS64" s="25">
        <f>IF(ISBLANK(LitRev!GS64),".",LitRev!GS64)</f>
        <v>0</v>
      </c>
      <c r="GT64" s="25">
        <f>IF(ISBLANK(LitRev!GT64),".",LitRev!GT64)</f>
        <v>0</v>
      </c>
      <c r="GU64" s="25">
        <f>IF(ISBLANK(LitRev!GU64),".",LitRev!GU64)</f>
        <v>0</v>
      </c>
      <c r="GV64" s="25">
        <f>IF(ISBLANK(LitRev!GV64),".",LitRev!GV64)</f>
        <v>0</v>
      </c>
      <c r="GW64" s="25">
        <f>IF(ISBLANK(LitRev!GW64),".",LitRev!GW64)</f>
        <v>0</v>
      </c>
      <c r="GX64" s="25">
        <f>IF(ISBLANK(LitRev!GX64),".",LitRev!GX64)</f>
        <v>0</v>
      </c>
      <c r="GY64" s="25">
        <f>IF(ISBLANK(LitRev!GY64),".",LitRev!GY64)</f>
        <v>0</v>
      </c>
      <c r="GZ64" s="25">
        <f>IF(ISBLANK(LitRev!GZ64),".",LitRev!GZ64)</f>
        <v>0</v>
      </c>
      <c r="HA64" s="25">
        <f>IF(ISBLANK(LitRev!HA64),".",LitRev!HA64)</f>
        <v>0</v>
      </c>
      <c r="HB64" s="25">
        <f>IF(ISBLANK(LitRev!HB64),".",LitRev!HB64)</f>
        <v>1</v>
      </c>
      <c r="HC64" s="25">
        <f>IF(ISBLANK(LitRev!HC64),".",LitRev!HC64)</f>
        <v>1</v>
      </c>
      <c r="HD64" s="25">
        <f>IF(ISBLANK(LitRev!HD64),".",LitRev!HD64)</f>
        <v>0</v>
      </c>
      <c r="HE64" s="25">
        <f>IF(ISBLANK(LitRev!HE64),".",LitRev!HE64)</f>
        <v>0</v>
      </c>
      <c r="HF64" s="25">
        <f>IF(ISBLANK(LitRev!HF64),".",LitRev!HF64)</f>
        <v>0</v>
      </c>
      <c r="HG64" s="25">
        <f>IF(ISBLANK(LitRev!HG64),".",LitRev!HG64)</f>
        <v>0</v>
      </c>
      <c r="HH64" s="25">
        <f>IF(ISBLANK(LitRev!HH64),".",LitRev!HH64)</f>
        <v>0</v>
      </c>
      <c r="HI64" s="25">
        <f>IF(ISBLANK(LitRev!HI64),".",LitRev!HI64)</f>
        <v>0</v>
      </c>
      <c r="HJ64" s="25">
        <f>IF(ISBLANK(LitRev!HJ64),".",LitRev!HJ64)</f>
        <v>0</v>
      </c>
      <c r="HK64" s="25">
        <f>IF(ISBLANK(LitRev!HK64),".",LitRev!HK64)</f>
        <v>1</v>
      </c>
      <c r="HL64" s="25">
        <f>IF(ISBLANK(LitRev!HL64),".",LitRev!HL64)</f>
        <v>1</v>
      </c>
      <c r="HM64" s="25">
        <f>IF(ISBLANK(LitRev!HM64),".",LitRev!HM64)</f>
        <v>1</v>
      </c>
      <c r="HN64" s="25">
        <f>IF(ISBLANK(LitRev!HN64),".",LitRev!HN64)</f>
        <v>1</v>
      </c>
      <c r="HO64" s="25">
        <f>IF(ISBLANK(LitRev!HO64),".",LitRev!HO64)</f>
        <v>1</v>
      </c>
      <c r="HP64" s="25">
        <f>IF(ISBLANK(LitRev!HP64),".",LitRev!HP64)</f>
        <v>0</v>
      </c>
      <c r="HQ64" s="25">
        <f>IF(ISBLANK(LitRev!HQ64),".",LitRev!HQ64)</f>
        <v>0</v>
      </c>
      <c r="HR64" s="25">
        <f>IF(ISBLANK(LitRev!HR64),".",LitRev!HR64)</f>
        <v>1</v>
      </c>
      <c r="HS64" s="25">
        <f>IF(ISBLANK(LitRev!HS64),".",LitRev!HS64)</f>
        <v>1</v>
      </c>
      <c r="HT64" s="25">
        <f>IF(ISBLANK(LitRev!HT64),".",LitRev!HT64)</f>
        <v>1</v>
      </c>
      <c r="HU64" s="25">
        <f>IF(ISBLANK(LitRev!HU64),".",LitRev!HU64)</f>
        <v>0</v>
      </c>
      <c r="HV64" s="25">
        <f>IF(ISBLANK(LitRev!HV64),".",LitRev!HV64)</f>
        <v>0</v>
      </c>
      <c r="HW64" s="25">
        <f>IF(ISBLANK(LitRev!HW64),".",LitRev!HW64)</f>
        <v>1</v>
      </c>
      <c r="HX64" s="25">
        <f>IF(ISBLANK(LitRev!HX64),".",LitRev!HX64)</f>
        <v>1</v>
      </c>
      <c r="HY64" s="25">
        <f>IF(ISBLANK(LitRev!HY64),".",LitRev!HY64)</f>
        <v>0</v>
      </c>
      <c r="HZ64" s="25">
        <f>IF(ISBLANK(LitRev!HZ64),".",LitRev!HZ64)</f>
        <v>1</v>
      </c>
      <c r="IA64" s="25">
        <f>IF(ISBLANK(LitRev!IA64),".",LitRev!IA64)</f>
        <v>0</v>
      </c>
      <c r="IB64" s="25">
        <f>IF(ISBLANK(LitRev!IB64),".",LitRev!IB64)</f>
        <v>0</v>
      </c>
      <c r="IC64" s="25">
        <f>IF(ISBLANK(LitRev!IC64),".",LitRev!IC64)</f>
        <v>0</v>
      </c>
      <c r="ID64" s="25">
        <f>IF(ISBLANK(LitRev!ID64),".",LitRev!ID64)</f>
        <v>0</v>
      </c>
      <c r="IE64" s="25">
        <f>IF(ISBLANK(LitRev!IE64),".",LitRev!IE64)</f>
        <v>0</v>
      </c>
      <c r="IF64" s="25">
        <f>IF(ISBLANK(LitRev!IF64),".",LitRev!IF64)</f>
        <v>1</v>
      </c>
      <c r="IG64" s="25">
        <f>IF(ISBLANK(LitRev!IG64),".",LitRev!IG64)</f>
        <v>0</v>
      </c>
      <c r="IH64" s="25">
        <f>IF(ISBLANK(LitRev!IH64),".",LitRev!IH64)</f>
        <v>0</v>
      </c>
      <c r="II64" s="25">
        <f>IF(ISBLANK(LitRev!II64),".",LitRev!II64)</f>
        <v>0</v>
      </c>
      <c r="IJ64" s="25">
        <f>IF(ISBLANK(LitRev!IJ64),".",LitRev!IJ64)</f>
        <v>0</v>
      </c>
      <c r="IK64" s="25">
        <f>IF(ISBLANK(LitRev!IK64),".",LitRev!IK64)</f>
        <v>0</v>
      </c>
      <c r="IL64" s="25">
        <f>IF(ISBLANK(LitRev!IL64),".",LitRev!IL64)</f>
        <v>0</v>
      </c>
      <c r="IM64" s="25">
        <f>IF(ISBLANK(LitRev!IM64),".",LitRev!IM64)</f>
        <v>0</v>
      </c>
      <c r="IN64" s="25">
        <f>IF(ISBLANK(LitRev!IN64),".",LitRev!IN64)</f>
        <v>0</v>
      </c>
      <c r="IO64" s="25">
        <f>IF(ISBLANK(LitRev!IO64),".",LitRev!IO64)</f>
        <v>0</v>
      </c>
      <c r="IP64" s="25">
        <f>IF(ISBLANK(LitRev!IP64),".",LitRev!IP64)</f>
        <v>0</v>
      </c>
      <c r="IQ64" s="25">
        <f>IF(ISBLANK(LitRev!IQ64),".",LitRev!IQ64)</f>
        <v>0</v>
      </c>
      <c r="IR64" s="25">
        <f>IF(ISBLANK(LitRev!IR64),".",LitRev!IR64)</f>
        <v>0</v>
      </c>
      <c r="IS64" s="25">
        <f>IF(ISBLANK(LitRev!IS64),".",LitRev!IS64)</f>
        <v>0</v>
      </c>
      <c r="IT64" s="25">
        <f>IF(ISBLANK(LitRev!IT64),".",LitRev!IT64)</f>
        <v>0</v>
      </c>
      <c r="IU64" s="25">
        <f>IF(ISBLANK(LitRev!IU64),".",LitRev!IU64)</f>
        <v>0</v>
      </c>
      <c r="IV64" s="25">
        <f>IF(ISBLANK(LitRev!IV64),".",LitRev!IV64)</f>
        <v>0</v>
      </c>
      <c r="IW64" s="25">
        <f>IF(ISBLANK(LitRev!IW64),".",LitRev!IW64)</f>
        <v>0</v>
      </c>
      <c r="IX64" s="25">
        <f>IF(ISBLANK(LitRev!IX64),".",LitRev!IX64)</f>
        <v>0</v>
      </c>
      <c r="IY64" s="25">
        <f>IF(ISBLANK(LitRev!IY64),".",LitRev!IY64)</f>
        <v>0</v>
      </c>
      <c r="IZ64" s="25">
        <f>IF(ISBLANK(LitRev!IZ64),".",LitRev!IZ64)</f>
        <v>0</v>
      </c>
      <c r="JA64" s="25">
        <f>IF(ISBLANK(LitRev!JA64),".",LitRev!JA64)</f>
        <v>0</v>
      </c>
      <c r="JB64" s="25">
        <f>IF(ISBLANK(LitRev!JB64),".",LitRev!JB64)</f>
        <v>0</v>
      </c>
      <c r="JC64" s="25">
        <f>IF(ISBLANK(LitRev!JC64),".",LitRev!JC64)</f>
        <v>0</v>
      </c>
      <c r="JD64" s="25">
        <f>IF(ISBLANK(LitRev!JD64),".",LitRev!JD64)</f>
        <v>1</v>
      </c>
      <c r="JE64" s="25">
        <f>IF(ISBLANK(LitRev!JE64),".",LitRev!JE64)</f>
        <v>1</v>
      </c>
      <c r="JF64" s="25">
        <f>IF(ISBLANK(LitRev!JF64),".",LitRev!JF64)</f>
        <v>1</v>
      </c>
      <c r="JG64" s="25">
        <f>IF(ISBLANK(LitRev!JG64),".",LitRev!JG64)</f>
        <v>1</v>
      </c>
      <c r="JH64" s="25">
        <f>IF(ISBLANK(LitRev!JH64),".",LitRev!JH64)</f>
        <v>1</v>
      </c>
      <c r="JI64" s="25">
        <f>IF(ISBLANK(LitRev!JI64),".",LitRev!JI64)</f>
        <v>0</v>
      </c>
      <c r="JJ64" s="25">
        <f>IF(ISBLANK(LitRev!JJ64),".",LitRev!JJ64)</f>
        <v>0</v>
      </c>
      <c r="JK64" s="25">
        <f>IF(ISBLANK(LitRev!JK64),".",LitRev!JK64)</f>
        <v>0</v>
      </c>
      <c r="JL64" s="25">
        <f>IF(ISBLANK(LitRev!JL64),".",LitRev!JL64)</f>
        <v>0</v>
      </c>
      <c r="JM64" s="25">
        <f>IF(ISBLANK(LitRev!JM64),".",LitRev!JM64)</f>
        <v>0</v>
      </c>
      <c r="JN64" s="25">
        <f>IF(ISBLANK(LitRev!JN64),".",LitRev!JN64)</f>
        <v>0</v>
      </c>
      <c r="JO64" s="25">
        <f>IF(ISBLANK(LitRev!JO64),".",LitRev!JO64)</f>
        <v>0</v>
      </c>
      <c r="JP64" s="25">
        <f>IF(ISBLANK(LitRev!JP64),".",LitRev!JP64)</f>
        <v>1</v>
      </c>
      <c r="JQ64" s="25">
        <f>IF(ISBLANK(LitRev!JQ64),".",LitRev!JQ64)</f>
        <v>1</v>
      </c>
      <c r="JR64" s="25">
        <f>IF(ISBLANK(LitRev!JR64),".",LitRev!JR64)</f>
        <v>1</v>
      </c>
      <c r="JS64" s="25">
        <f>IF(ISBLANK(LitRev!JS64),".",LitRev!JS64)</f>
        <v>0</v>
      </c>
      <c r="JT64" s="25">
        <f>IF(ISBLANK(LitRev!JT64),".",LitRev!JT64)</f>
        <v>0</v>
      </c>
      <c r="JU64" s="25">
        <f>IF(ISBLANK(LitRev!JU64),".",LitRev!JU64)</f>
        <v>0</v>
      </c>
      <c r="JV64" s="25">
        <f>IF(ISBLANK(LitRev!JV64),".",LitRev!JV64)</f>
        <v>0</v>
      </c>
      <c r="JW64" s="25">
        <f>IF(ISBLANK(LitRev!JW64),".",LitRev!JW64)</f>
        <v>0</v>
      </c>
      <c r="JX64" s="25">
        <f>IF(ISBLANK(LitRev!JX64),".",LitRev!JX64)</f>
        <v>0</v>
      </c>
      <c r="JY64" s="25">
        <f>IF(ISBLANK(LitRev!JY64),".",LitRev!JY64)</f>
        <v>0</v>
      </c>
      <c r="JZ64" s="25">
        <f>IF(ISBLANK(LitRev!JZ64),".",LitRev!JZ64)</f>
        <v>1</v>
      </c>
      <c r="KA64" s="25">
        <f>IF(ISBLANK(LitRev!KA64),".",LitRev!KA64)</f>
        <v>1</v>
      </c>
      <c r="KB64" s="25">
        <f>IF(ISBLANK(LitRev!KB64),".",LitRev!KB64)</f>
        <v>1</v>
      </c>
      <c r="KC64" s="25">
        <f>IF(ISBLANK(LitRev!KC64),".",LitRev!KC64)</f>
        <v>0</v>
      </c>
      <c r="KD64" s="25">
        <f>IF(ISBLANK(LitRev!KD64),".",LitRev!KD64)</f>
        <v>0</v>
      </c>
      <c r="KE64" s="25">
        <f>IF(ISBLANK(LitRev!KE64),".",LitRev!KE64)</f>
        <v>0</v>
      </c>
      <c r="KF64" s="25">
        <f>IF(ISBLANK(LitRev!KF64),".",LitRev!KF64)</f>
        <v>0</v>
      </c>
      <c r="KG64" s="25">
        <f>IF(ISBLANK(LitRev!KG64),".",LitRev!KG64)</f>
        <v>0</v>
      </c>
      <c r="KH64" s="25">
        <f>IF(ISBLANK(LitRev!KH64),".",LitRev!KH64)</f>
        <v>0</v>
      </c>
      <c r="KI64" s="25">
        <f>IF(ISBLANK(LitRev!KI64),".",LitRev!KI64)</f>
        <v>0</v>
      </c>
      <c r="KJ64" s="25">
        <f>IF(ISBLANK(LitRev!KJ64),".",LitRev!KJ64)</f>
        <v>1</v>
      </c>
      <c r="KK64" s="25">
        <f>IF(ISBLANK(LitRev!KK64),".",LitRev!KK64)</f>
        <v>1</v>
      </c>
      <c r="KL64" s="25">
        <f>IF(ISBLANK(LitRev!KL64),".",LitRev!KL64)</f>
        <v>0</v>
      </c>
      <c r="KM64" s="25">
        <f>IF(ISBLANK(LitRev!KM64),".",LitRev!KM64)</f>
        <v>0</v>
      </c>
      <c r="KN64" s="25">
        <f>IF(ISBLANK(LitRev!KN64),".",LitRev!KN64)</f>
        <v>0</v>
      </c>
      <c r="KO64" s="25">
        <f>IF(ISBLANK(LitRev!KO64),".",LitRev!KO64)</f>
        <v>0</v>
      </c>
      <c r="KP64" s="25">
        <f>IF(ISBLANK(LitRev!KP64),".",LitRev!KP64)</f>
        <v>0</v>
      </c>
      <c r="KQ64" s="25">
        <f>IF(ISBLANK(LitRev!KQ64),".",LitRev!KQ64)</f>
        <v>0</v>
      </c>
      <c r="KR64" s="25">
        <f>IF(ISBLANK(LitRev!KR64),".",LitRev!KR64)</f>
        <v>0</v>
      </c>
      <c r="KS64" s="25">
        <f>IF(ISBLANK(LitRev!KS64),".",LitRev!KS64)</f>
        <v>0</v>
      </c>
      <c r="KT64" s="25">
        <f>IF(ISBLANK(LitRev!KT64),".",LitRev!KT64)</f>
        <v>0</v>
      </c>
      <c r="KU64" s="25">
        <f>IF(ISBLANK(LitRev!KU64),".",LitRev!KU64)</f>
        <v>0</v>
      </c>
      <c r="KV64" s="25">
        <f>IF(ISBLANK(LitRev!KV64),".",LitRev!KV64)</f>
        <v>0</v>
      </c>
      <c r="KW64" s="25">
        <f>IF(ISBLANK(LitRev!KW64),".",LitRev!KW64)</f>
        <v>0</v>
      </c>
      <c r="KX64" s="25">
        <f>IF(ISBLANK(LitRev!KX64),".",LitRev!KX64)</f>
        <v>0</v>
      </c>
      <c r="KY64" s="25">
        <f>IF(ISBLANK(LitRev!KY64),".",LitRev!KY64)</f>
        <v>0</v>
      </c>
      <c r="KZ64" s="25">
        <f>IF(ISBLANK(LitRev!KZ64),".",LitRev!KZ64)</f>
        <v>0</v>
      </c>
      <c r="LA64" s="25">
        <f>IF(ISBLANK(LitRev!LA64),".",LitRev!LA64)</f>
        <v>0</v>
      </c>
      <c r="LB64" s="25">
        <f>IF(ISBLANK(LitRev!LB64),".",LitRev!LB64)</f>
        <v>0</v>
      </c>
      <c r="LC64" s="25">
        <f>IF(ISBLANK(LitRev!LC64),".",LitRev!LC64)</f>
        <v>0</v>
      </c>
      <c r="LD64" s="25">
        <f>IF(ISBLANK(LitRev!LD64),".",LitRev!LD64)</f>
        <v>0</v>
      </c>
      <c r="LE64" s="25">
        <f>IF(ISBLANK(LitRev!LE64),".",LitRev!LE64)</f>
        <v>0</v>
      </c>
      <c r="LF64" s="25">
        <f>IF(ISBLANK(LitRev!LF64),".",LitRev!LF64)</f>
        <v>0</v>
      </c>
      <c r="LG64" s="25" t="str">
        <f>IF(ISBLANK(LitRev!LG64),".",LitRev!LG64)</f>
        <v>.</v>
      </c>
      <c r="LH64" s="25" t="str">
        <f>IF(ISBLANK(LitRev!LH64),".",LitRev!LH64)</f>
        <v>.</v>
      </c>
      <c r="LI64" s="25" t="str">
        <f>IF(ISBLANK(LitRev!LI64),".",LitRev!LI64)</f>
        <v>.</v>
      </c>
      <c r="LJ64" s="25" t="str">
        <f>IF(ISBLANK(LitRev!LJ64),".",LitRev!LJ64)</f>
        <v>.</v>
      </c>
      <c r="LK64" s="25">
        <f>IF(ISBLANK(LitRev!LK64),".",LitRev!LK64)</f>
        <v>1</v>
      </c>
      <c r="LL64" s="25">
        <f>IF(ISBLANK(LitRev!LL64),".",LitRev!LL64)</f>
        <v>1</v>
      </c>
      <c r="LM64" s="25">
        <f>IF(ISBLANK(LitRev!LM64),".",LitRev!LM64)</f>
        <v>1</v>
      </c>
      <c r="LN64" s="25">
        <f>IF(ISBLANK(LitRev!LN64),".",LitRev!LN64)</f>
        <v>1</v>
      </c>
      <c r="LO64" s="25">
        <f>IF(ISBLANK(LitRev!LO64),".",LitRev!LO64)</f>
        <v>1</v>
      </c>
      <c r="LP64" s="25">
        <f>IF(ISBLANK(LitRev!LP64),".",LitRev!LP64)</f>
        <v>1</v>
      </c>
      <c r="LQ64" s="25">
        <f>IF(ISBLANK(LitRev!LQ64),".",LitRev!LQ64)</f>
        <v>1</v>
      </c>
      <c r="LR64" s="25">
        <f>IF(ISBLANK(LitRev!LR64),".",LitRev!LR64)</f>
        <v>1</v>
      </c>
      <c r="LS64" s="25">
        <f>IF(ISBLANK(LitRev!LS64),".",LitRev!LS64)</f>
        <v>1</v>
      </c>
      <c r="LT64" s="25">
        <f>IF(ISBLANK(LitRev!LT64),".",LitRev!LT64)</f>
        <v>1</v>
      </c>
      <c r="LU64" s="25">
        <f>IF(ISBLANK(LitRev!LU64),".",LitRev!LU64)</f>
        <v>1</v>
      </c>
      <c r="LV64" s="25">
        <f>IF(ISBLANK(LitRev!LV64),".",LitRev!LV64)</f>
        <v>1</v>
      </c>
      <c r="LW64" s="25">
        <f>IF(ISBLANK(LitRev!LW64),".",LitRev!LW64)</f>
        <v>1</v>
      </c>
      <c r="LX64" s="25">
        <f>IF(ISBLANK(LitRev!LX64),".",LitRev!LX64)</f>
        <v>1</v>
      </c>
      <c r="LY64" s="25">
        <f>IF(ISBLANK(LitRev!LY64),".",LitRev!LY64)</f>
        <v>1</v>
      </c>
      <c r="LZ64" s="25">
        <f>IF(ISBLANK(LitRev!LZ64),".",LitRev!LZ64)</f>
        <v>1</v>
      </c>
      <c r="MA64" s="25">
        <f>IF(ISBLANK(LitRev!MA64),".",LitRev!MA64)</f>
        <v>1</v>
      </c>
      <c r="MB64" s="25">
        <f>IF(ISBLANK(LitRev!MB64),".",LitRev!MB64)</f>
        <v>1</v>
      </c>
      <c r="MC64" s="25">
        <f>IF(ISBLANK(LitRev!MC64),".",LitRev!MC64)</f>
        <v>1</v>
      </c>
      <c r="MD64" s="25">
        <f>IF(ISBLANK(LitRev!MD64),".",LitRev!MD64)</f>
        <v>1</v>
      </c>
      <c r="ME64" s="25">
        <f>IF(ISBLANK(LitRev!ME64),".",LitRev!ME64)</f>
        <v>1</v>
      </c>
      <c r="MF64" s="25">
        <f>IF(ISBLANK(LitRev!MF64),".",LitRev!MF64)</f>
        <v>1</v>
      </c>
      <c r="MG64" s="25">
        <f>IF(ISBLANK(LitRev!MG64),".",LitRev!MG64)</f>
        <v>1</v>
      </c>
      <c r="MH64" s="25">
        <f>IF(ISBLANK(LitRev!MH64),".",LitRev!MH64)</f>
        <v>1</v>
      </c>
      <c r="MI64" s="25">
        <f>IF(ISBLANK(LitRev!MI64),".",LitRev!MI64)</f>
        <v>1</v>
      </c>
      <c r="MJ64" s="25">
        <f>IF(ISBLANK(LitRev!MJ64),".",LitRev!MJ64)</f>
        <v>1</v>
      </c>
      <c r="MK64" s="25">
        <f>IF(ISBLANK(LitRev!MK64),".",LitRev!MK64)</f>
        <v>1</v>
      </c>
      <c r="ML64" s="25">
        <f>IF(ISBLANK(LitRev!ML64),".",LitRev!ML64)</f>
        <v>1</v>
      </c>
      <c r="MM64" s="25">
        <f>IF(ISBLANK(LitRev!MM64),".",LitRev!MM64)</f>
        <v>1</v>
      </c>
      <c r="MN64" s="25">
        <f>IF(ISBLANK(LitRev!MN64),".",LitRev!MN64)</f>
        <v>1</v>
      </c>
      <c r="MO64" s="25">
        <f>IF(ISBLANK(LitRev!MO64),".",LitRev!MO64)</f>
        <v>1</v>
      </c>
      <c r="MP64" s="25">
        <f>IF(ISBLANK(LitRev!MP64),".",LitRev!MP64)</f>
        <v>1</v>
      </c>
      <c r="MQ64" s="25">
        <f>IF(ISBLANK(LitRev!MQ64),".",LitRev!MQ64)</f>
        <v>1</v>
      </c>
      <c r="MR64" s="25">
        <f>IF(ISBLANK(LitRev!MR64),".",LitRev!MR64)</f>
        <v>1</v>
      </c>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row>
    <row r="65" spans="1:483" x14ac:dyDescent="0.25">
      <c r="A65" s="244" t="s">
        <v>2565</v>
      </c>
      <c r="B65" t="s">
        <v>2569</v>
      </c>
      <c r="C65" s="25">
        <f>IF(ISBLANK(LitRev!C65),".",LitRev!C65)</f>
        <v>0</v>
      </c>
      <c r="D65" s="25">
        <f>IF(ISBLANK(LitRev!D65),".",LitRev!D65)</f>
        <v>0</v>
      </c>
      <c r="E65" s="25">
        <f>IF(ISBLANK(LitRev!E65),".",LitRev!E65)</f>
        <v>0</v>
      </c>
      <c r="F65" s="25">
        <f>IF(ISBLANK(LitRev!F65),".",LitRev!F65)</f>
        <v>0</v>
      </c>
      <c r="G65" s="25">
        <f>IF(ISBLANK(LitRev!G65),".",LitRev!G65)</f>
        <v>0</v>
      </c>
      <c r="H65" s="25">
        <f>IF(ISBLANK(LitRev!H65),".",LitRev!H65)</f>
        <v>0</v>
      </c>
      <c r="I65" s="25">
        <f>IF(ISBLANK(LitRev!I65),".",LitRev!I65)</f>
        <v>0</v>
      </c>
      <c r="J65" s="25">
        <f>IF(ISBLANK(LitRev!J65),".",LitRev!J65)</f>
        <v>0</v>
      </c>
      <c r="K65" s="25">
        <f>IF(ISBLANK(LitRev!K65),".",LitRev!K65)</f>
        <v>0</v>
      </c>
      <c r="L65" s="25">
        <f>IF(ISBLANK(LitRev!L65),".",LitRev!L65)</f>
        <v>0</v>
      </c>
      <c r="M65" s="25">
        <f>IF(ISBLANK(LitRev!M65),".",LitRev!M65)</f>
        <v>0</v>
      </c>
      <c r="N65" s="25">
        <f>IF(ISBLANK(LitRev!N65),".",LitRev!N65)</f>
        <v>0</v>
      </c>
      <c r="O65" s="25">
        <f>IF(ISBLANK(LitRev!O65),".",LitRev!O65)</f>
        <v>0</v>
      </c>
      <c r="P65" s="25">
        <f>IF(ISBLANK(LitRev!P65),".",LitRev!P65)</f>
        <v>0</v>
      </c>
      <c r="Q65" s="25">
        <f>IF(ISBLANK(LitRev!Q65),".",LitRev!Q65)</f>
        <v>0</v>
      </c>
      <c r="R65" s="25">
        <f>IF(ISBLANK(LitRev!R65),".",LitRev!R65)</f>
        <v>0</v>
      </c>
      <c r="S65" s="25">
        <f>IF(ISBLANK(LitRev!S65),".",LitRev!S65)</f>
        <v>0</v>
      </c>
      <c r="T65" s="25">
        <f>IF(ISBLANK(LitRev!T65),".",LitRev!T65)</f>
        <v>0</v>
      </c>
      <c r="U65" s="25">
        <f>IF(ISBLANK(LitRev!U65),".",LitRev!U65)</f>
        <v>1</v>
      </c>
      <c r="V65" s="25">
        <f>IF(ISBLANK(LitRev!V65),".",LitRev!V65)</f>
        <v>1</v>
      </c>
      <c r="W65" s="25">
        <f>IF(ISBLANK(LitRev!W65),".",LitRev!W65)</f>
        <v>1</v>
      </c>
      <c r="X65" s="25">
        <f>IF(ISBLANK(LitRev!X65),".",LitRev!X65)</f>
        <v>1</v>
      </c>
      <c r="Y65" s="25">
        <f>IF(ISBLANK(LitRev!Y65),".",LitRev!Y65)</f>
        <v>1</v>
      </c>
      <c r="Z65" s="25">
        <f>IF(ISBLANK(LitRev!Z65),".",LitRev!Z65)</f>
        <v>1</v>
      </c>
      <c r="AA65" s="25">
        <f>IF(ISBLANK(LitRev!AA65),".",LitRev!AA65)</f>
        <v>1</v>
      </c>
      <c r="AB65" s="25">
        <f>IF(ISBLANK(LitRev!AB65),".",LitRev!AB65)</f>
        <v>1</v>
      </c>
      <c r="AC65" s="25">
        <f>IF(ISBLANK(LitRev!AC65),".",LitRev!AC65)</f>
        <v>1</v>
      </c>
      <c r="AD65" s="25">
        <f>IF(ISBLANK(LitRev!AD65),".",LitRev!AD65)</f>
        <v>1</v>
      </c>
      <c r="AE65" s="25">
        <f>IF(ISBLANK(LitRev!AE65),".",LitRev!AE65)</f>
        <v>1</v>
      </c>
      <c r="AF65" s="25">
        <f>IF(ISBLANK(LitRev!AF65),".",LitRev!AF65)</f>
        <v>1</v>
      </c>
      <c r="AG65" s="25">
        <f>IF(ISBLANK(LitRev!AG65),".",LitRev!AG65)</f>
        <v>1</v>
      </c>
      <c r="AH65" s="25">
        <f>IF(ISBLANK(LitRev!AH65),".",LitRev!AH65)</f>
        <v>1</v>
      </c>
      <c r="AI65" s="25">
        <f>IF(ISBLANK(LitRev!AI65),".",LitRev!AI65)</f>
        <v>1</v>
      </c>
      <c r="AJ65" s="25">
        <f>IF(ISBLANK(LitRev!AJ65),".",LitRev!AJ65)</f>
        <v>1</v>
      </c>
      <c r="AK65" s="25">
        <f>IF(ISBLANK(LitRev!AK65),".",LitRev!AK65)</f>
        <v>1</v>
      </c>
      <c r="AL65" s="25">
        <f>IF(ISBLANK(LitRev!AL65),".",LitRev!AL65)</f>
        <v>1</v>
      </c>
      <c r="AM65" s="25">
        <f>IF(ISBLANK(LitRev!AM65),".",LitRev!AM65)</f>
        <v>1</v>
      </c>
      <c r="AN65" s="25">
        <f>IF(ISBLANK(LitRev!AN65),".",LitRev!AN65)</f>
        <v>1</v>
      </c>
      <c r="AO65" s="25">
        <f>IF(ISBLANK(LitRev!AO65),".",LitRev!AO65)</f>
        <v>0</v>
      </c>
      <c r="AP65" s="25">
        <f>IF(ISBLANK(LitRev!AP65),".",LitRev!AP65)</f>
        <v>0</v>
      </c>
      <c r="AQ65" s="25">
        <f>IF(ISBLANK(LitRev!AQ65),".",LitRev!AQ65)</f>
        <v>1</v>
      </c>
      <c r="AR65" s="25">
        <f>IF(ISBLANK(LitRev!AR65),".",LitRev!AR65)</f>
        <v>1</v>
      </c>
      <c r="AS65" s="25">
        <f>IF(ISBLANK(LitRev!AS65),".",LitRev!AS65)</f>
        <v>1</v>
      </c>
      <c r="AT65" s="25">
        <f>IF(ISBLANK(LitRev!AT65),".",LitRev!AT65)</f>
        <v>1</v>
      </c>
      <c r="AU65" s="25">
        <f>IF(ISBLANK(LitRev!AU65),".",LitRev!AU65)</f>
        <v>1</v>
      </c>
      <c r="AV65" s="25">
        <f>IF(ISBLANK(LitRev!AV65),".",LitRev!AV65)</f>
        <v>1</v>
      </c>
      <c r="AW65" s="25">
        <f>IF(ISBLANK(LitRev!AW65),".",LitRev!AW65)</f>
        <v>1</v>
      </c>
      <c r="AX65" s="25">
        <f>IF(ISBLANK(LitRev!AX65),".",LitRev!AX65)</f>
        <v>1</v>
      </c>
      <c r="AY65" s="25">
        <f>IF(ISBLANK(LitRev!AY65),".",LitRev!AY65)</f>
        <v>0</v>
      </c>
      <c r="AZ65" s="25">
        <f>IF(ISBLANK(LitRev!AZ65),".",LitRev!AZ65)</f>
        <v>0</v>
      </c>
      <c r="BA65" s="25">
        <f>IF(ISBLANK(LitRev!BA65),".",LitRev!BA65)</f>
        <v>1</v>
      </c>
      <c r="BB65" s="25">
        <f>IF(ISBLANK(LitRev!BB65),".",LitRev!BB65)</f>
        <v>1</v>
      </c>
      <c r="BC65" s="25">
        <f>IF(ISBLANK(LitRev!BC65),".",LitRev!BC65)</f>
        <v>1</v>
      </c>
      <c r="BD65" s="25">
        <f>IF(ISBLANK(LitRev!BD65),".",LitRev!BD65)</f>
        <v>1</v>
      </c>
      <c r="BE65" s="25">
        <f>IF(ISBLANK(LitRev!BE65),".",LitRev!BE65)</f>
        <v>0</v>
      </c>
      <c r="BF65" s="25">
        <f>IF(ISBLANK(LitRev!BF65),".",LitRev!BF65)</f>
        <v>0</v>
      </c>
      <c r="BG65" s="25">
        <f>IF(ISBLANK(LitRev!BG65),".",LitRev!BG65)</f>
        <v>0</v>
      </c>
      <c r="BH65" s="25">
        <f>IF(ISBLANK(LitRev!BH65),".",LitRev!BH65)</f>
        <v>0</v>
      </c>
      <c r="BI65" s="25">
        <f>IF(ISBLANK(LitRev!BI65),".",LitRev!BI65)</f>
        <v>0</v>
      </c>
      <c r="BJ65" s="25">
        <f>IF(ISBLANK(LitRev!BJ65),".",LitRev!BJ65)</f>
        <v>0</v>
      </c>
      <c r="BK65" s="25">
        <f>IF(ISBLANK(LitRev!BK65),".",LitRev!BK65)</f>
        <v>0</v>
      </c>
      <c r="BL65" s="25">
        <f>IF(ISBLANK(LitRev!BL65),".",LitRev!BL65)</f>
        <v>0</v>
      </c>
      <c r="BM65" s="25">
        <f>IF(ISBLANK(LitRev!BM65),".",LitRev!BM65)</f>
        <v>0</v>
      </c>
      <c r="BN65" s="25">
        <f>IF(ISBLANK(LitRev!BN65),".",LitRev!BN65)</f>
        <v>0</v>
      </c>
      <c r="BO65" s="25">
        <f>IF(ISBLANK(LitRev!BO65),".",LitRev!BO65)</f>
        <v>0</v>
      </c>
      <c r="BP65" s="25">
        <f>IF(ISBLANK(LitRev!BP65),".",LitRev!BP65)</f>
        <v>0</v>
      </c>
      <c r="BQ65" s="25">
        <f>IF(ISBLANK(LitRev!BQ65),".",LitRev!BQ65)</f>
        <v>0</v>
      </c>
      <c r="BR65" s="25">
        <f>IF(ISBLANK(LitRev!BR65),".",LitRev!BR65)</f>
        <v>1</v>
      </c>
      <c r="BS65" s="25">
        <f>IF(ISBLANK(LitRev!BS65),".",LitRev!BS65)</f>
        <v>0</v>
      </c>
      <c r="BT65" s="25">
        <f>IF(ISBLANK(LitRev!BT65),".",LitRev!BT65)</f>
        <v>1</v>
      </c>
      <c r="BU65" s="25">
        <f>IF(ISBLANK(LitRev!BU65),".",LitRev!BU65)</f>
        <v>1</v>
      </c>
      <c r="BV65" s="25">
        <f>IF(ISBLANK(LitRev!BV65),".",LitRev!BV65)</f>
        <v>0</v>
      </c>
      <c r="BW65" s="25">
        <f>IF(ISBLANK(LitRev!BW65),".",LitRev!BW65)</f>
        <v>1</v>
      </c>
      <c r="BX65" s="25">
        <f>IF(ISBLANK(LitRev!BX65),".",LitRev!BX65)</f>
        <v>1</v>
      </c>
      <c r="BY65" s="25">
        <f>IF(ISBLANK(LitRev!BY65),".",LitRev!BY65)</f>
        <v>1</v>
      </c>
      <c r="BZ65" s="25">
        <f>IF(ISBLANK(LitRev!BZ65),".",LitRev!BZ65)</f>
        <v>1</v>
      </c>
      <c r="CA65" s="25">
        <f>IF(ISBLANK(LitRev!CA65),".",LitRev!CA65)</f>
        <v>1</v>
      </c>
      <c r="CB65" s="25">
        <f>IF(ISBLANK(LitRev!CB65),".",LitRev!CB65)</f>
        <v>0</v>
      </c>
      <c r="CC65" s="25">
        <f>IF(ISBLANK(LitRev!CC65),".",LitRev!CC65)</f>
        <v>0</v>
      </c>
      <c r="CD65" s="25">
        <f>IF(ISBLANK(LitRev!CD65),".",LitRev!CD65)</f>
        <v>0</v>
      </c>
      <c r="CE65" s="25">
        <f>IF(ISBLANK(LitRev!CE65),".",LitRev!CE65)</f>
        <v>0</v>
      </c>
      <c r="CF65" s="25">
        <f>IF(ISBLANK(LitRev!CF65),".",LitRev!CF65)</f>
        <v>0</v>
      </c>
      <c r="CG65" s="25">
        <f>IF(ISBLANK(LitRev!CG65),".",LitRev!CG65)</f>
        <v>0</v>
      </c>
      <c r="CH65" s="25">
        <f>IF(ISBLANK(LitRev!CH65),".",LitRev!CH65)</f>
        <v>0</v>
      </c>
      <c r="CI65" s="25">
        <f>IF(ISBLANK(LitRev!CI65),".",LitRev!CI65)</f>
        <v>0</v>
      </c>
      <c r="CJ65" s="25">
        <f>IF(ISBLANK(LitRev!CJ65),".",LitRev!CJ65)</f>
        <v>0</v>
      </c>
      <c r="CK65" s="25">
        <f>IF(ISBLANK(LitRev!CK65),".",LitRev!CK65)</f>
        <v>0</v>
      </c>
      <c r="CL65" s="25">
        <f>IF(ISBLANK(LitRev!CL65),".",LitRev!CL65)</f>
        <v>1</v>
      </c>
      <c r="CM65" s="25">
        <f>IF(ISBLANK(LitRev!CM65),".",LitRev!CM65)</f>
        <v>1</v>
      </c>
      <c r="CN65" s="25">
        <f>IF(ISBLANK(LitRev!CN65),".",LitRev!CN65)</f>
        <v>1</v>
      </c>
      <c r="CO65" s="25">
        <f>IF(ISBLANK(LitRev!CO65),".",LitRev!CO65)</f>
        <v>0</v>
      </c>
      <c r="CP65" s="25">
        <f>IF(ISBLANK(LitRev!CP65),".",LitRev!CP65)</f>
        <v>1</v>
      </c>
      <c r="CQ65" s="25">
        <f>IF(ISBLANK(LitRev!CQ65),".",LitRev!CQ65)</f>
        <v>0</v>
      </c>
      <c r="CR65" s="25">
        <f>IF(ISBLANK(LitRev!CR65),".",LitRev!CR65)</f>
        <v>0</v>
      </c>
      <c r="CS65" s="25">
        <f>IF(ISBLANK(LitRev!CS65),".",LitRev!CS65)</f>
        <v>0</v>
      </c>
      <c r="CT65" s="25">
        <f>IF(ISBLANK(LitRev!CT65),".",LitRev!CT65)</f>
        <v>0</v>
      </c>
      <c r="CU65" s="25">
        <f>IF(ISBLANK(LitRev!CU65),".",LitRev!CU65)</f>
        <v>0</v>
      </c>
      <c r="CV65" s="25">
        <f>IF(ISBLANK(LitRev!CV65),".",LitRev!CV65)</f>
        <v>0</v>
      </c>
      <c r="CW65" s="25">
        <f>IF(ISBLANK(LitRev!CW65),".",LitRev!CW65)</f>
        <v>0</v>
      </c>
      <c r="CX65" s="25">
        <f>IF(ISBLANK(LitRev!CX65),".",LitRev!CX65)</f>
        <v>0</v>
      </c>
      <c r="CY65" s="25">
        <f>IF(ISBLANK(LitRev!CY65),".",LitRev!CY65)</f>
        <v>0</v>
      </c>
      <c r="CZ65" s="25">
        <f>IF(ISBLANK(LitRev!CZ65),".",LitRev!CZ65)</f>
        <v>0</v>
      </c>
      <c r="DA65" s="25">
        <f>IF(ISBLANK(LitRev!DA65),".",LitRev!DA65)</f>
        <v>0</v>
      </c>
      <c r="DB65" s="25">
        <f>IF(ISBLANK(LitRev!DB65),".",LitRev!DB65)</f>
        <v>0</v>
      </c>
      <c r="DC65" s="25">
        <f>IF(ISBLANK(LitRev!DC65),".",LitRev!DC65)</f>
        <v>0</v>
      </c>
      <c r="DD65" s="25">
        <f>IF(ISBLANK(LitRev!DD65),".",LitRev!DD65)</f>
        <v>0</v>
      </c>
      <c r="DE65" s="25">
        <f>IF(ISBLANK(LitRev!DE65),".",LitRev!DE65)</f>
        <v>0</v>
      </c>
      <c r="DF65" s="25">
        <f>IF(ISBLANK(LitRev!DF65),".",LitRev!DF65)</f>
        <v>0</v>
      </c>
      <c r="DG65" s="25">
        <f>IF(ISBLANK(LitRev!DG65),".",LitRev!DG65)</f>
        <v>0</v>
      </c>
      <c r="DH65" s="25">
        <f>IF(ISBLANK(LitRev!DH65),".",LitRev!DH65)</f>
        <v>0</v>
      </c>
      <c r="DI65" s="25">
        <f>IF(ISBLANK(LitRev!DI65),".",LitRev!DI65)</f>
        <v>1</v>
      </c>
      <c r="DJ65" s="25">
        <f>IF(ISBLANK(LitRev!DJ65),".",LitRev!DJ65)</f>
        <v>0</v>
      </c>
      <c r="DK65" s="25">
        <f>IF(ISBLANK(LitRev!DK65),".",LitRev!DK65)</f>
        <v>0</v>
      </c>
      <c r="DL65" s="25">
        <f>IF(ISBLANK(LitRev!DL65),".",LitRev!DL65)</f>
        <v>0</v>
      </c>
      <c r="DM65" s="25">
        <f>IF(ISBLANK(LitRev!DM65),".",LitRev!DM65)</f>
        <v>0</v>
      </c>
      <c r="DN65" s="25">
        <f>IF(ISBLANK(LitRev!DN65),".",LitRev!DN65)</f>
        <v>0</v>
      </c>
      <c r="DO65" s="25">
        <f>IF(ISBLANK(LitRev!DO65),".",LitRev!DO65)</f>
        <v>0</v>
      </c>
      <c r="DP65" s="25">
        <f>IF(ISBLANK(LitRev!DP65),".",LitRev!DP65)</f>
        <v>0</v>
      </c>
      <c r="DQ65" s="25">
        <f>IF(ISBLANK(LitRev!DQ65),".",LitRev!DQ65)</f>
        <v>0</v>
      </c>
      <c r="DR65" s="25">
        <f>IF(ISBLANK(LitRev!DR65),".",LitRev!DR65)</f>
        <v>0</v>
      </c>
      <c r="DS65" s="25">
        <f>IF(ISBLANK(LitRev!DS65),".",LitRev!DS65)</f>
        <v>0</v>
      </c>
      <c r="DT65" s="25">
        <f>IF(ISBLANK(LitRev!DT65),".",LitRev!DT65)</f>
        <v>0</v>
      </c>
      <c r="DU65" s="25">
        <f>IF(ISBLANK(LitRev!DU65),".",LitRev!DU65)</f>
        <v>0</v>
      </c>
      <c r="DV65" s="25">
        <f>IF(ISBLANK(LitRev!DV65),".",LitRev!DV65)</f>
        <v>0</v>
      </c>
      <c r="DW65" s="25">
        <f>IF(ISBLANK(LitRev!DW65),".",LitRev!DW65)</f>
        <v>0</v>
      </c>
      <c r="DX65" s="25">
        <f>IF(ISBLANK(LitRev!DX65),".",LitRev!DX65)</f>
        <v>0</v>
      </c>
      <c r="DY65" s="25">
        <f>IF(ISBLANK(LitRev!DY65),".",LitRev!DY65)</f>
        <v>0</v>
      </c>
      <c r="DZ65" s="25">
        <f>IF(ISBLANK(LitRev!DZ65),".",LitRev!DZ65)</f>
        <v>0</v>
      </c>
      <c r="EA65" s="25">
        <f>IF(ISBLANK(LitRev!EA65),".",LitRev!EA65)</f>
        <v>0</v>
      </c>
      <c r="EB65" s="25">
        <f>IF(ISBLANK(LitRev!EB65),".",LitRev!EB65)</f>
        <v>0</v>
      </c>
      <c r="EC65" s="25">
        <f>IF(ISBLANK(LitRev!EC65),".",LitRev!EC65)</f>
        <v>0</v>
      </c>
      <c r="ED65" s="25">
        <f>IF(ISBLANK(LitRev!ED65),".",LitRev!ED65)</f>
        <v>0</v>
      </c>
      <c r="EE65" s="25">
        <f>IF(ISBLANK(LitRev!EE65),".",LitRev!EE65)</f>
        <v>0</v>
      </c>
      <c r="EF65" s="25">
        <f>IF(ISBLANK(LitRev!EF65),".",LitRev!EF65)</f>
        <v>0</v>
      </c>
      <c r="EG65" s="25">
        <f>IF(ISBLANK(LitRev!EG65),".",LitRev!EG65)</f>
        <v>0</v>
      </c>
      <c r="EH65" s="25">
        <f>IF(ISBLANK(LitRev!EH65),".",LitRev!EH65)</f>
        <v>0</v>
      </c>
      <c r="EI65" s="25">
        <f>IF(ISBLANK(LitRev!EI65),".",LitRev!EI65)</f>
        <v>0</v>
      </c>
      <c r="EJ65" s="25">
        <f>IF(ISBLANK(LitRev!EJ65),".",LitRev!EJ65)</f>
        <v>1</v>
      </c>
      <c r="EK65" s="25">
        <f>IF(ISBLANK(LitRev!EK65),".",LitRev!EK65)</f>
        <v>1</v>
      </c>
      <c r="EL65" s="25">
        <f>IF(ISBLANK(LitRev!EL65),".",LitRev!EL65)</f>
        <v>1</v>
      </c>
      <c r="EM65" s="25">
        <f>IF(ISBLANK(LitRev!EM65),".",LitRev!EM65)</f>
        <v>1</v>
      </c>
      <c r="EN65" s="25">
        <f>IF(ISBLANK(LitRev!EN65),".",LitRev!EN65)</f>
        <v>1</v>
      </c>
      <c r="EO65" s="25">
        <f>IF(ISBLANK(LitRev!EO65),".",LitRev!EO65)</f>
        <v>1</v>
      </c>
      <c r="EP65" s="25">
        <f>IF(ISBLANK(LitRev!EP65),".",LitRev!EP65)</f>
        <v>1</v>
      </c>
      <c r="EQ65" s="25">
        <f>IF(ISBLANK(LitRev!EQ65),".",LitRev!EQ65)</f>
        <v>1</v>
      </c>
      <c r="ER65" s="25">
        <f>IF(ISBLANK(LitRev!ER65),".",LitRev!ER65)</f>
        <v>1</v>
      </c>
      <c r="ES65" s="25">
        <f>IF(ISBLANK(LitRev!ES65),".",LitRev!ES65)</f>
        <v>1</v>
      </c>
      <c r="ET65" s="25">
        <f>IF(ISBLANK(LitRev!ET65),".",LitRev!ET65)</f>
        <v>1</v>
      </c>
      <c r="EU65" s="25">
        <f>IF(ISBLANK(LitRev!EU65),".",LitRev!EU65)</f>
        <v>1</v>
      </c>
      <c r="EV65" s="25">
        <f>IF(ISBLANK(LitRev!EV65),".",LitRev!EV65)</f>
        <v>1</v>
      </c>
      <c r="EW65" s="25">
        <f>IF(ISBLANK(LitRev!EW65),".",LitRev!EW65)</f>
        <v>1</v>
      </c>
      <c r="EX65" s="25">
        <f>IF(ISBLANK(LitRev!EX65),".",LitRev!EX65)</f>
        <v>1</v>
      </c>
      <c r="EY65" s="25">
        <f>IF(ISBLANK(LitRev!EY65),".",LitRev!EY65)</f>
        <v>1</v>
      </c>
      <c r="EZ65" s="25">
        <f>IF(ISBLANK(LitRev!EZ65),".",LitRev!EZ65)</f>
        <v>1</v>
      </c>
      <c r="FA65" s="25">
        <f>IF(ISBLANK(LitRev!FA65),".",LitRev!FA65)</f>
        <v>1</v>
      </c>
      <c r="FB65" s="25">
        <f>IF(ISBLANK(LitRev!FB65),".",LitRev!FB65)</f>
        <v>1</v>
      </c>
      <c r="FC65" s="25">
        <f>IF(ISBLANK(LitRev!FC65),".",LitRev!FC65)</f>
        <v>1</v>
      </c>
      <c r="FD65" s="25">
        <f>IF(ISBLANK(LitRev!FD65),".",LitRev!FD65)</f>
        <v>1</v>
      </c>
      <c r="FE65" s="25">
        <f>IF(ISBLANK(LitRev!FE65),".",LitRev!FE65)</f>
        <v>1</v>
      </c>
      <c r="FF65" s="25">
        <f>IF(ISBLANK(LitRev!FF65),".",LitRev!FF65)</f>
        <v>1</v>
      </c>
      <c r="FG65" s="25">
        <f>IF(ISBLANK(LitRev!FG65),".",LitRev!FG65)</f>
        <v>1</v>
      </c>
      <c r="FH65" s="25">
        <f>IF(ISBLANK(LitRev!FH65),".",LitRev!FH65)</f>
        <v>1</v>
      </c>
      <c r="FI65" s="25">
        <f>IF(ISBLANK(LitRev!FI65),".",LitRev!FI65)</f>
        <v>1</v>
      </c>
      <c r="FJ65" s="25">
        <f>IF(ISBLANK(LitRev!FJ65),".",LitRev!FJ65)</f>
        <v>1</v>
      </c>
      <c r="FK65" s="25">
        <f>IF(ISBLANK(LitRev!FK65),".",LitRev!FK65)</f>
        <v>1</v>
      </c>
      <c r="FL65" s="25">
        <f>IF(ISBLANK(LitRev!FL65),".",LitRev!FL65)</f>
        <v>1</v>
      </c>
      <c r="FM65" s="25">
        <f>IF(ISBLANK(LitRev!FM65),".",LitRev!FM65)</f>
        <v>1</v>
      </c>
      <c r="FN65" s="25">
        <f>IF(ISBLANK(LitRev!FN65),".",LitRev!FN65)</f>
        <v>1</v>
      </c>
      <c r="FO65" s="25">
        <f>IF(ISBLANK(LitRev!FO65),".",LitRev!FO65)</f>
        <v>0</v>
      </c>
      <c r="FP65" s="25">
        <f>IF(ISBLANK(LitRev!FP65),".",LitRev!FP65)</f>
        <v>0</v>
      </c>
      <c r="FQ65" s="25">
        <f>IF(ISBLANK(LitRev!FQ65),".",LitRev!FQ65)</f>
        <v>1</v>
      </c>
      <c r="FR65" s="25">
        <f>IF(ISBLANK(LitRev!FR65),".",LitRev!FR65)</f>
        <v>0</v>
      </c>
      <c r="FS65" s="25">
        <f>IF(ISBLANK(LitRev!FS65),".",LitRev!FS65)</f>
        <v>1</v>
      </c>
      <c r="FT65" s="25">
        <f>IF(ISBLANK(LitRev!FT65),".",LitRev!FT65)</f>
        <v>0</v>
      </c>
      <c r="FU65" s="25">
        <f>IF(ISBLANK(LitRev!FU65),".",LitRev!FU65)</f>
        <v>1</v>
      </c>
      <c r="FV65" s="25">
        <f>IF(ISBLANK(LitRev!FV65),".",LitRev!FV65)</f>
        <v>1</v>
      </c>
      <c r="FW65" s="25">
        <f>IF(ISBLANK(LitRev!FW65),".",LitRev!FW65)</f>
        <v>1</v>
      </c>
      <c r="FX65" s="25">
        <f>IF(ISBLANK(LitRev!FX65),".",LitRev!FX65)</f>
        <v>0</v>
      </c>
      <c r="FY65" s="25">
        <f>IF(ISBLANK(LitRev!FY65),".",LitRev!FY65)</f>
        <v>0</v>
      </c>
      <c r="FZ65" s="25">
        <f>IF(ISBLANK(LitRev!FZ65),".",LitRev!FZ65)</f>
        <v>0</v>
      </c>
      <c r="GA65" s="25">
        <f>IF(ISBLANK(LitRev!GA65),".",LitRev!GA65)</f>
        <v>0</v>
      </c>
      <c r="GB65" s="25">
        <f>IF(ISBLANK(LitRev!GB65),".",LitRev!GB65)</f>
        <v>0</v>
      </c>
      <c r="GC65" s="25">
        <f>IF(ISBLANK(LitRev!GC65),".",LitRev!GC65)</f>
        <v>0</v>
      </c>
      <c r="GD65" s="25">
        <f>IF(ISBLANK(LitRev!GD65),".",LitRev!GD65)</f>
        <v>0</v>
      </c>
      <c r="GE65" s="25">
        <f>IF(ISBLANK(LitRev!GE65),".",LitRev!GE65)</f>
        <v>1</v>
      </c>
      <c r="GF65" s="25">
        <f>IF(ISBLANK(LitRev!GF65),".",LitRev!GF65)</f>
        <v>1</v>
      </c>
      <c r="GG65" s="25">
        <f>IF(ISBLANK(LitRev!GG65),".",LitRev!GG65)</f>
        <v>1</v>
      </c>
      <c r="GH65" s="25">
        <f>IF(ISBLANK(LitRev!GH65),".",LitRev!GH65)</f>
        <v>0</v>
      </c>
      <c r="GI65" s="25">
        <f>IF(ISBLANK(LitRev!GI65),".",LitRev!GI65)</f>
        <v>0</v>
      </c>
      <c r="GJ65" s="25">
        <f>IF(ISBLANK(LitRev!GJ65),".",LitRev!GJ65)</f>
        <v>0</v>
      </c>
      <c r="GK65" s="25">
        <f>IF(ISBLANK(LitRev!GK65),".",LitRev!GK65)</f>
        <v>0</v>
      </c>
      <c r="GL65" s="25">
        <f>IF(ISBLANK(LitRev!GL65),".",LitRev!GL65)</f>
        <v>0</v>
      </c>
      <c r="GM65" s="25">
        <f>IF(ISBLANK(LitRev!GM65),".",LitRev!GM65)</f>
        <v>0</v>
      </c>
      <c r="GN65" s="25">
        <f>IF(ISBLANK(LitRev!GN65),".",LitRev!GN65)</f>
        <v>0</v>
      </c>
      <c r="GO65" s="25">
        <f>IF(ISBLANK(LitRev!GO65),".",LitRev!GO65)</f>
        <v>0</v>
      </c>
      <c r="GP65" s="25">
        <f>IF(ISBLANK(LitRev!GP65),".",LitRev!GP65)</f>
        <v>0</v>
      </c>
      <c r="GQ65" s="25">
        <f>IF(ISBLANK(LitRev!GQ65),".",LitRev!GQ65)</f>
        <v>0</v>
      </c>
      <c r="GR65" s="25">
        <f>IF(ISBLANK(LitRev!GR65),".",LitRev!GR65)</f>
        <v>0</v>
      </c>
      <c r="GS65" s="25">
        <f>IF(ISBLANK(LitRev!GS65),".",LitRev!GS65)</f>
        <v>0</v>
      </c>
      <c r="GT65" s="25">
        <f>IF(ISBLANK(LitRev!GT65),".",LitRev!GT65)</f>
        <v>1</v>
      </c>
      <c r="GU65" s="25">
        <f>IF(ISBLANK(LitRev!GU65),".",LitRev!GU65)</f>
        <v>1</v>
      </c>
      <c r="GV65" s="25">
        <f>IF(ISBLANK(LitRev!GV65),".",LitRev!GV65)</f>
        <v>1</v>
      </c>
      <c r="GW65" s="25">
        <f>IF(ISBLANK(LitRev!GW65),".",LitRev!GW65)</f>
        <v>1</v>
      </c>
      <c r="GX65" s="25">
        <f>IF(ISBLANK(LitRev!GX65),".",LitRev!GX65)</f>
        <v>1</v>
      </c>
      <c r="GY65" s="25">
        <f>IF(ISBLANK(LitRev!GY65),".",LitRev!GY65)</f>
        <v>1</v>
      </c>
      <c r="GZ65" s="25">
        <f>IF(ISBLANK(LitRev!GZ65),".",LitRev!GZ65)</f>
        <v>1</v>
      </c>
      <c r="HA65" s="25">
        <f>IF(ISBLANK(LitRev!HA65),".",LitRev!HA65)</f>
        <v>0</v>
      </c>
      <c r="HB65" s="25">
        <f>IF(ISBLANK(LitRev!HB65),".",LitRev!HB65)</f>
        <v>1</v>
      </c>
      <c r="HC65" s="25">
        <f>IF(ISBLANK(LitRev!HC65),".",LitRev!HC65)</f>
        <v>1</v>
      </c>
      <c r="HD65" s="25">
        <f>IF(ISBLANK(LitRev!HD65),".",LitRev!HD65)</f>
        <v>0</v>
      </c>
      <c r="HE65" s="25">
        <f>IF(ISBLANK(LitRev!HE65),".",LitRev!HE65)</f>
        <v>1</v>
      </c>
      <c r="HF65" s="25">
        <f>IF(ISBLANK(LitRev!HF65),".",LitRev!HF65)</f>
        <v>1</v>
      </c>
      <c r="HG65" s="25">
        <f>IF(ISBLANK(LitRev!HG65),".",LitRev!HG65)</f>
        <v>0</v>
      </c>
      <c r="HH65" s="25">
        <f>IF(ISBLANK(LitRev!HH65),".",LitRev!HH65)</f>
        <v>0</v>
      </c>
      <c r="HI65" s="25">
        <f>IF(ISBLANK(LitRev!HI65),".",LitRev!HI65)</f>
        <v>0</v>
      </c>
      <c r="HJ65" s="25">
        <f>IF(ISBLANK(LitRev!HJ65),".",LitRev!HJ65)</f>
        <v>0</v>
      </c>
      <c r="HK65" s="25">
        <f>IF(ISBLANK(LitRev!HK65),".",LitRev!HK65)</f>
        <v>1</v>
      </c>
      <c r="HL65" s="25">
        <f>IF(ISBLANK(LitRev!HL65),".",LitRev!HL65)</f>
        <v>1</v>
      </c>
      <c r="HM65" s="25">
        <f>IF(ISBLANK(LitRev!HM65),".",LitRev!HM65)</f>
        <v>1</v>
      </c>
      <c r="HN65" s="25">
        <f>IF(ISBLANK(LitRev!HN65),".",LitRev!HN65)</f>
        <v>1</v>
      </c>
      <c r="HO65" s="25">
        <f>IF(ISBLANK(LitRev!HO65),".",LitRev!HO65)</f>
        <v>1</v>
      </c>
      <c r="HP65" s="25">
        <f>IF(ISBLANK(LitRev!HP65),".",LitRev!HP65)</f>
        <v>1</v>
      </c>
      <c r="HQ65" s="25">
        <f>IF(ISBLANK(LitRev!HQ65),".",LitRev!HQ65)</f>
        <v>1</v>
      </c>
      <c r="HR65" s="25">
        <f>IF(ISBLANK(LitRev!HR65),".",LitRev!HR65)</f>
        <v>1</v>
      </c>
      <c r="HS65" s="25">
        <f>IF(ISBLANK(LitRev!HS65),".",LitRev!HS65)</f>
        <v>1</v>
      </c>
      <c r="HT65" s="25">
        <f>IF(ISBLANK(LitRev!HT65),".",LitRev!HT65)</f>
        <v>1</v>
      </c>
      <c r="HU65" s="25">
        <f>IF(ISBLANK(LitRev!HU65),".",LitRev!HU65)</f>
        <v>0</v>
      </c>
      <c r="HV65" s="25">
        <f>IF(ISBLANK(LitRev!HV65),".",LitRev!HV65)</f>
        <v>0</v>
      </c>
      <c r="HW65" s="25">
        <f>IF(ISBLANK(LitRev!HW65),".",LitRev!HW65)</f>
        <v>1</v>
      </c>
      <c r="HX65" s="25">
        <f>IF(ISBLANK(LitRev!HX65),".",LitRev!HX65)</f>
        <v>1</v>
      </c>
      <c r="HY65" s="25">
        <f>IF(ISBLANK(LitRev!HY65),".",LitRev!HY65)</f>
        <v>0</v>
      </c>
      <c r="HZ65" s="25">
        <f>IF(ISBLANK(LitRev!HZ65),".",LitRev!HZ65)</f>
        <v>1</v>
      </c>
      <c r="IA65" s="25">
        <f>IF(ISBLANK(LitRev!IA65),".",LitRev!IA65)</f>
        <v>0</v>
      </c>
      <c r="IB65" s="25">
        <f>IF(ISBLANK(LitRev!IB65),".",LitRev!IB65)</f>
        <v>0</v>
      </c>
      <c r="IC65" s="25">
        <f>IF(ISBLANK(LitRev!IC65),".",LitRev!IC65)</f>
        <v>0</v>
      </c>
      <c r="ID65" s="25">
        <f>IF(ISBLANK(LitRev!ID65),".",LitRev!ID65)</f>
        <v>0</v>
      </c>
      <c r="IE65" s="25">
        <f>IF(ISBLANK(LitRev!IE65),".",LitRev!IE65)</f>
        <v>0</v>
      </c>
      <c r="IF65" s="25">
        <f>IF(ISBLANK(LitRev!IF65),".",LitRev!IF65)</f>
        <v>1</v>
      </c>
      <c r="IG65" s="25">
        <f>IF(ISBLANK(LitRev!IG65),".",LitRev!IG65)</f>
        <v>1</v>
      </c>
      <c r="IH65" s="25">
        <f>IF(ISBLANK(LitRev!IH65),".",LitRev!IH65)</f>
        <v>1</v>
      </c>
      <c r="II65" s="25">
        <f>IF(ISBLANK(LitRev!II65),".",LitRev!II65)</f>
        <v>1</v>
      </c>
      <c r="IJ65" s="25">
        <f>IF(ISBLANK(LitRev!IJ65),".",LitRev!IJ65)</f>
        <v>1</v>
      </c>
      <c r="IK65" s="25">
        <f>IF(ISBLANK(LitRev!IK65),".",LitRev!IK65)</f>
        <v>1</v>
      </c>
      <c r="IL65" s="25">
        <f>IF(ISBLANK(LitRev!IL65),".",LitRev!IL65)</f>
        <v>1</v>
      </c>
      <c r="IM65" s="25">
        <f>IF(ISBLANK(LitRev!IM65),".",LitRev!IM65)</f>
        <v>1</v>
      </c>
      <c r="IN65" s="25">
        <f>IF(ISBLANK(LitRev!IN65),".",LitRev!IN65)</f>
        <v>1</v>
      </c>
      <c r="IO65" s="25">
        <f>IF(ISBLANK(LitRev!IO65),".",LitRev!IO65)</f>
        <v>1</v>
      </c>
      <c r="IP65" s="25">
        <f>IF(ISBLANK(LitRev!IP65),".",LitRev!IP65)</f>
        <v>1</v>
      </c>
      <c r="IQ65" s="25">
        <f>IF(ISBLANK(LitRev!IQ65),".",LitRev!IQ65)</f>
        <v>1</v>
      </c>
      <c r="IR65" s="25">
        <f>IF(ISBLANK(LitRev!IR65),".",LitRev!IR65)</f>
        <v>1</v>
      </c>
      <c r="IS65" s="25">
        <f>IF(ISBLANK(LitRev!IS65),".",LitRev!IS65)</f>
        <v>1</v>
      </c>
      <c r="IT65" s="25">
        <f>IF(ISBLANK(LitRev!IT65),".",LitRev!IT65)</f>
        <v>1</v>
      </c>
      <c r="IU65" s="25">
        <f>IF(ISBLANK(LitRev!IU65),".",LitRev!IU65)</f>
        <v>1</v>
      </c>
      <c r="IV65" s="25">
        <f>IF(ISBLANK(LitRev!IV65),".",LitRev!IV65)</f>
        <v>1</v>
      </c>
      <c r="IW65" s="25">
        <f>IF(ISBLANK(LitRev!IW65),".",LitRev!IW65)</f>
        <v>1</v>
      </c>
      <c r="IX65" s="25">
        <f>IF(ISBLANK(LitRev!IX65),".",LitRev!IX65)</f>
        <v>1</v>
      </c>
      <c r="IY65" s="25">
        <f>IF(ISBLANK(LitRev!IY65),".",LitRev!IY65)</f>
        <v>1</v>
      </c>
      <c r="IZ65" s="25">
        <f>IF(ISBLANK(LitRev!IZ65),".",LitRev!IZ65)</f>
        <v>1</v>
      </c>
      <c r="JA65" s="25">
        <f>IF(ISBLANK(LitRev!JA65),".",LitRev!JA65)</f>
        <v>1</v>
      </c>
      <c r="JB65" s="25">
        <f>IF(ISBLANK(LitRev!JB65),".",LitRev!JB65)</f>
        <v>1</v>
      </c>
      <c r="JC65" s="25">
        <f>IF(ISBLANK(LitRev!JC65),".",LitRev!JC65)</f>
        <v>1</v>
      </c>
      <c r="JD65" s="25">
        <f>IF(ISBLANK(LitRev!JD65),".",LitRev!JD65)</f>
        <v>1</v>
      </c>
      <c r="JE65" s="25">
        <f>IF(ISBLANK(LitRev!JE65),".",LitRev!JE65)</f>
        <v>1</v>
      </c>
      <c r="JF65" s="25">
        <f>IF(ISBLANK(LitRev!JF65),".",LitRev!JF65)</f>
        <v>1</v>
      </c>
      <c r="JG65" s="25">
        <f>IF(ISBLANK(LitRev!JG65),".",LitRev!JG65)</f>
        <v>1</v>
      </c>
      <c r="JH65" s="25">
        <f>IF(ISBLANK(LitRev!JH65),".",LitRev!JH65)</f>
        <v>1</v>
      </c>
      <c r="JI65" s="25">
        <f>IF(ISBLANK(LitRev!JI65),".",LitRev!JI65)</f>
        <v>1</v>
      </c>
      <c r="JJ65" s="25">
        <f>IF(ISBLANK(LitRev!JJ65),".",LitRev!JJ65)</f>
        <v>1</v>
      </c>
      <c r="JK65" s="25">
        <f>IF(ISBLANK(LitRev!JK65),".",LitRev!JK65)</f>
        <v>1</v>
      </c>
      <c r="JL65" s="25">
        <f>IF(ISBLANK(LitRev!JL65),".",LitRev!JL65)</f>
        <v>1</v>
      </c>
      <c r="JM65" s="25">
        <f>IF(ISBLANK(LitRev!JM65),".",LitRev!JM65)</f>
        <v>1</v>
      </c>
      <c r="JN65" s="25">
        <f>IF(ISBLANK(LitRev!JN65),".",LitRev!JN65)</f>
        <v>1</v>
      </c>
      <c r="JO65" s="25">
        <f>IF(ISBLANK(LitRev!JO65),".",LitRev!JO65)</f>
        <v>1</v>
      </c>
      <c r="JP65" s="25">
        <f>IF(ISBLANK(LitRev!JP65),".",LitRev!JP65)</f>
        <v>1</v>
      </c>
      <c r="JQ65" s="25">
        <f>IF(ISBLANK(LitRev!JQ65),".",LitRev!JQ65)</f>
        <v>1</v>
      </c>
      <c r="JR65" s="25">
        <f>IF(ISBLANK(LitRev!JR65),".",LitRev!JR65)</f>
        <v>1</v>
      </c>
      <c r="JS65" s="25">
        <f>IF(ISBLANK(LitRev!JS65),".",LitRev!JS65)</f>
        <v>1</v>
      </c>
      <c r="JT65" s="25">
        <f>IF(ISBLANK(LitRev!JT65),".",LitRev!JT65)</f>
        <v>1</v>
      </c>
      <c r="JU65" s="25">
        <f>IF(ISBLANK(LitRev!JU65),".",LitRev!JU65)</f>
        <v>1</v>
      </c>
      <c r="JV65" s="25">
        <f>IF(ISBLANK(LitRev!JV65),".",LitRev!JV65)</f>
        <v>1</v>
      </c>
      <c r="JW65" s="25">
        <f>IF(ISBLANK(LitRev!JW65),".",LitRev!JW65)</f>
        <v>1</v>
      </c>
      <c r="JX65" s="25">
        <f>IF(ISBLANK(LitRev!JX65),".",LitRev!JX65)</f>
        <v>1</v>
      </c>
      <c r="JY65" s="25">
        <f>IF(ISBLANK(LitRev!JY65),".",LitRev!JY65)</f>
        <v>1</v>
      </c>
      <c r="JZ65" s="25">
        <f>IF(ISBLANK(LitRev!JZ65),".",LitRev!JZ65)</f>
        <v>1</v>
      </c>
      <c r="KA65" s="25">
        <f>IF(ISBLANK(LitRev!KA65),".",LitRev!KA65)</f>
        <v>1</v>
      </c>
      <c r="KB65" s="25">
        <f>IF(ISBLANK(LitRev!KB65),".",LitRev!KB65)</f>
        <v>1</v>
      </c>
      <c r="KC65" s="25">
        <f>IF(ISBLANK(LitRev!KC65),".",LitRev!KC65)</f>
        <v>1</v>
      </c>
      <c r="KD65" s="25">
        <f>IF(ISBLANK(LitRev!KD65),".",LitRev!KD65)</f>
        <v>1</v>
      </c>
      <c r="KE65" s="25">
        <f>IF(ISBLANK(LitRev!KE65),".",LitRev!KE65)</f>
        <v>1</v>
      </c>
      <c r="KF65" s="25">
        <f>IF(ISBLANK(LitRev!KF65),".",LitRev!KF65)</f>
        <v>1</v>
      </c>
      <c r="KG65" s="25">
        <f>IF(ISBLANK(LitRev!KG65),".",LitRev!KG65)</f>
        <v>1</v>
      </c>
      <c r="KH65" s="25">
        <f>IF(ISBLANK(LitRev!KH65),".",LitRev!KH65)</f>
        <v>1</v>
      </c>
      <c r="KI65" s="25">
        <f>IF(ISBLANK(LitRev!KI65),".",LitRev!KI65)</f>
        <v>1</v>
      </c>
      <c r="KJ65" s="25">
        <f>IF(ISBLANK(LitRev!KJ65),".",LitRev!KJ65)</f>
        <v>1</v>
      </c>
      <c r="KK65" s="25">
        <f>IF(ISBLANK(LitRev!KK65),".",LitRev!KK65)</f>
        <v>1</v>
      </c>
      <c r="KL65" s="25">
        <f>IF(ISBLANK(LitRev!KL65),".",LitRev!KL65)</f>
        <v>1</v>
      </c>
      <c r="KM65" s="25">
        <f>IF(ISBLANK(LitRev!KM65),".",LitRev!KM65)</f>
        <v>1</v>
      </c>
      <c r="KN65" s="25">
        <f>IF(ISBLANK(LitRev!KN65),".",LitRev!KN65)</f>
        <v>1</v>
      </c>
      <c r="KO65" s="25">
        <f>IF(ISBLANK(LitRev!KO65),".",LitRev!KO65)</f>
        <v>1</v>
      </c>
      <c r="KP65" s="25">
        <f>IF(ISBLANK(LitRev!KP65),".",LitRev!KP65)</f>
        <v>1</v>
      </c>
      <c r="KQ65" s="25">
        <f>IF(ISBLANK(LitRev!KQ65),".",LitRev!KQ65)</f>
        <v>1</v>
      </c>
      <c r="KR65" s="25">
        <f>IF(ISBLANK(LitRev!KR65),".",LitRev!KR65)</f>
        <v>1</v>
      </c>
      <c r="KS65" s="25">
        <f>IF(ISBLANK(LitRev!KS65),".",LitRev!KS65)</f>
        <v>1</v>
      </c>
      <c r="KT65" s="25">
        <f>IF(ISBLANK(LitRev!KT65),".",LitRev!KT65)</f>
        <v>1</v>
      </c>
      <c r="KU65" s="25">
        <f>IF(ISBLANK(LitRev!KU65),".",LitRev!KU65)</f>
        <v>1</v>
      </c>
      <c r="KV65" s="25">
        <f>IF(ISBLANK(LitRev!KV65),".",LitRev!KV65)</f>
        <v>1</v>
      </c>
      <c r="KW65" s="25">
        <f>IF(ISBLANK(LitRev!KW65),".",LitRev!KW65)</f>
        <v>1</v>
      </c>
      <c r="KX65" s="25">
        <f>IF(ISBLANK(LitRev!KX65),".",LitRev!KX65)</f>
        <v>1</v>
      </c>
      <c r="KY65" s="25">
        <f>IF(ISBLANK(LitRev!KY65),".",LitRev!KY65)</f>
        <v>1</v>
      </c>
      <c r="KZ65" s="25">
        <f>IF(ISBLANK(LitRev!KZ65),".",LitRev!KZ65)</f>
        <v>1</v>
      </c>
      <c r="LA65" s="25">
        <f>IF(ISBLANK(LitRev!LA65),".",LitRev!LA65)</f>
        <v>1</v>
      </c>
      <c r="LB65" s="25">
        <f>IF(ISBLANK(LitRev!LB65),".",LitRev!LB65)</f>
        <v>1</v>
      </c>
      <c r="LC65" s="25">
        <f>IF(ISBLANK(LitRev!LC65),".",LitRev!LC65)</f>
        <v>1</v>
      </c>
      <c r="LD65" s="25">
        <f>IF(ISBLANK(LitRev!LD65),".",LitRev!LD65)</f>
        <v>1</v>
      </c>
      <c r="LE65" s="25">
        <f>IF(ISBLANK(LitRev!LE65),".",LitRev!LE65)</f>
        <v>1</v>
      </c>
      <c r="LF65" s="25">
        <f>IF(ISBLANK(LitRev!LF65),".",LitRev!LF65)</f>
        <v>1</v>
      </c>
      <c r="LG65" s="25">
        <f>IF(ISBLANK(LitRev!LG65),".",LitRev!LG65)</f>
        <v>0</v>
      </c>
      <c r="LH65" s="25">
        <f>IF(ISBLANK(LitRev!LH65),".",LitRev!LH65)</f>
        <v>0</v>
      </c>
      <c r="LI65" s="25">
        <f>IF(ISBLANK(LitRev!LI65),".",LitRev!LI65)</f>
        <v>0</v>
      </c>
      <c r="LJ65" s="25">
        <f>IF(ISBLANK(LitRev!LJ65),".",LitRev!LJ65)</f>
        <v>0</v>
      </c>
      <c r="LK65" s="25">
        <f>IF(ISBLANK(LitRev!LK65),".",LitRev!LK65)</f>
        <v>1</v>
      </c>
      <c r="LL65" s="25">
        <f>IF(ISBLANK(LitRev!LL65),".",LitRev!LL65)</f>
        <v>1</v>
      </c>
      <c r="LM65" s="25">
        <f>IF(ISBLANK(LitRev!LM65),".",LitRev!LM65)</f>
        <v>1</v>
      </c>
      <c r="LN65" s="25">
        <f>IF(ISBLANK(LitRev!LN65),".",LitRev!LN65)</f>
        <v>1</v>
      </c>
      <c r="LO65" s="25">
        <f>IF(ISBLANK(LitRev!LO65),".",LitRev!LO65)</f>
        <v>1</v>
      </c>
      <c r="LP65" s="25">
        <f>IF(ISBLANK(LitRev!LP65),".",LitRev!LP65)</f>
        <v>1</v>
      </c>
      <c r="LQ65" s="25">
        <f>IF(ISBLANK(LitRev!LQ65),".",LitRev!LQ65)</f>
        <v>1</v>
      </c>
      <c r="LR65" s="25">
        <f>IF(ISBLANK(LitRev!LR65),".",LitRev!LR65)</f>
        <v>1</v>
      </c>
      <c r="LS65" s="25">
        <f>IF(ISBLANK(LitRev!LS65),".",LitRev!LS65)</f>
        <v>1</v>
      </c>
      <c r="LT65" s="25">
        <f>IF(ISBLANK(LitRev!LT65),".",LitRev!LT65)</f>
        <v>1</v>
      </c>
      <c r="LU65" s="25">
        <f>IF(ISBLANK(LitRev!LU65),".",LitRev!LU65)</f>
        <v>1</v>
      </c>
      <c r="LV65" s="25">
        <f>IF(ISBLANK(LitRev!LV65),".",LitRev!LV65)</f>
        <v>1</v>
      </c>
      <c r="LW65" s="25">
        <f>IF(ISBLANK(LitRev!LW65),".",LitRev!LW65)</f>
        <v>1</v>
      </c>
      <c r="LX65" s="25">
        <f>IF(ISBLANK(LitRev!LX65),".",LitRev!LX65)</f>
        <v>1</v>
      </c>
      <c r="LY65" s="25">
        <f>IF(ISBLANK(LitRev!LY65),".",LitRev!LY65)</f>
        <v>1</v>
      </c>
      <c r="LZ65" s="25">
        <f>IF(ISBLANK(LitRev!LZ65),".",LitRev!LZ65)</f>
        <v>1</v>
      </c>
      <c r="MA65" s="25">
        <f>IF(ISBLANK(LitRev!MA65),".",LitRev!MA65)</f>
        <v>1</v>
      </c>
      <c r="MB65" s="25">
        <f>IF(ISBLANK(LitRev!MB65),".",LitRev!MB65)</f>
        <v>1</v>
      </c>
      <c r="MC65" s="25">
        <f>IF(ISBLANK(LitRev!MC65),".",LitRev!MC65)</f>
        <v>1</v>
      </c>
      <c r="MD65" s="25">
        <f>IF(ISBLANK(LitRev!MD65),".",LitRev!MD65)</f>
        <v>1</v>
      </c>
      <c r="ME65" s="25">
        <f>IF(ISBLANK(LitRev!ME65),".",LitRev!ME65)</f>
        <v>1</v>
      </c>
      <c r="MF65" s="25">
        <f>IF(ISBLANK(LitRev!MF65),".",LitRev!MF65)</f>
        <v>1</v>
      </c>
      <c r="MG65" s="25">
        <f>IF(ISBLANK(LitRev!MG65),".",LitRev!MG65)</f>
        <v>1</v>
      </c>
      <c r="MH65" s="25">
        <f>IF(ISBLANK(LitRev!MH65),".",LitRev!MH65)</f>
        <v>1</v>
      </c>
      <c r="MI65" s="25">
        <f>IF(ISBLANK(LitRev!MI65),".",LitRev!MI65)</f>
        <v>1</v>
      </c>
      <c r="MJ65" s="25">
        <f>IF(ISBLANK(LitRev!MJ65),".",LitRev!MJ65)</f>
        <v>1</v>
      </c>
      <c r="MK65" s="25">
        <f>IF(ISBLANK(LitRev!MK65),".",LitRev!MK65)</f>
        <v>1</v>
      </c>
      <c r="ML65" s="25">
        <f>IF(ISBLANK(LitRev!ML65),".",LitRev!ML65)</f>
        <v>1</v>
      </c>
      <c r="MM65" s="25">
        <f>IF(ISBLANK(LitRev!MM65),".",LitRev!MM65)</f>
        <v>1</v>
      </c>
      <c r="MN65" s="25">
        <f>IF(ISBLANK(LitRev!MN65),".",LitRev!MN65)</f>
        <v>1</v>
      </c>
      <c r="MO65" s="25">
        <f>IF(ISBLANK(LitRev!MO65),".",LitRev!MO65)</f>
        <v>1</v>
      </c>
      <c r="MP65" s="25">
        <f>IF(ISBLANK(LitRev!MP65),".",LitRev!MP65)</f>
        <v>1</v>
      </c>
      <c r="MQ65" s="25">
        <f>IF(ISBLANK(LitRev!MQ65),".",LitRev!MQ65)</f>
        <v>1</v>
      </c>
      <c r="MR65" s="25">
        <f>IF(ISBLANK(LitRev!MR65),".",LitRev!MR65)</f>
        <v>1</v>
      </c>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row>
    <row r="66" spans="1:483" x14ac:dyDescent="0.25">
      <c r="A66" s="245" t="s">
        <v>4</v>
      </c>
      <c r="C66" s="25" t="str">
        <f>IF(ISBLANK(LitRev!C66),".",LitRev!C66)</f>
        <v>.</v>
      </c>
      <c r="D66" s="25" t="str">
        <f>IF(ISBLANK(LitRev!D66),".",LitRev!D66)</f>
        <v>.</v>
      </c>
      <c r="E66" s="25" t="str">
        <f>IF(ISBLANK(LitRev!E66),".",LitRev!E66)</f>
        <v>.</v>
      </c>
      <c r="F66" s="25" t="str">
        <f>IF(ISBLANK(LitRev!F66),".",LitRev!F66)</f>
        <v>.</v>
      </c>
      <c r="G66" s="25" t="str">
        <f>IF(ISBLANK(LitRev!G66),".",LitRev!G66)</f>
        <v>.</v>
      </c>
      <c r="H66" s="25" t="str">
        <f>IF(ISBLANK(LitRev!H66),".",LitRev!H66)</f>
        <v>.</v>
      </c>
      <c r="I66" s="25" t="str">
        <f>IF(ISBLANK(LitRev!I66),".",LitRev!I66)</f>
        <v>.</v>
      </c>
      <c r="J66" s="25" t="str">
        <f>IF(ISBLANK(LitRev!J66),".",LitRev!J66)</f>
        <v>.</v>
      </c>
      <c r="K66" s="25" t="str">
        <f>IF(ISBLANK(LitRev!K66),".",LitRev!K66)</f>
        <v>.</v>
      </c>
      <c r="L66" s="25" t="str">
        <f>IF(ISBLANK(LitRev!L66),".",LitRev!L66)</f>
        <v>.</v>
      </c>
      <c r="M66" s="25" t="str">
        <f>IF(ISBLANK(LitRev!M66),".",LitRev!M66)</f>
        <v>.</v>
      </c>
      <c r="N66" s="25" t="str">
        <f>IF(ISBLANK(LitRev!N66),".",LitRev!N66)</f>
        <v>.</v>
      </c>
      <c r="O66" s="25" t="str">
        <f>IF(ISBLANK(LitRev!O66),".",LitRev!O66)</f>
        <v>.</v>
      </c>
      <c r="P66" s="25" t="str">
        <f>IF(ISBLANK(LitRev!P66),".",LitRev!P66)</f>
        <v>.</v>
      </c>
      <c r="Q66" s="25" t="str">
        <f>IF(ISBLANK(LitRev!Q66),".",LitRev!Q66)</f>
        <v>.</v>
      </c>
      <c r="R66" s="25" t="str">
        <f>IF(ISBLANK(LitRev!R66),".",LitRev!R66)</f>
        <v>.</v>
      </c>
      <c r="S66" s="25" t="str">
        <f>IF(ISBLANK(LitRev!S66),".",LitRev!S66)</f>
        <v>.</v>
      </c>
      <c r="T66" s="25" t="str">
        <f>IF(ISBLANK(LitRev!T66),".",LitRev!T66)</f>
        <v>.</v>
      </c>
      <c r="U66" s="25" t="str">
        <f>IF(ISBLANK(LitRev!U66),".",LitRev!U66)</f>
        <v>.</v>
      </c>
      <c r="V66" s="25" t="str">
        <f>IF(ISBLANK(LitRev!V66),".",LitRev!V66)</f>
        <v>.</v>
      </c>
      <c r="W66" s="25" t="str">
        <f>IF(ISBLANK(LitRev!W66),".",LitRev!W66)</f>
        <v>.</v>
      </c>
      <c r="X66" s="25" t="str">
        <f>IF(ISBLANK(LitRev!X66),".",LitRev!X66)</f>
        <v>.</v>
      </c>
      <c r="Y66" s="25" t="str">
        <f>IF(ISBLANK(LitRev!Y66),".",LitRev!Y66)</f>
        <v>.</v>
      </c>
      <c r="Z66" s="25" t="str">
        <f>IF(ISBLANK(LitRev!Z66),".",LitRev!Z66)</f>
        <v>.</v>
      </c>
      <c r="AA66" s="25" t="str">
        <f>IF(ISBLANK(LitRev!AA66),".",LitRev!AA66)</f>
        <v>.</v>
      </c>
      <c r="AB66" s="25" t="str">
        <f>IF(ISBLANK(LitRev!AB66),".",LitRev!AB66)</f>
        <v>.</v>
      </c>
      <c r="AC66" s="25" t="str">
        <f>IF(ISBLANK(LitRev!AC66),".",LitRev!AC66)</f>
        <v>.</v>
      </c>
      <c r="AD66" s="25" t="str">
        <f>IF(ISBLANK(LitRev!AD66),".",LitRev!AD66)</f>
        <v>.</v>
      </c>
      <c r="AE66" s="25" t="str">
        <f>IF(ISBLANK(LitRev!AE66),".",LitRev!AE66)</f>
        <v>.</v>
      </c>
      <c r="AF66" s="25" t="str">
        <f>IF(ISBLANK(LitRev!AF66),".",LitRev!AF66)</f>
        <v>.</v>
      </c>
      <c r="AG66" s="25" t="str">
        <f>IF(ISBLANK(LitRev!AG66),".",LitRev!AG66)</f>
        <v>.</v>
      </c>
      <c r="AH66" s="25" t="str">
        <f>IF(ISBLANK(LitRev!AH66),".",LitRev!AH66)</f>
        <v>.</v>
      </c>
      <c r="AI66" s="25" t="str">
        <f>IF(ISBLANK(LitRev!AI66),".",LitRev!AI66)</f>
        <v>.</v>
      </c>
      <c r="AJ66" s="25" t="str">
        <f>IF(ISBLANK(LitRev!AJ66),".",LitRev!AJ66)</f>
        <v>.</v>
      </c>
      <c r="AK66" s="25" t="str">
        <f>IF(ISBLANK(LitRev!AK66),".",LitRev!AK66)</f>
        <v>.</v>
      </c>
      <c r="AL66" s="25" t="str">
        <f>IF(ISBLANK(LitRev!AL66),".",LitRev!AL66)</f>
        <v>.</v>
      </c>
      <c r="AM66" s="25" t="str">
        <f>IF(ISBLANK(LitRev!AM66),".",LitRev!AM66)</f>
        <v>.</v>
      </c>
      <c r="AN66" s="25" t="str">
        <f>IF(ISBLANK(LitRev!AN66),".",LitRev!AN66)</f>
        <v>.</v>
      </c>
      <c r="AO66" s="25" t="str">
        <f>IF(ISBLANK(LitRev!AO66),".",LitRev!AO66)</f>
        <v>.</v>
      </c>
      <c r="AP66" s="25" t="str">
        <f>IF(ISBLANK(LitRev!AP66),".",LitRev!AP66)</f>
        <v>.</v>
      </c>
      <c r="AQ66" s="25" t="str">
        <f>IF(ISBLANK(LitRev!AQ66),".",LitRev!AQ66)</f>
        <v>.</v>
      </c>
      <c r="AR66" s="25" t="str">
        <f>IF(ISBLANK(LitRev!AR66),".",LitRev!AR66)</f>
        <v>.</v>
      </c>
      <c r="AS66" s="25" t="str">
        <f>IF(ISBLANK(LitRev!AS66),".",LitRev!AS66)</f>
        <v>.</v>
      </c>
      <c r="AT66" s="25" t="str">
        <f>IF(ISBLANK(LitRev!AT66),".",LitRev!AT66)</f>
        <v>.</v>
      </c>
      <c r="AU66" s="25" t="str">
        <f>IF(ISBLANK(LitRev!AU66),".",LitRev!AU66)</f>
        <v>.</v>
      </c>
      <c r="AV66" s="25" t="str">
        <f>IF(ISBLANK(LitRev!AV66),".",LitRev!AV66)</f>
        <v>.</v>
      </c>
      <c r="AW66" s="25" t="str">
        <f>IF(ISBLANK(LitRev!AW66),".",LitRev!AW66)</f>
        <v>.</v>
      </c>
      <c r="AX66" s="25" t="str">
        <f>IF(ISBLANK(LitRev!AX66),".",LitRev!AX66)</f>
        <v>.</v>
      </c>
      <c r="AY66" s="25" t="str">
        <f>IF(ISBLANK(LitRev!AY66),".",LitRev!AY66)</f>
        <v>.</v>
      </c>
      <c r="AZ66" s="25" t="str">
        <f>IF(ISBLANK(LitRev!AZ66),".",LitRev!AZ66)</f>
        <v>.</v>
      </c>
      <c r="BA66" s="25" t="str">
        <f>IF(ISBLANK(LitRev!BA66),".",LitRev!BA66)</f>
        <v>.</v>
      </c>
      <c r="BB66" s="25" t="str">
        <f>IF(ISBLANK(LitRev!BB66),".",LitRev!BB66)</f>
        <v>.</v>
      </c>
      <c r="BC66" s="25" t="str">
        <f>IF(ISBLANK(LitRev!BC66),".",LitRev!BC66)</f>
        <v>.</v>
      </c>
      <c r="BD66" s="25" t="str">
        <f>IF(ISBLANK(LitRev!BD66),".",LitRev!BD66)</f>
        <v>.</v>
      </c>
      <c r="BE66" s="25" t="str">
        <f>IF(ISBLANK(LitRev!BE66),".",LitRev!BE66)</f>
        <v>.</v>
      </c>
      <c r="BF66" s="25" t="str">
        <f>IF(ISBLANK(LitRev!BF66),".",LitRev!BF66)</f>
        <v>.</v>
      </c>
      <c r="BG66" s="25" t="str">
        <f>IF(ISBLANK(LitRev!BG66),".",LitRev!BG66)</f>
        <v>.</v>
      </c>
      <c r="BH66" s="25" t="str">
        <f>IF(ISBLANK(LitRev!BH66),".",LitRev!BH66)</f>
        <v>.</v>
      </c>
      <c r="BI66" s="25" t="str">
        <f>IF(ISBLANK(LitRev!BI66),".",LitRev!BI66)</f>
        <v>.</v>
      </c>
      <c r="BJ66" s="25" t="str">
        <f>IF(ISBLANK(LitRev!BJ66),".",LitRev!BJ66)</f>
        <v>.</v>
      </c>
      <c r="BK66" s="25" t="str">
        <f>IF(ISBLANK(LitRev!BK66),".",LitRev!BK66)</f>
        <v>.</v>
      </c>
      <c r="BL66" s="25" t="str">
        <f>IF(ISBLANK(LitRev!BL66),".",LitRev!BL66)</f>
        <v>.</v>
      </c>
      <c r="BM66" s="25" t="str">
        <f>IF(ISBLANK(LitRev!BM66),".",LitRev!BM66)</f>
        <v>.</v>
      </c>
      <c r="BN66" s="25" t="str">
        <f>IF(ISBLANK(LitRev!BN66),".",LitRev!BN66)</f>
        <v>.</v>
      </c>
      <c r="BO66" s="25" t="str">
        <f>IF(ISBLANK(LitRev!BO66),".",LitRev!BO66)</f>
        <v>.</v>
      </c>
      <c r="BP66" s="25" t="str">
        <f>IF(ISBLANK(LitRev!BP66),".",LitRev!BP66)</f>
        <v>.</v>
      </c>
      <c r="BQ66" s="25" t="str">
        <f>IF(ISBLANK(LitRev!BQ66),".",LitRev!BQ66)</f>
        <v>.</v>
      </c>
      <c r="BR66" s="25" t="str">
        <f>IF(ISBLANK(LitRev!BR66),".",LitRev!BR66)</f>
        <v>.</v>
      </c>
      <c r="BS66" s="25" t="str">
        <f>IF(ISBLANK(LitRev!BS66),".",LitRev!BS66)</f>
        <v>.</v>
      </c>
      <c r="BT66" s="25" t="str">
        <f>IF(ISBLANK(LitRev!BT66),".",LitRev!BT66)</f>
        <v>.</v>
      </c>
      <c r="BU66" s="25" t="str">
        <f>IF(ISBLANK(LitRev!BU66),".",LitRev!BU66)</f>
        <v>.</v>
      </c>
      <c r="BV66" s="25" t="str">
        <f>IF(ISBLANK(LitRev!BV66),".",LitRev!BV66)</f>
        <v>.</v>
      </c>
      <c r="BW66" s="25" t="str">
        <f>IF(ISBLANK(LitRev!BW66),".",LitRev!BW66)</f>
        <v>.</v>
      </c>
      <c r="BX66" s="25" t="str">
        <f>IF(ISBLANK(LitRev!BX66),".",LitRev!BX66)</f>
        <v>.</v>
      </c>
      <c r="BY66" s="25" t="str">
        <f>IF(ISBLANK(LitRev!BY66),".",LitRev!BY66)</f>
        <v>.</v>
      </c>
      <c r="BZ66" s="25" t="str">
        <f>IF(ISBLANK(LitRev!BZ66),".",LitRev!BZ66)</f>
        <v>.</v>
      </c>
      <c r="CA66" s="25" t="str">
        <f>IF(ISBLANK(LitRev!CA66),".",LitRev!CA66)</f>
        <v>.</v>
      </c>
      <c r="CB66" s="25" t="str">
        <f>IF(ISBLANK(LitRev!CB66),".",LitRev!CB66)</f>
        <v>.</v>
      </c>
      <c r="CC66" s="25" t="str">
        <f>IF(ISBLANK(LitRev!CC66),".",LitRev!CC66)</f>
        <v>.</v>
      </c>
      <c r="CD66" s="25" t="str">
        <f>IF(ISBLANK(LitRev!CD66),".",LitRev!CD66)</f>
        <v>.</v>
      </c>
      <c r="CE66" s="25" t="str">
        <f>IF(ISBLANK(LitRev!CE66),".",LitRev!CE66)</f>
        <v>.</v>
      </c>
      <c r="CF66" s="25" t="str">
        <f>IF(ISBLANK(LitRev!CF66),".",LitRev!CF66)</f>
        <v>.</v>
      </c>
      <c r="CG66" s="25" t="str">
        <f>IF(ISBLANK(LitRev!CG66),".",LitRev!CG66)</f>
        <v>.</v>
      </c>
      <c r="CH66" s="25" t="str">
        <f>IF(ISBLANK(LitRev!CH66),".",LitRev!CH66)</f>
        <v>.</v>
      </c>
      <c r="CI66" s="25" t="str">
        <f>IF(ISBLANK(LitRev!CI66),".",LitRev!CI66)</f>
        <v>.</v>
      </c>
      <c r="CJ66" s="25" t="str">
        <f>IF(ISBLANK(LitRev!CJ66),".",LitRev!CJ66)</f>
        <v>.</v>
      </c>
      <c r="CK66" s="25" t="str">
        <f>IF(ISBLANK(LitRev!CK66),".",LitRev!CK66)</f>
        <v>.</v>
      </c>
      <c r="CL66" s="25" t="str">
        <f>IF(ISBLANK(LitRev!CL66),".",LitRev!CL66)</f>
        <v>.</v>
      </c>
      <c r="CM66" s="25" t="str">
        <f>IF(ISBLANK(LitRev!CM66),".",LitRev!CM66)</f>
        <v>.</v>
      </c>
      <c r="CN66" s="25" t="str">
        <f>IF(ISBLANK(LitRev!CN66),".",LitRev!CN66)</f>
        <v>.</v>
      </c>
      <c r="CO66" s="25" t="str">
        <f>IF(ISBLANK(LitRev!CO66),".",LitRev!CO66)</f>
        <v>.</v>
      </c>
      <c r="CP66" s="25" t="str">
        <f>IF(ISBLANK(LitRev!CP66),".",LitRev!CP66)</f>
        <v>.</v>
      </c>
      <c r="CQ66" s="25" t="str">
        <f>IF(ISBLANK(LitRev!CQ66),".",LitRev!CQ66)</f>
        <v>.</v>
      </c>
      <c r="CR66" s="25" t="str">
        <f>IF(ISBLANK(LitRev!CR66),".",LitRev!CR66)</f>
        <v>.</v>
      </c>
      <c r="CS66" s="25" t="str">
        <f>IF(ISBLANK(LitRev!CS66),".",LitRev!CS66)</f>
        <v>.</v>
      </c>
      <c r="CT66" s="25" t="str">
        <f>IF(ISBLANK(LitRev!CT66),".",LitRev!CT66)</f>
        <v>.</v>
      </c>
      <c r="CU66" s="25" t="str">
        <f>IF(ISBLANK(LitRev!CU66),".",LitRev!CU66)</f>
        <v>.</v>
      </c>
      <c r="CV66" s="25" t="str">
        <f>IF(ISBLANK(LitRev!CV66),".",LitRev!CV66)</f>
        <v>.</v>
      </c>
      <c r="CW66" s="25" t="str">
        <f>IF(ISBLANK(LitRev!CW66),".",LitRev!CW66)</f>
        <v>.</v>
      </c>
      <c r="CX66" s="25" t="str">
        <f>IF(ISBLANK(LitRev!CX66),".",LitRev!CX66)</f>
        <v>.</v>
      </c>
      <c r="CY66" s="25" t="str">
        <f>IF(ISBLANK(LitRev!CY66),".",LitRev!CY66)</f>
        <v>.</v>
      </c>
      <c r="CZ66" s="25" t="str">
        <f>IF(ISBLANK(LitRev!CZ66),".",LitRev!CZ66)</f>
        <v>.</v>
      </c>
      <c r="DA66" s="25" t="str">
        <f>IF(ISBLANK(LitRev!DA66),".",LitRev!DA66)</f>
        <v>.</v>
      </c>
      <c r="DB66" s="25" t="str">
        <f>IF(ISBLANK(LitRev!DB66),".",LitRev!DB66)</f>
        <v>.</v>
      </c>
      <c r="DC66" s="25" t="str">
        <f>IF(ISBLANK(LitRev!DC66),".",LitRev!DC66)</f>
        <v>.</v>
      </c>
      <c r="DD66" s="25" t="str">
        <f>IF(ISBLANK(LitRev!DD66),".",LitRev!DD66)</f>
        <v>.</v>
      </c>
      <c r="DE66" s="25" t="str">
        <f>IF(ISBLANK(LitRev!DE66),".",LitRev!DE66)</f>
        <v>.</v>
      </c>
      <c r="DF66" s="25" t="str">
        <f>IF(ISBLANK(LitRev!DF66),".",LitRev!DF66)</f>
        <v>.</v>
      </c>
      <c r="DG66" s="25" t="str">
        <f>IF(ISBLANK(LitRev!DG66),".",LitRev!DG66)</f>
        <v>.</v>
      </c>
      <c r="DH66" s="25" t="str">
        <f>IF(ISBLANK(LitRev!DH66),".",LitRev!DH66)</f>
        <v>.</v>
      </c>
      <c r="DI66" s="25" t="str">
        <f>IF(ISBLANK(LitRev!DI66),".",LitRev!DI66)</f>
        <v>.</v>
      </c>
      <c r="DJ66" s="25" t="str">
        <f>IF(ISBLANK(LitRev!DJ66),".",LitRev!DJ66)</f>
        <v>.</v>
      </c>
      <c r="DK66" s="25" t="str">
        <f>IF(ISBLANK(LitRev!DK66),".",LitRev!DK66)</f>
        <v>.</v>
      </c>
      <c r="DL66" s="25" t="str">
        <f>IF(ISBLANK(LitRev!DL66),".",LitRev!DL66)</f>
        <v>.</v>
      </c>
      <c r="DM66" s="25" t="str">
        <f>IF(ISBLANK(LitRev!DM66),".",LitRev!DM66)</f>
        <v>.</v>
      </c>
      <c r="DN66" s="25" t="str">
        <f>IF(ISBLANK(LitRev!DN66),".",LitRev!DN66)</f>
        <v>.</v>
      </c>
      <c r="DO66" s="25" t="str">
        <f>IF(ISBLANK(LitRev!DO66),".",LitRev!DO66)</f>
        <v>.</v>
      </c>
      <c r="DP66" s="25" t="str">
        <f>IF(ISBLANK(LitRev!DP66),".",LitRev!DP66)</f>
        <v>.</v>
      </c>
      <c r="DQ66" s="25" t="str">
        <f>IF(ISBLANK(LitRev!DQ66),".",LitRev!DQ66)</f>
        <v>.</v>
      </c>
      <c r="DR66" s="25" t="str">
        <f>IF(ISBLANK(LitRev!DR66),".",LitRev!DR66)</f>
        <v>.</v>
      </c>
      <c r="DS66" s="25" t="str">
        <f>IF(ISBLANK(LitRev!DS66),".",LitRev!DS66)</f>
        <v>.</v>
      </c>
      <c r="DT66" s="25" t="str">
        <f>IF(ISBLANK(LitRev!DT66),".",LitRev!DT66)</f>
        <v>.</v>
      </c>
      <c r="DU66" s="25" t="str">
        <f>IF(ISBLANK(LitRev!DU66),".",LitRev!DU66)</f>
        <v>.</v>
      </c>
      <c r="DV66" s="25" t="str">
        <f>IF(ISBLANK(LitRev!DV66),".",LitRev!DV66)</f>
        <v>.</v>
      </c>
      <c r="DW66" s="25" t="str">
        <f>IF(ISBLANK(LitRev!DW66),".",LitRev!DW66)</f>
        <v>.</v>
      </c>
      <c r="DX66" s="25" t="str">
        <f>IF(ISBLANK(LitRev!DX66),".",LitRev!DX66)</f>
        <v>.</v>
      </c>
      <c r="DY66" s="25" t="str">
        <f>IF(ISBLANK(LitRev!DY66),".",LitRev!DY66)</f>
        <v>.</v>
      </c>
      <c r="DZ66" s="25" t="str">
        <f>IF(ISBLANK(LitRev!DZ66),".",LitRev!DZ66)</f>
        <v>.</v>
      </c>
      <c r="EA66" s="25" t="str">
        <f>IF(ISBLANK(LitRev!EA66),".",LitRev!EA66)</f>
        <v>.</v>
      </c>
      <c r="EB66" s="25" t="str">
        <f>IF(ISBLANK(LitRev!EB66),".",LitRev!EB66)</f>
        <v>.</v>
      </c>
      <c r="EC66" s="25" t="str">
        <f>IF(ISBLANK(LitRev!EC66),".",LitRev!EC66)</f>
        <v>.</v>
      </c>
      <c r="ED66" s="25" t="str">
        <f>IF(ISBLANK(LitRev!ED66),".",LitRev!ED66)</f>
        <v>.</v>
      </c>
      <c r="EE66" s="25" t="str">
        <f>IF(ISBLANK(LitRev!EE66),".",LitRev!EE66)</f>
        <v>.</v>
      </c>
      <c r="EF66" s="25" t="str">
        <f>IF(ISBLANK(LitRev!EF66),".",LitRev!EF66)</f>
        <v>.</v>
      </c>
      <c r="EG66" s="25" t="str">
        <f>IF(ISBLANK(LitRev!EG66),".",LitRev!EG66)</f>
        <v>.</v>
      </c>
      <c r="EH66" s="25" t="str">
        <f>IF(ISBLANK(LitRev!EH66),".",LitRev!EH66)</f>
        <v>.</v>
      </c>
      <c r="EI66" s="25" t="str">
        <f>IF(ISBLANK(LitRev!EI66),".",LitRev!EI66)</f>
        <v>.</v>
      </c>
      <c r="EJ66" s="25" t="str">
        <f>IF(ISBLANK(LitRev!EJ66),".",LitRev!EJ66)</f>
        <v>.</v>
      </c>
      <c r="EK66" s="25" t="str">
        <f>IF(ISBLANK(LitRev!EK66),".",LitRev!EK66)</f>
        <v>.</v>
      </c>
      <c r="EL66" s="25" t="str">
        <f>IF(ISBLANK(LitRev!EL66),".",LitRev!EL66)</f>
        <v>.</v>
      </c>
      <c r="EM66" s="25" t="str">
        <f>IF(ISBLANK(LitRev!EM66),".",LitRev!EM66)</f>
        <v>.</v>
      </c>
      <c r="EN66" s="25" t="str">
        <f>IF(ISBLANK(LitRev!EN66),".",LitRev!EN66)</f>
        <v>.</v>
      </c>
      <c r="EO66" s="25" t="str">
        <f>IF(ISBLANK(LitRev!EO66),".",LitRev!EO66)</f>
        <v>.</v>
      </c>
      <c r="EP66" s="25" t="str">
        <f>IF(ISBLANK(LitRev!EP66),".",LitRev!EP66)</f>
        <v>.</v>
      </c>
      <c r="EQ66" s="25" t="str">
        <f>IF(ISBLANK(LitRev!EQ66),".",LitRev!EQ66)</f>
        <v>.</v>
      </c>
      <c r="ER66" s="25" t="str">
        <f>IF(ISBLANK(LitRev!ER66),".",LitRev!ER66)</f>
        <v>.</v>
      </c>
      <c r="ES66" s="25" t="str">
        <f>IF(ISBLANK(LitRev!ES66),".",LitRev!ES66)</f>
        <v>.</v>
      </c>
      <c r="ET66" s="25" t="str">
        <f>IF(ISBLANK(LitRev!ET66),".",LitRev!ET66)</f>
        <v>.</v>
      </c>
      <c r="EU66" s="25" t="str">
        <f>IF(ISBLANK(LitRev!EU66),".",LitRev!EU66)</f>
        <v>.</v>
      </c>
      <c r="EV66" s="25" t="str">
        <f>IF(ISBLANK(LitRev!EV66),".",LitRev!EV66)</f>
        <v>.</v>
      </c>
      <c r="EW66" s="25" t="str">
        <f>IF(ISBLANK(LitRev!EW66),".",LitRev!EW66)</f>
        <v>.</v>
      </c>
      <c r="EX66" s="25" t="str">
        <f>IF(ISBLANK(LitRev!EX66),".",LitRev!EX66)</f>
        <v>.</v>
      </c>
      <c r="EY66" s="25" t="str">
        <f>IF(ISBLANK(LitRev!EY66),".",LitRev!EY66)</f>
        <v>.</v>
      </c>
      <c r="EZ66" s="25" t="str">
        <f>IF(ISBLANK(LitRev!EZ66),".",LitRev!EZ66)</f>
        <v>.</v>
      </c>
      <c r="FA66" s="25" t="str">
        <f>IF(ISBLANK(LitRev!FA66),".",LitRev!FA66)</f>
        <v>.</v>
      </c>
      <c r="FB66" s="25" t="str">
        <f>IF(ISBLANK(LitRev!FB66),".",LitRev!FB66)</f>
        <v>.</v>
      </c>
      <c r="FC66" s="25" t="str">
        <f>IF(ISBLANK(LitRev!FC66),".",LitRev!FC66)</f>
        <v>.</v>
      </c>
      <c r="FD66" s="25" t="str">
        <f>IF(ISBLANK(LitRev!FD66),".",LitRev!FD66)</f>
        <v>.</v>
      </c>
      <c r="FE66" s="25" t="str">
        <f>IF(ISBLANK(LitRev!FE66),".",LitRev!FE66)</f>
        <v>.</v>
      </c>
      <c r="FF66" s="25" t="str">
        <f>IF(ISBLANK(LitRev!FF66),".",LitRev!FF66)</f>
        <v>.</v>
      </c>
      <c r="FG66" s="25" t="str">
        <f>IF(ISBLANK(LitRev!FG66),".",LitRev!FG66)</f>
        <v>.</v>
      </c>
      <c r="FH66" s="25" t="str">
        <f>IF(ISBLANK(LitRev!FH66),".",LitRev!FH66)</f>
        <v>.</v>
      </c>
      <c r="FI66" s="25" t="str">
        <f>IF(ISBLANK(LitRev!FI66),".",LitRev!FI66)</f>
        <v>.</v>
      </c>
      <c r="FJ66" s="25" t="str">
        <f>IF(ISBLANK(LitRev!FJ66),".",LitRev!FJ66)</f>
        <v>.</v>
      </c>
      <c r="FK66" s="25" t="str">
        <f>IF(ISBLANK(LitRev!FK66),".",LitRev!FK66)</f>
        <v>.</v>
      </c>
      <c r="FL66" s="25" t="str">
        <f>IF(ISBLANK(LitRev!FL66),".",LitRev!FL66)</f>
        <v>.</v>
      </c>
      <c r="FM66" s="25" t="str">
        <f>IF(ISBLANK(LitRev!FM66),".",LitRev!FM66)</f>
        <v>.</v>
      </c>
      <c r="FN66" s="25" t="str">
        <f>IF(ISBLANK(LitRev!FN66),".",LitRev!FN66)</f>
        <v>.</v>
      </c>
      <c r="FO66" s="25" t="str">
        <f>IF(ISBLANK(LitRev!FO66),".",LitRev!FO66)</f>
        <v>.</v>
      </c>
      <c r="FP66" s="25" t="str">
        <f>IF(ISBLANK(LitRev!FP66),".",LitRev!FP66)</f>
        <v>.</v>
      </c>
      <c r="FQ66" s="25" t="str">
        <f>IF(ISBLANK(LitRev!FQ66),".",LitRev!FQ66)</f>
        <v>.</v>
      </c>
      <c r="FR66" s="25" t="str">
        <f>IF(ISBLANK(LitRev!FR66),".",LitRev!FR66)</f>
        <v>.</v>
      </c>
      <c r="FS66" s="25" t="str">
        <f>IF(ISBLANK(LitRev!FS66),".",LitRev!FS66)</f>
        <v>.</v>
      </c>
      <c r="FT66" s="25" t="str">
        <f>IF(ISBLANK(LitRev!FT66),".",LitRev!FT66)</f>
        <v>.</v>
      </c>
      <c r="FU66" s="25" t="str">
        <f>IF(ISBLANK(LitRev!FU66),".",LitRev!FU66)</f>
        <v>.</v>
      </c>
      <c r="FV66" s="25" t="str">
        <f>IF(ISBLANK(LitRev!FV66),".",LitRev!FV66)</f>
        <v>.</v>
      </c>
      <c r="FW66" s="25" t="str">
        <f>IF(ISBLANK(LitRev!FW66),".",LitRev!FW66)</f>
        <v>.</v>
      </c>
      <c r="FX66" s="25" t="str">
        <f>IF(ISBLANK(LitRev!FX66),".",LitRev!FX66)</f>
        <v>.</v>
      </c>
      <c r="FY66" s="25" t="str">
        <f>IF(ISBLANK(LitRev!FY66),".",LitRev!FY66)</f>
        <v>.</v>
      </c>
      <c r="FZ66" s="25" t="str">
        <f>IF(ISBLANK(LitRev!FZ66),".",LitRev!FZ66)</f>
        <v>.</v>
      </c>
      <c r="GA66" s="25" t="str">
        <f>IF(ISBLANK(LitRev!GA66),".",LitRev!GA66)</f>
        <v>.</v>
      </c>
      <c r="GB66" s="25" t="str">
        <f>IF(ISBLANK(LitRev!GB66),".",LitRev!GB66)</f>
        <v>.</v>
      </c>
      <c r="GC66" s="25" t="str">
        <f>IF(ISBLANK(LitRev!GC66),".",LitRev!GC66)</f>
        <v>.</v>
      </c>
      <c r="GD66" s="25" t="str">
        <f>IF(ISBLANK(LitRev!GD66),".",LitRev!GD66)</f>
        <v>.</v>
      </c>
      <c r="GE66" s="25" t="str">
        <f>IF(ISBLANK(LitRev!GE66),".",LitRev!GE66)</f>
        <v>.</v>
      </c>
      <c r="GF66" s="25" t="str">
        <f>IF(ISBLANK(LitRev!GF66),".",LitRev!GF66)</f>
        <v>.</v>
      </c>
      <c r="GG66" s="25" t="str">
        <f>IF(ISBLANK(LitRev!GG66),".",LitRev!GG66)</f>
        <v>.</v>
      </c>
      <c r="GH66" s="25" t="str">
        <f>IF(ISBLANK(LitRev!GH66),".",LitRev!GH66)</f>
        <v>.</v>
      </c>
      <c r="GI66" s="25" t="str">
        <f>IF(ISBLANK(LitRev!GI66),".",LitRev!GI66)</f>
        <v>.</v>
      </c>
      <c r="GJ66" s="25" t="str">
        <f>IF(ISBLANK(LitRev!GJ66),".",LitRev!GJ66)</f>
        <v>.</v>
      </c>
      <c r="GK66" s="25" t="str">
        <f>IF(ISBLANK(LitRev!GK66),".",LitRev!GK66)</f>
        <v>.</v>
      </c>
      <c r="GL66" s="25" t="str">
        <f>IF(ISBLANK(LitRev!GL66),".",LitRev!GL66)</f>
        <v>.</v>
      </c>
      <c r="GM66" s="25" t="str">
        <f>IF(ISBLANK(LitRev!GM66),".",LitRev!GM66)</f>
        <v>.</v>
      </c>
      <c r="GN66" s="25" t="str">
        <f>IF(ISBLANK(LitRev!GN66),".",LitRev!GN66)</f>
        <v>.</v>
      </c>
      <c r="GO66" s="25" t="str">
        <f>IF(ISBLANK(LitRev!GO66),".",LitRev!GO66)</f>
        <v>.</v>
      </c>
      <c r="GP66" s="25" t="str">
        <f>IF(ISBLANK(LitRev!GP66),".",LitRev!GP66)</f>
        <v>.</v>
      </c>
      <c r="GQ66" s="25" t="str">
        <f>IF(ISBLANK(LitRev!GQ66),".",LitRev!GQ66)</f>
        <v>.</v>
      </c>
      <c r="GR66" s="25" t="str">
        <f>IF(ISBLANK(LitRev!GR66),".",LitRev!GR66)</f>
        <v>.</v>
      </c>
      <c r="GS66" s="25" t="str">
        <f>IF(ISBLANK(LitRev!GS66),".",LitRev!GS66)</f>
        <v>.</v>
      </c>
      <c r="GT66" s="25" t="str">
        <f>IF(ISBLANK(LitRev!GT66),".",LitRev!GT66)</f>
        <v>.</v>
      </c>
      <c r="GU66" s="25" t="str">
        <f>IF(ISBLANK(LitRev!GU66),".",LitRev!GU66)</f>
        <v>.</v>
      </c>
      <c r="GV66" s="25" t="str">
        <f>IF(ISBLANK(LitRev!GV66),".",LitRev!GV66)</f>
        <v>.</v>
      </c>
      <c r="GW66" s="25" t="str">
        <f>IF(ISBLANK(LitRev!GW66),".",LitRev!GW66)</f>
        <v>.</v>
      </c>
      <c r="GX66" s="25" t="str">
        <f>IF(ISBLANK(LitRev!GX66),".",LitRev!GX66)</f>
        <v>.</v>
      </c>
      <c r="GY66" s="25" t="str">
        <f>IF(ISBLANK(LitRev!GY66),".",LitRev!GY66)</f>
        <v>.</v>
      </c>
      <c r="GZ66" s="25" t="str">
        <f>IF(ISBLANK(LitRev!GZ66),".",LitRev!GZ66)</f>
        <v>.</v>
      </c>
      <c r="HA66" s="25" t="str">
        <f>IF(ISBLANK(LitRev!HA66),".",LitRev!HA66)</f>
        <v>.</v>
      </c>
      <c r="HB66" s="25" t="str">
        <f>IF(ISBLANK(LitRev!HB66),".",LitRev!HB66)</f>
        <v>.</v>
      </c>
      <c r="HC66" s="25" t="str">
        <f>IF(ISBLANK(LitRev!HC66),".",LitRev!HC66)</f>
        <v>.</v>
      </c>
      <c r="HD66" s="25" t="str">
        <f>IF(ISBLANK(LitRev!HD66),".",LitRev!HD66)</f>
        <v>.</v>
      </c>
      <c r="HE66" s="25" t="str">
        <f>IF(ISBLANK(LitRev!HE66),".",LitRev!HE66)</f>
        <v>.</v>
      </c>
      <c r="HF66" s="25" t="str">
        <f>IF(ISBLANK(LitRev!HF66),".",LitRev!HF66)</f>
        <v>.</v>
      </c>
      <c r="HG66" s="25" t="str">
        <f>IF(ISBLANK(LitRev!HG66),".",LitRev!HG66)</f>
        <v>.</v>
      </c>
      <c r="HH66" s="25" t="str">
        <f>IF(ISBLANK(LitRev!HH66),".",LitRev!HH66)</f>
        <v>.</v>
      </c>
      <c r="HI66" s="25" t="str">
        <f>IF(ISBLANK(LitRev!HI66),".",LitRev!HI66)</f>
        <v>.</v>
      </c>
      <c r="HJ66" s="25" t="str">
        <f>IF(ISBLANK(LitRev!HJ66),".",LitRev!HJ66)</f>
        <v>.</v>
      </c>
      <c r="HK66" s="25" t="str">
        <f>IF(ISBLANK(LitRev!HK66),".",LitRev!HK66)</f>
        <v>.</v>
      </c>
      <c r="HL66" s="25" t="str">
        <f>IF(ISBLANK(LitRev!HL66),".",LitRev!HL66)</f>
        <v>.</v>
      </c>
      <c r="HM66" s="25" t="str">
        <f>IF(ISBLANK(LitRev!HM66),".",LitRev!HM66)</f>
        <v>.</v>
      </c>
      <c r="HN66" s="25" t="str">
        <f>IF(ISBLANK(LitRev!HN66),".",LitRev!HN66)</f>
        <v>.</v>
      </c>
      <c r="HO66" s="25" t="str">
        <f>IF(ISBLANK(LitRev!HO66),".",LitRev!HO66)</f>
        <v>.</v>
      </c>
      <c r="HP66" s="25" t="str">
        <f>IF(ISBLANK(LitRev!HP66),".",LitRev!HP66)</f>
        <v>.</v>
      </c>
      <c r="HQ66" s="25" t="str">
        <f>IF(ISBLANK(LitRev!HQ66),".",LitRev!HQ66)</f>
        <v>.</v>
      </c>
      <c r="HR66" s="25" t="str">
        <f>IF(ISBLANK(LitRev!HR66),".",LitRev!HR66)</f>
        <v>.</v>
      </c>
      <c r="HS66" s="25" t="str">
        <f>IF(ISBLANK(LitRev!HS66),".",LitRev!HS66)</f>
        <v>.</v>
      </c>
      <c r="HT66" s="25" t="str">
        <f>IF(ISBLANK(LitRev!HT66),".",LitRev!HT66)</f>
        <v>.</v>
      </c>
      <c r="HU66" s="25" t="str">
        <f>IF(ISBLANK(LitRev!HU66),".",LitRev!HU66)</f>
        <v>.</v>
      </c>
      <c r="HV66" s="25" t="str">
        <f>IF(ISBLANK(LitRev!HV66),".",LitRev!HV66)</f>
        <v>.</v>
      </c>
      <c r="HW66" s="25" t="str">
        <f>IF(ISBLANK(LitRev!HW66),".",LitRev!HW66)</f>
        <v>.</v>
      </c>
      <c r="HX66" s="25" t="str">
        <f>IF(ISBLANK(LitRev!HX66),".",LitRev!HX66)</f>
        <v>.</v>
      </c>
      <c r="HY66" s="25" t="str">
        <f>IF(ISBLANK(LitRev!HY66),".",LitRev!HY66)</f>
        <v>.</v>
      </c>
      <c r="HZ66" s="25" t="str">
        <f>IF(ISBLANK(LitRev!HZ66),".",LitRev!HZ66)</f>
        <v>.</v>
      </c>
      <c r="IA66" s="25" t="str">
        <f>IF(ISBLANK(LitRev!IA66),".",LitRev!IA66)</f>
        <v>.</v>
      </c>
      <c r="IB66" s="25" t="str">
        <f>IF(ISBLANK(LitRev!IB66),".",LitRev!IB66)</f>
        <v>.</v>
      </c>
      <c r="IC66" s="25" t="str">
        <f>IF(ISBLANK(LitRev!IC66),".",LitRev!IC66)</f>
        <v>.</v>
      </c>
      <c r="ID66" s="25" t="str">
        <f>IF(ISBLANK(LitRev!ID66),".",LitRev!ID66)</f>
        <v>.</v>
      </c>
      <c r="IE66" s="25" t="str">
        <f>IF(ISBLANK(LitRev!IE66),".",LitRev!IE66)</f>
        <v>.</v>
      </c>
      <c r="IF66" s="25" t="str">
        <f>IF(ISBLANK(LitRev!IF66),".",LitRev!IF66)</f>
        <v>.</v>
      </c>
      <c r="IG66" s="25" t="str">
        <f>IF(ISBLANK(LitRev!IG66),".",LitRev!IG66)</f>
        <v>.</v>
      </c>
      <c r="IH66" s="25" t="str">
        <f>IF(ISBLANK(LitRev!IH66),".",LitRev!IH66)</f>
        <v>.</v>
      </c>
      <c r="II66" s="25" t="str">
        <f>IF(ISBLANK(LitRev!II66),".",LitRev!II66)</f>
        <v>.</v>
      </c>
      <c r="IJ66" s="25" t="str">
        <f>IF(ISBLANK(LitRev!IJ66),".",LitRev!IJ66)</f>
        <v>.</v>
      </c>
      <c r="IK66" s="25" t="str">
        <f>IF(ISBLANK(LitRev!IK66),".",LitRev!IK66)</f>
        <v>.</v>
      </c>
      <c r="IL66" s="25" t="str">
        <f>IF(ISBLANK(LitRev!IL66),".",LitRev!IL66)</f>
        <v>.</v>
      </c>
      <c r="IM66" s="25" t="str">
        <f>IF(ISBLANK(LitRev!IM66),".",LitRev!IM66)</f>
        <v>.</v>
      </c>
      <c r="IN66" s="25" t="str">
        <f>IF(ISBLANK(LitRev!IN66),".",LitRev!IN66)</f>
        <v>.</v>
      </c>
      <c r="IO66" s="25" t="str">
        <f>IF(ISBLANK(LitRev!IO66),".",LitRev!IO66)</f>
        <v>.</v>
      </c>
      <c r="IP66" s="25" t="str">
        <f>IF(ISBLANK(LitRev!IP66),".",LitRev!IP66)</f>
        <v>.</v>
      </c>
      <c r="IQ66" s="25" t="str">
        <f>IF(ISBLANK(LitRev!IQ66),".",LitRev!IQ66)</f>
        <v>.</v>
      </c>
      <c r="IR66" s="25" t="str">
        <f>IF(ISBLANK(LitRev!IR66),".",LitRev!IR66)</f>
        <v>.</v>
      </c>
      <c r="IS66" s="25" t="str">
        <f>IF(ISBLANK(LitRev!IS66),".",LitRev!IS66)</f>
        <v>.</v>
      </c>
      <c r="IT66" s="25" t="str">
        <f>IF(ISBLANK(LitRev!IT66),".",LitRev!IT66)</f>
        <v>.</v>
      </c>
      <c r="IU66" s="25" t="str">
        <f>IF(ISBLANK(LitRev!IU66),".",LitRev!IU66)</f>
        <v>.</v>
      </c>
      <c r="IV66" s="25" t="str">
        <f>IF(ISBLANK(LitRev!IV66),".",LitRev!IV66)</f>
        <v>.</v>
      </c>
      <c r="IW66" s="25" t="str">
        <f>IF(ISBLANK(LitRev!IW66),".",LitRev!IW66)</f>
        <v>.</v>
      </c>
      <c r="IX66" s="25" t="str">
        <f>IF(ISBLANK(LitRev!IX66),".",LitRev!IX66)</f>
        <v>.</v>
      </c>
      <c r="IY66" s="25" t="str">
        <f>IF(ISBLANK(LitRev!IY66),".",LitRev!IY66)</f>
        <v>.</v>
      </c>
      <c r="IZ66" s="25" t="str">
        <f>IF(ISBLANK(LitRev!IZ66),".",LitRev!IZ66)</f>
        <v>.</v>
      </c>
      <c r="JA66" s="25" t="str">
        <f>IF(ISBLANK(LitRev!JA66),".",LitRev!JA66)</f>
        <v>.</v>
      </c>
      <c r="JB66" s="25" t="str">
        <f>IF(ISBLANK(LitRev!JB66),".",LitRev!JB66)</f>
        <v>.</v>
      </c>
      <c r="JC66" s="25" t="str">
        <f>IF(ISBLANK(LitRev!JC66),".",LitRev!JC66)</f>
        <v>.</v>
      </c>
      <c r="JD66" s="25" t="str">
        <f>IF(ISBLANK(LitRev!JD66),".",LitRev!JD66)</f>
        <v>.</v>
      </c>
      <c r="JE66" s="25" t="str">
        <f>IF(ISBLANK(LitRev!JE66),".",LitRev!JE66)</f>
        <v>.</v>
      </c>
      <c r="JF66" s="25" t="str">
        <f>IF(ISBLANK(LitRev!JF66),".",LitRev!JF66)</f>
        <v>.</v>
      </c>
      <c r="JG66" s="25" t="str">
        <f>IF(ISBLANK(LitRev!JG66),".",LitRev!JG66)</f>
        <v>.</v>
      </c>
      <c r="JH66" s="25" t="str">
        <f>IF(ISBLANK(LitRev!JH66),".",LitRev!JH66)</f>
        <v>.</v>
      </c>
      <c r="JI66" s="25" t="str">
        <f>IF(ISBLANK(LitRev!JI66),".",LitRev!JI66)</f>
        <v>.</v>
      </c>
      <c r="JJ66" s="25" t="str">
        <f>IF(ISBLANK(LitRev!JJ66),".",LitRev!JJ66)</f>
        <v>.</v>
      </c>
      <c r="JK66" s="25" t="str">
        <f>IF(ISBLANK(LitRev!JK66),".",LitRev!JK66)</f>
        <v>.</v>
      </c>
      <c r="JL66" s="25" t="str">
        <f>IF(ISBLANK(LitRev!JL66),".",LitRev!JL66)</f>
        <v>.</v>
      </c>
      <c r="JM66" s="25" t="str">
        <f>IF(ISBLANK(LitRev!JM66),".",LitRev!JM66)</f>
        <v>.</v>
      </c>
      <c r="JN66" s="25" t="str">
        <f>IF(ISBLANK(LitRev!JN66),".",LitRev!JN66)</f>
        <v>.</v>
      </c>
      <c r="JO66" s="25" t="str">
        <f>IF(ISBLANK(LitRev!JO66),".",LitRev!JO66)</f>
        <v>.</v>
      </c>
      <c r="JP66" s="25" t="str">
        <f>IF(ISBLANK(LitRev!JP66),".",LitRev!JP66)</f>
        <v>.</v>
      </c>
      <c r="JQ66" s="25" t="str">
        <f>IF(ISBLANK(LitRev!JQ66),".",LitRev!JQ66)</f>
        <v>.</v>
      </c>
      <c r="JR66" s="25" t="str">
        <f>IF(ISBLANK(LitRev!JR66),".",LitRev!JR66)</f>
        <v>.</v>
      </c>
      <c r="JS66" s="25" t="str">
        <f>IF(ISBLANK(LitRev!JS66),".",LitRev!JS66)</f>
        <v>.</v>
      </c>
      <c r="JT66" s="25" t="str">
        <f>IF(ISBLANK(LitRev!JT66),".",LitRev!JT66)</f>
        <v>.</v>
      </c>
      <c r="JU66" s="25" t="str">
        <f>IF(ISBLANK(LitRev!JU66),".",LitRev!JU66)</f>
        <v>.</v>
      </c>
      <c r="JV66" s="25" t="str">
        <f>IF(ISBLANK(LitRev!JV66),".",LitRev!JV66)</f>
        <v>.</v>
      </c>
      <c r="JW66" s="25" t="str">
        <f>IF(ISBLANK(LitRev!JW66),".",LitRev!JW66)</f>
        <v>.</v>
      </c>
      <c r="JX66" s="25" t="str">
        <f>IF(ISBLANK(LitRev!JX66),".",LitRev!JX66)</f>
        <v>.</v>
      </c>
      <c r="JY66" s="25" t="str">
        <f>IF(ISBLANK(LitRev!JY66),".",LitRev!JY66)</f>
        <v>.</v>
      </c>
      <c r="JZ66" s="25" t="str">
        <f>IF(ISBLANK(LitRev!JZ66),".",LitRev!JZ66)</f>
        <v>.</v>
      </c>
      <c r="KA66" s="25" t="str">
        <f>IF(ISBLANK(LitRev!KA66),".",LitRev!KA66)</f>
        <v>.</v>
      </c>
      <c r="KB66" s="25" t="str">
        <f>IF(ISBLANK(LitRev!KB66),".",LitRev!KB66)</f>
        <v>.</v>
      </c>
      <c r="KC66" s="25" t="str">
        <f>IF(ISBLANK(LitRev!KC66),".",LitRev!KC66)</f>
        <v>.</v>
      </c>
      <c r="KD66" s="25" t="str">
        <f>IF(ISBLANK(LitRev!KD66),".",LitRev!KD66)</f>
        <v>.</v>
      </c>
      <c r="KE66" s="25" t="str">
        <f>IF(ISBLANK(LitRev!KE66),".",LitRev!KE66)</f>
        <v>.</v>
      </c>
      <c r="KF66" s="25" t="str">
        <f>IF(ISBLANK(LitRev!KF66),".",LitRev!KF66)</f>
        <v>.</v>
      </c>
      <c r="KG66" s="25" t="str">
        <f>IF(ISBLANK(LitRev!KG66),".",LitRev!KG66)</f>
        <v>.</v>
      </c>
      <c r="KH66" s="25" t="str">
        <f>IF(ISBLANK(LitRev!KH66),".",LitRev!KH66)</f>
        <v>.</v>
      </c>
      <c r="KI66" s="25" t="str">
        <f>IF(ISBLANK(LitRev!KI66),".",LitRev!KI66)</f>
        <v>.</v>
      </c>
      <c r="KJ66" s="25" t="str">
        <f>IF(ISBLANK(LitRev!KJ66),".",LitRev!KJ66)</f>
        <v>.</v>
      </c>
      <c r="KK66" s="25" t="str">
        <f>IF(ISBLANK(LitRev!KK66),".",LitRev!KK66)</f>
        <v>.</v>
      </c>
      <c r="KL66" s="25" t="str">
        <f>IF(ISBLANK(LitRev!KL66),".",LitRev!KL66)</f>
        <v>.</v>
      </c>
      <c r="KM66" s="25" t="str">
        <f>IF(ISBLANK(LitRev!KM66),".",LitRev!KM66)</f>
        <v>.</v>
      </c>
      <c r="KN66" s="25" t="str">
        <f>IF(ISBLANK(LitRev!KN66),".",LitRev!KN66)</f>
        <v>.</v>
      </c>
      <c r="KO66" s="25" t="str">
        <f>IF(ISBLANK(LitRev!KO66),".",LitRev!KO66)</f>
        <v>.</v>
      </c>
      <c r="KP66" s="25" t="str">
        <f>IF(ISBLANK(LitRev!KP66),".",LitRev!KP66)</f>
        <v>.</v>
      </c>
      <c r="KQ66" s="25" t="str">
        <f>IF(ISBLANK(LitRev!KQ66),".",LitRev!KQ66)</f>
        <v>.</v>
      </c>
      <c r="KR66" s="25" t="str">
        <f>IF(ISBLANK(LitRev!KR66),".",LitRev!KR66)</f>
        <v>.</v>
      </c>
      <c r="KS66" s="25" t="str">
        <f>IF(ISBLANK(LitRev!KS66),".",LitRev!KS66)</f>
        <v>.</v>
      </c>
      <c r="KT66" s="25" t="str">
        <f>IF(ISBLANK(LitRev!KT66),".",LitRev!KT66)</f>
        <v>.</v>
      </c>
      <c r="KU66" s="25" t="str">
        <f>IF(ISBLANK(LitRev!KU66),".",LitRev!KU66)</f>
        <v>.</v>
      </c>
      <c r="KV66" s="25" t="str">
        <f>IF(ISBLANK(LitRev!KV66),".",LitRev!KV66)</f>
        <v>.</v>
      </c>
      <c r="KW66" s="25" t="str">
        <f>IF(ISBLANK(LitRev!KW66),".",LitRev!KW66)</f>
        <v>.</v>
      </c>
      <c r="KX66" s="25" t="str">
        <f>IF(ISBLANK(LitRev!KX66),".",LitRev!KX66)</f>
        <v>.</v>
      </c>
      <c r="KY66" s="25" t="str">
        <f>IF(ISBLANK(LitRev!KY66),".",LitRev!KY66)</f>
        <v>.</v>
      </c>
      <c r="KZ66" s="25" t="str">
        <f>IF(ISBLANK(LitRev!KZ66),".",LitRev!KZ66)</f>
        <v>.</v>
      </c>
      <c r="LA66" s="25" t="str">
        <f>IF(ISBLANK(LitRev!LA66),".",LitRev!LA66)</f>
        <v>.</v>
      </c>
      <c r="LB66" s="25" t="str">
        <f>IF(ISBLANK(LitRev!LB66),".",LitRev!LB66)</f>
        <v>.</v>
      </c>
      <c r="LC66" s="25" t="str">
        <f>IF(ISBLANK(LitRev!LC66),".",LitRev!LC66)</f>
        <v>.</v>
      </c>
      <c r="LD66" s="25" t="str">
        <f>IF(ISBLANK(LitRev!LD66),".",LitRev!LD66)</f>
        <v>.</v>
      </c>
      <c r="LE66" s="25" t="str">
        <f>IF(ISBLANK(LitRev!LE66),".",LitRev!LE66)</f>
        <v>.</v>
      </c>
      <c r="LF66" s="25" t="str">
        <f>IF(ISBLANK(LitRev!LF66),".",LitRev!LF66)</f>
        <v>.</v>
      </c>
      <c r="LG66" s="25" t="str">
        <f>IF(ISBLANK(LitRev!LG66),".",LitRev!LG66)</f>
        <v>.</v>
      </c>
      <c r="LH66" s="25" t="str">
        <f>IF(ISBLANK(LitRev!LH66),".",LitRev!LH66)</f>
        <v>.</v>
      </c>
      <c r="LI66" s="25" t="str">
        <f>IF(ISBLANK(LitRev!LI66),".",LitRev!LI66)</f>
        <v>.</v>
      </c>
      <c r="LJ66" s="25" t="str">
        <f>IF(ISBLANK(LitRev!LJ66),".",LitRev!LJ66)</f>
        <v>.</v>
      </c>
      <c r="LK66" s="25" t="str">
        <f>IF(ISBLANK(LitRev!LK66),".",LitRev!LK66)</f>
        <v>.</v>
      </c>
      <c r="LL66" s="25" t="str">
        <f>IF(ISBLANK(LitRev!LL66),".",LitRev!LL66)</f>
        <v>.</v>
      </c>
      <c r="LM66" s="25" t="str">
        <f>IF(ISBLANK(LitRev!LM66),".",LitRev!LM66)</f>
        <v>.</v>
      </c>
      <c r="LN66" s="25" t="str">
        <f>IF(ISBLANK(LitRev!LN66),".",LitRev!LN66)</f>
        <v>.</v>
      </c>
      <c r="LO66" s="25" t="str">
        <f>IF(ISBLANK(LitRev!LO66),".",LitRev!LO66)</f>
        <v>.</v>
      </c>
      <c r="LP66" s="25" t="str">
        <f>IF(ISBLANK(LitRev!LP66),".",LitRev!LP66)</f>
        <v>.</v>
      </c>
      <c r="LQ66" s="25" t="str">
        <f>IF(ISBLANK(LitRev!LQ66),".",LitRev!LQ66)</f>
        <v>.</v>
      </c>
      <c r="LR66" s="25" t="str">
        <f>IF(ISBLANK(LitRev!LR66),".",LitRev!LR66)</f>
        <v>.</v>
      </c>
      <c r="LS66" s="25" t="str">
        <f>IF(ISBLANK(LitRev!LS66),".",LitRev!LS66)</f>
        <v>.</v>
      </c>
      <c r="LT66" s="25" t="str">
        <f>IF(ISBLANK(LitRev!LT66),".",LitRev!LT66)</f>
        <v>.</v>
      </c>
      <c r="LU66" s="25" t="str">
        <f>IF(ISBLANK(LitRev!LU66),".",LitRev!LU66)</f>
        <v>.</v>
      </c>
      <c r="LV66" s="25" t="str">
        <f>IF(ISBLANK(LitRev!LV66),".",LitRev!LV66)</f>
        <v>.</v>
      </c>
      <c r="LW66" s="25" t="str">
        <f>IF(ISBLANK(LitRev!LW66),".",LitRev!LW66)</f>
        <v>.</v>
      </c>
      <c r="LX66" s="25" t="str">
        <f>IF(ISBLANK(LitRev!LX66),".",LitRev!LX66)</f>
        <v>.</v>
      </c>
      <c r="LY66" s="25" t="str">
        <f>IF(ISBLANK(LitRev!LY66),".",LitRev!LY66)</f>
        <v>.</v>
      </c>
      <c r="LZ66" s="25" t="str">
        <f>IF(ISBLANK(LitRev!LZ66),".",LitRev!LZ66)</f>
        <v>.</v>
      </c>
      <c r="MA66" s="25" t="str">
        <f>IF(ISBLANK(LitRev!MA66),".",LitRev!MA66)</f>
        <v>.</v>
      </c>
      <c r="MB66" s="25" t="str">
        <f>IF(ISBLANK(LitRev!MB66),".",LitRev!MB66)</f>
        <v>.</v>
      </c>
      <c r="MC66" s="25" t="str">
        <f>IF(ISBLANK(LitRev!MC66),".",LitRev!MC66)</f>
        <v>.</v>
      </c>
      <c r="MD66" s="25" t="str">
        <f>IF(ISBLANK(LitRev!MD66),".",LitRev!MD66)</f>
        <v>.</v>
      </c>
      <c r="ME66" s="25" t="str">
        <f>IF(ISBLANK(LitRev!ME66),".",LitRev!ME66)</f>
        <v>.</v>
      </c>
      <c r="MF66" s="25" t="str">
        <f>IF(ISBLANK(LitRev!MF66),".",LitRev!MF66)</f>
        <v>.</v>
      </c>
      <c r="MG66" s="25" t="str">
        <f>IF(ISBLANK(LitRev!MG66),".",LitRev!MG66)</f>
        <v>.</v>
      </c>
      <c r="MH66" s="25" t="str">
        <f>IF(ISBLANK(LitRev!MH66),".",LitRev!MH66)</f>
        <v>.</v>
      </c>
      <c r="MI66" s="25" t="str">
        <f>IF(ISBLANK(LitRev!MI66),".",LitRev!MI66)</f>
        <v>.</v>
      </c>
      <c r="MJ66" s="25" t="str">
        <f>IF(ISBLANK(LitRev!MJ66),".",LitRev!MJ66)</f>
        <v>.</v>
      </c>
      <c r="MK66" s="25" t="str">
        <f>IF(ISBLANK(LitRev!MK66),".",LitRev!MK66)</f>
        <v>.</v>
      </c>
      <c r="ML66" s="25" t="str">
        <f>IF(ISBLANK(LitRev!ML66),".",LitRev!ML66)</f>
        <v>.</v>
      </c>
      <c r="MM66" s="25" t="str">
        <f>IF(ISBLANK(LitRev!MM66),".",LitRev!MM66)</f>
        <v>.</v>
      </c>
      <c r="MN66" s="25" t="str">
        <f>IF(ISBLANK(LitRev!MN66),".",LitRev!MN66)</f>
        <v>.</v>
      </c>
      <c r="MO66" s="25" t="str">
        <f>IF(ISBLANK(LitRev!MO66),".",LitRev!MO66)</f>
        <v>.</v>
      </c>
      <c r="MP66" s="25" t="str">
        <f>IF(ISBLANK(LitRev!MP66),".",LitRev!MP66)</f>
        <v>.</v>
      </c>
      <c r="MQ66" s="25" t="str">
        <f>IF(ISBLANK(LitRev!MQ66),".",LitRev!MQ66)</f>
        <v>.</v>
      </c>
      <c r="MR66" s="25" t="str">
        <f>IF(ISBLANK(LitRev!MR66),".",LitRev!MR66)</f>
        <v>.</v>
      </c>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row>
    <row r="67" spans="1:483" x14ac:dyDescent="0.25">
      <c r="A67" s="65"/>
      <c r="C67" s="25" t="str">
        <f>IF(ISBLANK(LitRev!C67),".",LitRev!C67)</f>
        <v>.</v>
      </c>
      <c r="D67" s="25" t="str">
        <f>IF(ISBLANK(LitRev!D67),".",LitRev!D67)</f>
        <v>.</v>
      </c>
      <c r="E67" s="25" t="str">
        <f>IF(ISBLANK(LitRev!E67),".",LitRev!E67)</f>
        <v>.</v>
      </c>
      <c r="F67" s="25" t="str">
        <f>IF(ISBLANK(LitRev!F67),".",LitRev!F67)</f>
        <v>.</v>
      </c>
      <c r="G67" s="25" t="str">
        <f>IF(ISBLANK(LitRev!G67),".",LitRev!G67)</f>
        <v>.</v>
      </c>
      <c r="H67" s="25" t="str">
        <f>IF(ISBLANK(LitRev!H67),".",LitRev!H67)</f>
        <v>.</v>
      </c>
      <c r="I67" s="25" t="str">
        <f>IF(ISBLANK(LitRev!I67),".",LitRev!I67)</f>
        <v>.</v>
      </c>
      <c r="J67" s="25" t="str">
        <f>IF(ISBLANK(LitRev!J67),".",LitRev!J67)</f>
        <v>.</v>
      </c>
      <c r="K67" s="25" t="str">
        <f>IF(ISBLANK(LitRev!K67),".",LitRev!K67)</f>
        <v>.</v>
      </c>
      <c r="L67" s="25" t="str">
        <f>IF(ISBLANK(LitRev!L67),".",LitRev!L67)</f>
        <v>.</v>
      </c>
      <c r="M67" s="25" t="str">
        <f>IF(ISBLANK(LitRev!M67),".",LitRev!M67)</f>
        <v>.</v>
      </c>
      <c r="N67" s="25" t="str">
        <f>IF(ISBLANK(LitRev!N67),".",LitRev!N67)</f>
        <v>.</v>
      </c>
      <c r="O67" s="25" t="str">
        <f>IF(ISBLANK(LitRev!O67),".",LitRev!O67)</f>
        <v>.</v>
      </c>
      <c r="P67" s="25" t="str">
        <f>IF(ISBLANK(LitRev!P67),".",LitRev!P67)</f>
        <v>.</v>
      </c>
      <c r="Q67" s="25" t="str">
        <f>IF(ISBLANK(LitRev!Q67),".",LitRev!Q67)</f>
        <v>.</v>
      </c>
      <c r="R67" s="25" t="str">
        <f>IF(ISBLANK(LitRev!R67),".",LitRev!R67)</f>
        <v>.</v>
      </c>
      <c r="S67" s="25" t="str">
        <f>IF(ISBLANK(LitRev!S67),".",LitRev!S67)</f>
        <v>.</v>
      </c>
      <c r="T67" s="25" t="str">
        <f>IF(ISBLANK(LitRev!T67),".",LitRev!T67)</f>
        <v>.</v>
      </c>
      <c r="U67" s="25" t="str">
        <f>IF(ISBLANK(LitRev!U67),".",LitRev!U67)</f>
        <v>.</v>
      </c>
      <c r="V67" s="25" t="str">
        <f>IF(ISBLANK(LitRev!V67),".",LitRev!V67)</f>
        <v>.</v>
      </c>
      <c r="W67" s="25" t="str">
        <f>IF(ISBLANK(LitRev!W67),".",LitRev!W67)</f>
        <v>.</v>
      </c>
      <c r="X67" s="25" t="str">
        <f>IF(ISBLANK(LitRev!X67),".",LitRev!X67)</f>
        <v>.</v>
      </c>
      <c r="Y67" s="25" t="str">
        <f>IF(ISBLANK(LitRev!Y67),".",LitRev!Y67)</f>
        <v>.</v>
      </c>
      <c r="Z67" s="25" t="str">
        <f>IF(ISBLANK(LitRev!Z67),".",LitRev!Z67)</f>
        <v>.</v>
      </c>
      <c r="AA67" s="25" t="str">
        <f>IF(ISBLANK(LitRev!AA67),".",LitRev!AA67)</f>
        <v>.</v>
      </c>
      <c r="AB67" s="25" t="str">
        <f>IF(ISBLANK(LitRev!AB67),".",LitRev!AB67)</f>
        <v>.</v>
      </c>
      <c r="AC67" s="25" t="str">
        <f>IF(ISBLANK(LitRev!AC67),".",LitRev!AC67)</f>
        <v>.</v>
      </c>
      <c r="AD67" s="25" t="str">
        <f>IF(ISBLANK(LitRev!AD67),".",LitRev!AD67)</f>
        <v>.</v>
      </c>
      <c r="AE67" s="25" t="str">
        <f>IF(ISBLANK(LitRev!AE67),".",LitRev!AE67)</f>
        <v>.</v>
      </c>
      <c r="AF67" s="25" t="str">
        <f>IF(ISBLANK(LitRev!AF67),".",LitRev!AF67)</f>
        <v>.</v>
      </c>
      <c r="AG67" s="25" t="str">
        <f>IF(ISBLANK(LitRev!AG67),".",LitRev!AG67)</f>
        <v>.</v>
      </c>
      <c r="AH67" s="25" t="str">
        <f>IF(ISBLANK(LitRev!AH67),".",LitRev!AH67)</f>
        <v>.</v>
      </c>
      <c r="AI67" s="25" t="str">
        <f>IF(ISBLANK(LitRev!AI67),".",LitRev!AI67)</f>
        <v>.</v>
      </c>
      <c r="AJ67" s="25" t="str">
        <f>IF(ISBLANK(LitRev!AJ67),".",LitRev!AJ67)</f>
        <v>.</v>
      </c>
      <c r="AK67" s="25" t="str">
        <f>IF(ISBLANK(LitRev!AK67),".",LitRev!AK67)</f>
        <v>.</v>
      </c>
      <c r="AL67" s="25" t="str">
        <f>IF(ISBLANK(LitRev!AL67),".",LitRev!AL67)</f>
        <v>.</v>
      </c>
      <c r="AM67" s="25" t="str">
        <f>IF(ISBLANK(LitRev!AM67),".",LitRev!AM67)</f>
        <v>.</v>
      </c>
      <c r="AN67" s="25" t="str">
        <f>IF(ISBLANK(LitRev!AN67),".",LitRev!AN67)</f>
        <v>.</v>
      </c>
      <c r="AO67" s="25" t="str">
        <f>IF(ISBLANK(LitRev!AO67),".",LitRev!AO67)</f>
        <v>.</v>
      </c>
      <c r="AP67" s="25" t="str">
        <f>IF(ISBLANK(LitRev!AP67),".",LitRev!AP67)</f>
        <v>.</v>
      </c>
      <c r="AQ67" s="25" t="str">
        <f>IF(ISBLANK(LitRev!AQ67),".",LitRev!AQ67)</f>
        <v>.</v>
      </c>
      <c r="AR67" s="25" t="str">
        <f>IF(ISBLANK(LitRev!AR67),".",LitRev!AR67)</f>
        <v>.</v>
      </c>
      <c r="AS67" s="25" t="str">
        <f>IF(ISBLANK(LitRev!AS67),".",LitRev!AS67)</f>
        <v>.</v>
      </c>
      <c r="AT67" s="25" t="str">
        <f>IF(ISBLANK(LitRev!AT67),".",LitRev!AT67)</f>
        <v>.</v>
      </c>
      <c r="AU67" s="25" t="str">
        <f>IF(ISBLANK(LitRev!AU67),".",LitRev!AU67)</f>
        <v>.</v>
      </c>
      <c r="AV67" s="25" t="str">
        <f>IF(ISBLANK(LitRev!AV67),".",LitRev!AV67)</f>
        <v>.</v>
      </c>
      <c r="AW67" s="25" t="str">
        <f>IF(ISBLANK(LitRev!AW67),".",LitRev!AW67)</f>
        <v>.</v>
      </c>
      <c r="AX67" s="25" t="str">
        <f>IF(ISBLANK(LitRev!AX67),".",LitRev!AX67)</f>
        <v>.</v>
      </c>
      <c r="AY67" s="25" t="str">
        <f>IF(ISBLANK(LitRev!AY67),".",LitRev!AY67)</f>
        <v>.</v>
      </c>
      <c r="AZ67" s="25" t="str">
        <f>IF(ISBLANK(LitRev!AZ67),".",LitRev!AZ67)</f>
        <v>.</v>
      </c>
      <c r="BA67" s="25" t="str">
        <f>IF(ISBLANK(LitRev!BA67),".",LitRev!BA67)</f>
        <v>.</v>
      </c>
      <c r="BB67" s="25" t="str">
        <f>IF(ISBLANK(LitRev!BB67),".",LitRev!BB67)</f>
        <v>.</v>
      </c>
      <c r="BC67" s="25" t="str">
        <f>IF(ISBLANK(LitRev!BC67),".",LitRev!BC67)</f>
        <v>.</v>
      </c>
      <c r="BD67" s="25" t="str">
        <f>IF(ISBLANK(LitRev!BD67),".",LitRev!BD67)</f>
        <v>.</v>
      </c>
      <c r="BE67" s="25" t="str">
        <f>IF(ISBLANK(LitRev!BE67),".",LitRev!BE67)</f>
        <v>.</v>
      </c>
      <c r="BF67" s="25" t="str">
        <f>IF(ISBLANK(LitRev!BF67),".",LitRev!BF67)</f>
        <v>.</v>
      </c>
      <c r="BG67" s="25" t="str">
        <f>IF(ISBLANK(LitRev!BG67),".",LitRev!BG67)</f>
        <v>.</v>
      </c>
      <c r="BH67" s="25" t="str">
        <f>IF(ISBLANK(LitRev!BH67),".",LitRev!BH67)</f>
        <v>.</v>
      </c>
      <c r="BI67" s="25" t="str">
        <f>IF(ISBLANK(LitRev!BI67),".",LitRev!BI67)</f>
        <v>.</v>
      </c>
      <c r="BJ67" s="25" t="str">
        <f>IF(ISBLANK(LitRev!BJ67),".",LitRev!BJ67)</f>
        <v>.</v>
      </c>
      <c r="BK67" s="25" t="str">
        <f>IF(ISBLANK(LitRev!BK67),".",LitRev!BK67)</f>
        <v>.</v>
      </c>
      <c r="BL67" s="25" t="str">
        <f>IF(ISBLANK(LitRev!BL67),".",LitRev!BL67)</f>
        <v>.</v>
      </c>
      <c r="BM67" s="25" t="str">
        <f>IF(ISBLANK(LitRev!BM67),".",LitRev!BM67)</f>
        <v>.</v>
      </c>
      <c r="BN67" s="25" t="str">
        <f>IF(ISBLANK(LitRev!BN67),".",LitRev!BN67)</f>
        <v>.</v>
      </c>
      <c r="BO67" s="25" t="str">
        <f>IF(ISBLANK(LitRev!BO67),".",LitRev!BO67)</f>
        <v>.</v>
      </c>
      <c r="BP67" s="25" t="str">
        <f>IF(ISBLANK(LitRev!BP67),".",LitRev!BP67)</f>
        <v>.</v>
      </c>
      <c r="BQ67" s="25" t="str">
        <f>IF(ISBLANK(LitRev!BQ67),".",LitRev!BQ67)</f>
        <v>.</v>
      </c>
      <c r="BR67" s="25" t="str">
        <f>IF(ISBLANK(LitRev!BR67),".",LitRev!BR67)</f>
        <v>.</v>
      </c>
      <c r="BS67" s="25" t="str">
        <f>IF(ISBLANK(LitRev!BS67),".",LitRev!BS67)</f>
        <v>.</v>
      </c>
      <c r="BT67" s="25" t="str">
        <f>IF(ISBLANK(LitRev!BT67),".",LitRev!BT67)</f>
        <v>.</v>
      </c>
      <c r="BU67" s="25" t="str">
        <f>IF(ISBLANK(LitRev!BU67),".",LitRev!BU67)</f>
        <v>.</v>
      </c>
      <c r="BV67" s="25" t="str">
        <f>IF(ISBLANK(LitRev!BV67),".",LitRev!BV67)</f>
        <v>.</v>
      </c>
      <c r="BW67" s="25" t="str">
        <f>IF(ISBLANK(LitRev!BW67),".",LitRev!BW67)</f>
        <v>.</v>
      </c>
      <c r="BX67" s="25" t="str">
        <f>IF(ISBLANK(LitRev!BX67),".",LitRev!BX67)</f>
        <v>.</v>
      </c>
      <c r="BY67" s="25" t="str">
        <f>IF(ISBLANK(LitRev!BY67),".",LitRev!BY67)</f>
        <v>.</v>
      </c>
      <c r="BZ67" s="25" t="str">
        <f>IF(ISBLANK(LitRev!BZ67),".",LitRev!BZ67)</f>
        <v>.</v>
      </c>
      <c r="CA67" s="25" t="str">
        <f>IF(ISBLANK(LitRev!CA67),".",LitRev!CA67)</f>
        <v>.</v>
      </c>
      <c r="CB67" s="25" t="str">
        <f>IF(ISBLANK(LitRev!CB67),".",LitRev!CB67)</f>
        <v>.</v>
      </c>
      <c r="CC67" s="25" t="str">
        <f>IF(ISBLANK(LitRev!CC67),".",LitRev!CC67)</f>
        <v>.</v>
      </c>
      <c r="CD67" s="25" t="str">
        <f>IF(ISBLANK(LitRev!CD67),".",LitRev!CD67)</f>
        <v>.</v>
      </c>
      <c r="CE67" s="25" t="str">
        <f>IF(ISBLANK(LitRev!CE67),".",LitRev!CE67)</f>
        <v>.</v>
      </c>
      <c r="CF67" s="25" t="str">
        <f>IF(ISBLANK(LitRev!CF67),".",LitRev!CF67)</f>
        <v>.</v>
      </c>
      <c r="CG67" s="25" t="str">
        <f>IF(ISBLANK(LitRev!CG67),".",LitRev!CG67)</f>
        <v>.</v>
      </c>
      <c r="CH67" s="25" t="str">
        <f>IF(ISBLANK(LitRev!CH67),".",LitRev!CH67)</f>
        <v>.</v>
      </c>
      <c r="CI67" s="25" t="str">
        <f>IF(ISBLANK(LitRev!CI67),".",LitRev!CI67)</f>
        <v>.</v>
      </c>
      <c r="CJ67" s="25" t="str">
        <f>IF(ISBLANK(LitRev!CJ67),".",LitRev!CJ67)</f>
        <v>.</v>
      </c>
      <c r="CK67" s="25" t="str">
        <f>IF(ISBLANK(LitRev!CK67),".",LitRev!CK67)</f>
        <v>.</v>
      </c>
      <c r="CL67" s="25" t="str">
        <f>IF(ISBLANK(LitRev!CL67),".",LitRev!CL67)</f>
        <v>.</v>
      </c>
      <c r="CM67" s="25" t="str">
        <f>IF(ISBLANK(LitRev!CM67),".",LitRev!CM67)</f>
        <v>.</v>
      </c>
      <c r="CN67" s="25" t="str">
        <f>IF(ISBLANK(LitRev!CN67),".",LitRev!CN67)</f>
        <v>.</v>
      </c>
      <c r="CO67" s="25" t="str">
        <f>IF(ISBLANK(LitRev!CO67),".",LitRev!CO67)</f>
        <v>.</v>
      </c>
      <c r="CP67" s="25" t="str">
        <f>IF(ISBLANK(LitRev!CP67),".",LitRev!CP67)</f>
        <v>.</v>
      </c>
      <c r="CQ67" s="25" t="str">
        <f>IF(ISBLANK(LitRev!CQ67),".",LitRev!CQ67)</f>
        <v>.</v>
      </c>
      <c r="CR67" s="25" t="str">
        <f>IF(ISBLANK(LitRev!CR67),".",LitRev!CR67)</f>
        <v>.</v>
      </c>
      <c r="CS67" s="25" t="str">
        <f>IF(ISBLANK(LitRev!CS67),".",LitRev!CS67)</f>
        <v>.</v>
      </c>
      <c r="CT67" s="25" t="str">
        <f>IF(ISBLANK(LitRev!CT67),".",LitRev!CT67)</f>
        <v>.</v>
      </c>
      <c r="CU67" s="25" t="str">
        <f>IF(ISBLANK(LitRev!CU67),".",LitRev!CU67)</f>
        <v>.</v>
      </c>
      <c r="CV67" s="25" t="str">
        <f>IF(ISBLANK(LitRev!CV67),".",LitRev!CV67)</f>
        <v>.</v>
      </c>
      <c r="CW67" s="25" t="str">
        <f>IF(ISBLANK(LitRev!CW67),".",LitRev!CW67)</f>
        <v>.</v>
      </c>
      <c r="CX67" s="25" t="str">
        <f>IF(ISBLANK(LitRev!CX67),".",LitRev!CX67)</f>
        <v>.</v>
      </c>
      <c r="CY67" s="25" t="str">
        <f>IF(ISBLANK(LitRev!CY67),".",LitRev!CY67)</f>
        <v>.</v>
      </c>
      <c r="CZ67" s="25" t="str">
        <f>IF(ISBLANK(LitRev!CZ67),".",LitRev!CZ67)</f>
        <v>.</v>
      </c>
      <c r="DA67" s="25" t="str">
        <f>IF(ISBLANK(LitRev!DA67),".",LitRev!DA67)</f>
        <v>.</v>
      </c>
      <c r="DB67" s="25" t="str">
        <f>IF(ISBLANK(LitRev!DB67),".",LitRev!DB67)</f>
        <v>.</v>
      </c>
      <c r="DC67" s="25" t="str">
        <f>IF(ISBLANK(LitRev!DC67),".",LitRev!DC67)</f>
        <v>.</v>
      </c>
      <c r="DD67" s="25" t="str">
        <f>IF(ISBLANK(LitRev!DD67),".",LitRev!DD67)</f>
        <v>.</v>
      </c>
      <c r="DE67" s="25" t="str">
        <f>IF(ISBLANK(LitRev!DE67),".",LitRev!DE67)</f>
        <v>.</v>
      </c>
      <c r="DF67" s="25" t="str">
        <f>IF(ISBLANK(LitRev!DF67),".",LitRev!DF67)</f>
        <v>.</v>
      </c>
      <c r="DG67" s="25" t="str">
        <f>IF(ISBLANK(LitRev!DG67),".",LitRev!DG67)</f>
        <v>.</v>
      </c>
      <c r="DH67" s="25" t="str">
        <f>IF(ISBLANK(LitRev!DH67),".",LitRev!DH67)</f>
        <v>.</v>
      </c>
      <c r="DI67" s="25" t="str">
        <f>IF(ISBLANK(LitRev!DI67),".",LitRev!DI67)</f>
        <v>.</v>
      </c>
      <c r="DJ67" s="25" t="str">
        <f>IF(ISBLANK(LitRev!DJ67),".",LitRev!DJ67)</f>
        <v>.</v>
      </c>
      <c r="DK67" s="25" t="str">
        <f>IF(ISBLANK(LitRev!DK67),".",LitRev!DK67)</f>
        <v>.</v>
      </c>
      <c r="DL67" s="25" t="str">
        <f>IF(ISBLANK(LitRev!DL67),".",LitRev!DL67)</f>
        <v>.</v>
      </c>
      <c r="DM67" s="25" t="str">
        <f>IF(ISBLANK(LitRev!DM67),".",LitRev!DM67)</f>
        <v>.</v>
      </c>
      <c r="DN67" s="25" t="str">
        <f>IF(ISBLANK(LitRev!DN67),".",LitRev!DN67)</f>
        <v>.</v>
      </c>
      <c r="DO67" s="25" t="str">
        <f>IF(ISBLANK(LitRev!DO67),".",LitRev!DO67)</f>
        <v>.</v>
      </c>
      <c r="DP67" s="25" t="str">
        <f>IF(ISBLANK(LitRev!DP67),".",LitRev!DP67)</f>
        <v>.</v>
      </c>
      <c r="DQ67" s="25" t="str">
        <f>IF(ISBLANK(LitRev!DQ67),".",LitRev!DQ67)</f>
        <v>.</v>
      </c>
      <c r="DR67" s="25" t="str">
        <f>IF(ISBLANK(LitRev!DR67),".",LitRev!DR67)</f>
        <v>.</v>
      </c>
      <c r="DS67" s="25" t="str">
        <f>IF(ISBLANK(LitRev!DS67),".",LitRev!DS67)</f>
        <v>.</v>
      </c>
      <c r="DT67" s="25" t="str">
        <f>IF(ISBLANK(LitRev!DT67),".",LitRev!DT67)</f>
        <v>.</v>
      </c>
      <c r="DU67" s="25" t="str">
        <f>IF(ISBLANK(LitRev!DU67),".",LitRev!DU67)</f>
        <v>.</v>
      </c>
      <c r="DV67" s="25" t="str">
        <f>IF(ISBLANK(LitRev!DV67),".",LitRev!DV67)</f>
        <v>.</v>
      </c>
      <c r="DW67" s="25" t="str">
        <f>IF(ISBLANK(LitRev!DW67),".",LitRev!DW67)</f>
        <v>.</v>
      </c>
      <c r="DX67" s="25" t="str">
        <f>IF(ISBLANK(LitRev!DX67),".",LitRev!DX67)</f>
        <v>.</v>
      </c>
      <c r="DY67" s="25" t="str">
        <f>IF(ISBLANK(LitRev!DY67),".",LitRev!DY67)</f>
        <v>.</v>
      </c>
      <c r="DZ67" s="25" t="str">
        <f>IF(ISBLANK(LitRev!DZ67),".",LitRev!DZ67)</f>
        <v>.</v>
      </c>
      <c r="EA67" s="25" t="str">
        <f>IF(ISBLANK(LitRev!EA67),".",LitRev!EA67)</f>
        <v>.</v>
      </c>
      <c r="EB67" s="25" t="str">
        <f>IF(ISBLANK(LitRev!EB67),".",LitRev!EB67)</f>
        <v>.</v>
      </c>
      <c r="EC67" s="25" t="str">
        <f>IF(ISBLANK(LitRev!EC67),".",LitRev!EC67)</f>
        <v>.</v>
      </c>
      <c r="ED67" s="25" t="str">
        <f>IF(ISBLANK(LitRev!ED67),".",LitRev!ED67)</f>
        <v>.</v>
      </c>
      <c r="EE67" s="25" t="str">
        <f>IF(ISBLANK(LitRev!EE67),".",LitRev!EE67)</f>
        <v>.</v>
      </c>
      <c r="EF67" s="25" t="str">
        <f>IF(ISBLANK(LitRev!EF67),".",LitRev!EF67)</f>
        <v>.</v>
      </c>
      <c r="EG67" s="25" t="str">
        <f>IF(ISBLANK(LitRev!EG67),".",LitRev!EG67)</f>
        <v>.</v>
      </c>
      <c r="EH67" s="25" t="str">
        <f>IF(ISBLANK(LitRev!EH67),".",LitRev!EH67)</f>
        <v>.</v>
      </c>
      <c r="EI67" s="25" t="str">
        <f>IF(ISBLANK(LitRev!EI67),".",LitRev!EI67)</f>
        <v>.</v>
      </c>
      <c r="EJ67" s="25" t="str">
        <f>IF(ISBLANK(LitRev!EJ67),".",LitRev!EJ67)</f>
        <v>.</v>
      </c>
      <c r="EK67" s="25" t="str">
        <f>IF(ISBLANK(LitRev!EK67),".",LitRev!EK67)</f>
        <v>.</v>
      </c>
      <c r="EL67" s="25" t="str">
        <f>IF(ISBLANK(LitRev!EL67),".",LitRev!EL67)</f>
        <v>.</v>
      </c>
      <c r="EM67" s="25" t="str">
        <f>IF(ISBLANK(LitRev!EM67),".",LitRev!EM67)</f>
        <v>.</v>
      </c>
      <c r="EN67" s="25" t="str">
        <f>IF(ISBLANK(LitRev!EN67),".",LitRev!EN67)</f>
        <v>.</v>
      </c>
      <c r="EO67" s="25" t="str">
        <f>IF(ISBLANK(LitRev!EO67),".",LitRev!EO67)</f>
        <v>.</v>
      </c>
      <c r="EP67" s="25" t="str">
        <f>IF(ISBLANK(LitRev!EP67),".",LitRev!EP67)</f>
        <v>.</v>
      </c>
      <c r="EQ67" s="25" t="str">
        <f>IF(ISBLANK(LitRev!EQ67),".",LitRev!EQ67)</f>
        <v>.</v>
      </c>
      <c r="ER67" s="25" t="str">
        <f>IF(ISBLANK(LitRev!ER67),".",LitRev!ER67)</f>
        <v>.</v>
      </c>
      <c r="ES67" s="25" t="str">
        <f>IF(ISBLANK(LitRev!ES67),".",LitRev!ES67)</f>
        <v>.</v>
      </c>
      <c r="ET67" s="25" t="str">
        <f>IF(ISBLANK(LitRev!ET67),".",LitRev!ET67)</f>
        <v>.</v>
      </c>
      <c r="EU67" s="25" t="str">
        <f>IF(ISBLANK(LitRev!EU67),".",LitRev!EU67)</f>
        <v>.</v>
      </c>
      <c r="EV67" s="25" t="str">
        <f>IF(ISBLANK(LitRev!EV67),".",LitRev!EV67)</f>
        <v>.</v>
      </c>
      <c r="EW67" s="25" t="str">
        <f>IF(ISBLANK(LitRev!EW67),".",LitRev!EW67)</f>
        <v>.</v>
      </c>
      <c r="EX67" s="25" t="str">
        <f>IF(ISBLANK(LitRev!EX67),".",LitRev!EX67)</f>
        <v>.</v>
      </c>
      <c r="EY67" s="25" t="str">
        <f>IF(ISBLANK(LitRev!EY67),".",LitRev!EY67)</f>
        <v>.</v>
      </c>
      <c r="EZ67" s="25" t="str">
        <f>IF(ISBLANK(LitRev!EZ67),".",LitRev!EZ67)</f>
        <v>.</v>
      </c>
      <c r="FA67" s="25" t="str">
        <f>IF(ISBLANK(LitRev!FA67),".",LitRev!FA67)</f>
        <v>.</v>
      </c>
      <c r="FB67" s="25" t="str">
        <f>IF(ISBLANK(LitRev!FB67),".",LitRev!FB67)</f>
        <v>.</v>
      </c>
      <c r="FC67" s="25" t="str">
        <f>IF(ISBLANK(LitRev!FC67),".",LitRev!FC67)</f>
        <v>.</v>
      </c>
      <c r="FD67" s="25" t="str">
        <f>IF(ISBLANK(LitRev!FD67),".",LitRev!FD67)</f>
        <v>.</v>
      </c>
      <c r="FE67" s="25" t="str">
        <f>IF(ISBLANK(LitRev!FE67),".",LitRev!FE67)</f>
        <v>.</v>
      </c>
      <c r="FF67" s="25" t="str">
        <f>IF(ISBLANK(LitRev!FF67),".",LitRev!FF67)</f>
        <v>.</v>
      </c>
      <c r="FG67" s="25" t="str">
        <f>IF(ISBLANK(LitRev!FG67),".",LitRev!FG67)</f>
        <v>.</v>
      </c>
      <c r="FH67" s="25" t="str">
        <f>IF(ISBLANK(LitRev!FH67),".",LitRev!FH67)</f>
        <v>.</v>
      </c>
      <c r="FI67" s="25" t="str">
        <f>IF(ISBLANK(LitRev!FI67),".",LitRev!FI67)</f>
        <v>.</v>
      </c>
      <c r="FJ67" s="25" t="str">
        <f>IF(ISBLANK(LitRev!FJ67),".",LitRev!FJ67)</f>
        <v>.</v>
      </c>
      <c r="FK67" s="25" t="str">
        <f>IF(ISBLANK(LitRev!FK67),".",LitRev!FK67)</f>
        <v>.</v>
      </c>
      <c r="FL67" s="25" t="str">
        <f>IF(ISBLANK(LitRev!FL67),".",LitRev!FL67)</f>
        <v>.</v>
      </c>
      <c r="FM67" s="25" t="str">
        <f>IF(ISBLANK(LitRev!FM67),".",LitRev!FM67)</f>
        <v>.</v>
      </c>
      <c r="FN67" s="25" t="str">
        <f>IF(ISBLANK(LitRev!FN67),".",LitRev!FN67)</f>
        <v>.</v>
      </c>
      <c r="FO67" s="25" t="str">
        <f>IF(ISBLANK(LitRev!FO67),".",LitRev!FO67)</f>
        <v>.</v>
      </c>
      <c r="FP67" s="25" t="str">
        <f>IF(ISBLANK(LitRev!FP67),".",LitRev!FP67)</f>
        <v>.</v>
      </c>
      <c r="FQ67" s="25" t="str">
        <f>IF(ISBLANK(LitRev!FQ67),".",LitRev!FQ67)</f>
        <v>.</v>
      </c>
      <c r="FR67" s="25" t="str">
        <f>IF(ISBLANK(LitRev!FR67),".",LitRev!FR67)</f>
        <v>.</v>
      </c>
      <c r="FS67" s="25" t="str">
        <f>IF(ISBLANK(LitRev!FS67),".",LitRev!FS67)</f>
        <v>.</v>
      </c>
      <c r="FT67" s="25" t="str">
        <f>IF(ISBLANK(LitRev!FT67),".",LitRev!FT67)</f>
        <v>.</v>
      </c>
      <c r="FU67" s="25" t="str">
        <f>IF(ISBLANK(LitRev!FU67),".",LitRev!FU67)</f>
        <v>.</v>
      </c>
      <c r="FV67" s="25" t="str">
        <f>IF(ISBLANK(LitRev!FV67),".",LitRev!FV67)</f>
        <v>.</v>
      </c>
      <c r="FW67" s="25" t="str">
        <f>IF(ISBLANK(LitRev!FW67),".",LitRev!FW67)</f>
        <v>.</v>
      </c>
      <c r="FX67" s="25" t="str">
        <f>IF(ISBLANK(LitRev!FX67),".",LitRev!FX67)</f>
        <v>.</v>
      </c>
      <c r="FY67" s="25" t="str">
        <f>IF(ISBLANK(LitRev!FY67),".",LitRev!FY67)</f>
        <v>.</v>
      </c>
      <c r="FZ67" s="25" t="str">
        <f>IF(ISBLANK(LitRev!FZ67),".",LitRev!FZ67)</f>
        <v>.</v>
      </c>
      <c r="GA67" s="25" t="str">
        <f>IF(ISBLANK(LitRev!GA67),".",LitRev!GA67)</f>
        <v>.</v>
      </c>
      <c r="GB67" s="25" t="str">
        <f>IF(ISBLANK(LitRev!GB67),".",LitRev!GB67)</f>
        <v>.</v>
      </c>
      <c r="GC67" s="25" t="str">
        <f>IF(ISBLANK(LitRev!GC67),".",LitRev!GC67)</f>
        <v>.</v>
      </c>
      <c r="GD67" s="25" t="str">
        <f>IF(ISBLANK(LitRev!GD67),".",LitRev!GD67)</f>
        <v>.</v>
      </c>
      <c r="GE67" s="25" t="str">
        <f>IF(ISBLANK(LitRev!GE67),".",LitRev!GE67)</f>
        <v>.</v>
      </c>
      <c r="GF67" s="25" t="str">
        <f>IF(ISBLANK(LitRev!GF67),".",LitRev!GF67)</f>
        <v>.</v>
      </c>
      <c r="GG67" s="25" t="str">
        <f>IF(ISBLANK(LitRev!GG67),".",LitRev!GG67)</f>
        <v>.</v>
      </c>
      <c r="GH67" s="25" t="str">
        <f>IF(ISBLANK(LitRev!GH67),".",LitRev!GH67)</f>
        <v>.</v>
      </c>
      <c r="GI67" s="25" t="str">
        <f>IF(ISBLANK(LitRev!GI67),".",LitRev!GI67)</f>
        <v>.</v>
      </c>
      <c r="GJ67" s="25" t="str">
        <f>IF(ISBLANK(LitRev!GJ67),".",LitRev!GJ67)</f>
        <v>.</v>
      </c>
      <c r="GK67" s="25" t="str">
        <f>IF(ISBLANK(LitRev!GK67),".",LitRev!GK67)</f>
        <v>.</v>
      </c>
      <c r="GL67" s="25" t="str">
        <f>IF(ISBLANK(LitRev!GL67),".",LitRev!GL67)</f>
        <v>.</v>
      </c>
      <c r="GM67" s="25" t="str">
        <f>IF(ISBLANK(LitRev!GM67),".",LitRev!GM67)</f>
        <v>.</v>
      </c>
      <c r="GN67" s="25" t="str">
        <f>IF(ISBLANK(LitRev!GN67),".",LitRev!GN67)</f>
        <v>.</v>
      </c>
      <c r="GO67" s="25" t="str">
        <f>IF(ISBLANK(LitRev!GO67),".",LitRev!GO67)</f>
        <v>.</v>
      </c>
      <c r="GP67" s="25" t="str">
        <f>IF(ISBLANK(LitRev!GP67),".",LitRev!GP67)</f>
        <v>.</v>
      </c>
      <c r="GQ67" s="25" t="str">
        <f>IF(ISBLANK(LitRev!GQ67),".",LitRev!GQ67)</f>
        <v>.</v>
      </c>
      <c r="GR67" s="25" t="str">
        <f>IF(ISBLANK(LitRev!GR67),".",LitRev!GR67)</f>
        <v>.</v>
      </c>
      <c r="GS67" s="25" t="str">
        <f>IF(ISBLANK(LitRev!GS67),".",LitRev!GS67)</f>
        <v>.</v>
      </c>
      <c r="GT67" s="25" t="str">
        <f>IF(ISBLANK(LitRev!GT67),".",LitRev!GT67)</f>
        <v>.</v>
      </c>
      <c r="GU67" s="25" t="str">
        <f>IF(ISBLANK(LitRev!GU67),".",LitRev!GU67)</f>
        <v>.</v>
      </c>
      <c r="GV67" s="25" t="str">
        <f>IF(ISBLANK(LitRev!GV67),".",LitRev!GV67)</f>
        <v>.</v>
      </c>
      <c r="GW67" s="25" t="str">
        <f>IF(ISBLANK(LitRev!GW67),".",LitRev!GW67)</f>
        <v>.</v>
      </c>
      <c r="GX67" s="25" t="str">
        <f>IF(ISBLANK(LitRev!GX67),".",LitRev!GX67)</f>
        <v>.</v>
      </c>
      <c r="GY67" s="25" t="str">
        <f>IF(ISBLANK(LitRev!GY67),".",LitRev!GY67)</f>
        <v>.</v>
      </c>
      <c r="GZ67" s="25" t="str">
        <f>IF(ISBLANK(LitRev!GZ67),".",LitRev!GZ67)</f>
        <v>.</v>
      </c>
      <c r="HA67" s="25" t="str">
        <f>IF(ISBLANK(LitRev!HA67),".",LitRev!HA67)</f>
        <v>.</v>
      </c>
      <c r="HB67" s="25" t="str">
        <f>IF(ISBLANK(LitRev!HB67),".",LitRev!HB67)</f>
        <v>.</v>
      </c>
      <c r="HC67" s="25" t="str">
        <f>IF(ISBLANK(LitRev!HC67),".",LitRev!HC67)</f>
        <v>.</v>
      </c>
      <c r="HD67" s="25" t="str">
        <f>IF(ISBLANK(LitRev!HD67),".",LitRev!HD67)</f>
        <v>.</v>
      </c>
      <c r="HE67" s="25" t="str">
        <f>IF(ISBLANK(LitRev!HE67),".",LitRev!HE67)</f>
        <v>.</v>
      </c>
      <c r="HF67" s="25" t="str">
        <f>IF(ISBLANK(LitRev!HF67),".",LitRev!HF67)</f>
        <v>.</v>
      </c>
      <c r="HG67" s="25" t="str">
        <f>IF(ISBLANK(LitRev!HG67),".",LitRev!HG67)</f>
        <v>.</v>
      </c>
      <c r="HH67" s="25" t="str">
        <f>IF(ISBLANK(LitRev!HH67),".",LitRev!HH67)</f>
        <v>.</v>
      </c>
      <c r="HI67" s="25" t="str">
        <f>IF(ISBLANK(LitRev!HI67),".",LitRev!HI67)</f>
        <v>.</v>
      </c>
      <c r="HJ67" s="25" t="str">
        <f>IF(ISBLANK(LitRev!HJ67),".",LitRev!HJ67)</f>
        <v>.</v>
      </c>
      <c r="HK67" s="25" t="str">
        <f>IF(ISBLANK(LitRev!HK67),".",LitRev!HK67)</f>
        <v>.</v>
      </c>
      <c r="HL67" s="25" t="str">
        <f>IF(ISBLANK(LitRev!HL67),".",LitRev!HL67)</f>
        <v>.</v>
      </c>
      <c r="HM67" s="25" t="str">
        <f>IF(ISBLANK(LitRev!HM67),".",LitRev!HM67)</f>
        <v>.</v>
      </c>
      <c r="HN67" s="25" t="str">
        <f>IF(ISBLANK(LitRev!HN67),".",LitRev!HN67)</f>
        <v>.</v>
      </c>
      <c r="HO67" s="25" t="str">
        <f>IF(ISBLANK(LitRev!HO67),".",LitRev!HO67)</f>
        <v>.</v>
      </c>
      <c r="HP67" s="25" t="str">
        <f>IF(ISBLANK(LitRev!HP67),".",LitRev!HP67)</f>
        <v>.</v>
      </c>
      <c r="HQ67" s="25" t="str">
        <f>IF(ISBLANK(LitRev!HQ67),".",LitRev!HQ67)</f>
        <v>.</v>
      </c>
      <c r="HR67" s="25" t="str">
        <f>IF(ISBLANK(LitRev!HR67),".",LitRev!HR67)</f>
        <v>.</v>
      </c>
      <c r="HS67" s="25" t="str">
        <f>IF(ISBLANK(LitRev!HS67),".",LitRev!HS67)</f>
        <v>.</v>
      </c>
      <c r="HT67" s="25" t="str">
        <f>IF(ISBLANK(LitRev!HT67),".",LitRev!HT67)</f>
        <v>.</v>
      </c>
      <c r="HU67" s="25" t="str">
        <f>IF(ISBLANK(LitRev!HU67),".",LitRev!HU67)</f>
        <v>.</v>
      </c>
      <c r="HV67" s="25" t="str">
        <f>IF(ISBLANK(LitRev!HV67),".",LitRev!HV67)</f>
        <v>.</v>
      </c>
      <c r="HW67" s="25" t="str">
        <f>IF(ISBLANK(LitRev!HW67),".",LitRev!HW67)</f>
        <v>.</v>
      </c>
      <c r="HX67" s="25" t="str">
        <f>IF(ISBLANK(LitRev!HX67),".",LitRev!HX67)</f>
        <v>.</v>
      </c>
      <c r="HY67" s="25" t="str">
        <f>IF(ISBLANK(LitRev!HY67),".",LitRev!HY67)</f>
        <v>.</v>
      </c>
      <c r="HZ67" s="25" t="str">
        <f>IF(ISBLANK(LitRev!HZ67),".",LitRev!HZ67)</f>
        <v>.</v>
      </c>
      <c r="IA67" s="25" t="str">
        <f>IF(ISBLANK(LitRev!IA67),".",LitRev!IA67)</f>
        <v>.</v>
      </c>
      <c r="IB67" s="25" t="str">
        <f>IF(ISBLANK(LitRev!IB67),".",LitRev!IB67)</f>
        <v>.</v>
      </c>
      <c r="IC67" s="25" t="str">
        <f>IF(ISBLANK(LitRev!IC67),".",LitRev!IC67)</f>
        <v>.</v>
      </c>
      <c r="ID67" s="25" t="str">
        <f>IF(ISBLANK(LitRev!ID67),".",LitRev!ID67)</f>
        <v>.</v>
      </c>
      <c r="IE67" s="25" t="str">
        <f>IF(ISBLANK(LitRev!IE67),".",LitRev!IE67)</f>
        <v>.</v>
      </c>
      <c r="IF67" s="25" t="str">
        <f>IF(ISBLANK(LitRev!IF67),".",LitRev!IF67)</f>
        <v>.</v>
      </c>
      <c r="IG67" s="25" t="str">
        <f>IF(ISBLANK(LitRev!IG67),".",LitRev!IG67)</f>
        <v>.</v>
      </c>
      <c r="IH67" s="25" t="str">
        <f>IF(ISBLANK(LitRev!IH67),".",LitRev!IH67)</f>
        <v>.</v>
      </c>
      <c r="II67" s="25" t="str">
        <f>IF(ISBLANK(LitRev!II67),".",LitRev!II67)</f>
        <v>.</v>
      </c>
      <c r="IJ67" s="25" t="str">
        <f>IF(ISBLANK(LitRev!IJ67),".",LitRev!IJ67)</f>
        <v>.</v>
      </c>
      <c r="IK67" s="25" t="str">
        <f>IF(ISBLANK(LitRev!IK67),".",LitRev!IK67)</f>
        <v>.</v>
      </c>
      <c r="IL67" s="25" t="str">
        <f>IF(ISBLANK(LitRev!IL67),".",LitRev!IL67)</f>
        <v>.</v>
      </c>
      <c r="IM67" s="25" t="str">
        <f>IF(ISBLANK(LitRev!IM67),".",LitRev!IM67)</f>
        <v>.</v>
      </c>
      <c r="IN67" s="25" t="str">
        <f>IF(ISBLANK(LitRev!IN67),".",LitRev!IN67)</f>
        <v>.</v>
      </c>
      <c r="IO67" s="25" t="str">
        <f>IF(ISBLANK(LitRev!IO67),".",LitRev!IO67)</f>
        <v>.</v>
      </c>
      <c r="IP67" s="25" t="str">
        <f>IF(ISBLANK(LitRev!IP67),".",LitRev!IP67)</f>
        <v>.</v>
      </c>
      <c r="IQ67" s="25" t="str">
        <f>IF(ISBLANK(LitRev!IQ67),".",LitRev!IQ67)</f>
        <v>.</v>
      </c>
      <c r="IR67" s="25" t="str">
        <f>IF(ISBLANK(LitRev!IR67),".",LitRev!IR67)</f>
        <v>.</v>
      </c>
      <c r="IS67" s="25" t="str">
        <f>IF(ISBLANK(LitRev!IS67),".",LitRev!IS67)</f>
        <v>.</v>
      </c>
      <c r="IT67" s="25" t="str">
        <f>IF(ISBLANK(LitRev!IT67),".",LitRev!IT67)</f>
        <v>.</v>
      </c>
      <c r="IU67" s="25" t="str">
        <f>IF(ISBLANK(LitRev!IU67),".",LitRev!IU67)</f>
        <v>.</v>
      </c>
      <c r="IV67" s="25" t="str">
        <f>IF(ISBLANK(LitRev!IV67),".",LitRev!IV67)</f>
        <v>.</v>
      </c>
      <c r="IW67" s="25" t="str">
        <f>IF(ISBLANK(LitRev!IW67),".",LitRev!IW67)</f>
        <v>.</v>
      </c>
      <c r="IX67" s="25" t="str">
        <f>IF(ISBLANK(LitRev!IX67),".",LitRev!IX67)</f>
        <v>.</v>
      </c>
      <c r="IY67" s="25" t="str">
        <f>IF(ISBLANK(LitRev!IY67),".",LitRev!IY67)</f>
        <v>.</v>
      </c>
      <c r="IZ67" s="25" t="str">
        <f>IF(ISBLANK(LitRev!IZ67),".",LitRev!IZ67)</f>
        <v>.</v>
      </c>
      <c r="JA67" s="25" t="str">
        <f>IF(ISBLANK(LitRev!JA67),".",LitRev!JA67)</f>
        <v>.</v>
      </c>
      <c r="JB67" s="25" t="str">
        <f>IF(ISBLANK(LitRev!JB67),".",LitRev!JB67)</f>
        <v>.</v>
      </c>
      <c r="JC67" s="25" t="str">
        <f>IF(ISBLANK(LitRev!JC67),".",LitRev!JC67)</f>
        <v>.</v>
      </c>
      <c r="JD67" s="25" t="str">
        <f>IF(ISBLANK(LitRev!JD67),".",LitRev!JD67)</f>
        <v>.</v>
      </c>
      <c r="JE67" s="25" t="str">
        <f>IF(ISBLANK(LitRev!JE67),".",LitRev!JE67)</f>
        <v>.</v>
      </c>
      <c r="JF67" s="25" t="str">
        <f>IF(ISBLANK(LitRev!JF67),".",LitRev!JF67)</f>
        <v>.</v>
      </c>
      <c r="JG67" s="25" t="str">
        <f>IF(ISBLANK(LitRev!JG67),".",LitRev!JG67)</f>
        <v>.</v>
      </c>
      <c r="JH67" s="25" t="str">
        <f>IF(ISBLANK(LitRev!JH67),".",LitRev!JH67)</f>
        <v>.</v>
      </c>
      <c r="JI67" s="25" t="str">
        <f>IF(ISBLANK(LitRev!JI67),".",LitRev!JI67)</f>
        <v>.</v>
      </c>
      <c r="JJ67" s="25" t="str">
        <f>IF(ISBLANK(LitRev!JJ67),".",LitRev!JJ67)</f>
        <v>.</v>
      </c>
      <c r="JK67" s="25" t="str">
        <f>IF(ISBLANK(LitRev!JK67),".",LitRev!JK67)</f>
        <v>.</v>
      </c>
      <c r="JL67" s="25" t="str">
        <f>IF(ISBLANK(LitRev!JL67),".",LitRev!JL67)</f>
        <v>.</v>
      </c>
      <c r="JM67" s="25" t="str">
        <f>IF(ISBLANK(LitRev!JM67),".",LitRev!JM67)</f>
        <v>.</v>
      </c>
      <c r="JN67" s="25" t="str">
        <f>IF(ISBLANK(LitRev!JN67),".",LitRev!JN67)</f>
        <v>.</v>
      </c>
      <c r="JO67" s="25" t="str">
        <f>IF(ISBLANK(LitRev!JO67),".",LitRev!JO67)</f>
        <v>.</v>
      </c>
      <c r="JP67" s="25" t="str">
        <f>IF(ISBLANK(LitRev!JP67),".",LitRev!JP67)</f>
        <v>.</v>
      </c>
      <c r="JQ67" s="25" t="str">
        <f>IF(ISBLANK(LitRev!JQ67),".",LitRev!JQ67)</f>
        <v>.</v>
      </c>
      <c r="JR67" s="25" t="str">
        <f>IF(ISBLANK(LitRev!JR67),".",LitRev!JR67)</f>
        <v>.</v>
      </c>
      <c r="JS67" s="25" t="str">
        <f>IF(ISBLANK(LitRev!JS67),".",LitRev!JS67)</f>
        <v>.</v>
      </c>
      <c r="JT67" s="25" t="str">
        <f>IF(ISBLANK(LitRev!JT67),".",LitRev!JT67)</f>
        <v>.</v>
      </c>
      <c r="JU67" s="25" t="str">
        <f>IF(ISBLANK(LitRev!JU67),".",LitRev!JU67)</f>
        <v>.</v>
      </c>
      <c r="JV67" s="25" t="str">
        <f>IF(ISBLANK(LitRev!JV67),".",LitRev!JV67)</f>
        <v>.</v>
      </c>
      <c r="JW67" s="25" t="str">
        <f>IF(ISBLANK(LitRev!JW67),".",LitRev!JW67)</f>
        <v>.</v>
      </c>
      <c r="JX67" s="25" t="str">
        <f>IF(ISBLANK(LitRev!JX67),".",LitRev!JX67)</f>
        <v>.</v>
      </c>
      <c r="JY67" s="25" t="str">
        <f>IF(ISBLANK(LitRev!JY67),".",LitRev!JY67)</f>
        <v>.</v>
      </c>
      <c r="JZ67" s="25" t="str">
        <f>IF(ISBLANK(LitRev!JZ67),".",LitRev!JZ67)</f>
        <v>.</v>
      </c>
      <c r="KA67" s="25" t="str">
        <f>IF(ISBLANK(LitRev!KA67),".",LitRev!KA67)</f>
        <v>.</v>
      </c>
      <c r="KB67" s="25" t="str">
        <f>IF(ISBLANK(LitRev!KB67),".",LitRev!KB67)</f>
        <v>.</v>
      </c>
      <c r="KC67" s="25" t="str">
        <f>IF(ISBLANK(LitRev!KC67),".",LitRev!KC67)</f>
        <v>.</v>
      </c>
      <c r="KD67" s="25" t="str">
        <f>IF(ISBLANK(LitRev!KD67),".",LitRev!KD67)</f>
        <v>.</v>
      </c>
      <c r="KE67" s="25" t="str">
        <f>IF(ISBLANK(LitRev!KE67),".",LitRev!KE67)</f>
        <v>.</v>
      </c>
      <c r="KF67" s="25" t="str">
        <f>IF(ISBLANK(LitRev!KF67),".",LitRev!KF67)</f>
        <v>.</v>
      </c>
      <c r="KG67" s="25" t="str">
        <f>IF(ISBLANK(LitRev!KG67),".",LitRev!KG67)</f>
        <v>.</v>
      </c>
      <c r="KH67" s="25" t="str">
        <f>IF(ISBLANK(LitRev!KH67),".",LitRev!KH67)</f>
        <v>.</v>
      </c>
      <c r="KI67" s="25" t="str">
        <f>IF(ISBLANK(LitRev!KI67),".",LitRev!KI67)</f>
        <v>.</v>
      </c>
      <c r="KJ67" s="25" t="str">
        <f>IF(ISBLANK(LitRev!KJ67),".",LitRev!KJ67)</f>
        <v>.</v>
      </c>
      <c r="KK67" s="25" t="str">
        <f>IF(ISBLANK(LitRev!KK67),".",LitRev!KK67)</f>
        <v>.</v>
      </c>
      <c r="KL67" s="25" t="str">
        <f>IF(ISBLANK(LitRev!KL67),".",LitRev!KL67)</f>
        <v>.</v>
      </c>
      <c r="KM67" s="25" t="str">
        <f>IF(ISBLANK(LitRev!KM67),".",LitRev!KM67)</f>
        <v>.</v>
      </c>
      <c r="KN67" s="25" t="str">
        <f>IF(ISBLANK(LitRev!KN67),".",LitRev!KN67)</f>
        <v>.</v>
      </c>
      <c r="KO67" s="25" t="str">
        <f>IF(ISBLANK(LitRev!KO67),".",LitRev!KO67)</f>
        <v>.</v>
      </c>
      <c r="KP67" s="25" t="str">
        <f>IF(ISBLANK(LitRev!KP67),".",LitRev!KP67)</f>
        <v>.</v>
      </c>
      <c r="KQ67" s="25" t="str">
        <f>IF(ISBLANK(LitRev!KQ67),".",LitRev!KQ67)</f>
        <v>.</v>
      </c>
      <c r="KR67" s="25" t="str">
        <f>IF(ISBLANK(LitRev!KR67),".",LitRev!KR67)</f>
        <v>.</v>
      </c>
      <c r="KS67" s="25" t="str">
        <f>IF(ISBLANK(LitRev!KS67),".",LitRev!KS67)</f>
        <v>.</v>
      </c>
      <c r="KT67" s="25" t="str">
        <f>IF(ISBLANK(LitRev!KT67),".",LitRev!KT67)</f>
        <v>.</v>
      </c>
      <c r="KU67" s="25" t="str">
        <f>IF(ISBLANK(LitRev!KU67),".",LitRev!KU67)</f>
        <v>.</v>
      </c>
      <c r="KV67" s="25" t="str">
        <f>IF(ISBLANK(LitRev!KV67),".",LitRev!KV67)</f>
        <v>.</v>
      </c>
      <c r="KW67" s="25" t="str">
        <f>IF(ISBLANK(LitRev!KW67),".",LitRev!KW67)</f>
        <v>.</v>
      </c>
      <c r="KX67" s="25" t="str">
        <f>IF(ISBLANK(LitRev!KX67),".",LitRev!KX67)</f>
        <v>.</v>
      </c>
      <c r="KY67" s="25" t="str">
        <f>IF(ISBLANK(LitRev!KY67),".",LitRev!KY67)</f>
        <v>.</v>
      </c>
      <c r="KZ67" s="25" t="str">
        <f>IF(ISBLANK(LitRev!KZ67),".",LitRev!KZ67)</f>
        <v>.</v>
      </c>
      <c r="LA67" s="25" t="str">
        <f>IF(ISBLANK(LitRev!LA67),".",LitRev!LA67)</f>
        <v>.</v>
      </c>
      <c r="LB67" s="25" t="str">
        <f>IF(ISBLANK(LitRev!LB67),".",LitRev!LB67)</f>
        <v>.</v>
      </c>
      <c r="LC67" s="25" t="str">
        <f>IF(ISBLANK(LitRev!LC67),".",LitRev!LC67)</f>
        <v>.</v>
      </c>
      <c r="LD67" s="25" t="str">
        <f>IF(ISBLANK(LitRev!LD67),".",LitRev!LD67)</f>
        <v>.</v>
      </c>
      <c r="LE67" s="25" t="str">
        <f>IF(ISBLANK(LitRev!LE67),".",LitRev!LE67)</f>
        <v>.</v>
      </c>
      <c r="LF67" s="25" t="str">
        <f>IF(ISBLANK(LitRev!LF67),".",LitRev!LF67)</f>
        <v>.</v>
      </c>
      <c r="LG67" s="25" t="str">
        <f>IF(ISBLANK(LitRev!LG67),".",LitRev!LG67)</f>
        <v>.</v>
      </c>
      <c r="LH67" s="25" t="str">
        <f>IF(ISBLANK(LitRev!LH67),".",LitRev!LH67)</f>
        <v>.</v>
      </c>
      <c r="LI67" s="25" t="str">
        <f>IF(ISBLANK(LitRev!LI67),".",LitRev!LI67)</f>
        <v>.</v>
      </c>
      <c r="LJ67" s="25" t="str">
        <f>IF(ISBLANK(LitRev!LJ67),".",LitRev!LJ67)</f>
        <v>.</v>
      </c>
      <c r="LK67" s="25" t="str">
        <f>IF(ISBLANK(LitRev!LK67),".",LitRev!LK67)</f>
        <v>.</v>
      </c>
      <c r="LL67" s="25" t="str">
        <f>IF(ISBLANK(LitRev!LL67),".",LitRev!LL67)</f>
        <v>.</v>
      </c>
      <c r="LM67" s="25" t="str">
        <f>IF(ISBLANK(LitRev!LM67),".",LitRev!LM67)</f>
        <v>.</v>
      </c>
      <c r="LN67" s="25" t="str">
        <f>IF(ISBLANK(LitRev!LN67),".",LitRev!LN67)</f>
        <v>.</v>
      </c>
      <c r="LO67" s="25" t="str">
        <f>IF(ISBLANK(LitRev!LO67),".",LitRev!LO67)</f>
        <v>.</v>
      </c>
      <c r="LP67" s="25" t="str">
        <f>IF(ISBLANK(LitRev!LP67),".",LitRev!LP67)</f>
        <v>.</v>
      </c>
      <c r="LQ67" s="25" t="str">
        <f>IF(ISBLANK(LitRev!LQ67),".",LitRev!LQ67)</f>
        <v>.</v>
      </c>
      <c r="LR67" s="25" t="str">
        <f>IF(ISBLANK(LitRev!LR67),".",LitRev!LR67)</f>
        <v>.</v>
      </c>
      <c r="LS67" s="25" t="str">
        <f>IF(ISBLANK(LitRev!LS67),".",LitRev!LS67)</f>
        <v>.</v>
      </c>
      <c r="LT67" s="25" t="str">
        <f>IF(ISBLANK(LitRev!LT67),".",LitRev!LT67)</f>
        <v>.</v>
      </c>
      <c r="LU67" s="25" t="str">
        <f>IF(ISBLANK(LitRev!LU67),".",LitRev!LU67)</f>
        <v>.</v>
      </c>
      <c r="LV67" s="25" t="str">
        <f>IF(ISBLANK(LitRev!LV67),".",LitRev!LV67)</f>
        <v>.</v>
      </c>
      <c r="LW67" s="25" t="str">
        <f>IF(ISBLANK(LitRev!LW67),".",LitRev!LW67)</f>
        <v>.</v>
      </c>
      <c r="LX67" s="25" t="str">
        <f>IF(ISBLANK(LitRev!LX67),".",LitRev!LX67)</f>
        <v>.</v>
      </c>
      <c r="LY67" s="25" t="str">
        <f>IF(ISBLANK(LitRev!LY67),".",LitRev!LY67)</f>
        <v>.</v>
      </c>
      <c r="LZ67" s="25" t="str">
        <f>IF(ISBLANK(LitRev!LZ67),".",LitRev!LZ67)</f>
        <v>.</v>
      </c>
      <c r="MA67" s="25" t="str">
        <f>IF(ISBLANK(LitRev!MA67),".",LitRev!MA67)</f>
        <v>.</v>
      </c>
      <c r="MB67" s="25" t="str">
        <f>IF(ISBLANK(LitRev!MB67),".",LitRev!MB67)</f>
        <v>.</v>
      </c>
      <c r="MC67" s="25" t="str">
        <f>IF(ISBLANK(LitRev!MC67),".",LitRev!MC67)</f>
        <v>.</v>
      </c>
      <c r="MD67" s="25" t="str">
        <f>IF(ISBLANK(LitRev!MD67),".",LitRev!MD67)</f>
        <v>.</v>
      </c>
      <c r="ME67" s="25" t="str">
        <f>IF(ISBLANK(LitRev!ME67),".",LitRev!ME67)</f>
        <v>.</v>
      </c>
      <c r="MF67" s="25" t="str">
        <f>IF(ISBLANK(LitRev!MF67),".",LitRev!MF67)</f>
        <v>.</v>
      </c>
      <c r="MG67" s="25" t="str">
        <f>IF(ISBLANK(LitRev!MG67),".",LitRev!MG67)</f>
        <v>.</v>
      </c>
      <c r="MH67" s="25" t="str">
        <f>IF(ISBLANK(LitRev!MH67),".",LitRev!MH67)</f>
        <v>.</v>
      </c>
      <c r="MI67" s="25" t="str">
        <f>IF(ISBLANK(LitRev!MI67),".",LitRev!MI67)</f>
        <v>.</v>
      </c>
      <c r="MJ67" s="25" t="str">
        <f>IF(ISBLANK(LitRev!MJ67),".",LitRev!MJ67)</f>
        <v>.</v>
      </c>
      <c r="MK67" s="25" t="str">
        <f>IF(ISBLANK(LitRev!MK67),".",LitRev!MK67)</f>
        <v>.</v>
      </c>
      <c r="ML67" s="25" t="str">
        <f>IF(ISBLANK(LitRev!ML67),".",LitRev!ML67)</f>
        <v>.</v>
      </c>
      <c r="MM67" s="25" t="str">
        <f>IF(ISBLANK(LitRev!MM67),".",LitRev!MM67)</f>
        <v>.</v>
      </c>
      <c r="MN67" s="25" t="str">
        <f>IF(ISBLANK(LitRev!MN67),".",LitRev!MN67)</f>
        <v>.</v>
      </c>
      <c r="MO67" s="25" t="str">
        <f>IF(ISBLANK(LitRev!MO67),".",LitRev!MO67)</f>
        <v>.</v>
      </c>
      <c r="MP67" s="25" t="str">
        <f>IF(ISBLANK(LitRev!MP67),".",LitRev!MP67)</f>
        <v>.</v>
      </c>
      <c r="MQ67" s="25" t="str">
        <f>IF(ISBLANK(LitRev!MQ67),".",LitRev!MQ67)</f>
        <v>.</v>
      </c>
      <c r="MR67" s="25" t="str">
        <f>IF(ISBLANK(LitRev!MR67),".",LitRev!MR67)</f>
        <v>.</v>
      </c>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row>
    <row r="68" spans="1:483" x14ac:dyDescent="0.25">
      <c r="A68" s="65" t="s">
        <v>1149</v>
      </c>
      <c r="B68" t="s">
        <v>1926</v>
      </c>
      <c r="C68" s="25">
        <f>IF(ISBLANK(LitRev!C68),".",LitRev!C68)</f>
        <v>0</v>
      </c>
      <c r="D68" s="25">
        <f>IF(ISBLANK(LitRev!D68),".",LitRev!D68)</f>
        <v>0</v>
      </c>
      <c r="E68" s="25">
        <f>IF(ISBLANK(LitRev!E68),".",LitRev!E68)</f>
        <v>9.61</v>
      </c>
      <c r="F68" s="25">
        <f>IF(ISBLANK(LitRev!F68),".",LitRev!F68)</f>
        <v>11.03</v>
      </c>
      <c r="G68" s="25">
        <f>IF(ISBLANK(LitRev!G68),".",LitRev!G68)</f>
        <v>11.95</v>
      </c>
      <c r="H68" s="25">
        <f>IF(ISBLANK(LitRev!H68),".",LitRev!H68)</f>
        <v>12.55</v>
      </c>
      <c r="I68" s="25">
        <f>IF(ISBLANK(LitRev!I68),".",LitRev!I68)</f>
        <v>9.61</v>
      </c>
      <c r="J68" s="25">
        <f>IF(ISBLANK(LitRev!J68),".",LitRev!J68)</f>
        <v>11.03</v>
      </c>
      <c r="K68" s="25">
        <f>IF(ISBLANK(LitRev!K68),".",LitRev!K68)</f>
        <v>11.95</v>
      </c>
      <c r="L68" s="25">
        <f>IF(ISBLANK(LitRev!L68),".",LitRev!L68)</f>
        <v>12.55</v>
      </c>
      <c r="M68" s="25">
        <f>IF(ISBLANK(LitRev!M68),".",LitRev!M68)</f>
        <v>0.82</v>
      </c>
      <c r="N68" s="25">
        <f>IF(ISBLANK(LitRev!N68),".",LitRev!N68)</f>
        <v>2.12</v>
      </c>
      <c r="O68" s="25">
        <f>IF(ISBLANK(LitRev!O68),".",LitRev!O68)</f>
        <v>3.58</v>
      </c>
      <c r="P68" s="25">
        <f>IF(ISBLANK(LitRev!P68),".",LitRev!P68)</f>
        <v>5.1100000000000003</v>
      </c>
      <c r="Q68" s="25">
        <f>IF(ISBLANK(LitRev!Q68),".",LitRev!Q68)</f>
        <v>0.82</v>
      </c>
      <c r="R68" s="25">
        <f>IF(ISBLANK(LitRev!R68),".",LitRev!R68)</f>
        <v>2.12</v>
      </c>
      <c r="S68" s="25">
        <f>IF(ISBLANK(LitRev!S68),".",LitRev!S68)</f>
        <v>3.58</v>
      </c>
      <c r="T68" s="25">
        <f>IF(ISBLANK(LitRev!T68),".",LitRev!T68)</f>
        <v>5.1100000000000003</v>
      </c>
      <c r="U68" s="25">
        <f>IF(ISBLANK(LitRev!U68),".",LitRev!U68)</f>
        <v>11.08</v>
      </c>
      <c r="V68" s="25">
        <f>IF(ISBLANK(LitRev!V68),".",LitRev!V68)</f>
        <v>11.08</v>
      </c>
      <c r="W68" s="25">
        <f>IF(ISBLANK(LitRev!W68),".",LitRev!W68)</f>
        <v>11.08</v>
      </c>
      <c r="X68" s="25">
        <f>IF(ISBLANK(LitRev!X68),".",LitRev!X68)</f>
        <v>11.08</v>
      </c>
      <c r="Y68" s="25">
        <f>IF(ISBLANK(LitRev!Y68),".",LitRev!Y68)</f>
        <v>11.08</v>
      </c>
      <c r="Z68" s="25">
        <f>IF(ISBLANK(LitRev!Z68),".",LitRev!Z68)</f>
        <v>13.46</v>
      </c>
      <c r="AA68" s="25">
        <f>IF(ISBLANK(LitRev!AA68),".",LitRev!AA68)</f>
        <v>13.46</v>
      </c>
      <c r="AB68" s="25">
        <f>IF(ISBLANK(LitRev!AB68),".",LitRev!AB68)</f>
        <v>13.46</v>
      </c>
      <c r="AC68" s="25">
        <f>IF(ISBLANK(LitRev!AC68),".",LitRev!AC68)</f>
        <v>13.46</v>
      </c>
      <c r="AD68" s="25">
        <f>IF(ISBLANK(LitRev!AD68),".",LitRev!AD68)</f>
        <v>13.46</v>
      </c>
      <c r="AE68" s="25">
        <f>IF(ISBLANK(LitRev!AE68),".",LitRev!AE68)</f>
        <v>13.21</v>
      </c>
      <c r="AF68" s="25">
        <f>IF(ISBLANK(LitRev!AF68),".",LitRev!AF68)</f>
        <v>13.21</v>
      </c>
      <c r="AG68" s="25">
        <f>IF(ISBLANK(LitRev!AG68),".",LitRev!AG68)</f>
        <v>13.21</v>
      </c>
      <c r="AH68" s="25">
        <f>IF(ISBLANK(LitRev!AH68),".",LitRev!AH68)</f>
        <v>13.21</v>
      </c>
      <c r="AI68" s="25">
        <f>IF(ISBLANK(LitRev!AI68),".",LitRev!AI68)</f>
        <v>13.21</v>
      </c>
      <c r="AJ68" s="25">
        <f>IF(ISBLANK(LitRev!AJ68),".",LitRev!AJ68)</f>
        <v>4.5</v>
      </c>
      <c r="AK68" s="25">
        <f>IF(ISBLANK(LitRev!AK68),".",LitRev!AK68)</f>
        <v>5.883</v>
      </c>
      <c r="AL68" s="25">
        <f>IF(ISBLANK(LitRev!AL68),".",LitRev!AL68)</f>
        <v>8.3670000000000009</v>
      </c>
      <c r="AM68" s="25">
        <f>IF(ISBLANK(LitRev!AM68),".",LitRev!AM68)</f>
        <v>10.218</v>
      </c>
      <c r="AN68" s="25">
        <f>IF(ISBLANK(LitRev!AN68),".",LitRev!AN68)</f>
        <v>11.869</v>
      </c>
      <c r="AO68" s="25">
        <f>IF(ISBLANK(LitRev!AO68),".",LitRev!AO68)</f>
        <v>11.5</v>
      </c>
      <c r="AP68" s="25">
        <f>IF(ISBLANK(LitRev!AP68),".",LitRev!AP68)</f>
        <v>11.5</v>
      </c>
      <c r="AQ68" s="25">
        <f>IF(ISBLANK(LitRev!AQ68),".",LitRev!AQ68)</f>
        <v>13.3</v>
      </c>
      <c r="AR68" s="25">
        <f>IF(ISBLANK(LitRev!AR68),".",LitRev!AR68)</f>
        <v>13.71</v>
      </c>
      <c r="AS68" s="25">
        <f>IF(ISBLANK(LitRev!AS68),".",LitRev!AS68)</f>
        <v>14.86</v>
      </c>
      <c r="AT68" s="25">
        <f>IF(ISBLANK(LitRev!AT68),".",LitRev!AT68)</f>
        <v>14.86</v>
      </c>
      <c r="AU68" s="25">
        <f>IF(ISBLANK(LitRev!AU68),".",LitRev!AU68)</f>
        <v>14.84</v>
      </c>
      <c r="AV68" s="25">
        <f>IF(ISBLANK(LitRev!AV68),".",LitRev!AV68)</f>
        <v>14.86</v>
      </c>
      <c r="AW68" s="25">
        <f>IF(ISBLANK(LitRev!AW68),".",LitRev!AW68)</f>
        <v>14.85</v>
      </c>
      <c r="AX68" s="25">
        <f>IF(ISBLANK(LitRev!AX68),".",LitRev!AX68)</f>
        <v>14.85</v>
      </c>
      <c r="AY68" s="25">
        <f>IF(ISBLANK(LitRev!AY68),".",LitRev!AY68)</f>
        <v>11.290000000000001</v>
      </c>
      <c r="AZ68" s="25">
        <f>IF(ISBLANK(LitRev!AZ68),".",LitRev!AZ68)</f>
        <v>12.28</v>
      </c>
      <c r="BA68" s="25">
        <f>IF(ISBLANK(LitRev!BA68),".",LitRev!BA68)</f>
        <v>12.046493636407023</v>
      </c>
      <c r="BB68" s="25">
        <f>IF(ISBLANK(LitRev!BB68),".",LitRev!BB68)</f>
        <v>12.046493636407023</v>
      </c>
      <c r="BC68" s="25">
        <f>IF(ISBLANK(LitRev!BC68),".",LitRev!BC68)</f>
        <v>6.8957587376117617</v>
      </c>
      <c r="BD68" s="25">
        <f>IF(ISBLANK(LitRev!BD68),".",LitRev!BD68)</f>
        <v>6.8957587376117617</v>
      </c>
      <c r="BE68" s="25">
        <f>IF(ISBLANK(LitRev!BE68),".",LitRev!BE68)</f>
        <v>3.9</v>
      </c>
      <c r="BF68" s="25">
        <f>IF(ISBLANK(LitRev!BF68),".",LitRev!BF68)</f>
        <v>3.9043619999999999</v>
      </c>
      <c r="BG68" s="25">
        <f>IF(ISBLANK(LitRev!BG68),".",LitRev!BG68)</f>
        <v>4.8208333333333337</v>
      </c>
      <c r="BH68" s="25">
        <f>IF(ISBLANK(LitRev!BH68),".",LitRev!BH68)</f>
        <v>4.8208333333333337</v>
      </c>
      <c r="BI68" s="25">
        <f>IF(ISBLANK(LitRev!BI68),".",LitRev!BI68)</f>
        <v>4.8208333333333337</v>
      </c>
      <c r="BJ68" s="25">
        <f>IF(ISBLANK(LitRev!BJ68),".",LitRev!BJ68)</f>
        <v>6.5567503395292448</v>
      </c>
      <c r="BK68" s="25">
        <f>IF(ISBLANK(LitRev!BK68),".",LitRev!BK68)</f>
        <v>6.5567503395292448</v>
      </c>
      <c r="BL68" s="25">
        <f>IF(ISBLANK(LitRev!BL68),".",LitRev!BL68)</f>
        <v>3.883329169664782</v>
      </c>
      <c r="BM68" s="25">
        <f>IF(ISBLANK(LitRev!BM68),".",LitRev!BM68)</f>
        <v>3.883329169664782</v>
      </c>
      <c r="BN68" s="25">
        <f>IF(ISBLANK(LitRev!BN68),".",LitRev!BN68)</f>
        <v>3.883329169664782</v>
      </c>
      <c r="BO68" s="25">
        <f>IF(ISBLANK(LitRev!BO68),".",LitRev!BO68)</f>
        <v>3.883329169664782</v>
      </c>
      <c r="BP68" s="25">
        <f>IF(ISBLANK(LitRev!BP68),".",LitRev!BP68)</f>
        <v>3.883329169664782</v>
      </c>
      <c r="BQ68" s="25">
        <f>IF(ISBLANK(LitRev!BQ68),".",LitRev!BQ68)</f>
        <v>3.883329169664782</v>
      </c>
      <c r="BR68" s="25">
        <f>IF(ISBLANK(LitRev!BR68),".",LitRev!BR68)</f>
        <v>12.284000434653903</v>
      </c>
      <c r="BS68" s="25">
        <f>IF(ISBLANK(LitRev!BS68),".",LitRev!BS68)</f>
        <v>15</v>
      </c>
      <c r="BT68" s="25">
        <f>IF(ISBLANK(LitRev!BT68),".",LitRev!BT68)</f>
        <v>0.05</v>
      </c>
      <c r="BU68" s="25">
        <f>IF(ISBLANK(LitRev!BU68),".",LitRev!BU68)</f>
        <v>0.05</v>
      </c>
      <c r="BV68" s="25">
        <f>IF(ISBLANK(LitRev!BV68),".",LitRev!BV68)</f>
        <v>0.05</v>
      </c>
      <c r="BW68" s="25">
        <f>IF(ISBLANK(LitRev!BW68),".",LitRev!BW68)</f>
        <v>0.05</v>
      </c>
      <c r="BX68" s="25">
        <f>IF(ISBLANK(LitRev!BX68),".",LitRev!BX68)</f>
        <v>0.05</v>
      </c>
      <c r="BY68" s="25">
        <f>IF(ISBLANK(LitRev!BY68),".",LitRev!BY68)</f>
        <v>0.05</v>
      </c>
      <c r="BZ68" s="25">
        <f>IF(ISBLANK(LitRev!BZ68),".",LitRev!BZ68)</f>
        <v>13.8</v>
      </c>
      <c r="CA68" s="25">
        <f>IF(ISBLANK(LitRev!CA68),".",LitRev!CA68)</f>
        <v>10.32009090909091</v>
      </c>
      <c r="CB68" s="25">
        <f>IF(ISBLANK(LitRev!CB68),".",LitRev!CB68)</f>
        <v>14.099522864485278</v>
      </c>
      <c r="CC68" s="25">
        <f>IF(ISBLANK(LitRev!CC68),".",LitRev!CC68)</f>
        <v>14.099522864485278</v>
      </c>
      <c r="CD68" s="25">
        <f>IF(ISBLANK(LitRev!CD68),".",LitRev!CD68)</f>
        <v>14.099522864485278</v>
      </c>
      <c r="CE68" s="25">
        <f>IF(ISBLANK(LitRev!CE68),".",LitRev!CE68)</f>
        <v>14.099522864485278</v>
      </c>
      <c r="CF68" s="25">
        <f>IF(ISBLANK(LitRev!CF68),".",LitRev!CF68)</f>
        <v>8</v>
      </c>
      <c r="CG68" s="25">
        <f>IF(ISBLANK(LitRev!CG68),".",LitRev!CG68)</f>
        <v>8</v>
      </c>
      <c r="CH68" s="25">
        <f>IF(ISBLANK(LitRev!CH68),".",LitRev!CH68)</f>
        <v>8</v>
      </c>
      <c r="CI68" s="25">
        <f>IF(ISBLANK(LitRev!CI68),".",LitRev!CI68)</f>
        <v>8</v>
      </c>
      <c r="CJ68" s="25">
        <f>IF(ISBLANK(LitRev!CJ68),".",LitRev!CJ68)</f>
        <v>8</v>
      </c>
      <c r="CK68" s="25">
        <f>IF(ISBLANK(LitRev!CK68),".",LitRev!CK68)</f>
        <v>8</v>
      </c>
      <c r="CL68" s="25">
        <f>IF(ISBLANK(LitRev!CL68),".",LitRev!CL68)</f>
        <v>1.75</v>
      </c>
      <c r="CM68" s="25">
        <f>IF(ISBLANK(LitRev!CM68),".",LitRev!CM68)</f>
        <v>1.75</v>
      </c>
      <c r="CN68" s="25">
        <f>IF(ISBLANK(LitRev!CN68),".",LitRev!CN68)</f>
        <v>1.75</v>
      </c>
      <c r="CO68" s="25">
        <f>IF(ISBLANK(LitRev!CO68),".",LitRev!CO68)</f>
        <v>7.8727568455385315</v>
      </c>
      <c r="CP68" s="25">
        <f>IF(ISBLANK(LitRev!CP68),".",LitRev!CP68)</f>
        <v>13.3</v>
      </c>
      <c r="CQ68" s="25">
        <f>IF(ISBLANK(LitRev!CQ68),".",LitRev!CQ68)</f>
        <v>5.2834410471629685</v>
      </c>
      <c r="CR68" s="25">
        <f>IF(ISBLANK(LitRev!CR68),".",LitRev!CR68)</f>
        <v>5.2834410471629685</v>
      </c>
      <c r="CS68" s="25">
        <f>IF(ISBLANK(LitRev!CS68),".",LitRev!CS68)</f>
        <v>5.2834410471629685</v>
      </c>
      <c r="CT68" s="25">
        <f>IF(ISBLANK(LitRev!CT68),".",LitRev!CT68)</f>
        <v>4.8254931714719271</v>
      </c>
      <c r="CU68" s="25">
        <f>IF(ISBLANK(LitRev!CU68),".",LitRev!CU68)</f>
        <v>4.8254931714719271</v>
      </c>
      <c r="CV68" s="25">
        <f>IF(ISBLANK(LitRev!CV68),".",LitRev!CV68)</f>
        <v>4.8254931714719271</v>
      </c>
      <c r="CW68" s="25">
        <f>IF(ISBLANK(LitRev!CW68),".",LitRev!CW68)</f>
        <v>4.8254931714719271</v>
      </c>
      <c r="CX68" s="25">
        <f>IF(ISBLANK(LitRev!CX68),".",LitRev!CX68)</f>
        <v>4.8254931714719271</v>
      </c>
      <c r="CY68" s="25">
        <f>IF(ISBLANK(LitRev!CY68),".",LitRev!CY68)</f>
        <v>4.8254931714719271</v>
      </c>
      <c r="CZ68" s="25">
        <f>IF(ISBLANK(LitRev!CZ68),".",LitRev!CZ68)</f>
        <v>4.8254931714719271</v>
      </c>
      <c r="DA68" s="25">
        <f>IF(ISBLANK(LitRev!DA68),".",LitRev!DA68)</f>
        <v>4.8254931714719271</v>
      </c>
      <c r="DB68" s="25">
        <f>IF(ISBLANK(LitRev!DB68),".",LitRev!DB68)</f>
        <v>3.8569119644289671</v>
      </c>
      <c r="DC68" s="25">
        <f>IF(ISBLANK(LitRev!DC68),".",LitRev!DC68)</f>
        <v>3.8569119644289671</v>
      </c>
      <c r="DD68" s="25">
        <f>IF(ISBLANK(LitRev!DD68),".",LitRev!DD68)</f>
        <v>3.8569119644289671</v>
      </c>
      <c r="DE68" s="25">
        <f>IF(ISBLANK(LitRev!DE68),".",LitRev!DE68)</f>
        <v>3.8569119644289671</v>
      </c>
      <c r="DF68" s="25">
        <f>IF(ISBLANK(LitRev!DF68),".",LitRev!DF68)</f>
        <v>15.513999999999999</v>
      </c>
      <c r="DG68" s="25">
        <f>IF(ISBLANK(LitRev!DG68),".",LitRev!DG68)</f>
        <v>15.513999999999999</v>
      </c>
      <c r="DH68" s="25">
        <f>IF(ISBLANK(LitRev!DH68),".",LitRev!DH68)</f>
        <v>15.513999999999999</v>
      </c>
      <c r="DI68" s="25">
        <f>IF(ISBLANK(LitRev!DI68),".",LitRev!DI68)</f>
        <v>15.593</v>
      </c>
      <c r="DJ68" s="25">
        <f>IF(ISBLANK(LitRev!DJ68),".",LitRev!DJ68)</f>
        <v>12.851999999999999</v>
      </c>
      <c r="DK68" s="25">
        <f>IF(ISBLANK(LitRev!DK68),".",LitRev!DK68)</f>
        <v>12.851999999999999</v>
      </c>
      <c r="DL68" s="25">
        <f>IF(ISBLANK(LitRev!DL68),".",LitRev!DL68)</f>
        <v>12.851999999999999</v>
      </c>
      <c r="DM68" s="25">
        <f>IF(ISBLANK(LitRev!DM68),".",LitRev!DM68)</f>
        <v>12.851999999999999</v>
      </c>
      <c r="DN68" s="25">
        <f>IF(ISBLANK(LitRev!DN68),".",LitRev!DN68)</f>
        <v>14.904</v>
      </c>
      <c r="DO68" s="25">
        <f>IF(ISBLANK(LitRev!DO68),".",LitRev!DO68)</f>
        <v>14.904</v>
      </c>
      <c r="DP68" s="25">
        <f>IF(ISBLANK(LitRev!DP68),".",LitRev!DP68)</f>
        <v>14.904</v>
      </c>
      <c r="DQ68" s="25">
        <f>IF(ISBLANK(LitRev!DQ68),".",LitRev!DQ68)</f>
        <v>14.904</v>
      </c>
      <c r="DR68" s="25">
        <f>IF(ISBLANK(LitRev!DR68),".",LitRev!DR68)</f>
        <v>14.904</v>
      </c>
      <c r="DS68" s="25">
        <f>IF(ISBLANK(LitRev!DS68),".",LitRev!DS68)</f>
        <v>14.904</v>
      </c>
      <c r="DT68" s="25">
        <f>IF(ISBLANK(LitRev!DT68),".",LitRev!DT68)</f>
        <v>14.904</v>
      </c>
      <c r="DU68" s="25">
        <f>IF(ISBLANK(LitRev!DU68),".",LitRev!DU68)</f>
        <v>14.904</v>
      </c>
      <c r="DV68" s="25">
        <f>IF(ISBLANK(LitRev!DV68),".",LitRev!DV68)</f>
        <v>14.904</v>
      </c>
      <c r="DW68" s="25">
        <f>IF(ISBLANK(LitRev!DW68),".",LitRev!DW68)</f>
        <v>14.904</v>
      </c>
      <c r="DX68" s="25">
        <f>IF(ISBLANK(LitRev!DX68),".",LitRev!DX68)</f>
        <v>15.612568294366573</v>
      </c>
      <c r="DY68" s="25">
        <f>IF(ISBLANK(LitRev!DY68),".",LitRev!DY68)</f>
        <v>15.612568294366573</v>
      </c>
      <c r="DZ68" s="25">
        <f>IF(ISBLANK(LitRev!DZ68),".",LitRev!DZ68)</f>
        <v>14.99968913289567</v>
      </c>
      <c r="EA68" s="25">
        <f>IF(ISBLANK(LitRev!EA68),".",LitRev!EA68)</f>
        <v>14.99968913289567</v>
      </c>
      <c r="EB68" s="25">
        <f>IF(ISBLANK(LitRev!EB68),".",LitRev!EB68)</f>
        <v>14.99968913289567</v>
      </c>
      <c r="EC68" s="25">
        <f>IF(ISBLANK(LitRev!EC68),".",LitRev!EC68)</f>
        <v>14.99968913289567</v>
      </c>
      <c r="ED68" s="25">
        <f>IF(ISBLANK(LitRev!ED68),".",LitRev!ED68)</f>
        <v>14.99968913289567</v>
      </c>
      <c r="EE68" s="25">
        <f>IF(ISBLANK(LitRev!EE68),".",LitRev!EE68)</f>
        <v>14.99968913289567</v>
      </c>
      <c r="EF68" s="25">
        <f>IF(ISBLANK(LitRev!EF68),".",LitRev!EF68)</f>
        <v>14.99968913289567</v>
      </c>
      <c r="EG68" s="25">
        <f>IF(ISBLANK(LitRev!EG68),".",LitRev!EG68)</f>
        <v>14.99968913289567</v>
      </c>
      <c r="EH68" s="25">
        <f>IF(ISBLANK(LitRev!EH68),".",LitRev!EH68)</f>
        <v>14.99968913289567</v>
      </c>
      <c r="EI68" s="25">
        <f>IF(ISBLANK(LitRev!EI68),".",LitRev!EI68)</f>
        <v>14.99968913289567</v>
      </c>
      <c r="EJ68" s="25">
        <f>IF(ISBLANK(LitRev!EJ68),".",LitRev!EJ68)</f>
        <v>0</v>
      </c>
      <c r="EK68" s="25">
        <f>IF(ISBLANK(LitRev!EK68),".",LitRev!EK68)</f>
        <v>13.6</v>
      </c>
      <c r="EL68" s="25">
        <f>IF(ISBLANK(LitRev!EL68),".",LitRev!EL68)</f>
        <v>13.6</v>
      </c>
      <c r="EM68" s="25">
        <f>IF(ISBLANK(LitRev!EM68),".",LitRev!EM68)</f>
        <v>13.6</v>
      </c>
      <c r="EN68" s="25">
        <f>IF(ISBLANK(LitRev!EN68),".",LitRev!EN68)</f>
        <v>13.6</v>
      </c>
      <c r="EO68" s="25">
        <f>IF(ISBLANK(LitRev!EO68),".",LitRev!EO68)</f>
        <v>13.6</v>
      </c>
      <c r="EP68" s="25">
        <f>IF(ISBLANK(LitRev!EP68),".",LitRev!EP68)</f>
        <v>13.6</v>
      </c>
      <c r="EQ68" s="25">
        <f>IF(ISBLANK(LitRev!EQ68),".",LitRev!EQ68)</f>
        <v>13.6</v>
      </c>
      <c r="ER68" s="25">
        <f>IF(ISBLANK(LitRev!ER68),".",LitRev!ER68)</f>
        <v>13.6</v>
      </c>
      <c r="ES68" s="25">
        <f>IF(ISBLANK(LitRev!ES68),".",LitRev!ES68)</f>
        <v>13.6</v>
      </c>
      <c r="ET68" s="25">
        <f>IF(ISBLANK(LitRev!ET68),".",LitRev!ET68)</f>
        <v>13.6</v>
      </c>
      <c r="EU68" s="25">
        <f>IF(ISBLANK(LitRev!EU68),".",LitRev!EU68)</f>
        <v>13.6</v>
      </c>
      <c r="EV68" s="25">
        <f>IF(ISBLANK(LitRev!EV68),".",LitRev!EV68)</f>
        <v>13.6</v>
      </c>
      <c r="EW68" s="25">
        <f>IF(ISBLANK(LitRev!EW68),".",LitRev!EW68)</f>
        <v>13.6</v>
      </c>
      <c r="EX68" s="25">
        <f>IF(ISBLANK(LitRev!EX68),".",LitRev!EX68)</f>
        <v>13.6</v>
      </c>
      <c r="EY68" s="25">
        <f>IF(ISBLANK(LitRev!EY68),".",LitRev!EY68)</f>
        <v>13.6</v>
      </c>
      <c r="EZ68" s="25">
        <f>IF(ISBLANK(LitRev!EZ68),".",LitRev!EZ68)</f>
        <v>13.6</v>
      </c>
      <c r="FA68" s="25">
        <f>IF(ISBLANK(LitRev!FA68),".",LitRev!FA68)</f>
        <v>13.6</v>
      </c>
      <c r="FB68" s="25">
        <f>IF(ISBLANK(LitRev!FB68),".",LitRev!FB68)</f>
        <v>13.6</v>
      </c>
      <c r="FC68" s="25">
        <f>IF(ISBLANK(LitRev!FC68),".",LitRev!FC68)</f>
        <v>13.6</v>
      </c>
      <c r="FD68" s="25">
        <f>IF(ISBLANK(LitRev!FD68),".",LitRev!FD68)</f>
        <v>13.6</v>
      </c>
      <c r="FE68" s="25">
        <f>IF(ISBLANK(LitRev!FE68),".",LitRev!FE68)</f>
        <v>13.6</v>
      </c>
      <c r="FF68" s="25">
        <f>IF(ISBLANK(LitRev!FF68),".",LitRev!FF68)</f>
        <v>13.6</v>
      </c>
      <c r="FG68" s="25">
        <f>IF(ISBLANK(LitRev!FG68),".",LitRev!FG68)</f>
        <v>13.6</v>
      </c>
      <c r="FH68" s="25">
        <f>IF(ISBLANK(LitRev!FH68),".",LitRev!FH68)</f>
        <v>13.6</v>
      </c>
      <c r="FI68" s="25">
        <f>IF(ISBLANK(LitRev!FI68),".",LitRev!FI68)</f>
        <v>13.6</v>
      </c>
      <c r="FJ68" s="25">
        <f>IF(ISBLANK(LitRev!FJ68),".",LitRev!FJ68)</f>
        <v>13.6</v>
      </c>
      <c r="FK68" s="25">
        <f>IF(ISBLANK(LitRev!FK68),".",LitRev!FK68)</f>
        <v>13.6</v>
      </c>
      <c r="FL68" s="25">
        <f>IF(ISBLANK(LitRev!FL68),".",LitRev!FL68)</f>
        <v>13.6</v>
      </c>
      <c r="FM68" s="25">
        <f>IF(ISBLANK(LitRev!FM68),".",LitRev!FM68)</f>
        <v>13.6</v>
      </c>
      <c r="FN68" s="25">
        <f>IF(ISBLANK(LitRev!FN68),".",LitRev!FN68)</f>
        <v>13.6</v>
      </c>
      <c r="FO68" s="25">
        <f>IF(ISBLANK(LitRev!FO68),".",LitRev!FO68)</f>
        <v>6.116883116883117</v>
      </c>
      <c r="FP68" s="25">
        <f>IF(ISBLANK(LitRev!FP68),".",LitRev!FP68)</f>
        <v>6.116883116883117</v>
      </c>
      <c r="FQ68" s="25">
        <f>IF(ISBLANK(LitRev!FQ68),".",LitRev!FQ68)</f>
        <v>12.170999999999999</v>
      </c>
      <c r="FR68" s="25">
        <f>IF(ISBLANK(LitRev!FR68),".",LitRev!FR68)</f>
        <v>14.565</v>
      </c>
      <c r="FS68" s="25">
        <f>IF(ISBLANK(LitRev!FS68),".",LitRev!FS68)</f>
        <v>12.170999999999999</v>
      </c>
      <c r="FT68" s="25">
        <f>IF(ISBLANK(LitRev!FT68),".",LitRev!FT68)</f>
        <v>14.565</v>
      </c>
      <c r="FU68" s="25">
        <f>IF(ISBLANK(LitRev!FU68),".",LitRev!FU68)</f>
        <v>13.8</v>
      </c>
      <c r="FV68" s="25">
        <f>IF(ISBLANK(LitRev!FV68),".",LitRev!FV68)</f>
        <v>13.8</v>
      </c>
      <c r="FW68" s="25">
        <f>IF(ISBLANK(LitRev!FW68),".",LitRev!FW68)</f>
        <v>13.8</v>
      </c>
      <c r="FX68" s="25">
        <f>IF(ISBLANK(LitRev!FX68),".",LitRev!FX68)</f>
        <v>4.0418324010796711</v>
      </c>
      <c r="FY68" s="25">
        <f>IF(ISBLANK(LitRev!FY68),".",LitRev!FY68)</f>
        <v>13.6</v>
      </c>
      <c r="FZ68" s="25">
        <f>IF(ISBLANK(LitRev!FZ68),".",LitRev!FZ68)</f>
        <v>13.65</v>
      </c>
      <c r="GA68" s="25">
        <f>IF(ISBLANK(LitRev!GA68),".",LitRev!GA68)</f>
        <v>13.47</v>
      </c>
      <c r="GB68" s="25">
        <f>IF(ISBLANK(LitRev!GB68),".",LitRev!GB68)</f>
        <v>13.6</v>
      </c>
      <c r="GC68" s="25">
        <f>IF(ISBLANK(LitRev!GC68),".",LitRev!GC68)</f>
        <v>13.65</v>
      </c>
      <c r="GD68" s="25">
        <f>IF(ISBLANK(LitRev!GD68),".",LitRev!GD68)</f>
        <v>13.47</v>
      </c>
      <c r="GE68" s="25">
        <f>IF(ISBLANK(LitRev!GE68),".",LitRev!GE68)</f>
        <v>0</v>
      </c>
      <c r="GF68" s="25">
        <f>IF(ISBLANK(LitRev!GF68),".",LitRev!GF68)</f>
        <v>0</v>
      </c>
      <c r="GG68" s="25">
        <f>IF(ISBLANK(LitRev!GG68),".",LitRev!GG68)</f>
        <v>0</v>
      </c>
      <c r="GH68" s="25">
        <f>IF(ISBLANK(LitRev!GH68),".",LitRev!GH68)</f>
        <v>4.8254931714719271</v>
      </c>
      <c r="GI68" s="25">
        <f>IF(ISBLANK(LitRev!GI68),".",LitRev!GI68)</f>
        <v>4.8254931714719271</v>
      </c>
      <c r="GJ68" s="25">
        <f>IF(ISBLANK(LitRev!GJ68),".",LitRev!GJ68)</f>
        <v>4.8254931714719271</v>
      </c>
      <c r="GK68" s="25">
        <f>IF(ISBLANK(LitRev!GK68),".",LitRev!GK68)</f>
        <v>4.8254931714719271</v>
      </c>
      <c r="GL68" s="25">
        <f>IF(ISBLANK(LitRev!GL68),".",LitRev!GL68)</f>
        <v>4.8254931714719271</v>
      </c>
      <c r="GM68" s="25">
        <f>IF(ISBLANK(LitRev!GM68),".",LitRev!GM68)</f>
        <v>4.8254931714719271</v>
      </c>
      <c r="GN68" s="25">
        <f>IF(ISBLANK(LitRev!GN68),".",LitRev!GN68)</f>
        <v>4.8254931714719271</v>
      </c>
      <c r="GO68" s="25">
        <f>IF(ISBLANK(LitRev!GO68),".",LitRev!GO68)</f>
        <v>4.8254931714719271</v>
      </c>
      <c r="GP68" s="25">
        <f>IF(ISBLANK(LitRev!GP68),".",LitRev!GP68)</f>
        <v>14.177</v>
      </c>
      <c r="GQ68" s="25">
        <f>IF(ISBLANK(LitRev!GQ68),".",LitRev!GQ68)</f>
        <v>14.323</v>
      </c>
      <c r="GR68" s="25">
        <f>IF(ISBLANK(LitRev!GR68),".",LitRev!GR68)</f>
        <v>7.0460000000000003</v>
      </c>
      <c r="GS68" s="25">
        <f>IF(ISBLANK(LitRev!GS68),".",LitRev!GS68)</f>
        <v>7.0460000000000003</v>
      </c>
      <c r="GT68" s="25">
        <f>IF(ISBLANK(LitRev!GT68),".",LitRev!GT68)</f>
        <v>8.1784441969268098</v>
      </c>
      <c r="GU68" s="25">
        <f>IF(ISBLANK(LitRev!GU68),".",LitRev!GU68)</f>
        <v>14.6</v>
      </c>
      <c r="GV68" s="25">
        <f>IF(ISBLANK(LitRev!GV68),".",LitRev!GV68)</f>
        <v>25.8</v>
      </c>
      <c r="GW68" s="25">
        <f>IF(ISBLANK(LitRev!GW68),".",LitRev!GW68)</f>
        <v>11</v>
      </c>
      <c r="GX68" s="25">
        <f>IF(ISBLANK(LitRev!GX68),".",LitRev!GX68)</f>
        <v>14.6</v>
      </c>
      <c r="GY68" s="25">
        <f>IF(ISBLANK(LitRev!GY68),".",LitRev!GY68)</f>
        <v>25.8</v>
      </c>
      <c r="GZ68" s="25">
        <f>IF(ISBLANK(LitRev!GZ68),".",LitRev!GZ68)</f>
        <v>11</v>
      </c>
      <c r="HA68" s="25">
        <f>IF(ISBLANK(LitRev!HA68),".",LitRev!HA68)</f>
        <v>6.8</v>
      </c>
      <c r="HB68" s="25">
        <f>IF(ISBLANK(LitRev!HB68),".",LitRev!HB68)</f>
        <v>6.673</v>
      </c>
      <c r="HC68" s="25">
        <f>IF(ISBLANK(LitRev!HC68),".",LitRev!HC68)</f>
        <v>13.346</v>
      </c>
      <c r="HD68" s="25">
        <f>IF(ISBLANK(LitRev!HD68),".",LitRev!HD68)</f>
        <v>5.7496654247171239</v>
      </c>
      <c r="HE68" s="25">
        <f>IF(ISBLANK(LitRev!HE68),".",LitRev!HE68)</f>
        <v>7.0637999999999996</v>
      </c>
      <c r="HF68" s="25">
        <f>IF(ISBLANK(LitRev!HF68),".",LitRev!HF68)</f>
        <v>7.0637999999999996</v>
      </c>
      <c r="HG68" s="25">
        <f>IF(ISBLANK(LitRev!HG68),".",LitRev!HG68)</f>
        <v>15.536726516931862</v>
      </c>
      <c r="HH68" s="25">
        <f>IF(ISBLANK(LitRev!HH68),".",LitRev!HH68)</f>
        <v>15.536726516931862</v>
      </c>
      <c r="HI68" s="25">
        <f>IF(ISBLANK(LitRev!HI68),".",LitRev!HI68)</f>
        <v>15.536726516931862</v>
      </c>
      <c r="HJ68" s="25">
        <f>IF(ISBLANK(LitRev!HJ68),".",LitRev!HJ68)</f>
        <v>15.536726516931862</v>
      </c>
      <c r="HK68" s="25">
        <f>IF(ISBLANK(LitRev!HK68),".",LitRev!HK68)</f>
        <v>9.4819999999999993</v>
      </c>
      <c r="HL68" s="25">
        <f>IF(ISBLANK(LitRev!HL68),".",LitRev!HL68)</f>
        <v>3.145</v>
      </c>
      <c r="HM68" s="25">
        <f>IF(ISBLANK(LitRev!HM68),".",LitRev!HM68)</f>
        <v>11.382</v>
      </c>
      <c r="HN68" s="25">
        <f>IF(ISBLANK(LitRev!HN68),".",LitRev!HN68)</f>
        <v>6.2249999999999996</v>
      </c>
      <c r="HO68" s="25">
        <f>IF(ISBLANK(LitRev!HO68),".",LitRev!HO68)</f>
        <v>10.303000000000001</v>
      </c>
      <c r="HP68" s="25">
        <f>IF(ISBLANK(LitRev!HP68),".",LitRev!HP68)</f>
        <v>9.3949999999999996</v>
      </c>
      <c r="HQ68" s="25">
        <f>IF(ISBLANK(LitRev!HQ68),".",LitRev!HQ68)</f>
        <v>10.220000000000001</v>
      </c>
      <c r="HR68" s="25">
        <f>IF(ISBLANK(LitRev!HR68),".",LitRev!HR68)</f>
        <v>9.3949999999999996</v>
      </c>
      <c r="HS68" s="25">
        <f>IF(ISBLANK(LitRev!HS68),".",LitRev!HS68)</f>
        <v>14.75136740367901</v>
      </c>
      <c r="HT68" s="25">
        <f>IF(ISBLANK(LitRev!HT68),".",LitRev!HT68)</f>
        <v>17.739999999999998</v>
      </c>
      <c r="HU68" s="25">
        <f>IF(ISBLANK(LitRev!HU68),".",LitRev!HU68)</f>
        <v>8.9</v>
      </c>
      <c r="HV68" s="25">
        <f>IF(ISBLANK(LitRev!HV68),".",LitRev!HV68)</f>
        <v>12.4</v>
      </c>
      <c r="HW68" s="25">
        <f>IF(ISBLANK(LitRev!HW68),".",LitRev!HW68)</f>
        <v>6</v>
      </c>
      <c r="HX68" s="25">
        <f>IF(ISBLANK(LitRev!HX68),".",LitRev!HX68)</f>
        <v>12</v>
      </c>
      <c r="HY68" s="25">
        <f>IF(ISBLANK(LitRev!HY68),".",LitRev!HY68)</f>
        <v>9.4760000000000009</v>
      </c>
      <c r="HZ68" s="25">
        <f>IF(ISBLANK(LitRev!HZ68),".",LitRev!HZ68)</f>
        <v>19.091000000000001</v>
      </c>
      <c r="IA68" s="25">
        <f>IF(ISBLANK(LitRev!IA68),".",LitRev!IA68)</f>
        <v>16.878</v>
      </c>
      <c r="IB68" s="25">
        <f>IF(ISBLANK(LitRev!IB68),".",LitRev!IB68)</f>
        <v>16.878</v>
      </c>
      <c r="IC68" s="25">
        <f>IF(ISBLANK(LitRev!IC68),".",LitRev!IC68)</f>
        <v>16.878</v>
      </c>
      <c r="ID68" s="25">
        <f>IF(ISBLANK(LitRev!ID68),".",LitRev!ID68)</f>
        <v>16.878</v>
      </c>
      <c r="IE68" s="25">
        <f>IF(ISBLANK(LitRev!IE68),".",LitRev!IE68)</f>
        <v>12.37</v>
      </c>
      <c r="IF68" s="25">
        <f>IF(ISBLANK(LitRev!IF68),".",LitRev!IF68)</f>
        <v>5</v>
      </c>
      <c r="IG68" s="25">
        <f>IF(ISBLANK(LitRev!IG68),".",LitRev!IG68)</f>
        <v>0</v>
      </c>
      <c r="IH68" s="25">
        <f>IF(ISBLANK(LitRev!IH68),".",LitRev!IH68)</f>
        <v>0.5</v>
      </c>
      <c r="II68" s="25">
        <f>IF(ISBLANK(LitRev!II68),".",LitRev!II68)</f>
        <v>6.5</v>
      </c>
      <c r="IJ68" s="25">
        <f>IF(ISBLANK(LitRev!IJ68),".",LitRev!IJ68)</f>
        <v>10.199999999999999</v>
      </c>
      <c r="IK68" s="25">
        <f>IF(ISBLANK(LitRev!IK68),".",LitRev!IK68)</f>
        <v>12.7</v>
      </c>
      <c r="IL68" s="25">
        <f>IF(ISBLANK(LitRev!IL68),".",LitRev!IL68)</f>
        <v>3.3</v>
      </c>
      <c r="IM68" s="25">
        <f>IF(ISBLANK(LitRev!IM68),".",LitRev!IM68)</f>
        <v>10</v>
      </c>
      <c r="IN68" s="25">
        <f>IF(ISBLANK(LitRev!IN68),".",LitRev!IN68)</f>
        <v>13.7</v>
      </c>
      <c r="IO68" s="25">
        <f>IF(ISBLANK(LitRev!IO68),".",LitRev!IO68)</f>
        <v>16</v>
      </c>
      <c r="IP68" s="25">
        <f>IF(ISBLANK(LitRev!IP68),".",LitRev!IP68)</f>
        <v>17.600000000000001</v>
      </c>
      <c r="IQ68" s="25">
        <f>IF(ISBLANK(LitRev!IQ68),".",LitRev!IQ68)</f>
        <v>0.5</v>
      </c>
      <c r="IR68" s="25">
        <f>IF(ISBLANK(LitRev!IR68),".",LitRev!IR68)</f>
        <v>6.5</v>
      </c>
      <c r="IS68" s="25">
        <f>IF(ISBLANK(LitRev!IS68),".",LitRev!IS68)</f>
        <v>10.199999999999999</v>
      </c>
      <c r="IT68" s="25">
        <f>IF(ISBLANK(LitRev!IT68),".",LitRev!IT68)</f>
        <v>12.7</v>
      </c>
      <c r="IU68" s="25">
        <f>IF(ISBLANK(LitRev!IU68),".",LitRev!IU68)</f>
        <v>3.7</v>
      </c>
      <c r="IV68" s="25">
        <f>IF(ISBLANK(LitRev!IV68),".",LitRev!IV68)</f>
        <v>4</v>
      </c>
      <c r="IW68" s="25">
        <f>IF(ISBLANK(LitRev!IW68),".",LitRev!IW68)</f>
        <v>6.5</v>
      </c>
      <c r="IX68" s="25">
        <f>IF(ISBLANK(LitRev!IX68),".",LitRev!IX68)</f>
        <v>10.199999999999999</v>
      </c>
      <c r="IY68" s="25">
        <f>IF(ISBLANK(LitRev!IY68),".",LitRev!IY68)</f>
        <v>12.7</v>
      </c>
      <c r="IZ68" s="25">
        <f>IF(ISBLANK(LitRev!IZ68),".",LitRev!IZ68)</f>
        <v>15</v>
      </c>
      <c r="JA68" s="25">
        <f>IF(ISBLANK(LitRev!JA68),".",LitRev!JA68)</f>
        <v>15</v>
      </c>
      <c r="JB68" s="25">
        <f>IF(ISBLANK(LitRev!JB68),".",LitRev!JB68)</f>
        <v>0</v>
      </c>
      <c r="JC68" s="25">
        <f>IF(ISBLANK(LitRev!JC68),".",LitRev!JC68)</f>
        <v>0.5</v>
      </c>
      <c r="JD68" s="25">
        <f>IF(ISBLANK(LitRev!JD68),".",LitRev!JD68)</f>
        <v>0</v>
      </c>
      <c r="JE68" s="25">
        <f>IF(ISBLANK(LitRev!JE68),".",LitRev!JE68)</f>
        <v>0.5</v>
      </c>
      <c r="JF68" s="25">
        <f>IF(ISBLANK(LitRev!JF68),".",LitRev!JF68)</f>
        <v>6.5</v>
      </c>
      <c r="JG68" s="25">
        <f>IF(ISBLANK(LitRev!JG68),".",LitRev!JG68)</f>
        <v>10.199999999999999</v>
      </c>
      <c r="JH68" s="25">
        <f>IF(ISBLANK(LitRev!JH68),".",LitRev!JH68)</f>
        <v>12.7</v>
      </c>
      <c r="JI68" s="25">
        <f>IF(ISBLANK(LitRev!JI68),".",LitRev!JI68)</f>
        <v>0</v>
      </c>
      <c r="JJ68" s="25">
        <f>IF(ISBLANK(LitRev!JJ68),".",LitRev!JJ68)</f>
        <v>8</v>
      </c>
      <c r="JK68" s="25">
        <f>IF(ISBLANK(LitRev!JK68),".",LitRev!JK68)</f>
        <v>13.4</v>
      </c>
      <c r="JL68" s="25">
        <f>IF(ISBLANK(LitRev!JL68),".",LitRev!JL68)</f>
        <v>16.7</v>
      </c>
      <c r="JM68" s="25">
        <f>IF(ISBLANK(LitRev!JM68),".",LitRev!JM68)</f>
        <v>19</v>
      </c>
      <c r="JN68" s="25">
        <f>IF(ISBLANK(LitRev!JN68),".",LitRev!JN68)</f>
        <v>0</v>
      </c>
      <c r="JO68" s="25">
        <f>IF(ISBLANK(LitRev!JO68),".",LitRev!JO68)</f>
        <v>8</v>
      </c>
      <c r="JP68" s="25">
        <f>IF(ISBLANK(LitRev!JP68),".",LitRev!JP68)</f>
        <v>0</v>
      </c>
      <c r="JQ68" s="25">
        <f>IF(ISBLANK(LitRev!JQ68),".",LitRev!JQ68)</f>
        <v>8</v>
      </c>
      <c r="JR68" s="25">
        <f>IF(ISBLANK(LitRev!JR68),".",LitRev!JR68)</f>
        <v>13.4</v>
      </c>
      <c r="JS68" s="25">
        <f>IF(ISBLANK(LitRev!JS68),".",LitRev!JS68)</f>
        <v>0</v>
      </c>
      <c r="JT68" s="25">
        <f>IF(ISBLANK(LitRev!JT68),".",LitRev!JT68)</f>
        <v>6.6</v>
      </c>
      <c r="JU68" s="25">
        <f>IF(ISBLANK(LitRev!JU68),".",LitRev!JU68)</f>
        <v>13.6</v>
      </c>
      <c r="JV68" s="25">
        <f>IF(ISBLANK(LitRev!JV68),".",LitRev!JV68)</f>
        <v>17.8</v>
      </c>
      <c r="JW68" s="25">
        <f>IF(ISBLANK(LitRev!JW68),".",LitRev!JW68)</f>
        <v>20.7</v>
      </c>
      <c r="JX68" s="25">
        <f>IF(ISBLANK(LitRev!JX68),".",LitRev!JX68)</f>
        <v>0</v>
      </c>
      <c r="JY68" s="25">
        <f>IF(ISBLANK(LitRev!JY68),".",LitRev!JY68)</f>
        <v>6.6</v>
      </c>
      <c r="JZ68" s="25">
        <f>IF(ISBLANK(LitRev!JZ68),".",LitRev!JZ68)</f>
        <v>0</v>
      </c>
      <c r="KA68" s="25">
        <f>IF(ISBLANK(LitRev!KA68),".",LitRev!KA68)</f>
        <v>6.6</v>
      </c>
      <c r="KB68" s="25">
        <f>IF(ISBLANK(LitRev!KB68),".",LitRev!KB68)</f>
        <v>13.6</v>
      </c>
      <c r="KC68" s="25">
        <f>IF(ISBLANK(LitRev!KC68),".",LitRev!KC68)</f>
        <v>3.8</v>
      </c>
      <c r="KD68" s="25">
        <f>IF(ISBLANK(LitRev!KD68),".",LitRev!KD68)</f>
        <v>15.6</v>
      </c>
      <c r="KE68" s="25">
        <f>IF(ISBLANK(LitRev!KE68),".",LitRev!KE68)</f>
        <v>21.8</v>
      </c>
      <c r="KF68" s="25">
        <f>IF(ISBLANK(LitRev!KF68),".",LitRev!KF68)</f>
        <v>25.7</v>
      </c>
      <c r="KG68" s="25">
        <f>IF(ISBLANK(LitRev!KG68),".",LitRev!KG68)</f>
        <v>28.3</v>
      </c>
      <c r="KH68" s="25">
        <f>IF(ISBLANK(LitRev!KH68),".",LitRev!KH68)</f>
        <v>3.8</v>
      </c>
      <c r="KI68" s="25">
        <f>IF(ISBLANK(LitRev!KI68),".",LitRev!KI68)</f>
        <v>15.6</v>
      </c>
      <c r="KJ68" s="25">
        <f>IF(ISBLANK(LitRev!KJ68),".",LitRev!KJ68)</f>
        <v>3.8</v>
      </c>
      <c r="KK68" s="25">
        <f>IF(ISBLANK(LitRev!KK68),".",LitRev!KK68)</f>
        <v>15.6</v>
      </c>
      <c r="KL68" s="25">
        <f>IF(ISBLANK(LitRev!KL68),".",LitRev!KL68)</f>
        <v>10.9</v>
      </c>
      <c r="KM68" s="25">
        <f>IF(ISBLANK(LitRev!KM68),".",LitRev!KM68)</f>
        <v>18.5</v>
      </c>
      <c r="KN68" s="25">
        <f>IF(ISBLANK(LitRev!KN68),".",LitRev!KN68)</f>
        <v>22.7</v>
      </c>
      <c r="KO68" s="25">
        <f>IF(ISBLANK(LitRev!KO68),".",LitRev!KO68)</f>
        <v>25.3</v>
      </c>
      <c r="KP68" s="25">
        <f>IF(ISBLANK(LitRev!KP68),".",LitRev!KP68)</f>
        <v>27.1</v>
      </c>
      <c r="KQ68" s="25">
        <f>IF(ISBLANK(LitRev!KQ68),".",LitRev!KQ68)</f>
        <v>0</v>
      </c>
      <c r="KR68" s="25">
        <f>IF(ISBLANK(LitRev!KR68),".",LitRev!KR68)</f>
        <v>6.6</v>
      </c>
      <c r="KS68" s="25">
        <f>IF(ISBLANK(LitRev!KS68),".",LitRev!KS68)</f>
        <v>13.6</v>
      </c>
      <c r="KT68" s="25">
        <f>IF(ISBLANK(LitRev!KT68),".",LitRev!KT68)</f>
        <v>17.8</v>
      </c>
      <c r="KU68" s="25">
        <f>IF(ISBLANK(LitRev!KU68),".",LitRev!KU68)</f>
        <v>20.7</v>
      </c>
      <c r="KV68" s="25">
        <f>IF(ISBLANK(LitRev!KV68),".",LitRev!KV68)</f>
        <v>11.3</v>
      </c>
      <c r="KW68" s="25">
        <f>IF(ISBLANK(LitRev!KW68),".",LitRev!KW68)</f>
        <v>10.9</v>
      </c>
      <c r="KX68" s="25">
        <f>IF(ISBLANK(LitRev!KX68),".",LitRev!KX68)</f>
        <v>13.6</v>
      </c>
      <c r="KY68" s="25">
        <f>IF(ISBLANK(LitRev!KY68),".",LitRev!KY68)</f>
        <v>17.8</v>
      </c>
      <c r="KZ68" s="25">
        <f>IF(ISBLANK(LitRev!KZ68),".",LitRev!KZ68)</f>
        <v>20.7</v>
      </c>
      <c r="LA68" s="25">
        <f>IF(ISBLANK(LitRev!LA68),".",LitRev!LA68)</f>
        <v>15</v>
      </c>
      <c r="LB68" s="25">
        <f>IF(ISBLANK(LitRev!LB68),".",LitRev!LB68)</f>
        <v>15</v>
      </c>
      <c r="LC68" s="25">
        <f>IF(ISBLANK(LitRev!LC68),".",LitRev!LC68)</f>
        <v>17.8</v>
      </c>
      <c r="LD68" s="25">
        <f>IF(ISBLANK(LitRev!LD68),".",LitRev!LD68)</f>
        <v>20.7</v>
      </c>
      <c r="LE68" s="25">
        <f>IF(ISBLANK(LitRev!LE68),".",LitRev!LE68)</f>
        <v>0</v>
      </c>
      <c r="LF68" s="25">
        <f>IF(ISBLANK(LitRev!LF68),".",LitRev!LF68)</f>
        <v>0</v>
      </c>
      <c r="LG68" s="25">
        <f>IF(ISBLANK(LitRev!LG68),".",LitRev!LG68)</f>
        <v>14.446</v>
      </c>
      <c r="LH68" s="25">
        <f>IF(ISBLANK(LitRev!LH68),".",LitRev!LH68)</f>
        <v>14.654</v>
      </c>
      <c r="LI68" s="25">
        <f>IF(ISBLANK(LitRev!LI68),".",LitRev!LI68)</f>
        <v>2</v>
      </c>
      <c r="LJ68" s="25">
        <f>IF(ISBLANK(LitRev!LJ68),".",LitRev!LJ68)</f>
        <v>2.1</v>
      </c>
      <c r="LK68" s="25">
        <f>IF(ISBLANK(LitRev!LK68),".",LitRev!LK68)</f>
        <v>6.5</v>
      </c>
      <c r="LL68" s="25">
        <f>IF(ISBLANK(LitRev!LL68),".",LitRev!LL68)</f>
        <v>15</v>
      </c>
      <c r="LM68" s="25">
        <f>IF(ISBLANK(LitRev!LM68),".",LitRev!LM68)</f>
        <v>15</v>
      </c>
      <c r="LN68" s="25">
        <f>IF(ISBLANK(LitRev!LN68),".",LitRev!LN68)</f>
        <v>14</v>
      </c>
      <c r="LO68" s="25">
        <f>IF(ISBLANK(LitRev!LO68),".",LitRev!LO68)</f>
        <v>13</v>
      </c>
      <c r="LP68" s="25">
        <f>IF(ISBLANK(LitRev!LP68),".",LitRev!LP68)</f>
        <v>12</v>
      </c>
      <c r="LQ68" s="25">
        <f>IF(ISBLANK(LitRev!LQ68),".",LitRev!LQ68)</f>
        <v>11</v>
      </c>
      <c r="LR68" s="25">
        <f>IF(ISBLANK(LitRev!LR68),".",LitRev!LR68)</f>
        <v>10</v>
      </c>
      <c r="LS68" s="25">
        <f>IF(ISBLANK(LitRev!LS68),".",LitRev!LS68)</f>
        <v>9</v>
      </c>
      <c r="LT68" s="25">
        <f>IF(ISBLANK(LitRev!LT68),".",LitRev!LT68)</f>
        <v>8</v>
      </c>
      <c r="LU68" s="25">
        <f>IF(ISBLANK(LitRev!LU68),".",LitRev!LU68)</f>
        <v>14.99968913289567</v>
      </c>
      <c r="LV68" s="25">
        <f>IF(ISBLANK(LitRev!LV68),".",LitRev!LV68)</f>
        <v>15</v>
      </c>
      <c r="LW68" s="25">
        <f>IF(ISBLANK(LitRev!LW68),".",LitRev!LW68)</f>
        <v>15</v>
      </c>
      <c r="LX68" s="25">
        <f>IF(ISBLANK(LitRev!LX68),".",LitRev!LX68)</f>
        <v>14</v>
      </c>
      <c r="LY68" s="25">
        <f>IF(ISBLANK(LitRev!LY68),".",LitRev!LY68)</f>
        <v>13</v>
      </c>
      <c r="LZ68" s="25">
        <f>IF(ISBLANK(LitRev!LZ68),".",LitRev!LZ68)</f>
        <v>12</v>
      </c>
      <c r="MA68" s="25">
        <f>IF(ISBLANK(LitRev!MA68),".",LitRev!MA68)</f>
        <v>11</v>
      </c>
      <c r="MB68" s="25">
        <f>IF(ISBLANK(LitRev!MB68),".",LitRev!MB68)</f>
        <v>10</v>
      </c>
      <c r="MC68" s="25">
        <f>IF(ISBLANK(LitRev!MC68),".",LitRev!MC68)</f>
        <v>9</v>
      </c>
      <c r="MD68" s="25">
        <f>IF(ISBLANK(LitRev!MD68),".",LitRev!MD68)</f>
        <v>8</v>
      </c>
      <c r="ME68" s="25">
        <f>IF(ISBLANK(LitRev!ME68),".",LitRev!ME68)</f>
        <v>7.5560409998164264</v>
      </c>
      <c r="MF68" s="25">
        <f>IF(ISBLANK(LitRev!MF68),".",LitRev!MF68)</f>
        <v>12.6</v>
      </c>
      <c r="MG68" s="25">
        <f>IF(ISBLANK(LitRev!MG68),".",LitRev!MG68)</f>
        <v>14.3</v>
      </c>
      <c r="MH68" s="25">
        <f>IF(ISBLANK(LitRev!MH68),".",LitRev!MH68)</f>
        <v>0</v>
      </c>
      <c r="MI68" s="25">
        <f>IF(ISBLANK(LitRev!MI68),".",LitRev!MI68)</f>
        <v>11.597153098522716</v>
      </c>
      <c r="MJ68" s="25">
        <f>IF(ISBLANK(LitRev!MJ68),".",LitRev!MJ68)</f>
        <v>11.597153098522716</v>
      </c>
      <c r="MK68" s="25">
        <f>IF(ISBLANK(LitRev!MK68),".",LitRev!MK68)</f>
        <v>11.993411177059938</v>
      </c>
      <c r="ML68" s="25">
        <f>IF(ISBLANK(LitRev!ML68),".",LitRev!ML68)</f>
        <v>11.993411177059938</v>
      </c>
      <c r="MM68" s="25">
        <f>IF(ISBLANK(LitRev!MM68),".",LitRev!MM68)</f>
        <v>14.7</v>
      </c>
      <c r="MN68" s="25">
        <f>IF(ISBLANK(LitRev!MN68),".",LitRev!MN68)</f>
        <v>14.93</v>
      </c>
      <c r="MO68" s="25">
        <f>IF(ISBLANK(LitRev!MO68),".",LitRev!MO68)</f>
        <v>15</v>
      </c>
      <c r="MP68" s="25">
        <f>IF(ISBLANK(LitRev!MP68),".",LitRev!MP68)</f>
        <v>15</v>
      </c>
      <c r="MQ68" s="25">
        <f>IF(ISBLANK(LitRev!MQ68),".",LitRev!MQ68)</f>
        <v>15</v>
      </c>
      <c r="MR68" s="25">
        <f>IF(ISBLANK(LitRev!MR68),".",LitRev!MR68)</f>
        <v>15</v>
      </c>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row>
    <row r="69" spans="1:483" x14ac:dyDescent="0.25">
      <c r="A69" s="62" t="s">
        <v>1150</v>
      </c>
      <c r="B69" t="s">
        <v>1927</v>
      </c>
      <c r="C69" s="25">
        <f>IF(ISBLANK(LitRev!C69),".",LitRev!C69)</f>
        <v>16</v>
      </c>
      <c r="D69" s="25">
        <f>IF(ISBLANK(LitRev!D69),".",LitRev!D69)</f>
        <v>16</v>
      </c>
      <c r="E69" s="25">
        <f>IF(ISBLANK(LitRev!E69),".",LitRev!E69)</f>
        <v>12.26</v>
      </c>
      <c r="F69" s="25">
        <f>IF(ISBLANK(LitRev!F69),".",LitRev!F69)</f>
        <v>12.97</v>
      </c>
      <c r="G69" s="25">
        <f>IF(ISBLANK(LitRev!G69),".",LitRev!G69)</f>
        <v>13.43</v>
      </c>
      <c r="H69" s="25">
        <f>IF(ISBLANK(LitRev!H69),".",LitRev!H69)</f>
        <v>13.75</v>
      </c>
      <c r="I69" s="25">
        <f>IF(ISBLANK(LitRev!I69),".",LitRev!I69)</f>
        <v>13.18</v>
      </c>
      <c r="J69" s="25">
        <f>IF(ISBLANK(LitRev!J69),".",LitRev!J69)</f>
        <v>13.73</v>
      </c>
      <c r="K69" s="25">
        <f>IF(ISBLANK(LitRev!K69),".",LitRev!K69)</f>
        <v>14.1</v>
      </c>
      <c r="L69" s="25">
        <f>IF(ISBLANK(LitRev!L69),".",LitRev!L69)</f>
        <v>14.36</v>
      </c>
      <c r="M69" s="25">
        <f>IF(ISBLANK(LitRev!M69),".",LitRev!M69)</f>
        <v>6.04</v>
      </c>
      <c r="N69" s="25">
        <f>IF(ISBLANK(LitRev!N69),".",LitRev!N69)</f>
        <v>7.67</v>
      </c>
      <c r="O69" s="25">
        <f>IF(ISBLANK(LitRev!O69),".",LitRev!O69)</f>
        <v>9.3000000000000007</v>
      </c>
      <c r="P69" s="25">
        <f>IF(ISBLANK(LitRev!P69),".",LitRev!P69)</f>
        <v>10.92</v>
      </c>
      <c r="Q69" s="25">
        <f>IF(ISBLANK(LitRev!Q69),".",LitRev!Q69)</f>
        <v>10.75</v>
      </c>
      <c r="R69" s="25">
        <f>IF(ISBLANK(LitRev!R69),".",LitRev!R69)</f>
        <v>12.58</v>
      </c>
      <c r="S69" s="25">
        <f>IF(ISBLANK(LitRev!S69),".",LitRev!S69)</f>
        <v>14.4</v>
      </c>
      <c r="T69" s="25">
        <f>IF(ISBLANK(LitRev!T69),".",LitRev!T69)</f>
        <v>16.18</v>
      </c>
      <c r="U69" s="25">
        <f>IF(ISBLANK(LitRev!U69),".",LitRev!U69)</f>
        <v>13.51</v>
      </c>
      <c r="V69" s="25">
        <f>IF(ISBLANK(LitRev!V69),".",LitRev!V69)</f>
        <v>13.48</v>
      </c>
      <c r="W69" s="25">
        <f>IF(ISBLANK(LitRev!W69),".",LitRev!W69)</f>
        <v>12.83</v>
      </c>
      <c r="X69" s="25">
        <f>IF(ISBLANK(LitRev!X69),".",LitRev!X69)</f>
        <v>12.8</v>
      </c>
      <c r="Y69" s="25">
        <f>IF(ISBLANK(LitRev!Y69),".",LitRev!Y69)</f>
        <v>13.51</v>
      </c>
      <c r="Z69" s="25">
        <f>IF(ISBLANK(LitRev!Z69),".",LitRev!Z69)</f>
        <v>14.9</v>
      </c>
      <c r="AA69" s="25">
        <f>IF(ISBLANK(LitRev!AA69),".",LitRev!AA69)</f>
        <v>14.77</v>
      </c>
      <c r="AB69" s="25">
        <f>IF(ISBLANK(LitRev!AB69),".",LitRev!AB69)</f>
        <v>14.68</v>
      </c>
      <c r="AC69" s="25">
        <f>IF(ISBLANK(LitRev!AC69),".",LitRev!AC69)</f>
        <v>14.43</v>
      </c>
      <c r="AD69" s="25">
        <f>IF(ISBLANK(LitRev!AD69),".",LitRev!AD69)</f>
        <v>14.9</v>
      </c>
      <c r="AE69" s="25">
        <f>IF(ISBLANK(LitRev!AE69),".",LitRev!AE69)</f>
        <v>14.77</v>
      </c>
      <c r="AF69" s="25">
        <f>IF(ISBLANK(LitRev!AF69),".",LitRev!AF69)</f>
        <v>14.52</v>
      </c>
      <c r="AG69" s="25">
        <f>IF(ISBLANK(LitRev!AG69),".",LitRev!AG69)</f>
        <v>14.34</v>
      </c>
      <c r="AH69" s="25">
        <f>IF(ISBLANK(LitRev!AH69),".",LitRev!AH69)</f>
        <v>13.57</v>
      </c>
      <c r="AI69" s="25">
        <f>IF(ISBLANK(LitRev!AI69),".",LitRev!AI69)</f>
        <v>14.75</v>
      </c>
      <c r="AJ69" s="25">
        <f>IF(ISBLANK(LitRev!AJ69),".",LitRev!AJ69)</f>
        <v>4.1230000000000002</v>
      </c>
      <c r="AK69" s="25">
        <f>IF(ISBLANK(LitRev!AK69),".",LitRev!AK69)</f>
        <v>5.4809999999999999</v>
      </c>
      <c r="AL69" s="25">
        <f>IF(ISBLANK(LitRev!AL69),".",LitRev!AL69)</f>
        <v>6.5330000000000004</v>
      </c>
      <c r="AM69" s="25">
        <f>IF(ISBLANK(LitRev!AM69),".",LitRev!AM69)</f>
        <v>7.8780000000000001</v>
      </c>
      <c r="AN69" s="25">
        <f>IF(ISBLANK(LitRev!AN69),".",LitRev!AN69)</f>
        <v>10.675000000000001</v>
      </c>
      <c r="AO69" s="25">
        <f>IF(ISBLANK(LitRev!AO69),".",LitRev!AO69)</f>
        <v>13.3</v>
      </c>
      <c r="AP69" s="25">
        <f>IF(ISBLANK(LitRev!AP69),".",LitRev!AP69)</f>
        <v>12</v>
      </c>
      <c r="AQ69" s="25">
        <f>IF(ISBLANK(LitRev!AQ69),".",LitRev!AQ69)</f>
        <v>12</v>
      </c>
      <c r="AR69" s="25">
        <f>IF(ISBLANK(LitRev!AR69),".",LitRev!AR69)</f>
        <v>13.48</v>
      </c>
      <c r="AS69" s="25">
        <f>IF(ISBLANK(LitRev!AS69),".",LitRev!AS69)</f>
        <v>13.22</v>
      </c>
      <c r="AT69" s="25">
        <f>IF(ISBLANK(LitRev!AT69),".",LitRev!AT69)</f>
        <v>13.21</v>
      </c>
      <c r="AU69" s="25">
        <f>IF(ISBLANK(LitRev!AU69),".",LitRev!AU69)</f>
        <v>13.2</v>
      </c>
      <c r="AV69" s="25">
        <f>IF(ISBLANK(LitRev!AV69),".",LitRev!AV69)</f>
        <v>13.19</v>
      </c>
      <c r="AW69" s="25">
        <f>IF(ISBLANK(LitRev!AW69),".",LitRev!AW69)</f>
        <v>13.16</v>
      </c>
      <c r="AX69" s="25">
        <f>IF(ISBLANK(LitRev!AX69),".",LitRev!AX69)</f>
        <v>13.15</v>
      </c>
      <c r="AY69" s="25">
        <f>IF(ISBLANK(LitRev!AY69),".",LitRev!AY69)</f>
        <v>14.984999999999999</v>
      </c>
      <c r="AZ69" s="25">
        <f>IF(ISBLANK(LitRev!AZ69),".",LitRev!AZ69)</f>
        <v>14.984999999999999</v>
      </c>
      <c r="BA69" s="25">
        <f>IF(ISBLANK(LitRev!BA69),".",LitRev!BA69)</f>
        <v>14.978431344269289</v>
      </c>
      <c r="BB69" s="25">
        <f>IF(ISBLANK(LitRev!BB69),".",LitRev!BB69)</f>
        <v>14.895334970992314</v>
      </c>
      <c r="BC69" s="25">
        <f>IF(ISBLANK(LitRev!BC69),".",LitRev!BC69)</f>
        <v>15.044164296264508</v>
      </c>
      <c r="BD69" s="25">
        <f>IF(ISBLANK(LitRev!BD69),".",LitRev!BD69)</f>
        <v>11.931150909321069</v>
      </c>
      <c r="BE69" s="25">
        <f>IF(ISBLANK(LitRev!BE69),".",LitRev!BE69)</f>
        <v>13.9</v>
      </c>
      <c r="BF69" s="25">
        <f>IF(ISBLANK(LitRev!BF69),".",LitRev!BF69)</f>
        <v>13.2</v>
      </c>
      <c r="BG69" s="25">
        <f>IF(ISBLANK(LitRev!BG69),".",LitRev!BG69)</f>
        <v>16.029166666666665</v>
      </c>
      <c r="BH69" s="25">
        <f>IF(ISBLANK(LitRev!BH69),".",LitRev!BH69)</f>
        <v>4.895833333333333</v>
      </c>
      <c r="BI69" s="25">
        <f>IF(ISBLANK(LitRev!BI69),".",LitRev!BI69)</f>
        <v>3.4333333333333336</v>
      </c>
      <c r="BJ69" s="25">
        <f>IF(ISBLANK(LitRev!BJ69),".",LitRev!BJ69)</f>
        <v>14.09357899330722</v>
      </c>
      <c r="BK69" s="25">
        <f>IF(ISBLANK(LitRev!BK69),".",LitRev!BK69)</f>
        <v>0</v>
      </c>
      <c r="BL69" s="25">
        <f>IF(ISBLANK(LitRev!BL69),".",LitRev!BL69)</f>
        <v>11.491484277579458</v>
      </c>
      <c r="BM69" s="25">
        <f>IF(ISBLANK(LitRev!BM69),".",LitRev!BM69)</f>
        <v>15.004972573942831</v>
      </c>
      <c r="BN69" s="25">
        <f>IF(ISBLANK(LitRev!BN69),".",LitRev!BN69)</f>
        <v>15.004972573942831</v>
      </c>
      <c r="BO69" s="25">
        <f>IF(ISBLANK(LitRev!BO69),".",LitRev!BO69)</f>
        <v>10.064955194845457</v>
      </c>
      <c r="BP69" s="25">
        <f>IF(ISBLANK(LitRev!BP69),".",LitRev!BP69)</f>
        <v>12.284000434653903</v>
      </c>
      <c r="BQ69" s="25">
        <f>IF(ISBLANK(LitRev!BQ69),".",LitRev!BQ69)</f>
        <v>13.921867159274424</v>
      </c>
      <c r="BR69" s="25">
        <f>IF(ISBLANK(LitRev!BR69),".",LitRev!BR69)</f>
        <v>13.921867159274424</v>
      </c>
      <c r="BS69" s="25">
        <f>IF(ISBLANK(LitRev!BS69),".",LitRev!BS69)</f>
        <v>13</v>
      </c>
      <c r="BT69" s="25">
        <f>IF(ISBLANK(LitRev!BT69),".",LitRev!BT69)</f>
        <v>6.03</v>
      </c>
      <c r="BU69" s="25">
        <f>IF(ISBLANK(LitRev!BU69),".",LitRev!BU69)</f>
        <v>10.76</v>
      </c>
      <c r="BV69" s="25">
        <f>IF(ISBLANK(LitRev!BV69),".",LitRev!BV69)</f>
        <v>13.94</v>
      </c>
      <c r="BW69" s="25">
        <f>IF(ISBLANK(LitRev!BW69),".",LitRev!BW69)</f>
        <v>15.51</v>
      </c>
      <c r="BX69" s="25">
        <f>IF(ISBLANK(LitRev!BX69),".",LitRev!BX69)</f>
        <v>16.02</v>
      </c>
      <c r="BY69" s="25">
        <f>IF(ISBLANK(LitRev!BY69),".",LitRev!BY69)</f>
        <v>17.45</v>
      </c>
      <c r="BZ69" s="25">
        <f>IF(ISBLANK(LitRev!BZ69),".",LitRev!BZ69)</f>
        <v>11.91</v>
      </c>
      <c r="CA69" s="25">
        <f>IF(ISBLANK(LitRev!CA69),".",LitRev!CA69)</f>
        <v>11.352100000000002</v>
      </c>
      <c r="CB69" s="25">
        <f>IF(ISBLANK(LitRev!CB69),".",LitRev!CB69)</f>
        <v>13.874316189849957</v>
      </c>
      <c r="CC69" s="25">
        <f>IF(ISBLANK(LitRev!CC69),".",LitRev!CC69)</f>
        <v>13.874316189849957</v>
      </c>
      <c r="CD69" s="25">
        <f>IF(ISBLANK(LitRev!CD69),".",LitRev!CD69)</f>
        <v>16.156762722224357</v>
      </c>
      <c r="CE69" s="25">
        <f>IF(ISBLANK(LitRev!CE69),".",LitRev!CE69)</f>
        <v>17.641409656477155</v>
      </c>
      <c r="CF69" s="25">
        <f>IF(ISBLANK(LitRev!CF69),".",LitRev!CF69)</f>
        <v>15</v>
      </c>
      <c r="CG69" s="25">
        <f>IF(ISBLANK(LitRev!CG69),".",LitRev!CG69)</f>
        <v>15</v>
      </c>
      <c r="CH69" s="25">
        <f>IF(ISBLANK(LitRev!CH69),".",LitRev!CH69)</f>
        <v>15</v>
      </c>
      <c r="CI69" s="25">
        <f>IF(ISBLANK(LitRev!CI69),".",LitRev!CI69)</f>
        <v>15</v>
      </c>
      <c r="CJ69" s="25">
        <f>IF(ISBLANK(LitRev!CJ69),".",LitRev!CJ69)</f>
        <v>15</v>
      </c>
      <c r="CK69" s="25">
        <f>IF(ISBLANK(LitRev!CK69),".",LitRev!CK69)</f>
        <v>15</v>
      </c>
      <c r="CL69" s="25">
        <f>IF(ISBLANK(LitRev!CL69),".",LitRev!CL69)</f>
        <v>15</v>
      </c>
      <c r="CM69" s="25">
        <f>IF(ISBLANK(LitRev!CM69),".",LitRev!CM69)</f>
        <v>15</v>
      </c>
      <c r="CN69" s="25">
        <f>IF(ISBLANK(LitRev!CN69),".",LitRev!CN69)</f>
        <v>15</v>
      </c>
      <c r="CO69" s="25">
        <f>IF(ISBLANK(LitRev!CO69),".",LitRev!CO69)</f>
        <v>8.2796468455385313</v>
      </c>
      <c r="CP69" s="25">
        <f>IF(ISBLANK(LitRev!CP69),".",LitRev!CP69)</f>
        <v>12.513999999999999</v>
      </c>
      <c r="CQ69" s="25">
        <f>IF(ISBLANK(LitRev!CQ69),".",LitRev!CQ69)</f>
        <v>15</v>
      </c>
      <c r="CR69" s="25">
        <f>IF(ISBLANK(LitRev!CR69),".",LitRev!CR69)</f>
        <v>1.8756215717428539</v>
      </c>
      <c r="CS69" s="25">
        <f>IF(ISBLANK(LitRev!CS69),".",LitRev!CS69)</f>
        <v>1.4793634932056312</v>
      </c>
      <c r="CT69" s="25">
        <f>IF(ISBLANK(LitRev!CT69),".",LitRev!CT69)</f>
        <v>5.0667678300455234</v>
      </c>
      <c r="CU69" s="25">
        <f>IF(ISBLANK(LitRev!CU69),".",LitRev!CU69)</f>
        <v>39.762063732928681</v>
      </c>
      <c r="CV69" s="25">
        <f>IF(ISBLANK(LitRev!CV69),".",LitRev!CV69)</f>
        <v>5.8871016691957507</v>
      </c>
      <c r="CW69" s="25">
        <f>IF(ISBLANK(LitRev!CW69),".",LitRev!CW69)</f>
        <v>15.682852807283764</v>
      </c>
      <c r="CX69" s="25">
        <f>IF(ISBLANK(LitRev!CX69),".",LitRev!CX69)</f>
        <v>14.910773899848254</v>
      </c>
      <c r="CY69" s="25">
        <f>IF(ISBLANK(LitRev!CY69),".",LitRev!CY69)</f>
        <v>39.762063732928681</v>
      </c>
      <c r="CZ69" s="25">
        <f>IF(ISBLANK(LitRev!CZ69),".",LitRev!CZ69)</f>
        <v>14.910773899848254</v>
      </c>
      <c r="DA69" s="25">
        <f>IF(ISBLANK(LitRev!DA69),".",LitRev!DA69)</f>
        <v>14.910773899848254</v>
      </c>
      <c r="DB69" s="25">
        <f>IF(ISBLANK(LitRev!DB69),".",LitRev!DB69)</f>
        <v>3.8569119644289671</v>
      </c>
      <c r="DC69" s="25">
        <f>IF(ISBLANK(LitRev!DC69),".",LitRev!DC69)</f>
        <v>15.004972573942833</v>
      </c>
      <c r="DD69" s="25">
        <f>IF(ISBLANK(LitRev!DD69),".",LitRev!DD69)</f>
        <v>15.004972573942833</v>
      </c>
      <c r="DE69" s="25">
        <f>IF(ISBLANK(LitRev!DE69),".",LitRev!DE69)</f>
        <v>3.7512431434857079</v>
      </c>
      <c r="DF69" s="25">
        <f>IF(ISBLANK(LitRev!DF69),".",LitRev!DF69)</f>
        <v>15.593</v>
      </c>
      <c r="DG69" s="25">
        <f>IF(ISBLANK(LitRev!DG69),".",LitRev!DG69)</f>
        <v>16.678000000000001</v>
      </c>
      <c r="DH69" s="25">
        <f>IF(ISBLANK(LitRev!DH69),".",LitRev!DH69)</f>
        <v>19.614000000000001</v>
      </c>
      <c r="DI69" s="25">
        <f>IF(ISBLANK(LitRev!DI69),".",LitRev!DI69)</f>
        <v>19.614000000000001</v>
      </c>
      <c r="DJ69" s="25">
        <f>IF(ISBLANK(LitRev!DJ69),".",LitRev!DJ69)</f>
        <v>6.4259999999999993</v>
      </c>
      <c r="DK69" s="25">
        <f>IF(ISBLANK(LitRev!DK69),".",LitRev!DK69)</f>
        <v>9.6389999999999993</v>
      </c>
      <c r="DL69" s="25">
        <f>IF(ISBLANK(LitRev!DL69),".",LitRev!DL69)</f>
        <v>16.064999999999998</v>
      </c>
      <c r="DM69" s="25">
        <f>IF(ISBLANK(LitRev!DM69),".",LitRev!DM69)</f>
        <v>19.277999999999999</v>
      </c>
      <c r="DN69" s="25">
        <f>IF(ISBLANK(LitRev!DN69),".",LitRev!DN69)</f>
        <v>7.452</v>
      </c>
      <c r="DO69" s="25">
        <f>IF(ISBLANK(LitRev!DO69),".",LitRev!DO69)</f>
        <v>11.178000000000001</v>
      </c>
      <c r="DP69" s="25">
        <f>IF(ISBLANK(LitRev!DP69),".",LitRev!DP69)</f>
        <v>18.63</v>
      </c>
      <c r="DQ69" s="25">
        <f>IF(ISBLANK(LitRev!DQ69),".",LitRev!DQ69)</f>
        <v>22.356000000000002</v>
      </c>
      <c r="DR69" s="25">
        <f>IF(ISBLANK(LitRev!DR69),".",LitRev!DR69)</f>
        <v>21.1968</v>
      </c>
      <c r="DS69" s="25">
        <f>IF(ISBLANK(LitRev!DS69),".",LitRev!DS69)</f>
        <v>7.452</v>
      </c>
      <c r="DT69" s="25">
        <f>IF(ISBLANK(LitRev!DT69),".",LitRev!DT69)</f>
        <v>11.178000000000001</v>
      </c>
      <c r="DU69" s="25">
        <f>IF(ISBLANK(LitRev!DU69),".",LitRev!DU69)</f>
        <v>18.63</v>
      </c>
      <c r="DV69" s="25">
        <f>IF(ISBLANK(LitRev!DV69),".",LitRev!DV69)</f>
        <v>22.356000000000002</v>
      </c>
      <c r="DW69" s="25">
        <f>IF(ISBLANK(LitRev!DW69),".",LitRev!DW69)</f>
        <v>21.1968</v>
      </c>
      <c r="DX69" s="25">
        <f>IF(ISBLANK(LitRev!DX69),".",LitRev!DX69)</f>
        <v>21.041303970326524</v>
      </c>
      <c r="DY69" s="25">
        <f>IF(ISBLANK(LitRev!DY69),".",LitRev!DY69)</f>
        <v>16.299415630497759</v>
      </c>
      <c r="DZ69" s="25">
        <f>IF(ISBLANK(LitRev!DZ69),".",LitRev!DZ69)</f>
        <v>12.064737631196641</v>
      </c>
      <c r="EA69" s="25">
        <f>IF(ISBLANK(LitRev!EA69),".",LitRev!EA69)</f>
        <v>10.477063596524168</v>
      </c>
      <c r="EB69" s="25">
        <f>IF(ISBLANK(LitRev!EB69),".",LitRev!EB69)</f>
        <v>10.886530277679299</v>
      </c>
      <c r="EC69" s="25">
        <f>IF(ISBLANK(LitRev!EC69),".",LitRev!EC69)</f>
        <v>11.451858469725735</v>
      </c>
      <c r="ED69" s="25">
        <f>IF(ISBLANK(LitRev!ED69),".",LitRev!ED69)</f>
        <v>11.729239124701792</v>
      </c>
      <c r="EE69" s="25">
        <f>IF(ISBLANK(LitRev!EE69),".",LitRev!EE69)</f>
        <v>13.525609080737201</v>
      </c>
      <c r="EF69" s="25">
        <f>IF(ISBLANK(LitRev!EF69),".",LitRev!EF69)</f>
        <v>10.606507902179661</v>
      </c>
      <c r="EG69" s="25">
        <f>IF(ISBLANK(LitRev!EG69),".",LitRev!EG69)</f>
        <v>8.5327572911681955</v>
      </c>
      <c r="EH69" s="25">
        <f>IF(ISBLANK(LitRev!EH69),".",LitRev!EH69)</f>
        <v>8.9158067670875099</v>
      </c>
      <c r="EI69" s="25">
        <f>IF(ISBLANK(LitRev!EI69),".",LitRev!EI69)</f>
        <v>8.8973147234224399</v>
      </c>
      <c r="EJ69" s="25">
        <f>IF(ISBLANK(LitRev!EJ69),".",LitRev!EJ69)</f>
        <v>11</v>
      </c>
      <c r="EK69" s="25">
        <f>IF(ISBLANK(LitRev!EK69),".",LitRev!EK69)</f>
        <v>12.24</v>
      </c>
      <c r="EL69" s="25">
        <f>IF(ISBLANK(LitRev!EL69),".",LitRev!EL69)</f>
        <v>10.88</v>
      </c>
      <c r="EM69" s="25">
        <f>IF(ISBLANK(LitRev!EM69),".",LitRev!EM69)</f>
        <v>9.52</v>
      </c>
      <c r="EN69" s="25">
        <f>IF(ISBLANK(LitRev!EN69),".",LitRev!EN69)</f>
        <v>8.16</v>
      </c>
      <c r="EO69" s="25">
        <f>IF(ISBLANK(LitRev!EO69),".",LitRev!EO69)</f>
        <v>6.8</v>
      </c>
      <c r="EP69" s="25">
        <f>IF(ISBLANK(LitRev!EP69),".",LitRev!EP69)</f>
        <v>12.24</v>
      </c>
      <c r="EQ69" s="25">
        <f>IF(ISBLANK(LitRev!EQ69),".",LitRev!EQ69)</f>
        <v>10.88</v>
      </c>
      <c r="ER69" s="25">
        <f>IF(ISBLANK(LitRev!ER69),".",LitRev!ER69)</f>
        <v>9.52</v>
      </c>
      <c r="ES69" s="25">
        <f>IF(ISBLANK(LitRev!ES69),".",LitRev!ES69)</f>
        <v>8.16</v>
      </c>
      <c r="ET69" s="25">
        <f>IF(ISBLANK(LitRev!ET69),".",LitRev!ET69)</f>
        <v>6.8</v>
      </c>
      <c r="EU69" s="25">
        <f>IF(ISBLANK(LitRev!EU69),".",LitRev!EU69)</f>
        <v>12.24</v>
      </c>
      <c r="EV69" s="25">
        <f>IF(ISBLANK(LitRev!EV69),".",LitRev!EV69)</f>
        <v>10.88</v>
      </c>
      <c r="EW69" s="25">
        <f>IF(ISBLANK(LitRev!EW69),".",LitRev!EW69)</f>
        <v>9.52</v>
      </c>
      <c r="EX69" s="25">
        <f>IF(ISBLANK(LitRev!EX69),".",LitRev!EX69)</f>
        <v>8.16</v>
      </c>
      <c r="EY69" s="25">
        <f>IF(ISBLANK(LitRev!EY69),".",LitRev!EY69)</f>
        <v>6.8</v>
      </c>
      <c r="EZ69" s="25">
        <f>IF(ISBLANK(LitRev!EZ69),".",LitRev!EZ69)</f>
        <v>12.24</v>
      </c>
      <c r="FA69" s="25">
        <f>IF(ISBLANK(LitRev!FA69),".",LitRev!FA69)</f>
        <v>10.88</v>
      </c>
      <c r="FB69" s="25">
        <f>IF(ISBLANK(LitRev!FB69),".",LitRev!FB69)</f>
        <v>9.52</v>
      </c>
      <c r="FC69" s="25">
        <f>IF(ISBLANK(LitRev!FC69),".",LitRev!FC69)</f>
        <v>8.16</v>
      </c>
      <c r="FD69" s="25">
        <f>IF(ISBLANK(LitRev!FD69),".",LitRev!FD69)</f>
        <v>6.8</v>
      </c>
      <c r="FE69" s="25">
        <f>IF(ISBLANK(LitRev!FE69),".",LitRev!FE69)</f>
        <v>12.24</v>
      </c>
      <c r="FF69" s="25">
        <f>IF(ISBLANK(LitRev!FF69),".",LitRev!FF69)</f>
        <v>10.88</v>
      </c>
      <c r="FG69" s="25">
        <f>IF(ISBLANK(LitRev!FG69),".",LitRev!FG69)</f>
        <v>9.52</v>
      </c>
      <c r="FH69" s="25">
        <f>IF(ISBLANK(LitRev!FH69),".",LitRev!FH69)</f>
        <v>8.16</v>
      </c>
      <c r="FI69" s="25">
        <f>IF(ISBLANK(LitRev!FI69),".",LitRev!FI69)</f>
        <v>6.8</v>
      </c>
      <c r="FJ69" s="25">
        <f>IF(ISBLANK(LitRev!FJ69),".",LitRev!FJ69)</f>
        <v>12.24</v>
      </c>
      <c r="FK69" s="25">
        <f>IF(ISBLANK(LitRev!FK69),".",LitRev!FK69)</f>
        <v>10.88</v>
      </c>
      <c r="FL69" s="25">
        <f>IF(ISBLANK(LitRev!FL69),".",LitRev!FL69)</f>
        <v>9.52</v>
      </c>
      <c r="FM69" s="25">
        <f>IF(ISBLANK(LitRev!FM69),".",LitRev!FM69)</f>
        <v>8.16</v>
      </c>
      <c r="FN69" s="25">
        <f>IF(ISBLANK(LitRev!FN69),".",LitRev!FN69)</f>
        <v>6.8</v>
      </c>
      <c r="FO69" s="25">
        <f>IF(ISBLANK(LitRev!FO69),".",LitRev!FO69)</f>
        <v>11.255064935064937</v>
      </c>
      <c r="FP69" s="25">
        <f>IF(ISBLANK(LitRev!FP69),".",LitRev!FP69)</f>
        <v>17.415584415584416</v>
      </c>
      <c r="FQ69" s="25">
        <f>IF(ISBLANK(LitRev!FQ69),".",LitRev!FQ69)</f>
        <v>12.01</v>
      </c>
      <c r="FR69" s="25">
        <f>IF(ISBLANK(LitRev!FR69),".",LitRev!FR69)</f>
        <v>13.599</v>
      </c>
      <c r="FS69" s="25">
        <f>IF(ISBLANK(LitRev!FS69),".",LitRev!FS69)</f>
        <v>12.027999999999999</v>
      </c>
      <c r="FT69" s="25">
        <f>IF(ISBLANK(LitRev!FT69),".",LitRev!FT69)</f>
        <v>14.805</v>
      </c>
      <c r="FU69" s="25">
        <f>IF(ISBLANK(LitRev!FU69),".",LitRev!FU69)</f>
        <v>7.75</v>
      </c>
      <c r="FV69" s="25">
        <f>IF(ISBLANK(LitRev!FV69),".",LitRev!FV69)</f>
        <v>7.75</v>
      </c>
      <c r="FW69" s="25">
        <f>IF(ISBLANK(LitRev!FW69),".",LitRev!FW69)</f>
        <v>7.75</v>
      </c>
      <c r="FX69" s="25">
        <f>IF(ISBLANK(LitRev!FX69),".",LitRev!FX69)</f>
        <v>15.004972573942831</v>
      </c>
      <c r="FY69" s="25">
        <f>IF(ISBLANK(LitRev!FY69),".",LitRev!FY69)</f>
        <v>13.84</v>
      </c>
      <c r="FZ69" s="25">
        <f>IF(ISBLANK(LitRev!FZ69),".",LitRev!FZ69)</f>
        <v>14.92</v>
      </c>
      <c r="GA69" s="25">
        <f>IF(ISBLANK(LitRev!GA69),".",LitRev!GA69)</f>
        <v>15.31</v>
      </c>
      <c r="GB69" s="25">
        <f>IF(ISBLANK(LitRev!GB69),".",LitRev!GB69)</f>
        <v>14.28</v>
      </c>
      <c r="GC69" s="25">
        <f>IF(ISBLANK(LitRev!GC69),".",LitRev!GC69)</f>
        <v>15.53</v>
      </c>
      <c r="GD69" s="25">
        <f>IF(ISBLANK(LitRev!GD69),".",LitRev!GD69)</f>
        <v>15.46</v>
      </c>
      <c r="GE69" s="25">
        <f>IF(ISBLANK(LitRev!GE69),".",LitRev!GE69)</f>
        <v>14.234929799999998</v>
      </c>
      <c r="GF69" s="25">
        <f>IF(ISBLANK(LitRev!GF69),".",LitRev!GF69)</f>
        <v>28.469859599999996</v>
      </c>
      <c r="GG69" s="25">
        <f>IF(ISBLANK(LitRev!GG69),".",LitRev!GG69)</f>
        <v>42.704789399999989</v>
      </c>
      <c r="GH69" s="25">
        <f>IF(ISBLANK(LitRev!GH69),".",LitRev!GH69)</f>
        <v>14.901365705614568</v>
      </c>
      <c r="GI69" s="25">
        <f>IF(ISBLANK(LitRev!GI69),".",LitRev!GI69)</f>
        <v>14.901365705614568</v>
      </c>
      <c r="GJ69" s="25">
        <f>IF(ISBLANK(LitRev!GJ69),".",LitRev!GJ69)</f>
        <v>14.901365705614568</v>
      </c>
      <c r="GK69" s="25">
        <f>IF(ISBLANK(LitRev!GK69),".",LitRev!GK69)</f>
        <v>14.901365705614568</v>
      </c>
      <c r="GL69" s="25">
        <f>IF(ISBLANK(LitRev!GL69),".",LitRev!GL69)</f>
        <v>14.901365705614568</v>
      </c>
      <c r="GM69" s="25">
        <f>IF(ISBLANK(LitRev!GM69),".",LitRev!GM69)</f>
        <v>14.901365705614568</v>
      </c>
      <c r="GN69" s="25">
        <f>IF(ISBLANK(LitRev!GN69),".",LitRev!GN69)</f>
        <v>14.901365705614568</v>
      </c>
      <c r="GO69" s="25">
        <f>IF(ISBLANK(LitRev!GO69),".",LitRev!GO69)</f>
        <v>14.901365705614568</v>
      </c>
      <c r="GP69" s="25">
        <f>IF(ISBLANK(LitRev!GP69),".",LitRev!GP69)</f>
        <v>15.763</v>
      </c>
      <c r="GQ69" s="25">
        <f>IF(ISBLANK(LitRev!GQ69),".",LitRev!GQ69)</f>
        <v>15.821999999999999</v>
      </c>
      <c r="GR69" s="25">
        <f>IF(ISBLANK(LitRev!GR69),".",LitRev!GR69)</f>
        <v>15</v>
      </c>
      <c r="GS69" s="25">
        <f>IF(ISBLANK(LitRev!GS69),".",LitRev!GS69)</f>
        <v>15</v>
      </c>
      <c r="GT69" s="25">
        <f>IF(ISBLANK(LitRev!GT69),".",LitRev!GT69)</f>
        <v>6.2584441969268099</v>
      </c>
      <c r="GU69" s="25">
        <f>IF(ISBLANK(LitRev!GU69),".",LitRev!GU69)</f>
        <v>10.6</v>
      </c>
      <c r="GV69" s="25">
        <f>IF(ISBLANK(LitRev!GV69),".",LitRev!GV69)</f>
        <v>12.8</v>
      </c>
      <c r="GW69" s="25">
        <f>IF(ISBLANK(LitRev!GW69),".",LitRev!GW69)</f>
        <v>7.9</v>
      </c>
      <c r="GX69" s="25">
        <f>IF(ISBLANK(LitRev!GX69),".",LitRev!GX69)</f>
        <v>15</v>
      </c>
      <c r="GY69" s="25">
        <f>IF(ISBLANK(LitRev!GY69),".",LitRev!GY69)</f>
        <v>24.2</v>
      </c>
      <c r="GZ69" s="25">
        <f>IF(ISBLANK(LitRev!GZ69),".",LitRev!GZ69)</f>
        <v>15</v>
      </c>
      <c r="HA69" s="25">
        <f>IF(ISBLANK(LitRev!HA69),".",LitRev!HA69)</f>
        <v>10</v>
      </c>
      <c r="HB69" s="25">
        <f>IF(ISBLANK(LitRev!HB69),".",LitRev!HB69)</f>
        <v>10.019</v>
      </c>
      <c r="HC69" s="25">
        <f>IF(ISBLANK(LitRev!HC69),".",LitRev!HC69)</f>
        <v>16.603000000000002</v>
      </c>
      <c r="HD69" s="25">
        <f>IF(ISBLANK(LitRev!HD69),".",LitRev!HD69)</f>
        <v>0</v>
      </c>
      <c r="HE69" s="25">
        <f>IF(ISBLANK(LitRev!HE69),".",LitRev!HE69)</f>
        <v>6.5636599999999996</v>
      </c>
      <c r="HF69" s="25">
        <f>IF(ISBLANK(LitRev!HF69),".",LitRev!HF69)</f>
        <v>6.3845099999999997</v>
      </c>
      <c r="HG69" s="25">
        <f>IF(ISBLANK(LitRev!HG69),".",LitRev!HG69)</f>
        <v>15.225991986593225</v>
      </c>
      <c r="HH69" s="25">
        <f>IF(ISBLANK(LitRev!HH69),".",LitRev!HH69)</f>
        <v>13.672319334900038</v>
      </c>
      <c r="HI69" s="25">
        <f>IF(ISBLANK(LitRev!HI69),".",LitRev!HI69)</f>
        <v>14.759890191085269</v>
      </c>
      <c r="HJ69" s="25">
        <f>IF(ISBLANK(LitRev!HJ69),".",LitRev!HJ69)</f>
        <v>13.672319334900038</v>
      </c>
      <c r="HK69" s="25">
        <f>IF(ISBLANK(LitRev!HK69),".",LitRev!HK69)</f>
        <v>10.871</v>
      </c>
      <c r="HL69" s="25">
        <f>IF(ISBLANK(LitRev!HL69),".",LitRev!HL69)</f>
        <v>10.077</v>
      </c>
      <c r="HM69" s="25">
        <f>IF(ISBLANK(LitRev!HM69),".",LitRev!HM69)</f>
        <v>11.413</v>
      </c>
      <c r="HN69" s="25">
        <f>IF(ISBLANK(LitRev!HN69),".",LitRev!HN69)</f>
        <v>10.397</v>
      </c>
      <c r="HO69" s="25">
        <f>IF(ISBLANK(LitRev!HO69),".",LitRev!HO69)</f>
        <v>10.62</v>
      </c>
      <c r="HP69" s="25">
        <f>IF(ISBLANK(LitRev!HP69),".",LitRev!HP69)</f>
        <v>10.321999999999999</v>
      </c>
      <c r="HQ69" s="25">
        <f>IF(ISBLANK(LitRev!HQ69),".",LitRev!HQ69)</f>
        <v>10.414</v>
      </c>
      <c r="HR69" s="25">
        <f>IF(ISBLANK(LitRev!HR69),".",LitRev!HR69)</f>
        <v>9.9689999999999994</v>
      </c>
      <c r="HS69" s="25">
        <f>IF(ISBLANK(LitRev!HS69),".",LitRev!HS69)</f>
        <v>29.523868571546672</v>
      </c>
      <c r="HT69" s="25">
        <f>IF(ISBLANK(LitRev!HT69),".",LitRev!HT69)</f>
        <v>13.013</v>
      </c>
      <c r="HU69" s="25">
        <f>IF(ISBLANK(LitRev!HU69),".",LitRev!HU69)</f>
        <v>13.7</v>
      </c>
      <c r="HV69" s="25">
        <f>IF(ISBLANK(LitRev!HV69),".",LitRev!HV69)</f>
        <v>15.6</v>
      </c>
      <c r="HW69" s="25">
        <f>IF(ISBLANK(LitRev!HW69),".",LitRev!HW69)</f>
        <v>9</v>
      </c>
      <c r="HX69" s="25">
        <f>IF(ISBLANK(LitRev!HX69),".",LitRev!HX69)</f>
        <v>15</v>
      </c>
      <c r="HY69" s="25">
        <f>IF(ISBLANK(LitRev!HY69),".",LitRev!HY69)</f>
        <v>31.478999999999999</v>
      </c>
      <c r="HZ69" s="25">
        <f>IF(ISBLANK(LitRev!HZ69),".",LitRev!HZ69)</f>
        <v>43.679000000000002</v>
      </c>
      <c r="IA69" s="25">
        <f>IF(ISBLANK(LitRev!IA69),".",LitRev!IA69)</f>
        <v>25.456</v>
      </c>
      <c r="IB69" s="25">
        <f>IF(ISBLANK(LitRev!IB69),".",LitRev!IB69)</f>
        <v>16.63</v>
      </c>
      <c r="IC69" s="25">
        <f>IF(ISBLANK(LitRev!IC69),".",LitRev!IC69)</f>
        <v>9.1839999999999993</v>
      </c>
      <c r="ID69" s="25">
        <f>IF(ISBLANK(LitRev!ID69),".",LitRev!ID69)</f>
        <v>39.838000000000001</v>
      </c>
      <c r="IE69" s="25">
        <f>IF(ISBLANK(LitRev!IE69),".",LitRev!IE69)</f>
        <v>8.61</v>
      </c>
      <c r="IF69" s="25">
        <f>IF(ISBLANK(LitRev!IF69),".",LitRev!IF69)</f>
        <v>10</v>
      </c>
      <c r="IG69" s="25">
        <f>IF(ISBLANK(LitRev!IG69),".",LitRev!IG69)</f>
        <v>3.3</v>
      </c>
      <c r="IH69" s="25">
        <f>IF(ISBLANK(LitRev!IH69),".",LitRev!IH69)</f>
        <v>10</v>
      </c>
      <c r="II69" s="25">
        <f>IF(ISBLANK(LitRev!II69),".",LitRev!II69)</f>
        <v>13.7</v>
      </c>
      <c r="IJ69" s="25">
        <f>IF(ISBLANK(LitRev!IJ69),".",LitRev!IJ69)</f>
        <v>16</v>
      </c>
      <c r="IK69" s="25">
        <f>IF(ISBLANK(LitRev!IK69),".",LitRev!IK69)</f>
        <v>17.600000000000001</v>
      </c>
      <c r="IL69" s="25">
        <f>IF(ISBLANK(LitRev!IL69),".",LitRev!IL69)</f>
        <v>9.6999999999999993</v>
      </c>
      <c r="IM69" s="25">
        <f>IF(ISBLANK(LitRev!IM69),".",LitRev!IM69)</f>
        <v>16</v>
      </c>
      <c r="IN69" s="25">
        <f>IF(ISBLANK(LitRev!IN69),".",LitRev!IN69)</f>
        <v>19.5</v>
      </c>
      <c r="IO69" s="25">
        <f>IF(ISBLANK(LitRev!IO69),".",LitRev!IO69)</f>
        <v>21.7</v>
      </c>
      <c r="IP69" s="25">
        <f>IF(ISBLANK(LitRev!IP69),".",LitRev!IP69)</f>
        <v>23.2</v>
      </c>
      <c r="IQ69" s="25">
        <f>IF(ISBLANK(LitRev!IQ69),".",LitRev!IQ69)</f>
        <v>8</v>
      </c>
      <c r="IR69" s="25">
        <f>IF(ISBLANK(LitRev!IR69),".",LitRev!IR69)</f>
        <v>13.4</v>
      </c>
      <c r="IS69" s="25">
        <f>IF(ISBLANK(LitRev!IS69),".",LitRev!IS69)</f>
        <v>16.7</v>
      </c>
      <c r="IT69" s="25">
        <f>IF(ISBLANK(LitRev!IT69),".",LitRev!IT69)</f>
        <v>19</v>
      </c>
      <c r="IU69" s="25">
        <f>IF(ISBLANK(LitRev!IU69),".",LitRev!IU69)</f>
        <v>10</v>
      </c>
      <c r="IV69" s="25">
        <f>IF(ISBLANK(LitRev!IV69),".",LitRev!IV69)</f>
        <v>10.9</v>
      </c>
      <c r="IW69" s="25">
        <f>IF(ISBLANK(LitRev!IW69),".",LitRev!IW69)</f>
        <v>13.4</v>
      </c>
      <c r="IX69" s="25">
        <f>IF(ISBLANK(LitRev!IX69),".",LitRev!IX69)</f>
        <v>16.7</v>
      </c>
      <c r="IY69" s="25">
        <f>IF(ISBLANK(LitRev!IY69),".",LitRev!IY69)</f>
        <v>19</v>
      </c>
      <c r="IZ69" s="25">
        <f>IF(ISBLANK(LitRev!IZ69),".",LitRev!IZ69)</f>
        <v>16.7</v>
      </c>
      <c r="JA69" s="25">
        <f>IF(ISBLANK(LitRev!JA69),".",LitRev!JA69)</f>
        <v>19</v>
      </c>
      <c r="JB69" s="25">
        <f>IF(ISBLANK(LitRev!JB69),".",LitRev!JB69)</f>
        <v>3.7</v>
      </c>
      <c r="JC69" s="25">
        <f>IF(ISBLANK(LitRev!JC69),".",LitRev!JC69)</f>
        <v>4</v>
      </c>
      <c r="JD69" s="25">
        <f>IF(ISBLANK(LitRev!JD69),".",LitRev!JD69)</f>
        <v>15</v>
      </c>
      <c r="JE69" s="25">
        <f>IF(ISBLANK(LitRev!JE69),".",LitRev!JE69)</f>
        <v>15</v>
      </c>
      <c r="JF69" s="25">
        <f>IF(ISBLANK(LitRev!JF69),".",LitRev!JF69)</f>
        <v>15</v>
      </c>
      <c r="JG69" s="25">
        <f>IF(ISBLANK(LitRev!JG69),".",LitRev!JG69)</f>
        <v>15</v>
      </c>
      <c r="JH69" s="25">
        <f>IF(ISBLANK(LitRev!JH69),".",LitRev!JH69)</f>
        <v>15</v>
      </c>
      <c r="JI69" s="25">
        <f>IF(ISBLANK(LitRev!JI69),".",LitRev!JI69)</f>
        <v>9.6999999999999993</v>
      </c>
      <c r="JJ69" s="25">
        <f>IF(ISBLANK(LitRev!JJ69),".",LitRev!JJ69)</f>
        <v>16</v>
      </c>
      <c r="JK69" s="25">
        <f>IF(ISBLANK(LitRev!JK69),".",LitRev!JK69)</f>
        <v>19.5</v>
      </c>
      <c r="JL69" s="25">
        <f>IF(ISBLANK(LitRev!JL69),".",LitRev!JL69)</f>
        <v>21.7</v>
      </c>
      <c r="JM69" s="25">
        <f>IF(ISBLANK(LitRev!JM69),".",LitRev!JM69)</f>
        <v>23.2</v>
      </c>
      <c r="JN69" s="25">
        <f>IF(ISBLANK(LitRev!JN69),".",LitRev!JN69)</f>
        <v>10</v>
      </c>
      <c r="JO69" s="25">
        <f>IF(ISBLANK(LitRev!JO69),".",LitRev!JO69)</f>
        <v>10.9</v>
      </c>
      <c r="JP69" s="25">
        <f>IF(ISBLANK(LitRev!JP69),".",LitRev!JP69)</f>
        <v>15</v>
      </c>
      <c r="JQ69" s="25">
        <f>IF(ISBLANK(LitRev!JQ69),".",LitRev!JQ69)</f>
        <v>15</v>
      </c>
      <c r="JR69" s="25">
        <f>IF(ISBLANK(LitRev!JR69),".",LitRev!JR69)</f>
        <v>15</v>
      </c>
      <c r="JS69" s="25">
        <f>IF(ISBLANK(LitRev!JS69),".",LitRev!JS69)</f>
        <v>10.9</v>
      </c>
      <c r="JT69" s="25">
        <f>IF(ISBLANK(LitRev!JT69),".",LitRev!JT69)</f>
        <v>18.5</v>
      </c>
      <c r="JU69" s="25">
        <f>IF(ISBLANK(LitRev!JU69),".",LitRev!JU69)</f>
        <v>22.7</v>
      </c>
      <c r="JV69" s="25">
        <f>IF(ISBLANK(LitRev!JV69),".",LitRev!JV69)</f>
        <v>25.3</v>
      </c>
      <c r="JW69" s="25">
        <f>IF(ISBLANK(LitRev!JW69),".",LitRev!JW69)</f>
        <v>27.1</v>
      </c>
      <c r="JX69" s="25">
        <f>IF(ISBLANK(LitRev!JX69),".",LitRev!JX69)</f>
        <v>11.3</v>
      </c>
      <c r="JY69" s="25">
        <f>IF(ISBLANK(LitRev!JY69),".",LitRev!JY69)</f>
        <v>10.9</v>
      </c>
      <c r="JZ69" s="25">
        <f>IF(ISBLANK(LitRev!JZ69),".",LitRev!JZ69)</f>
        <v>15</v>
      </c>
      <c r="KA69" s="25">
        <f>IF(ISBLANK(LitRev!KA69),".",LitRev!KA69)</f>
        <v>15</v>
      </c>
      <c r="KB69" s="25">
        <f>IF(ISBLANK(LitRev!KB69),".",LitRev!KB69)</f>
        <v>15</v>
      </c>
      <c r="KC69" s="25">
        <f>IF(ISBLANK(LitRev!KC69),".",LitRev!KC69)</f>
        <v>18.5</v>
      </c>
      <c r="KD69" s="25">
        <f>IF(ISBLANK(LitRev!KD69),".",LitRev!KD69)</f>
        <v>25.7</v>
      </c>
      <c r="KE69" s="25">
        <f>IF(ISBLANK(LitRev!KE69),".",LitRev!KE69)</f>
        <v>29.6</v>
      </c>
      <c r="KF69" s="25">
        <f>IF(ISBLANK(LitRev!KF69),".",LitRev!KF69)</f>
        <v>32.1</v>
      </c>
      <c r="KG69" s="25">
        <f>IF(ISBLANK(LitRev!KG69),".",LitRev!KG69)</f>
        <v>33.799999999999997</v>
      </c>
      <c r="KH69" s="25">
        <f>IF(ISBLANK(LitRev!KH69),".",LitRev!KH69)</f>
        <v>18.899999999999999</v>
      </c>
      <c r="KI69" s="25">
        <f>IF(ISBLANK(LitRev!KI69),".",LitRev!KI69)</f>
        <v>19.2</v>
      </c>
      <c r="KJ69" s="25">
        <f>IF(ISBLANK(LitRev!KJ69),".",LitRev!KJ69)</f>
        <v>15</v>
      </c>
      <c r="KK69" s="25">
        <f>IF(ISBLANK(LitRev!KK69),".",LitRev!KK69)</f>
        <v>15</v>
      </c>
      <c r="KL69" s="25">
        <f>IF(ISBLANK(LitRev!KL69),".",LitRev!KL69)</f>
        <v>18.5</v>
      </c>
      <c r="KM69" s="25">
        <f>IF(ISBLANK(LitRev!KM69),".",LitRev!KM69)</f>
        <v>25.7</v>
      </c>
      <c r="KN69" s="25">
        <f>IF(ISBLANK(LitRev!KN69),".",LitRev!KN69)</f>
        <v>29.6</v>
      </c>
      <c r="KO69" s="25">
        <f>IF(ISBLANK(LitRev!KO69),".",LitRev!KO69)</f>
        <v>32.1</v>
      </c>
      <c r="KP69" s="25">
        <f>IF(ISBLANK(LitRev!KP69),".",LitRev!KP69)</f>
        <v>33.799999999999997</v>
      </c>
      <c r="KQ69" s="25">
        <f>IF(ISBLANK(LitRev!KQ69),".",LitRev!KQ69)</f>
        <v>3.8</v>
      </c>
      <c r="KR69" s="25">
        <f>IF(ISBLANK(LitRev!KR69),".",LitRev!KR69)</f>
        <v>15.6</v>
      </c>
      <c r="KS69" s="25">
        <f>IF(ISBLANK(LitRev!KS69),".",LitRev!KS69)</f>
        <v>21.8</v>
      </c>
      <c r="KT69" s="25">
        <f>IF(ISBLANK(LitRev!KT69),".",LitRev!KT69)</f>
        <v>25.7</v>
      </c>
      <c r="KU69" s="25">
        <f>IF(ISBLANK(LitRev!KU69),".",LitRev!KU69)</f>
        <v>28.3</v>
      </c>
      <c r="KV69" s="25">
        <f>IF(ISBLANK(LitRev!KV69),".",LitRev!KV69)</f>
        <v>18.899999999999999</v>
      </c>
      <c r="KW69" s="25">
        <f>IF(ISBLANK(LitRev!KW69),".",LitRev!KW69)</f>
        <v>19.2</v>
      </c>
      <c r="KX69" s="25">
        <f>IF(ISBLANK(LitRev!KX69),".",LitRev!KX69)</f>
        <v>21.8</v>
      </c>
      <c r="KY69" s="25">
        <f>IF(ISBLANK(LitRev!KY69),".",LitRev!KY69)</f>
        <v>25.7</v>
      </c>
      <c r="KZ69" s="25">
        <f>IF(ISBLANK(LitRev!KZ69),".",LitRev!KZ69)</f>
        <v>28.3</v>
      </c>
      <c r="LA69" s="25">
        <f>IF(ISBLANK(LitRev!LA69),".",LitRev!LA69)</f>
        <v>15.6</v>
      </c>
      <c r="LB69" s="25">
        <f>IF(ISBLANK(LitRev!LB69),".",LitRev!LB69)</f>
        <v>21.8</v>
      </c>
      <c r="LC69" s="25">
        <f>IF(ISBLANK(LitRev!LC69),".",LitRev!LC69)</f>
        <v>25.7</v>
      </c>
      <c r="LD69" s="25">
        <f>IF(ISBLANK(LitRev!LD69),".",LitRev!LD69)</f>
        <v>28.3</v>
      </c>
      <c r="LE69" s="25">
        <f>IF(ISBLANK(LitRev!LE69),".",LitRev!LE69)</f>
        <v>5</v>
      </c>
      <c r="LF69" s="25">
        <f>IF(ISBLANK(LitRev!LF69),".",LitRev!LF69)</f>
        <v>5</v>
      </c>
      <c r="LG69" s="25">
        <f>IF(ISBLANK(LitRev!LG69),".",LitRev!LG69)</f>
        <v>22.359000000000002</v>
      </c>
      <c r="LH69" s="25">
        <f>IF(ISBLANK(LitRev!LH69),".",LitRev!LH69)</f>
        <v>14.304</v>
      </c>
      <c r="LI69" s="25">
        <f>IF(ISBLANK(LitRev!LI69),".",LitRev!LI69)</f>
        <v>4.0599999999999996</v>
      </c>
      <c r="LJ69" s="25">
        <f>IF(ISBLANK(LitRev!LJ69),".",LitRev!LJ69)</f>
        <v>13.2</v>
      </c>
      <c r="LK69" s="25">
        <f>IF(ISBLANK(LitRev!LK69),".",LitRev!LK69)</f>
        <v>13.2</v>
      </c>
      <c r="LL69" s="25">
        <f>IF(ISBLANK(LitRev!LL69),".",LitRev!LL69)</f>
        <v>14</v>
      </c>
      <c r="LM69" s="25">
        <f>IF(ISBLANK(LitRev!LM69),".",LitRev!LM69)</f>
        <v>14</v>
      </c>
      <c r="LN69" s="25">
        <f>IF(ISBLANK(LitRev!LN69),".",LitRev!LN69)</f>
        <v>13</v>
      </c>
      <c r="LO69" s="25">
        <f>IF(ISBLANK(LitRev!LO69),".",LitRev!LO69)</f>
        <v>12</v>
      </c>
      <c r="LP69" s="25">
        <f>IF(ISBLANK(LitRev!LP69),".",LitRev!LP69)</f>
        <v>11</v>
      </c>
      <c r="LQ69" s="25">
        <f>IF(ISBLANK(LitRev!LQ69),".",LitRev!LQ69)</f>
        <v>10</v>
      </c>
      <c r="LR69" s="25">
        <f>IF(ISBLANK(LitRev!LR69),".",LitRev!LR69)</f>
        <v>9</v>
      </c>
      <c r="LS69" s="25">
        <f>IF(ISBLANK(LitRev!LS69),".",LitRev!LS69)</f>
        <v>8</v>
      </c>
      <c r="LT69" s="25">
        <f>IF(ISBLANK(LitRev!LT69),".",LitRev!LT69)</f>
        <v>7</v>
      </c>
      <c r="LU69" s="25">
        <f>IF(ISBLANK(LitRev!LU69),".",LitRev!LU69)</f>
        <v>7.4998445664478348</v>
      </c>
      <c r="LV69" s="25">
        <f>IF(ISBLANK(LitRev!LV69),".",LitRev!LV69)</f>
        <v>14</v>
      </c>
      <c r="LW69" s="25">
        <f>IF(ISBLANK(LitRev!LW69),".",LitRev!LW69)</f>
        <v>14</v>
      </c>
      <c r="LX69" s="25">
        <f>IF(ISBLANK(LitRev!LX69),".",LitRev!LX69)</f>
        <v>13</v>
      </c>
      <c r="LY69" s="25">
        <f>IF(ISBLANK(LitRev!LY69),".",LitRev!LY69)</f>
        <v>12</v>
      </c>
      <c r="LZ69" s="25">
        <f>IF(ISBLANK(LitRev!LZ69),".",LitRev!LZ69)</f>
        <v>11</v>
      </c>
      <c r="MA69" s="25">
        <f>IF(ISBLANK(LitRev!MA69),".",LitRev!MA69)</f>
        <v>10</v>
      </c>
      <c r="MB69" s="25">
        <f>IF(ISBLANK(LitRev!MB69),".",LitRev!MB69)</f>
        <v>9</v>
      </c>
      <c r="MC69" s="25">
        <f>IF(ISBLANK(LitRev!MC69),".",LitRev!MC69)</f>
        <v>8</v>
      </c>
      <c r="MD69" s="25">
        <f>IF(ISBLANK(LitRev!MD69),".",LitRev!MD69)</f>
        <v>7</v>
      </c>
      <c r="ME69" s="25">
        <f>IF(ISBLANK(LitRev!ME69),".",LitRev!ME69)</f>
        <v>7.631601409814591</v>
      </c>
      <c r="MF69" s="25">
        <f>IF(ISBLANK(LitRev!MF69),".",LitRev!MF69)</f>
        <v>12</v>
      </c>
      <c r="MG69" s="25">
        <f>IF(ISBLANK(LitRev!MG69),".",LitRev!MG69)</f>
        <v>12.5</v>
      </c>
      <c r="MH69" s="25">
        <f>IF(ISBLANK(LitRev!MH69),".",LitRev!MH69)</f>
        <v>0</v>
      </c>
      <c r="MI69" s="25">
        <f>IF(ISBLANK(LitRev!MI69),".",LitRev!MI69)</f>
        <v>13.208602617907422</v>
      </c>
      <c r="MJ69" s="25">
        <f>IF(ISBLANK(LitRev!MJ69),".",LitRev!MJ69)</f>
        <v>13.129351002199977</v>
      </c>
      <c r="MK69" s="25">
        <f>IF(ISBLANK(LitRev!MK69),".",LitRev!MK69)</f>
        <v>15.004972573942831</v>
      </c>
      <c r="ML69" s="25">
        <f>IF(ISBLANK(LitRev!ML69),".",LitRev!ML69)</f>
        <v>14.925720958235388</v>
      </c>
      <c r="MM69" s="25">
        <f>IF(ISBLANK(LitRev!MM69),".",LitRev!MM69)</f>
        <v>13.87</v>
      </c>
      <c r="MN69" s="25">
        <f>IF(ISBLANK(LitRev!MN69),".",LitRev!MN69)</f>
        <v>13.87</v>
      </c>
      <c r="MO69" s="25">
        <f>IF(ISBLANK(LitRev!MO69),".",LitRev!MO69)</f>
        <v>13.87</v>
      </c>
      <c r="MP69" s="25">
        <f>IF(ISBLANK(LitRev!MP69),".",LitRev!MP69)</f>
        <v>13.87</v>
      </c>
      <c r="MQ69" s="25">
        <f>IF(ISBLANK(LitRev!MQ69),".",LitRev!MQ69)</f>
        <v>13.87</v>
      </c>
      <c r="MR69" s="25">
        <f>IF(ISBLANK(LitRev!MR69),".",LitRev!MR69)</f>
        <v>13.87</v>
      </c>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row>
    <row r="70" spans="1:483" x14ac:dyDescent="0.25">
      <c r="A70" s="62" t="s">
        <v>1115</v>
      </c>
      <c r="B70" t="s">
        <v>1928</v>
      </c>
      <c r="C70" s="25">
        <f>IF(ISBLANK(LitRev!C70),".",LitRev!C70)</f>
        <v>16</v>
      </c>
      <c r="D70" s="25">
        <f>IF(ISBLANK(LitRev!D70),".",LitRev!D70)</f>
        <v>16</v>
      </c>
      <c r="E70" s="25">
        <f>IF(ISBLANK(LitRev!E70),".",LitRev!E70)</f>
        <v>2.6500000000000004</v>
      </c>
      <c r="F70" s="25">
        <f>IF(ISBLANK(LitRev!F70),".",LitRev!F70)</f>
        <v>1.9400000000000013</v>
      </c>
      <c r="G70" s="25">
        <f>IF(ISBLANK(LitRev!G70),".",LitRev!G70)</f>
        <v>1.4800000000000004</v>
      </c>
      <c r="H70" s="25">
        <f>IF(ISBLANK(LitRev!H70),".",LitRev!H70)</f>
        <v>1.1999999999999993</v>
      </c>
      <c r="I70" s="25">
        <f>IF(ISBLANK(LitRev!I70),".",LitRev!I70)</f>
        <v>3.5700000000000003</v>
      </c>
      <c r="J70" s="25">
        <f>IF(ISBLANK(LitRev!J70),".",LitRev!J70)</f>
        <v>2.7000000000000011</v>
      </c>
      <c r="K70" s="25">
        <f>IF(ISBLANK(LitRev!K70),".",LitRev!K70)</f>
        <v>2.1500000000000004</v>
      </c>
      <c r="L70" s="25">
        <f>IF(ISBLANK(LitRev!L70),".",LitRev!L70)</f>
        <v>1.8099999999999987</v>
      </c>
      <c r="M70" s="25">
        <f>IF(ISBLANK(LitRev!M70),".",LitRev!M70)</f>
        <v>5.22</v>
      </c>
      <c r="N70" s="25">
        <f>IF(ISBLANK(LitRev!N70),".",LitRev!N70)</f>
        <v>5.55</v>
      </c>
      <c r="O70" s="25">
        <f>IF(ISBLANK(LitRev!O70),".",LitRev!O70)</f>
        <v>5.7200000000000006</v>
      </c>
      <c r="P70" s="25">
        <f>IF(ISBLANK(LitRev!P70),".",LitRev!P70)</f>
        <v>5.81</v>
      </c>
      <c r="Q70" s="25">
        <f>IF(ISBLANK(LitRev!Q70),".",LitRev!Q70)</f>
        <v>9.93</v>
      </c>
      <c r="R70" s="25">
        <f>IF(ISBLANK(LitRev!R70),".",LitRev!R70)</f>
        <v>10.46</v>
      </c>
      <c r="S70" s="25">
        <f>IF(ISBLANK(LitRev!S70),".",LitRev!S70)</f>
        <v>10.82</v>
      </c>
      <c r="T70" s="25">
        <f>IF(ISBLANK(LitRev!T70),".",LitRev!T70)</f>
        <v>11.07</v>
      </c>
      <c r="U70" s="25">
        <f>IF(ISBLANK(LitRev!U70),".",LitRev!U70)</f>
        <v>2.4299999999999997</v>
      </c>
      <c r="V70" s="25">
        <f>IF(ISBLANK(LitRev!V70),".",LitRev!V70)</f>
        <v>2.4000000000000004</v>
      </c>
      <c r="W70" s="25">
        <f>IF(ISBLANK(LitRev!W70),".",LitRev!W70)</f>
        <v>1.75</v>
      </c>
      <c r="X70" s="25">
        <f>IF(ISBLANK(LitRev!X70),".",LitRev!X70)</f>
        <v>1.7200000000000006</v>
      </c>
      <c r="Y70" s="25">
        <f>IF(ISBLANK(LitRev!Y70),".",LitRev!Y70)</f>
        <v>2.4299999999999997</v>
      </c>
      <c r="Z70" s="25">
        <f>IF(ISBLANK(LitRev!Z70),".",LitRev!Z70)</f>
        <v>1.4399999999999995</v>
      </c>
      <c r="AA70" s="25">
        <f>IF(ISBLANK(LitRev!AA70),".",LitRev!AA70)</f>
        <v>1.3099999999999987</v>
      </c>
      <c r="AB70" s="25">
        <f>IF(ISBLANK(LitRev!AB70),".",LitRev!AB70)</f>
        <v>1.2199999999999989</v>
      </c>
      <c r="AC70" s="25">
        <f>IF(ISBLANK(LitRev!AC70),".",LitRev!AC70)</f>
        <v>0.96999999999999886</v>
      </c>
      <c r="AD70" s="25">
        <f>IF(ISBLANK(LitRev!AD70),".",LitRev!AD70)</f>
        <v>1.4399999999999995</v>
      </c>
      <c r="AE70" s="25">
        <f>IF(ISBLANK(LitRev!AE70),".",LitRev!AE70)</f>
        <v>1.5599999999999987</v>
      </c>
      <c r="AF70" s="25">
        <f>IF(ISBLANK(LitRev!AF70),".",LitRev!AF70)</f>
        <v>1.3099999999999987</v>
      </c>
      <c r="AG70" s="25">
        <f>IF(ISBLANK(LitRev!AG70),".",LitRev!AG70)</f>
        <v>1.129999999999999</v>
      </c>
      <c r="AH70" s="25">
        <f>IF(ISBLANK(LitRev!AH70),".",LitRev!AH70)</f>
        <v>0.35999999999999943</v>
      </c>
      <c r="AI70" s="25">
        <f>IF(ISBLANK(LitRev!AI70),".",LitRev!AI70)</f>
        <v>1.5399999999999991</v>
      </c>
      <c r="AJ70" s="25">
        <f>IF(ISBLANK(LitRev!AJ70),".",LitRev!AJ70)</f>
        <v>-0.37699999999999978</v>
      </c>
      <c r="AK70" s="25">
        <f>IF(ISBLANK(LitRev!AK70),".",LitRev!AK70)</f>
        <v>-0.40200000000000014</v>
      </c>
      <c r="AL70" s="25">
        <f>IF(ISBLANK(LitRev!AL70),".",LitRev!AL70)</f>
        <v>-1.8340000000000005</v>
      </c>
      <c r="AM70" s="25">
        <f>IF(ISBLANK(LitRev!AM70),".",LitRev!AM70)</f>
        <v>-2.34</v>
      </c>
      <c r="AN70" s="25">
        <f>IF(ISBLANK(LitRev!AN70),".",LitRev!AN70)</f>
        <v>-1.1939999999999991</v>
      </c>
      <c r="AO70" s="25">
        <f>IF(ISBLANK(LitRev!AO70),".",LitRev!AO70)</f>
        <v>1.8000000000000007</v>
      </c>
      <c r="AP70" s="25">
        <f>IF(ISBLANK(LitRev!AP70),".",LitRev!AP70)</f>
        <v>0.5</v>
      </c>
      <c r="AQ70" s="25">
        <f>IF(ISBLANK(LitRev!AQ70),".",LitRev!AQ70)</f>
        <v>-1.3000000000000007</v>
      </c>
      <c r="AR70" s="25">
        <f>IF(ISBLANK(LitRev!AR70),".",LitRev!AR70)</f>
        <v>-0.23000000000000043</v>
      </c>
      <c r="AS70" s="25">
        <f>IF(ISBLANK(LitRev!AS70),".",LitRev!AS70)</f>
        <v>-1.6399999999999988</v>
      </c>
      <c r="AT70" s="25">
        <f>IF(ISBLANK(LitRev!AT70),".",LitRev!AT70)</f>
        <v>-1.6499999999999986</v>
      </c>
      <c r="AU70" s="25">
        <f>IF(ISBLANK(LitRev!AU70),".",LitRev!AU70)</f>
        <v>-1.6400000000000006</v>
      </c>
      <c r="AV70" s="25">
        <f>IF(ISBLANK(LitRev!AV70),".",LitRev!AV70)</f>
        <v>-1.67</v>
      </c>
      <c r="AW70" s="25">
        <f>IF(ISBLANK(LitRev!AW70),".",LitRev!AW70)</f>
        <v>-1.6899999999999995</v>
      </c>
      <c r="AX70" s="25">
        <f>IF(ISBLANK(LitRev!AX70),".",LitRev!AX70)</f>
        <v>-1.6999999999999993</v>
      </c>
      <c r="AY70" s="25">
        <f>IF(ISBLANK(LitRev!AY70),".",LitRev!AY70)</f>
        <v>3.6949999999999985</v>
      </c>
      <c r="AZ70" s="25">
        <f>IF(ISBLANK(LitRev!AZ70),".",LitRev!AZ70)</f>
        <v>2.7050000000000001</v>
      </c>
      <c r="BA70" s="25">
        <f>IF(ISBLANK(LitRev!BA70),".",LitRev!BA70)</f>
        <v>2.9319377078622662</v>
      </c>
      <c r="BB70" s="25">
        <f>IF(ISBLANK(LitRev!BB70),".",LitRev!BB70)</f>
        <v>2.8488413345852912</v>
      </c>
      <c r="BC70" s="25">
        <f>IF(ISBLANK(LitRev!BC70),".",LitRev!BC70)</f>
        <v>8.1484055586527475</v>
      </c>
      <c r="BD70" s="25">
        <f>IF(ISBLANK(LitRev!BD70),".",LitRev!BD70)</f>
        <v>5.0353921717093071</v>
      </c>
      <c r="BE70" s="25">
        <f>IF(ISBLANK(LitRev!BE70),".",LitRev!BE70)</f>
        <v>10</v>
      </c>
      <c r="BF70" s="25">
        <f>IF(ISBLANK(LitRev!BF70),".",LitRev!BF70)</f>
        <v>9.2956380000000003</v>
      </c>
      <c r="BG70" s="25">
        <f>IF(ISBLANK(LitRev!BG70),".",LitRev!BG70)</f>
        <v>11.208333333333332</v>
      </c>
      <c r="BH70" s="25">
        <f>IF(ISBLANK(LitRev!BH70),".",LitRev!BH70)</f>
        <v>7.4999999999999289E-2</v>
      </c>
      <c r="BI70" s="25">
        <f>IF(ISBLANK(LitRev!BI70),".",LitRev!BI70)</f>
        <v>-1.3875000000000002</v>
      </c>
      <c r="BJ70" s="25">
        <f>IF(ISBLANK(LitRev!BJ70),".",LitRev!BJ70)</f>
        <v>7.5368286537779756</v>
      </c>
      <c r="BK70" s="25">
        <f>IF(ISBLANK(LitRev!BK70),".",LitRev!BK70)</f>
        <v>-6.5567503395292448</v>
      </c>
      <c r="BL70" s="25">
        <f>IF(ISBLANK(LitRev!BL70),".",LitRev!BL70)</f>
        <v>7.6081551079146763</v>
      </c>
      <c r="BM70" s="25">
        <f>IF(ISBLANK(LitRev!BM70),".",LitRev!BM70)</f>
        <v>11.12164340427805</v>
      </c>
      <c r="BN70" s="25">
        <f>IF(ISBLANK(LitRev!BN70),".",LitRev!BN70)</f>
        <v>11.12164340427805</v>
      </c>
      <c r="BO70" s="25">
        <f>IF(ISBLANK(LitRev!BO70),".",LitRev!BO70)</f>
        <v>6.1816260251806749</v>
      </c>
      <c r="BP70" s="25">
        <f>IF(ISBLANK(LitRev!BP70),".",LitRev!BP70)</f>
        <v>8.4006712649891213</v>
      </c>
      <c r="BQ70" s="25">
        <f>IF(ISBLANK(LitRev!BQ70),".",LitRev!BQ70)</f>
        <v>10.038537989609642</v>
      </c>
      <c r="BR70" s="25">
        <f>IF(ISBLANK(LitRev!BR70),".",LitRev!BR70)</f>
        <v>1.6378667246205207</v>
      </c>
      <c r="BS70" s="25">
        <f>IF(ISBLANK(LitRev!BS70),".",LitRev!BS70)</f>
        <v>-2</v>
      </c>
      <c r="BT70" s="25">
        <f>IF(ISBLANK(LitRev!BT70),".",LitRev!BT70)</f>
        <v>5.98</v>
      </c>
      <c r="BU70" s="25">
        <f>IF(ISBLANK(LitRev!BU70),".",LitRev!BU70)</f>
        <v>10.709999999999999</v>
      </c>
      <c r="BV70" s="25">
        <f>IF(ISBLANK(LitRev!BV70),".",LitRev!BV70)</f>
        <v>13.889999999999999</v>
      </c>
      <c r="BW70" s="25">
        <f>IF(ISBLANK(LitRev!BW70),".",LitRev!BW70)</f>
        <v>15.459999999999999</v>
      </c>
      <c r="BX70" s="25">
        <f>IF(ISBLANK(LitRev!BX70),".",LitRev!BX70)</f>
        <v>15.969999999999999</v>
      </c>
      <c r="BY70" s="25">
        <f>IF(ISBLANK(LitRev!BY70),".",LitRev!BY70)</f>
        <v>17.399999999999999</v>
      </c>
      <c r="BZ70" s="25">
        <f>IF(ISBLANK(LitRev!BZ70),".",LitRev!BZ70)</f>
        <v>-1.8900000000000006</v>
      </c>
      <c r="CA70" s="25">
        <f>IF(ISBLANK(LitRev!CA70),".",LitRev!CA70)</f>
        <v>1.0320090909090922</v>
      </c>
      <c r="CB70" s="25">
        <f>IF(ISBLANK(LitRev!CB70),".",LitRev!CB70)</f>
        <v>-0.22520667463532185</v>
      </c>
      <c r="CC70" s="25">
        <f>IF(ISBLANK(LitRev!CC70),".",LitRev!CC70)</f>
        <v>-0.22520667463532185</v>
      </c>
      <c r="CD70" s="25">
        <f>IF(ISBLANK(LitRev!CD70),".",LitRev!CD70)</f>
        <v>2.0572398577390789</v>
      </c>
      <c r="CE70" s="25">
        <f>IF(ISBLANK(LitRev!CE70),".",LitRev!CE70)</f>
        <v>3.5418867919918764</v>
      </c>
      <c r="CF70" s="25">
        <f>IF(ISBLANK(LitRev!CF70),".",LitRev!CF70)</f>
        <v>7</v>
      </c>
      <c r="CG70" s="25">
        <f>IF(ISBLANK(LitRev!CG70),".",LitRev!CG70)</f>
        <v>7</v>
      </c>
      <c r="CH70" s="25">
        <f>IF(ISBLANK(LitRev!CH70),".",LitRev!CH70)</f>
        <v>7</v>
      </c>
      <c r="CI70" s="25">
        <f>IF(ISBLANK(LitRev!CI70),".",LitRev!CI70)</f>
        <v>7</v>
      </c>
      <c r="CJ70" s="25">
        <f>IF(ISBLANK(LitRev!CJ70),".",LitRev!CJ70)</f>
        <v>7</v>
      </c>
      <c r="CK70" s="25">
        <f>IF(ISBLANK(LitRev!CK70),".",LitRev!CK70)</f>
        <v>7</v>
      </c>
      <c r="CL70" s="25">
        <f>IF(ISBLANK(LitRev!CL70),".",LitRev!CL70)</f>
        <v>13.25</v>
      </c>
      <c r="CM70" s="25">
        <f>IF(ISBLANK(LitRev!CM70),".",LitRev!CM70)</f>
        <v>13.25</v>
      </c>
      <c r="CN70" s="25">
        <f>IF(ISBLANK(LitRev!CN70),".",LitRev!CN70)</f>
        <v>13.25</v>
      </c>
      <c r="CO70" s="25">
        <f>IF(ISBLANK(LitRev!CO70),".",LitRev!CO70)</f>
        <v>0.40688999999999975</v>
      </c>
      <c r="CP70" s="25">
        <f>IF(ISBLANK(LitRev!CP70),".",LitRev!CP70)</f>
        <v>-0.78600000000000136</v>
      </c>
      <c r="CQ70" s="25">
        <f>IF(ISBLANK(LitRev!CQ70),".",LitRev!CQ70)</f>
        <v>9.7165589528370315</v>
      </c>
      <c r="CR70" s="25">
        <f>IF(ISBLANK(LitRev!CR70),".",LitRev!CR70)</f>
        <v>-3.4078194754201148</v>
      </c>
      <c r="CS70" s="25">
        <f>IF(ISBLANK(LitRev!CS70),".",LitRev!CS70)</f>
        <v>-3.8040775539573373</v>
      </c>
      <c r="CT70" s="25">
        <f>IF(ISBLANK(LitRev!CT70),".",LitRev!CT70)</f>
        <v>0.24127465857359631</v>
      </c>
      <c r="CU70" s="25">
        <f>IF(ISBLANK(LitRev!CU70),".",LitRev!CU70)</f>
        <v>34.936570561456755</v>
      </c>
      <c r="CV70" s="25">
        <f>IF(ISBLANK(LitRev!CV70),".",LitRev!CV70)</f>
        <v>1.0616084977238236</v>
      </c>
      <c r="CW70" s="25">
        <f>IF(ISBLANK(LitRev!CW70),".",LitRev!CW70)</f>
        <v>10.857359635811836</v>
      </c>
      <c r="CX70" s="25">
        <f>IF(ISBLANK(LitRev!CX70),".",LitRev!CX70)</f>
        <v>10.085280728376325</v>
      </c>
      <c r="CY70" s="25">
        <f>IF(ISBLANK(LitRev!CY70),".",LitRev!CY70)</f>
        <v>34.936570561456755</v>
      </c>
      <c r="CZ70" s="25">
        <f>IF(ISBLANK(LitRev!CZ70),".",LitRev!CZ70)</f>
        <v>10.085280728376325</v>
      </c>
      <c r="DA70" s="25">
        <f>IF(ISBLANK(LitRev!DA70),".",LitRev!DA70)</f>
        <v>10.085280728376325</v>
      </c>
      <c r="DB70" s="25">
        <f>IF(ISBLANK(LitRev!DB70),".",LitRev!DB70)</f>
        <v>0</v>
      </c>
      <c r="DC70" s="25">
        <f>IF(ISBLANK(LitRev!DC70),".",LitRev!DC70)</f>
        <v>11.148060609513866</v>
      </c>
      <c r="DD70" s="25">
        <f>IF(ISBLANK(LitRev!DD70),".",LitRev!DD70)</f>
        <v>11.148060609513866</v>
      </c>
      <c r="DE70" s="25">
        <f>IF(ISBLANK(LitRev!DE70),".",LitRev!DE70)</f>
        <v>-0.10566882094325925</v>
      </c>
      <c r="DF70" s="25">
        <f>IF(ISBLANK(LitRev!DF70),".",LitRev!DF70)</f>
        <v>7.9000000000000625E-2</v>
      </c>
      <c r="DG70" s="25">
        <f>IF(ISBLANK(LitRev!DG70),".",LitRev!DG70)</f>
        <v>1.1640000000000015</v>
      </c>
      <c r="DH70" s="25">
        <f>IF(ISBLANK(LitRev!DH70),".",LitRev!DH70)</f>
        <v>4.1000000000000014</v>
      </c>
      <c r="DI70" s="25">
        <f>IF(ISBLANK(LitRev!DI70),".",LitRev!DI70)</f>
        <v>4.0210000000000008</v>
      </c>
      <c r="DJ70" s="25">
        <f>IF(ISBLANK(LitRev!DJ70),".",LitRev!DJ70)</f>
        <v>-6.4259999999999993</v>
      </c>
      <c r="DK70" s="25">
        <f>IF(ISBLANK(LitRev!DK70),".",LitRev!DK70)</f>
        <v>-3.2129999999999992</v>
      </c>
      <c r="DL70" s="25">
        <f>IF(ISBLANK(LitRev!DL70),".",LitRev!DL70)</f>
        <v>3.2129999999999992</v>
      </c>
      <c r="DM70" s="25">
        <f>IF(ISBLANK(LitRev!DM70),".",LitRev!DM70)</f>
        <v>6.4260000000000002</v>
      </c>
      <c r="DN70" s="25">
        <f>IF(ISBLANK(LitRev!DN70),".",LitRev!DN70)</f>
        <v>-7.452</v>
      </c>
      <c r="DO70" s="25">
        <f>IF(ISBLANK(LitRev!DO70),".",LitRev!DO70)</f>
        <v>-3.7259999999999991</v>
      </c>
      <c r="DP70" s="25">
        <f>IF(ISBLANK(LitRev!DP70),".",LitRev!DP70)</f>
        <v>3.7259999999999991</v>
      </c>
      <c r="DQ70" s="25">
        <f>IF(ISBLANK(LitRev!DQ70),".",LitRev!DQ70)</f>
        <v>7.4520000000000017</v>
      </c>
      <c r="DR70" s="25">
        <f>IF(ISBLANK(LitRev!DR70),".",LitRev!DR70)</f>
        <v>6.2927999999999997</v>
      </c>
      <c r="DS70" s="25">
        <f>IF(ISBLANK(LitRev!DS70),".",LitRev!DS70)</f>
        <v>-7.452</v>
      </c>
      <c r="DT70" s="25">
        <f>IF(ISBLANK(LitRev!DT70),".",LitRev!DT70)</f>
        <v>-3.7259999999999991</v>
      </c>
      <c r="DU70" s="25">
        <f>IF(ISBLANK(LitRev!DU70),".",LitRev!DU70)</f>
        <v>3.7259999999999991</v>
      </c>
      <c r="DV70" s="25">
        <f>IF(ISBLANK(LitRev!DV70),".",LitRev!DV70)</f>
        <v>7.4520000000000017</v>
      </c>
      <c r="DW70" s="25">
        <f>IF(ISBLANK(LitRev!DW70),".",LitRev!DW70)</f>
        <v>6.2927999999999997</v>
      </c>
      <c r="DX70" s="25">
        <f>IF(ISBLANK(LitRev!DX70),".",LitRev!DX70)</f>
        <v>5.4287356759599508</v>
      </c>
      <c r="DY70" s="25">
        <f>IF(ISBLANK(LitRev!DY70),".",LitRev!DY70)</f>
        <v>0.68684733613118532</v>
      </c>
      <c r="DZ70" s="25">
        <f>IF(ISBLANK(LitRev!DZ70),".",LitRev!DZ70)</f>
        <v>-2.9349515016990293</v>
      </c>
      <c r="EA70" s="25">
        <f>IF(ISBLANK(LitRev!EA70),".",LitRev!EA70)</f>
        <v>-4.5226255363715016</v>
      </c>
      <c r="EB70" s="25">
        <f>IF(ISBLANK(LitRev!EB70),".",LitRev!EB70)</f>
        <v>-4.1131588552163709</v>
      </c>
      <c r="EC70" s="25">
        <f>IF(ISBLANK(LitRev!EC70),".",LitRev!EC70)</f>
        <v>-3.5478306631699343</v>
      </c>
      <c r="ED70" s="25">
        <f>IF(ISBLANK(LitRev!ED70),".",LitRev!ED70)</f>
        <v>-3.2704500081938779</v>
      </c>
      <c r="EE70" s="25">
        <f>IF(ISBLANK(LitRev!EE70),".",LitRev!EE70)</f>
        <v>-1.4740800521584685</v>
      </c>
      <c r="EF70" s="25">
        <f>IF(ISBLANK(LitRev!EF70),".",LitRev!EF70)</f>
        <v>-4.3931812307160083</v>
      </c>
      <c r="EG70" s="25">
        <f>IF(ISBLANK(LitRev!EG70),".",LitRev!EG70)</f>
        <v>-6.4669318417274742</v>
      </c>
      <c r="EH70" s="25">
        <f>IF(ISBLANK(LitRev!EH70),".",LitRev!EH70)</f>
        <v>-6.0838823658081598</v>
      </c>
      <c r="EI70" s="25">
        <f>IF(ISBLANK(LitRev!EI70),".",LitRev!EI70)</f>
        <v>-6.1023744094732297</v>
      </c>
      <c r="EJ70" s="25">
        <f>IF(ISBLANK(LitRev!EJ70),".",LitRev!EJ70)</f>
        <v>11</v>
      </c>
      <c r="EK70" s="25">
        <f>IF(ISBLANK(LitRev!EK70),".",LitRev!EK70)</f>
        <v>-1.3599999999999994</v>
      </c>
      <c r="EL70" s="25">
        <f>IF(ISBLANK(LitRev!EL70),".",LitRev!EL70)</f>
        <v>-2.7199999999999989</v>
      </c>
      <c r="EM70" s="25">
        <f>IF(ISBLANK(LitRev!EM70),".",LitRev!EM70)</f>
        <v>-4.08</v>
      </c>
      <c r="EN70" s="25">
        <f>IF(ISBLANK(LitRev!EN70),".",LitRev!EN70)</f>
        <v>-5.4399999999999995</v>
      </c>
      <c r="EO70" s="25">
        <f>IF(ISBLANK(LitRev!EO70),".",LitRev!EO70)</f>
        <v>-6.8</v>
      </c>
      <c r="EP70" s="25">
        <f>IF(ISBLANK(LitRev!EP70),".",LitRev!EP70)</f>
        <v>-1.3599999999999994</v>
      </c>
      <c r="EQ70" s="25">
        <f>IF(ISBLANK(LitRev!EQ70),".",LitRev!EQ70)</f>
        <v>-2.7199999999999989</v>
      </c>
      <c r="ER70" s="25">
        <f>IF(ISBLANK(LitRev!ER70),".",LitRev!ER70)</f>
        <v>-4.08</v>
      </c>
      <c r="ES70" s="25">
        <f>IF(ISBLANK(LitRev!ES70),".",LitRev!ES70)</f>
        <v>-5.4399999999999995</v>
      </c>
      <c r="ET70" s="25">
        <f>IF(ISBLANK(LitRev!ET70),".",LitRev!ET70)</f>
        <v>-6.8</v>
      </c>
      <c r="EU70" s="25">
        <f>IF(ISBLANK(LitRev!EU70),".",LitRev!EU70)</f>
        <v>-1.3599999999999994</v>
      </c>
      <c r="EV70" s="25">
        <f>IF(ISBLANK(LitRev!EV70),".",LitRev!EV70)</f>
        <v>-2.7199999999999989</v>
      </c>
      <c r="EW70" s="25">
        <f>IF(ISBLANK(LitRev!EW70),".",LitRev!EW70)</f>
        <v>-4.08</v>
      </c>
      <c r="EX70" s="25">
        <f>IF(ISBLANK(LitRev!EX70),".",LitRev!EX70)</f>
        <v>-5.4399999999999995</v>
      </c>
      <c r="EY70" s="25">
        <f>IF(ISBLANK(LitRev!EY70),".",LitRev!EY70)</f>
        <v>-6.8</v>
      </c>
      <c r="EZ70" s="25">
        <f>IF(ISBLANK(LitRev!EZ70),".",LitRev!EZ70)</f>
        <v>-1.3599999999999994</v>
      </c>
      <c r="FA70" s="25">
        <f>IF(ISBLANK(LitRev!FA70),".",LitRev!FA70)</f>
        <v>-2.7199999999999989</v>
      </c>
      <c r="FB70" s="25">
        <f>IF(ISBLANK(LitRev!FB70),".",LitRev!FB70)</f>
        <v>-4.08</v>
      </c>
      <c r="FC70" s="25">
        <f>IF(ISBLANK(LitRev!FC70),".",LitRev!FC70)</f>
        <v>-5.4399999999999995</v>
      </c>
      <c r="FD70" s="25">
        <f>IF(ISBLANK(LitRev!FD70),".",LitRev!FD70)</f>
        <v>-6.8</v>
      </c>
      <c r="FE70" s="25">
        <f>IF(ISBLANK(LitRev!FE70),".",LitRev!FE70)</f>
        <v>-1.3599999999999994</v>
      </c>
      <c r="FF70" s="25">
        <f>IF(ISBLANK(LitRev!FF70),".",LitRev!FF70)</f>
        <v>-2.7199999999999989</v>
      </c>
      <c r="FG70" s="25">
        <f>IF(ISBLANK(LitRev!FG70),".",LitRev!FG70)</f>
        <v>-4.08</v>
      </c>
      <c r="FH70" s="25">
        <f>IF(ISBLANK(LitRev!FH70),".",LitRev!FH70)</f>
        <v>-5.4399999999999995</v>
      </c>
      <c r="FI70" s="25">
        <f>IF(ISBLANK(LitRev!FI70),".",LitRev!FI70)</f>
        <v>-6.8</v>
      </c>
      <c r="FJ70" s="25">
        <f>IF(ISBLANK(LitRev!FJ70),".",LitRev!FJ70)</f>
        <v>-1.3599999999999994</v>
      </c>
      <c r="FK70" s="25">
        <f>IF(ISBLANK(LitRev!FK70),".",LitRev!FK70)</f>
        <v>-2.7199999999999989</v>
      </c>
      <c r="FL70" s="25">
        <f>IF(ISBLANK(LitRev!FL70),".",LitRev!FL70)</f>
        <v>-4.08</v>
      </c>
      <c r="FM70" s="25">
        <f>IF(ISBLANK(LitRev!FM70),".",LitRev!FM70)</f>
        <v>-5.4399999999999995</v>
      </c>
      <c r="FN70" s="25">
        <f>IF(ISBLANK(LitRev!FN70),".",LitRev!FN70)</f>
        <v>-6.8</v>
      </c>
      <c r="FO70" s="25">
        <f>IF(ISBLANK(LitRev!FO70),".",LitRev!FO70)</f>
        <v>5.1381818181818195</v>
      </c>
      <c r="FP70" s="25">
        <f>IF(ISBLANK(LitRev!FP70),".",LitRev!FP70)</f>
        <v>11.2987012987013</v>
      </c>
      <c r="FQ70" s="25">
        <f>IF(ISBLANK(LitRev!FQ70),".",LitRev!FQ70)</f>
        <v>-0.161</v>
      </c>
      <c r="FR70" s="25">
        <f>IF(ISBLANK(LitRev!FR70),".",LitRev!FR70)</f>
        <v>-0.96599999999999997</v>
      </c>
      <c r="FS70" s="25">
        <f>IF(ISBLANK(LitRev!FS70),".",LitRev!FS70)</f>
        <v>-0.14299999999999999</v>
      </c>
      <c r="FT70" s="25">
        <f>IF(ISBLANK(LitRev!FT70),".",LitRev!FT70)</f>
        <v>0.24</v>
      </c>
      <c r="FU70" s="25">
        <f>IF(ISBLANK(LitRev!FU70),".",LitRev!FU70)</f>
        <v>-6.0500000000000007</v>
      </c>
      <c r="FV70" s="25">
        <f>IF(ISBLANK(LitRev!FV70),".",LitRev!FV70)</f>
        <v>-6.0500000000000007</v>
      </c>
      <c r="FW70" s="25">
        <f>IF(ISBLANK(LitRev!FW70),".",LitRev!FW70)</f>
        <v>-6.0500000000000007</v>
      </c>
      <c r="FX70" s="25">
        <f>IF(ISBLANK(LitRev!FX70),".",LitRev!FX70)</f>
        <v>10.963140172863159</v>
      </c>
      <c r="FY70" s="25">
        <f>IF(ISBLANK(LitRev!FY70),".",LitRev!FY70)</f>
        <v>0.24000000000000021</v>
      </c>
      <c r="FZ70" s="25">
        <f>IF(ISBLANK(LitRev!FZ70),".",LitRev!FZ70)</f>
        <v>1.2699999999999996</v>
      </c>
      <c r="GA70" s="25">
        <f>IF(ISBLANK(LitRev!GA70),".",LitRev!GA70)</f>
        <v>1.8399999999999999</v>
      </c>
      <c r="GB70" s="25">
        <f>IF(ISBLANK(LitRev!GB70),".",LitRev!GB70)</f>
        <v>0.67999999999999972</v>
      </c>
      <c r="GC70" s="25">
        <f>IF(ISBLANK(LitRev!GC70),".",LitRev!GC70)</f>
        <v>1.879999999999999</v>
      </c>
      <c r="GD70" s="25">
        <f>IF(ISBLANK(LitRev!GD70),".",LitRev!GD70)</f>
        <v>1.9900000000000002</v>
      </c>
      <c r="GE70" s="25">
        <f>IF(ISBLANK(LitRev!GE70),".",LitRev!GE70)</f>
        <v>14.234929799999998</v>
      </c>
      <c r="GF70" s="25">
        <f>IF(ISBLANK(LitRev!GF70),".",LitRev!GF70)</f>
        <v>28.469859599999996</v>
      </c>
      <c r="GG70" s="25">
        <f>IF(ISBLANK(LitRev!GG70),".",LitRev!GG70)</f>
        <v>42.704789399999989</v>
      </c>
      <c r="GH70" s="25">
        <f>IF(ISBLANK(LitRev!GH70),".",LitRev!GH70)</f>
        <v>10.07587253414264</v>
      </c>
      <c r="GI70" s="25">
        <f>IF(ISBLANK(LitRev!GI70),".",LitRev!GI70)</f>
        <v>10.07587253414264</v>
      </c>
      <c r="GJ70" s="25">
        <f>IF(ISBLANK(LitRev!GJ70),".",LitRev!GJ70)</f>
        <v>10.07587253414264</v>
      </c>
      <c r="GK70" s="25">
        <f>IF(ISBLANK(LitRev!GK70),".",LitRev!GK70)</f>
        <v>10.07587253414264</v>
      </c>
      <c r="GL70" s="25">
        <f>IF(ISBLANK(LitRev!GL70),".",LitRev!GL70)</f>
        <v>10.07587253414264</v>
      </c>
      <c r="GM70" s="25">
        <f>IF(ISBLANK(LitRev!GM70),".",LitRev!GM70)</f>
        <v>10.07587253414264</v>
      </c>
      <c r="GN70" s="25">
        <f>IF(ISBLANK(LitRev!GN70),".",LitRev!GN70)</f>
        <v>10.07587253414264</v>
      </c>
      <c r="GO70" s="25">
        <f>IF(ISBLANK(LitRev!GO70),".",LitRev!GO70)</f>
        <v>10.07587253414264</v>
      </c>
      <c r="GP70" s="25">
        <f>IF(ISBLANK(LitRev!GP70),".",LitRev!GP70)</f>
        <v>1.5860000000000003</v>
      </c>
      <c r="GQ70" s="25">
        <f>IF(ISBLANK(LitRev!GQ70),".",LitRev!GQ70)</f>
        <v>1.4989999999999988</v>
      </c>
      <c r="GR70" s="25">
        <f>IF(ISBLANK(LitRev!GR70),".",LitRev!GR70)</f>
        <v>7.9539999999999997</v>
      </c>
      <c r="GS70" s="25">
        <f>IF(ISBLANK(LitRev!GS70),".",LitRev!GS70)</f>
        <v>7.9539999999999997</v>
      </c>
      <c r="GT70" s="25">
        <f>IF(ISBLANK(LitRev!GT70),".",LitRev!GT70)</f>
        <v>-1.92</v>
      </c>
      <c r="GU70" s="25">
        <f>IF(ISBLANK(LitRev!GU70),".",LitRev!GU70)</f>
        <v>-4</v>
      </c>
      <c r="GV70" s="25">
        <f>IF(ISBLANK(LitRev!GV70),".",LitRev!GV70)</f>
        <v>-13</v>
      </c>
      <c r="GW70" s="25">
        <f>IF(ISBLANK(LitRev!GW70),".",LitRev!GW70)</f>
        <v>-3.0999999999999996</v>
      </c>
      <c r="GX70" s="25">
        <f>IF(ISBLANK(LitRev!GX70),".",LitRev!GX70)</f>
        <v>0.40000000000000036</v>
      </c>
      <c r="GY70" s="25">
        <f>IF(ISBLANK(LitRev!GY70),".",LitRev!GY70)</f>
        <v>-1.6000000000000014</v>
      </c>
      <c r="GZ70" s="25">
        <f>IF(ISBLANK(LitRev!GZ70),".",LitRev!GZ70)</f>
        <v>4</v>
      </c>
      <c r="HA70" s="25">
        <f>IF(ISBLANK(LitRev!HA70),".",LitRev!HA70)</f>
        <v>3.2</v>
      </c>
      <c r="HB70" s="25">
        <f>IF(ISBLANK(LitRev!HB70),".",LitRev!HB70)</f>
        <v>3.3460000000000001</v>
      </c>
      <c r="HC70" s="25">
        <f>IF(ISBLANK(LitRev!HC70),".",LitRev!HC70)</f>
        <v>3.2570000000000014</v>
      </c>
      <c r="HD70" s="25">
        <f>IF(ISBLANK(LitRev!HD70),".",LitRev!HD70)</f>
        <v>-5.7496654247171239</v>
      </c>
      <c r="HE70" s="25">
        <f>IF(ISBLANK(LitRev!HE70),".",LitRev!HE70)</f>
        <v>-0.50014000000000003</v>
      </c>
      <c r="HF70" s="25">
        <f>IF(ISBLANK(LitRev!HF70),".",LitRev!HF70)</f>
        <v>-0.67928999999999995</v>
      </c>
      <c r="HG70" s="25">
        <f>IF(ISBLANK(LitRev!HG70),".",LitRev!HG70)</f>
        <v>0.31073453033863724</v>
      </c>
      <c r="HH70" s="25">
        <f>IF(ISBLANK(LitRev!HH70),".",LitRev!HH70)</f>
        <v>1.8644071820318235</v>
      </c>
      <c r="HI70" s="25">
        <f>IF(ISBLANK(LitRev!HI70),".",LitRev!HI70)</f>
        <v>0.77683632584659312</v>
      </c>
      <c r="HJ70" s="25">
        <f>IF(ISBLANK(LitRev!HJ70),".",LitRev!HJ70)</f>
        <v>1.8644071820318233</v>
      </c>
      <c r="HK70" s="25">
        <f>IF(ISBLANK(LitRev!HK70),".",LitRev!HK70)</f>
        <v>1.3890000000000011</v>
      </c>
      <c r="HL70" s="25">
        <f>IF(ISBLANK(LitRev!HL70),".",LitRev!HL70)</f>
        <v>6.9320000000000004</v>
      </c>
      <c r="HM70" s="25">
        <f>IF(ISBLANK(LitRev!HM70),".",LitRev!HM70)</f>
        <v>3.1000000000000583E-2</v>
      </c>
      <c r="HN70" s="25">
        <f>IF(ISBLANK(LitRev!HN70),".",LitRev!HN70)</f>
        <v>4.1720000000000006</v>
      </c>
      <c r="HO70" s="25">
        <f>IF(ISBLANK(LitRev!HO70),".",LitRev!HO70)</f>
        <v>0.31699999999999839</v>
      </c>
      <c r="HP70" s="25">
        <f>IF(ISBLANK(LitRev!HP70),".",LitRev!HP70)</f>
        <v>0.9269999999999996</v>
      </c>
      <c r="HQ70" s="25">
        <f>IF(ISBLANK(LitRev!HQ70),".",LitRev!HQ70)</f>
        <v>0.19399999999999906</v>
      </c>
      <c r="HR70" s="25">
        <f>IF(ISBLANK(LitRev!HR70),".",LitRev!HR70)</f>
        <v>0.57399999999999984</v>
      </c>
      <c r="HS70" s="25">
        <f>IF(ISBLANK(LitRev!HS70),".",LitRev!HS70)</f>
        <v>14.772501167867661</v>
      </c>
      <c r="HT70" s="25">
        <f>IF(ISBLANK(LitRev!HT70),".",LitRev!HT70)</f>
        <v>-4.7270000000000003</v>
      </c>
      <c r="HU70" s="25">
        <f>IF(ISBLANK(LitRev!HU70),".",LitRev!HU70)</f>
        <v>4.7999999999999989</v>
      </c>
      <c r="HV70" s="25">
        <f>IF(ISBLANK(LitRev!HV70),".",LitRev!HV70)</f>
        <v>3.1999999999999993</v>
      </c>
      <c r="HW70" s="25">
        <f>IF(ISBLANK(LitRev!HW70),".",LitRev!HW70)</f>
        <v>3</v>
      </c>
      <c r="HX70" s="25">
        <f>IF(ISBLANK(LitRev!HX70),".",LitRev!HX70)</f>
        <v>3</v>
      </c>
      <c r="HY70" s="25">
        <f>IF(ISBLANK(LitRev!HY70),".",LitRev!HY70)</f>
        <v>22.003</v>
      </c>
      <c r="HZ70" s="25">
        <f>IF(ISBLANK(LitRev!HZ70),".",LitRev!HZ70)</f>
        <v>24.588000000000001</v>
      </c>
      <c r="IA70" s="25">
        <f>IF(ISBLANK(LitRev!IA70),".",LitRev!IA70)</f>
        <v>8.5779999999999994</v>
      </c>
      <c r="IB70" s="25">
        <f>IF(ISBLANK(LitRev!IB70),".",LitRev!IB70)</f>
        <v>-0.24800000000000111</v>
      </c>
      <c r="IC70" s="25">
        <f>IF(ISBLANK(LitRev!IC70),".",LitRev!IC70)</f>
        <v>-7.6940000000000008</v>
      </c>
      <c r="ID70" s="25">
        <f>IF(ISBLANK(LitRev!ID70),".",LitRev!ID70)</f>
        <v>22.96</v>
      </c>
      <c r="IE70" s="25">
        <f>IF(ISBLANK(LitRev!IE70),".",LitRev!IE70)</f>
        <v>-3.76</v>
      </c>
      <c r="IF70" s="25">
        <f>IF(ISBLANK(LitRev!IF70),".",LitRev!IF70)</f>
        <v>5</v>
      </c>
      <c r="IG70" s="25">
        <f>IF(ISBLANK(LitRev!IG70),".",LitRev!IG70)</f>
        <v>3.3</v>
      </c>
      <c r="IH70" s="25">
        <f>IF(ISBLANK(LitRev!IH70),".",LitRev!IH70)</f>
        <v>9.5</v>
      </c>
      <c r="II70" s="25">
        <f>IF(ISBLANK(LitRev!II70),".",LitRev!II70)</f>
        <v>7.1999999999999993</v>
      </c>
      <c r="IJ70" s="25">
        <f>IF(ISBLANK(LitRev!IJ70),".",LitRev!IJ70)</f>
        <v>5.8000000000000007</v>
      </c>
      <c r="IK70" s="25">
        <f>IF(ISBLANK(LitRev!IK70),".",LitRev!IK70)</f>
        <v>4.9000000000000021</v>
      </c>
      <c r="IL70" s="25">
        <f>IF(ISBLANK(LitRev!IL70),".",LitRev!IL70)</f>
        <v>6.3999999999999995</v>
      </c>
      <c r="IM70" s="25">
        <f>IF(ISBLANK(LitRev!IM70),".",LitRev!IM70)</f>
        <v>6</v>
      </c>
      <c r="IN70" s="25">
        <f>IF(ISBLANK(LitRev!IN70),".",LitRev!IN70)</f>
        <v>5.8000000000000007</v>
      </c>
      <c r="IO70" s="25">
        <f>IF(ISBLANK(LitRev!IO70),".",LitRev!IO70)</f>
        <v>5.6999999999999993</v>
      </c>
      <c r="IP70" s="25">
        <f>IF(ISBLANK(LitRev!IP70),".",LitRev!IP70)</f>
        <v>5.5999999999999979</v>
      </c>
      <c r="IQ70" s="25">
        <f>IF(ISBLANK(LitRev!IQ70),".",LitRev!IQ70)</f>
        <v>7.5</v>
      </c>
      <c r="IR70" s="25">
        <f>IF(ISBLANK(LitRev!IR70),".",LitRev!IR70)</f>
        <v>6.9</v>
      </c>
      <c r="IS70" s="25">
        <f>IF(ISBLANK(LitRev!IS70),".",LitRev!IS70)</f>
        <v>6.5</v>
      </c>
      <c r="IT70" s="25">
        <f>IF(ISBLANK(LitRev!IT70),".",LitRev!IT70)</f>
        <v>6.3000000000000007</v>
      </c>
      <c r="IU70" s="25">
        <f>IF(ISBLANK(LitRev!IU70),".",LitRev!IU70)</f>
        <v>6.3</v>
      </c>
      <c r="IV70" s="25">
        <f>IF(ISBLANK(LitRev!IV70),".",LitRev!IV70)</f>
        <v>6.9</v>
      </c>
      <c r="IW70" s="25">
        <f>IF(ISBLANK(LitRev!IW70),".",LitRev!IW70)</f>
        <v>6.9</v>
      </c>
      <c r="IX70" s="25">
        <f>IF(ISBLANK(LitRev!IX70),".",LitRev!IX70)</f>
        <v>6.5</v>
      </c>
      <c r="IY70" s="25">
        <f>IF(ISBLANK(LitRev!IY70),".",LitRev!IY70)</f>
        <v>6.3000000000000007</v>
      </c>
      <c r="IZ70" s="25">
        <f>IF(ISBLANK(LitRev!IZ70),".",LitRev!IZ70)</f>
        <v>1.6999999999999993</v>
      </c>
      <c r="JA70" s="25">
        <f>IF(ISBLANK(LitRev!JA70),".",LitRev!JA70)</f>
        <v>4</v>
      </c>
      <c r="JB70" s="25">
        <f>IF(ISBLANK(LitRev!JB70),".",LitRev!JB70)</f>
        <v>3.7</v>
      </c>
      <c r="JC70" s="25">
        <f>IF(ISBLANK(LitRev!JC70),".",LitRev!JC70)</f>
        <v>3.5</v>
      </c>
      <c r="JD70" s="25">
        <f>IF(ISBLANK(LitRev!JD70),".",LitRev!JD70)</f>
        <v>15</v>
      </c>
      <c r="JE70" s="25">
        <f>IF(ISBLANK(LitRev!JE70),".",LitRev!JE70)</f>
        <v>14.5</v>
      </c>
      <c r="JF70" s="25">
        <f>IF(ISBLANK(LitRev!JF70),".",LitRev!JF70)</f>
        <v>8.5</v>
      </c>
      <c r="JG70" s="25">
        <f>IF(ISBLANK(LitRev!JG70),".",LitRev!JG70)</f>
        <v>4.8000000000000007</v>
      </c>
      <c r="JH70" s="25">
        <f>IF(ISBLANK(LitRev!JH70),".",LitRev!JH70)</f>
        <v>2.3000000000000007</v>
      </c>
      <c r="JI70" s="25">
        <f>IF(ISBLANK(LitRev!JI70),".",LitRev!JI70)</f>
        <v>9.6999999999999993</v>
      </c>
      <c r="JJ70" s="25">
        <f>IF(ISBLANK(LitRev!JJ70),".",LitRev!JJ70)</f>
        <v>8</v>
      </c>
      <c r="JK70" s="25">
        <f>IF(ISBLANK(LitRev!JK70),".",LitRev!JK70)</f>
        <v>6.1</v>
      </c>
      <c r="JL70" s="25">
        <f>IF(ISBLANK(LitRev!JL70),".",LitRev!JL70)</f>
        <v>5</v>
      </c>
      <c r="JM70" s="25">
        <f>IF(ISBLANK(LitRev!JM70),".",LitRev!JM70)</f>
        <v>4.1999999999999993</v>
      </c>
      <c r="JN70" s="25">
        <f>IF(ISBLANK(LitRev!JN70),".",LitRev!JN70)</f>
        <v>10</v>
      </c>
      <c r="JO70" s="25">
        <f>IF(ISBLANK(LitRev!JO70),".",LitRev!JO70)</f>
        <v>2.9000000000000004</v>
      </c>
      <c r="JP70" s="25">
        <f>IF(ISBLANK(LitRev!JP70),".",LitRev!JP70)</f>
        <v>15</v>
      </c>
      <c r="JQ70" s="25">
        <f>IF(ISBLANK(LitRev!JQ70),".",LitRev!JQ70)</f>
        <v>7</v>
      </c>
      <c r="JR70" s="25">
        <f>IF(ISBLANK(LitRev!JR70),".",LitRev!JR70)</f>
        <v>1.5999999999999996</v>
      </c>
      <c r="JS70" s="25">
        <f>IF(ISBLANK(LitRev!JS70),".",LitRev!JS70)</f>
        <v>10.9</v>
      </c>
      <c r="JT70" s="25">
        <f>IF(ISBLANK(LitRev!JT70),".",LitRev!JT70)</f>
        <v>11.9</v>
      </c>
      <c r="JU70" s="25">
        <f>IF(ISBLANK(LitRev!JU70),".",LitRev!JU70)</f>
        <v>9.1</v>
      </c>
      <c r="JV70" s="25">
        <f>IF(ISBLANK(LitRev!JV70),".",LitRev!JV70)</f>
        <v>7.5</v>
      </c>
      <c r="JW70" s="25">
        <f>IF(ISBLANK(LitRev!JW70),".",LitRev!JW70)</f>
        <v>6.4000000000000021</v>
      </c>
      <c r="JX70" s="25">
        <f>IF(ISBLANK(LitRev!JX70),".",LitRev!JX70)</f>
        <v>11.3</v>
      </c>
      <c r="JY70" s="25">
        <f>IF(ISBLANK(LitRev!JY70),".",LitRev!JY70)</f>
        <v>4.3000000000000007</v>
      </c>
      <c r="JZ70" s="25">
        <f>IF(ISBLANK(LitRev!JZ70),".",LitRev!JZ70)</f>
        <v>15</v>
      </c>
      <c r="KA70" s="25">
        <f>IF(ISBLANK(LitRev!KA70),".",LitRev!KA70)</f>
        <v>8.4</v>
      </c>
      <c r="KB70" s="25">
        <f>IF(ISBLANK(LitRev!KB70),".",LitRev!KB70)</f>
        <v>1.4000000000000004</v>
      </c>
      <c r="KC70" s="25">
        <f>IF(ISBLANK(LitRev!KC70),".",LitRev!KC70)</f>
        <v>14.7</v>
      </c>
      <c r="KD70" s="25">
        <f>IF(ISBLANK(LitRev!KD70),".",LitRev!KD70)</f>
        <v>10.1</v>
      </c>
      <c r="KE70" s="25">
        <f>IF(ISBLANK(LitRev!KE70),".",LitRev!KE70)</f>
        <v>7.8000000000000007</v>
      </c>
      <c r="KF70" s="25">
        <f>IF(ISBLANK(LitRev!KF70),".",LitRev!KF70)</f>
        <v>6.4000000000000021</v>
      </c>
      <c r="KG70" s="25">
        <f>IF(ISBLANK(LitRev!KG70),".",LitRev!KG70)</f>
        <v>5.4999999999999964</v>
      </c>
      <c r="KH70" s="25">
        <f>IF(ISBLANK(LitRev!KH70),".",LitRev!KH70)</f>
        <v>15.099999999999998</v>
      </c>
      <c r="KI70" s="25">
        <f>IF(ISBLANK(LitRev!KI70),".",LitRev!KI70)</f>
        <v>3.5999999999999996</v>
      </c>
      <c r="KJ70" s="25">
        <f>IF(ISBLANK(LitRev!KJ70),".",LitRev!KJ70)</f>
        <v>11.2</v>
      </c>
      <c r="KK70" s="25">
        <f>IF(ISBLANK(LitRev!KK70),".",LitRev!KK70)</f>
        <v>-0.59999999999999964</v>
      </c>
      <c r="KL70" s="25">
        <f>IF(ISBLANK(LitRev!KL70),".",LitRev!KL70)</f>
        <v>7.6</v>
      </c>
      <c r="KM70" s="25">
        <f>IF(ISBLANK(LitRev!KM70),".",LitRev!KM70)</f>
        <v>7.1999999999999993</v>
      </c>
      <c r="KN70" s="25">
        <f>IF(ISBLANK(LitRev!KN70),".",LitRev!KN70)</f>
        <v>6.9000000000000021</v>
      </c>
      <c r="KO70" s="25">
        <f>IF(ISBLANK(LitRev!KO70),".",LitRev!KO70)</f>
        <v>6.8000000000000007</v>
      </c>
      <c r="KP70" s="25">
        <f>IF(ISBLANK(LitRev!KP70),".",LitRev!KP70)</f>
        <v>6.6999999999999957</v>
      </c>
      <c r="KQ70" s="25">
        <f>IF(ISBLANK(LitRev!KQ70),".",LitRev!KQ70)</f>
        <v>3.8</v>
      </c>
      <c r="KR70" s="25">
        <f>IF(ISBLANK(LitRev!KR70),".",LitRev!KR70)</f>
        <v>9</v>
      </c>
      <c r="KS70" s="25">
        <f>IF(ISBLANK(LitRev!KS70),".",LitRev!KS70)</f>
        <v>8.2000000000000011</v>
      </c>
      <c r="KT70" s="25">
        <f>IF(ISBLANK(LitRev!KT70),".",LitRev!KT70)</f>
        <v>7.8999999999999986</v>
      </c>
      <c r="KU70" s="25">
        <f>IF(ISBLANK(LitRev!KU70),".",LitRev!KU70)</f>
        <v>7.6000000000000014</v>
      </c>
      <c r="KV70" s="25">
        <f>IF(ISBLANK(LitRev!KV70),".",LitRev!KV70)</f>
        <v>7.5999999999999979</v>
      </c>
      <c r="KW70" s="25">
        <f>IF(ISBLANK(LitRev!KW70),".",LitRev!KW70)</f>
        <v>8.2999999999999989</v>
      </c>
      <c r="KX70" s="25">
        <f>IF(ISBLANK(LitRev!KX70),".",LitRev!KX70)</f>
        <v>8.2000000000000011</v>
      </c>
      <c r="KY70" s="25">
        <f>IF(ISBLANK(LitRev!KY70),".",LitRev!KY70)</f>
        <v>7.8999999999999986</v>
      </c>
      <c r="KZ70" s="25">
        <f>IF(ISBLANK(LitRev!KZ70),".",LitRev!KZ70)</f>
        <v>7.6000000000000014</v>
      </c>
      <c r="LA70" s="25">
        <f>IF(ISBLANK(LitRev!LA70),".",LitRev!LA70)</f>
        <v>0.59999999999999964</v>
      </c>
      <c r="LB70" s="25">
        <f>IF(ISBLANK(LitRev!LB70),".",LitRev!LB70)</f>
        <v>6.8000000000000007</v>
      </c>
      <c r="LC70" s="25">
        <f>IF(ISBLANK(LitRev!LC70),".",LitRev!LC70)</f>
        <v>7.8999999999999986</v>
      </c>
      <c r="LD70" s="25">
        <f>IF(ISBLANK(LitRev!LD70),".",LitRev!LD70)</f>
        <v>7.6000000000000014</v>
      </c>
      <c r="LE70" s="25">
        <f>IF(ISBLANK(LitRev!LE70),".",LitRev!LE70)</f>
        <v>5</v>
      </c>
      <c r="LF70" s="25">
        <f>IF(ISBLANK(LitRev!LF70),".",LitRev!LF70)</f>
        <v>5</v>
      </c>
      <c r="LG70" s="25">
        <f>IF(ISBLANK(LitRev!LG70),".",LitRev!LG70)</f>
        <v>7.913000000000002</v>
      </c>
      <c r="LH70" s="25">
        <f>IF(ISBLANK(LitRev!LH70),".",LitRev!LH70)</f>
        <v>-0.34999999999999964</v>
      </c>
      <c r="LI70" s="25">
        <f>IF(ISBLANK(LitRev!LI70),".",LitRev!LI70)</f>
        <v>2.0599999999999996</v>
      </c>
      <c r="LJ70" s="25">
        <f>IF(ISBLANK(LitRev!LJ70),".",LitRev!LJ70)</f>
        <v>11.1</v>
      </c>
      <c r="LK70" s="25">
        <f>IF(ISBLANK(LitRev!LK70),".",LitRev!LK70)</f>
        <v>6.6999999999999993</v>
      </c>
      <c r="LL70" s="25">
        <f>IF(ISBLANK(LitRev!LL70),".",LitRev!LL70)</f>
        <v>-1</v>
      </c>
      <c r="LM70" s="25">
        <f>IF(ISBLANK(LitRev!LM70),".",LitRev!LM70)</f>
        <v>-1</v>
      </c>
      <c r="LN70" s="25">
        <f>IF(ISBLANK(LitRev!LN70),".",LitRev!LN70)</f>
        <v>-1</v>
      </c>
      <c r="LO70" s="25">
        <f>IF(ISBLANK(LitRev!LO70),".",LitRev!LO70)</f>
        <v>-1</v>
      </c>
      <c r="LP70" s="25">
        <f>IF(ISBLANK(LitRev!LP70),".",LitRev!LP70)</f>
        <v>-1</v>
      </c>
      <c r="LQ70" s="25">
        <f>IF(ISBLANK(LitRev!LQ70),".",LitRev!LQ70)</f>
        <v>-1</v>
      </c>
      <c r="LR70" s="25">
        <f>IF(ISBLANK(LitRev!LR70),".",LitRev!LR70)</f>
        <v>-1</v>
      </c>
      <c r="LS70" s="25">
        <f>IF(ISBLANK(LitRev!LS70),".",LitRev!LS70)</f>
        <v>-1</v>
      </c>
      <c r="LT70" s="25">
        <f>IF(ISBLANK(LitRev!LT70),".",LitRev!LT70)</f>
        <v>-1</v>
      </c>
      <c r="LU70" s="25">
        <f>IF(ISBLANK(LitRev!LU70),".",LitRev!LU70)</f>
        <v>-7.4998445664478348</v>
      </c>
      <c r="LV70" s="25">
        <f>IF(ISBLANK(LitRev!LV70),".",LitRev!LV70)</f>
        <v>-1</v>
      </c>
      <c r="LW70" s="25">
        <f>IF(ISBLANK(LitRev!LW70),".",LitRev!LW70)</f>
        <v>-1</v>
      </c>
      <c r="LX70" s="25">
        <f>IF(ISBLANK(LitRev!LX70),".",LitRev!LX70)</f>
        <v>-1</v>
      </c>
      <c r="LY70" s="25">
        <f>IF(ISBLANK(LitRev!LY70),".",LitRev!LY70)</f>
        <v>-1</v>
      </c>
      <c r="LZ70" s="25">
        <f>IF(ISBLANK(LitRev!LZ70),".",LitRev!LZ70)</f>
        <v>-1</v>
      </c>
      <c r="MA70" s="25">
        <f>IF(ISBLANK(LitRev!MA70),".",LitRev!MA70)</f>
        <v>-1</v>
      </c>
      <c r="MB70" s="25">
        <f>IF(ISBLANK(LitRev!MB70),".",LitRev!MB70)</f>
        <v>-1</v>
      </c>
      <c r="MC70" s="25">
        <f>IF(ISBLANK(LitRev!MC70),".",LitRev!MC70)</f>
        <v>-1</v>
      </c>
      <c r="MD70" s="25">
        <f>IF(ISBLANK(LitRev!MD70),".",LitRev!MD70)</f>
        <v>-1</v>
      </c>
      <c r="ME70" s="25">
        <f>IF(ISBLANK(LitRev!ME70),".",LitRev!ME70)</f>
        <v>7.5560409998164269E-2</v>
      </c>
      <c r="MF70" s="25">
        <f>IF(ISBLANK(LitRev!MF70),".",LitRev!MF70)</f>
        <v>-0.59999999999999964</v>
      </c>
      <c r="MG70" s="25">
        <f>IF(ISBLANK(LitRev!MG70),".",LitRev!MG70)</f>
        <v>-1.8000000000000007</v>
      </c>
      <c r="MH70" s="25">
        <f>IF(ISBLANK(LitRev!MH70),".",LitRev!MH70)</f>
        <v>0</v>
      </c>
      <c r="MI70" s="25">
        <f>IF(ISBLANK(LitRev!MI70),".",LitRev!MI70)</f>
        <v>1.6114495193847063</v>
      </c>
      <c r="MJ70" s="25">
        <f>IF(ISBLANK(LitRev!MJ70),".",LitRev!MJ70)</f>
        <v>1.5321979036772611</v>
      </c>
      <c r="MK70" s="25">
        <f>IF(ISBLANK(LitRev!MK70),".",LitRev!MK70)</f>
        <v>3.0115613968828931</v>
      </c>
      <c r="ML70" s="25">
        <f>IF(ISBLANK(LitRev!ML70),".",LitRev!ML70)</f>
        <v>2.9323097811754497</v>
      </c>
      <c r="MM70" s="25">
        <f>IF(ISBLANK(LitRev!MM70),".",LitRev!MM70)</f>
        <v>-0.83000000000000007</v>
      </c>
      <c r="MN70" s="25">
        <f>IF(ISBLANK(LitRev!MN70),".",LitRev!MN70)</f>
        <v>-1.0600000000000005</v>
      </c>
      <c r="MO70" s="25">
        <f>IF(ISBLANK(LitRev!MO70),".",LitRev!MO70)</f>
        <v>-1.1300000000000008</v>
      </c>
      <c r="MP70" s="25">
        <f>IF(ISBLANK(LitRev!MP70),".",LitRev!MP70)</f>
        <v>-1.1300000000000008</v>
      </c>
      <c r="MQ70" s="25">
        <f>IF(ISBLANK(LitRev!MQ70),".",LitRev!MQ70)</f>
        <v>-1.1300000000000008</v>
      </c>
      <c r="MR70" s="25">
        <f>IF(ISBLANK(LitRev!MR70),".",LitRev!MR70)</f>
        <v>-1.1300000000000008</v>
      </c>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row>
    <row r="71" spans="1:483" x14ac:dyDescent="0.25">
      <c r="A71" s="47" t="s">
        <v>1121</v>
      </c>
      <c r="B71" t="s">
        <v>1973</v>
      </c>
      <c r="C71" s="25" t="str">
        <f>IF(ISBLANK(LitRev!C71),".",LitRev!C71)</f>
        <v>.</v>
      </c>
      <c r="D71" s="25" t="str">
        <f>IF(ISBLANK(LitRev!D71),".",LitRev!D71)</f>
        <v>.</v>
      </c>
      <c r="E71" s="25">
        <f>IF(ISBLANK(LitRev!E71),".",LitRev!E71)</f>
        <v>0.27575442247658694</v>
      </c>
      <c r="F71" s="25">
        <f>IF(ISBLANK(LitRev!F71),".",LitRev!F71)</f>
        <v>0.17588395285584782</v>
      </c>
      <c r="G71" s="25">
        <f>IF(ISBLANK(LitRev!G71),".",LitRev!G71)</f>
        <v>0.12384937238493728</v>
      </c>
      <c r="H71" s="25">
        <f>IF(ISBLANK(LitRev!H71),".",LitRev!H71)</f>
        <v>9.561752988047803E-2</v>
      </c>
      <c r="I71" s="25">
        <f>IF(ISBLANK(LitRev!I71),".",LitRev!I71)</f>
        <v>0.37148803329864727</v>
      </c>
      <c r="J71" s="25">
        <f>IF(ISBLANK(LitRev!J71),".",LitRev!J71)</f>
        <v>0.24478694469628298</v>
      </c>
      <c r="K71" s="25">
        <f>IF(ISBLANK(LitRev!K71),".",LitRev!K71)</f>
        <v>0.17991631799163185</v>
      </c>
      <c r="L71" s="25">
        <f>IF(ISBLANK(LitRev!L71),".",LitRev!L71)</f>
        <v>0.14422310756972101</v>
      </c>
      <c r="M71" s="25">
        <f>IF(ISBLANK(LitRev!M71),".",LitRev!M71)</f>
        <v>6.3658536585365857</v>
      </c>
      <c r="N71" s="25">
        <f>IF(ISBLANK(LitRev!N71),".",LitRev!N71)</f>
        <v>2.6179245283018866</v>
      </c>
      <c r="O71" s="25">
        <f>IF(ISBLANK(LitRev!O71),".",LitRev!O71)</f>
        <v>1.5977653631284918</v>
      </c>
      <c r="P71" s="25">
        <f>IF(ISBLANK(LitRev!P71),".",LitRev!P71)</f>
        <v>1.1369863013698629</v>
      </c>
      <c r="Q71" s="25">
        <f>IF(ISBLANK(LitRev!Q71),".",LitRev!Q71)</f>
        <v>12.109756097560975</v>
      </c>
      <c r="R71" s="25">
        <f>IF(ISBLANK(LitRev!R71),".",LitRev!R71)</f>
        <v>4.933962264150944</v>
      </c>
      <c r="S71" s="25">
        <f>IF(ISBLANK(LitRev!S71),".",LitRev!S71)</f>
        <v>3.022346368715084</v>
      </c>
      <c r="T71" s="25">
        <f>IF(ISBLANK(LitRev!T71),".",LitRev!T71)</f>
        <v>2.1663405088062619</v>
      </c>
      <c r="U71" s="25">
        <f>IF(ISBLANK(LitRev!U71),".",LitRev!U71)</f>
        <v>0.21931407942238265</v>
      </c>
      <c r="V71" s="25">
        <f>IF(ISBLANK(LitRev!V71),".",LitRev!V71)</f>
        <v>0.21660649819494587</v>
      </c>
      <c r="W71" s="25">
        <f>IF(ISBLANK(LitRev!W71),".",LitRev!W71)</f>
        <v>0.15794223826714801</v>
      </c>
      <c r="X71" s="25">
        <f>IF(ISBLANK(LitRev!X71),".",LitRev!X71)</f>
        <v>0.15523465703971126</v>
      </c>
      <c r="Y71" s="25">
        <f>IF(ISBLANK(LitRev!Y71),".",LitRev!Y71)</f>
        <v>0.21931407942238265</v>
      </c>
      <c r="Z71" s="25">
        <f>IF(ISBLANK(LitRev!Z71),".",LitRev!Z71)</f>
        <v>0.10698365527488851</v>
      </c>
      <c r="AA71" s="25">
        <f>IF(ISBLANK(LitRev!AA71),".",LitRev!AA71)</f>
        <v>9.732540861812769E-2</v>
      </c>
      <c r="AB71" s="25">
        <f>IF(ISBLANK(LitRev!AB71),".",LitRev!AB71)</f>
        <v>9.0638930163447165E-2</v>
      </c>
      <c r="AC71" s="25">
        <f>IF(ISBLANK(LitRev!AC71),".",LitRev!AC71)</f>
        <v>7.2065378900445676E-2</v>
      </c>
      <c r="AD71" s="25">
        <f>IF(ISBLANK(LitRev!AD71),".",LitRev!AD71)</f>
        <v>0.10698365527488851</v>
      </c>
      <c r="AE71" s="25">
        <f>IF(ISBLANK(LitRev!AE71),".",LitRev!AE71)</f>
        <v>0.11809235427706273</v>
      </c>
      <c r="AF71" s="25">
        <f>IF(ISBLANK(LitRev!AF71),".",LitRev!AF71)</f>
        <v>9.9167297501892404E-2</v>
      </c>
      <c r="AG71" s="25">
        <f>IF(ISBLANK(LitRev!AG71),".",LitRev!AG71)</f>
        <v>8.5541256623769796E-2</v>
      </c>
      <c r="AH71" s="25">
        <f>IF(ISBLANK(LitRev!AH71),".",LitRev!AH71)</f>
        <v>2.7252081756245224E-2</v>
      </c>
      <c r="AI71" s="25">
        <f>IF(ISBLANK(LitRev!AI71),".",LitRev!AI71)</f>
        <v>0.11657834973504913</v>
      </c>
      <c r="AJ71" s="25">
        <f>IF(ISBLANK(LitRev!AJ71),".",LitRev!AJ71)</f>
        <v>-8.3777777777777729E-2</v>
      </c>
      <c r="AK71" s="25">
        <f>IF(ISBLANK(LitRev!AK71),".",LitRev!AK71)</f>
        <v>-6.8332483426823076E-2</v>
      </c>
      <c r="AL71" s="25">
        <f>IF(ISBLANK(LitRev!AL71),".",LitRev!AL71)</f>
        <v>-0.21919445440420704</v>
      </c>
      <c r="AM71" s="25">
        <f>IF(ISBLANK(LitRev!AM71),".",LitRev!AM71)</f>
        <v>-0.22900763358778625</v>
      </c>
      <c r="AN71" s="25">
        <f>IF(ISBLANK(LitRev!AN71),".",LitRev!AN71)</f>
        <v>-0.10059819698373908</v>
      </c>
      <c r="AO71" s="25">
        <f>IF(ISBLANK(LitRev!AO71),".",LitRev!AO71)</f>
        <v>0.15652173913043485</v>
      </c>
      <c r="AP71" s="25">
        <f>IF(ISBLANK(LitRev!AP71),".",LitRev!AP71)</f>
        <v>4.3478260869565216E-2</v>
      </c>
      <c r="AQ71" s="25">
        <f>IF(ISBLANK(LitRev!AQ71),".",LitRev!AQ71)</f>
        <v>-9.7744360902255689E-2</v>
      </c>
      <c r="AR71" s="25">
        <f>IF(ISBLANK(LitRev!AR71),".",LitRev!AR71)</f>
        <v>-1.6776075857038688E-2</v>
      </c>
      <c r="AS71" s="25">
        <f>IF(ISBLANK(LitRev!AS71),".",LitRev!AS71)</f>
        <v>-0.1103633916554508</v>
      </c>
      <c r="AT71" s="25">
        <f>IF(ISBLANK(LitRev!AT71),".",LitRev!AT71)</f>
        <v>-0.11103633916554499</v>
      </c>
      <c r="AU71" s="25">
        <f>IF(ISBLANK(LitRev!AU71),".",LitRev!AU71)</f>
        <v>-0.11051212938005395</v>
      </c>
      <c r="AV71" s="25">
        <f>IF(ISBLANK(LitRev!AV71),".",LitRev!AV71)</f>
        <v>-0.11238223418573351</v>
      </c>
      <c r="AW71" s="25">
        <f>IF(ISBLANK(LitRev!AW71),".",LitRev!AW71)</f>
        <v>-0.11380471380471377</v>
      </c>
      <c r="AX71" s="25">
        <f>IF(ISBLANK(LitRev!AX71),".",LitRev!AX71)</f>
        <v>-0.11447811447811443</v>
      </c>
      <c r="AY71" s="25">
        <f>IF(ISBLANK(LitRev!AY71),".",LitRev!AY71)</f>
        <v>0.32728077945084127</v>
      </c>
      <c r="AZ71" s="25">
        <f>IF(ISBLANK(LitRev!AZ71),".",LitRev!AZ71)</f>
        <v>0.2202768729641694</v>
      </c>
      <c r="BA71" s="25">
        <f>IF(ISBLANK(LitRev!BA71),".",LitRev!BA71)</f>
        <v>0.24338515391743015</v>
      </c>
      <c r="BB71" s="25">
        <f>IF(ISBLANK(LitRev!BB71),".",LitRev!BB71)</f>
        <v>0.23648718212704625</v>
      </c>
      <c r="BC71" s="25">
        <f>IF(ISBLANK(LitRev!BC71),".",LitRev!BC71)</f>
        <v>1.1816546762589928</v>
      </c>
      <c r="BD71" s="25">
        <f>IF(ISBLANK(LitRev!BD71),".",LitRev!BD71)</f>
        <v>0.7302158273381294</v>
      </c>
      <c r="BE71" s="25">
        <f>IF(ISBLANK(LitRev!BE71),".",LitRev!BE71)</f>
        <v>2.5641025641025643</v>
      </c>
      <c r="BF71" s="25">
        <f>IF(ISBLANK(LitRev!BF71),".",LitRev!BF71)</f>
        <v>2.3808340517605693</v>
      </c>
      <c r="BG71" s="25">
        <f>IF(ISBLANK(LitRev!BG71),".",LitRev!BG71)</f>
        <v>2.3249783923941223</v>
      </c>
      <c r="BH71" s="25">
        <f>IF(ISBLANK(LitRev!BH71),".",LitRev!BH71)</f>
        <v>1.5557476231633387E-2</v>
      </c>
      <c r="BI71" s="25">
        <f>IF(ISBLANK(LitRev!BI71),".",LitRev!BI71)</f>
        <v>-0.28781331028522039</v>
      </c>
      <c r="BJ71" s="25">
        <f>IF(ISBLANK(LitRev!BJ71),".",LitRev!BJ71)</f>
        <v>1.1494762288477034</v>
      </c>
      <c r="BK71" s="25">
        <f>IF(ISBLANK(LitRev!BK71),".",LitRev!BK71)</f>
        <v>-1</v>
      </c>
      <c r="BL71" s="25">
        <f>IF(ISBLANK(LitRev!BL71),".",LitRev!BL71)</f>
        <v>1.9591836734693882</v>
      </c>
      <c r="BM71" s="25">
        <f>IF(ISBLANK(LitRev!BM71),".",LitRev!BM71)</f>
        <v>2.8639455782312928</v>
      </c>
      <c r="BN71" s="25">
        <f>IF(ISBLANK(LitRev!BN71),".",LitRev!BN71)</f>
        <v>2.8639455782312928</v>
      </c>
      <c r="BO71" s="25">
        <f>IF(ISBLANK(LitRev!BO71),".",LitRev!BO71)</f>
        <v>1.591836734693878</v>
      </c>
      <c r="BP71" s="25">
        <f>IF(ISBLANK(LitRev!BP71),".",LitRev!BP71)</f>
        <v>2.1632653061224492</v>
      </c>
      <c r="BQ71" s="25">
        <f>IF(ISBLANK(LitRev!BQ71),".",LitRev!BQ71)</f>
        <v>2.5850340136054424</v>
      </c>
      <c r="BR71" s="25">
        <f>IF(ISBLANK(LitRev!BR71),".",LitRev!BR71)</f>
        <v>0.13333333333333336</v>
      </c>
      <c r="BS71" s="25">
        <f>IF(ISBLANK(LitRev!BS71),".",LitRev!BS71)</f>
        <v>-0.13333333333333333</v>
      </c>
      <c r="BT71" s="25">
        <f>IF(ISBLANK(LitRev!BT71),".",LitRev!BT71)</f>
        <v>119.60000000000001</v>
      </c>
      <c r="BU71" s="25">
        <f>IF(ISBLANK(LitRev!BU71),".",LitRev!BU71)</f>
        <v>214.19999999999996</v>
      </c>
      <c r="BV71" s="25">
        <f>IF(ISBLANK(LitRev!BV71),".",LitRev!BV71)</f>
        <v>277.79999999999995</v>
      </c>
      <c r="BW71" s="25">
        <f>IF(ISBLANK(LitRev!BW71),".",LitRev!BW71)</f>
        <v>309.2</v>
      </c>
      <c r="BX71" s="25">
        <f>IF(ISBLANK(LitRev!BX71),".",LitRev!BX71)</f>
        <v>319.39999999999998</v>
      </c>
      <c r="BY71" s="25">
        <f>IF(ISBLANK(LitRev!BY71),".",LitRev!BY71)</f>
        <v>347.99999999999994</v>
      </c>
      <c r="BZ71" s="25">
        <f>IF(ISBLANK(LitRev!BZ71),".",LitRev!BZ71)</f>
        <v>-0.13695652173913048</v>
      </c>
      <c r="CA71" s="25">
        <f>IF(ISBLANK(LitRev!CA71),".",LitRev!CA71)</f>
        <v>0.10000000000000012</v>
      </c>
      <c r="CB71" s="25">
        <f>IF(ISBLANK(LitRev!CB71),".",LitRev!CB71)</f>
        <v>-1.5972645088762959E-2</v>
      </c>
      <c r="CC71" s="25">
        <f>IF(ISBLANK(LitRev!CC71),".",LitRev!CC71)</f>
        <v>-1.5972645088762959E-2</v>
      </c>
      <c r="CD71" s="25">
        <f>IF(ISBLANK(LitRev!CD71),".",LitRev!CD71)</f>
        <v>0.14590847346479913</v>
      </c>
      <c r="CE71" s="25">
        <f>IF(ISBLANK(LitRev!CE71),".",LitRev!CE71)</f>
        <v>0.25120614548690812</v>
      </c>
      <c r="CF71" s="25">
        <f>IF(ISBLANK(LitRev!CF71),".",LitRev!CF71)</f>
        <v>0.875</v>
      </c>
      <c r="CG71" s="25">
        <f>IF(ISBLANK(LitRev!CG71),".",LitRev!CG71)</f>
        <v>0.875</v>
      </c>
      <c r="CH71" s="25">
        <f>IF(ISBLANK(LitRev!CH71),".",LitRev!CH71)</f>
        <v>0.875</v>
      </c>
      <c r="CI71" s="25">
        <f>IF(ISBLANK(LitRev!CI71),".",LitRev!CI71)</f>
        <v>0.875</v>
      </c>
      <c r="CJ71" s="25">
        <f>IF(ISBLANK(LitRev!CJ71),".",LitRev!CJ71)</f>
        <v>0.875</v>
      </c>
      <c r="CK71" s="25">
        <f>IF(ISBLANK(LitRev!CK71),".",LitRev!CK71)</f>
        <v>0.875</v>
      </c>
      <c r="CL71" s="25">
        <f>IF(ISBLANK(LitRev!CL71),".",LitRev!CL71)</f>
        <v>7.5714285714285712</v>
      </c>
      <c r="CM71" s="25">
        <f>IF(ISBLANK(LitRev!CM71),".",LitRev!CM71)</f>
        <v>7.5714285714285712</v>
      </c>
      <c r="CN71" s="25">
        <f>IF(ISBLANK(LitRev!CN71),".",LitRev!CN71)</f>
        <v>7.5714285714285712</v>
      </c>
      <c r="CO71" s="25">
        <f>IF(ISBLANK(LitRev!CO71),".",LitRev!CO71)</f>
        <v>5.168329315677813E-2</v>
      </c>
      <c r="CP71" s="25">
        <f>IF(ISBLANK(LitRev!CP71),".",LitRev!CP71)</f>
        <v>-5.9097744360902357E-2</v>
      </c>
      <c r="CQ71" s="25">
        <f>IF(ISBLANK(LitRev!CQ71),".",LitRev!CQ71)</f>
        <v>1.8390588379999999</v>
      </c>
      <c r="CR71" s="25">
        <f>IF(ISBLANK(LitRev!CR71),".",LitRev!CR71)</f>
        <v>-0.64500000000000002</v>
      </c>
      <c r="CS71" s="25">
        <f>IF(ISBLANK(LitRev!CS71),".",LitRev!CS71)</f>
        <v>-0.72</v>
      </c>
      <c r="CT71" s="25">
        <f>IF(ISBLANK(LitRev!CT71),".",LitRev!CT71)</f>
        <v>4.9999999999999989E-2</v>
      </c>
      <c r="CU71" s="25">
        <f>IF(ISBLANK(LitRev!CU71),".",LitRev!CU71)</f>
        <v>7.24</v>
      </c>
      <c r="CV71" s="25">
        <f>IF(ISBLANK(LitRev!CV71),".",LitRev!CV71)</f>
        <v>0.21999999999999992</v>
      </c>
      <c r="CW71" s="25">
        <f>IF(ISBLANK(LitRev!CW71),".",LitRev!CW71)</f>
        <v>2.25</v>
      </c>
      <c r="CX71" s="25">
        <f>IF(ISBLANK(LitRev!CX71),".",LitRev!CX71)</f>
        <v>2.0899999999999994</v>
      </c>
      <c r="CY71" s="25">
        <f>IF(ISBLANK(LitRev!CY71),".",LitRev!CY71)</f>
        <v>7.24</v>
      </c>
      <c r="CZ71" s="25">
        <f>IF(ISBLANK(LitRev!CZ71),".",LitRev!CZ71)</f>
        <v>2.0899999999999994</v>
      </c>
      <c r="DA71" s="25">
        <f>IF(ISBLANK(LitRev!DA71),".",LitRev!DA71)</f>
        <v>2.0899999999999994</v>
      </c>
      <c r="DB71" s="25">
        <f>IF(ISBLANK(LitRev!DB71),".",LitRev!DB71)</f>
        <v>0</v>
      </c>
      <c r="DC71" s="25">
        <f>IF(ISBLANK(LitRev!DC71),".",LitRev!DC71)</f>
        <v>2.89041095890411</v>
      </c>
      <c r="DD71" s="25">
        <f>IF(ISBLANK(LitRev!DD71),".",LitRev!DD71)</f>
        <v>2.89041095890411</v>
      </c>
      <c r="DE71" s="25">
        <f>IF(ISBLANK(LitRev!DE71),".",LitRev!DE71)</f>
        <v>-2.739726027397257E-2</v>
      </c>
      <c r="DF71" s="25">
        <f>IF(ISBLANK(LitRev!DF71),".",LitRev!DF71)</f>
        <v>5.0921748098492091E-3</v>
      </c>
      <c r="DG71" s="25">
        <f>IF(ISBLANK(LitRev!DG71),".",LitRev!DG71)</f>
        <v>7.5029006059043543E-2</v>
      </c>
      <c r="DH71" s="25">
        <f>IF(ISBLANK(LitRev!DH71),".",LitRev!DH71)</f>
        <v>0.26427742684027339</v>
      </c>
      <c r="DI71" s="25">
        <f>IF(ISBLANK(LitRev!DI71),".",LitRev!DI71)</f>
        <v>0.2578721221060733</v>
      </c>
      <c r="DJ71" s="25">
        <f>IF(ISBLANK(LitRev!DJ71),".",LitRev!DJ71)</f>
        <v>-0.5</v>
      </c>
      <c r="DK71" s="25">
        <f>IF(ISBLANK(LitRev!DK71),".",LitRev!DK71)</f>
        <v>-0.25</v>
      </c>
      <c r="DL71" s="25">
        <f>IF(ISBLANK(LitRev!DL71),".",LitRev!DL71)</f>
        <v>0.25</v>
      </c>
      <c r="DM71" s="25">
        <f>IF(ISBLANK(LitRev!DM71),".",LitRev!DM71)</f>
        <v>0.5</v>
      </c>
      <c r="DN71" s="25">
        <f>IF(ISBLANK(LitRev!DN71),".",LitRev!DN71)</f>
        <v>-0.5</v>
      </c>
      <c r="DO71" s="25">
        <f>IF(ISBLANK(LitRev!DO71),".",LitRev!DO71)</f>
        <v>-0.25</v>
      </c>
      <c r="DP71" s="25">
        <f>IF(ISBLANK(LitRev!DP71),".",LitRev!DP71)</f>
        <v>0.25</v>
      </c>
      <c r="DQ71" s="25">
        <f>IF(ISBLANK(LitRev!DQ71),".",LitRev!DQ71)</f>
        <v>0.5</v>
      </c>
      <c r="DR71" s="25">
        <f>IF(ISBLANK(LitRev!DR71),".",LitRev!DR71)</f>
        <v>0.42222222222222222</v>
      </c>
      <c r="DS71" s="25">
        <f>IF(ISBLANK(LitRev!DS71),".",LitRev!DS71)</f>
        <v>-0.5</v>
      </c>
      <c r="DT71" s="25">
        <f>IF(ISBLANK(LitRev!DT71),".",LitRev!DT71)</f>
        <v>-0.25</v>
      </c>
      <c r="DU71" s="25">
        <f>IF(ISBLANK(LitRev!DU71),".",LitRev!DU71)</f>
        <v>0.25</v>
      </c>
      <c r="DV71" s="25">
        <f>IF(ISBLANK(LitRev!DV71),".",LitRev!DV71)</f>
        <v>0.5</v>
      </c>
      <c r="DW71" s="25">
        <f>IF(ISBLANK(LitRev!DW71),".",LitRev!DW71)</f>
        <v>0.42222222222222222</v>
      </c>
      <c r="DX71" s="25">
        <f>IF(ISBLANK(LitRev!DX71),".",LitRev!DX71)</f>
        <v>0.34771573604060912</v>
      </c>
      <c r="DY71" s="25">
        <f>IF(ISBLANK(LitRev!DY71),".",LitRev!DY71)</f>
        <v>4.3993231810490654E-2</v>
      </c>
      <c r="DZ71" s="25">
        <f>IF(ISBLANK(LitRev!DZ71),".",LitRev!DZ71)</f>
        <v>-0.19566748855230714</v>
      </c>
      <c r="EA71" s="25">
        <f>IF(ISBLANK(LitRev!EA71),".",LitRev!EA71)</f>
        <v>-0.30151461782317718</v>
      </c>
      <c r="EB71" s="25">
        <f>IF(ISBLANK(LitRev!EB71),".",LitRev!EB71)</f>
        <v>-0.27421627333568155</v>
      </c>
      <c r="EC71" s="25">
        <f>IF(ISBLANK(LitRev!EC71),".",LitRev!EC71)</f>
        <v>-0.23652694610778446</v>
      </c>
      <c r="ED71" s="25">
        <f>IF(ISBLANK(LitRev!ED71),".",LitRev!ED71)</f>
        <v>-0.21803451919690031</v>
      </c>
      <c r="EE71" s="25">
        <f>IF(ISBLANK(LitRev!EE71),".",LitRev!EE71)</f>
        <v>-9.8274040154984157E-2</v>
      </c>
      <c r="EF71" s="25">
        <f>IF(ISBLANK(LitRev!EF71),".",LitRev!EF71)</f>
        <v>-0.2928848185980979</v>
      </c>
      <c r="EG71" s="25">
        <f>IF(ISBLANK(LitRev!EG71),".",LitRev!EG71)</f>
        <v>-0.43113772455089822</v>
      </c>
      <c r="EH71" s="25">
        <f>IF(ISBLANK(LitRev!EH71),".",LitRev!EH71)</f>
        <v>-0.40560056357872493</v>
      </c>
      <c r="EI71" s="25">
        <f>IF(ISBLANK(LitRev!EI71),".",LitRev!EI71)</f>
        <v>-0.40683339203945051</v>
      </c>
      <c r="EJ71" s="25" t="str">
        <f>IF(ISBLANK(LitRev!EJ71),".",LitRev!EJ71)</f>
        <v>.</v>
      </c>
      <c r="EK71" s="25">
        <f>IF(ISBLANK(LitRev!EK71),".",LitRev!EK71)</f>
        <v>-0.1</v>
      </c>
      <c r="EL71" s="25">
        <f>IF(ISBLANK(LitRev!EL71),".",LitRev!EL71)</f>
        <v>-0.2</v>
      </c>
      <c r="EM71" s="25">
        <f>IF(ISBLANK(LitRev!EM71),".",LitRev!EM71)</f>
        <v>-0.3</v>
      </c>
      <c r="EN71" s="25">
        <f>IF(ISBLANK(LitRev!EN71),".",LitRev!EN71)</f>
        <v>-0.4</v>
      </c>
      <c r="EO71" s="25">
        <f>IF(ISBLANK(LitRev!EO71),".",LitRev!EO71)</f>
        <v>-0.5</v>
      </c>
      <c r="EP71" s="25">
        <f>IF(ISBLANK(LitRev!EP71),".",LitRev!EP71)</f>
        <v>-0.1</v>
      </c>
      <c r="EQ71" s="25">
        <f>IF(ISBLANK(LitRev!EQ71),".",LitRev!EQ71)</f>
        <v>-0.2</v>
      </c>
      <c r="ER71" s="25">
        <f>IF(ISBLANK(LitRev!ER71),".",LitRev!ER71)</f>
        <v>-0.3</v>
      </c>
      <c r="ES71" s="25">
        <f>IF(ISBLANK(LitRev!ES71),".",LitRev!ES71)</f>
        <v>-0.4</v>
      </c>
      <c r="ET71" s="25">
        <f>IF(ISBLANK(LitRev!ET71),".",LitRev!ET71)</f>
        <v>-0.5</v>
      </c>
      <c r="EU71" s="25">
        <f>IF(ISBLANK(LitRev!EU71),".",LitRev!EU71)</f>
        <v>-0.1</v>
      </c>
      <c r="EV71" s="25">
        <f>IF(ISBLANK(LitRev!EV71),".",LitRev!EV71)</f>
        <v>-0.2</v>
      </c>
      <c r="EW71" s="25">
        <f>IF(ISBLANK(LitRev!EW71),".",LitRev!EW71)</f>
        <v>-0.3</v>
      </c>
      <c r="EX71" s="25">
        <f>IF(ISBLANK(LitRev!EX71),".",LitRev!EX71)</f>
        <v>-0.4</v>
      </c>
      <c r="EY71" s="25">
        <f>IF(ISBLANK(LitRev!EY71),".",LitRev!EY71)</f>
        <v>-0.5</v>
      </c>
      <c r="EZ71" s="25">
        <f>IF(ISBLANK(LitRev!EZ71),".",LitRev!EZ71)</f>
        <v>-0.1</v>
      </c>
      <c r="FA71" s="25">
        <f>IF(ISBLANK(LitRev!FA71),".",LitRev!FA71)</f>
        <v>-0.2</v>
      </c>
      <c r="FB71" s="25">
        <f>IF(ISBLANK(LitRev!FB71),".",LitRev!FB71)</f>
        <v>-0.3</v>
      </c>
      <c r="FC71" s="25">
        <f>IF(ISBLANK(LitRev!FC71),".",LitRev!FC71)</f>
        <v>-0.4</v>
      </c>
      <c r="FD71" s="25">
        <f>IF(ISBLANK(LitRev!FD71),".",LitRev!FD71)</f>
        <v>-0.5</v>
      </c>
      <c r="FE71" s="25">
        <f>IF(ISBLANK(LitRev!FE71),".",LitRev!FE71)</f>
        <v>-0.1</v>
      </c>
      <c r="FF71" s="25">
        <f>IF(ISBLANK(LitRev!FF71),".",LitRev!FF71)</f>
        <v>-0.2</v>
      </c>
      <c r="FG71" s="25">
        <f>IF(ISBLANK(LitRev!FG71),".",LitRev!FG71)</f>
        <v>-0.3</v>
      </c>
      <c r="FH71" s="25">
        <f>IF(ISBLANK(LitRev!FH71),".",LitRev!FH71)</f>
        <v>-0.4</v>
      </c>
      <c r="FI71" s="25">
        <f>IF(ISBLANK(LitRev!FI71),".",LitRev!FI71)</f>
        <v>-0.5</v>
      </c>
      <c r="FJ71" s="25">
        <f>IF(ISBLANK(LitRev!FJ71),".",LitRev!FJ71)</f>
        <v>-0.1</v>
      </c>
      <c r="FK71" s="25">
        <f>IF(ISBLANK(LitRev!FK71),".",LitRev!FK71)</f>
        <v>-0.2</v>
      </c>
      <c r="FL71" s="25">
        <f>IF(ISBLANK(LitRev!FL71),".",LitRev!FL71)</f>
        <v>-0.3</v>
      </c>
      <c r="FM71" s="25">
        <f>IF(ISBLANK(LitRev!FM71),".",LitRev!FM71)</f>
        <v>-0.4</v>
      </c>
      <c r="FN71" s="25">
        <f>IF(ISBLANK(LitRev!FN71),".",LitRev!FN71)</f>
        <v>-0.5</v>
      </c>
      <c r="FO71" s="25">
        <f>IF(ISBLANK(LitRev!FO71),".",LitRev!FO71)</f>
        <v>1.84</v>
      </c>
      <c r="FP71" s="25">
        <f>IF(ISBLANK(LitRev!FP71),".",LitRev!FP71)</f>
        <v>1.8471337579617835</v>
      </c>
      <c r="FQ71" s="25">
        <f>IF(ISBLANK(LitRev!FQ71),".",LitRev!FQ71)</f>
        <v>-1.322816531098513E-2</v>
      </c>
      <c r="FR71" s="25">
        <f>IF(ISBLANK(LitRev!FR71),".",LitRev!FR71)</f>
        <v>-6.6323377960865085E-2</v>
      </c>
      <c r="FS71" s="25">
        <f>IF(ISBLANK(LitRev!FS71),".",LitRev!FS71)</f>
        <v>-1.17492399967135E-2</v>
      </c>
      <c r="FT71" s="25">
        <f>IF(ISBLANK(LitRev!FT71),".",LitRev!FT71)</f>
        <v>1.6477857878475798E-2</v>
      </c>
      <c r="FU71" s="25">
        <f>IF(ISBLANK(LitRev!FU71),".",LitRev!FU71)</f>
        <v>-0.43840579710144928</v>
      </c>
      <c r="FV71" s="25">
        <f>IF(ISBLANK(LitRev!FV71),".",LitRev!FV71)</f>
        <v>-0.43840579710144928</v>
      </c>
      <c r="FW71" s="25">
        <f>IF(ISBLANK(LitRev!FW71),".",LitRev!FW71)</f>
        <v>-0.43840579710144928</v>
      </c>
      <c r="FX71" s="25">
        <f>IF(ISBLANK(LitRev!FX71),".",LitRev!FX71)</f>
        <v>2.7124183006535945</v>
      </c>
      <c r="FY71" s="25">
        <f>IF(ISBLANK(LitRev!FY71),".",LitRev!FY71)</f>
        <v>1.7647058823529429E-2</v>
      </c>
      <c r="FZ71" s="25">
        <f>IF(ISBLANK(LitRev!FZ71),".",LitRev!FZ71)</f>
        <v>9.3040293040293001E-2</v>
      </c>
      <c r="GA71" s="25">
        <f>IF(ISBLANK(LitRev!GA71),".",LitRev!GA71)</f>
        <v>0.13659985152190049</v>
      </c>
      <c r="GB71" s="25">
        <f>IF(ISBLANK(LitRev!GB71),".",LitRev!GB71)</f>
        <v>4.9999999999999982E-2</v>
      </c>
      <c r="GC71" s="25">
        <f>IF(ISBLANK(LitRev!GC71),".",LitRev!GC71)</f>
        <v>0.13772893772893766</v>
      </c>
      <c r="GD71" s="25">
        <f>IF(ISBLANK(LitRev!GD71),".",LitRev!GD71)</f>
        <v>0.14773570898292504</v>
      </c>
      <c r="GE71" s="25" t="str">
        <f>IF(ISBLANK(LitRev!GE71),".",LitRev!GE71)</f>
        <v>.</v>
      </c>
      <c r="GF71" s="25" t="str">
        <f>IF(ISBLANK(LitRev!GF71),".",LitRev!GF71)</f>
        <v>.</v>
      </c>
      <c r="GG71" s="25" t="str">
        <f>IF(ISBLANK(LitRev!GG71),".",LitRev!GG71)</f>
        <v>.</v>
      </c>
      <c r="GH71" s="25">
        <f>IF(ISBLANK(LitRev!GH71),".",LitRev!GH71)</f>
        <v>2.0880503144654088</v>
      </c>
      <c r="GI71" s="25">
        <f>IF(ISBLANK(LitRev!GI71),".",LitRev!GI71)</f>
        <v>2.0880503144654088</v>
      </c>
      <c r="GJ71" s="25">
        <f>IF(ISBLANK(LitRev!GJ71),".",LitRev!GJ71)</f>
        <v>2.0880503144654088</v>
      </c>
      <c r="GK71" s="25">
        <f>IF(ISBLANK(LitRev!GK71),".",LitRev!GK71)</f>
        <v>2.0880503144654088</v>
      </c>
      <c r="GL71" s="25">
        <f>IF(ISBLANK(LitRev!GL71),".",LitRev!GL71)</f>
        <v>2.0880503144654088</v>
      </c>
      <c r="GM71" s="25">
        <f>IF(ISBLANK(LitRev!GM71),".",LitRev!GM71)</f>
        <v>2.0880503144654088</v>
      </c>
      <c r="GN71" s="25">
        <f>IF(ISBLANK(LitRev!GN71),".",LitRev!GN71)</f>
        <v>2.0880503144654088</v>
      </c>
      <c r="GO71" s="25">
        <f>IF(ISBLANK(LitRev!GO71),".",LitRev!GO71)</f>
        <v>2.0880503144654088</v>
      </c>
      <c r="GP71" s="25">
        <f>IF(ISBLANK(LitRev!GP71),".",LitRev!GP71)</f>
        <v>0.11187134090428161</v>
      </c>
      <c r="GQ71" s="25">
        <f>IF(ISBLANK(LitRev!GQ71),".",LitRev!GQ71)</f>
        <v>0.10465684563289805</v>
      </c>
      <c r="GR71" s="25">
        <f>IF(ISBLANK(LitRev!GR71),".",LitRev!GR71)</f>
        <v>1.1288674425205789</v>
      </c>
      <c r="GS71" s="25">
        <f>IF(ISBLANK(LitRev!GS71),".",LitRev!GS71)</f>
        <v>1.1288674425205789</v>
      </c>
      <c r="GT71" s="25">
        <f>IF(ISBLANK(LitRev!GT71),".",LitRev!GT71)</f>
        <v>-0.2347634774742943</v>
      </c>
      <c r="GU71" s="25">
        <f>IF(ISBLANK(LitRev!GU71),".",LitRev!GU71)</f>
        <v>-0.27397260273972601</v>
      </c>
      <c r="GV71" s="25">
        <f>IF(ISBLANK(LitRev!GV71),".",LitRev!GV71)</f>
        <v>-0.50387596899224807</v>
      </c>
      <c r="GW71" s="25">
        <f>IF(ISBLANK(LitRev!GW71),".",LitRev!GW71)</f>
        <v>-0.2818181818181818</v>
      </c>
      <c r="GX71" s="25">
        <f>IF(ISBLANK(LitRev!GX71),".",LitRev!GX71)</f>
        <v>2.7397260273972712E-2</v>
      </c>
      <c r="GY71" s="25">
        <f>IF(ISBLANK(LitRev!GY71),".",LitRev!GY71)</f>
        <v>-6.2015503875968991E-2</v>
      </c>
      <c r="GZ71" s="25">
        <f>IF(ISBLANK(LitRev!GZ71),".",LitRev!GZ71)</f>
        <v>0.36363636363636354</v>
      </c>
      <c r="HA71" s="25">
        <f>IF(ISBLANK(LitRev!HA71),".",LitRev!HA71)</f>
        <v>0.47058823529411775</v>
      </c>
      <c r="HB71" s="25">
        <f>IF(ISBLANK(LitRev!HB71),".",LitRev!HB71)</f>
        <v>0.50142364753484192</v>
      </c>
      <c r="HC71" s="25">
        <f>IF(ISBLANK(LitRev!HC71),".",LitRev!HC71)</f>
        <v>0.24404315899895113</v>
      </c>
      <c r="HD71" s="25">
        <f>IF(ISBLANK(LitRev!HD71),".",LitRev!HD71)</f>
        <v>-1</v>
      </c>
      <c r="HE71" s="25">
        <f>IF(ISBLANK(LitRev!HE71),".",LitRev!HE71)</f>
        <v>-7.0803250375152185E-2</v>
      </c>
      <c r="HF71" s="25">
        <f>IF(ISBLANK(LitRev!HF71),".",LitRev!HF71)</f>
        <v>-9.6164953707636114E-2</v>
      </c>
      <c r="HG71" s="25">
        <f>IF(ISBLANK(LitRev!HG71),".",LitRev!HG71)</f>
        <v>0.02</v>
      </c>
      <c r="HH71" s="25">
        <f>IF(ISBLANK(LitRev!HH71),".",LitRev!HH71)</f>
        <v>0.12000000000000001</v>
      </c>
      <c r="HI71" s="25">
        <f>IF(ISBLANK(LitRev!HI71),".",LitRev!HI71)</f>
        <v>0.05</v>
      </c>
      <c r="HJ71" s="25">
        <f>IF(ISBLANK(LitRev!HJ71),".",LitRev!HJ71)</f>
        <v>0.12</v>
      </c>
      <c r="HK71" s="25">
        <f>IF(ISBLANK(LitRev!HK71),".",LitRev!HK71)</f>
        <v>0.14648808268297842</v>
      </c>
      <c r="HL71" s="25">
        <f>IF(ISBLANK(LitRev!HL71),".",LitRev!HL71)</f>
        <v>2.2041335453100159</v>
      </c>
      <c r="HM71" s="25">
        <f>IF(ISBLANK(LitRev!HM71),".",LitRev!HM71)</f>
        <v>2.7235986645581254E-3</v>
      </c>
      <c r="HN71" s="25">
        <f>IF(ISBLANK(LitRev!HN71),".",LitRev!HN71)</f>
        <v>0.67020080321285158</v>
      </c>
      <c r="HO71" s="25">
        <f>IF(ISBLANK(LitRev!HO71),".",LitRev!HO71)</f>
        <v>3.0767737552169112E-2</v>
      </c>
      <c r="HP71" s="25">
        <f>IF(ISBLANK(LitRev!HP71),".",LitRev!HP71)</f>
        <v>9.8669505055880749E-2</v>
      </c>
      <c r="HQ71" s="25">
        <f>IF(ISBLANK(LitRev!HQ71),".",LitRev!HQ71)</f>
        <v>1.8982387475538067E-2</v>
      </c>
      <c r="HR71" s="25">
        <f>IF(ISBLANK(LitRev!HR71),".",LitRev!HR71)</f>
        <v>6.1096327833954217E-2</v>
      </c>
      <c r="HS71" s="25">
        <f>IF(ISBLANK(LitRev!HS71),".",LitRev!HS71)</f>
        <v>1.0014326647564469</v>
      </c>
      <c r="HT71" s="25">
        <f>IF(ISBLANK(LitRev!HT71),".",LitRev!HT71)</f>
        <v>-0.26645997745208572</v>
      </c>
      <c r="HU71" s="25">
        <f>IF(ISBLANK(LitRev!HU71),".",LitRev!HU71)</f>
        <v>0.754</v>
      </c>
      <c r="HV71" s="25">
        <f>IF(ISBLANK(LitRev!HV71),".",LitRev!HV71)</f>
        <v>0.754</v>
      </c>
      <c r="HW71" s="25">
        <f>IF(ISBLANK(LitRev!HW71),".",LitRev!HW71)</f>
        <v>0.5</v>
      </c>
      <c r="HX71" s="25">
        <f>IF(ISBLANK(LitRev!HX71),".",LitRev!HX71)</f>
        <v>0.25</v>
      </c>
      <c r="HY71" s="25">
        <f>IF(ISBLANK(LitRev!HY71),".",LitRev!HY71)</f>
        <v>2.321971295905445</v>
      </c>
      <c r="HZ71" s="25">
        <f>IF(ISBLANK(LitRev!HZ71),".",LitRev!HZ71)</f>
        <v>1.2879367241108375</v>
      </c>
      <c r="IA71" s="25">
        <f>IF(ISBLANK(LitRev!IA71),".",LitRev!IA71)</f>
        <v>0.5</v>
      </c>
      <c r="IB71" s="25">
        <f>IF(ISBLANK(LitRev!IB71),".",LitRev!IB71)</f>
        <v>-1.4693684085792221E-2</v>
      </c>
      <c r="IC71" s="25">
        <f>IF(ISBLANK(LitRev!IC71),".",LitRev!IC71)</f>
        <v>0.25</v>
      </c>
      <c r="ID71" s="25">
        <f>IF(ISBLANK(LitRev!ID71),".",LitRev!ID71)</f>
        <v>1.3603507524588223</v>
      </c>
      <c r="IE71" s="25">
        <f>IF(ISBLANK(LitRev!IE71),".",LitRev!IE71)</f>
        <v>-0.30399999999999999</v>
      </c>
      <c r="IF71" s="25">
        <f>IF(ISBLANK(LitRev!IF71),".",LitRev!IF71)</f>
        <v>1</v>
      </c>
      <c r="IG71" s="25" t="str">
        <f>IF(ISBLANK(LitRev!IG71),".",LitRev!IG71)</f>
        <v>.</v>
      </c>
      <c r="IH71" s="25">
        <f>IF(ISBLANK(LitRev!IH71),".",LitRev!IH71)</f>
        <v>19</v>
      </c>
      <c r="II71" s="25">
        <f>IF(ISBLANK(LitRev!II71),".",LitRev!II71)</f>
        <v>1.1076923076923075</v>
      </c>
      <c r="IJ71" s="25">
        <f>IF(ISBLANK(LitRev!IJ71),".",LitRev!IJ71)</f>
        <v>0.56862745098039225</v>
      </c>
      <c r="IK71" s="25">
        <f>IF(ISBLANK(LitRev!IK71),".",LitRev!IK71)</f>
        <v>0.38582677165354351</v>
      </c>
      <c r="IL71" s="25">
        <f>IF(ISBLANK(LitRev!IL71),".",LitRev!IL71)</f>
        <v>1.9393939393939394</v>
      </c>
      <c r="IM71" s="25">
        <f>IF(ISBLANK(LitRev!IM71),".",LitRev!IM71)</f>
        <v>0.6</v>
      </c>
      <c r="IN71" s="25">
        <f>IF(ISBLANK(LitRev!IN71),".",LitRev!IN71)</f>
        <v>0.42335766423357674</v>
      </c>
      <c r="IO71" s="25">
        <f>IF(ISBLANK(LitRev!IO71),".",LitRev!IO71)</f>
        <v>0.35624999999999996</v>
      </c>
      <c r="IP71" s="25">
        <f>IF(ISBLANK(LitRev!IP71),".",LitRev!IP71)</f>
        <v>0.31818181818181801</v>
      </c>
      <c r="IQ71" s="25">
        <f>IF(ISBLANK(LitRev!IQ71),".",LitRev!IQ71)</f>
        <v>15</v>
      </c>
      <c r="IR71" s="25">
        <f>IF(ISBLANK(LitRev!IR71),".",LitRev!IR71)</f>
        <v>1.0615384615384615</v>
      </c>
      <c r="IS71" s="25">
        <f>IF(ISBLANK(LitRev!IS71),".",LitRev!IS71)</f>
        <v>0.63725490196078438</v>
      </c>
      <c r="IT71" s="25">
        <f>IF(ISBLANK(LitRev!IT71),".",LitRev!IT71)</f>
        <v>0.49606299212598431</v>
      </c>
      <c r="IU71" s="25">
        <f>IF(ISBLANK(LitRev!IU71),".",LitRev!IU71)</f>
        <v>1.7027027027027026</v>
      </c>
      <c r="IV71" s="25">
        <f>IF(ISBLANK(LitRev!IV71),".",LitRev!IV71)</f>
        <v>1.7250000000000001</v>
      </c>
      <c r="IW71" s="25">
        <f>IF(ISBLANK(LitRev!IW71),".",LitRev!IW71)</f>
        <v>1.0615384615384615</v>
      </c>
      <c r="IX71" s="25">
        <f>IF(ISBLANK(LitRev!IX71),".",LitRev!IX71)</f>
        <v>0.63725490196078438</v>
      </c>
      <c r="IY71" s="25">
        <f>IF(ISBLANK(LitRev!IY71),".",LitRev!IY71)</f>
        <v>0.49606299212598431</v>
      </c>
      <c r="IZ71" s="25">
        <f>IF(ISBLANK(LitRev!IZ71),".",LitRev!IZ71)</f>
        <v>0.11333333333333329</v>
      </c>
      <c r="JA71" s="25">
        <f>IF(ISBLANK(LitRev!JA71),".",LitRev!JA71)</f>
        <v>0.26666666666666666</v>
      </c>
      <c r="JB71" s="25" t="str">
        <f>IF(ISBLANK(LitRev!JB71),".",LitRev!JB71)</f>
        <v>.</v>
      </c>
      <c r="JC71" s="25">
        <f>IF(ISBLANK(LitRev!JC71),".",LitRev!JC71)</f>
        <v>7</v>
      </c>
      <c r="JD71" s="25" t="str">
        <f>IF(ISBLANK(LitRev!JD71),".",LitRev!JD71)</f>
        <v>.</v>
      </c>
      <c r="JE71" s="25">
        <f>IF(ISBLANK(LitRev!JE71),".",LitRev!JE71)</f>
        <v>29</v>
      </c>
      <c r="JF71" s="25">
        <f>IF(ISBLANK(LitRev!JF71),".",LitRev!JF71)</f>
        <v>1.3076923076923077</v>
      </c>
      <c r="JG71" s="25">
        <f>IF(ISBLANK(LitRev!JG71),".",LitRev!JG71)</f>
        <v>0.47058823529411775</v>
      </c>
      <c r="JH71" s="25">
        <f>IF(ISBLANK(LitRev!JH71),".",LitRev!JH71)</f>
        <v>0.18110236220472448</v>
      </c>
      <c r="JI71" s="25" t="str">
        <f>IF(ISBLANK(LitRev!JI71),".",LitRev!JI71)</f>
        <v>.</v>
      </c>
      <c r="JJ71" s="25">
        <f>IF(ISBLANK(LitRev!JJ71),".",LitRev!JJ71)</f>
        <v>1</v>
      </c>
      <c r="JK71" s="25">
        <f>IF(ISBLANK(LitRev!JK71),".",LitRev!JK71)</f>
        <v>0.45522388059701491</v>
      </c>
      <c r="JL71" s="25">
        <f>IF(ISBLANK(LitRev!JL71),".",LitRev!JL71)</f>
        <v>0.29940119760479045</v>
      </c>
      <c r="JM71" s="25">
        <f>IF(ISBLANK(LitRev!JM71),".",LitRev!JM71)</f>
        <v>0.22105263157894733</v>
      </c>
      <c r="JN71" s="25" t="str">
        <f>IF(ISBLANK(LitRev!JN71),".",LitRev!JN71)</f>
        <v>.</v>
      </c>
      <c r="JO71" s="25">
        <f>IF(ISBLANK(LitRev!JO71),".",LitRev!JO71)</f>
        <v>0.36250000000000004</v>
      </c>
      <c r="JP71" s="25" t="str">
        <f>IF(ISBLANK(LitRev!JP71),".",LitRev!JP71)</f>
        <v>.</v>
      </c>
      <c r="JQ71" s="25">
        <f>IF(ISBLANK(LitRev!JQ71),".",LitRev!JQ71)</f>
        <v>0.875</v>
      </c>
      <c r="JR71" s="25">
        <f>IF(ISBLANK(LitRev!JR71),".",LitRev!JR71)</f>
        <v>0.11940298507462684</v>
      </c>
      <c r="JS71" s="25" t="str">
        <f>IF(ISBLANK(LitRev!JS71),".",LitRev!JS71)</f>
        <v>.</v>
      </c>
      <c r="JT71" s="25">
        <f>IF(ISBLANK(LitRev!JT71),".",LitRev!JT71)</f>
        <v>1.8030303030303032</v>
      </c>
      <c r="JU71" s="25">
        <f>IF(ISBLANK(LitRev!JU71),".",LitRev!JU71)</f>
        <v>0.66911764705882348</v>
      </c>
      <c r="JV71" s="25">
        <f>IF(ISBLANK(LitRev!JV71),".",LitRev!JV71)</f>
        <v>0.42134831460674155</v>
      </c>
      <c r="JW71" s="25">
        <f>IF(ISBLANK(LitRev!JW71),".",LitRev!JW71)</f>
        <v>0.30917874396135275</v>
      </c>
      <c r="JX71" s="25" t="str">
        <f>IF(ISBLANK(LitRev!JX71),".",LitRev!JX71)</f>
        <v>.</v>
      </c>
      <c r="JY71" s="25">
        <f>IF(ISBLANK(LitRev!JY71),".",LitRev!JY71)</f>
        <v>0.6515151515151516</v>
      </c>
      <c r="JZ71" s="25" t="str">
        <f>IF(ISBLANK(LitRev!JZ71),".",LitRev!JZ71)</f>
        <v>.</v>
      </c>
      <c r="KA71" s="25">
        <f>IF(ISBLANK(LitRev!KA71),".",LitRev!KA71)</f>
        <v>1.2727272727272729</v>
      </c>
      <c r="KB71" s="25">
        <f>IF(ISBLANK(LitRev!KB71),".",LitRev!KB71)</f>
        <v>0.10294117647058826</v>
      </c>
      <c r="KC71" s="25">
        <f>IF(ISBLANK(LitRev!KC71),".",LitRev!KC71)</f>
        <v>3.8684210526315788</v>
      </c>
      <c r="KD71" s="25">
        <f>IF(ISBLANK(LitRev!KD71),".",LitRev!KD71)</f>
        <v>0.64743589743589747</v>
      </c>
      <c r="KE71" s="25">
        <f>IF(ISBLANK(LitRev!KE71),".",LitRev!KE71)</f>
        <v>0.3577981651376147</v>
      </c>
      <c r="KF71" s="25">
        <f>IF(ISBLANK(LitRev!KF71),".",LitRev!KF71)</f>
        <v>0.24902723735408569</v>
      </c>
      <c r="KG71" s="25">
        <f>IF(ISBLANK(LitRev!KG71),".",LitRev!KG71)</f>
        <v>0.19434628975265006</v>
      </c>
      <c r="KH71" s="25">
        <f>IF(ISBLANK(LitRev!KH71),".",LitRev!KH71)</f>
        <v>3.9736842105263155</v>
      </c>
      <c r="KI71" s="25">
        <f>IF(ISBLANK(LitRev!KI71),".",LitRev!KI71)</f>
        <v>0.23076923076923075</v>
      </c>
      <c r="KJ71" s="25">
        <f>IF(ISBLANK(LitRev!KJ71),".",LitRev!KJ71)</f>
        <v>2.9473684210526314</v>
      </c>
      <c r="KK71" s="25">
        <f>IF(ISBLANK(LitRev!KK71),".",LitRev!KK71)</f>
        <v>-3.8461538461538443E-2</v>
      </c>
      <c r="KL71" s="25">
        <f>IF(ISBLANK(LitRev!KL71),".",LitRev!KL71)</f>
        <v>0.69724770642201828</v>
      </c>
      <c r="KM71" s="25">
        <f>IF(ISBLANK(LitRev!KM71),".",LitRev!KM71)</f>
        <v>0.38918918918918916</v>
      </c>
      <c r="KN71" s="25">
        <f>IF(ISBLANK(LitRev!KN71),".",LitRev!KN71)</f>
        <v>0.30396475770925119</v>
      </c>
      <c r="KO71" s="25">
        <f>IF(ISBLANK(LitRev!KO71),".",LitRev!KO71)</f>
        <v>0.26877470355731226</v>
      </c>
      <c r="KP71" s="25">
        <f>IF(ISBLANK(LitRev!KP71),".",LitRev!KP71)</f>
        <v>0.24723247232472309</v>
      </c>
      <c r="KQ71" s="25" t="str">
        <f>IF(ISBLANK(LitRev!KQ71),".",LitRev!KQ71)</f>
        <v>.</v>
      </c>
      <c r="KR71" s="25">
        <f>IF(ISBLANK(LitRev!KR71),".",LitRev!KR71)</f>
        <v>1.3636363636363638</v>
      </c>
      <c r="KS71" s="25">
        <f>IF(ISBLANK(LitRev!KS71),".",LitRev!KS71)</f>
        <v>0.60294117647058831</v>
      </c>
      <c r="KT71" s="25">
        <f>IF(ISBLANK(LitRev!KT71),".",LitRev!KT71)</f>
        <v>0.44382022471910104</v>
      </c>
      <c r="KU71" s="25">
        <f>IF(ISBLANK(LitRev!KU71),".",LitRev!KU71)</f>
        <v>0.36714975845410636</v>
      </c>
      <c r="KV71" s="25">
        <f>IF(ISBLANK(LitRev!KV71),".",LitRev!KV71)</f>
        <v>0.67256637168141575</v>
      </c>
      <c r="KW71" s="25">
        <f>IF(ISBLANK(LitRev!KW71),".",LitRev!KW71)</f>
        <v>0.76146788990825676</v>
      </c>
      <c r="KX71" s="25">
        <f>IF(ISBLANK(LitRev!KX71),".",LitRev!KX71)</f>
        <v>0.60294117647058831</v>
      </c>
      <c r="KY71" s="25">
        <f>IF(ISBLANK(LitRev!KY71),".",LitRev!KY71)</f>
        <v>0.44382022471910104</v>
      </c>
      <c r="KZ71" s="25">
        <f>IF(ISBLANK(LitRev!KZ71),".",LitRev!KZ71)</f>
        <v>0.36714975845410636</v>
      </c>
      <c r="LA71" s="25">
        <f>IF(ISBLANK(LitRev!LA71),".",LitRev!LA71)</f>
        <v>3.9999999999999973E-2</v>
      </c>
      <c r="LB71" s="25">
        <f>IF(ISBLANK(LitRev!LB71),".",LitRev!LB71)</f>
        <v>0.45333333333333337</v>
      </c>
      <c r="LC71" s="25">
        <f>IF(ISBLANK(LitRev!LC71),".",LitRev!LC71)</f>
        <v>0.44382022471910104</v>
      </c>
      <c r="LD71" s="25">
        <f>IF(ISBLANK(LitRev!LD71),".",LitRev!LD71)</f>
        <v>0.36714975845410636</v>
      </c>
      <c r="LE71" s="25" t="str">
        <f>IF(ISBLANK(LitRev!LE71),".",LitRev!LE71)</f>
        <v>.</v>
      </c>
      <c r="LF71" s="25" t="str">
        <f>IF(ISBLANK(LitRev!LF71),".",LitRev!LF71)</f>
        <v>.</v>
      </c>
      <c r="LG71" s="25">
        <f>IF(ISBLANK(LitRev!LG71),".",LitRev!LG71)</f>
        <v>0.54600000000000004</v>
      </c>
      <c r="LH71" s="25">
        <f>IF(ISBLANK(LitRev!LH71),".",LitRev!LH71)</f>
        <v>-2.4E-2</v>
      </c>
      <c r="LI71" s="25">
        <f>IF(ISBLANK(LitRev!LI71),".",LitRev!LI71)</f>
        <v>1.0299999999999998</v>
      </c>
      <c r="LJ71" s="25">
        <f>IF(ISBLANK(LitRev!LJ71),".",LitRev!LJ71)</f>
        <v>5.2857142857142856</v>
      </c>
      <c r="LK71" s="25">
        <f>IF(ISBLANK(LitRev!LK71),".",LitRev!LK71)</f>
        <v>1.0307692307692307</v>
      </c>
      <c r="LL71" s="25">
        <f>IF(ISBLANK(LitRev!LL71),".",LitRev!LL71)</f>
        <v>-6.6666666666666652E-2</v>
      </c>
      <c r="LM71" s="25">
        <f>IF(ISBLANK(LitRev!LM71),".",LitRev!LM71)</f>
        <v>-6.6666666666666652E-2</v>
      </c>
      <c r="LN71" s="25">
        <f>IF(ISBLANK(LitRev!LN71),".",LitRev!LN71)</f>
        <v>-7.1428571428571397E-2</v>
      </c>
      <c r="LO71" s="25">
        <f>IF(ISBLANK(LitRev!LO71),".",LitRev!LO71)</f>
        <v>-7.6923076923076872E-2</v>
      </c>
      <c r="LP71" s="25">
        <f>IF(ISBLANK(LitRev!LP71),".",LitRev!LP71)</f>
        <v>-8.333333333333337E-2</v>
      </c>
      <c r="LQ71" s="25">
        <f>IF(ISBLANK(LitRev!LQ71),".",LitRev!LQ71)</f>
        <v>-9.0909090909090939E-2</v>
      </c>
      <c r="LR71" s="25">
        <f>IF(ISBLANK(LitRev!LR71),".",LitRev!LR71)</f>
        <v>-9.9999999999999978E-2</v>
      </c>
      <c r="LS71" s="25">
        <f>IF(ISBLANK(LitRev!LS71),".",LitRev!LS71)</f>
        <v>-0.11111111111111116</v>
      </c>
      <c r="LT71" s="25">
        <f>IF(ISBLANK(LitRev!LT71),".",LitRev!LT71)</f>
        <v>-0.125</v>
      </c>
      <c r="LU71" s="25">
        <f>IF(ISBLANK(LitRev!LU71),".",LitRev!LU71)</f>
        <v>-0.5</v>
      </c>
      <c r="LV71" s="25">
        <f>IF(ISBLANK(LitRev!LV71),".",LitRev!LV71)</f>
        <v>-6.6666666666666652E-2</v>
      </c>
      <c r="LW71" s="25">
        <f>IF(ISBLANK(LitRev!LW71),".",LitRev!LW71)</f>
        <v>-6.6666666666666652E-2</v>
      </c>
      <c r="LX71" s="25">
        <f>IF(ISBLANK(LitRev!LX71),".",LitRev!LX71)</f>
        <v>-7.1428571428571397E-2</v>
      </c>
      <c r="LY71" s="25">
        <f>IF(ISBLANK(LitRev!LY71),".",LitRev!LY71)</f>
        <v>-7.6923076923076872E-2</v>
      </c>
      <c r="LZ71" s="25">
        <f>IF(ISBLANK(LitRev!LZ71),".",LitRev!LZ71)</f>
        <v>-8.333333333333337E-2</v>
      </c>
      <c r="MA71" s="25">
        <f>IF(ISBLANK(LitRev!MA71),".",LitRev!MA71)</f>
        <v>-9.0909090909090939E-2</v>
      </c>
      <c r="MB71" s="25">
        <f>IF(ISBLANK(LitRev!MB71),".",LitRev!MB71)</f>
        <v>-9.9999999999999978E-2</v>
      </c>
      <c r="MC71" s="25">
        <f>IF(ISBLANK(LitRev!MC71),".",LitRev!MC71)</f>
        <v>-0.11111111111111116</v>
      </c>
      <c r="MD71" s="25">
        <f>IF(ISBLANK(LitRev!MD71),".",LitRev!MD71)</f>
        <v>-0.125</v>
      </c>
      <c r="ME71" s="25">
        <f>IF(ISBLANK(LitRev!ME71),".",LitRev!ME71)</f>
        <v>0.01</v>
      </c>
      <c r="MF71" s="25">
        <f>IF(ISBLANK(LitRev!MF71),".",LitRev!MF71)</f>
        <v>-4.7619047619047596E-2</v>
      </c>
      <c r="MG71" s="25">
        <f>IF(ISBLANK(LitRev!MG71),".",LitRev!MG71)</f>
        <v>-0.12587412587412591</v>
      </c>
      <c r="MH71" s="25">
        <f>IF(ISBLANK(LitRev!MH71),".",LitRev!MH71)</f>
        <v>-0.47299999999999998</v>
      </c>
      <c r="MI71" s="25">
        <f>IF(ISBLANK(LitRev!MI71),".",LitRev!MI71)</f>
        <v>0.13895216400911159</v>
      </c>
      <c r="MJ71" s="25">
        <f>IF(ISBLANK(LitRev!MJ71),".",LitRev!MJ71)</f>
        <v>0.13211845102505704</v>
      </c>
      <c r="MK71" s="25">
        <f>IF(ISBLANK(LitRev!MK71),".",LitRev!MK71)</f>
        <v>0.25110132158590326</v>
      </c>
      <c r="ML71" s="25">
        <f>IF(ISBLANK(LitRev!ML71),".",LitRev!ML71)</f>
        <v>0.24449339207048482</v>
      </c>
      <c r="MM71" s="25">
        <f>IF(ISBLANK(LitRev!MM71),".",LitRev!MM71)</f>
        <v>-5.6462585034013579E-2</v>
      </c>
      <c r="MN71" s="25">
        <f>IF(ISBLANK(LitRev!MN71),".",LitRev!MN71)</f>
        <v>-7.0997990622906904E-2</v>
      </c>
      <c r="MO71" s="25">
        <f>IF(ISBLANK(LitRev!MO71),".",LitRev!MO71)</f>
        <v>-7.5333333333333363E-2</v>
      </c>
      <c r="MP71" s="25">
        <f>IF(ISBLANK(LitRev!MP71),".",LitRev!MP71)</f>
        <v>-7.5333333333333363E-2</v>
      </c>
      <c r="MQ71" s="25">
        <f>IF(ISBLANK(LitRev!MQ71),".",LitRev!MQ71)</f>
        <v>-7.5333333333333363E-2</v>
      </c>
      <c r="MR71" s="25">
        <f>IF(ISBLANK(LitRev!MR71),".",LitRev!MR71)</f>
        <v>-7.5333333333333363E-2</v>
      </c>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row>
    <row r="72" spans="1:483" x14ac:dyDescent="0.25">
      <c r="A72" s="47" t="s">
        <v>281</v>
      </c>
      <c r="C72" s="25" t="str">
        <f>IF(ISBLANK(LitRev!C72),".",LitRev!C72)</f>
        <v>Compare rows 2 and 1 of table 1</v>
      </c>
      <c r="D72" s="25" t="str">
        <f>IF(ISBLANK(LitRev!D72),".",LitRev!D72)</f>
        <v>Compare rows 4 and 3 of table 1</v>
      </c>
      <c r="E72" s="25" t="str">
        <f>IF(ISBLANK(LitRev!E72),".",LitRev!E72)</f>
        <v>Tabe 1</v>
      </c>
      <c r="F72" s="25" t="str">
        <f>IF(ISBLANK(LitRev!F72),".",LitRev!F72)</f>
        <v>Tabe 1</v>
      </c>
      <c r="G72" s="25" t="str">
        <f>IF(ISBLANK(LitRev!G72),".",LitRev!G72)</f>
        <v>Tabe 1</v>
      </c>
      <c r="H72" s="25" t="str">
        <f>IF(ISBLANK(LitRev!H72),".",LitRev!H72)</f>
        <v>Tabe 1</v>
      </c>
      <c r="I72" s="25" t="str">
        <f>IF(ISBLANK(LitRev!I72),".",LitRev!I72)</f>
        <v>Tabe 1</v>
      </c>
      <c r="J72" s="25" t="str">
        <f>IF(ISBLANK(LitRev!J72),".",LitRev!J72)</f>
        <v>Tabe 1</v>
      </c>
      <c r="K72" s="25" t="str">
        <f>IF(ISBLANK(LitRev!K72),".",LitRev!K72)</f>
        <v>Tabe 1</v>
      </c>
      <c r="L72" s="25" t="str">
        <f>IF(ISBLANK(LitRev!L72),".",LitRev!L72)</f>
        <v>Tabe 1</v>
      </c>
      <c r="M72" s="25" t="str">
        <f>IF(ISBLANK(LitRev!M72),".",LitRev!M72)</f>
        <v>Table 2</v>
      </c>
      <c r="N72" s="25" t="str">
        <f>IF(ISBLANK(LitRev!N72),".",LitRev!N72)</f>
        <v>Table 2</v>
      </c>
      <c r="O72" s="25" t="str">
        <f>IF(ISBLANK(LitRev!O72),".",LitRev!O72)</f>
        <v>Table 2</v>
      </c>
      <c r="P72" s="25" t="str">
        <f>IF(ISBLANK(LitRev!P72),".",LitRev!P72)</f>
        <v>Table 2</v>
      </c>
      <c r="Q72" s="25" t="str">
        <f>IF(ISBLANK(LitRev!Q72),".",LitRev!Q72)</f>
        <v>Table 2</v>
      </c>
      <c r="R72" s="25" t="str">
        <f>IF(ISBLANK(LitRev!R72),".",LitRev!R72)</f>
        <v>Table 2</v>
      </c>
      <c r="S72" s="25" t="str">
        <f>IF(ISBLANK(LitRev!S72),".",LitRev!S72)</f>
        <v>Table 2</v>
      </c>
      <c r="T72" s="25" t="str">
        <f>IF(ISBLANK(LitRev!T72),".",LitRev!T72)</f>
        <v>Table 2</v>
      </c>
      <c r="U72" s="25" t="str">
        <f>IF(ISBLANK(LitRev!U72),".",LitRev!U72)</f>
        <v>Table 1</v>
      </c>
      <c r="V72" s="25" t="str">
        <f>IF(ISBLANK(LitRev!V72),".",LitRev!V72)</f>
        <v>Table 1</v>
      </c>
      <c r="W72" s="25" t="str">
        <f>IF(ISBLANK(LitRev!W72),".",LitRev!W72)</f>
        <v>Table 1</v>
      </c>
      <c r="X72" s="25" t="str">
        <f>IF(ISBLANK(LitRev!X72),".",LitRev!X72)</f>
        <v>Table 1</v>
      </c>
      <c r="Y72" s="25" t="str">
        <f>IF(ISBLANK(LitRev!Y72),".",LitRev!Y72)</f>
        <v>Table 1</v>
      </c>
      <c r="Z72" s="25" t="str">
        <f>IF(ISBLANK(LitRev!Z72),".",LitRev!Z72)</f>
        <v>Table 2</v>
      </c>
      <c r="AA72" s="25" t="str">
        <f>IF(ISBLANK(LitRev!AA72),".",LitRev!AA72)</f>
        <v>Table 2</v>
      </c>
      <c r="AB72" s="25" t="str">
        <f>IF(ISBLANK(LitRev!AB72),".",LitRev!AB72)</f>
        <v>Table 2</v>
      </c>
      <c r="AC72" s="25" t="str">
        <f>IF(ISBLANK(LitRev!AC72),".",LitRev!AC72)</f>
        <v>Table 2</v>
      </c>
      <c r="AD72" s="25" t="str">
        <f>IF(ISBLANK(LitRev!AD72),".",LitRev!AD72)</f>
        <v>Table 2</v>
      </c>
      <c r="AE72" s="25" t="str">
        <f>IF(ISBLANK(LitRev!AE72),".",LitRev!AE72)</f>
        <v>Table 3</v>
      </c>
      <c r="AF72" s="25" t="str">
        <f>IF(ISBLANK(LitRev!AF72),".",LitRev!AF72)</f>
        <v>Table 3</v>
      </c>
      <c r="AG72" s="25" t="str">
        <f>IF(ISBLANK(LitRev!AG72),".",LitRev!AG72)</f>
        <v>Table 3</v>
      </c>
      <c r="AH72" s="25" t="str">
        <f>IF(ISBLANK(LitRev!AH72),".",LitRev!AH72)</f>
        <v>Table 3</v>
      </c>
      <c r="AI72" s="25" t="str">
        <f>IF(ISBLANK(LitRev!AI72),".",LitRev!AI72)</f>
        <v>Table 3</v>
      </c>
      <c r="AJ72" s="25" t="str">
        <f>IF(ISBLANK(LitRev!AJ72),".",LitRev!AJ72)</f>
        <v>Table 1</v>
      </c>
      <c r="AK72" s="25" t="str">
        <f>IF(ISBLANK(LitRev!AK72),".",LitRev!AK72)</f>
        <v>Table 1</v>
      </c>
      <c r="AL72" s="25" t="str">
        <f>IF(ISBLANK(LitRev!AL72),".",LitRev!AL72)</f>
        <v>Table 1</v>
      </c>
      <c r="AM72" s="25" t="str">
        <f>IF(ISBLANK(LitRev!AM72),".",LitRev!AM72)</f>
        <v>Table 1</v>
      </c>
      <c r="AN72" s="25" t="str">
        <f>IF(ISBLANK(LitRev!AN72),".",LitRev!AN72)</f>
        <v>Table 1</v>
      </c>
      <c r="AO72" s="25" t="str">
        <f>IF(ISBLANK(LitRev!AO72),".",LitRev!AO72)</f>
        <v>Table 1</v>
      </c>
      <c r="AP72" s="25" t="str">
        <f>IF(ISBLANK(LitRev!AP72),".",LitRev!AP72)</f>
        <v>Table 1</v>
      </c>
      <c r="AQ72" s="25" t="str">
        <f>IF(ISBLANK(LitRev!AQ72),".",LitRev!AQ72)</f>
        <v>Table 1</v>
      </c>
      <c r="AR72" s="25" t="str">
        <f>IF(ISBLANK(LitRev!AR72),".",LitRev!AR72)</f>
        <v>table 1 &amp; 2, ethanol production; note 2016/17 mostly flat RIN stocks, but difficult to use later years with RIN stocks slipping into negatives (table 1, p 10)</v>
      </c>
      <c r="AS72" s="25" t="str">
        <f>IF(ISBLANK(LitRev!AS72),".",LitRev!AS72)</f>
        <v>table 1 &amp; 2, ethanol production; note 2016/17 mostly flat RIN stocks, but later years have RIN stocks slipping into negatives (table 1, p 10)</v>
      </c>
      <c r="AT72" s="25" t="str">
        <f>IF(ISBLANK(LitRev!AT72),".",LitRev!AT72)</f>
        <v>table 1 &amp; 2, ethanol production; note 2016/17 mostly flat RIN stocks, but later years have RIN stocks slipping into negatives (table 1, p 10)</v>
      </c>
      <c r="AU72" s="25" t="str">
        <f>IF(ISBLANK(LitRev!AU72),".",LitRev!AU72)</f>
        <v>table 1 &amp; 2, ethanol production; note 2016/17 mostly flat RIN stocks, but later years have RIN stocks slipping into negatives (table 1, p 10)</v>
      </c>
      <c r="AV72" s="25" t="str">
        <f>IF(ISBLANK(LitRev!AV72),".",LitRev!AV72)</f>
        <v>table 1 &amp; 2, ethanol production; note 2016/17 mostly flat RIN stocks, but later years have RIN stocks slipping into negatives (table 1, p 10)</v>
      </c>
      <c r="AW72" s="25" t="str">
        <f>IF(ISBLANK(LitRev!AW72),".",LitRev!AW72)</f>
        <v>table 1 &amp; 2, ethanol production; note 2016/17 mostly flat RIN stocks, but later years have RIN stocks slipping into negatives (table 1, p 10)</v>
      </c>
      <c r="AX72" s="25" t="str">
        <f>IF(ISBLANK(LitRev!AX72),".",LitRev!AX72)</f>
        <v>table 1 &amp; 2, ethanol production; note 2016/17 mostly flat RIN stocks, but later years have RIN stocks slipping into negatives (table 1, p 10)</v>
      </c>
      <c r="AY72" s="25" t="str">
        <f>IF(ISBLANK(LitRev!AY72),".",LitRev!AY72)</f>
        <v>Table 2-1 sum of dry and wet mill production - note other changes</v>
      </c>
      <c r="AZ72" s="25" t="str">
        <f>IF(ISBLANK(LitRev!AZ72),".",LitRev!AZ72)</f>
        <v>Table 2-1 sum of dry and wet mill production - note other changes</v>
      </c>
      <c r="BA72" s="25" t="str">
        <f>IF(ISBLANK(LitRev!BA72),".",LitRev!BA72)</f>
        <v xml:space="preserve">main text, table a., convert from MJ to gallon </v>
      </c>
      <c r="BB72" s="25" t="str">
        <f>IF(ISBLANK(LitRev!BB72),".",LitRev!BB72)</f>
        <v xml:space="preserve">main text, table a., convert from MJ to gallon </v>
      </c>
      <c r="BC72" s="25" t="str">
        <f>IF(ISBLANK(LitRev!BC72),".",LitRev!BC72)</f>
        <v xml:space="preserve">main text, table a., convert from MJ to gallon </v>
      </c>
      <c r="BD72" s="25" t="str">
        <f>IF(ISBLANK(LitRev!BD72),".",LitRev!BD72)</f>
        <v xml:space="preserve">main text, table a., convert from MJ to gallon </v>
      </c>
      <c r="BE72" s="25" t="str">
        <f>IF(ISBLANK(LitRev!BE72),".",LitRev!BE72)</f>
        <v>page 1, 9; p 41 correcting for billion instead of million, but unsure how to map biofuel change over period to specific values for their counter-factual analysis</v>
      </c>
      <c r="BF72" s="25" t="str">
        <f>IF(ISBLANK(LitRev!BF72),".",LitRev!BF72)</f>
        <v>page 42</v>
      </c>
      <c r="BG72" s="25" t="str">
        <f>IF(ISBLANK(LitRev!BG72),".",LitRev!BG72)</f>
        <v>first gen biofuel average 2007-2030</v>
      </c>
      <c r="BH72" s="25" t="str">
        <f>IF(ISBLANK(LitRev!BH72),".",LitRev!BH72)</f>
        <v>first gen biofuel average 2007-2030</v>
      </c>
      <c r="BI72" s="25" t="str">
        <f>IF(ISBLANK(LitRev!BI72),".",LitRev!BI72)</f>
        <v>first gen biofuel average 2007-2030</v>
      </c>
      <c r="BJ72" s="25" t="str">
        <f>IF(ISBLANK(LitRev!BJ72),".",LitRev!BJ72)</f>
        <v>Values taken from table 6</v>
      </c>
      <c r="BK72" s="25" t="str">
        <f>IF(ISBLANK(LitRev!BK72),".",LitRev!BK72)</f>
        <v>Values taken from table 6</v>
      </c>
      <c r="BL72" s="25" t="str">
        <f>IF(ISBLANK(LitRev!BL72),".",LitRev!BL72)</f>
        <v>Base ethanol 14.7 bg, pg. 5; End point ethanol, Table 1</v>
      </c>
      <c r="BM72" s="25" t="str">
        <f>IF(ISBLANK(LitRev!BM72),".",LitRev!BM72)</f>
        <v>Base ethanol 14.7 bg, pg. 5; End point ethanol, Table 1</v>
      </c>
      <c r="BN72" s="25" t="str">
        <f>IF(ISBLANK(LitRev!BN72),".",LitRev!BN72)</f>
        <v>Base ethanol 14.7 bg, pg. 5; End point ethanol, Table 1</v>
      </c>
      <c r="BO72" s="25" t="str">
        <f>IF(ISBLANK(LitRev!BO72),".",LitRev!BO72)</f>
        <v>Base ethanol 14.7 bg, pg. 5; End point ethanol, Table 1</v>
      </c>
      <c r="BP72" s="25" t="str">
        <f>IF(ISBLANK(LitRev!BP72),".",LitRev!BP72)</f>
        <v>Base ethanol 14.7 bg, pg. 5; End point ethanol, Table 1</v>
      </c>
      <c r="BQ72" s="25" t="str">
        <f>IF(ISBLANK(LitRev!BQ72),".",LitRev!BQ72)</f>
        <v>Base ethanol 14.7 bg, pg. 5; End point ethanol, Table 1</v>
      </c>
      <c r="BR72" s="25" t="str">
        <f>IF(ISBLANK(LitRev!BR72),".",LitRev!BR72)</f>
        <v>Compare last two scenarios of table 1 that seem to isolate a change in corn starch ethanol</v>
      </c>
      <c r="BS72" s="25" t="str">
        <f>IF(ISBLANK(LitRev!BS72),".",LitRev!BS72)</f>
        <v>Effect of RFS on corn ethanol p 14</v>
      </c>
      <c r="BT72" s="25" t="str">
        <f>IF(ISBLANK(LitRev!BT72),".",LitRev!BT72)</f>
        <v>Table 3.A</v>
      </c>
      <c r="BU72" s="25" t="str">
        <f>IF(ISBLANK(LitRev!BU72),".",LitRev!BU72)</f>
        <v>Table 3.A</v>
      </c>
      <c r="BV72" s="25" t="str">
        <f>IF(ISBLANK(LitRev!BV72),".",LitRev!BV72)</f>
        <v>Table 3.A</v>
      </c>
      <c r="BW72" s="25" t="str">
        <f>IF(ISBLANK(LitRev!BW72),".",LitRev!BW72)</f>
        <v>Table 3.A</v>
      </c>
      <c r="BX72" s="25" t="str">
        <f>IF(ISBLANK(LitRev!BX72),".",LitRev!BX72)</f>
        <v>Table 3.A</v>
      </c>
      <c r="BY72" s="25" t="str">
        <f>IF(ISBLANK(LitRev!BY72),".",LitRev!BY72)</f>
        <v>Table 3.A optimal mandate less no policy</v>
      </c>
      <c r="BZ72" s="25" t="str">
        <f>IF(ISBLANK(LitRev!BZ72),".",LitRev!BZ72)</f>
        <v>Scenarios assume roughly 1:1 reduction in ethanol demand based on available RIN stocks, p 83</v>
      </c>
      <c r="CA72" s="25" t="str">
        <f>IF(ISBLANK(LitRev!CA72),".",LitRev!CA72)</f>
        <v>Assume a percent rate of increase in US ethanol demand (10%) with consequent change in quantities p 694-5; applied to 2007/08-2016/17 data from 2007 FAPRI baseline</v>
      </c>
      <c r="CB72" s="25" t="str">
        <f>IF(ISBLANK(LitRev!CB72),".",LitRev!CB72)</f>
        <v>Table 7.1, average for 2011-2017; Ending value Table 7.7, average for 2010-2017</v>
      </c>
      <c r="CC72" s="25" t="str">
        <f>IF(ISBLANK(LitRev!CC72),".",LitRev!CC72)</f>
        <v>Table 7.1, average for 2011-2017; Ending value Table 7.7, average for 2010-2018</v>
      </c>
      <c r="CD72" s="25" t="str">
        <f>IF(ISBLANK(LitRev!CD72),".",LitRev!CD72)</f>
        <v>Table 7.1, average for 2011-2017; Ending value Table 7.7, average for 2010-2019</v>
      </c>
      <c r="CE72" s="25" t="str">
        <f>IF(ISBLANK(LitRev!CE72),".",LitRev!CE72)</f>
        <v>Table 7.1, average for 2011-2017; Ending value Table 7.7, average for 2010-2020</v>
      </c>
      <c r="CF72" s="25" t="str">
        <f>IF(ISBLANK(LitRev!CF72),".",LitRev!CF72)</f>
        <v>p 21 for corn ethanol changes</v>
      </c>
      <c r="CG72" s="25" t="str">
        <f>IF(ISBLANK(LitRev!CG72),".",LitRev!CG72)</f>
        <v>p 21 for corn ethanol changes</v>
      </c>
      <c r="CH72" s="25" t="str">
        <f>IF(ISBLANK(LitRev!CH72),".",LitRev!CH72)</f>
        <v>p 21 for corn ethanol changes</v>
      </c>
      <c r="CI72" s="25" t="str">
        <f>IF(ISBLANK(LitRev!CI72),".",LitRev!CI72)</f>
        <v>p 21 for corn ethanol changes</v>
      </c>
      <c r="CJ72" s="25" t="str">
        <f>IF(ISBLANK(LitRev!CJ72),".",LitRev!CJ72)</f>
        <v>p 21 for corn ethanol changes</v>
      </c>
      <c r="CK72" s="25" t="str">
        <f>IF(ISBLANK(LitRev!CK72),".",LitRev!CK72)</f>
        <v>p 21 for corn ethanol changes</v>
      </c>
      <c r="CL72" s="25" t="str">
        <f>IF(ISBLANK(LitRev!CL72),".",LitRev!CL72)</f>
        <v>ethanol change p 580</v>
      </c>
      <c r="CM72" s="25" t="str">
        <f>IF(ISBLANK(LitRev!CM72),".",LitRev!CM72)</f>
        <v>ethanol change p 580</v>
      </c>
      <c r="CN72" s="25" t="str">
        <f>IF(ISBLANK(LitRev!CN72),".",LitRev!CN72)</f>
        <v>ethanol change p 580</v>
      </c>
      <c r="CO72" s="25" t="str">
        <f>IF(ISBLANK(LitRev!CO72),".",LitRev!CO72)</f>
        <v>Authors tie numbers to a 1 million change in acres (p 135), ignoring headline extrapolation by multiplying this number to assume linear scaling up; they claim 6 m.a. increase in area for ethanol in 2007/08 &amp; can confirm IF IGNORE DG: 6=(3049-2119)/150.7</v>
      </c>
      <c r="CP72" s="25" t="str">
        <f>IF(ISBLANK(LitRev!CP72),".",LitRev!CP72)</f>
        <v xml:space="preserve">Abstract and p. 11, Impact of the 2013 RFS mandate which required a level of consumption higher than 2012. Thus 2012 is binding. </v>
      </c>
      <c r="CQ72" s="25" t="str">
        <f>IF(ISBLANK(LitRev!CQ72),".",LitRev!CQ72)</f>
        <v xml:space="preserve">Table 2 for starting point; end point refers to EIA report 2010 with projection to 2035 which the total of first generation ethanol is 61 billion liters (16 billion gallons), assume that 15 billion gallons is corn starch ethanol. </v>
      </c>
      <c r="CR72" s="25" t="str">
        <f>IF(ISBLANK(LitRev!CR72),".",LitRev!CR72)</f>
        <v xml:space="preserve">Table 2 for starting point; end point refers to EIA report 2010 with projection to 2035 which the total of first generation ethanol is 61 billion liters (16 billion gallons), assume that 15 billion gallons is corn starch ethanol. </v>
      </c>
      <c r="CS72" s="25" t="str">
        <f>IF(ISBLANK(LitRev!CS72),".",LitRev!CS72)</f>
        <v xml:space="preserve">Table 2 for starting point; end point refers to EIA report 2010 with projection to 2035 which the total of first generation ethanol is 61 billion liters (16 billion gallons), assume that 15 billion gallons is corn starch ethanol. </v>
      </c>
      <c r="CT72" s="25" t="str">
        <f>IF(ISBLANK(LitRev!CT72),".",LitRev!CT72)</f>
        <v>Table 3; baseline corn ethanol is from Table 2</v>
      </c>
      <c r="CU72" s="25" t="str">
        <f>IF(ISBLANK(LitRev!CU72),".",LitRev!CU72)</f>
        <v>Table 3; baseline corn ethanol is from Table 2</v>
      </c>
      <c r="CV72" s="25" t="str">
        <f>IF(ISBLANK(LitRev!CV72),".",LitRev!CV72)</f>
        <v>Table 3; baseline corn ethanol is from Table 2</v>
      </c>
      <c r="CW72" s="25" t="str">
        <f>IF(ISBLANK(LitRev!CW72),".",LitRev!CW72)</f>
        <v>Table 3; baseline corn ethanol is from Table 2</v>
      </c>
      <c r="CX72" s="25" t="str">
        <f>IF(ISBLANK(LitRev!CX72),".",LitRev!CX72)</f>
        <v>Table 3; baseline corn ethanol is from Table 2</v>
      </c>
      <c r="CY72" s="25" t="str">
        <f>IF(ISBLANK(LitRev!CY72),".",LitRev!CY72)</f>
        <v>Table 3; baseline corn ethanol is from Table 2</v>
      </c>
      <c r="CZ72" s="25" t="str">
        <f>IF(ISBLANK(LitRev!CZ72),".",LitRev!CZ72)</f>
        <v>Table 3; baseline corn ethanol is from Table 2</v>
      </c>
      <c r="DA72" s="25" t="str">
        <f>IF(ISBLANK(LitRev!DA72),".",LitRev!DA72)</f>
        <v>Table 3; baseline corn ethanol is from Table 2</v>
      </c>
      <c r="DB72" s="25" t="str">
        <f>IF(ISBLANK(LitRev!DB72),".",LitRev!DB72)</f>
        <v>change from BAU 42.2 bil liters table 5</v>
      </c>
      <c r="DC72" s="25" t="str">
        <f>IF(ISBLANK(LitRev!DC72),".",LitRev!DC72)</f>
        <v>change from BAU 42.2 bil liters table 5</v>
      </c>
      <c r="DD72" s="25" t="str">
        <f>IF(ISBLANK(LitRev!DD72),".",LitRev!DD72)</f>
        <v>change from BAU 42.2 bil liters table 5</v>
      </c>
      <c r="DE72" s="25" t="str">
        <f>IF(ISBLANK(LitRev!DE72),".",LitRev!DE72)</f>
        <v>change from BAU 42.2 bil liters table 5</v>
      </c>
      <c r="DF72" s="25" t="str">
        <f>IF(ISBLANK(LitRev!DF72),".",LitRev!DF72)</f>
        <v>Table 2</v>
      </c>
      <c r="DG72" s="25" t="str">
        <f>IF(ISBLANK(LitRev!DG72),".",LitRev!DG72)</f>
        <v>Table 2</v>
      </c>
      <c r="DH72" s="25" t="str">
        <f>IF(ISBLANK(LitRev!DH72),".",LitRev!DH72)</f>
        <v>Table 2</v>
      </c>
      <c r="DI72" s="25" t="str">
        <f>IF(ISBLANK(LitRev!DI72),".",LitRev!DI72)</f>
        <v>Table 2, conventional gap increases only if option 3 is compared to option 1</v>
      </c>
      <c r="DJ72" s="25" t="str">
        <f>IF(ISBLANK(LitRev!DJ72),".",LitRev!DJ72)</f>
        <v>converted to gallon (1.25 EJ =15 bg page 605); share of corn ethanol (crop ethanol) out of total biofuel is from table 1</v>
      </c>
      <c r="DK72" s="25" t="str">
        <f>IF(ISBLANK(LitRev!DK72),".",LitRev!DK72)</f>
        <v>converted to gallon (1.25 EJ =15 bg page 605); share of corn ethanol (crop ethanol) out of total biofuel is from table 1</v>
      </c>
      <c r="DL72" s="25" t="str">
        <f>IF(ISBLANK(LitRev!DL72),".",LitRev!DL72)</f>
        <v>converted to gallon (1.25 EJ =15 bg page 605); share of corn ethanol (crop ethanol) out of total biofuel is from table 1</v>
      </c>
      <c r="DM72" s="25" t="str">
        <f>IF(ISBLANK(LitRev!DM72),".",LitRev!DM72)</f>
        <v>converted to gallon (1.25 EJ =15 bg page 605); share of corn ethanol (crop ethanol) out of total biofuel is from table 1</v>
      </c>
      <c r="DN72" s="25" t="str">
        <f>IF(ISBLANK(LitRev!DN72),".",LitRev!DN72)</f>
        <v>converted to gallon (1.25 EJ =15 bg page 605); share of corn ethanol (crop ethanol) out of total biofuel is from table 1</v>
      </c>
      <c r="DO72" s="25" t="str">
        <f>IF(ISBLANK(LitRev!DO72),".",LitRev!DO72)</f>
        <v>converted to gallon (1.25 EJ =15 bg page 605); share of corn ethanol (crop ethanol) out of total biofuel is from table 1</v>
      </c>
      <c r="DP72" s="25" t="str">
        <f>IF(ISBLANK(LitRev!DP72),".",LitRev!DP72)</f>
        <v>converted to gallon (1.25 EJ =15 bg page 605); share of corn ethanol (crop ethanol) out of total biofuel is from table 1</v>
      </c>
      <c r="DQ72" s="25" t="str">
        <f>IF(ISBLANK(LitRev!DQ72),".",LitRev!DQ72)</f>
        <v>converted to gallon (1.25 EJ =15 bg page 605); share of corn ethanol (crop ethanol) out of total biofuel is from table 1</v>
      </c>
      <c r="DR72" s="25" t="str">
        <f>IF(ISBLANK(LitRev!DR72),".",LitRev!DR72)</f>
        <v>converted to gallon (1.25 EJ =15 bg page 605); share of corn ethanol (crop ethanol) out of total biofuel is from table 1</v>
      </c>
      <c r="DS72" s="25" t="str">
        <f>IF(ISBLANK(LitRev!DS72),".",LitRev!DS72)</f>
        <v>converted to gallon (1.25 EJ =15 bg page 605); share of corn ethanol (crop ethanol) out of total biofuel is from table 1</v>
      </c>
      <c r="DT72" s="25" t="str">
        <f>IF(ISBLANK(LitRev!DT72),".",LitRev!DT72)</f>
        <v>converted to gallon (1.25 EJ =15 bg page 605); share of corn ethanol (crop ethanol) out of total biofuel is from table 1</v>
      </c>
      <c r="DU72" s="25" t="str">
        <f>IF(ISBLANK(LitRev!DU72),".",LitRev!DU72)</f>
        <v>converted to gallon (1.25 EJ =15 bg page 605); share of corn ethanol (crop ethanol) out of total biofuel is from table 1</v>
      </c>
      <c r="DV72" s="25" t="str">
        <f>IF(ISBLANK(LitRev!DV72),".",LitRev!DV72)</f>
        <v>converted to gallon (1.25 EJ =15 bg page 605); share of corn ethanol (crop ethanol) out of total biofuel is from table 1</v>
      </c>
      <c r="DW72" s="25" t="str">
        <f>IF(ISBLANK(LitRev!DW72),".",LitRev!DW72)</f>
        <v>converted to gallon (1.25 EJ =15 bg page 605); share of corn ethanol (crop ethanol) out of total biofuel is from table 1</v>
      </c>
      <c r="DX72" s="25" t="str">
        <f>IF(ISBLANK(LitRev!DX72),".",LitRev!DX72)</f>
        <v>table 1</v>
      </c>
      <c r="DY72" s="25" t="str">
        <f>IF(ISBLANK(LitRev!DY72),".",LitRev!DY72)</f>
        <v>table 1</v>
      </c>
      <c r="DZ72" s="25" t="str">
        <f>IF(ISBLANK(LitRev!DZ72),".",LitRev!DZ72)</f>
        <v>Text states RFS is reference so 15 b.g. initial (page 7), then apply reduction reported in table 2</v>
      </c>
      <c r="EA72" s="25" t="str">
        <f>IF(ISBLANK(LitRev!EA72),".",LitRev!EA72)</f>
        <v>Text states RFS is reference so 15 b.g. initial (page 7), then apply reduction reported in table 2</v>
      </c>
      <c r="EB72" s="25" t="str">
        <f>IF(ISBLANK(LitRev!EB72),".",LitRev!EB72)</f>
        <v>Text states RFS is reference so 15 b.g. initial (page 7), then apply reduction reported in table 2</v>
      </c>
      <c r="EC72" s="25" t="str">
        <f>IF(ISBLANK(LitRev!EC72),".",LitRev!EC72)</f>
        <v>Text states RFS is reference so 15 b.g. initial (page 7), then apply reduction reported in table 2</v>
      </c>
      <c r="ED72" s="25" t="str">
        <f>IF(ISBLANK(LitRev!ED72),".",LitRev!ED72)</f>
        <v>Text states RFS is reference so 15 b.g. initial (page 7), then apply reduction reported in table 2</v>
      </c>
      <c r="EE72" s="25" t="str">
        <f>IF(ISBLANK(LitRev!EE72),".",LitRev!EE72)</f>
        <v>Text states RFS is reference so 15 b.g. initial (page 7), then apply reduction reported in table 2</v>
      </c>
      <c r="EF72" s="25" t="str">
        <f>IF(ISBLANK(LitRev!EF72),".",LitRev!EF72)</f>
        <v>Text states RFS is reference so 15 b.g. initial (page 7), then apply reduction reported in table 2</v>
      </c>
      <c r="EG72" s="25" t="str">
        <f>IF(ISBLANK(LitRev!EG72),".",LitRev!EG72)</f>
        <v>Text states RFS is reference so 15 b.g. initial (page 7), then apply reduction reported in table 2</v>
      </c>
      <c r="EH72" s="25" t="str">
        <f>IF(ISBLANK(LitRev!EH72),".",LitRev!EH72)</f>
        <v>Text states RFS is reference so 15 b.g. initial (page 7), then apply reduction reported in table 2</v>
      </c>
      <c r="EI72" s="25" t="str">
        <f>IF(ISBLANK(LitRev!EI72),".",LitRev!EI72)</f>
        <v>Text states RFS is reference so 15 b.g. initial (page 7), then apply reduction reported in table 2</v>
      </c>
      <c r="EJ72" s="25" t="str">
        <f>IF(ISBLANK(LitRev!EJ72),".",LitRev!EJ72)</f>
        <v>association of 5% of chosen crops to 11 b.g. on bottom p 2287</v>
      </c>
      <c r="EK72" s="25" t="str">
        <f>IF(ISBLANK(LitRev!EK72),".",LitRev!EK72)</f>
        <v>Volume not specified, but note to table 3 suggests they use EISA conventional gap corresponding to 2012/13 MY and applies the percent reductions (as shown in table 3)</v>
      </c>
      <c r="EL72" s="25" t="str">
        <f>IF(ISBLANK(LitRev!EL72),".",LitRev!EL72)</f>
        <v>Volume not specified, but note to table 3 suggests they use EISA conventional gap corresponding to 2012/13 MY and applies the percent reductions (as shown in table 3)</v>
      </c>
      <c r="EM72" s="25" t="str">
        <f>IF(ISBLANK(LitRev!EM72),".",LitRev!EM72)</f>
        <v>Volume not specified, but note to table 3 suggests they use EISA conventional gap corresponding to 2012/13 MY and applies the percent reductions (as shown in table 3)</v>
      </c>
      <c r="EN72" s="25" t="str">
        <f>IF(ISBLANK(LitRev!EN72),".",LitRev!EN72)</f>
        <v>Volume not specified, but note to table 3 suggests they use EISA conventional gap corresponding to 2012/13 MY and applies the percent reductions (as shown in table 3)</v>
      </c>
      <c r="EO72" s="25" t="str">
        <f>IF(ISBLANK(LitRev!EO72),".",LitRev!EO72)</f>
        <v>Volume not specified, but note to table 3 suggests they use EISA conventional gap corresponding to 2012/13 MY and applies the percent reductions (as shown in table 3)</v>
      </c>
      <c r="EP72" s="25" t="str">
        <f>IF(ISBLANK(LitRev!EP72),".",LitRev!EP72)</f>
        <v>Volume not specified, but note to table 3 suggests they use EISA conventional gap corresponding to 2012/13 MY and applies the percent reductions (as shown in table 3)</v>
      </c>
      <c r="EQ72" s="25" t="str">
        <f>IF(ISBLANK(LitRev!EQ72),".",LitRev!EQ72)</f>
        <v>Volume not specified, but note to table 3 suggests they use EISA conventional gap corresponding to 2012/13 MY and applies the percent reductions (as shown in table 3)</v>
      </c>
      <c r="ER72" s="25" t="str">
        <f>IF(ISBLANK(LitRev!ER72),".",LitRev!ER72)</f>
        <v>Volume not specified, but note to table 3 suggests they use EISA conventional gap corresponding to 2012/13 MY and applies the percent reductions (as shown in table 3)</v>
      </c>
      <c r="ES72" s="25" t="str">
        <f>IF(ISBLANK(LitRev!ES72),".",LitRev!ES72)</f>
        <v>Volume not specified, but note to table 3 suggests they use EISA conventional gap corresponding to 2012/13 MY and applies the percent reductions (as shown in table 3)</v>
      </c>
      <c r="ET72" s="25" t="str">
        <f>IF(ISBLANK(LitRev!ET72),".",LitRev!ET72)</f>
        <v>Volume not specified, but note to table 3 suggests they use EISA conventional gap corresponding to 2012/13 MY and applies the percent reductions (as shown in table 3)</v>
      </c>
      <c r="EU72" s="25" t="str">
        <f>IF(ISBLANK(LitRev!EU72),".",LitRev!EU72)</f>
        <v>Volume not specified, but note to table 3 suggests they use EISA conventional gap corresponding to 2012/13 MY and applies the percent reductions (as shown in table 3)</v>
      </c>
      <c r="EV72" s="25" t="str">
        <f>IF(ISBLANK(LitRev!EV72),".",LitRev!EV72)</f>
        <v>Volume not specified, but note to table 3 suggests they use EISA conventional gap corresponding to 2012/13 MY and applies the percent reductions (as shown in table 3)</v>
      </c>
      <c r="EW72" s="25" t="str">
        <f>IF(ISBLANK(LitRev!EW72),".",LitRev!EW72)</f>
        <v>Volume not specified, but note to table 3 suggests they use EISA conventional gap corresponding to 2012/13 MY and applies the percent reductions (as shown in table 3)</v>
      </c>
      <c r="EX72" s="25" t="str">
        <f>IF(ISBLANK(LitRev!EX72),".",LitRev!EX72)</f>
        <v>Volume not specified, but note to table 3 suggests they use EISA conventional gap corresponding to 2012/13 MY and applies the percent reductions (as shown in table 3)</v>
      </c>
      <c r="EY72" s="25" t="str">
        <f>IF(ISBLANK(LitRev!EY72),".",LitRev!EY72)</f>
        <v>Volume not specified, but note to table 3 suggests they use EISA conventional gap corresponding to 2012/13 MY and applies the percent reductions (as shown in table 3)</v>
      </c>
      <c r="EZ72" s="25" t="str">
        <f>IF(ISBLANK(LitRev!EZ72),".",LitRev!EZ72)</f>
        <v>Volume not specified, but note to table 3 suggests they use EISA conventional gap corresponding to 2012/13 MY and applies the percent reductions (as shown in table 3)</v>
      </c>
      <c r="FA72" s="25" t="str">
        <f>IF(ISBLANK(LitRev!FA72),".",LitRev!FA72)</f>
        <v>Volume not specified, but note to table 3 suggests they use EISA conventional gap corresponding to 2012/13 MY and applies the percent reductions (as shown in table 3)</v>
      </c>
      <c r="FB72" s="25" t="str">
        <f>IF(ISBLANK(LitRev!FB72),".",LitRev!FB72)</f>
        <v>Volume not specified, but note to table 3 suggests they use EISA conventional gap corresponding to 2012/13 MY and applies the percent reductions (as shown in table 3)</v>
      </c>
      <c r="FC72" s="25" t="str">
        <f>IF(ISBLANK(LitRev!FC72),".",LitRev!FC72)</f>
        <v>Volume not specified, but note to table 3 suggests they use EISA conventional gap corresponding to 2012/13 MY and applies the percent reductions (as shown in table 3)</v>
      </c>
      <c r="FD72" s="25" t="str">
        <f>IF(ISBLANK(LitRev!FD72),".",LitRev!FD72)</f>
        <v>Volume not specified, but note to table 3 suggests they use EISA conventional gap corresponding to 2012/13 MY and applies the percent reductions (as shown in table 3)</v>
      </c>
      <c r="FE72" s="25" t="str">
        <f>IF(ISBLANK(LitRev!FE72),".",LitRev!FE72)</f>
        <v>Volume not specified, but note to table 3 suggests they use EISA conventional gap corresponding to 2012/13 MY and applies the percent reductions (as shown in table 3)</v>
      </c>
      <c r="FF72" s="25" t="str">
        <f>IF(ISBLANK(LitRev!FF72),".",LitRev!FF72)</f>
        <v>Volume not specified, but note to table 3 suggests they use EISA conventional gap corresponding to 2012/13 MY and applies the percent reductions (as shown in table 3)</v>
      </c>
      <c r="FG72" s="25" t="str">
        <f>IF(ISBLANK(LitRev!FG72),".",LitRev!FG72)</f>
        <v>Volume not specified, but note to table 3 suggests they use EISA conventional gap corresponding to 2012/13 MY and applies the percent reductions (as shown in table 3)</v>
      </c>
      <c r="FH72" s="25" t="str">
        <f>IF(ISBLANK(LitRev!FH72),".",LitRev!FH72)</f>
        <v>Volume not specified, but note to table 3 suggests they use EISA conventional gap corresponding to 2012/13 MY and applies the percent reductions (as shown in table 3)</v>
      </c>
      <c r="FI72" s="25" t="str">
        <f>IF(ISBLANK(LitRev!FI72),".",LitRev!FI72)</f>
        <v>Volume not specified, but note to table 3 suggests they use EISA conventional gap corresponding to 2012/13 MY and applies the percent reductions (as shown in table 3)</v>
      </c>
      <c r="FJ72" s="25" t="str">
        <f>IF(ISBLANK(LitRev!FJ72),".",LitRev!FJ72)</f>
        <v>Volume not specified, but note to table 3 suggests they use EISA conventional gap corresponding to 2012/13 MY and applies the percent reductions (as shown in table 3)</v>
      </c>
      <c r="FK72" s="25" t="str">
        <f>IF(ISBLANK(LitRev!FK72),".",LitRev!FK72)</f>
        <v>Volume not specified, but note to table 3 suggests they use EISA conventional gap corresponding to 2012/13 MY and applies the percent reductions (as shown in table 3)</v>
      </c>
      <c r="FL72" s="25" t="str">
        <f>IF(ISBLANK(LitRev!FL72),".",LitRev!FL72)</f>
        <v>Volume not specified, but note to table 3 suggests they use EISA conventional gap corresponding to 2012/13 MY and applies the percent reductions (as shown in table 3)</v>
      </c>
      <c r="FM72" s="25" t="str">
        <f>IF(ISBLANK(LitRev!FM72),".",LitRev!FM72)</f>
        <v>Volume not specified, but note to table 3 suggests they use EISA conventional gap corresponding to 2012/13 MY and applies the percent reductions (as shown in table 3)</v>
      </c>
      <c r="FN72" s="25" t="str">
        <f>IF(ISBLANK(LitRev!FN72),".",LitRev!FN72)</f>
        <v>Volume not specified, but note to table 3 suggests they use EISA conventional gap corresponding to 2012/13 MY and applies the percent reductions (as shown in table 3)</v>
      </c>
      <c r="FO72" s="25" t="str">
        <f>IF(ISBLANK(LitRev!FO72),".",LitRev!FO72)</f>
        <v>According to Section 5 page 331 - Ethanol quantity change taken from Hertel et al (2010); base ethanol = 0.471 Q.btu in 2006 table 1 Hertel el.al (2010); change due to US-EU 2015 mandate is 184% table 5 https://pdfs.semanticscholar.org/97d8/2357758ee39ddd5475cf4f6e4f72417c983d.pdf</v>
      </c>
      <c r="FP72" s="25" t="str">
        <f>IF(ISBLANK(LitRev!FP72),".",LitRev!FP72)</f>
        <v>Unclear despite some text p 283; Use their numbers from a similar study</v>
      </c>
      <c r="FQ72" s="25" t="str">
        <f>IF(ISBLANK(LitRev!FQ72),".",LitRev!FQ72)</f>
        <v>Table 9</v>
      </c>
      <c r="FR72" s="25" t="str">
        <f>IF(ISBLANK(LitRev!FR72),".",LitRev!FR72)</f>
        <v>Table 9</v>
      </c>
      <c r="FS72" s="25" t="str">
        <f>IF(ISBLANK(LitRev!FS72),".",LitRev!FS72)</f>
        <v>Table 9</v>
      </c>
      <c r="FT72" s="25" t="str">
        <f>IF(ISBLANK(LitRev!FT72),".",LitRev!FT72)</f>
        <v>Table 9</v>
      </c>
      <c r="FU72" s="25" t="str">
        <f>IF(ISBLANK(LitRev!FU72),".",LitRev!FU72)</f>
        <v>page 7</v>
      </c>
      <c r="FV72" s="25" t="str">
        <f>IF(ISBLANK(LitRev!FV72),".",LitRev!FV72)</f>
        <v>page 7</v>
      </c>
      <c r="FW72" s="25" t="str">
        <f>IF(ISBLANK(LitRev!FW72),".",LitRev!FW72)</f>
        <v>page 7</v>
      </c>
      <c r="FX72" s="25" t="str">
        <f>IF(ISBLANK(LitRev!FX72),".",LitRev!FX72)</f>
        <v>Table 4</v>
      </c>
      <c r="FY72" s="25" t="str">
        <f>IF(ISBLANK(LitRev!FY72),".",LitRev!FY72)</f>
        <v>table 1, ethanol production from corn</v>
      </c>
      <c r="FZ72" s="25" t="str">
        <f>IF(ISBLANK(LitRev!FZ72),".",LitRev!FZ72)</f>
        <v>table 1, ethanol production from corn</v>
      </c>
      <c r="GA72" s="25" t="str">
        <f>IF(ISBLANK(LitRev!GA72),".",LitRev!GA72)</f>
        <v>table 1, ethanol production from corn</v>
      </c>
      <c r="GB72" s="25" t="str">
        <f>IF(ISBLANK(LitRev!GB72),".",LitRev!GB72)</f>
        <v>table 1, ethanol production from corn</v>
      </c>
      <c r="GC72" s="25" t="str">
        <f>IF(ISBLANK(LitRev!GC72),".",LitRev!GC72)</f>
        <v>table 1, ethanol production from corn</v>
      </c>
      <c r="GD72" s="25" t="str">
        <f>IF(ISBLANK(LitRev!GD72),".",LitRev!GD72)</f>
        <v>table 1, ethanol production from corn</v>
      </c>
      <c r="GE72" s="25" t="str">
        <f>IF(ISBLANK(LitRev!GE72),".",LitRev!GE72)</f>
        <v>10% of fuel use applied to the assumed 2004 base, but base period is not well defined; no explicit mention of energy equivalence but discussion on p 6 seems to ignore energy content</v>
      </c>
      <c r="GF72" s="25" t="str">
        <f>IF(ISBLANK(LitRev!GF72),".",LitRev!GF72)</f>
        <v>10% of fuel use applied to the assumed 2004 base, but base period is not well defined; no explicit mention of energy equivalence but discussion on p 6 seems to ignore energy content</v>
      </c>
      <c r="GG72" s="25" t="str">
        <f>IF(ISBLANK(LitRev!GG72),".",LitRev!GG72)</f>
        <v>10% of fuel use applied to the assumed 2004 base, but base period is not well defined; no explicit mention of energy equivalence but discussion on p 6 seems to ignore energy content</v>
      </c>
      <c r="GH72" s="25" t="str">
        <f>IF(ISBLANK(LitRev!GH72),".",LitRev!GH72)</f>
        <v>Table 2 (ethanol means corn ethanol, page 1004)</v>
      </c>
      <c r="GI72" s="25" t="str">
        <f>IF(ISBLANK(LitRev!GI72),".",LitRev!GI72)</f>
        <v>Table 2 (ethanol means corn ethanol, page 1004)</v>
      </c>
      <c r="GJ72" s="25" t="str">
        <f>IF(ISBLANK(LitRev!GJ72),".",LitRev!GJ72)</f>
        <v>Table 2 (ethanol means corn ethanol, page 1004)</v>
      </c>
      <c r="GK72" s="25" t="str">
        <f>IF(ISBLANK(LitRev!GK72),".",LitRev!GK72)</f>
        <v>Table 2 (ethanol means corn ethanol, page 1004)</v>
      </c>
      <c r="GL72" s="25" t="str">
        <f>IF(ISBLANK(LitRev!GL72),".",LitRev!GL72)</f>
        <v>Table 2 (ethanol means corn ethanol, page 1004)</v>
      </c>
      <c r="GM72" s="25" t="str">
        <f>IF(ISBLANK(LitRev!GM72),".",LitRev!GM72)</f>
        <v>Table 2 (ethanol means corn ethanol, page 1004)</v>
      </c>
      <c r="GN72" s="25" t="str">
        <f>IF(ISBLANK(LitRev!GN72),".",LitRev!GN72)</f>
        <v>Table 2 (ethanol means corn ethanol, page 1004)</v>
      </c>
      <c r="GO72" s="25" t="str">
        <f>IF(ISBLANK(LitRev!GO72),".",LitRev!GO72)</f>
        <v>Table 2 (ethanol means corn ethanol, page 1004)</v>
      </c>
      <c r="GP72" s="25" t="str">
        <f>IF(ISBLANK(LitRev!GP72),".",LitRev!GP72)</f>
        <v>table 1</v>
      </c>
      <c r="GQ72" s="25" t="str">
        <f>IF(ISBLANK(LitRev!GQ72),".",LitRev!GQ72)</f>
        <v>table 1</v>
      </c>
      <c r="GR72" s="25" t="str">
        <f>IF(ISBLANK(LitRev!GR72),".",LitRev!GR72)</f>
        <v>Final value from page 13 and table 1.2-3 (p. 71); Base value from table 1.2.-2 (p. 69)</v>
      </c>
      <c r="GS72" s="25" t="str">
        <f>IF(ISBLANK(LitRev!GS72),".",LitRev!GS72)</f>
        <v>Final value from page 13 and table 1.2-3 (p. 71); Base value from table 1.2.-2 (p. 69)</v>
      </c>
      <c r="GT72" s="25" t="str">
        <f>IF(ISBLANK(LitRev!GT72),".",LitRev!GT72)</f>
        <v>Start from historical 2005-09 data (p. 4), assume MY data; change in 2009 is stated in the text on page 5 and other numbers are crudely estimated from Figure 5</v>
      </c>
      <c r="GU72" s="25" t="str">
        <f>IF(ISBLANK(LitRev!GU72),".",LitRev!GU72)</f>
        <v>base value from table 1 p 539;  new value from table 3 p 540</v>
      </c>
      <c r="GV72" s="25" t="str">
        <f>IF(ISBLANK(LitRev!GV72),".",LitRev!GV72)</f>
        <v>base value from table 1 p 539;  new value from table 3 p 540</v>
      </c>
      <c r="GW72" s="25" t="str">
        <f>IF(ISBLANK(LitRev!GW72),".",LitRev!GW72)</f>
        <v>base value from table 1 p 539;  new value from table 3 p 540</v>
      </c>
      <c r="GX72" s="25" t="str">
        <f>IF(ISBLANK(LitRev!GX72),".",LitRev!GX72)</f>
        <v>base value from table 1 p 539;  new value from table 3 p 540</v>
      </c>
      <c r="GY72" s="25" t="str">
        <f>IF(ISBLANK(LitRev!GY72),".",LitRev!GY72)</f>
        <v>base value from table 1 p 539;  new value from table 3 p 540</v>
      </c>
      <c r="GZ72" s="25" t="str">
        <f>IF(ISBLANK(LitRev!GZ72),".",LitRev!GZ72)</f>
        <v>base value from table 1 p 539;  new value from table 3 p 540</v>
      </c>
      <c r="HA72" s="25" t="str">
        <f>IF(ISBLANK(LitRev!HA72),".",LitRev!HA72)</f>
        <v>Unsure about base level because authors use 2006 USDA long-term projection (p 1292), which is not available, so I use FAPRI-MU 2006 baseline</v>
      </c>
      <c r="HB72" s="25" t="str">
        <f>IF(ISBLANK(LitRev!HB72),".",LitRev!HB72)</f>
        <v>Table 1, p 29</v>
      </c>
      <c r="HC72" s="25" t="str">
        <f>IF(ISBLANK(LitRev!HC72),".",LitRev!HC72)</f>
        <v>Table 1, p 29</v>
      </c>
      <c r="HD72" s="25" t="str">
        <f>IF(ISBLANK(LitRev!HD72),".",LitRev!HD72)</f>
        <v>FAPRI basedata</v>
      </c>
      <c r="HE72" s="25" t="str">
        <f>IF(ISBLANK(LitRev!HE72),".",LitRev!HE72)</f>
        <v>Table 2 page 927</v>
      </c>
      <c r="HF72" s="25" t="str">
        <f>IF(ISBLANK(LitRev!HF72),".",LitRev!HF72)</f>
        <v>Table 3 page 927</v>
      </c>
      <c r="HG72" s="25" t="str">
        <f>IF(ISBLANK(LitRev!HG72),".",LitRev!HG72)</f>
        <v>Table 5 change less Table 4 change</v>
      </c>
      <c r="HH72" s="25" t="str">
        <f>IF(ISBLANK(LitRev!HH72),".",LitRev!HH72)</f>
        <v>Table 5 change less Table 4 change</v>
      </c>
      <c r="HI72" s="25" t="str">
        <f>IF(ISBLANK(LitRev!HI72),".",LitRev!HI72)</f>
        <v>Table 5 change less Table 4 change</v>
      </c>
      <c r="HJ72" s="25" t="str">
        <f>IF(ISBLANK(LitRev!HJ72),".",LitRev!HJ72)</f>
        <v>Table 5 change less Table 4 change</v>
      </c>
      <c r="HK72" s="25" t="str">
        <f>IF(ISBLANK(LitRev!HK72),".",LitRev!HK72)</f>
        <v>Table 1, ethanol supply</v>
      </c>
      <c r="HL72" s="25" t="str">
        <f>IF(ISBLANK(LitRev!HL72),".",LitRev!HL72)</f>
        <v>Table 1, ethanol supply</v>
      </c>
      <c r="HM72" s="25" t="str">
        <f>IF(ISBLANK(LitRev!HM72),".",LitRev!HM72)</f>
        <v>Table 1, ethanol supply</v>
      </c>
      <c r="HN72" s="25" t="str">
        <f>IF(ISBLANK(LitRev!HN72),".",LitRev!HN72)</f>
        <v>Table 1, ethanol supply</v>
      </c>
      <c r="HO72" s="25" t="str">
        <f>IF(ISBLANK(LitRev!HO72),".",LitRev!HO72)</f>
        <v>Corn ethanol demand, Table 2(1)</v>
      </c>
      <c r="HP72" s="25" t="str">
        <f>IF(ISBLANK(LitRev!HP72),".",LitRev!HP72)</f>
        <v>Corn ethanol demand, Table 2(1)</v>
      </c>
      <c r="HQ72" s="25" t="str">
        <f>IF(ISBLANK(LitRev!HQ72),".",LitRev!HQ72)</f>
        <v>Corn ethanol demand, Table 2(1)</v>
      </c>
      <c r="HR72" s="25" t="str">
        <f>IF(ISBLANK(LitRev!HR72),".",LitRev!HR72)</f>
        <v>Corn ethanol demand, Table 2(1)</v>
      </c>
      <c r="HS72" s="25" t="str">
        <f>IF(ISBLANK(LitRev!HS72),".",LitRev!HS72)</f>
        <v>Supplement document. Table 2A</v>
      </c>
      <c r="HT72" s="25" t="str">
        <f>IF(ISBLANK(LitRev!HT72),".",LitRev!HT72)</f>
        <v>table 2, average</v>
      </c>
      <c r="HU72" s="25" t="str">
        <f>IF(ISBLANK(LitRev!HU72),".",LitRev!HU72)</f>
        <v>Table 16a</v>
      </c>
      <c r="HV72" s="25" t="str">
        <f>IF(ISBLANK(LitRev!HV72),".",LitRev!HV72)</f>
        <v>Table 10a</v>
      </c>
      <c r="HW72" s="25" t="str">
        <f>IF(ISBLANK(LitRev!HW72),".",LitRev!HW72)</f>
        <v>authors did not specify the base level of corn ethanol in 2006 and 2015, but said 3 bg and 50 percent increase in 2006 and 3 b g or 25% in 2015 (table 2 notes)</v>
      </c>
      <c r="HX72" s="25" t="str">
        <f>IF(ISBLANK(LitRev!HX72),".",LitRev!HX72)</f>
        <v>authors did not specify the base level of corn ethanol in 2006 and 2015, but said 3 bg and 50 percent increase in 2006 and 3 b g or 25% in 2015 (table 2 notes)</v>
      </c>
      <c r="HY72" s="25" t="str">
        <f>IF(ISBLANK(LitRev!HY72),".",LitRev!HY72)</f>
        <v>table 2</v>
      </c>
      <c r="HZ72" s="25" t="str">
        <f>IF(ISBLANK(LitRev!HZ72),".",LitRev!HZ72)</f>
        <v>Table 5</v>
      </c>
      <c r="IA72" s="25" t="str">
        <f>IF(ISBLANK(LitRev!IA72),".",LitRev!IA72)</f>
        <v>Appendix 1, US Ethanol and Coproduct supply and use table</v>
      </c>
      <c r="IB72" s="25" t="str">
        <f>IF(ISBLANK(LitRev!IB72),".",LitRev!IB72)</f>
        <v>Appendix 1, US Ethanol and Coproduct supply and use table</v>
      </c>
      <c r="IC72" s="25" t="str">
        <f>IF(ISBLANK(LitRev!IC72),".",LitRev!IC72)</f>
        <v>Appendix 1, US Ethanol and Coproduct supply and use table</v>
      </c>
      <c r="ID72" s="25" t="str">
        <f>IF(ISBLANK(LitRev!ID72),".",LitRev!ID72)</f>
        <v>Appendix 1, US Ethanol and Coproduct supply and use table</v>
      </c>
      <c r="IE72" s="25" t="str">
        <f>IF(ISBLANK(LitRev!IE72),".",LitRev!IE72)</f>
        <v>table 1</v>
      </c>
      <c r="IF72" s="25" t="str">
        <f>IF(ISBLANK(LitRev!IF72),".",LitRev!IF72)</f>
        <v xml:space="preserve">page 10 </v>
      </c>
      <c r="IG72" s="25" t="str">
        <f>IF(ISBLANK(LitRev!IG72),".",LitRev!IG72)</f>
        <v>table 4, base = no subsidy</v>
      </c>
      <c r="IH72" s="25" t="str">
        <f>IF(ISBLANK(LitRev!IH72),".",LitRev!IH72)</f>
        <v>table 4</v>
      </c>
      <c r="II72" s="25" t="str">
        <f>IF(ISBLANK(LitRev!II72),".",LitRev!II72)</f>
        <v>table 4</v>
      </c>
      <c r="IJ72" s="25" t="str">
        <f>IF(ISBLANK(LitRev!IJ72),".",LitRev!IJ72)</f>
        <v>table 4</v>
      </c>
      <c r="IK72" s="25" t="str">
        <f>IF(ISBLANK(LitRev!IK72),".",LitRev!IK72)</f>
        <v>table 4</v>
      </c>
      <c r="IL72" s="25" t="str">
        <f>IF(ISBLANK(LitRev!IL72),".",LitRev!IL72)</f>
        <v>table 4</v>
      </c>
      <c r="IM72" s="25" t="str">
        <f>IF(ISBLANK(LitRev!IM72),".",LitRev!IM72)</f>
        <v>table 4</v>
      </c>
      <c r="IN72" s="25" t="str">
        <f>IF(ISBLANK(LitRev!IN72),".",LitRev!IN72)</f>
        <v>table 4</v>
      </c>
      <c r="IO72" s="25" t="str">
        <f>IF(ISBLANK(LitRev!IO72),".",LitRev!IO72)</f>
        <v>table 4</v>
      </c>
      <c r="IP72" s="25" t="str">
        <f>IF(ISBLANK(LitRev!IP72),".",LitRev!IP72)</f>
        <v>table 4</v>
      </c>
      <c r="IQ72" s="25" t="str">
        <f>IF(ISBLANK(LitRev!IQ72),".",LitRev!IQ72)</f>
        <v>table 4</v>
      </c>
      <c r="IR72" s="25" t="str">
        <f>IF(ISBLANK(LitRev!IR72),".",LitRev!IR72)</f>
        <v>table 4</v>
      </c>
      <c r="IS72" s="25" t="str">
        <f>IF(ISBLANK(LitRev!IS72),".",LitRev!IS72)</f>
        <v>table 4</v>
      </c>
      <c r="IT72" s="25" t="str">
        <f>IF(ISBLANK(LitRev!IT72),".",LitRev!IT72)</f>
        <v>table 4</v>
      </c>
      <c r="IU72" s="25" t="str">
        <f>IF(ISBLANK(LitRev!IU72),".",LitRev!IU72)</f>
        <v>table 4</v>
      </c>
      <c r="IV72" s="25" t="str">
        <f>IF(ISBLANK(LitRev!IV72),".",LitRev!IV72)</f>
        <v>table 4</v>
      </c>
      <c r="IW72" s="25" t="str">
        <f>IF(ISBLANK(LitRev!IW72),".",LitRev!IW72)</f>
        <v>table 4</v>
      </c>
      <c r="IX72" s="25" t="str">
        <f>IF(ISBLANK(LitRev!IX72),".",LitRev!IX72)</f>
        <v>table 4</v>
      </c>
      <c r="IY72" s="25" t="str">
        <f>IF(ISBLANK(LitRev!IY72),".",LitRev!IY72)</f>
        <v>table 4</v>
      </c>
      <c r="IZ72" s="25" t="str">
        <f>IF(ISBLANK(LitRev!IZ72),".",LitRev!IZ72)</f>
        <v>table 4</v>
      </c>
      <c r="JA72" s="25" t="str">
        <f>IF(ISBLANK(LitRev!JA72),".",LitRev!JA72)</f>
        <v>table 4</v>
      </c>
      <c r="JB72" s="25" t="str">
        <f>IF(ISBLANK(LitRev!JB72),".",LitRev!JB72)</f>
        <v>table 4, base = no subsidy</v>
      </c>
      <c r="JC72" s="25" t="str">
        <f>IF(ISBLANK(LitRev!JC72),".",LitRev!JC72)</f>
        <v>table 4</v>
      </c>
      <c r="JD72" s="25" t="str">
        <f>IF(ISBLANK(LitRev!JD72),".",LitRev!JD72)</f>
        <v>table 4, base = no subsidy</v>
      </c>
      <c r="JE72" s="25" t="str">
        <f>IF(ISBLANK(LitRev!JE72),".",LitRev!JE72)</f>
        <v>table 4</v>
      </c>
      <c r="JF72" s="25" t="str">
        <f>IF(ISBLANK(LitRev!JF72),".",LitRev!JF72)</f>
        <v>table 4</v>
      </c>
      <c r="JG72" s="25" t="str">
        <f>IF(ISBLANK(LitRev!JG72),".",LitRev!JG72)</f>
        <v>table 4</v>
      </c>
      <c r="JH72" s="25" t="str">
        <f>IF(ISBLANK(LitRev!JH72),".",LitRev!JH72)</f>
        <v>table 4</v>
      </c>
      <c r="JI72" s="25" t="str">
        <f>IF(ISBLANK(LitRev!JI72),".",LitRev!JI72)</f>
        <v>table 4, base = no subsidy</v>
      </c>
      <c r="JJ72" s="25" t="str">
        <f>IF(ISBLANK(LitRev!JJ72),".",LitRev!JJ72)</f>
        <v>table 4</v>
      </c>
      <c r="JK72" s="25" t="str">
        <f>IF(ISBLANK(LitRev!JK72),".",LitRev!JK72)</f>
        <v>table 4</v>
      </c>
      <c r="JL72" s="25" t="str">
        <f>IF(ISBLANK(LitRev!JL72),".",LitRev!JL72)</f>
        <v>table 4</v>
      </c>
      <c r="JM72" s="25" t="str">
        <f>IF(ISBLANK(LitRev!JM72),".",LitRev!JM72)</f>
        <v>table 4</v>
      </c>
      <c r="JN72" s="25" t="str">
        <f>IF(ISBLANK(LitRev!JN72),".",LitRev!JN72)</f>
        <v>table 4, base = no subsidy</v>
      </c>
      <c r="JO72" s="25" t="str">
        <f>IF(ISBLANK(LitRev!JO72),".",LitRev!JO72)</f>
        <v>table 4</v>
      </c>
      <c r="JP72" s="25" t="str">
        <f>IF(ISBLANK(LitRev!JP72),".",LitRev!JP72)</f>
        <v>table 4, base = no subsidy</v>
      </c>
      <c r="JQ72" s="25" t="str">
        <f>IF(ISBLANK(LitRev!JQ72),".",LitRev!JQ72)</f>
        <v>table 4</v>
      </c>
      <c r="JR72" s="25" t="str">
        <f>IF(ISBLANK(LitRev!JR72),".",LitRev!JR72)</f>
        <v>table 4</v>
      </c>
      <c r="JS72" s="25" t="str">
        <f>IF(ISBLANK(LitRev!JS72),".",LitRev!JS72)</f>
        <v>Table 6</v>
      </c>
      <c r="JT72" s="25" t="str">
        <f>IF(ISBLANK(LitRev!JT72),".",LitRev!JT72)</f>
        <v>Table 6</v>
      </c>
      <c r="JU72" s="25" t="str">
        <f>IF(ISBLANK(LitRev!JU72),".",LitRev!JU72)</f>
        <v>Table 6</v>
      </c>
      <c r="JV72" s="25" t="str">
        <f>IF(ISBLANK(LitRev!JV72),".",LitRev!JV72)</f>
        <v>Table 6</v>
      </c>
      <c r="JW72" s="25" t="str">
        <f>IF(ISBLANK(LitRev!JW72),".",LitRev!JW72)</f>
        <v>Table 6</v>
      </c>
      <c r="JX72" s="25" t="str">
        <f>IF(ISBLANK(LitRev!JX72),".",LitRev!JX72)</f>
        <v>Table 6</v>
      </c>
      <c r="JY72" s="25" t="str">
        <f>IF(ISBLANK(LitRev!JY72),".",LitRev!JY72)</f>
        <v>Table 6</v>
      </c>
      <c r="JZ72" s="25" t="str">
        <f>IF(ISBLANK(LitRev!JZ72),".",LitRev!JZ72)</f>
        <v>Table 6</v>
      </c>
      <c r="KA72" s="25" t="str">
        <f>IF(ISBLANK(LitRev!KA72),".",LitRev!KA72)</f>
        <v>Table 6</v>
      </c>
      <c r="KB72" s="25" t="str">
        <f>IF(ISBLANK(LitRev!KB72),".",LitRev!KB72)</f>
        <v>Table 6</v>
      </c>
      <c r="KC72" s="25" t="str">
        <f>IF(ISBLANK(LitRev!KC72),".",LitRev!KC72)</f>
        <v>Table 6</v>
      </c>
      <c r="KD72" s="25" t="str">
        <f>IF(ISBLANK(LitRev!KD72),".",LitRev!KD72)</f>
        <v>Table 6</v>
      </c>
      <c r="KE72" s="25" t="str">
        <f>IF(ISBLANK(LitRev!KE72),".",LitRev!KE72)</f>
        <v>Table 6</v>
      </c>
      <c r="KF72" s="25" t="str">
        <f>IF(ISBLANK(LitRev!KF72),".",LitRev!KF72)</f>
        <v>Table 6</v>
      </c>
      <c r="KG72" s="25" t="str">
        <f>IF(ISBLANK(LitRev!KG72),".",LitRev!KG72)</f>
        <v>Table 6</v>
      </c>
      <c r="KH72" s="25" t="str">
        <f>IF(ISBLANK(LitRev!KH72),".",LitRev!KH72)</f>
        <v>Table 6</v>
      </c>
      <c r="KI72" s="25" t="str">
        <f>IF(ISBLANK(LitRev!KI72),".",LitRev!KI72)</f>
        <v>Table 6</v>
      </c>
      <c r="KJ72" s="25" t="str">
        <f>IF(ISBLANK(LitRev!KJ72),".",LitRev!KJ72)</f>
        <v>Table 6</v>
      </c>
      <c r="KK72" s="25" t="str">
        <f>IF(ISBLANK(LitRev!KK72),".",LitRev!KK72)</f>
        <v>Table 6</v>
      </c>
      <c r="KL72" s="25" t="str">
        <f>IF(ISBLANK(LitRev!KL72),".",LitRev!KL72)</f>
        <v>Table 6</v>
      </c>
      <c r="KM72" s="25" t="str">
        <f>IF(ISBLANK(LitRev!KM72),".",LitRev!KM72)</f>
        <v>Table 6</v>
      </c>
      <c r="KN72" s="25" t="str">
        <f>IF(ISBLANK(LitRev!KN72),".",LitRev!KN72)</f>
        <v>Table 6</v>
      </c>
      <c r="KO72" s="25" t="str">
        <f>IF(ISBLANK(LitRev!KO72),".",LitRev!KO72)</f>
        <v>Table 6</v>
      </c>
      <c r="KP72" s="25" t="str">
        <f>IF(ISBLANK(LitRev!KP72),".",LitRev!KP72)</f>
        <v>Table 6</v>
      </c>
      <c r="KQ72" s="25" t="str">
        <f>IF(ISBLANK(LitRev!KQ72),".",LitRev!KQ72)</f>
        <v>Table 6</v>
      </c>
      <c r="KR72" s="25" t="str">
        <f>IF(ISBLANK(LitRev!KR72),".",LitRev!KR72)</f>
        <v>Table 6</v>
      </c>
      <c r="KS72" s="25" t="str">
        <f>IF(ISBLANK(LitRev!KS72),".",LitRev!KS72)</f>
        <v>Table 6</v>
      </c>
      <c r="KT72" s="25" t="str">
        <f>IF(ISBLANK(LitRev!KT72),".",LitRev!KT72)</f>
        <v>Table 6</v>
      </c>
      <c r="KU72" s="25" t="str">
        <f>IF(ISBLANK(LitRev!KU72),".",LitRev!KU72)</f>
        <v>Table 6</v>
      </c>
      <c r="KV72" s="25" t="str">
        <f>IF(ISBLANK(LitRev!KV72),".",LitRev!KV72)</f>
        <v>Table 6</v>
      </c>
      <c r="KW72" s="25" t="str">
        <f>IF(ISBLANK(LitRev!KW72),".",LitRev!KW72)</f>
        <v>Table 6</v>
      </c>
      <c r="KX72" s="25" t="str">
        <f>IF(ISBLANK(LitRev!KX72),".",LitRev!KX72)</f>
        <v>Table 6</v>
      </c>
      <c r="KY72" s="25" t="str">
        <f>IF(ISBLANK(LitRev!KY72),".",LitRev!KY72)</f>
        <v>Table 6</v>
      </c>
      <c r="KZ72" s="25" t="str">
        <f>IF(ISBLANK(LitRev!KZ72),".",LitRev!KZ72)</f>
        <v>Table 6</v>
      </c>
      <c r="LA72" s="25" t="str">
        <f>IF(ISBLANK(LitRev!LA72),".",LitRev!LA72)</f>
        <v>Table 6</v>
      </c>
      <c r="LB72" s="25" t="str">
        <f>IF(ISBLANK(LitRev!LB72),".",LitRev!LB72)</f>
        <v>Table 6</v>
      </c>
      <c r="LC72" s="25" t="str">
        <f>IF(ISBLANK(LitRev!LC72),".",LitRev!LC72)</f>
        <v>Table 6</v>
      </c>
      <c r="LD72" s="25" t="str">
        <f>IF(ISBLANK(LitRev!LD72),".",LitRev!LD72)</f>
        <v>Table 6</v>
      </c>
      <c r="LE72" s="25" t="str">
        <f>IF(ISBLANK(LitRev!LE72),".",LitRev!LE72)</f>
        <v>base=0 production; end point = "ethanol producers initially produce 5 bg ethanol", page 81</v>
      </c>
      <c r="LF72" s="25" t="str">
        <f>IF(ISBLANK(LitRev!LF72),".",LitRev!LF72)</f>
        <v>base=0 production; end point = "ethanol producers initially produce 5 bg ethanol", page 81</v>
      </c>
      <c r="LG72" s="25" t="str">
        <f>IF(ISBLANK(LitRev!LG72),".",LitRev!LG72)</f>
        <v>table 1</v>
      </c>
      <c r="LH72" s="25" t="str">
        <f>IF(ISBLANK(LitRev!LH72),".",LitRev!LH72)</f>
        <v>table 1</v>
      </c>
      <c r="LI72" s="25" t="str">
        <f>IF(ISBLANK(LitRev!LI72),".",LitRev!LI72)</f>
        <v>Extracted from Condon et. al. excel file</v>
      </c>
      <c r="LJ72" s="25" t="str">
        <f>IF(ISBLANK(LitRev!LJ72),".",LitRev!LJ72)</f>
        <v>Extracted from Condon et. al. excel file</v>
      </c>
      <c r="LK72" s="25" t="str">
        <f>IF(ISBLANK(LitRev!LK72),".",LitRev!LK72)</f>
        <v>Note to table 1</v>
      </c>
      <c r="LL72" s="25" t="str">
        <f>IF(ISBLANK(LitRev!LL72),".",LitRev!LL72)</f>
        <v>Table 4</v>
      </c>
      <c r="LM72" s="25" t="str">
        <f>IF(ISBLANK(LitRev!LM72),".",LitRev!LM72)</f>
        <v>Table 4</v>
      </c>
      <c r="LN72" s="25" t="str">
        <f>IF(ISBLANK(LitRev!LN72),".",LitRev!LN72)</f>
        <v>Table 4</v>
      </c>
      <c r="LO72" s="25" t="str">
        <f>IF(ISBLANK(LitRev!LO72),".",LitRev!LO72)</f>
        <v>Table 4</v>
      </c>
      <c r="LP72" s="25" t="str">
        <f>IF(ISBLANK(LitRev!LP72),".",LitRev!LP72)</f>
        <v>Table 4</v>
      </c>
      <c r="LQ72" s="25" t="str">
        <f>IF(ISBLANK(LitRev!LQ72),".",LitRev!LQ72)</f>
        <v>Table 4</v>
      </c>
      <c r="LR72" s="25" t="str">
        <f>IF(ISBLANK(LitRev!LR72),".",LitRev!LR72)</f>
        <v>Table 4</v>
      </c>
      <c r="LS72" s="25" t="str">
        <f>IF(ISBLANK(LitRev!LS72),".",LitRev!LS72)</f>
        <v>Table 4</v>
      </c>
      <c r="LT72" s="25" t="str">
        <f>IF(ISBLANK(LitRev!LT72),".",LitRev!LT72)</f>
        <v>Table 4</v>
      </c>
      <c r="LU72" s="25" t="str">
        <f>IF(ISBLANK(LitRev!LU72),".",LitRev!LU72)</f>
        <v>Base level and half of base level from scenario definition on page 8</v>
      </c>
      <c r="LV72" s="25" t="str">
        <f>IF(ISBLANK(LitRev!LV72),".",LitRev!LV72)</f>
        <v>Table 4, normal yield, but only first reduction when mandate is clearly binding</v>
      </c>
      <c r="LW72" s="25" t="str">
        <f>IF(ISBLANK(LitRev!LW72),".",LitRev!LW72)</f>
        <v>Table 4, drought</v>
      </c>
      <c r="LX72" s="25" t="str">
        <f>IF(ISBLANK(LitRev!LX72),".",LitRev!LX72)</f>
        <v>Table 4, drought</v>
      </c>
      <c r="LY72" s="25" t="str">
        <f>IF(ISBLANK(LitRev!LY72),".",LitRev!LY72)</f>
        <v>Table 4, drought</v>
      </c>
      <c r="LZ72" s="25" t="str">
        <f>IF(ISBLANK(LitRev!LZ72),".",LitRev!LZ72)</f>
        <v>Table 4, drought</v>
      </c>
      <c r="MA72" s="25" t="str">
        <f>IF(ISBLANK(LitRev!MA72),".",LitRev!MA72)</f>
        <v>Table 4, drought</v>
      </c>
      <c r="MB72" s="25" t="str">
        <f>IF(ISBLANK(LitRev!MB72),".",LitRev!MB72)</f>
        <v>Table 4, drought</v>
      </c>
      <c r="MC72" s="25" t="str">
        <f>IF(ISBLANK(LitRev!MC72),".",LitRev!MC72)</f>
        <v>Table 4, drought</v>
      </c>
      <c r="MD72" s="25" t="str">
        <f>IF(ISBLANK(LitRev!MD72),".",LitRev!MD72)</f>
        <v>Table 4, drought</v>
      </c>
      <c r="ME72" s="25" t="str">
        <f>IF(ISBLANK(LitRev!ME72),".",LitRev!ME72)</f>
        <v>Article estimation is over 2000-2014 so that gives base and the effect of the ratio on pages 11-12 is from +1% ethanol</v>
      </c>
      <c r="MF72" s="25" t="str">
        <f>IF(ISBLANK(LitRev!MF72),".",LitRev!MF72)</f>
        <v>Results for 2004-11, opening paragraph, page 9</v>
      </c>
      <c r="MG72" s="25" t="str">
        <f>IF(ISBLANK(LitRev!MG72),".",LitRev!MG72)</f>
        <v>Results for 2001-16, partial paragraph at start of page 12</v>
      </c>
      <c r="MH72" s="25" t="str">
        <f>IF(ISBLANK(LitRev!MH72),".",LitRev!MH72)</f>
        <v>Percent reduction in ethanol in shock (page 9, top right). Base value corresponds to their 2019 year of analysis ignoring quarterly basis. Sensitivity analysis results are not used as they do not appear to be prioritized by authors.</v>
      </c>
      <c r="MI72" s="25" t="str">
        <f>IF(ISBLANK(LitRev!MI72),".",LitRev!MI72)</f>
        <v>Table 2, page 91</v>
      </c>
      <c r="MJ72" s="25" t="str">
        <f>IF(ISBLANK(LitRev!MJ72),".",LitRev!MJ72)</f>
        <v>Table 2, page 91</v>
      </c>
      <c r="MK72" s="25" t="str">
        <f>IF(ISBLANK(LitRev!MK72),".",LitRev!MK72)</f>
        <v>Table 2, page 91</v>
      </c>
      <c r="ML72" s="25" t="str">
        <f>IF(ISBLANK(LitRev!ML72),".",LitRev!ML72)</f>
        <v>Table 2, page 91</v>
      </c>
      <c r="MM72" s="25" t="str">
        <f>IF(ISBLANK(LitRev!MM72),".",LitRev!MM72)</f>
        <v>Tables 1 and 2</v>
      </c>
      <c r="MN72" s="25" t="str">
        <f>IF(ISBLANK(LitRev!MN72),".",LitRev!MN72)</f>
        <v>Tables 1 and 2</v>
      </c>
      <c r="MO72" s="25" t="str">
        <f>IF(ISBLANK(LitRev!MO72),".",LitRev!MO72)</f>
        <v>Tables 1 and 2</v>
      </c>
      <c r="MP72" s="25" t="str">
        <f>IF(ISBLANK(LitRev!MP72),".",LitRev!MP72)</f>
        <v>Tables 1 and 2</v>
      </c>
      <c r="MQ72" s="25" t="str">
        <f>IF(ISBLANK(LitRev!MQ72),".",LitRev!MQ72)</f>
        <v>Tables 1 and 2</v>
      </c>
      <c r="MR72" s="25" t="str">
        <f>IF(ISBLANK(LitRev!MR72),".",LitRev!MR72)</f>
        <v>Tables 1 and 2</v>
      </c>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5"/>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5"/>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5"/>
      <c r="RK72" s="25"/>
      <c r="RL72" s="25"/>
      <c r="RM72" s="25"/>
      <c r="RN72" s="25"/>
      <c r="RO72" s="25"/>
    </row>
    <row r="73" spans="1:483" x14ac:dyDescent="0.25">
      <c r="A73" s="41"/>
      <c r="C73" s="25" t="str">
        <f>IF(ISBLANK(LitRev!C73),".",LitRev!C73)</f>
        <v>.</v>
      </c>
      <c r="D73" s="25" t="str">
        <f>IF(ISBLANK(LitRev!D73),".",LitRev!D73)</f>
        <v>.</v>
      </c>
      <c r="E73" s="25" t="str">
        <f>IF(ISBLANK(LitRev!E73),".",LitRev!E73)</f>
        <v>.</v>
      </c>
      <c r="F73" s="25" t="str">
        <f>IF(ISBLANK(LitRev!F73),".",LitRev!F73)</f>
        <v>.</v>
      </c>
      <c r="G73" s="25" t="str">
        <f>IF(ISBLANK(LitRev!G73),".",LitRev!G73)</f>
        <v>.</v>
      </c>
      <c r="H73" s="25" t="str">
        <f>IF(ISBLANK(LitRev!H73),".",LitRev!H73)</f>
        <v>.</v>
      </c>
      <c r="I73" s="25" t="str">
        <f>IF(ISBLANK(LitRev!I73),".",LitRev!I73)</f>
        <v>.</v>
      </c>
      <c r="J73" s="25" t="str">
        <f>IF(ISBLANK(LitRev!J73),".",LitRev!J73)</f>
        <v>.</v>
      </c>
      <c r="K73" s="25" t="str">
        <f>IF(ISBLANK(LitRev!K73),".",LitRev!K73)</f>
        <v>.</v>
      </c>
      <c r="L73" s="25" t="str">
        <f>IF(ISBLANK(LitRev!L73),".",LitRev!L73)</f>
        <v>.</v>
      </c>
      <c r="M73" s="25" t="str">
        <f>IF(ISBLANK(LitRev!M73),".",LitRev!M73)</f>
        <v>.</v>
      </c>
      <c r="N73" s="25" t="str">
        <f>IF(ISBLANK(LitRev!N73),".",LitRev!N73)</f>
        <v>.</v>
      </c>
      <c r="O73" s="25" t="str">
        <f>IF(ISBLANK(LitRev!O73),".",LitRev!O73)</f>
        <v>.</v>
      </c>
      <c r="P73" s="25" t="str">
        <f>IF(ISBLANK(LitRev!P73),".",LitRev!P73)</f>
        <v>.</v>
      </c>
      <c r="Q73" s="25" t="str">
        <f>IF(ISBLANK(LitRev!Q73),".",LitRev!Q73)</f>
        <v>.</v>
      </c>
      <c r="R73" s="25" t="str">
        <f>IF(ISBLANK(LitRev!R73),".",LitRev!R73)</f>
        <v>.</v>
      </c>
      <c r="S73" s="25" t="str">
        <f>IF(ISBLANK(LitRev!S73),".",LitRev!S73)</f>
        <v>.</v>
      </c>
      <c r="T73" s="25" t="str">
        <f>IF(ISBLANK(LitRev!T73),".",LitRev!T73)</f>
        <v>.</v>
      </c>
      <c r="U73" s="25" t="str">
        <f>IF(ISBLANK(LitRev!U73),".",LitRev!U73)</f>
        <v>.</v>
      </c>
      <c r="V73" s="25" t="str">
        <f>IF(ISBLANK(LitRev!V73),".",LitRev!V73)</f>
        <v>.</v>
      </c>
      <c r="W73" s="25" t="str">
        <f>IF(ISBLANK(LitRev!W73),".",LitRev!W73)</f>
        <v>.</v>
      </c>
      <c r="X73" s="25" t="str">
        <f>IF(ISBLANK(LitRev!X73),".",LitRev!X73)</f>
        <v>.</v>
      </c>
      <c r="Y73" s="25" t="str">
        <f>IF(ISBLANK(LitRev!Y73),".",LitRev!Y73)</f>
        <v>.</v>
      </c>
      <c r="Z73" s="25" t="str">
        <f>IF(ISBLANK(LitRev!Z73),".",LitRev!Z73)</f>
        <v>.</v>
      </c>
      <c r="AA73" s="25" t="str">
        <f>IF(ISBLANK(LitRev!AA73),".",LitRev!AA73)</f>
        <v>.</v>
      </c>
      <c r="AB73" s="25" t="str">
        <f>IF(ISBLANK(LitRev!AB73),".",LitRev!AB73)</f>
        <v>.</v>
      </c>
      <c r="AC73" s="25" t="str">
        <f>IF(ISBLANK(LitRev!AC73),".",LitRev!AC73)</f>
        <v>.</v>
      </c>
      <c r="AD73" s="25" t="str">
        <f>IF(ISBLANK(LitRev!AD73),".",LitRev!AD73)</f>
        <v>.</v>
      </c>
      <c r="AE73" s="25" t="str">
        <f>IF(ISBLANK(LitRev!AE73),".",LitRev!AE73)</f>
        <v>.</v>
      </c>
      <c r="AF73" s="25" t="str">
        <f>IF(ISBLANK(LitRev!AF73),".",LitRev!AF73)</f>
        <v>.</v>
      </c>
      <c r="AG73" s="25" t="str">
        <f>IF(ISBLANK(LitRev!AG73),".",LitRev!AG73)</f>
        <v>.</v>
      </c>
      <c r="AH73" s="25" t="str">
        <f>IF(ISBLANK(LitRev!AH73),".",LitRev!AH73)</f>
        <v>.</v>
      </c>
      <c r="AI73" s="25" t="str">
        <f>IF(ISBLANK(LitRev!AI73),".",LitRev!AI73)</f>
        <v>.</v>
      </c>
      <c r="AJ73" s="25" t="str">
        <f>IF(ISBLANK(LitRev!AJ73),".",LitRev!AJ73)</f>
        <v>.</v>
      </c>
      <c r="AK73" s="25" t="str">
        <f>IF(ISBLANK(LitRev!AK73),".",LitRev!AK73)</f>
        <v>.</v>
      </c>
      <c r="AL73" s="25" t="str">
        <f>IF(ISBLANK(LitRev!AL73),".",LitRev!AL73)</f>
        <v>.</v>
      </c>
      <c r="AM73" s="25" t="str">
        <f>IF(ISBLANK(LitRev!AM73),".",LitRev!AM73)</f>
        <v>.</v>
      </c>
      <c r="AN73" s="25" t="str">
        <f>IF(ISBLANK(LitRev!AN73),".",LitRev!AN73)</f>
        <v>.</v>
      </c>
      <c r="AO73" s="25" t="str">
        <f>IF(ISBLANK(LitRev!AO73),".",LitRev!AO73)</f>
        <v>.</v>
      </c>
      <c r="AP73" s="25" t="str">
        <f>IF(ISBLANK(LitRev!AP73),".",LitRev!AP73)</f>
        <v>.</v>
      </c>
      <c r="AQ73" s="25" t="str">
        <f>IF(ISBLANK(LitRev!AQ73),".",LitRev!AQ73)</f>
        <v>.</v>
      </c>
      <c r="AR73" s="25" t="str">
        <f>IF(ISBLANK(LitRev!AR73),".",LitRev!AR73)</f>
        <v>.</v>
      </c>
      <c r="AS73" s="25" t="str">
        <f>IF(ISBLANK(LitRev!AS73),".",LitRev!AS73)</f>
        <v>.</v>
      </c>
      <c r="AT73" s="25" t="str">
        <f>IF(ISBLANK(LitRev!AT73),".",LitRev!AT73)</f>
        <v>.</v>
      </c>
      <c r="AU73" s="25" t="str">
        <f>IF(ISBLANK(LitRev!AU73),".",LitRev!AU73)</f>
        <v>.</v>
      </c>
      <c r="AV73" s="25" t="str">
        <f>IF(ISBLANK(LitRev!AV73),".",LitRev!AV73)</f>
        <v>.</v>
      </c>
      <c r="AW73" s="25" t="str">
        <f>IF(ISBLANK(LitRev!AW73),".",LitRev!AW73)</f>
        <v>.</v>
      </c>
      <c r="AX73" s="25" t="str">
        <f>IF(ISBLANK(LitRev!AX73),".",LitRev!AX73)</f>
        <v>.</v>
      </c>
      <c r="AY73" s="25" t="str">
        <f>IF(ISBLANK(LitRev!AY73),".",LitRev!AY73)</f>
        <v>.</v>
      </c>
      <c r="AZ73" s="25" t="str">
        <f>IF(ISBLANK(LitRev!AZ73),".",LitRev!AZ73)</f>
        <v>.</v>
      </c>
      <c r="BA73" s="25" t="str">
        <f>IF(ISBLANK(LitRev!BA73),".",LitRev!BA73)</f>
        <v>.</v>
      </c>
      <c r="BB73" s="25" t="str">
        <f>IF(ISBLANK(LitRev!BB73),".",LitRev!BB73)</f>
        <v>.</v>
      </c>
      <c r="BC73" s="25" t="str">
        <f>IF(ISBLANK(LitRev!BC73),".",LitRev!BC73)</f>
        <v>.</v>
      </c>
      <c r="BD73" s="25" t="str">
        <f>IF(ISBLANK(LitRev!BD73),".",LitRev!BD73)</f>
        <v>.</v>
      </c>
      <c r="BE73" s="25" t="str">
        <f>IF(ISBLANK(LitRev!BE73),".",LitRev!BE73)</f>
        <v>.</v>
      </c>
      <c r="BF73" s="25" t="str">
        <f>IF(ISBLANK(LitRev!BF73),".",LitRev!BF73)</f>
        <v>.</v>
      </c>
      <c r="BG73" s="25" t="str">
        <f>IF(ISBLANK(LitRev!BG73),".",LitRev!BG73)</f>
        <v>.</v>
      </c>
      <c r="BH73" s="25" t="str">
        <f>IF(ISBLANK(LitRev!BH73),".",LitRev!BH73)</f>
        <v>.</v>
      </c>
      <c r="BI73" s="25" t="str">
        <f>IF(ISBLANK(LitRev!BI73),".",LitRev!BI73)</f>
        <v>.</v>
      </c>
      <c r="BJ73" s="25" t="str">
        <f>IF(ISBLANK(LitRev!BJ73),".",LitRev!BJ73)</f>
        <v>.</v>
      </c>
      <c r="BK73" s="25" t="str">
        <f>IF(ISBLANK(LitRev!BK73),".",LitRev!BK73)</f>
        <v>.</v>
      </c>
      <c r="BL73" s="25" t="str">
        <f>IF(ISBLANK(LitRev!BL73),".",LitRev!BL73)</f>
        <v>.</v>
      </c>
      <c r="BM73" s="25" t="str">
        <f>IF(ISBLANK(LitRev!BM73),".",LitRev!BM73)</f>
        <v>.</v>
      </c>
      <c r="BN73" s="25" t="str">
        <f>IF(ISBLANK(LitRev!BN73),".",LitRev!BN73)</f>
        <v>.</v>
      </c>
      <c r="BO73" s="25" t="str">
        <f>IF(ISBLANK(LitRev!BO73),".",LitRev!BO73)</f>
        <v>.</v>
      </c>
      <c r="BP73" s="25" t="str">
        <f>IF(ISBLANK(LitRev!BP73),".",LitRev!BP73)</f>
        <v>.</v>
      </c>
      <c r="BQ73" s="25" t="str">
        <f>IF(ISBLANK(LitRev!BQ73),".",LitRev!BQ73)</f>
        <v>.</v>
      </c>
      <c r="BR73" s="25" t="str">
        <f>IF(ISBLANK(LitRev!BR73),".",LitRev!BR73)</f>
        <v>.</v>
      </c>
      <c r="BS73" s="25" t="str">
        <f>IF(ISBLANK(LitRev!BS73),".",LitRev!BS73)</f>
        <v>.</v>
      </c>
      <c r="BT73" s="25" t="str">
        <f>IF(ISBLANK(LitRev!BT73),".",LitRev!BT73)</f>
        <v>.</v>
      </c>
      <c r="BU73" s="25" t="str">
        <f>IF(ISBLANK(LitRev!BU73),".",LitRev!BU73)</f>
        <v>.</v>
      </c>
      <c r="BV73" s="25" t="str">
        <f>IF(ISBLANK(LitRev!BV73),".",LitRev!BV73)</f>
        <v>.</v>
      </c>
      <c r="BW73" s="25" t="str">
        <f>IF(ISBLANK(LitRev!BW73),".",LitRev!BW73)</f>
        <v>.</v>
      </c>
      <c r="BX73" s="25" t="str">
        <f>IF(ISBLANK(LitRev!BX73),".",LitRev!BX73)</f>
        <v>.</v>
      </c>
      <c r="BY73" s="25" t="str">
        <f>IF(ISBLANK(LitRev!BY73),".",LitRev!BY73)</f>
        <v>.</v>
      </c>
      <c r="BZ73" s="25" t="str">
        <f>IF(ISBLANK(LitRev!BZ73),".",LitRev!BZ73)</f>
        <v>.</v>
      </c>
      <c r="CA73" s="25" t="str">
        <f>IF(ISBLANK(LitRev!CA73),".",LitRev!CA73)</f>
        <v>.</v>
      </c>
      <c r="CB73" s="25" t="str">
        <f>IF(ISBLANK(LitRev!CB73),".",LitRev!CB73)</f>
        <v>.</v>
      </c>
      <c r="CC73" s="25" t="str">
        <f>IF(ISBLANK(LitRev!CC73),".",LitRev!CC73)</f>
        <v>.</v>
      </c>
      <c r="CD73" s="25" t="str">
        <f>IF(ISBLANK(LitRev!CD73),".",LitRev!CD73)</f>
        <v>.</v>
      </c>
      <c r="CE73" s="25" t="str">
        <f>IF(ISBLANK(LitRev!CE73),".",LitRev!CE73)</f>
        <v>.</v>
      </c>
      <c r="CF73" s="25" t="str">
        <f>IF(ISBLANK(LitRev!CF73),".",LitRev!CF73)</f>
        <v>.</v>
      </c>
      <c r="CG73" s="25" t="str">
        <f>IF(ISBLANK(LitRev!CG73),".",LitRev!CG73)</f>
        <v>.</v>
      </c>
      <c r="CH73" s="25" t="str">
        <f>IF(ISBLANK(LitRev!CH73),".",LitRev!CH73)</f>
        <v>.</v>
      </c>
      <c r="CI73" s="25" t="str">
        <f>IF(ISBLANK(LitRev!CI73),".",LitRev!CI73)</f>
        <v>.</v>
      </c>
      <c r="CJ73" s="25" t="str">
        <f>IF(ISBLANK(LitRev!CJ73),".",LitRev!CJ73)</f>
        <v>.</v>
      </c>
      <c r="CK73" s="25" t="str">
        <f>IF(ISBLANK(LitRev!CK73),".",LitRev!CK73)</f>
        <v>.</v>
      </c>
      <c r="CL73" s="25" t="str">
        <f>IF(ISBLANK(LitRev!CL73),".",LitRev!CL73)</f>
        <v>.</v>
      </c>
      <c r="CM73" s="25" t="str">
        <f>IF(ISBLANK(LitRev!CM73),".",LitRev!CM73)</f>
        <v>.</v>
      </c>
      <c r="CN73" s="25" t="str">
        <f>IF(ISBLANK(LitRev!CN73),".",LitRev!CN73)</f>
        <v>.</v>
      </c>
      <c r="CO73" s="25" t="str">
        <f>IF(ISBLANK(LitRev!CO73),".",LitRev!CO73)</f>
        <v>.</v>
      </c>
      <c r="CP73" s="25" t="str">
        <f>IF(ISBLANK(LitRev!CP73),".",LitRev!CP73)</f>
        <v>.</v>
      </c>
      <c r="CQ73" s="25" t="str">
        <f>IF(ISBLANK(LitRev!CQ73),".",LitRev!CQ73)</f>
        <v>.</v>
      </c>
      <c r="CR73" s="25" t="str">
        <f>IF(ISBLANK(LitRev!CR73),".",LitRev!CR73)</f>
        <v>.</v>
      </c>
      <c r="CS73" s="25" t="str">
        <f>IF(ISBLANK(LitRev!CS73),".",LitRev!CS73)</f>
        <v>.</v>
      </c>
      <c r="CT73" s="25" t="str">
        <f>IF(ISBLANK(LitRev!CT73),".",LitRev!CT73)</f>
        <v>.</v>
      </c>
      <c r="CU73" s="25" t="str">
        <f>IF(ISBLANK(LitRev!CU73),".",LitRev!CU73)</f>
        <v>.</v>
      </c>
      <c r="CV73" s="25" t="str">
        <f>IF(ISBLANK(LitRev!CV73),".",LitRev!CV73)</f>
        <v>.</v>
      </c>
      <c r="CW73" s="25" t="str">
        <f>IF(ISBLANK(LitRev!CW73),".",LitRev!CW73)</f>
        <v>.</v>
      </c>
      <c r="CX73" s="25" t="str">
        <f>IF(ISBLANK(LitRev!CX73),".",LitRev!CX73)</f>
        <v>.</v>
      </c>
      <c r="CY73" s="25" t="str">
        <f>IF(ISBLANK(LitRev!CY73),".",LitRev!CY73)</f>
        <v>.</v>
      </c>
      <c r="CZ73" s="25" t="str">
        <f>IF(ISBLANK(LitRev!CZ73),".",LitRev!CZ73)</f>
        <v>.</v>
      </c>
      <c r="DA73" s="25" t="str">
        <f>IF(ISBLANK(LitRev!DA73),".",LitRev!DA73)</f>
        <v>.</v>
      </c>
      <c r="DB73" s="25" t="str">
        <f>IF(ISBLANK(LitRev!DB73),".",LitRev!DB73)</f>
        <v>.</v>
      </c>
      <c r="DC73" s="25" t="str">
        <f>IF(ISBLANK(LitRev!DC73),".",LitRev!DC73)</f>
        <v>.</v>
      </c>
      <c r="DD73" s="25" t="str">
        <f>IF(ISBLANK(LitRev!DD73),".",LitRev!DD73)</f>
        <v>.</v>
      </c>
      <c r="DE73" s="25" t="str">
        <f>IF(ISBLANK(LitRev!DE73),".",LitRev!DE73)</f>
        <v>.</v>
      </c>
      <c r="DF73" s="25" t="str">
        <f>IF(ISBLANK(LitRev!DF73),".",LitRev!DF73)</f>
        <v>.</v>
      </c>
      <c r="DG73" s="25" t="str">
        <f>IF(ISBLANK(LitRev!DG73),".",LitRev!DG73)</f>
        <v>.</v>
      </c>
      <c r="DH73" s="25" t="str">
        <f>IF(ISBLANK(LitRev!DH73),".",LitRev!DH73)</f>
        <v>.</v>
      </c>
      <c r="DI73" s="25" t="str">
        <f>IF(ISBLANK(LitRev!DI73),".",LitRev!DI73)</f>
        <v>.</v>
      </c>
      <c r="DJ73" s="25" t="str">
        <f>IF(ISBLANK(LitRev!DJ73),".",LitRev!DJ73)</f>
        <v>.</v>
      </c>
      <c r="DK73" s="25" t="str">
        <f>IF(ISBLANK(LitRev!DK73),".",LitRev!DK73)</f>
        <v>.</v>
      </c>
      <c r="DL73" s="25" t="str">
        <f>IF(ISBLANK(LitRev!DL73),".",LitRev!DL73)</f>
        <v>.</v>
      </c>
      <c r="DM73" s="25" t="str">
        <f>IF(ISBLANK(LitRev!DM73),".",LitRev!DM73)</f>
        <v>.</v>
      </c>
      <c r="DN73" s="25" t="str">
        <f>IF(ISBLANK(LitRev!DN73),".",LitRev!DN73)</f>
        <v>.</v>
      </c>
      <c r="DO73" s="25" t="str">
        <f>IF(ISBLANK(LitRev!DO73),".",LitRev!DO73)</f>
        <v>.</v>
      </c>
      <c r="DP73" s="25" t="str">
        <f>IF(ISBLANK(LitRev!DP73),".",LitRev!DP73)</f>
        <v>.</v>
      </c>
      <c r="DQ73" s="25" t="str">
        <f>IF(ISBLANK(LitRev!DQ73),".",LitRev!DQ73)</f>
        <v>.</v>
      </c>
      <c r="DR73" s="25" t="str">
        <f>IF(ISBLANK(LitRev!DR73),".",LitRev!DR73)</f>
        <v>.</v>
      </c>
      <c r="DS73" s="25" t="str">
        <f>IF(ISBLANK(LitRev!DS73),".",LitRev!DS73)</f>
        <v>.</v>
      </c>
      <c r="DT73" s="25" t="str">
        <f>IF(ISBLANK(LitRev!DT73),".",LitRev!DT73)</f>
        <v>.</v>
      </c>
      <c r="DU73" s="25" t="str">
        <f>IF(ISBLANK(LitRev!DU73),".",LitRev!DU73)</f>
        <v>.</v>
      </c>
      <c r="DV73" s="25" t="str">
        <f>IF(ISBLANK(LitRev!DV73),".",LitRev!DV73)</f>
        <v>.</v>
      </c>
      <c r="DW73" s="25" t="str">
        <f>IF(ISBLANK(LitRev!DW73),".",LitRev!DW73)</f>
        <v>.</v>
      </c>
      <c r="DX73" s="25" t="str">
        <f>IF(ISBLANK(LitRev!DX73),".",LitRev!DX73)</f>
        <v>.</v>
      </c>
      <c r="DY73" s="25" t="str">
        <f>IF(ISBLANK(LitRev!DY73),".",LitRev!DY73)</f>
        <v>.</v>
      </c>
      <c r="DZ73" s="25" t="str">
        <f>IF(ISBLANK(LitRev!DZ73),".",LitRev!DZ73)</f>
        <v>.</v>
      </c>
      <c r="EA73" s="25" t="str">
        <f>IF(ISBLANK(LitRev!EA73),".",LitRev!EA73)</f>
        <v>.</v>
      </c>
      <c r="EB73" s="25" t="str">
        <f>IF(ISBLANK(LitRev!EB73),".",LitRev!EB73)</f>
        <v>.</v>
      </c>
      <c r="EC73" s="25" t="str">
        <f>IF(ISBLANK(LitRev!EC73),".",LitRev!EC73)</f>
        <v>.</v>
      </c>
      <c r="ED73" s="25" t="str">
        <f>IF(ISBLANK(LitRev!ED73),".",LitRev!ED73)</f>
        <v>.</v>
      </c>
      <c r="EE73" s="25" t="str">
        <f>IF(ISBLANK(LitRev!EE73),".",LitRev!EE73)</f>
        <v>.</v>
      </c>
      <c r="EF73" s="25" t="str">
        <f>IF(ISBLANK(LitRev!EF73),".",LitRev!EF73)</f>
        <v>.</v>
      </c>
      <c r="EG73" s="25" t="str">
        <f>IF(ISBLANK(LitRev!EG73),".",LitRev!EG73)</f>
        <v>.</v>
      </c>
      <c r="EH73" s="25" t="str">
        <f>IF(ISBLANK(LitRev!EH73),".",LitRev!EH73)</f>
        <v>.</v>
      </c>
      <c r="EI73" s="25" t="str">
        <f>IF(ISBLANK(LitRev!EI73),".",LitRev!EI73)</f>
        <v>.</v>
      </c>
      <c r="EJ73" s="25" t="str">
        <f>IF(ISBLANK(LitRev!EJ73),".",LitRev!EJ73)</f>
        <v>.</v>
      </c>
      <c r="EK73" s="25" t="str">
        <f>IF(ISBLANK(LitRev!EK73),".",LitRev!EK73)</f>
        <v>.</v>
      </c>
      <c r="EL73" s="25" t="str">
        <f>IF(ISBLANK(LitRev!EL73),".",LitRev!EL73)</f>
        <v>.</v>
      </c>
      <c r="EM73" s="25" t="str">
        <f>IF(ISBLANK(LitRev!EM73),".",LitRev!EM73)</f>
        <v>.</v>
      </c>
      <c r="EN73" s="25" t="str">
        <f>IF(ISBLANK(LitRev!EN73),".",LitRev!EN73)</f>
        <v>.</v>
      </c>
      <c r="EO73" s="25" t="str">
        <f>IF(ISBLANK(LitRev!EO73),".",LitRev!EO73)</f>
        <v>.</v>
      </c>
      <c r="EP73" s="25" t="str">
        <f>IF(ISBLANK(LitRev!EP73),".",LitRev!EP73)</f>
        <v>.</v>
      </c>
      <c r="EQ73" s="25" t="str">
        <f>IF(ISBLANK(LitRev!EQ73),".",LitRev!EQ73)</f>
        <v>.</v>
      </c>
      <c r="ER73" s="25" t="str">
        <f>IF(ISBLANK(LitRev!ER73),".",LitRev!ER73)</f>
        <v>.</v>
      </c>
      <c r="ES73" s="25" t="str">
        <f>IF(ISBLANK(LitRev!ES73),".",LitRev!ES73)</f>
        <v>.</v>
      </c>
      <c r="ET73" s="25" t="str">
        <f>IF(ISBLANK(LitRev!ET73),".",LitRev!ET73)</f>
        <v>.</v>
      </c>
      <c r="EU73" s="25" t="str">
        <f>IF(ISBLANK(LitRev!EU73),".",LitRev!EU73)</f>
        <v>.</v>
      </c>
      <c r="EV73" s="25" t="str">
        <f>IF(ISBLANK(LitRev!EV73),".",LitRev!EV73)</f>
        <v>.</v>
      </c>
      <c r="EW73" s="25" t="str">
        <f>IF(ISBLANK(LitRev!EW73),".",LitRev!EW73)</f>
        <v>.</v>
      </c>
      <c r="EX73" s="25" t="str">
        <f>IF(ISBLANK(LitRev!EX73),".",LitRev!EX73)</f>
        <v>.</v>
      </c>
      <c r="EY73" s="25" t="str">
        <f>IF(ISBLANK(LitRev!EY73),".",LitRev!EY73)</f>
        <v>.</v>
      </c>
      <c r="EZ73" s="25" t="str">
        <f>IF(ISBLANK(LitRev!EZ73),".",LitRev!EZ73)</f>
        <v>.</v>
      </c>
      <c r="FA73" s="25" t="str">
        <f>IF(ISBLANK(LitRev!FA73),".",LitRev!FA73)</f>
        <v>.</v>
      </c>
      <c r="FB73" s="25" t="str">
        <f>IF(ISBLANK(LitRev!FB73),".",LitRev!FB73)</f>
        <v>.</v>
      </c>
      <c r="FC73" s="25" t="str">
        <f>IF(ISBLANK(LitRev!FC73),".",LitRev!FC73)</f>
        <v>.</v>
      </c>
      <c r="FD73" s="25" t="str">
        <f>IF(ISBLANK(LitRev!FD73),".",LitRev!FD73)</f>
        <v>.</v>
      </c>
      <c r="FE73" s="25" t="str">
        <f>IF(ISBLANK(LitRev!FE73),".",LitRev!FE73)</f>
        <v>.</v>
      </c>
      <c r="FF73" s="25" t="str">
        <f>IF(ISBLANK(LitRev!FF73),".",LitRev!FF73)</f>
        <v>.</v>
      </c>
      <c r="FG73" s="25" t="str">
        <f>IF(ISBLANK(LitRev!FG73),".",LitRev!FG73)</f>
        <v>.</v>
      </c>
      <c r="FH73" s="25" t="str">
        <f>IF(ISBLANK(LitRev!FH73),".",LitRev!FH73)</f>
        <v>.</v>
      </c>
      <c r="FI73" s="25" t="str">
        <f>IF(ISBLANK(LitRev!FI73),".",LitRev!FI73)</f>
        <v>.</v>
      </c>
      <c r="FJ73" s="25" t="str">
        <f>IF(ISBLANK(LitRev!FJ73),".",LitRev!FJ73)</f>
        <v>.</v>
      </c>
      <c r="FK73" s="25" t="str">
        <f>IF(ISBLANK(LitRev!FK73),".",LitRev!FK73)</f>
        <v>.</v>
      </c>
      <c r="FL73" s="25" t="str">
        <f>IF(ISBLANK(LitRev!FL73),".",LitRev!FL73)</f>
        <v>.</v>
      </c>
      <c r="FM73" s="25" t="str">
        <f>IF(ISBLANK(LitRev!FM73),".",LitRev!FM73)</f>
        <v>.</v>
      </c>
      <c r="FN73" s="25" t="str">
        <f>IF(ISBLANK(LitRev!FN73),".",LitRev!FN73)</f>
        <v>.</v>
      </c>
      <c r="FO73" s="25" t="str">
        <f>IF(ISBLANK(LitRev!FO73),".",LitRev!FO73)</f>
        <v>.</v>
      </c>
      <c r="FP73" s="25" t="str">
        <f>IF(ISBLANK(LitRev!FP73),".",LitRev!FP73)</f>
        <v>.</v>
      </c>
      <c r="FQ73" s="25" t="str">
        <f>IF(ISBLANK(LitRev!FQ73),".",LitRev!FQ73)</f>
        <v>.</v>
      </c>
      <c r="FR73" s="25" t="str">
        <f>IF(ISBLANK(LitRev!FR73),".",LitRev!FR73)</f>
        <v>.</v>
      </c>
      <c r="FS73" s="25" t="str">
        <f>IF(ISBLANK(LitRev!FS73),".",LitRev!FS73)</f>
        <v>.</v>
      </c>
      <c r="FT73" s="25" t="str">
        <f>IF(ISBLANK(LitRev!FT73),".",LitRev!FT73)</f>
        <v>.</v>
      </c>
      <c r="FU73" s="25" t="str">
        <f>IF(ISBLANK(LitRev!FU73),".",LitRev!FU73)</f>
        <v>.</v>
      </c>
      <c r="FV73" s="25" t="str">
        <f>IF(ISBLANK(LitRev!FV73),".",LitRev!FV73)</f>
        <v>.</v>
      </c>
      <c r="FW73" s="25" t="str">
        <f>IF(ISBLANK(LitRev!FW73),".",LitRev!FW73)</f>
        <v>.</v>
      </c>
      <c r="FX73" s="25" t="str">
        <f>IF(ISBLANK(LitRev!FX73),".",LitRev!FX73)</f>
        <v>.</v>
      </c>
      <c r="FY73" s="25" t="str">
        <f>IF(ISBLANK(LitRev!FY73),".",LitRev!FY73)</f>
        <v>.</v>
      </c>
      <c r="FZ73" s="25" t="str">
        <f>IF(ISBLANK(LitRev!FZ73),".",LitRev!FZ73)</f>
        <v>.</v>
      </c>
      <c r="GA73" s="25" t="str">
        <f>IF(ISBLANK(LitRev!GA73),".",LitRev!GA73)</f>
        <v>.</v>
      </c>
      <c r="GB73" s="25" t="str">
        <f>IF(ISBLANK(LitRev!GB73),".",LitRev!GB73)</f>
        <v>.</v>
      </c>
      <c r="GC73" s="25" t="str">
        <f>IF(ISBLANK(LitRev!GC73),".",LitRev!GC73)</f>
        <v>.</v>
      </c>
      <c r="GD73" s="25" t="str">
        <f>IF(ISBLANK(LitRev!GD73),".",LitRev!GD73)</f>
        <v>.</v>
      </c>
      <c r="GE73" s="25" t="str">
        <f>IF(ISBLANK(LitRev!GE73),".",LitRev!GE73)</f>
        <v>.</v>
      </c>
      <c r="GF73" s="25" t="str">
        <f>IF(ISBLANK(LitRev!GF73),".",LitRev!GF73)</f>
        <v>.</v>
      </c>
      <c r="GG73" s="25" t="str">
        <f>IF(ISBLANK(LitRev!GG73),".",LitRev!GG73)</f>
        <v>.</v>
      </c>
      <c r="GH73" s="25" t="str">
        <f>IF(ISBLANK(LitRev!GH73),".",LitRev!GH73)</f>
        <v>.</v>
      </c>
      <c r="GI73" s="25" t="str">
        <f>IF(ISBLANK(LitRev!GI73),".",LitRev!GI73)</f>
        <v>.</v>
      </c>
      <c r="GJ73" s="25" t="str">
        <f>IF(ISBLANK(LitRev!GJ73),".",LitRev!GJ73)</f>
        <v>.</v>
      </c>
      <c r="GK73" s="25" t="str">
        <f>IF(ISBLANK(LitRev!GK73),".",LitRev!GK73)</f>
        <v>.</v>
      </c>
      <c r="GL73" s="25" t="str">
        <f>IF(ISBLANK(LitRev!GL73),".",LitRev!GL73)</f>
        <v>.</v>
      </c>
      <c r="GM73" s="25" t="str">
        <f>IF(ISBLANK(LitRev!GM73),".",LitRev!GM73)</f>
        <v>.</v>
      </c>
      <c r="GN73" s="25" t="str">
        <f>IF(ISBLANK(LitRev!GN73),".",LitRev!GN73)</f>
        <v>.</v>
      </c>
      <c r="GO73" s="25" t="str">
        <f>IF(ISBLANK(LitRev!GO73),".",LitRev!GO73)</f>
        <v>.</v>
      </c>
      <c r="GP73" s="25" t="str">
        <f>IF(ISBLANK(LitRev!GP73),".",LitRev!GP73)</f>
        <v>.</v>
      </c>
      <c r="GQ73" s="25" t="str">
        <f>IF(ISBLANK(LitRev!GQ73),".",LitRev!GQ73)</f>
        <v>.</v>
      </c>
      <c r="GR73" s="25" t="str">
        <f>IF(ISBLANK(LitRev!GR73),".",LitRev!GR73)</f>
        <v>.</v>
      </c>
      <c r="GS73" s="25" t="str">
        <f>IF(ISBLANK(LitRev!GS73),".",LitRev!GS73)</f>
        <v>.</v>
      </c>
      <c r="GT73" s="25" t="str">
        <f>IF(ISBLANK(LitRev!GT73),".",LitRev!GT73)</f>
        <v>.</v>
      </c>
      <c r="GU73" s="25" t="str">
        <f>IF(ISBLANK(LitRev!GU73),".",LitRev!GU73)</f>
        <v>.</v>
      </c>
      <c r="GV73" s="25" t="str">
        <f>IF(ISBLANK(LitRev!GV73),".",LitRev!GV73)</f>
        <v>.</v>
      </c>
      <c r="GW73" s="25" t="str">
        <f>IF(ISBLANK(LitRev!GW73),".",LitRev!GW73)</f>
        <v>.</v>
      </c>
      <c r="GX73" s="25" t="str">
        <f>IF(ISBLANK(LitRev!GX73),".",LitRev!GX73)</f>
        <v>.</v>
      </c>
      <c r="GY73" s="25" t="str">
        <f>IF(ISBLANK(LitRev!GY73),".",LitRev!GY73)</f>
        <v>.</v>
      </c>
      <c r="GZ73" s="25" t="str">
        <f>IF(ISBLANK(LitRev!GZ73),".",LitRev!GZ73)</f>
        <v>.</v>
      </c>
      <c r="HA73" s="25" t="str">
        <f>IF(ISBLANK(LitRev!HA73),".",LitRev!HA73)</f>
        <v>.</v>
      </c>
      <c r="HB73" s="25" t="str">
        <f>IF(ISBLANK(LitRev!HB73),".",LitRev!HB73)</f>
        <v>.</v>
      </c>
      <c r="HC73" s="25" t="str">
        <f>IF(ISBLANK(LitRev!HC73),".",LitRev!HC73)</f>
        <v>.</v>
      </c>
      <c r="HD73" s="25" t="str">
        <f>IF(ISBLANK(LitRev!HD73),".",LitRev!HD73)</f>
        <v>.</v>
      </c>
      <c r="HE73" s="25" t="str">
        <f>IF(ISBLANK(LitRev!HE73),".",LitRev!HE73)</f>
        <v>.</v>
      </c>
      <c r="HF73" s="25" t="str">
        <f>IF(ISBLANK(LitRev!HF73),".",LitRev!HF73)</f>
        <v>.</v>
      </c>
      <c r="HG73" s="25" t="str">
        <f>IF(ISBLANK(LitRev!HG73),".",LitRev!HG73)</f>
        <v>.</v>
      </c>
      <c r="HH73" s="25" t="str">
        <f>IF(ISBLANK(LitRev!HH73),".",LitRev!HH73)</f>
        <v>.</v>
      </c>
      <c r="HI73" s="25" t="str">
        <f>IF(ISBLANK(LitRev!HI73),".",LitRev!HI73)</f>
        <v>.</v>
      </c>
      <c r="HJ73" s="25" t="str">
        <f>IF(ISBLANK(LitRev!HJ73),".",LitRev!HJ73)</f>
        <v>.</v>
      </c>
      <c r="HK73" s="25" t="str">
        <f>IF(ISBLANK(LitRev!HK73),".",LitRev!HK73)</f>
        <v>.</v>
      </c>
      <c r="HL73" s="25" t="str">
        <f>IF(ISBLANK(LitRev!HL73),".",LitRev!HL73)</f>
        <v>.</v>
      </c>
      <c r="HM73" s="25" t="str">
        <f>IF(ISBLANK(LitRev!HM73),".",LitRev!HM73)</f>
        <v>.</v>
      </c>
      <c r="HN73" s="25" t="str">
        <f>IF(ISBLANK(LitRev!HN73),".",LitRev!HN73)</f>
        <v>.</v>
      </c>
      <c r="HO73" s="25" t="str">
        <f>IF(ISBLANK(LitRev!HO73),".",LitRev!HO73)</f>
        <v>.</v>
      </c>
      <c r="HP73" s="25" t="str">
        <f>IF(ISBLANK(LitRev!HP73),".",LitRev!HP73)</f>
        <v>.</v>
      </c>
      <c r="HQ73" s="25" t="str">
        <f>IF(ISBLANK(LitRev!HQ73),".",LitRev!HQ73)</f>
        <v>.</v>
      </c>
      <c r="HR73" s="25" t="str">
        <f>IF(ISBLANK(LitRev!HR73),".",LitRev!HR73)</f>
        <v>.</v>
      </c>
      <c r="HS73" s="25" t="str">
        <f>IF(ISBLANK(LitRev!HS73),".",LitRev!HS73)</f>
        <v>.</v>
      </c>
      <c r="HT73" s="25" t="str">
        <f>IF(ISBLANK(LitRev!HT73),".",LitRev!HT73)</f>
        <v>.</v>
      </c>
      <c r="HU73" s="25" t="str">
        <f>IF(ISBLANK(LitRev!HU73),".",LitRev!HU73)</f>
        <v>.</v>
      </c>
      <c r="HV73" s="25" t="str">
        <f>IF(ISBLANK(LitRev!HV73),".",LitRev!HV73)</f>
        <v>.</v>
      </c>
      <c r="HW73" s="25" t="str">
        <f>IF(ISBLANK(LitRev!HW73),".",LitRev!HW73)</f>
        <v>.</v>
      </c>
      <c r="HX73" s="25" t="str">
        <f>IF(ISBLANK(LitRev!HX73),".",LitRev!HX73)</f>
        <v>.</v>
      </c>
      <c r="HY73" s="25" t="str">
        <f>IF(ISBLANK(LitRev!HY73),".",LitRev!HY73)</f>
        <v>.</v>
      </c>
      <c r="HZ73" s="25" t="str">
        <f>IF(ISBLANK(LitRev!HZ73),".",LitRev!HZ73)</f>
        <v>.</v>
      </c>
      <c r="IA73" s="25" t="str">
        <f>IF(ISBLANK(LitRev!IA73),".",LitRev!IA73)</f>
        <v>.</v>
      </c>
      <c r="IB73" s="25" t="str">
        <f>IF(ISBLANK(LitRev!IB73),".",LitRev!IB73)</f>
        <v>.</v>
      </c>
      <c r="IC73" s="25" t="str">
        <f>IF(ISBLANK(LitRev!IC73),".",LitRev!IC73)</f>
        <v>.</v>
      </c>
      <c r="ID73" s="25" t="str">
        <f>IF(ISBLANK(LitRev!ID73),".",LitRev!ID73)</f>
        <v>.</v>
      </c>
      <c r="IE73" s="25" t="str">
        <f>IF(ISBLANK(LitRev!IE73),".",LitRev!IE73)</f>
        <v>.</v>
      </c>
      <c r="IF73" s="25" t="str">
        <f>IF(ISBLANK(LitRev!IF73),".",LitRev!IF73)</f>
        <v>.</v>
      </c>
      <c r="IG73" s="25" t="str">
        <f>IF(ISBLANK(LitRev!IG73),".",LitRev!IG73)</f>
        <v>.</v>
      </c>
      <c r="IH73" s="25" t="str">
        <f>IF(ISBLANK(LitRev!IH73),".",LitRev!IH73)</f>
        <v>.</v>
      </c>
      <c r="II73" s="25" t="str">
        <f>IF(ISBLANK(LitRev!II73),".",LitRev!II73)</f>
        <v>.</v>
      </c>
      <c r="IJ73" s="25" t="str">
        <f>IF(ISBLANK(LitRev!IJ73),".",LitRev!IJ73)</f>
        <v>.</v>
      </c>
      <c r="IK73" s="25" t="str">
        <f>IF(ISBLANK(LitRev!IK73),".",LitRev!IK73)</f>
        <v>.</v>
      </c>
      <c r="IL73" s="25" t="str">
        <f>IF(ISBLANK(LitRev!IL73),".",LitRev!IL73)</f>
        <v>.</v>
      </c>
      <c r="IM73" s="25" t="str">
        <f>IF(ISBLANK(LitRev!IM73),".",LitRev!IM73)</f>
        <v>.</v>
      </c>
      <c r="IN73" s="25" t="str">
        <f>IF(ISBLANK(LitRev!IN73),".",LitRev!IN73)</f>
        <v>.</v>
      </c>
      <c r="IO73" s="25" t="str">
        <f>IF(ISBLANK(LitRev!IO73),".",LitRev!IO73)</f>
        <v>.</v>
      </c>
      <c r="IP73" s="25" t="str">
        <f>IF(ISBLANK(LitRev!IP73),".",LitRev!IP73)</f>
        <v>.</v>
      </c>
      <c r="IQ73" s="25" t="str">
        <f>IF(ISBLANK(LitRev!IQ73),".",LitRev!IQ73)</f>
        <v>.</v>
      </c>
      <c r="IR73" s="25" t="str">
        <f>IF(ISBLANK(LitRev!IR73),".",LitRev!IR73)</f>
        <v>.</v>
      </c>
      <c r="IS73" s="25" t="str">
        <f>IF(ISBLANK(LitRev!IS73),".",LitRev!IS73)</f>
        <v>.</v>
      </c>
      <c r="IT73" s="25" t="str">
        <f>IF(ISBLANK(LitRev!IT73),".",LitRev!IT73)</f>
        <v>.</v>
      </c>
      <c r="IU73" s="25" t="str">
        <f>IF(ISBLANK(LitRev!IU73),".",LitRev!IU73)</f>
        <v>.</v>
      </c>
      <c r="IV73" s="25" t="str">
        <f>IF(ISBLANK(LitRev!IV73),".",LitRev!IV73)</f>
        <v>.</v>
      </c>
      <c r="IW73" s="25" t="str">
        <f>IF(ISBLANK(LitRev!IW73),".",LitRev!IW73)</f>
        <v>.</v>
      </c>
      <c r="IX73" s="25" t="str">
        <f>IF(ISBLANK(LitRev!IX73),".",LitRev!IX73)</f>
        <v>.</v>
      </c>
      <c r="IY73" s="25" t="str">
        <f>IF(ISBLANK(LitRev!IY73),".",LitRev!IY73)</f>
        <v>.</v>
      </c>
      <c r="IZ73" s="25" t="str">
        <f>IF(ISBLANK(LitRev!IZ73),".",LitRev!IZ73)</f>
        <v>.</v>
      </c>
      <c r="JA73" s="25" t="str">
        <f>IF(ISBLANK(LitRev!JA73),".",LitRev!JA73)</f>
        <v>.</v>
      </c>
      <c r="JB73" s="25" t="str">
        <f>IF(ISBLANK(LitRev!JB73),".",LitRev!JB73)</f>
        <v>.</v>
      </c>
      <c r="JC73" s="25" t="str">
        <f>IF(ISBLANK(LitRev!JC73),".",LitRev!JC73)</f>
        <v>.</v>
      </c>
      <c r="JD73" s="25" t="str">
        <f>IF(ISBLANK(LitRev!JD73),".",LitRev!JD73)</f>
        <v>.</v>
      </c>
      <c r="JE73" s="25" t="str">
        <f>IF(ISBLANK(LitRev!JE73),".",LitRev!JE73)</f>
        <v>.</v>
      </c>
      <c r="JF73" s="25" t="str">
        <f>IF(ISBLANK(LitRev!JF73),".",LitRev!JF73)</f>
        <v>.</v>
      </c>
      <c r="JG73" s="25" t="str">
        <f>IF(ISBLANK(LitRev!JG73),".",LitRev!JG73)</f>
        <v>.</v>
      </c>
      <c r="JH73" s="25" t="str">
        <f>IF(ISBLANK(LitRev!JH73),".",LitRev!JH73)</f>
        <v>.</v>
      </c>
      <c r="JI73" s="25" t="str">
        <f>IF(ISBLANK(LitRev!JI73),".",LitRev!JI73)</f>
        <v>.</v>
      </c>
      <c r="JJ73" s="25" t="str">
        <f>IF(ISBLANK(LitRev!JJ73),".",LitRev!JJ73)</f>
        <v>.</v>
      </c>
      <c r="JK73" s="25" t="str">
        <f>IF(ISBLANK(LitRev!JK73),".",LitRev!JK73)</f>
        <v>.</v>
      </c>
      <c r="JL73" s="25" t="str">
        <f>IF(ISBLANK(LitRev!JL73),".",LitRev!JL73)</f>
        <v>.</v>
      </c>
      <c r="JM73" s="25" t="str">
        <f>IF(ISBLANK(LitRev!JM73),".",LitRev!JM73)</f>
        <v>.</v>
      </c>
      <c r="JN73" s="25" t="str">
        <f>IF(ISBLANK(LitRev!JN73),".",LitRev!JN73)</f>
        <v>.</v>
      </c>
      <c r="JO73" s="25" t="str">
        <f>IF(ISBLANK(LitRev!JO73),".",LitRev!JO73)</f>
        <v>.</v>
      </c>
      <c r="JP73" s="25" t="str">
        <f>IF(ISBLANK(LitRev!JP73),".",LitRev!JP73)</f>
        <v>.</v>
      </c>
      <c r="JQ73" s="25" t="str">
        <f>IF(ISBLANK(LitRev!JQ73),".",LitRev!JQ73)</f>
        <v>.</v>
      </c>
      <c r="JR73" s="25" t="str">
        <f>IF(ISBLANK(LitRev!JR73),".",LitRev!JR73)</f>
        <v>.</v>
      </c>
      <c r="JS73" s="25" t="str">
        <f>IF(ISBLANK(LitRev!JS73),".",LitRev!JS73)</f>
        <v>.</v>
      </c>
      <c r="JT73" s="25" t="str">
        <f>IF(ISBLANK(LitRev!JT73),".",LitRev!JT73)</f>
        <v>.</v>
      </c>
      <c r="JU73" s="25" t="str">
        <f>IF(ISBLANK(LitRev!JU73),".",LitRev!JU73)</f>
        <v>.</v>
      </c>
      <c r="JV73" s="25" t="str">
        <f>IF(ISBLANK(LitRev!JV73),".",LitRev!JV73)</f>
        <v>.</v>
      </c>
      <c r="JW73" s="25" t="str">
        <f>IF(ISBLANK(LitRev!JW73),".",LitRev!JW73)</f>
        <v>.</v>
      </c>
      <c r="JX73" s="25" t="str">
        <f>IF(ISBLANK(LitRev!JX73),".",LitRev!JX73)</f>
        <v>.</v>
      </c>
      <c r="JY73" s="25" t="str">
        <f>IF(ISBLANK(LitRev!JY73),".",LitRev!JY73)</f>
        <v>.</v>
      </c>
      <c r="JZ73" s="25" t="str">
        <f>IF(ISBLANK(LitRev!JZ73),".",LitRev!JZ73)</f>
        <v>.</v>
      </c>
      <c r="KA73" s="25" t="str">
        <f>IF(ISBLANK(LitRev!KA73),".",LitRev!KA73)</f>
        <v>.</v>
      </c>
      <c r="KB73" s="25" t="str">
        <f>IF(ISBLANK(LitRev!KB73),".",LitRev!KB73)</f>
        <v>.</v>
      </c>
      <c r="KC73" s="25" t="str">
        <f>IF(ISBLANK(LitRev!KC73),".",LitRev!KC73)</f>
        <v>.</v>
      </c>
      <c r="KD73" s="25" t="str">
        <f>IF(ISBLANK(LitRev!KD73),".",LitRev!KD73)</f>
        <v>.</v>
      </c>
      <c r="KE73" s="25" t="str">
        <f>IF(ISBLANK(LitRev!KE73),".",LitRev!KE73)</f>
        <v>.</v>
      </c>
      <c r="KF73" s="25" t="str">
        <f>IF(ISBLANK(LitRev!KF73),".",LitRev!KF73)</f>
        <v>.</v>
      </c>
      <c r="KG73" s="25" t="str">
        <f>IF(ISBLANK(LitRev!KG73),".",LitRev!KG73)</f>
        <v>.</v>
      </c>
      <c r="KH73" s="25" t="str">
        <f>IF(ISBLANK(LitRev!KH73),".",LitRev!KH73)</f>
        <v>.</v>
      </c>
      <c r="KI73" s="25" t="str">
        <f>IF(ISBLANK(LitRev!KI73),".",LitRev!KI73)</f>
        <v>.</v>
      </c>
      <c r="KJ73" s="25" t="str">
        <f>IF(ISBLANK(LitRev!KJ73),".",LitRev!KJ73)</f>
        <v>.</v>
      </c>
      <c r="KK73" s="25" t="str">
        <f>IF(ISBLANK(LitRev!KK73),".",LitRev!KK73)</f>
        <v>.</v>
      </c>
      <c r="KL73" s="25" t="str">
        <f>IF(ISBLANK(LitRev!KL73),".",LitRev!KL73)</f>
        <v>.</v>
      </c>
      <c r="KM73" s="25" t="str">
        <f>IF(ISBLANK(LitRev!KM73),".",LitRev!KM73)</f>
        <v>.</v>
      </c>
      <c r="KN73" s="25" t="str">
        <f>IF(ISBLANK(LitRev!KN73),".",LitRev!KN73)</f>
        <v>.</v>
      </c>
      <c r="KO73" s="25" t="str">
        <f>IF(ISBLANK(LitRev!KO73),".",LitRev!KO73)</f>
        <v>.</v>
      </c>
      <c r="KP73" s="25" t="str">
        <f>IF(ISBLANK(LitRev!KP73),".",LitRev!KP73)</f>
        <v>.</v>
      </c>
      <c r="KQ73" s="25" t="str">
        <f>IF(ISBLANK(LitRev!KQ73),".",LitRev!KQ73)</f>
        <v>.</v>
      </c>
      <c r="KR73" s="25" t="str">
        <f>IF(ISBLANK(LitRev!KR73),".",LitRev!KR73)</f>
        <v>.</v>
      </c>
      <c r="KS73" s="25" t="str">
        <f>IF(ISBLANK(LitRev!KS73),".",LitRev!KS73)</f>
        <v>.</v>
      </c>
      <c r="KT73" s="25" t="str">
        <f>IF(ISBLANK(LitRev!KT73),".",LitRev!KT73)</f>
        <v>.</v>
      </c>
      <c r="KU73" s="25" t="str">
        <f>IF(ISBLANK(LitRev!KU73),".",LitRev!KU73)</f>
        <v>.</v>
      </c>
      <c r="KV73" s="25" t="str">
        <f>IF(ISBLANK(LitRev!KV73),".",LitRev!KV73)</f>
        <v>.</v>
      </c>
      <c r="KW73" s="25" t="str">
        <f>IF(ISBLANK(LitRev!KW73),".",LitRev!KW73)</f>
        <v>.</v>
      </c>
      <c r="KX73" s="25" t="str">
        <f>IF(ISBLANK(LitRev!KX73),".",LitRev!KX73)</f>
        <v>.</v>
      </c>
      <c r="KY73" s="25" t="str">
        <f>IF(ISBLANK(LitRev!KY73),".",LitRev!KY73)</f>
        <v>.</v>
      </c>
      <c r="KZ73" s="25" t="str">
        <f>IF(ISBLANK(LitRev!KZ73),".",LitRev!KZ73)</f>
        <v>.</v>
      </c>
      <c r="LA73" s="25" t="str">
        <f>IF(ISBLANK(LitRev!LA73),".",LitRev!LA73)</f>
        <v>.</v>
      </c>
      <c r="LB73" s="25" t="str">
        <f>IF(ISBLANK(LitRev!LB73),".",LitRev!LB73)</f>
        <v>.</v>
      </c>
      <c r="LC73" s="25" t="str">
        <f>IF(ISBLANK(LitRev!LC73),".",LitRev!LC73)</f>
        <v>.</v>
      </c>
      <c r="LD73" s="25" t="str">
        <f>IF(ISBLANK(LitRev!LD73),".",LitRev!LD73)</f>
        <v>.</v>
      </c>
      <c r="LE73" s="25" t="str">
        <f>IF(ISBLANK(LitRev!LE73),".",LitRev!LE73)</f>
        <v>.</v>
      </c>
      <c r="LF73" s="25" t="str">
        <f>IF(ISBLANK(LitRev!LF73),".",LitRev!LF73)</f>
        <v>.</v>
      </c>
      <c r="LG73" s="25" t="str">
        <f>IF(ISBLANK(LitRev!LG73),".",LitRev!LG73)</f>
        <v>.</v>
      </c>
      <c r="LH73" s="25" t="str">
        <f>IF(ISBLANK(LitRev!LH73),".",LitRev!LH73)</f>
        <v>.</v>
      </c>
      <c r="LI73" s="25" t="str">
        <f>IF(ISBLANK(LitRev!LI73),".",LitRev!LI73)</f>
        <v>.</v>
      </c>
      <c r="LJ73" s="25" t="str">
        <f>IF(ISBLANK(LitRev!LJ73),".",LitRev!LJ73)</f>
        <v>.</v>
      </c>
      <c r="LK73" s="25" t="str">
        <f>IF(ISBLANK(LitRev!LK73),".",LitRev!LK73)</f>
        <v>.</v>
      </c>
      <c r="LL73" s="25" t="str">
        <f>IF(ISBLANK(LitRev!LL73),".",LitRev!LL73)</f>
        <v>.</v>
      </c>
      <c r="LM73" s="25" t="str">
        <f>IF(ISBLANK(LitRev!LM73),".",LitRev!LM73)</f>
        <v>.</v>
      </c>
      <c r="LN73" s="25" t="str">
        <f>IF(ISBLANK(LitRev!LN73),".",LitRev!LN73)</f>
        <v>.</v>
      </c>
      <c r="LO73" s="25" t="str">
        <f>IF(ISBLANK(LitRev!LO73),".",LitRev!LO73)</f>
        <v>.</v>
      </c>
      <c r="LP73" s="25" t="str">
        <f>IF(ISBLANK(LitRev!LP73),".",LitRev!LP73)</f>
        <v>.</v>
      </c>
      <c r="LQ73" s="25" t="str">
        <f>IF(ISBLANK(LitRev!LQ73),".",LitRev!LQ73)</f>
        <v>.</v>
      </c>
      <c r="LR73" s="25" t="str">
        <f>IF(ISBLANK(LitRev!LR73),".",LitRev!LR73)</f>
        <v>.</v>
      </c>
      <c r="LS73" s="25" t="str">
        <f>IF(ISBLANK(LitRev!LS73),".",LitRev!LS73)</f>
        <v>.</v>
      </c>
      <c r="LT73" s="25" t="str">
        <f>IF(ISBLANK(LitRev!LT73),".",LitRev!LT73)</f>
        <v>.</v>
      </c>
      <c r="LU73" s="25" t="str">
        <f>IF(ISBLANK(LitRev!LU73),".",LitRev!LU73)</f>
        <v>.</v>
      </c>
      <c r="LV73" s="25" t="str">
        <f>IF(ISBLANK(LitRev!LV73),".",LitRev!LV73)</f>
        <v>.</v>
      </c>
      <c r="LW73" s="25" t="str">
        <f>IF(ISBLANK(LitRev!LW73),".",LitRev!LW73)</f>
        <v>.</v>
      </c>
      <c r="LX73" s="25" t="str">
        <f>IF(ISBLANK(LitRev!LX73),".",LitRev!LX73)</f>
        <v>.</v>
      </c>
      <c r="LY73" s="25" t="str">
        <f>IF(ISBLANK(LitRev!LY73),".",LitRev!LY73)</f>
        <v>.</v>
      </c>
      <c r="LZ73" s="25" t="str">
        <f>IF(ISBLANK(LitRev!LZ73),".",LitRev!LZ73)</f>
        <v>.</v>
      </c>
      <c r="MA73" s="25" t="str">
        <f>IF(ISBLANK(LitRev!MA73),".",LitRev!MA73)</f>
        <v>.</v>
      </c>
      <c r="MB73" s="25" t="str">
        <f>IF(ISBLANK(LitRev!MB73),".",LitRev!MB73)</f>
        <v>.</v>
      </c>
      <c r="MC73" s="25" t="str">
        <f>IF(ISBLANK(LitRev!MC73),".",LitRev!MC73)</f>
        <v>.</v>
      </c>
      <c r="MD73" s="25" t="str">
        <f>IF(ISBLANK(LitRev!MD73),".",LitRev!MD73)</f>
        <v>.</v>
      </c>
      <c r="ME73" s="25" t="str">
        <f>IF(ISBLANK(LitRev!ME73),".",LitRev!ME73)</f>
        <v>.</v>
      </c>
      <c r="MF73" s="25" t="str">
        <f>IF(ISBLANK(LitRev!MF73),".",LitRev!MF73)</f>
        <v>.</v>
      </c>
      <c r="MG73" s="25" t="str">
        <f>IF(ISBLANK(LitRev!MG73),".",LitRev!MG73)</f>
        <v>.</v>
      </c>
      <c r="MH73" s="25" t="str">
        <f>IF(ISBLANK(LitRev!MH73),".",LitRev!MH73)</f>
        <v>.</v>
      </c>
      <c r="MI73" s="25" t="str">
        <f>IF(ISBLANK(LitRev!MI73),".",LitRev!MI73)</f>
        <v>.</v>
      </c>
      <c r="MJ73" s="25" t="str">
        <f>IF(ISBLANK(LitRev!MJ73),".",LitRev!MJ73)</f>
        <v>.</v>
      </c>
      <c r="MK73" s="25" t="str">
        <f>IF(ISBLANK(LitRev!MK73),".",LitRev!MK73)</f>
        <v>.</v>
      </c>
      <c r="ML73" s="25" t="str">
        <f>IF(ISBLANK(LitRev!ML73),".",LitRev!ML73)</f>
        <v>.</v>
      </c>
      <c r="MM73" s="25" t="str">
        <f>IF(ISBLANK(LitRev!MM73),".",LitRev!MM73)</f>
        <v>.</v>
      </c>
      <c r="MN73" s="25" t="str">
        <f>IF(ISBLANK(LitRev!MN73),".",LitRev!MN73)</f>
        <v>.</v>
      </c>
      <c r="MO73" s="25" t="str">
        <f>IF(ISBLANK(LitRev!MO73),".",LitRev!MO73)</f>
        <v>.</v>
      </c>
      <c r="MP73" s="25" t="str">
        <f>IF(ISBLANK(LitRev!MP73),".",LitRev!MP73)</f>
        <v>.</v>
      </c>
      <c r="MQ73" s="25" t="str">
        <f>IF(ISBLANK(LitRev!MQ73),".",LitRev!MQ73)</f>
        <v>.</v>
      </c>
      <c r="MR73" s="25" t="str">
        <f>IF(ISBLANK(LitRev!MR73),".",LitRev!MR73)</f>
        <v>.</v>
      </c>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5"/>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5"/>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5"/>
      <c r="RK73" s="25"/>
      <c r="RL73" s="25"/>
      <c r="RM73" s="25"/>
      <c r="RN73" s="25"/>
      <c r="RO73" s="25"/>
    </row>
    <row r="74" spans="1:483" x14ac:dyDescent="0.25">
      <c r="A74" s="36"/>
      <c r="C74" s="25" t="str">
        <f>IF(ISBLANK(LitRev!C74),".",LitRev!C74)</f>
        <v>.</v>
      </c>
      <c r="D74" s="25" t="str">
        <f>IF(ISBLANK(LitRev!D74),".",LitRev!D74)</f>
        <v>.</v>
      </c>
      <c r="E74" s="25" t="str">
        <f>IF(ISBLANK(LitRev!E74),".",LitRev!E74)</f>
        <v>.</v>
      </c>
      <c r="F74" s="25" t="str">
        <f>IF(ISBLANK(LitRev!F74),".",LitRev!F74)</f>
        <v>.</v>
      </c>
      <c r="G74" s="25" t="str">
        <f>IF(ISBLANK(LitRev!G74),".",LitRev!G74)</f>
        <v>.</v>
      </c>
      <c r="H74" s="25" t="str">
        <f>IF(ISBLANK(LitRev!H74),".",LitRev!H74)</f>
        <v>.</v>
      </c>
      <c r="I74" s="25" t="str">
        <f>IF(ISBLANK(LitRev!I74),".",LitRev!I74)</f>
        <v>.</v>
      </c>
      <c r="J74" s="25" t="str">
        <f>IF(ISBLANK(LitRev!J74),".",LitRev!J74)</f>
        <v>.</v>
      </c>
      <c r="K74" s="25" t="str">
        <f>IF(ISBLANK(LitRev!K74),".",LitRev!K74)</f>
        <v>.</v>
      </c>
      <c r="L74" s="25" t="str">
        <f>IF(ISBLANK(LitRev!L74),".",LitRev!L74)</f>
        <v>.</v>
      </c>
      <c r="M74" s="25" t="str">
        <f>IF(ISBLANK(LitRev!M74),".",LitRev!M74)</f>
        <v>.</v>
      </c>
      <c r="N74" s="25" t="str">
        <f>IF(ISBLANK(LitRev!N74),".",LitRev!N74)</f>
        <v>.</v>
      </c>
      <c r="O74" s="25" t="str">
        <f>IF(ISBLANK(LitRev!O74),".",LitRev!O74)</f>
        <v>.</v>
      </c>
      <c r="P74" s="25" t="str">
        <f>IF(ISBLANK(LitRev!P74),".",LitRev!P74)</f>
        <v>.</v>
      </c>
      <c r="Q74" s="25" t="str">
        <f>IF(ISBLANK(LitRev!Q74),".",LitRev!Q74)</f>
        <v>.</v>
      </c>
      <c r="R74" s="25" t="str">
        <f>IF(ISBLANK(LitRev!R74),".",LitRev!R74)</f>
        <v>.</v>
      </c>
      <c r="S74" s="25" t="str">
        <f>IF(ISBLANK(LitRev!S74),".",LitRev!S74)</f>
        <v>.</v>
      </c>
      <c r="T74" s="25" t="str">
        <f>IF(ISBLANK(LitRev!T74),".",LitRev!T74)</f>
        <v>.</v>
      </c>
      <c r="U74" s="25" t="str">
        <f>IF(ISBLANK(LitRev!U74),".",LitRev!U74)</f>
        <v>.</v>
      </c>
      <c r="V74" s="25" t="str">
        <f>IF(ISBLANK(LitRev!V74),".",LitRev!V74)</f>
        <v>.</v>
      </c>
      <c r="W74" s="25" t="str">
        <f>IF(ISBLANK(LitRev!W74),".",LitRev!W74)</f>
        <v>.</v>
      </c>
      <c r="X74" s="25" t="str">
        <f>IF(ISBLANK(LitRev!X74),".",LitRev!X74)</f>
        <v>.</v>
      </c>
      <c r="Y74" s="25" t="str">
        <f>IF(ISBLANK(LitRev!Y74),".",LitRev!Y74)</f>
        <v>.</v>
      </c>
      <c r="Z74" s="25" t="str">
        <f>IF(ISBLANK(LitRev!Z74),".",LitRev!Z74)</f>
        <v>.</v>
      </c>
      <c r="AA74" s="25" t="str">
        <f>IF(ISBLANK(LitRev!AA74),".",LitRev!AA74)</f>
        <v>.</v>
      </c>
      <c r="AB74" s="25" t="str">
        <f>IF(ISBLANK(LitRev!AB74),".",LitRev!AB74)</f>
        <v>.</v>
      </c>
      <c r="AC74" s="25" t="str">
        <f>IF(ISBLANK(LitRev!AC74),".",LitRev!AC74)</f>
        <v>.</v>
      </c>
      <c r="AD74" s="25" t="str">
        <f>IF(ISBLANK(LitRev!AD74),".",LitRev!AD74)</f>
        <v>.</v>
      </c>
      <c r="AE74" s="25" t="str">
        <f>IF(ISBLANK(LitRev!AE74),".",LitRev!AE74)</f>
        <v>.</v>
      </c>
      <c r="AF74" s="25" t="str">
        <f>IF(ISBLANK(LitRev!AF74),".",LitRev!AF74)</f>
        <v>.</v>
      </c>
      <c r="AG74" s="25" t="str">
        <f>IF(ISBLANK(LitRev!AG74),".",LitRev!AG74)</f>
        <v>.</v>
      </c>
      <c r="AH74" s="25" t="str">
        <f>IF(ISBLANK(LitRev!AH74),".",LitRev!AH74)</f>
        <v>.</v>
      </c>
      <c r="AI74" s="25" t="str">
        <f>IF(ISBLANK(LitRev!AI74),".",LitRev!AI74)</f>
        <v>.</v>
      </c>
      <c r="AJ74" s="25" t="str">
        <f>IF(ISBLANK(LitRev!AJ74),".",LitRev!AJ74)</f>
        <v>.</v>
      </c>
      <c r="AK74" s="25" t="str">
        <f>IF(ISBLANK(LitRev!AK74),".",LitRev!AK74)</f>
        <v>.</v>
      </c>
      <c r="AL74" s="25" t="str">
        <f>IF(ISBLANK(LitRev!AL74),".",LitRev!AL74)</f>
        <v>.</v>
      </c>
      <c r="AM74" s="25" t="str">
        <f>IF(ISBLANK(LitRev!AM74),".",LitRev!AM74)</f>
        <v>.</v>
      </c>
      <c r="AN74" s="25" t="str">
        <f>IF(ISBLANK(LitRev!AN74),".",LitRev!AN74)</f>
        <v>.</v>
      </c>
      <c r="AO74" s="25" t="str">
        <f>IF(ISBLANK(LitRev!AO74),".",LitRev!AO74)</f>
        <v>.</v>
      </c>
      <c r="AP74" s="25" t="str">
        <f>IF(ISBLANK(LitRev!AP74),".",LitRev!AP74)</f>
        <v>.</v>
      </c>
      <c r="AQ74" s="25" t="str">
        <f>IF(ISBLANK(LitRev!AQ74),".",LitRev!AQ74)</f>
        <v>.</v>
      </c>
      <c r="AR74" s="25" t="str">
        <f>IF(ISBLANK(LitRev!AR74),".",LitRev!AR74)</f>
        <v>.</v>
      </c>
      <c r="AS74" s="25" t="str">
        <f>IF(ISBLANK(LitRev!AS74),".",LitRev!AS74)</f>
        <v>.</v>
      </c>
      <c r="AT74" s="25" t="str">
        <f>IF(ISBLANK(LitRev!AT74),".",LitRev!AT74)</f>
        <v>.</v>
      </c>
      <c r="AU74" s="25" t="str">
        <f>IF(ISBLANK(LitRev!AU74),".",LitRev!AU74)</f>
        <v>.</v>
      </c>
      <c r="AV74" s="25" t="str">
        <f>IF(ISBLANK(LitRev!AV74),".",LitRev!AV74)</f>
        <v>.</v>
      </c>
      <c r="AW74" s="25" t="str">
        <f>IF(ISBLANK(LitRev!AW74),".",LitRev!AW74)</f>
        <v>.</v>
      </c>
      <c r="AX74" s="25" t="str">
        <f>IF(ISBLANK(LitRev!AX74),".",LitRev!AX74)</f>
        <v>.</v>
      </c>
      <c r="AY74" s="25" t="str">
        <f>IF(ISBLANK(LitRev!AY74),".",LitRev!AY74)</f>
        <v>.</v>
      </c>
      <c r="AZ74" s="25" t="str">
        <f>IF(ISBLANK(LitRev!AZ74),".",LitRev!AZ74)</f>
        <v>.</v>
      </c>
      <c r="BA74" s="25" t="str">
        <f>IF(ISBLANK(LitRev!BA74),".",LitRev!BA74)</f>
        <v>.</v>
      </c>
      <c r="BB74" s="25" t="str">
        <f>IF(ISBLANK(LitRev!BB74),".",LitRev!BB74)</f>
        <v>.</v>
      </c>
      <c r="BC74" s="25" t="str">
        <f>IF(ISBLANK(LitRev!BC74),".",LitRev!BC74)</f>
        <v>.</v>
      </c>
      <c r="BD74" s="25" t="str">
        <f>IF(ISBLANK(LitRev!BD74),".",LitRev!BD74)</f>
        <v>.</v>
      </c>
      <c r="BE74" s="25" t="str">
        <f>IF(ISBLANK(LitRev!BE74),".",LitRev!BE74)</f>
        <v>.</v>
      </c>
      <c r="BF74" s="25" t="str">
        <f>IF(ISBLANK(LitRev!BF74),".",LitRev!BF74)</f>
        <v>.</v>
      </c>
      <c r="BG74" s="25" t="str">
        <f>IF(ISBLANK(LitRev!BG74),".",LitRev!BG74)</f>
        <v>.</v>
      </c>
      <c r="BH74" s="25" t="str">
        <f>IF(ISBLANK(LitRev!BH74),".",LitRev!BH74)</f>
        <v>.</v>
      </c>
      <c r="BI74" s="25" t="str">
        <f>IF(ISBLANK(LitRev!BI74),".",LitRev!BI74)</f>
        <v>.</v>
      </c>
      <c r="BJ74" s="25" t="str">
        <f>IF(ISBLANK(LitRev!BJ74),".",LitRev!BJ74)</f>
        <v>.</v>
      </c>
      <c r="BK74" s="25" t="str">
        <f>IF(ISBLANK(LitRev!BK74),".",LitRev!BK74)</f>
        <v>.</v>
      </c>
      <c r="BL74" s="25" t="str">
        <f>IF(ISBLANK(LitRev!BL74),".",LitRev!BL74)</f>
        <v>.</v>
      </c>
      <c r="BM74" s="25" t="str">
        <f>IF(ISBLANK(LitRev!BM74),".",LitRev!BM74)</f>
        <v>.</v>
      </c>
      <c r="BN74" s="25" t="str">
        <f>IF(ISBLANK(LitRev!BN74),".",LitRev!BN74)</f>
        <v>.</v>
      </c>
      <c r="BO74" s="25" t="str">
        <f>IF(ISBLANK(LitRev!BO74),".",LitRev!BO74)</f>
        <v>.</v>
      </c>
      <c r="BP74" s="25" t="str">
        <f>IF(ISBLANK(LitRev!BP74),".",LitRev!BP74)</f>
        <v>.</v>
      </c>
      <c r="BQ74" s="25" t="str">
        <f>IF(ISBLANK(LitRev!BQ74),".",LitRev!BQ74)</f>
        <v>.</v>
      </c>
      <c r="BR74" s="25" t="str">
        <f>IF(ISBLANK(LitRev!BR74),".",LitRev!BR74)</f>
        <v>.</v>
      </c>
      <c r="BS74" s="25" t="str">
        <f>IF(ISBLANK(LitRev!BS74),".",LitRev!BS74)</f>
        <v>.</v>
      </c>
      <c r="BT74" s="25" t="str">
        <f>IF(ISBLANK(LitRev!BT74),".",LitRev!BT74)</f>
        <v>.</v>
      </c>
      <c r="BU74" s="25" t="str">
        <f>IF(ISBLANK(LitRev!BU74),".",LitRev!BU74)</f>
        <v>.</v>
      </c>
      <c r="BV74" s="25" t="str">
        <f>IF(ISBLANK(LitRev!BV74),".",LitRev!BV74)</f>
        <v>.</v>
      </c>
      <c r="BW74" s="25" t="str">
        <f>IF(ISBLANK(LitRev!BW74),".",LitRev!BW74)</f>
        <v>.</v>
      </c>
      <c r="BX74" s="25" t="str">
        <f>IF(ISBLANK(LitRev!BX74),".",LitRev!BX74)</f>
        <v>.</v>
      </c>
      <c r="BY74" s="25" t="str">
        <f>IF(ISBLANK(LitRev!BY74),".",LitRev!BY74)</f>
        <v>.</v>
      </c>
      <c r="BZ74" s="25" t="str">
        <f>IF(ISBLANK(LitRev!BZ74),".",LitRev!BZ74)</f>
        <v>.</v>
      </c>
      <c r="CA74" s="25" t="str">
        <f>IF(ISBLANK(LitRev!CA74),".",LitRev!CA74)</f>
        <v>.</v>
      </c>
      <c r="CB74" s="25" t="str">
        <f>IF(ISBLANK(LitRev!CB74),".",LitRev!CB74)</f>
        <v>.</v>
      </c>
      <c r="CC74" s="25" t="str">
        <f>IF(ISBLANK(LitRev!CC74),".",LitRev!CC74)</f>
        <v>.</v>
      </c>
      <c r="CD74" s="25" t="str">
        <f>IF(ISBLANK(LitRev!CD74),".",LitRev!CD74)</f>
        <v>.</v>
      </c>
      <c r="CE74" s="25" t="str">
        <f>IF(ISBLANK(LitRev!CE74),".",LitRev!CE74)</f>
        <v>.</v>
      </c>
      <c r="CF74" s="25" t="str">
        <f>IF(ISBLANK(LitRev!CF74),".",LitRev!CF74)</f>
        <v>.</v>
      </c>
      <c r="CG74" s="25" t="str">
        <f>IF(ISBLANK(LitRev!CG74),".",LitRev!CG74)</f>
        <v>.</v>
      </c>
      <c r="CH74" s="25" t="str">
        <f>IF(ISBLANK(LitRev!CH74),".",LitRev!CH74)</f>
        <v>.</v>
      </c>
      <c r="CI74" s="25" t="str">
        <f>IF(ISBLANK(LitRev!CI74),".",LitRev!CI74)</f>
        <v>.</v>
      </c>
      <c r="CJ74" s="25" t="str">
        <f>IF(ISBLANK(LitRev!CJ74),".",LitRev!CJ74)</f>
        <v>.</v>
      </c>
      <c r="CK74" s="25" t="str">
        <f>IF(ISBLANK(LitRev!CK74),".",LitRev!CK74)</f>
        <v>.</v>
      </c>
      <c r="CL74" s="25" t="str">
        <f>IF(ISBLANK(LitRev!CL74),".",LitRev!CL74)</f>
        <v>.</v>
      </c>
      <c r="CM74" s="25" t="str">
        <f>IF(ISBLANK(LitRev!CM74),".",LitRev!CM74)</f>
        <v>.</v>
      </c>
      <c r="CN74" s="25" t="str">
        <f>IF(ISBLANK(LitRev!CN74),".",LitRev!CN74)</f>
        <v>.</v>
      </c>
      <c r="CO74" s="25" t="str">
        <f>IF(ISBLANK(LitRev!CO74),".",LitRev!CO74)</f>
        <v>.</v>
      </c>
      <c r="CP74" s="25" t="str">
        <f>IF(ISBLANK(LitRev!CP74),".",LitRev!CP74)</f>
        <v>.</v>
      </c>
      <c r="CQ74" s="25" t="str">
        <f>IF(ISBLANK(LitRev!CQ74),".",LitRev!CQ74)</f>
        <v>.</v>
      </c>
      <c r="CR74" s="25" t="str">
        <f>IF(ISBLANK(LitRev!CR74),".",LitRev!CR74)</f>
        <v>.</v>
      </c>
      <c r="CS74" s="25" t="str">
        <f>IF(ISBLANK(LitRev!CS74),".",LitRev!CS74)</f>
        <v>.</v>
      </c>
      <c r="CT74" s="25" t="str">
        <f>IF(ISBLANK(LitRev!CT74),".",LitRev!CT74)</f>
        <v>.</v>
      </c>
      <c r="CU74" s="25" t="str">
        <f>IF(ISBLANK(LitRev!CU74),".",LitRev!CU74)</f>
        <v>.</v>
      </c>
      <c r="CV74" s="25" t="str">
        <f>IF(ISBLANK(LitRev!CV74),".",LitRev!CV74)</f>
        <v>.</v>
      </c>
      <c r="CW74" s="25" t="str">
        <f>IF(ISBLANK(LitRev!CW74),".",LitRev!CW74)</f>
        <v>.</v>
      </c>
      <c r="CX74" s="25" t="str">
        <f>IF(ISBLANK(LitRev!CX74),".",LitRev!CX74)</f>
        <v>.</v>
      </c>
      <c r="CY74" s="25" t="str">
        <f>IF(ISBLANK(LitRev!CY74),".",LitRev!CY74)</f>
        <v>.</v>
      </c>
      <c r="CZ74" s="25" t="str">
        <f>IF(ISBLANK(LitRev!CZ74),".",LitRev!CZ74)</f>
        <v>.</v>
      </c>
      <c r="DA74" s="25" t="str">
        <f>IF(ISBLANK(LitRev!DA74),".",LitRev!DA74)</f>
        <v>.</v>
      </c>
      <c r="DB74" s="25" t="str">
        <f>IF(ISBLANK(LitRev!DB74),".",LitRev!DB74)</f>
        <v>.</v>
      </c>
      <c r="DC74" s="25" t="str">
        <f>IF(ISBLANK(LitRev!DC74),".",LitRev!DC74)</f>
        <v>.</v>
      </c>
      <c r="DD74" s="25" t="str">
        <f>IF(ISBLANK(LitRev!DD74),".",LitRev!DD74)</f>
        <v>.</v>
      </c>
      <c r="DE74" s="25" t="str">
        <f>IF(ISBLANK(LitRev!DE74),".",LitRev!DE74)</f>
        <v>.</v>
      </c>
      <c r="DF74" s="25" t="str">
        <f>IF(ISBLANK(LitRev!DF74),".",LitRev!DF74)</f>
        <v>.</v>
      </c>
      <c r="DG74" s="25" t="str">
        <f>IF(ISBLANK(LitRev!DG74),".",LitRev!DG74)</f>
        <v>.</v>
      </c>
      <c r="DH74" s="25" t="str">
        <f>IF(ISBLANK(LitRev!DH74),".",LitRev!DH74)</f>
        <v>.</v>
      </c>
      <c r="DI74" s="25" t="str">
        <f>IF(ISBLANK(LitRev!DI74),".",LitRev!DI74)</f>
        <v>.</v>
      </c>
      <c r="DJ74" s="25" t="str">
        <f>IF(ISBLANK(LitRev!DJ74),".",LitRev!DJ74)</f>
        <v>.</v>
      </c>
      <c r="DK74" s="25" t="str">
        <f>IF(ISBLANK(LitRev!DK74),".",LitRev!DK74)</f>
        <v>.</v>
      </c>
      <c r="DL74" s="25" t="str">
        <f>IF(ISBLANK(LitRev!DL74),".",LitRev!DL74)</f>
        <v>.</v>
      </c>
      <c r="DM74" s="25" t="str">
        <f>IF(ISBLANK(LitRev!DM74),".",LitRev!DM74)</f>
        <v>.</v>
      </c>
      <c r="DN74" s="25" t="str">
        <f>IF(ISBLANK(LitRev!DN74),".",LitRev!DN74)</f>
        <v>.</v>
      </c>
      <c r="DO74" s="25" t="str">
        <f>IF(ISBLANK(LitRev!DO74),".",LitRev!DO74)</f>
        <v>.</v>
      </c>
      <c r="DP74" s="25" t="str">
        <f>IF(ISBLANK(LitRev!DP74),".",LitRev!DP74)</f>
        <v>.</v>
      </c>
      <c r="DQ74" s="25" t="str">
        <f>IF(ISBLANK(LitRev!DQ74),".",LitRev!DQ74)</f>
        <v>.</v>
      </c>
      <c r="DR74" s="25" t="str">
        <f>IF(ISBLANK(LitRev!DR74),".",LitRev!DR74)</f>
        <v>.</v>
      </c>
      <c r="DS74" s="25" t="str">
        <f>IF(ISBLANK(LitRev!DS74),".",LitRev!DS74)</f>
        <v>.</v>
      </c>
      <c r="DT74" s="25" t="str">
        <f>IF(ISBLANK(LitRev!DT74),".",LitRev!DT74)</f>
        <v>.</v>
      </c>
      <c r="DU74" s="25" t="str">
        <f>IF(ISBLANK(LitRev!DU74),".",LitRev!DU74)</f>
        <v>.</v>
      </c>
      <c r="DV74" s="25" t="str">
        <f>IF(ISBLANK(LitRev!DV74),".",LitRev!DV74)</f>
        <v>.</v>
      </c>
      <c r="DW74" s="25" t="str">
        <f>IF(ISBLANK(LitRev!DW74),".",LitRev!DW74)</f>
        <v>.</v>
      </c>
      <c r="DX74" s="25" t="str">
        <f>IF(ISBLANK(LitRev!DX74),".",LitRev!DX74)</f>
        <v>.</v>
      </c>
      <c r="DY74" s="25" t="str">
        <f>IF(ISBLANK(LitRev!DY74),".",LitRev!DY74)</f>
        <v>.</v>
      </c>
      <c r="DZ74" s="25" t="str">
        <f>IF(ISBLANK(LitRev!DZ74),".",LitRev!DZ74)</f>
        <v>.</v>
      </c>
      <c r="EA74" s="25" t="str">
        <f>IF(ISBLANK(LitRev!EA74),".",LitRev!EA74)</f>
        <v>.</v>
      </c>
      <c r="EB74" s="25" t="str">
        <f>IF(ISBLANK(LitRev!EB74),".",LitRev!EB74)</f>
        <v>.</v>
      </c>
      <c r="EC74" s="25" t="str">
        <f>IF(ISBLANK(LitRev!EC74),".",LitRev!EC74)</f>
        <v>.</v>
      </c>
      <c r="ED74" s="25" t="str">
        <f>IF(ISBLANK(LitRev!ED74),".",LitRev!ED74)</f>
        <v>.</v>
      </c>
      <c r="EE74" s="25" t="str">
        <f>IF(ISBLANK(LitRev!EE74),".",LitRev!EE74)</f>
        <v>.</v>
      </c>
      <c r="EF74" s="25" t="str">
        <f>IF(ISBLANK(LitRev!EF74),".",LitRev!EF74)</f>
        <v>.</v>
      </c>
      <c r="EG74" s="25" t="str">
        <f>IF(ISBLANK(LitRev!EG74),".",LitRev!EG74)</f>
        <v>.</v>
      </c>
      <c r="EH74" s="25" t="str">
        <f>IF(ISBLANK(LitRev!EH74),".",LitRev!EH74)</f>
        <v>.</v>
      </c>
      <c r="EI74" s="25" t="str">
        <f>IF(ISBLANK(LitRev!EI74),".",LitRev!EI74)</f>
        <v>.</v>
      </c>
      <c r="EJ74" s="25" t="str">
        <f>IF(ISBLANK(LitRev!EJ74),".",LitRev!EJ74)</f>
        <v>.</v>
      </c>
      <c r="EK74" s="25" t="str">
        <f>IF(ISBLANK(LitRev!EK74),".",LitRev!EK74)</f>
        <v>.</v>
      </c>
      <c r="EL74" s="25" t="str">
        <f>IF(ISBLANK(LitRev!EL74),".",LitRev!EL74)</f>
        <v>.</v>
      </c>
      <c r="EM74" s="25" t="str">
        <f>IF(ISBLANK(LitRev!EM74),".",LitRev!EM74)</f>
        <v>.</v>
      </c>
      <c r="EN74" s="25" t="str">
        <f>IF(ISBLANK(LitRev!EN74),".",LitRev!EN74)</f>
        <v>.</v>
      </c>
      <c r="EO74" s="25" t="str">
        <f>IF(ISBLANK(LitRev!EO74),".",LitRev!EO74)</f>
        <v>.</v>
      </c>
      <c r="EP74" s="25" t="str">
        <f>IF(ISBLANK(LitRev!EP74),".",LitRev!EP74)</f>
        <v>.</v>
      </c>
      <c r="EQ74" s="25" t="str">
        <f>IF(ISBLANK(LitRev!EQ74),".",LitRev!EQ74)</f>
        <v>.</v>
      </c>
      <c r="ER74" s="25" t="str">
        <f>IF(ISBLANK(LitRev!ER74),".",LitRev!ER74)</f>
        <v>.</v>
      </c>
      <c r="ES74" s="25" t="str">
        <f>IF(ISBLANK(LitRev!ES74),".",LitRev!ES74)</f>
        <v>.</v>
      </c>
      <c r="ET74" s="25" t="str">
        <f>IF(ISBLANK(LitRev!ET74),".",LitRev!ET74)</f>
        <v>.</v>
      </c>
      <c r="EU74" s="25" t="str">
        <f>IF(ISBLANK(LitRev!EU74),".",LitRev!EU74)</f>
        <v>.</v>
      </c>
      <c r="EV74" s="25" t="str">
        <f>IF(ISBLANK(LitRev!EV74),".",LitRev!EV74)</f>
        <v>.</v>
      </c>
      <c r="EW74" s="25" t="str">
        <f>IF(ISBLANK(LitRev!EW74),".",LitRev!EW74)</f>
        <v>.</v>
      </c>
      <c r="EX74" s="25" t="str">
        <f>IF(ISBLANK(LitRev!EX74),".",LitRev!EX74)</f>
        <v>.</v>
      </c>
      <c r="EY74" s="25" t="str">
        <f>IF(ISBLANK(LitRev!EY74),".",LitRev!EY74)</f>
        <v>.</v>
      </c>
      <c r="EZ74" s="25" t="str">
        <f>IF(ISBLANK(LitRev!EZ74),".",LitRev!EZ74)</f>
        <v>.</v>
      </c>
      <c r="FA74" s="25" t="str">
        <f>IF(ISBLANK(LitRev!FA74),".",LitRev!FA74)</f>
        <v>.</v>
      </c>
      <c r="FB74" s="25" t="str">
        <f>IF(ISBLANK(LitRev!FB74),".",LitRev!FB74)</f>
        <v>.</v>
      </c>
      <c r="FC74" s="25" t="str">
        <f>IF(ISBLANK(LitRev!FC74),".",LitRev!FC74)</f>
        <v>.</v>
      </c>
      <c r="FD74" s="25" t="str">
        <f>IF(ISBLANK(LitRev!FD74),".",LitRev!FD74)</f>
        <v>.</v>
      </c>
      <c r="FE74" s="25" t="str">
        <f>IF(ISBLANK(LitRev!FE74),".",LitRev!FE74)</f>
        <v>.</v>
      </c>
      <c r="FF74" s="25" t="str">
        <f>IF(ISBLANK(LitRev!FF74),".",LitRev!FF74)</f>
        <v>.</v>
      </c>
      <c r="FG74" s="25" t="str">
        <f>IF(ISBLANK(LitRev!FG74),".",LitRev!FG74)</f>
        <v>.</v>
      </c>
      <c r="FH74" s="25" t="str">
        <f>IF(ISBLANK(LitRev!FH74),".",LitRev!FH74)</f>
        <v>.</v>
      </c>
      <c r="FI74" s="25" t="str">
        <f>IF(ISBLANK(LitRev!FI74),".",LitRev!FI74)</f>
        <v>.</v>
      </c>
      <c r="FJ74" s="25" t="str">
        <f>IF(ISBLANK(LitRev!FJ74),".",LitRev!FJ74)</f>
        <v>.</v>
      </c>
      <c r="FK74" s="25" t="str">
        <f>IF(ISBLANK(LitRev!FK74),".",LitRev!FK74)</f>
        <v>.</v>
      </c>
      <c r="FL74" s="25" t="str">
        <f>IF(ISBLANK(LitRev!FL74),".",LitRev!FL74)</f>
        <v>.</v>
      </c>
      <c r="FM74" s="25" t="str">
        <f>IF(ISBLANK(LitRev!FM74),".",LitRev!FM74)</f>
        <v>.</v>
      </c>
      <c r="FN74" s="25" t="str">
        <f>IF(ISBLANK(LitRev!FN74),".",LitRev!FN74)</f>
        <v>.</v>
      </c>
      <c r="FO74" s="25" t="str">
        <f>IF(ISBLANK(LitRev!FO74),".",LitRev!FO74)</f>
        <v>.</v>
      </c>
      <c r="FP74" s="25" t="str">
        <f>IF(ISBLANK(LitRev!FP74),".",LitRev!FP74)</f>
        <v>.</v>
      </c>
      <c r="FQ74" s="25" t="str">
        <f>IF(ISBLANK(LitRev!FQ74),".",LitRev!FQ74)</f>
        <v>.</v>
      </c>
      <c r="FR74" s="25" t="str">
        <f>IF(ISBLANK(LitRev!FR74),".",LitRev!FR74)</f>
        <v>.</v>
      </c>
      <c r="FS74" s="25" t="str">
        <f>IF(ISBLANK(LitRev!FS74),".",LitRev!FS74)</f>
        <v>.</v>
      </c>
      <c r="FT74" s="25" t="str">
        <f>IF(ISBLANK(LitRev!FT74),".",LitRev!FT74)</f>
        <v>.</v>
      </c>
      <c r="FU74" s="25" t="str">
        <f>IF(ISBLANK(LitRev!FU74),".",LitRev!FU74)</f>
        <v>.</v>
      </c>
      <c r="FV74" s="25" t="str">
        <f>IF(ISBLANK(LitRev!FV74),".",LitRev!FV74)</f>
        <v>.</v>
      </c>
      <c r="FW74" s="25" t="str">
        <f>IF(ISBLANK(LitRev!FW74),".",LitRev!FW74)</f>
        <v>.</v>
      </c>
      <c r="FX74" s="25" t="str">
        <f>IF(ISBLANK(LitRev!FX74),".",LitRev!FX74)</f>
        <v>.</v>
      </c>
      <c r="FY74" s="25" t="str">
        <f>IF(ISBLANK(LitRev!FY74),".",LitRev!FY74)</f>
        <v>.</v>
      </c>
      <c r="FZ74" s="25" t="str">
        <f>IF(ISBLANK(LitRev!FZ74),".",LitRev!FZ74)</f>
        <v>.</v>
      </c>
      <c r="GA74" s="25" t="str">
        <f>IF(ISBLANK(LitRev!GA74),".",LitRev!GA74)</f>
        <v>.</v>
      </c>
      <c r="GB74" s="25" t="str">
        <f>IF(ISBLANK(LitRev!GB74),".",LitRev!GB74)</f>
        <v>.</v>
      </c>
      <c r="GC74" s="25" t="str">
        <f>IF(ISBLANK(LitRev!GC74),".",LitRev!GC74)</f>
        <v>.</v>
      </c>
      <c r="GD74" s="25" t="str">
        <f>IF(ISBLANK(LitRev!GD74),".",LitRev!GD74)</f>
        <v>.</v>
      </c>
      <c r="GE74" s="25" t="str">
        <f>IF(ISBLANK(LitRev!GE74),".",LitRev!GE74)</f>
        <v>.</v>
      </c>
      <c r="GF74" s="25" t="str">
        <f>IF(ISBLANK(LitRev!GF74),".",LitRev!GF74)</f>
        <v>.</v>
      </c>
      <c r="GG74" s="25" t="str">
        <f>IF(ISBLANK(LitRev!GG74),".",LitRev!GG74)</f>
        <v>.</v>
      </c>
      <c r="GH74" s="25" t="str">
        <f>IF(ISBLANK(LitRev!GH74),".",LitRev!GH74)</f>
        <v>.</v>
      </c>
      <c r="GI74" s="25" t="str">
        <f>IF(ISBLANK(LitRev!GI74),".",LitRev!GI74)</f>
        <v>.</v>
      </c>
      <c r="GJ74" s="25" t="str">
        <f>IF(ISBLANK(LitRev!GJ74),".",LitRev!GJ74)</f>
        <v>.</v>
      </c>
      <c r="GK74" s="25" t="str">
        <f>IF(ISBLANK(LitRev!GK74),".",LitRev!GK74)</f>
        <v>.</v>
      </c>
      <c r="GL74" s="25" t="str">
        <f>IF(ISBLANK(LitRev!GL74),".",LitRev!GL74)</f>
        <v>.</v>
      </c>
      <c r="GM74" s="25" t="str">
        <f>IF(ISBLANK(LitRev!GM74),".",LitRev!GM74)</f>
        <v>.</v>
      </c>
      <c r="GN74" s="25" t="str">
        <f>IF(ISBLANK(LitRev!GN74),".",LitRev!GN74)</f>
        <v>.</v>
      </c>
      <c r="GO74" s="25" t="str">
        <f>IF(ISBLANK(LitRev!GO74),".",LitRev!GO74)</f>
        <v>.</v>
      </c>
      <c r="GP74" s="25" t="str">
        <f>IF(ISBLANK(LitRev!GP74),".",LitRev!GP74)</f>
        <v>.</v>
      </c>
      <c r="GQ74" s="25" t="str">
        <f>IF(ISBLANK(LitRev!GQ74),".",LitRev!GQ74)</f>
        <v>.</v>
      </c>
      <c r="GR74" s="25" t="str">
        <f>IF(ISBLANK(LitRev!GR74),".",LitRev!GR74)</f>
        <v>.</v>
      </c>
      <c r="GS74" s="25" t="str">
        <f>IF(ISBLANK(LitRev!GS74),".",LitRev!GS74)</f>
        <v>.</v>
      </c>
      <c r="GT74" s="25" t="str">
        <f>IF(ISBLANK(LitRev!GT74),".",LitRev!GT74)</f>
        <v>.</v>
      </c>
      <c r="GU74" s="25" t="str">
        <f>IF(ISBLANK(LitRev!GU74),".",LitRev!GU74)</f>
        <v>.</v>
      </c>
      <c r="GV74" s="25" t="str">
        <f>IF(ISBLANK(LitRev!GV74),".",LitRev!GV74)</f>
        <v>.</v>
      </c>
      <c r="GW74" s="25" t="str">
        <f>IF(ISBLANK(LitRev!GW74),".",LitRev!GW74)</f>
        <v>.</v>
      </c>
      <c r="GX74" s="25" t="str">
        <f>IF(ISBLANK(LitRev!GX74),".",LitRev!GX74)</f>
        <v>.</v>
      </c>
      <c r="GY74" s="25" t="str">
        <f>IF(ISBLANK(LitRev!GY74),".",LitRev!GY74)</f>
        <v>.</v>
      </c>
      <c r="GZ74" s="25" t="str">
        <f>IF(ISBLANK(LitRev!GZ74),".",LitRev!GZ74)</f>
        <v>.</v>
      </c>
      <c r="HA74" s="25" t="str">
        <f>IF(ISBLANK(LitRev!HA74),".",LitRev!HA74)</f>
        <v>.</v>
      </c>
      <c r="HB74" s="25" t="str">
        <f>IF(ISBLANK(LitRev!HB74),".",LitRev!HB74)</f>
        <v>.</v>
      </c>
      <c r="HC74" s="25" t="str">
        <f>IF(ISBLANK(LitRev!HC74),".",LitRev!HC74)</f>
        <v>.</v>
      </c>
      <c r="HD74" s="25" t="str">
        <f>IF(ISBLANK(LitRev!HD74),".",LitRev!HD74)</f>
        <v>.</v>
      </c>
      <c r="HE74" s="25" t="str">
        <f>IF(ISBLANK(LitRev!HE74),".",LitRev!HE74)</f>
        <v>.</v>
      </c>
      <c r="HF74" s="25" t="str">
        <f>IF(ISBLANK(LitRev!HF74),".",LitRev!HF74)</f>
        <v>.</v>
      </c>
      <c r="HG74" s="25" t="str">
        <f>IF(ISBLANK(LitRev!HG74),".",LitRev!HG74)</f>
        <v>.</v>
      </c>
      <c r="HH74" s="25" t="str">
        <f>IF(ISBLANK(LitRev!HH74),".",LitRev!HH74)</f>
        <v>.</v>
      </c>
      <c r="HI74" s="25" t="str">
        <f>IF(ISBLANK(LitRev!HI74),".",LitRev!HI74)</f>
        <v>.</v>
      </c>
      <c r="HJ74" s="25" t="str">
        <f>IF(ISBLANK(LitRev!HJ74),".",LitRev!HJ74)</f>
        <v>.</v>
      </c>
      <c r="HK74" s="25" t="str">
        <f>IF(ISBLANK(LitRev!HK74),".",LitRev!HK74)</f>
        <v>.</v>
      </c>
      <c r="HL74" s="25" t="str">
        <f>IF(ISBLANK(LitRev!HL74),".",LitRev!HL74)</f>
        <v>.</v>
      </c>
      <c r="HM74" s="25" t="str">
        <f>IF(ISBLANK(LitRev!HM74),".",LitRev!HM74)</f>
        <v>.</v>
      </c>
      <c r="HN74" s="25" t="str">
        <f>IF(ISBLANK(LitRev!HN74),".",LitRev!HN74)</f>
        <v>.</v>
      </c>
      <c r="HO74" s="25" t="str">
        <f>IF(ISBLANK(LitRev!HO74),".",LitRev!HO74)</f>
        <v>.</v>
      </c>
      <c r="HP74" s="25" t="str">
        <f>IF(ISBLANK(LitRev!HP74),".",LitRev!HP74)</f>
        <v>.</v>
      </c>
      <c r="HQ74" s="25" t="str">
        <f>IF(ISBLANK(LitRev!HQ74),".",LitRev!HQ74)</f>
        <v>.</v>
      </c>
      <c r="HR74" s="25" t="str">
        <f>IF(ISBLANK(LitRev!HR74),".",LitRev!HR74)</f>
        <v>.</v>
      </c>
      <c r="HS74" s="25" t="str">
        <f>IF(ISBLANK(LitRev!HS74),".",LitRev!HS74)</f>
        <v>.</v>
      </c>
      <c r="HT74" s="25" t="str">
        <f>IF(ISBLANK(LitRev!HT74),".",LitRev!HT74)</f>
        <v>.</v>
      </c>
      <c r="HU74" s="25" t="str">
        <f>IF(ISBLANK(LitRev!HU74),".",LitRev!HU74)</f>
        <v>.</v>
      </c>
      <c r="HV74" s="25" t="str">
        <f>IF(ISBLANK(LitRev!HV74),".",LitRev!HV74)</f>
        <v>.</v>
      </c>
      <c r="HW74" s="25" t="str">
        <f>IF(ISBLANK(LitRev!HW74),".",LitRev!HW74)</f>
        <v>.</v>
      </c>
      <c r="HX74" s="25" t="str">
        <f>IF(ISBLANK(LitRev!HX74),".",LitRev!HX74)</f>
        <v>.</v>
      </c>
      <c r="HY74" s="25" t="str">
        <f>IF(ISBLANK(LitRev!HY74),".",LitRev!HY74)</f>
        <v>.</v>
      </c>
      <c r="HZ74" s="25" t="str">
        <f>IF(ISBLANK(LitRev!HZ74),".",LitRev!HZ74)</f>
        <v>.</v>
      </c>
      <c r="IA74" s="25" t="str">
        <f>IF(ISBLANK(LitRev!IA74),".",LitRev!IA74)</f>
        <v>.</v>
      </c>
      <c r="IB74" s="25" t="str">
        <f>IF(ISBLANK(LitRev!IB74),".",LitRev!IB74)</f>
        <v>.</v>
      </c>
      <c r="IC74" s="25" t="str">
        <f>IF(ISBLANK(LitRev!IC74),".",LitRev!IC74)</f>
        <v>.</v>
      </c>
      <c r="ID74" s="25" t="str">
        <f>IF(ISBLANK(LitRev!ID74),".",LitRev!ID74)</f>
        <v>.</v>
      </c>
      <c r="IE74" s="25" t="str">
        <f>IF(ISBLANK(LitRev!IE74),".",LitRev!IE74)</f>
        <v>.</v>
      </c>
      <c r="IF74" s="25" t="str">
        <f>IF(ISBLANK(LitRev!IF74),".",LitRev!IF74)</f>
        <v>.</v>
      </c>
      <c r="IG74" s="25" t="str">
        <f>IF(ISBLANK(LitRev!IG74),".",LitRev!IG74)</f>
        <v>.</v>
      </c>
      <c r="IH74" s="25" t="str">
        <f>IF(ISBLANK(LitRev!IH74),".",LitRev!IH74)</f>
        <v>.</v>
      </c>
      <c r="II74" s="25" t="str">
        <f>IF(ISBLANK(LitRev!II74),".",LitRev!II74)</f>
        <v>.</v>
      </c>
      <c r="IJ74" s="25" t="str">
        <f>IF(ISBLANK(LitRev!IJ74),".",LitRev!IJ74)</f>
        <v>.</v>
      </c>
      <c r="IK74" s="25" t="str">
        <f>IF(ISBLANK(LitRev!IK74),".",LitRev!IK74)</f>
        <v>.</v>
      </c>
      <c r="IL74" s="25" t="str">
        <f>IF(ISBLANK(LitRev!IL74),".",LitRev!IL74)</f>
        <v>.</v>
      </c>
      <c r="IM74" s="25" t="str">
        <f>IF(ISBLANK(LitRev!IM74),".",LitRev!IM74)</f>
        <v>.</v>
      </c>
      <c r="IN74" s="25" t="str">
        <f>IF(ISBLANK(LitRev!IN74),".",LitRev!IN74)</f>
        <v>.</v>
      </c>
      <c r="IO74" s="25" t="str">
        <f>IF(ISBLANK(LitRev!IO74),".",LitRev!IO74)</f>
        <v>.</v>
      </c>
      <c r="IP74" s="25" t="str">
        <f>IF(ISBLANK(LitRev!IP74),".",LitRev!IP74)</f>
        <v>.</v>
      </c>
      <c r="IQ74" s="25" t="str">
        <f>IF(ISBLANK(LitRev!IQ74),".",LitRev!IQ74)</f>
        <v>.</v>
      </c>
      <c r="IR74" s="25" t="str">
        <f>IF(ISBLANK(LitRev!IR74),".",LitRev!IR74)</f>
        <v>.</v>
      </c>
      <c r="IS74" s="25" t="str">
        <f>IF(ISBLANK(LitRev!IS74),".",LitRev!IS74)</f>
        <v>.</v>
      </c>
      <c r="IT74" s="25" t="str">
        <f>IF(ISBLANK(LitRev!IT74),".",LitRev!IT74)</f>
        <v>.</v>
      </c>
      <c r="IU74" s="25" t="str">
        <f>IF(ISBLANK(LitRev!IU74),".",LitRev!IU74)</f>
        <v>.</v>
      </c>
      <c r="IV74" s="25" t="str">
        <f>IF(ISBLANK(LitRev!IV74),".",LitRev!IV74)</f>
        <v>.</v>
      </c>
      <c r="IW74" s="25" t="str">
        <f>IF(ISBLANK(LitRev!IW74),".",LitRev!IW74)</f>
        <v>.</v>
      </c>
      <c r="IX74" s="25" t="str">
        <f>IF(ISBLANK(LitRev!IX74),".",LitRev!IX74)</f>
        <v>.</v>
      </c>
      <c r="IY74" s="25" t="str">
        <f>IF(ISBLANK(LitRev!IY74),".",LitRev!IY74)</f>
        <v>.</v>
      </c>
      <c r="IZ74" s="25" t="str">
        <f>IF(ISBLANK(LitRev!IZ74),".",LitRev!IZ74)</f>
        <v>.</v>
      </c>
      <c r="JA74" s="25" t="str">
        <f>IF(ISBLANK(LitRev!JA74),".",LitRev!JA74)</f>
        <v>.</v>
      </c>
      <c r="JB74" s="25" t="str">
        <f>IF(ISBLANK(LitRev!JB74),".",LitRev!JB74)</f>
        <v>.</v>
      </c>
      <c r="JC74" s="25" t="str">
        <f>IF(ISBLANK(LitRev!JC74),".",LitRev!JC74)</f>
        <v>.</v>
      </c>
      <c r="JD74" s="25" t="str">
        <f>IF(ISBLANK(LitRev!JD74),".",LitRev!JD74)</f>
        <v>.</v>
      </c>
      <c r="JE74" s="25" t="str">
        <f>IF(ISBLANK(LitRev!JE74),".",LitRev!JE74)</f>
        <v>.</v>
      </c>
      <c r="JF74" s="25" t="str">
        <f>IF(ISBLANK(LitRev!JF74),".",LitRev!JF74)</f>
        <v>.</v>
      </c>
      <c r="JG74" s="25" t="str">
        <f>IF(ISBLANK(LitRev!JG74),".",LitRev!JG74)</f>
        <v>.</v>
      </c>
      <c r="JH74" s="25" t="str">
        <f>IF(ISBLANK(LitRev!JH74),".",LitRev!JH74)</f>
        <v>.</v>
      </c>
      <c r="JI74" s="25" t="str">
        <f>IF(ISBLANK(LitRev!JI74),".",LitRev!JI74)</f>
        <v>.</v>
      </c>
      <c r="JJ74" s="25" t="str">
        <f>IF(ISBLANK(LitRev!JJ74),".",LitRev!JJ74)</f>
        <v>.</v>
      </c>
      <c r="JK74" s="25" t="str">
        <f>IF(ISBLANK(LitRev!JK74),".",LitRev!JK74)</f>
        <v>.</v>
      </c>
      <c r="JL74" s="25" t="str">
        <f>IF(ISBLANK(LitRev!JL74),".",LitRev!JL74)</f>
        <v>.</v>
      </c>
      <c r="JM74" s="25" t="str">
        <f>IF(ISBLANK(LitRev!JM74),".",LitRev!JM74)</f>
        <v>.</v>
      </c>
      <c r="JN74" s="25" t="str">
        <f>IF(ISBLANK(LitRev!JN74),".",LitRev!JN74)</f>
        <v>.</v>
      </c>
      <c r="JO74" s="25" t="str">
        <f>IF(ISBLANK(LitRev!JO74),".",LitRev!JO74)</f>
        <v>.</v>
      </c>
      <c r="JP74" s="25" t="str">
        <f>IF(ISBLANK(LitRev!JP74),".",LitRev!JP74)</f>
        <v>.</v>
      </c>
      <c r="JQ74" s="25" t="str">
        <f>IF(ISBLANK(LitRev!JQ74),".",LitRev!JQ74)</f>
        <v>.</v>
      </c>
      <c r="JR74" s="25" t="str">
        <f>IF(ISBLANK(LitRev!JR74),".",LitRev!JR74)</f>
        <v>.</v>
      </c>
      <c r="JS74" s="25" t="str">
        <f>IF(ISBLANK(LitRev!JS74),".",LitRev!JS74)</f>
        <v>.</v>
      </c>
      <c r="JT74" s="25" t="str">
        <f>IF(ISBLANK(LitRev!JT74),".",LitRev!JT74)</f>
        <v>.</v>
      </c>
      <c r="JU74" s="25" t="str">
        <f>IF(ISBLANK(LitRev!JU74),".",LitRev!JU74)</f>
        <v>.</v>
      </c>
      <c r="JV74" s="25" t="str">
        <f>IF(ISBLANK(LitRev!JV74),".",LitRev!JV74)</f>
        <v>.</v>
      </c>
      <c r="JW74" s="25" t="str">
        <f>IF(ISBLANK(LitRev!JW74),".",LitRev!JW74)</f>
        <v>.</v>
      </c>
      <c r="JX74" s="25" t="str">
        <f>IF(ISBLANK(LitRev!JX74),".",LitRev!JX74)</f>
        <v>.</v>
      </c>
      <c r="JY74" s="25" t="str">
        <f>IF(ISBLANK(LitRev!JY74),".",LitRev!JY74)</f>
        <v>.</v>
      </c>
      <c r="JZ74" s="25" t="str">
        <f>IF(ISBLANK(LitRev!JZ74),".",LitRev!JZ74)</f>
        <v>.</v>
      </c>
      <c r="KA74" s="25" t="str">
        <f>IF(ISBLANK(LitRev!KA74),".",LitRev!KA74)</f>
        <v>.</v>
      </c>
      <c r="KB74" s="25" t="str">
        <f>IF(ISBLANK(LitRev!KB74),".",LitRev!KB74)</f>
        <v>.</v>
      </c>
      <c r="KC74" s="25" t="str">
        <f>IF(ISBLANK(LitRev!KC74),".",LitRev!KC74)</f>
        <v>.</v>
      </c>
      <c r="KD74" s="25" t="str">
        <f>IF(ISBLANK(LitRev!KD74),".",LitRev!KD74)</f>
        <v>.</v>
      </c>
      <c r="KE74" s="25" t="str">
        <f>IF(ISBLANK(LitRev!KE74),".",LitRev!KE74)</f>
        <v>.</v>
      </c>
      <c r="KF74" s="25" t="str">
        <f>IF(ISBLANK(LitRev!KF74),".",LitRev!KF74)</f>
        <v>.</v>
      </c>
      <c r="KG74" s="25" t="str">
        <f>IF(ISBLANK(LitRev!KG74),".",LitRev!KG74)</f>
        <v>.</v>
      </c>
      <c r="KH74" s="25" t="str">
        <f>IF(ISBLANK(LitRev!KH74),".",LitRev!KH74)</f>
        <v>.</v>
      </c>
      <c r="KI74" s="25" t="str">
        <f>IF(ISBLANK(LitRev!KI74),".",LitRev!KI74)</f>
        <v>.</v>
      </c>
      <c r="KJ74" s="25" t="str">
        <f>IF(ISBLANK(LitRev!KJ74),".",LitRev!KJ74)</f>
        <v>.</v>
      </c>
      <c r="KK74" s="25" t="str">
        <f>IF(ISBLANK(LitRev!KK74),".",LitRev!KK74)</f>
        <v>.</v>
      </c>
      <c r="KL74" s="25" t="str">
        <f>IF(ISBLANK(LitRev!KL74),".",LitRev!KL74)</f>
        <v>.</v>
      </c>
      <c r="KM74" s="25" t="str">
        <f>IF(ISBLANK(LitRev!KM74),".",LitRev!KM74)</f>
        <v>.</v>
      </c>
      <c r="KN74" s="25" t="str">
        <f>IF(ISBLANK(LitRev!KN74),".",LitRev!KN74)</f>
        <v>.</v>
      </c>
      <c r="KO74" s="25" t="str">
        <f>IF(ISBLANK(LitRev!KO74),".",LitRev!KO74)</f>
        <v>.</v>
      </c>
      <c r="KP74" s="25" t="str">
        <f>IF(ISBLANK(LitRev!KP74),".",LitRev!KP74)</f>
        <v>.</v>
      </c>
      <c r="KQ74" s="25" t="str">
        <f>IF(ISBLANK(LitRev!KQ74),".",LitRev!KQ74)</f>
        <v>.</v>
      </c>
      <c r="KR74" s="25" t="str">
        <f>IF(ISBLANK(LitRev!KR74),".",LitRev!KR74)</f>
        <v>.</v>
      </c>
      <c r="KS74" s="25" t="str">
        <f>IF(ISBLANK(LitRev!KS74),".",LitRev!KS74)</f>
        <v>.</v>
      </c>
      <c r="KT74" s="25" t="str">
        <f>IF(ISBLANK(LitRev!KT74),".",LitRev!KT74)</f>
        <v>.</v>
      </c>
      <c r="KU74" s="25" t="str">
        <f>IF(ISBLANK(LitRev!KU74),".",LitRev!KU74)</f>
        <v>.</v>
      </c>
      <c r="KV74" s="25" t="str">
        <f>IF(ISBLANK(LitRev!KV74),".",LitRev!KV74)</f>
        <v>.</v>
      </c>
      <c r="KW74" s="25" t="str">
        <f>IF(ISBLANK(LitRev!KW74),".",LitRev!KW74)</f>
        <v>.</v>
      </c>
      <c r="KX74" s="25" t="str">
        <f>IF(ISBLANK(LitRev!KX74),".",LitRev!KX74)</f>
        <v>.</v>
      </c>
      <c r="KY74" s="25" t="str">
        <f>IF(ISBLANK(LitRev!KY74),".",LitRev!KY74)</f>
        <v>.</v>
      </c>
      <c r="KZ74" s="25" t="str">
        <f>IF(ISBLANK(LitRev!KZ74),".",LitRev!KZ74)</f>
        <v>.</v>
      </c>
      <c r="LA74" s="25" t="str">
        <f>IF(ISBLANK(LitRev!LA74),".",LitRev!LA74)</f>
        <v>.</v>
      </c>
      <c r="LB74" s="25" t="str">
        <f>IF(ISBLANK(LitRev!LB74),".",LitRev!LB74)</f>
        <v>.</v>
      </c>
      <c r="LC74" s="25" t="str">
        <f>IF(ISBLANK(LitRev!LC74),".",LitRev!LC74)</f>
        <v>.</v>
      </c>
      <c r="LD74" s="25" t="str">
        <f>IF(ISBLANK(LitRev!LD74),".",LitRev!LD74)</f>
        <v>.</v>
      </c>
      <c r="LE74" s="25" t="str">
        <f>IF(ISBLANK(LitRev!LE74),".",LitRev!LE74)</f>
        <v>.</v>
      </c>
      <c r="LF74" s="25" t="str">
        <f>IF(ISBLANK(LitRev!LF74),".",LitRev!LF74)</f>
        <v>.</v>
      </c>
      <c r="LG74" s="25" t="str">
        <f>IF(ISBLANK(LitRev!LG74),".",LitRev!LG74)</f>
        <v>.</v>
      </c>
      <c r="LH74" s="25" t="str">
        <f>IF(ISBLANK(LitRev!LH74),".",LitRev!LH74)</f>
        <v>.</v>
      </c>
      <c r="LI74" s="25" t="str">
        <f>IF(ISBLANK(LitRev!LI74),".",LitRev!LI74)</f>
        <v>.</v>
      </c>
      <c r="LJ74" s="25" t="str">
        <f>IF(ISBLANK(LitRev!LJ74),".",LitRev!LJ74)</f>
        <v>.</v>
      </c>
      <c r="LK74" s="25" t="str">
        <f>IF(ISBLANK(LitRev!LK74),".",LitRev!LK74)</f>
        <v>.</v>
      </c>
      <c r="LL74" s="25" t="str">
        <f>IF(ISBLANK(LitRev!LL74),".",LitRev!LL74)</f>
        <v>.</v>
      </c>
      <c r="LM74" s="25" t="str">
        <f>IF(ISBLANK(LitRev!LM74),".",LitRev!LM74)</f>
        <v>.</v>
      </c>
      <c r="LN74" s="25" t="str">
        <f>IF(ISBLANK(LitRev!LN74),".",LitRev!LN74)</f>
        <v>.</v>
      </c>
      <c r="LO74" s="25" t="str">
        <f>IF(ISBLANK(LitRev!LO74),".",LitRev!LO74)</f>
        <v>.</v>
      </c>
      <c r="LP74" s="25" t="str">
        <f>IF(ISBLANK(LitRev!LP74),".",LitRev!LP74)</f>
        <v>.</v>
      </c>
      <c r="LQ74" s="25" t="str">
        <f>IF(ISBLANK(LitRev!LQ74),".",LitRev!LQ74)</f>
        <v>.</v>
      </c>
      <c r="LR74" s="25" t="str">
        <f>IF(ISBLANK(LitRev!LR74),".",LitRev!LR74)</f>
        <v>.</v>
      </c>
      <c r="LS74" s="25" t="str">
        <f>IF(ISBLANK(LitRev!LS74),".",LitRev!LS74)</f>
        <v>.</v>
      </c>
      <c r="LT74" s="25" t="str">
        <f>IF(ISBLANK(LitRev!LT74),".",LitRev!LT74)</f>
        <v>.</v>
      </c>
      <c r="LU74" s="25" t="str">
        <f>IF(ISBLANK(LitRev!LU74),".",LitRev!LU74)</f>
        <v>.</v>
      </c>
      <c r="LV74" s="25" t="str">
        <f>IF(ISBLANK(LitRev!LV74),".",LitRev!LV74)</f>
        <v>.</v>
      </c>
      <c r="LW74" s="25" t="str">
        <f>IF(ISBLANK(LitRev!LW74),".",LitRev!LW74)</f>
        <v>.</v>
      </c>
      <c r="LX74" s="25" t="str">
        <f>IF(ISBLANK(LitRev!LX74),".",LitRev!LX74)</f>
        <v>.</v>
      </c>
      <c r="LY74" s="25" t="str">
        <f>IF(ISBLANK(LitRev!LY74),".",LitRev!LY74)</f>
        <v>.</v>
      </c>
      <c r="LZ74" s="25" t="str">
        <f>IF(ISBLANK(LitRev!LZ74),".",LitRev!LZ74)</f>
        <v>.</v>
      </c>
      <c r="MA74" s="25" t="str">
        <f>IF(ISBLANK(LitRev!MA74),".",LitRev!MA74)</f>
        <v>.</v>
      </c>
      <c r="MB74" s="25" t="str">
        <f>IF(ISBLANK(LitRev!MB74),".",LitRev!MB74)</f>
        <v>.</v>
      </c>
      <c r="MC74" s="25" t="str">
        <f>IF(ISBLANK(LitRev!MC74),".",LitRev!MC74)</f>
        <v>.</v>
      </c>
      <c r="MD74" s="25" t="str">
        <f>IF(ISBLANK(LitRev!MD74),".",LitRev!MD74)</f>
        <v>.</v>
      </c>
      <c r="ME74" s="25" t="str">
        <f>IF(ISBLANK(LitRev!ME74),".",LitRev!ME74)</f>
        <v>.</v>
      </c>
      <c r="MF74" s="25" t="str">
        <f>IF(ISBLANK(LitRev!MF74),".",LitRev!MF74)</f>
        <v>.</v>
      </c>
      <c r="MG74" s="25" t="str">
        <f>IF(ISBLANK(LitRev!MG74),".",LitRev!MG74)</f>
        <v>.</v>
      </c>
      <c r="MH74" s="25" t="str">
        <f>IF(ISBLANK(LitRev!MH74),".",LitRev!MH74)</f>
        <v>.</v>
      </c>
      <c r="MI74" s="25" t="str">
        <f>IF(ISBLANK(LitRev!MI74),".",LitRev!MI74)</f>
        <v>.</v>
      </c>
      <c r="MJ74" s="25" t="str">
        <f>IF(ISBLANK(LitRev!MJ74),".",LitRev!MJ74)</f>
        <v>.</v>
      </c>
      <c r="MK74" s="25" t="str">
        <f>IF(ISBLANK(LitRev!MK74),".",LitRev!MK74)</f>
        <v>.</v>
      </c>
      <c r="ML74" s="25" t="str">
        <f>IF(ISBLANK(LitRev!ML74),".",LitRev!ML74)</f>
        <v>.</v>
      </c>
      <c r="MM74" s="25" t="str">
        <f>IF(ISBLANK(LitRev!MM74),".",LitRev!MM74)</f>
        <v>.</v>
      </c>
      <c r="MN74" s="25" t="str">
        <f>IF(ISBLANK(LitRev!MN74),".",LitRev!MN74)</f>
        <v>.</v>
      </c>
      <c r="MO74" s="25" t="str">
        <f>IF(ISBLANK(LitRev!MO74),".",LitRev!MO74)</f>
        <v>.</v>
      </c>
      <c r="MP74" s="25" t="str">
        <f>IF(ISBLANK(LitRev!MP74),".",LitRev!MP74)</f>
        <v>.</v>
      </c>
      <c r="MQ74" s="25" t="str">
        <f>IF(ISBLANK(LitRev!MQ74),".",LitRev!MQ74)</f>
        <v>.</v>
      </c>
      <c r="MR74" s="25" t="str">
        <f>IF(ISBLANK(LitRev!MR74),".",LitRev!MR74)</f>
        <v>.</v>
      </c>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5"/>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5"/>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5"/>
      <c r="RK74" s="25"/>
      <c r="RL74" s="25"/>
      <c r="RM74" s="25"/>
      <c r="RN74" s="25"/>
      <c r="RO74" s="25"/>
    </row>
    <row r="75" spans="1:483" x14ac:dyDescent="0.25">
      <c r="A75" s="35" t="s">
        <v>2566</v>
      </c>
      <c r="C75" s="25" t="str">
        <f>IF(ISBLANK(LitRev!C75),".",LitRev!C75)</f>
        <v>.</v>
      </c>
      <c r="D75" s="25" t="str">
        <f>IF(ISBLANK(LitRev!D75),".",LitRev!D75)</f>
        <v>.</v>
      </c>
      <c r="E75" s="25" t="str">
        <f>IF(ISBLANK(LitRev!E75),".",LitRev!E75)</f>
        <v>.</v>
      </c>
      <c r="F75" s="25" t="str">
        <f>IF(ISBLANK(LitRev!F75),".",LitRev!F75)</f>
        <v>.</v>
      </c>
      <c r="G75" s="25" t="str">
        <f>IF(ISBLANK(LitRev!G75),".",LitRev!G75)</f>
        <v>.</v>
      </c>
      <c r="H75" s="25" t="str">
        <f>IF(ISBLANK(LitRev!H75),".",LitRev!H75)</f>
        <v>.</v>
      </c>
      <c r="I75" s="25" t="str">
        <f>IF(ISBLANK(LitRev!I75),".",LitRev!I75)</f>
        <v>.</v>
      </c>
      <c r="J75" s="25" t="str">
        <f>IF(ISBLANK(LitRev!J75),".",LitRev!J75)</f>
        <v>.</v>
      </c>
      <c r="K75" s="25" t="str">
        <f>IF(ISBLANK(LitRev!K75),".",LitRev!K75)</f>
        <v>.</v>
      </c>
      <c r="L75" s="25" t="str">
        <f>IF(ISBLANK(LitRev!L75),".",LitRev!L75)</f>
        <v>.</v>
      </c>
      <c r="M75" s="25" t="str">
        <f>IF(ISBLANK(LitRev!M75),".",LitRev!M75)</f>
        <v>.</v>
      </c>
      <c r="N75" s="25" t="str">
        <f>IF(ISBLANK(LitRev!N75),".",LitRev!N75)</f>
        <v>.</v>
      </c>
      <c r="O75" s="25" t="str">
        <f>IF(ISBLANK(LitRev!O75),".",LitRev!O75)</f>
        <v>.</v>
      </c>
      <c r="P75" s="25" t="str">
        <f>IF(ISBLANK(LitRev!P75),".",LitRev!P75)</f>
        <v>.</v>
      </c>
      <c r="Q75" s="25" t="str">
        <f>IF(ISBLANK(LitRev!Q75),".",LitRev!Q75)</f>
        <v>.</v>
      </c>
      <c r="R75" s="25" t="str">
        <f>IF(ISBLANK(LitRev!R75),".",LitRev!R75)</f>
        <v>.</v>
      </c>
      <c r="S75" s="25" t="str">
        <f>IF(ISBLANK(LitRev!S75),".",LitRev!S75)</f>
        <v>.</v>
      </c>
      <c r="T75" s="25" t="str">
        <f>IF(ISBLANK(LitRev!T75),".",LitRev!T75)</f>
        <v>.</v>
      </c>
      <c r="U75" s="25" t="str">
        <f>IF(ISBLANK(LitRev!U75),".",LitRev!U75)</f>
        <v>.</v>
      </c>
      <c r="V75" s="25" t="str">
        <f>IF(ISBLANK(LitRev!V75),".",LitRev!V75)</f>
        <v>.</v>
      </c>
      <c r="W75" s="25" t="str">
        <f>IF(ISBLANK(LitRev!W75),".",LitRev!W75)</f>
        <v>.</v>
      </c>
      <c r="X75" s="25" t="str">
        <f>IF(ISBLANK(LitRev!X75),".",LitRev!X75)</f>
        <v>.</v>
      </c>
      <c r="Y75" s="25" t="str">
        <f>IF(ISBLANK(LitRev!Y75),".",LitRev!Y75)</f>
        <v>.</v>
      </c>
      <c r="Z75" s="25" t="str">
        <f>IF(ISBLANK(LitRev!Z75),".",LitRev!Z75)</f>
        <v>.</v>
      </c>
      <c r="AA75" s="25" t="str">
        <f>IF(ISBLANK(LitRev!AA75),".",LitRev!AA75)</f>
        <v>.</v>
      </c>
      <c r="AB75" s="25" t="str">
        <f>IF(ISBLANK(LitRev!AB75),".",LitRev!AB75)</f>
        <v>.</v>
      </c>
      <c r="AC75" s="25" t="str">
        <f>IF(ISBLANK(LitRev!AC75),".",LitRev!AC75)</f>
        <v>.</v>
      </c>
      <c r="AD75" s="25" t="str">
        <f>IF(ISBLANK(LitRev!AD75),".",LitRev!AD75)</f>
        <v>.</v>
      </c>
      <c r="AE75" s="25" t="str">
        <f>IF(ISBLANK(LitRev!AE75),".",LitRev!AE75)</f>
        <v>.</v>
      </c>
      <c r="AF75" s="25" t="str">
        <f>IF(ISBLANK(LitRev!AF75),".",LitRev!AF75)</f>
        <v>.</v>
      </c>
      <c r="AG75" s="25" t="str">
        <f>IF(ISBLANK(LitRev!AG75),".",LitRev!AG75)</f>
        <v>.</v>
      </c>
      <c r="AH75" s="25" t="str">
        <f>IF(ISBLANK(LitRev!AH75),".",LitRev!AH75)</f>
        <v>.</v>
      </c>
      <c r="AI75" s="25" t="str">
        <f>IF(ISBLANK(LitRev!AI75),".",LitRev!AI75)</f>
        <v>.</v>
      </c>
      <c r="AJ75" s="25" t="str">
        <f>IF(ISBLANK(LitRev!AJ75),".",LitRev!AJ75)</f>
        <v>.</v>
      </c>
      <c r="AK75" s="25" t="str">
        <f>IF(ISBLANK(LitRev!AK75),".",LitRev!AK75)</f>
        <v>.</v>
      </c>
      <c r="AL75" s="25" t="str">
        <f>IF(ISBLANK(LitRev!AL75),".",LitRev!AL75)</f>
        <v>.</v>
      </c>
      <c r="AM75" s="25" t="str">
        <f>IF(ISBLANK(LitRev!AM75),".",LitRev!AM75)</f>
        <v>.</v>
      </c>
      <c r="AN75" s="25" t="str">
        <f>IF(ISBLANK(LitRev!AN75),".",LitRev!AN75)</f>
        <v>.</v>
      </c>
      <c r="AO75" s="25" t="str">
        <f>IF(ISBLANK(LitRev!AO75),".",LitRev!AO75)</f>
        <v>.</v>
      </c>
      <c r="AP75" s="25" t="str">
        <f>IF(ISBLANK(LitRev!AP75),".",LitRev!AP75)</f>
        <v>.</v>
      </c>
      <c r="AQ75" s="25" t="str">
        <f>IF(ISBLANK(LitRev!AQ75),".",LitRev!AQ75)</f>
        <v>.</v>
      </c>
      <c r="AR75" s="25" t="str">
        <f>IF(ISBLANK(LitRev!AR75),".",LitRev!AR75)</f>
        <v>.</v>
      </c>
      <c r="AS75" s="25" t="str">
        <f>IF(ISBLANK(LitRev!AS75),".",LitRev!AS75)</f>
        <v>.</v>
      </c>
      <c r="AT75" s="25" t="str">
        <f>IF(ISBLANK(LitRev!AT75),".",LitRev!AT75)</f>
        <v>.</v>
      </c>
      <c r="AU75" s="25" t="str">
        <f>IF(ISBLANK(LitRev!AU75),".",LitRev!AU75)</f>
        <v>.</v>
      </c>
      <c r="AV75" s="25" t="str">
        <f>IF(ISBLANK(LitRev!AV75),".",LitRev!AV75)</f>
        <v>.</v>
      </c>
      <c r="AW75" s="25" t="str">
        <f>IF(ISBLANK(LitRev!AW75),".",LitRev!AW75)</f>
        <v>.</v>
      </c>
      <c r="AX75" s="25" t="str">
        <f>IF(ISBLANK(LitRev!AX75),".",LitRev!AX75)</f>
        <v>.</v>
      </c>
      <c r="AY75" s="25" t="str">
        <f>IF(ISBLANK(LitRev!AY75),".",LitRev!AY75)</f>
        <v>.</v>
      </c>
      <c r="AZ75" s="25" t="str">
        <f>IF(ISBLANK(LitRev!AZ75),".",LitRev!AZ75)</f>
        <v>.</v>
      </c>
      <c r="BA75" s="25" t="str">
        <f>IF(ISBLANK(LitRev!BA75),".",LitRev!BA75)</f>
        <v>.</v>
      </c>
      <c r="BB75" s="25" t="str">
        <f>IF(ISBLANK(LitRev!BB75),".",LitRev!BB75)</f>
        <v>.</v>
      </c>
      <c r="BC75" s="25" t="str">
        <f>IF(ISBLANK(LitRev!BC75),".",LitRev!BC75)</f>
        <v>.</v>
      </c>
      <c r="BD75" s="25" t="str">
        <f>IF(ISBLANK(LitRev!BD75),".",LitRev!BD75)</f>
        <v>.</v>
      </c>
      <c r="BE75" s="25" t="str">
        <f>IF(ISBLANK(LitRev!BE75),".",LitRev!BE75)</f>
        <v>.</v>
      </c>
      <c r="BF75" s="25" t="str">
        <f>IF(ISBLANK(LitRev!BF75),".",LitRev!BF75)</f>
        <v>.</v>
      </c>
      <c r="BG75" s="25" t="str">
        <f>IF(ISBLANK(LitRev!BG75),".",LitRev!BG75)</f>
        <v>.</v>
      </c>
      <c r="BH75" s="25" t="str">
        <f>IF(ISBLANK(LitRev!BH75),".",LitRev!BH75)</f>
        <v>.</v>
      </c>
      <c r="BI75" s="25" t="str">
        <f>IF(ISBLANK(LitRev!BI75),".",LitRev!BI75)</f>
        <v>.</v>
      </c>
      <c r="BJ75" s="25" t="str">
        <f>IF(ISBLANK(LitRev!BJ75),".",LitRev!BJ75)</f>
        <v>.</v>
      </c>
      <c r="BK75" s="25" t="str">
        <f>IF(ISBLANK(LitRev!BK75),".",LitRev!BK75)</f>
        <v>.</v>
      </c>
      <c r="BL75" s="25" t="str">
        <f>IF(ISBLANK(LitRev!BL75),".",LitRev!BL75)</f>
        <v>.</v>
      </c>
      <c r="BM75" s="25" t="str">
        <f>IF(ISBLANK(LitRev!BM75),".",LitRev!BM75)</f>
        <v>.</v>
      </c>
      <c r="BN75" s="25" t="str">
        <f>IF(ISBLANK(LitRev!BN75),".",LitRev!BN75)</f>
        <v>.</v>
      </c>
      <c r="BO75" s="25" t="str">
        <f>IF(ISBLANK(LitRev!BO75),".",LitRev!BO75)</f>
        <v>.</v>
      </c>
      <c r="BP75" s="25" t="str">
        <f>IF(ISBLANK(LitRev!BP75),".",LitRev!BP75)</f>
        <v>.</v>
      </c>
      <c r="BQ75" s="25" t="str">
        <f>IF(ISBLANK(LitRev!BQ75),".",LitRev!BQ75)</f>
        <v>.</v>
      </c>
      <c r="BR75" s="25" t="str">
        <f>IF(ISBLANK(LitRev!BR75),".",LitRev!BR75)</f>
        <v>.</v>
      </c>
      <c r="BS75" s="25" t="str">
        <f>IF(ISBLANK(LitRev!BS75),".",LitRev!BS75)</f>
        <v>.</v>
      </c>
      <c r="BT75" s="25" t="str">
        <f>IF(ISBLANK(LitRev!BT75),".",LitRev!BT75)</f>
        <v>.</v>
      </c>
      <c r="BU75" s="25" t="str">
        <f>IF(ISBLANK(LitRev!BU75),".",LitRev!BU75)</f>
        <v>.</v>
      </c>
      <c r="BV75" s="25" t="str">
        <f>IF(ISBLANK(LitRev!BV75),".",LitRev!BV75)</f>
        <v>.</v>
      </c>
      <c r="BW75" s="25" t="str">
        <f>IF(ISBLANK(LitRev!BW75),".",LitRev!BW75)</f>
        <v>.</v>
      </c>
      <c r="BX75" s="25" t="str">
        <f>IF(ISBLANK(LitRev!BX75),".",LitRev!BX75)</f>
        <v>.</v>
      </c>
      <c r="BY75" s="25" t="str">
        <f>IF(ISBLANK(LitRev!BY75),".",LitRev!BY75)</f>
        <v>.</v>
      </c>
      <c r="BZ75" s="25" t="str">
        <f>IF(ISBLANK(LitRev!BZ75),".",LitRev!BZ75)</f>
        <v>.</v>
      </c>
      <c r="CA75" s="25" t="str">
        <f>IF(ISBLANK(LitRev!CA75),".",LitRev!CA75)</f>
        <v>.</v>
      </c>
      <c r="CB75" s="25" t="str">
        <f>IF(ISBLANK(LitRev!CB75),".",LitRev!CB75)</f>
        <v>.</v>
      </c>
      <c r="CC75" s="25" t="str">
        <f>IF(ISBLANK(LitRev!CC75),".",LitRev!CC75)</f>
        <v>.</v>
      </c>
      <c r="CD75" s="25" t="str">
        <f>IF(ISBLANK(LitRev!CD75),".",LitRev!CD75)</f>
        <v>.</v>
      </c>
      <c r="CE75" s="25" t="str">
        <f>IF(ISBLANK(LitRev!CE75),".",LitRev!CE75)</f>
        <v>.</v>
      </c>
      <c r="CF75" s="25" t="str">
        <f>IF(ISBLANK(LitRev!CF75),".",LitRev!CF75)</f>
        <v>.</v>
      </c>
      <c r="CG75" s="25" t="str">
        <f>IF(ISBLANK(LitRev!CG75),".",LitRev!CG75)</f>
        <v>.</v>
      </c>
      <c r="CH75" s="25" t="str">
        <f>IF(ISBLANK(LitRev!CH75),".",LitRev!CH75)</f>
        <v>.</v>
      </c>
      <c r="CI75" s="25" t="str">
        <f>IF(ISBLANK(LitRev!CI75),".",LitRev!CI75)</f>
        <v>.</v>
      </c>
      <c r="CJ75" s="25" t="str">
        <f>IF(ISBLANK(LitRev!CJ75),".",LitRev!CJ75)</f>
        <v>.</v>
      </c>
      <c r="CK75" s="25" t="str">
        <f>IF(ISBLANK(LitRev!CK75),".",LitRev!CK75)</f>
        <v>.</v>
      </c>
      <c r="CL75" s="25" t="str">
        <f>IF(ISBLANK(LitRev!CL75),".",LitRev!CL75)</f>
        <v>.</v>
      </c>
      <c r="CM75" s="25" t="str">
        <f>IF(ISBLANK(LitRev!CM75),".",LitRev!CM75)</f>
        <v>.</v>
      </c>
      <c r="CN75" s="25" t="str">
        <f>IF(ISBLANK(LitRev!CN75),".",LitRev!CN75)</f>
        <v>.</v>
      </c>
      <c r="CO75" s="25" t="str">
        <f>IF(ISBLANK(LitRev!CO75),".",LitRev!CO75)</f>
        <v>.</v>
      </c>
      <c r="CP75" s="25" t="str">
        <f>IF(ISBLANK(LitRev!CP75),".",LitRev!CP75)</f>
        <v>.</v>
      </c>
      <c r="CQ75" s="25" t="str">
        <f>IF(ISBLANK(LitRev!CQ75),".",LitRev!CQ75)</f>
        <v>.</v>
      </c>
      <c r="CR75" s="25" t="str">
        <f>IF(ISBLANK(LitRev!CR75),".",LitRev!CR75)</f>
        <v>.</v>
      </c>
      <c r="CS75" s="25" t="str">
        <f>IF(ISBLANK(LitRev!CS75),".",LitRev!CS75)</f>
        <v>.</v>
      </c>
      <c r="CT75" s="25" t="str">
        <f>IF(ISBLANK(LitRev!CT75),".",LitRev!CT75)</f>
        <v>.</v>
      </c>
      <c r="CU75" s="25" t="str">
        <f>IF(ISBLANK(LitRev!CU75),".",LitRev!CU75)</f>
        <v>.</v>
      </c>
      <c r="CV75" s="25" t="str">
        <f>IF(ISBLANK(LitRev!CV75),".",LitRev!CV75)</f>
        <v>.</v>
      </c>
      <c r="CW75" s="25" t="str">
        <f>IF(ISBLANK(LitRev!CW75),".",LitRev!CW75)</f>
        <v>.</v>
      </c>
      <c r="CX75" s="25" t="str">
        <f>IF(ISBLANK(LitRev!CX75),".",LitRev!CX75)</f>
        <v>.</v>
      </c>
      <c r="CY75" s="25" t="str">
        <f>IF(ISBLANK(LitRev!CY75),".",LitRev!CY75)</f>
        <v>.</v>
      </c>
      <c r="CZ75" s="25" t="str">
        <f>IF(ISBLANK(LitRev!CZ75),".",LitRev!CZ75)</f>
        <v>.</v>
      </c>
      <c r="DA75" s="25" t="str">
        <f>IF(ISBLANK(LitRev!DA75),".",LitRev!DA75)</f>
        <v>.</v>
      </c>
      <c r="DB75" s="25" t="str">
        <f>IF(ISBLANK(LitRev!DB75),".",LitRev!DB75)</f>
        <v>.</v>
      </c>
      <c r="DC75" s="25" t="str">
        <f>IF(ISBLANK(LitRev!DC75),".",LitRev!DC75)</f>
        <v>.</v>
      </c>
      <c r="DD75" s="25" t="str">
        <f>IF(ISBLANK(LitRev!DD75),".",LitRev!DD75)</f>
        <v>.</v>
      </c>
      <c r="DE75" s="25" t="str">
        <f>IF(ISBLANK(LitRev!DE75),".",LitRev!DE75)</f>
        <v>.</v>
      </c>
      <c r="DF75" s="25" t="str">
        <f>IF(ISBLANK(LitRev!DF75),".",LitRev!DF75)</f>
        <v>.</v>
      </c>
      <c r="DG75" s="25" t="str">
        <f>IF(ISBLANK(LitRev!DG75),".",LitRev!DG75)</f>
        <v>.</v>
      </c>
      <c r="DH75" s="25" t="str">
        <f>IF(ISBLANK(LitRev!DH75),".",LitRev!DH75)</f>
        <v>.</v>
      </c>
      <c r="DI75" s="25" t="str">
        <f>IF(ISBLANK(LitRev!DI75),".",LitRev!DI75)</f>
        <v>.</v>
      </c>
      <c r="DJ75" s="25" t="str">
        <f>IF(ISBLANK(LitRev!DJ75),".",LitRev!DJ75)</f>
        <v>.</v>
      </c>
      <c r="DK75" s="25" t="str">
        <f>IF(ISBLANK(LitRev!DK75),".",LitRev!DK75)</f>
        <v>.</v>
      </c>
      <c r="DL75" s="25" t="str">
        <f>IF(ISBLANK(LitRev!DL75),".",LitRev!DL75)</f>
        <v>.</v>
      </c>
      <c r="DM75" s="25" t="str">
        <f>IF(ISBLANK(LitRev!DM75),".",LitRev!DM75)</f>
        <v>.</v>
      </c>
      <c r="DN75" s="25" t="str">
        <f>IF(ISBLANK(LitRev!DN75),".",LitRev!DN75)</f>
        <v>.</v>
      </c>
      <c r="DO75" s="25" t="str">
        <f>IF(ISBLANK(LitRev!DO75),".",LitRev!DO75)</f>
        <v>.</v>
      </c>
      <c r="DP75" s="25" t="str">
        <f>IF(ISBLANK(LitRev!DP75),".",LitRev!DP75)</f>
        <v>.</v>
      </c>
      <c r="DQ75" s="25" t="str">
        <f>IF(ISBLANK(LitRev!DQ75),".",LitRev!DQ75)</f>
        <v>.</v>
      </c>
      <c r="DR75" s="25" t="str">
        <f>IF(ISBLANK(LitRev!DR75),".",LitRev!DR75)</f>
        <v>.</v>
      </c>
      <c r="DS75" s="25" t="str">
        <f>IF(ISBLANK(LitRev!DS75),".",LitRev!DS75)</f>
        <v>.</v>
      </c>
      <c r="DT75" s="25" t="str">
        <f>IF(ISBLANK(LitRev!DT75),".",LitRev!DT75)</f>
        <v>.</v>
      </c>
      <c r="DU75" s="25" t="str">
        <f>IF(ISBLANK(LitRev!DU75),".",LitRev!DU75)</f>
        <v>.</v>
      </c>
      <c r="DV75" s="25" t="str">
        <f>IF(ISBLANK(LitRev!DV75),".",LitRev!DV75)</f>
        <v>.</v>
      </c>
      <c r="DW75" s="25" t="str">
        <f>IF(ISBLANK(LitRev!DW75),".",LitRev!DW75)</f>
        <v>.</v>
      </c>
      <c r="DX75" s="25" t="str">
        <f>IF(ISBLANK(LitRev!DX75),".",LitRev!DX75)</f>
        <v>.</v>
      </c>
      <c r="DY75" s="25" t="str">
        <f>IF(ISBLANK(LitRev!DY75),".",LitRev!DY75)</f>
        <v>.</v>
      </c>
      <c r="DZ75" s="25" t="str">
        <f>IF(ISBLANK(LitRev!DZ75),".",LitRev!DZ75)</f>
        <v>.</v>
      </c>
      <c r="EA75" s="25" t="str">
        <f>IF(ISBLANK(LitRev!EA75),".",LitRev!EA75)</f>
        <v>.</v>
      </c>
      <c r="EB75" s="25" t="str">
        <f>IF(ISBLANK(LitRev!EB75),".",LitRev!EB75)</f>
        <v>.</v>
      </c>
      <c r="EC75" s="25" t="str">
        <f>IF(ISBLANK(LitRev!EC75),".",LitRev!EC75)</f>
        <v>.</v>
      </c>
      <c r="ED75" s="25" t="str">
        <f>IF(ISBLANK(LitRev!ED75),".",LitRev!ED75)</f>
        <v>.</v>
      </c>
      <c r="EE75" s="25" t="str">
        <f>IF(ISBLANK(LitRev!EE75),".",LitRev!EE75)</f>
        <v>.</v>
      </c>
      <c r="EF75" s="25" t="str">
        <f>IF(ISBLANK(LitRev!EF75),".",LitRev!EF75)</f>
        <v>.</v>
      </c>
      <c r="EG75" s="25" t="str">
        <f>IF(ISBLANK(LitRev!EG75),".",LitRev!EG75)</f>
        <v>.</v>
      </c>
      <c r="EH75" s="25" t="str">
        <f>IF(ISBLANK(LitRev!EH75),".",LitRev!EH75)</f>
        <v>.</v>
      </c>
      <c r="EI75" s="25" t="str">
        <f>IF(ISBLANK(LitRev!EI75),".",LitRev!EI75)</f>
        <v>.</v>
      </c>
      <c r="EJ75" s="25" t="str">
        <f>IF(ISBLANK(LitRev!EJ75),".",LitRev!EJ75)</f>
        <v>.</v>
      </c>
      <c r="EK75" s="25" t="str">
        <f>IF(ISBLANK(LitRev!EK75),".",LitRev!EK75)</f>
        <v>.</v>
      </c>
      <c r="EL75" s="25" t="str">
        <f>IF(ISBLANK(LitRev!EL75),".",LitRev!EL75)</f>
        <v>.</v>
      </c>
      <c r="EM75" s="25" t="str">
        <f>IF(ISBLANK(LitRev!EM75),".",LitRev!EM75)</f>
        <v>.</v>
      </c>
      <c r="EN75" s="25" t="str">
        <f>IF(ISBLANK(LitRev!EN75),".",LitRev!EN75)</f>
        <v>.</v>
      </c>
      <c r="EO75" s="25" t="str">
        <f>IF(ISBLANK(LitRev!EO75),".",LitRev!EO75)</f>
        <v>.</v>
      </c>
      <c r="EP75" s="25" t="str">
        <f>IF(ISBLANK(LitRev!EP75),".",LitRev!EP75)</f>
        <v>.</v>
      </c>
      <c r="EQ75" s="25" t="str">
        <f>IF(ISBLANK(LitRev!EQ75),".",LitRev!EQ75)</f>
        <v>.</v>
      </c>
      <c r="ER75" s="25" t="str">
        <f>IF(ISBLANK(LitRev!ER75),".",LitRev!ER75)</f>
        <v>.</v>
      </c>
      <c r="ES75" s="25" t="str">
        <f>IF(ISBLANK(LitRev!ES75),".",LitRev!ES75)</f>
        <v>.</v>
      </c>
      <c r="ET75" s="25" t="str">
        <f>IF(ISBLANK(LitRev!ET75),".",LitRev!ET75)</f>
        <v>.</v>
      </c>
      <c r="EU75" s="25" t="str">
        <f>IF(ISBLANK(LitRev!EU75),".",LitRev!EU75)</f>
        <v>.</v>
      </c>
      <c r="EV75" s="25" t="str">
        <f>IF(ISBLANK(LitRev!EV75),".",LitRev!EV75)</f>
        <v>.</v>
      </c>
      <c r="EW75" s="25" t="str">
        <f>IF(ISBLANK(LitRev!EW75),".",LitRev!EW75)</f>
        <v>.</v>
      </c>
      <c r="EX75" s="25" t="str">
        <f>IF(ISBLANK(LitRev!EX75),".",LitRev!EX75)</f>
        <v>.</v>
      </c>
      <c r="EY75" s="25" t="str">
        <f>IF(ISBLANK(LitRev!EY75),".",LitRev!EY75)</f>
        <v>.</v>
      </c>
      <c r="EZ75" s="25" t="str">
        <f>IF(ISBLANK(LitRev!EZ75),".",LitRev!EZ75)</f>
        <v>.</v>
      </c>
      <c r="FA75" s="25" t="str">
        <f>IF(ISBLANK(LitRev!FA75),".",LitRev!FA75)</f>
        <v>.</v>
      </c>
      <c r="FB75" s="25" t="str">
        <f>IF(ISBLANK(LitRev!FB75),".",LitRev!FB75)</f>
        <v>.</v>
      </c>
      <c r="FC75" s="25" t="str">
        <f>IF(ISBLANK(LitRev!FC75),".",LitRev!FC75)</f>
        <v>.</v>
      </c>
      <c r="FD75" s="25" t="str">
        <f>IF(ISBLANK(LitRev!FD75),".",LitRev!FD75)</f>
        <v>.</v>
      </c>
      <c r="FE75" s="25" t="str">
        <f>IF(ISBLANK(LitRev!FE75),".",LitRev!FE75)</f>
        <v>.</v>
      </c>
      <c r="FF75" s="25" t="str">
        <f>IF(ISBLANK(LitRev!FF75),".",LitRev!FF75)</f>
        <v>.</v>
      </c>
      <c r="FG75" s="25" t="str">
        <f>IF(ISBLANK(LitRev!FG75),".",LitRev!FG75)</f>
        <v>.</v>
      </c>
      <c r="FH75" s="25" t="str">
        <f>IF(ISBLANK(LitRev!FH75),".",LitRev!FH75)</f>
        <v>.</v>
      </c>
      <c r="FI75" s="25" t="str">
        <f>IF(ISBLANK(LitRev!FI75),".",LitRev!FI75)</f>
        <v>.</v>
      </c>
      <c r="FJ75" s="25" t="str">
        <f>IF(ISBLANK(LitRev!FJ75),".",LitRev!FJ75)</f>
        <v>.</v>
      </c>
      <c r="FK75" s="25" t="str">
        <f>IF(ISBLANK(LitRev!FK75),".",LitRev!FK75)</f>
        <v>.</v>
      </c>
      <c r="FL75" s="25" t="str">
        <f>IF(ISBLANK(LitRev!FL75),".",LitRev!FL75)</f>
        <v>.</v>
      </c>
      <c r="FM75" s="25" t="str">
        <f>IF(ISBLANK(LitRev!FM75),".",LitRev!FM75)</f>
        <v>.</v>
      </c>
      <c r="FN75" s="25" t="str">
        <f>IF(ISBLANK(LitRev!FN75),".",LitRev!FN75)</f>
        <v>.</v>
      </c>
      <c r="FO75" s="25" t="str">
        <f>IF(ISBLANK(LitRev!FO75),".",LitRev!FO75)</f>
        <v>.</v>
      </c>
      <c r="FP75" s="25" t="str">
        <f>IF(ISBLANK(LitRev!FP75),".",LitRev!FP75)</f>
        <v>.</v>
      </c>
      <c r="FQ75" s="25" t="str">
        <f>IF(ISBLANK(LitRev!FQ75),".",LitRev!FQ75)</f>
        <v>.</v>
      </c>
      <c r="FR75" s="25" t="str">
        <f>IF(ISBLANK(LitRev!FR75),".",LitRev!FR75)</f>
        <v>.</v>
      </c>
      <c r="FS75" s="25" t="str">
        <f>IF(ISBLANK(LitRev!FS75),".",LitRev!FS75)</f>
        <v>.</v>
      </c>
      <c r="FT75" s="25" t="str">
        <f>IF(ISBLANK(LitRev!FT75),".",LitRev!FT75)</f>
        <v>.</v>
      </c>
      <c r="FU75" s="25" t="str">
        <f>IF(ISBLANK(LitRev!FU75),".",LitRev!FU75)</f>
        <v>.</v>
      </c>
      <c r="FV75" s="25" t="str">
        <f>IF(ISBLANK(LitRev!FV75),".",LitRev!FV75)</f>
        <v>.</v>
      </c>
      <c r="FW75" s="25" t="str">
        <f>IF(ISBLANK(LitRev!FW75),".",LitRev!FW75)</f>
        <v>.</v>
      </c>
      <c r="FX75" s="25" t="str">
        <f>IF(ISBLANK(LitRev!FX75),".",LitRev!FX75)</f>
        <v>.</v>
      </c>
      <c r="FY75" s="25" t="str">
        <f>IF(ISBLANK(LitRev!FY75),".",LitRev!FY75)</f>
        <v>.</v>
      </c>
      <c r="FZ75" s="25" t="str">
        <f>IF(ISBLANK(LitRev!FZ75),".",LitRev!FZ75)</f>
        <v>.</v>
      </c>
      <c r="GA75" s="25" t="str">
        <f>IF(ISBLANK(LitRev!GA75),".",LitRev!GA75)</f>
        <v>.</v>
      </c>
      <c r="GB75" s="25" t="str">
        <f>IF(ISBLANK(LitRev!GB75),".",LitRev!GB75)</f>
        <v>.</v>
      </c>
      <c r="GC75" s="25" t="str">
        <f>IF(ISBLANK(LitRev!GC75),".",LitRev!GC75)</f>
        <v>.</v>
      </c>
      <c r="GD75" s="25" t="str">
        <f>IF(ISBLANK(LitRev!GD75),".",LitRev!GD75)</f>
        <v>.</v>
      </c>
      <c r="GE75" s="25" t="str">
        <f>IF(ISBLANK(LitRev!GE75),".",LitRev!GE75)</f>
        <v>.</v>
      </c>
      <c r="GF75" s="25" t="str">
        <f>IF(ISBLANK(LitRev!GF75),".",LitRev!GF75)</f>
        <v>.</v>
      </c>
      <c r="GG75" s="25" t="str">
        <f>IF(ISBLANK(LitRev!GG75),".",LitRev!GG75)</f>
        <v>.</v>
      </c>
      <c r="GH75" s="25" t="str">
        <f>IF(ISBLANK(LitRev!GH75),".",LitRev!GH75)</f>
        <v>.</v>
      </c>
      <c r="GI75" s="25" t="str">
        <f>IF(ISBLANK(LitRev!GI75),".",LitRev!GI75)</f>
        <v>.</v>
      </c>
      <c r="GJ75" s="25" t="str">
        <f>IF(ISBLANK(LitRev!GJ75),".",LitRev!GJ75)</f>
        <v>.</v>
      </c>
      <c r="GK75" s="25" t="str">
        <f>IF(ISBLANK(LitRev!GK75),".",LitRev!GK75)</f>
        <v>.</v>
      </c>
      <c r="GL75" s="25" t="str">
        <f>IF(ISBLANK(LitRev!GL75),".",LitRev!GL75)</f>
        <v>.</v>
      </c>
      <c r="GM75" s="25" t="str">
        <f>IF(ISBLANK(LitRev!GM75),".",LitRev!GM75)</f>
        <v>.</v>
      </c>
      <c r="GN75" s="25" t="str">
        <f>IF(ISBLANK(LitRev!GN75),".",LitRev!GN75)</f>
        <v>.</v>
      </c>
      <c r="GO75" s="25" t="str">
        <f>IF(ISBLANK(LitRev!GO75),".",LitRev!GO75)</f>
        <v>.</v>
      </c>
      <c r="GP75" s="25" t="str">
        <f>IF(ISBLANK(LitRev!GP75),".",LitRev!GP75)</f>
        <v>.</v>
      </c>
      <c r="GQ75" s="25" t="str">
        <f>IF(ISBLANK(LitRev!GQ75),".",LitRev!GQ75)</f>
        <v>.</v>
      </c>
      <c r="GR75" s="25" t="str">
        <f>IF(ISBLANK(LitRev!GR75),".",LitRev!GR75)</f>
        <v>.</v>
      </c>
      <c r="GS75" s="25" t="str">
        <f>IF(ISBLANK(LitRev!GS75),".",LitRev!GS75)</f>
        <v>.</v>
      </c>
      <c r="GT75" s="25" t="str">
        <f>IF(ISBLANK(LitRev!GT75),".",LitRev!GT75)</f>
        <v>.</v>
      </c>
      <c r="GU75" s="25" t="str">
        <f>IF(ISBLANK(LitRev!GU75),".",LitRev!GU75)</f>
        <v>.</v>
      </c>
      <c r="GV75" s="25" t="str">
        <f>IF(ISBLANK(LitRev!GV75),".",LitRev!GV75)</f>
        <v>.</v>
      </c>
      <c r="GW75" s="25" t="str">
        <f>IF(ISBLANK(LitRev!GW75),".",LitRev!GW75)</f>
        <v>.</v>
      </c>
      <c r="GX75" s="25" t="str">
        <f>IF(ISBLANK(LitRev!GX75),".",LitRev!GX75)</f>
        <v>.</v>
      </c>
      <c r="GY75" s="25" t="str">
        <f>IF(ISBLANK(LitRev!GY75),".",LitRev!GY75)</f>
        <v>.</v>
      </c>
      <c r="GZ75" s="25" t="str">
        <f>IF(ISBLANK(LitRev!GZ75),".",LitRev!GZ75)</f>
        <v>.</v>
      </c>
      <c r="HA75" s="25" t="str">
        <f>IF(ISBLANK(LitRev!HA75),".",LitRev!HA75)</f>
        <v>.</v>
      </c>
      <c r="HB75" s="25" t="str">
        <f>IF(ISBLANK(LitRev!HB75),".",LitRev!HB75)</f>
        <v>.</v>
      </c>
      <c r="HC75" s="25" t="str">
        <f>IF(ISBLANK(LitRev!HC75),".",LitRev!HC75)</f>
        <v>.</v>
      </c>
      <c r="HD75" s="25" t="str">
        <f>IF(ISBLANK(LitRev!HD75),".",LitRev!HD75)</f>
        <v>.</v>
      </c>
      <c r="HE75" s="25" t="str">
        <f>IF(ISBLANK(LitRev!HE75),".",LitRev!HE75)</f>
        <v>.</v>
      </c>
      <c r="HF75" s="25" t="str">
        <f>IF(ISBLANK(LitRev!HF75),".",LitRev!HF75)</f>
        <v>.</v>
      </c>
      <c r="HG75" s="25" t="str">
        <f>IF(ISBLANK(LitRev!HG75),".",LitRev!HG75)</f>
        <v>.</v>
      </c>
      <c r="HH75" s="25" t="str">
        <f>IF(ISBLANK(LitRev!HH75),".",LitRev!HH75)</f>
        <v>.</v>
      </c>
      <c r="HI75" s="25" t="str">
        <f>IF(ISBLANK(LitRev!HI75),".",LitRev!HI75)</f>
        <v>.</v>
      </c>
      <c r="HJ75" s="25" t="str">
        <f>IF(ISBLANK(LitRev!HJ75),".",LitRev!HJ75)</f>
        <v>.</v>
      </c>
      <c r="HK75" s="25" t="str">
        <f>IF(ISBLANK(LitRev!HK75),".",LitRev!HK75)</f>
        <v>.</v>
      </c>
      <c r="HL75" s="25" t="str">
        <f>IF(ISBLANK(LitRev!HL75),".",LitRev!HL75)</f>
        <v>.</v>
      </c>
      <c r="HM75" s="25" t="str">
        <f>IF(ISBLANK(LitRev!HM75),".",LitRev!HM75)</f>
        <v>.</v>
      </c>
      <c r="HN75" s="25" t="str">
        <f>IF(ISBLANK(LitRev!HN75),".",LitRev!HN75)</f>
        <v>.</v>
      </c>
      <c r="HO75" s="25" t="str">
        <f>IF(ISBLANK(LitRev!HO75),".",LitRev!HO75)</f>
        <v>.</v>
      </c>
      <c r="HP75" s="25" t="str">
        <f>IF(ISBLANK(LitRev!HP75),".",LitRev!HP75)</f>
        <v>.</v>
      </c>
      <c r="HQ75" s="25" t="str">
        <f>IF(ISBLANK(LitRev!HQ75),".",LitRev!HQ75)</f>
        <v>.</v>
      </c>
      <c r="HR75" s="25" t="str">
        <f>IF(ISBLANK(LitRev!HR75),".",LitRev!HR75)</f>
        <v>.</v>
      </c>
      <c r="HS75" s="25" t="str">
        <f>IF(ISBLANK(LitRev!HS75),".",LitRev!HS75)</f>
        <v>.</v>
      </c>
      <c r="HT75" s="25" t="str">
        <f>IF(ISBLANK(LitRev!HT75),".",LitRev!HT75)</f>
        <v>.</v>
      </c>
      <c r="HU75" s="25" t="str">
        <f>IF(ISBLANK(LitRev!HU75),".",LitRev!HU75)</f>
        <v>.</v>
      </c>
      <c r="HV75" s="25" t="str">
        <f>IF(ISBLANK(LitRev!HV75),".",LitRev!HV75)</f>
        <v>.</v>
      </c>
      <c r="HW75" s="25" t="str">
        <f>IF(ISBLANK(LitRev!HW75),".",LitRev!HW75)</f>
        <v>.</v>
      </c>
      <c r="HX75" s="25" t="str">
        <f>IF(ISBLANK(LitRev!HX75),".",LitRev!HX75)</f>
        <v>.</v>
      </c>
      <c r="HY75" s="25" t="str">
        <f>IF(ISBLANK(LitRev!HY75),".",LitRev!HY75)</f>
        <v>.</v>
      </c>
      <c r="HZ75" s="25" t="str">
        <f>IF(ISBLANK(LitRev!HZ75),".",LitRev!HZ75)</f>
        <v>.</v>
      </c>
      <c r="IA75" s="25" t="str">
        <f>IF(ISBLANK(LitRev!IA75),".",LitRev!IA75)</f>
        <v>.</v>
      </c>
      <c r="IB75" s="25" t="str">
        <f>IF(ISBLANK(LitRev!IB75),".",LitRev!IB75)</f>
        <v>.</v>
      </c>
      <c r="IC75" s="25" t="str">
        <f>IF(ISBLANK(LitRev!IC75),".",LitRev!IC75)</f>
        <v>.</v>
      </c>
      <c r="ID75" s="25" t="str">
        <f>IF(ISBLANK(LitRev!ID75),".",LitRev!ID75)</f>
        <v>.</v>
      </c>
      <c r="IE75" s="25" t="str">
        <f>IF(ISBLANK(LitRev!IE75),".",LitRev!IE75)</f>
        <v>.</v>
      </c>
      <c r="IF75" s="25" t="str">
        <f>IF(ISBLANK(LitRev!IF75),".",LitRev!IF75)</f>
        <v>.</v>
      </c>
      <c r="IG75" s="25" t="str">
        <f>IF(ISBLANK(LitRev!IG75),".",LitRev!IG75)</f>
        <v>.</v>
      </c>
      <c r="IH75" s="25" t="str">
        <f>IF(ISBLANK(LitRev!IH75),".",LitRev!IH75)</f>
        <v>.</v>
      </c>
      <c r="II75" s="25" t="str">
        <f>IF(ISBLANK(LitRev!II75),".",LitRev!II75)</f>
        <v>.</v>
      </c>
      <c r="IJ75" s="25" t="str">
        <f>IF(ISBLANK(LitRev!IJ75),".",LitRev!IJ75)</f>
        <v>.</v>
      </c>
      <c r="IK75" s="25" t="str">
        <f>IF(ISBLANK(LitRev!IK75),".",LitRev!IK75)</f>
        <v>.</v>
      </c>
      <c r="IL75" s="25" t="str">
        <f>IF(ISBLANK(LitRev!IL75),".",LitRev!IL75)</f>
        <v>.</v>
      </c>
      <c r="IM75" s="25" t="str">
        <f>IF(ISBLANK(LitRev!IM75),".",LitRev!IM75)</f>
        <v>.</v>
      </c>
      <c r="IN75" s="25" t="str">
        <f>IF(ISBLANK(LitRev!IN75),".",LitRev!IN75)</f>
        <v>.</v>
      </c>
      <c r="IO75" s="25" t="str">
        <f>IF(ISBLANK(LitRev!IO75),".",LitRev!IO75)</f>
        <v>.</v>
      </c>
      <c r="IP75" s="25" t="str">
        <f>IF(ISBLANK(LitRev!IP75),".",LitRev!IP75)</f>
        <v>.</v>
      </c>
      <c r="IQ75" s="25" t="str">
        <f>IF(ISBLANK(LitRev!IQ75),".",LitRev!IQ75)</f>
        <v>.</v>
      </c>
      <c r="IR75" s="25" t="str">
        <f>IF(ISBLANK(LitRev!IR75),".",LitRev!IR75)</f>
        <v>.</v>
      </c>
      <c r="IS75" s="25" t="str">
        <f>IF(ISBLANK(LitRev!IS75),".",LitRev!IS75)</f>
        <v>.</v>
      </c>
      <c r="IT75" s="25" t="str">
        <f>IF(ISBLANK(LitRev!IT75),".",LitRev!IT75)</f>
        <v>.</v>
      </c>
      <c r="IU75" s="25" t="str">
        <f>IF(ISBLANK(LitRev!IU75),".",LitRev!IU75)</f>
        <v>.</v>
      </c>
      <c r="IV75" s="25" t="str">
        <f>IF(ISBLANK(LitRev!IV75),".",LitRev!IV75)</f>
        <v>.</v>
      </c>
      <c r="IW75" s="25" t="str">
        <f>IF(ISBLANK(LitRev!IW75),".",LitRev!IW75)</f>
        <v>.</v>
      </c>
      <c r="IX75" s="25" t="str">
        <f>IF(ISBLANK(LitRev!IX75),".",LitRev!IX75)</f>
        <v>.</v>
      </c>
      <c r="IY75" s="25" t="str">
        <f>IF(ISBLANK(LitRev!IY75),".",LitRev!IY75)</f>
        <v>.</v>
      </c>
      <c r="IZ75" s="25" t="str">
        <f>IF(ISBLANK(LitRev!IZ75),".",LitRev!IZ75)</f>
        <v>.</v>
      </c>
      <c r="JA75" s="25" t="str">
        <f>IF(ISBLANK(LitRev!JA75),".",LitRev!JA75)</f>
        <v>.</v>
      </c>
      <c r="JB75" s="25" t="str">
        <f>IF(ISBLANK(LitRev!JB75),".",LitRev!JB75)</f>
        <v>.</v>
      </c>
      <c r="JC75" s="25" t="str">
        <f>IF(ISBLANK(LitRev!JC75),".",LitRev!JC75)</f>
        <v>.</v>
      </c>
      <c r="JD75" s="25" t="str">
        <f>IF(ISBLANK(LitRev!JD75),".",LitRev!JD75)</f>
        <v>.</v>
      </c>
      <c r="JE75" s="25" t="str">
        <f>IF(ISBLANK(LitRev!JE75),".",LitRev!JE75)</f>
        <v>.</v>
      </c>
      <c r="JF75" s="25" t="str">
        <f>IF(ISBLANK(LitRev!JF75),".",LitRev!JF75)</f>
        <v>.</v>
      </c>
      <c r="JG75" s="25" t="str">
        <f>IF(ISBLANK(LitRev!JG75),".",LitRev!JG75)</f>
        <v>.</v>
      </c>
      <c r="JH75" s="25" t="str">
        <f>IF(ISBLANK(LitRev!JH75),".",LitRev!JH75)</f>
        <v>.</v>
      </c>
      <c r="JI75" s="25" t="str">
        <f>IF(ISBLANK(LitRev!JI75),".",LitRev!JI75)</f>
        <v>.</v>
      </c>
      <c r="JJ75" s="25" t="str">
        <f>IF(ISBLANK(LitRev!JJ75),".",LitRev!JJ75)</f>
        <v>.</v>
      </c>
      <c r="JK75" s="25" t="str">
        <f>IF(ISBLANK(LitRev!JK75),".",LitRev!JK75)</f>
        <v>.</v>
      </c>
      <c r="JL75" s="25" t="str">
        <f>IF(ISBLANK(LitRev!JL75),".",LitRev!JL75)</f>
        <v>.</v>
      </c>
      <c r="JM75" s="25" t="str">
        <f>IF(ISBLANK(LitRev!JM75),".",LitRev!JM75)</f>
        <v>.</v>
      </c>
      <c r="JN75" s="25" t="str">
        <f>IF(ISBLANK(LitRev!JN75),".",LitRev!JN75)</f>
        <v>.</v>
      </c>
      <c r="JO75" s="25" t="str">
        <f>IF(ISBLANK(LitRev!JO75),".",LitRev!JO75)</f>
        <v>.</v>
      </c>
      <c r="JP75" s="25" t="str">
        <f>IF(ISBLANK(LitRev!JP75),".",LitRev!JP75)</f>
        <v>.</v>
      </c>
      <c r="JQ75" s="25" t="str">
        <f>IF(ISBLANK(LitRev!JQ75),".",LitRev!JQ75)</f>
        <v>.</v>
      </c>
      <c r="JR75" s="25" t="str">
        <f>IF(ISBLANK(LitRev!JR75),".",LitRev!JR75)</f>
        <v>.</v>
      </c>
      <c r="JS75" s="25" t="str">
        <f>IF(ISBLANK(LitRev!JS75),".",LitRev!JS75)</f>
        <v>.</v>
      </c>
      <c r="JT75" s="25" t="str">
        <f>IF(ISBLANK(LitRev!JT75),".",LitRev!JT75)</f>
        <v>.</v>
      </c>
      <c r="JU75" s="25" t="str">
        <f>IF(ISBLANK(LitRev!JU75),".",LitRev!JU75)</f>
        <v>.</v>
      </c>
      <c r="JV75" s="25" t="str">
        <f>IF(ISBLANK(LitRev!JV75),".",LitRev!JV75)</f>
        <v>.</v>
      </c>
      <c r="JW75" s="25" t="str">
        <f>IF(ISBLANK(LitRev!JW75),".",LitRev!JW75)</f>
        <v>.</v>
      </c>
      <c r="JX75" s="25" t="str">
        <f>IF(ISBLANK(LitRev!JX75),".",LitRev!JX75)</f>
        <v>.</v>
      </c>
      <c r="JY75" s="25" t="str">
        <f>IF(ISBLANK(LitRev!JY75),".",LitRev!JY75)</f>
        <v>.</v>
      </c>
      <c r="JZ75" s="25" t="str">
        <f>IF(ISBLANK(LitRev!JZ75),".",LitRev!JZ75)</f>
        <v>.</v>
      </c>
      <c r="KA75" s="25" t="str">
        <f>IF(ISBLANK(LitRev!KA75),".",LitRev!KA75)</f>
        <v>.</v>
      </c>
      <c r="KB75" s="25" t="str">
        <f>IF(ISBLANK(LitRev!KB75),".",LitRev!KB75)</f>
        <v>.</v>
      </c>
      <c r="KC75" s="25" t="str">
        <f>IF(ISBLANK(LitRev!KC75),".",LitRev!KC75)</f>
        <v>.</v>
      </c>
      <c r="KD75" s="25" t="str">
        <f>IF(ISBLANK(LitRev!KD75),".",LitRev!KD75)</f>
        <v>.</v>
      </c>
      <c r="KE75" s="25" t="str">
        <f>IF(ISBLANK(LitRev!KE75),".",LitRev!KE75)</f>
        <v>.</v>
      </c>
      <c r="KF75" s="25" t="str">
        <f>IF(ISBLANK(LitRev!KF75),".",LitRev!KF75)</f>
        <v>.</v>
      </c>
      <c r="KG75" s="25" t="str">
        <f>IF(ISBLANK(LitRev!KG75),".",LitRev!KG75)</f>
        <v>.</v>
      </c>
      <c r="KH75" s="25" t="str">
        <f>IF(ISBLANK(LitRev!KH75),".",LitRev!KH75)</f>
        <v>.</v>
      </c>
      <c r="KI75" s="25" t="str">
        <f>IF(ISBLANK(LitRev!KI75),".",LitRev!KI75)</f>
        <v>.</v>
      </c>
      <c r="KJ75" s="25" t="str">
        <f>IF(ISBLANK(LitRev!KJ75),".",LitRev!KJ75)</f>
        <v>.</v>
      </c>
      <c r="KK75" s="25" t="str">
        <f>IF(ISBLANK(LitRev!KK75),".",LitRev!KK75)</f>
        <v>.</v>
      </c>
      <c r="KL75" s="25" t="str">
        <f>IF(ISBLANK(LitRev!KL75),".",LitRev!KL75)</f>
        <v>.</v>
      </c>
      <c r="KM75" s="25" t="str">
        <f>IF(ISBLANK(LitRev!KM75),".",LitRev!KM75)</f>
        <v>.</v>
      </c>
      <c r="KN75" s="25" t="str">
        <f>IF(ISBLANK(LitRev!KN75),".",LitRev!KN75)</f>
        <v>.</v>
      </c>
      <c r="KO75" s="25" t="str">
        <f>IF(ISBLANK(LitRev!KO75),".",LitRev!KO75)</f>
        <v>.</v>
      </c>
      <c r="KP75" s="25" t="str">
        <f>IF(ISBLANK(LitRev!KP75),".",LitRev!KP75)</f>
        <v>.</v>
      </c>
      <c r="KQ75" s="25" t="str">
        <f>IF(ISBLANK(LitRev!KQ75),".",LitRev!KQ75)</f>
        <v>.</v>
      </c>
      <c r="KR75" s="25" t="str">
        <f>IF(ISBLANK(LitRev!KR75),".",LitRev!KR75)</f>
        <v>.</v>
      </c>
      <c r="KS75" s="25" t="str">
        <f>IF(ISBLANK(LitRev!KS75),".",LitRev!KS75)</f>
        <v>.</v>
      </c>
      <c r="KT75" s="25" t="str">
        <f>IF(ISBLANK(LitRev!KT75),".",LitRev!KT75)</f>
        <v>.</v>
      </c>
      <c r="KU75" s="25" t="str">
        <f>IF(ISBLANK(LitRev!KU75),".",LitRev!KU75)</f>
        <v>.</v>
      </c>
      <c r="KV75" s="25" t="str">
        <f>IF(ISBLANK(LitRev!KV75),".",LitRev!KV75)</f>
        <v>.</v>
      </c>
      <c r="KW75" s="25" t="str">
        <f>IF(ISBLANK(LitRev!KW75),".",LitRev!KW75)</f>
        <v>.</v>
      </c>
      <c r="KX75" s="25" t="str">
        <f>IF(ISBLANK(LitRev!KX75),".",LitRev!KX75)</f>
        <v>.</v>
      </c>
      <c r="KY75" s="25" t="str">
        <f>IF(ISBLANK(LitRev!KY75),".",LitRev!KY75)</f>
        <v>.</v>
      </c>
      <c r="KZ75" s="25" t="str">
        <f>IF(ISBLANK(LitRev!KZ75),".",LitRev!KZ75)</f>
        <v>.</v>
      </c>
      <c r="LA75" s="25" t="str">
        <f>IF(ISBLANK(LitRev!LA75),".",LitRev!LA75)</f>
        <v>.</v>
      </c>
      <c r="LB75" s="25" t="str">
        <f>IF(ISBLANK(LitRev!LB75),".",LitRev!LB75)</f>
        <v>.</v>
      </c>
      <c r="LC75" s="25" t="str">
        <f>IF(ISBLANK(LitRev!LC75),".",LitRev!LC75)</f>
        <v>.</v>
      </c>
      <c r="LD75" s="25" t="str">
        <f>IF(ISBLANK(LitRev!LD75),".",LitRev!LD75)</f>
        <v>.</v>
      </c>
      <c r="LE75" s="25" t="str">
        <f>IF(ISBLANK(LitRev!LE75),".",LitRev!LE75)</f>
        <v>.</v>
      </c>
      <c r="LF75" s="25" t="str">
        <f>IF(ISBLANK(LitRev!LF75),".",LitRev!LF75)</f>
        <v>.</v>
      </c>
      <c r="LG75" s="25" t="str">
        <f>IF(ISBLANK(LitRev!LG75),".",LitRev!LG75)</f>
        <v>.</v>
      </c>
      <c r="LH75" s="25" t="str">
        <f>IF(ISBLANK(LitRev!LH75),".",LitRev!LH75)</f>
        <v>.</v>
      </c>
      <c r="LI75" s="25" t="str">
        <f>IF(ISBLANK(LitRev!LI75),".",LitRev!LI75)</f>
        <v>.</v>
      </c>
      <c r="LJ75" s="25" t="str">
        <f>IF(ISBLANK(LitRev!LJ75),".",LitRev!LJ75)</f>
        <v>.</v>
      </c>
      <c r="LK75" s="25" t="str">
        <f>IF(ISBLANK(LitRev!LK75),".",LitRev!LK75)</f>
        <v>.</v>
      </c>
      <c r="LL75" s="25" t="str">
        <f>IF(ISBLANK(LitRev!LL75),".",LitRev!LL75)</f>
        <v>.</v>
      </c>
      <c r="LM75" s="25" t="str">
        <f>IF(ISBLANK(LitRev!LM75),".",LitRev!LM75)</f>
        <v>.</v>
      </c>
      <c r="LN75" s="25" t="str">
        <f>IF(ISBLANK(LitRev!LN75),".",LitRev!LN75)</f>
        <v>.</v>
      </c>
      <c r="LO75" s="25" t="str">
        <f>IF(ISBLANK(LitRev!LO75),".",LitRev!LO75)</f>
        <v>.</v>
      </c>
      <c r="LP75" s="25" t="str">
        <f>IF(ISBLANK(LitRev!LP75),".",LitRev!LP75)</f>
        <v>.</v>
      </c>
      <c r="LQ75" s="25" t="str">
        <f>IF(ISBLANK(LitRev!LQ75),".",LitRev!LQ75)</f>
        <v>.</v>
      </c>
      <c r="LR75" s="25" t="str">
        <f>IF(ISBLANK(LitRev!LR75),".",LitRev!LR75)</f>
        <v>.</v>
      </c>
      <c r="LS75" s="25" t="str">
        <f>IF(ISBLANK(LitRev!LS75),".",LitRev!LS75)</f>
        <v>.</v>
      </c>
      <c r="LT75" s="25" t="str">
        <f>IF(ISBLANK(LitRev!LT75),".",LitRev!LT75)</f>
        <v>.</v>
      </c>
      <c r="LU75" s="25" t="str">
        <f>IF(ISBLANK(LitRev!LU75),".",LitRev!LU75)</f>
        <v>.</v>
      </c>
      <c r="LV75" s="25" t="str">
        <f>IF(ISBLANK(LitRev!LV75),".",LitRev!LV75)</f>
        <v>.</v>
      </c>
      <c r="LW75" s="25" t="str">
        <f>IF(ISBLANK(LitRev!LW75),".",LitRev!LW75)</f>
        <v>.</v>
      </c>
      <c r="LX75" s="25" t="str">
        <f>IF(ISBLANK(LitRev!LX75),".",LitRev!LX75)</f>
        <v>.</v>
      </c>
      <c r="LY75" s="25" t="str">
        <f>IF(ISBLANK(LitRev!LY75),".",LitRev!LY75)</f>
        <v>.</v>
      </c>
      <c r="LZ75" s="25" t="str">
        <f>IF(ISBLANK(LitRev!LZ75),".",LitRev!LZ75)</f>
        <v>.</v>
      </c>
      <c r="MA75" s="25" t="str">
        <f>IF(ISBLANK(LitRev!MA75),".",LitRev!MA75)</f>
        <v>.</v>
      </c>
      <c r="MB75" s="25" t="str">
        <f>IF(ISBLANK(LitRev!MB75),".",LitRev!MB75)</f>
        <v>.</v>
      </c>
      <c r="MC75" s="25" t="str">
        <f>IF(ISBLANK(LitRev!MC75),".",LitRev!MC75)</f>
        <v>.</v>
      </c>
      <c r="MD75" s="25" t="str">
        <f>IF(ISBLANK(LitRev!MD75),".",LitRev!MD75)</f>
        <v>.</v>
      </c>
      <c r="ME75" s="25" t="str">
        <f>IF(ISBLANK(LitRev!ME75),".",LitRev!ME75)</f>
        <v>.</v>
      </c>
      <c r="MF75" s="25" t="str">
        <f>IF(ISBLANK(LitRev!MF75),".",LitRev!MF75)</f>
        <v>.</v>
      </c>
      <c r="MG75" s="25" t="str">
        <f>IF(ISBLANK(LitRev!MG75),".",LitRev!MG75)</f>
        <v>.</v>
      </c>
      <c r="MH75" s="25" t="str">
        <f>IF(ISBLANK(LitRev!MH75),".",LitRev!MH75)</f>
        <v>.</v>
      </c>
      <c r="MI75" s="25" t="str">
        <f>IF(ISBLANK(LitRev!MI75),".",LitRev!MI75)</f>
        <v>.</v>
      </c>
      <c r="MJ75" s="25" t="str">
        <f>IF(ISBLANK(LitRev!MJ75),".",LitRev!MJ75)</f>
        <v>.</v>
      </c>
      <c r="MK75" s="25" t="str">
        <f>IF(ISBLANK(LitRev!MK75),".",LitRev!MK75)</f>
        <v>.</v>
      </c>
      <c r="ML75" s="25" t="str">
        <f>IF(ISBLANK(LitRev!ML75),".",LitRev!ML75)</f>
        <v>.</v>
      </c>
      <c r="MM75" s="25" t="str">
        <f>IF(ISBLANK(LitRev!MM75),".",LitRev!MM75)</f>
        <v>.</v>
      </c>
      <c r="MN75" s="25" t="str">
        <f>IF(ISBLANK(LitRev!MN75),".",LitRev!MN75)</f>
        <v>.</v>
      </c>
      <c r="MO75" s="25" t="str">
        <f>IF(ISBLANK(LitRev!MO75),".",LitRev!MO75)</f>
        <v>.</v>
      </c>
      <c r="MP75" s="25" t="str">
        <f>IF(ISBLANK(LitRev!MP75),".",LitRev!MP75)</f>
        <v>.</v>
      </c>
      <c r="MQ75" s="25" t="str">
        <f>IF(ISBLANK(LitRev!MQ75),".",LitRev!MQ75)</f>
        <v>.</v>
      </c>
      <c r="MR75" s="25" t="str">
        <f>IF(ISBLANK(LitRev!MR75),".",LitRev!MR75)</f>
        <v>.</v>
      </c>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5"/>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5"/>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5"/>
      <c r="RK75" s="25"/>
      <c r="RL75" s="25"/>
      <c r="RM75" s="25"/>
      <c r="RN75" s="25"/>
      <c r="RO75" s="25"/>
    </row>
    <row r="76" spans="1:483" x14ac:dyDescent="0.25">
      <c r="A76" s="47" t="s">
        <v>41</v>
      </c>
      <c r="C76" s="25" t="str">
        <f>IF(ISBLANK(LitRev!C76),".",LitRev!C76)</f>
        <v>.</v>
      </c>
      <c r="D76" s="25" t="str">
        <f>IF(ISBLANK(LitRev!D76),".",LitRev!D76)</f>
        <v>.</v>
      </c>
      <c r="E76" s="25" t="str">
        <f>IF(ISBLANK(LitRev!E76),".",LitRev!E76)</f>
        <v>.</v>
      </c>
      <c r="F76" s="25" t="str">
        <f>IF(ISBLANK(LitRev!F76),".",LitRev!F76)</f>
        <v>.</v>
      </c>
      <c r="G76" s="25" t="str">
        <f>IF(ISBLANK(LitRev!G76),".",LitRev!G76)</f>
        <v>.</v>
      </c>
      <c r="H76" s="25" t="str">
        <f>IF(ISBLANK(LitRev!H76),".",LitRev!H76)</f>
        <v>.</v>
      </c>
      <c r="I76" s="25" t="str">
        <f>IF(ISBLANK(LitRev!I76),".",LitRev!I76)</f>
        <v>.</v>
      </c>
      <c r="J76" s="25" t="str">
        <f>IF(ISBLANK(LitRev!J76),".",LitRev!J76)</f>
        <v>.</v>
      </c>
      <c r="K76" s="25" t="str">
        <f>IF(ISBLANK(LitRev!K76),".",LitRev!K76)</f>
        <v>.</v>
      </c>
      <c r="L76" s="25" t="str">
        <f>IF(ISBLANK(LitRev!L76),".",LitRev!L76)</f>
        <v>.</v>
      </c>
      <c r="M76" s="25" t="str">
        <f>IF(ISBLANK(LitRev!M76),".",LitRev!M76)</f>
        <v>.</v>
      </c>
      <c r="N76" s="25" t="str">
        <f>IF(ISBLANK(LitRev!N76),".",LitRev!N76)</f>
        <v>.</v>
      </c>
      <c r="O76" s="25" t="str">
        <f>IF(ISBLANK(LitRev!O76),".",LitRev!O76)</f>
        <v>.</v>
      </c>
      <c r="P76" s="25" t="str">
        <f>IF(ISBLANK(LitRev!P76),".",LitRev!P76)</f>
        <v>.</v>
      </c>
      <c r="Q76" s="25" t="str">
        <f>IF(ISBLANK(LitRev!Q76),".",LitRev!Q76)</f>
        <v>.</v>
      </c>
      <c r="R76" s="25" t="str">
        <f>IF(ISBLANK(LitRev!R76),".",LitRev!R76)</f>
        <v>.</v>
      </c>
      <c r="S76" s="25" t="str">
        <f>IF(ISBLANK(LitRev!S76),".",LitRev!S76)</f>
        <v>.</v>
      </c>
      <c r="T76" s="25" t="str">
        <f>IF(ISBLANK(LitRev!T76),".",LitRev!T76)</f>
        <v>.</v>
      </c>
      <c r="U76" s="25" t="str">
        <f>IF(ISBLANK(LitRev!U76),".",LitRev!U76)</f>
        <v>.</v>
      </c>
      <c r="V76" s="25" t="str">
        <f>IF(ISBLANK(LitRev!V76),".",LitRev!V76)</f>
        <v>.</v>
      </c>
      <c r="W76" s="25" t="str">
        <f>IF(ISBLANK(LitRev!W76),".",LitRev!W76)</f>
        <v>.</v>
      </c>
      <c r="X76" s="25" t="str">
        <f>IF(ISBLANK(LitRev!X76),".",LitRev!X76)</f>
        <v>.</v>
      </c>
      <c r="Y76" s="25" t="str">
        <f>IF(ISBLANK(LitRev!Y76),".",LitRev!Y76)</f>
        <v>.</v>
      </c>
      <c r="Z76" s="25" t="str">
        <f>IF(ISBLANK(LitRev!Z76),".",LitRev!Z76)</f>
        <v>.</v>
      </c>
      <c r="AA76" s="25" t="str">
        <f>IF(ISBLANK(LitRev!AA76),".",LitRev!AA76)</f>
        <v>.</v>
      </c>
      <c r="AB76" s="25" t="str">
        <f>IF(ISBLANK(LitRev!AB76),".",LitRev!AB76)</f>
        <v>.</v>
      </c>
      <c r="AC76" s="25" t="str">
        <f>IF(ISBLANK(LitRev!AC76),".",LitRev!AC76)</f>
        <v>.</v>
      </c>
      <c r="AD76" s="25" t="str">
        <f>IF(ISBLANK(LitRev!AD76),".",LitRev!AD76)</f>
        <v>.</v>
      </c>
      <c r="AE76" s="25" t="str">
        <f>IF(ISBLANK(LitRev!AE76),".",LitRev!AE76)</f>
        <v>.</v>
      </c>
      <c r="AF76" s="25" t="str">
        <f>IF(ISBLANK(LitRev!AF76),".",LitRev!AF76)</f>
        <v>.</v>
      </c>
      <c r="AG76" s="25" t="str">
        <f>IF(ISBLANK(LitRev!AG76),".",LitRev!AG76)</f>
        <v>.</v>
      </c>
      <c r="AH76" s="25" t="str">
        <f>IF(ISBLANK(LitRev!AH76),".",LitRev!AH76)</f>
        <v>.</v>
      </c>
      <c r="AI76" s="25" t="str">
        <f>IF(ISBLANK(LitRev!AI76),".",LitRev!AI76)</f>
        <v>.</v>
      </c>
      <c r="AJ76" s="25" t="str">
        <f>IF(ISBLANK(LitRev!AJ76),".",LitRev!AJ76)</f>
        <v>.</v>
      </c>
      <c r="AK76" s="25" t="str">
        <f>IF(ISBLANK(LitRev!AK76),".",LitRev!AK76)</f>
        <v>.</v>
      </c>
      <c r="AL76" s="25" t="str">
        <f>IF(ISBLANK(LitRev!AL76),".",LitRev!AL76)</f>
        <v>.</v>
      </c>
      <c r="AM76" s="25" t="str">
        <f>IF(ISBLANK(LitRev!AM76),".",LitRev!AM76)</f>
        <v>.</v>
      </c>
      <c r="AN76" s="25" t="str">
        <f>IF(ISBLANK(LitRev!AN76),".",LitRev!AN76)</f>
        <v>.</v>
      </c>
      <c r="AO76" s="25" t="str">
        <f>IF(ISBLANK(LitRev!AO76),".",LitRev!AO76)</f>
        <v>.</v>
      </c>
      <c r="AP76" s="25" t="str">
        <f>IF(ISBLANK(LitRev!AP76),".",LitRev!AP76)</f>
        <v>.</v>
      </c>
      <c r="AQ76" s="25" t="str">
        <f>IF(ISBLANK(LitRev!AQ76),".",LitRev!AQ76)</f>
        <v>.</v>
      </c>
      <c r="AR76" s="25" t="str">
        <f>IF(ISBLANK(LitRev!AR76),".",LitRev!AR76)</f>
        <v>.</v>
      </c>
      <c r="AS76" s="25" t="str">
        <f>IF(ISBLANK(LitRev!AS76),".",LitRev!AS76)</f>
        <v>.</v>
      </c>
      <c r="AT76" s="25" t="str">
        <f>IF(ISBLANK(LitRev!AT76),".",LitRev!AT76)</f>
        <v>.</v>
      </c>
      <c r="AU76" s="25" t="str">
        <f>IF(ISBLANK(LitRev!AU76),".",LitRev!AU76)</f>
        <v>.</v>
      </c>
      <c r="AV76" s="25" t="str">
        <f>IF(ISBLANK(LitRev!AV76),".",LitRev!AV76)</f>
        <v>.</v>
      </c>
      <c r="AW76" s="25" t="str">
        <f>IF(ISBLANK(LitRev!AW76),".",LitRev!AW76)</f>
        <v>.</v>
      </c>
      <c r="AX76" s="25" t="str">
        <f>IF(ISBLANK(LitRev!AX76),".",LitRev!AX76)</f>
        <v>.</v>
      </c>
      <c r="AY76" s="25" t="str">
        <f>IF(ISBLANK(LitRev!AY76),".",LitRev!AY76)</f>
        <v>.</v>
      </c>
      <c r="AZ76" s="25" t="str">
        <f>IF(ISBLANK(LitRev!AZ76),".",LitRev!AZ76)</f>
        <v>.</v>
      </c>
      <c r="BA76" s="25" t="str">
        <f>IF(ISBLANK(LitRev!BA76),".",LitRev!BA76)</f>
        <v>.</v>
      </c>
      <c r="BB76" s="25" t="str">
        <f>IF(ISBLANK(LitRev!BB76),".",LitRev!BB76)</f>
        <v>.</v>
      </c>
      <c r="BC76" s="25" t="str">
        <f>IF(ISBLANK(LitRev!BC76),".",LitRev!BC76)</f>
        <v>.</v>
      </c>
      <c r="BD76" s="25" t="str">
        <f>IF(ISBLANK(LitRev!BD76),".",LitRev!BD76)</f>
        <v>.</v>
      </c>
      <c r="BE76" s="25" t="str">
        <f>IF(ISBLANK(LitRev!BE76),".",LitRev!BE76)</f>
        <v>.</v>
      </c>
      <c r="BF76" s="25" t="str">
        <f>IF(ISBLANK(LitRev!BF76),".",LitRev!BF76)</f>
        <v>.</v>
      </c>
      <c r="BG76" s="25" t="str">
        <f>IF(ISBLANK(LitRev!BG76),".",LitRev!BG76)</f>
        <v>.</v>
      </c>
      <c r="BH76" s="25" t="str">
        <f>IF(ISBLANK(LitRev!BH76),".",LitRev!BH76)</f>
        <v>.</v>
      </c>
      <c r="BI76" s="25" t="str">
        <f>IF(ISBLANK(LitRev!BI76),".",LitRev!BI76)</f>
        <v>.</v>
      </c>
      <c r="BJ76" s="25" t="str">
        <f>IF(ISBLANK(LitRev!BJ76),".",LitRev!BJ76)</f>
        <v>.</v>
      </c>
      <c r="BK76" s="25" t="str">
        <f>IF(ISBLANK(LitRev!BK76),".",LitRev!BK76)</f>
        <v>.</v>
      </c>
      <c r="BL76" s="25" t="str">
        <f>IF(ISBLANK(LitRev!BL76),".",LitRev!BL76)</f>
        <v>.</v>
      </c>
      <c r="BM76" s="25" t="str">
        <f>IF(ISBLANK(LitRev!BM76),".",LitRev!BM76)</f>
        <v>.</v>
      </c>
      <c r="BN76" s="25" t="str">
        <f>IF(ISBLANK(LitRev!BN76),".",LitRev!BN76)</f>
        <v>.</v>
      </c>
      <c r="BO76" s="25" t="str">
        <f>IF(ISBLANK(LitRev!BO76),".",LitRev!BO76)</f>
        <v>.</v>
      </c>
      <c r="BP76" s="25" t="str">
        <f>IF(ISBLANK(LitRev!BP76),".",LitRev!BP76)</f>
        <v>.</v>
      </c>
      <c r="BQ76" s="25" t="str">
        <f>IF(ISBLANK(LitRev!BQ76),".",LitRev!BQ76)</f>
        <v>.</v>
      </c>
      <c r="BR76" s="25" t="str">
        <f>IF(ISBLANK(LitRev!BR76),".",LitRev!BR76)</f>
        <v>.</v>
      </c>
      <c r="BS76" s="25" t="str">
        <f>IF(ISBLANK(LitRev!BS76),".",LitRev!BS76)</f>
        <v>.</v>
      </c>
      <c r="BT76" s="25" t="str">
        <f>IF(ISBLANK(LitRev!BT76),".",LitRev!BT76)</f>
        <v>.</v>
      </c>
      <c r="BU76" s="25" t="str">
        <f>IF(ISBLANK(LitRev!BU76),".",LitRev!BU76)</f>
        <v>.</v>
      </c>
      <c r="BV76" s="25" t="str">
        <f>IF(ISBLANK(LitRev!BV76),".",LitRev!BV76)</f>
        <v>.</v>
      </c>
      <c r="BW76" s="25" t="str">
        <f>IF(ISBLANK(LitRev!BW76),".",LitRev!BW76)</f>
        <v>.</v>
      </c>
      <c r="BX76" s="25" t="str">
        <f>IF(ISBLANK(LitRev!BX76),".",LitRev!BX76)</f>
        <v>.</v>
      </c>
      <c r="BY76" s="25" t="str">
        <f>IF(ISBLANK(LitRev!BY76),".",LitRev!BY76)</f>
        <v>.</v>
      </c>
      <c r="BZ76" s="25" t="str">
        <f>IF(ISBLANK(LitRev!BZ76),".",LitRev!BZ76)</f>
        <v>.</v>
      </c>
      <c r="CA76" s="25" t="str">
        <f>IF(ISBLANK(LitRev!CA76),".",LitRev!CA76)</f>
        <v>.</v>
      </c>
      <c r="CB76" s="25" t="str">
        <f>IF(ISBLANK(LitRev!CB76),".",LitRev!CB76)</f>
        <v>.</v>
      </c>
      <c r="CC76" s="25" t="str">
        <f>IF(ISBLANK(LitRev!CC76),".",LitRev!CC76)</f>
        <v>.</v>
      </c>
      <c r="CD76" s="25" t="str">
        <f>IF(ISBLANK(LitRev!CD76),".",LitRev!CD76)</f>
        <v>.</v>
      </c>
      <c r="CE76" s="25" t="str">
        <f>IF(ISBLANK(LitRev!CE76),".",LitRev!CE76)</f>
        <v>.</v>
      </c>
      <c r="CF76" s="25" t="str">
        <f>IF(ISBLANK(LitRev!CF76),".",LitRev!CF76)</f>
        <v>.</v>
      </c>
      <c r="CG76" s="25" t="str">
        <f>IF(ISBLANK(LitRev!CG76),".",LitRev!CG76)</f>
        <v>.</v>
      </c>
      <c r="CH76" s="25" t="str">
        <f>IF(ISBLANK(LitRev!CH76),".",LitRev!CH76)</f>
        <v>.</v>
      </c>
      <c r="CI76" s="25" t="str">
        <f>IF(ISBLANK(LitRev!CI76),".",LitRev!CI76)</f>
        <v>.</v>
      </c>
      <c r="CJ76" s="25" t="str">
        <f>IF(ISBLANK(LitRev!CJ76),".",LitRev!CJ76)</f>
        <v>.</v>
      </c>
      <c r="CK76" s="25" t="str">
        <f>IF(ISBLANK(LitRev!CK76),".",LitRev!CK76)</f>
        <v>.</v>
      </c>
      <c r="CL76" s="25" t="str">
        <f>IF(ISBLANK(LitRev!CL76),".",LitRev!CL76)</f>
        <v>.</v>
      </c>
      <c r="CM76" s="25" t="str">
        <f>IF(ISBLANK(LitRev!CM76),".",LitRev!CM76)</f>
        <v>.</v>
      </c>
      <c r="CN76" s="25" t="str">
        <f>IF(ISBLANK(LitRev!CN76),".",LitRev!CN76)</f>
        <v>.</v>
      </c>
      <c r="CO76" s="25" t="str">
        <f>IF(ISBLANK(LitRev!CO76),".",LitRev!CO76)</f>
        <v>.</v>
      </c>
      <c r="CP76" s="25" t="str">
        <f>IF(ISBLANK(LitRev!CP76),".",LitRev!CP76)</f>
        <v>.</v>
      </c>
      <c r="CQ76" s="25" t="str">
        <f>IF(ISBLANK(LitRev!CQ76),".",LitRev!CQ76)</f>
        <v>.</v>
      </c>
      <c r="CR76" s="25" t="str">
        <f>IF(ISBLANK(LitRev!CR76),".",LitRev!CR76)</f>
        <v>.</v>
      </c>
      <c r="CS76" s="25" t="str">
        <f>IF(ISBLANK(LitRev!CS76),".",LitRev!CS76)</f>
        <v>.</v>
      </c>
      <c r="CT76" s="25" t="str">
        <f>IF(ISBLANK(LitRev!CT76),".",LitRev!CT76)</f>
        <v>.</v>
      </c>
      <c r="CU76" s="25" t="str">
        <f>IF(ISBLANK(LitRev!CU76),".",LitRev!CU76)</f>
        <v>.</v>
      </c>
      <c r="CV76" s="25" t="str">
        <f>IF(ISBLANK(LitRev!CV76),".",LitRev!CV76)</f>
        <v>.</v>
      </c>
      <c r="CW76" s="25" t="str">
        <f>IF(ISBLANK(LitRev!CW76),".",LitRev!CW76)</f>
        <v>.</v>
      </c>
      <c r="CX76" s="25" t="str">
        <f>IF(ISBLANK(LitRev!CX76),".",LitRev!CX76)</f>
        <v>.</v>
      </c>
      <c r="CY76" s="25" t="str">
        <f>IF(ISBLANK(LitRev!CY76),".",LitRev!CY76)</f>
        <v>.</v>
      </c>
      <c r="CZ76" s="25" t="str">
        <f>IF(ISBLANK(LitRev!CZ76),".",LitRev!CZ76)</f>
        <v>.</v>
      </c>
      <c r="DA76" s="25" t="str">
        <f>IF(ISBLANK(LitRev!DA76),".",LitRev!DA76)</f>
        <v>.</v>
      </c>
      <c r="DB76" s="25" t="str">
        <f>IF(ISBLANK(LitRev!DB76),".",LitRev!DB76)</f>
        <v>.</v>
      </c>
      <c r="DC76" s="25" t="str">
        <f>IF(ISBLANK(LitRev!DC76),".",LitRev!DC76)</f>
        <v>.</v>
      </c>
      <c r="DD76" s="25" t="str">
        <f>IF(ISBLANK(LitRev!DD76),".",LitRev!DD76)</f>
        <v>.</v>
      </c>
      <c r="DE76" s="25" t="str">
        <f>IF(ISBLANK(LitRev!DE76),".",LitRev!DE76)</f>
        <v>.</v>
      </c>
      <c r="DF76" s="25" t="str">
        <f>IF(ISBLANK(LitRev!DF76),".",LitRev!DF76)</f>
        <v>.</v>
      </c>
      <c r="DG76" s="25" t="str">
        <f>IF(ISBLANK(LitRev!DG76),".",LitRev!DG76)</f>
        <v>.</v>
      </c>
      <c r="DH76" s="25" t="str">
        <f>IF(ISBLANK(LitRev!DH76),".",LitRev!DH76)</f>
        <v>.</v>
      </c>
      <c r="DI76" s="25" t="str">
        <f>IF(ISBLANK(LitRev!DI76),".",LitRev!DI76)</f>
        <v>.</v>
      </c>
      <c r="DJ76" s="25" t="str">
        <f>IF(ISBLANK(LitRev!DJ76),".",LitRev!DJ76)</f>
        <v>.</v>
      </c>
      <c r="DK76" s="25" t="str">
        <f>IF(ISBLANK(LitRev!DK76),".",LitRev!DK76)</f>
        <v>.</v>
      </c>
      <c r="DL76" s="25" t="str">
        <f>IF(ISBLANK(LitRev!DL76),".",LitRev!DL76)</f>
        <v>.</v>
      </c>
      <c r="DM76" s="25" t="str">
        <f>IF(ISBLANK(LitRev!DM76),".",LitRev!DM76)</f>
        <v>.</v>
      </c>
      <c r="DN76" s="25" t="str">
        <f>IF(ISBLANK(LitRev!DN76),".",LitRev!DN76)</f>
        <v>.</v>
      </c>
      <c r="DO76" s="25" t="str">
        <f>IF(ISBLANK(LitRev!DO76),".",LitRev!DO76)</f>
        <v>.</v>
      </c>
      <c r="DP76" s="25" t="str">
        <f>IF(ISBLANK(LitRev!DP76),".",LitRev!DP76)</f>
        <v>.</v>
      </c>
      <c r="DQ76" s="25" t="str">
        <f>IF(ISBLANK(LitRev!DQ76),".",LitRev!DQ76)</f>
        <v>.</v>
      </c>
      <c r="DR76" s="25" t="str">
        <f>IF(ISBLANK(LitRev!DR76),".",LitRev!DR76)</f>
        <v>.</v>
      </c>
      <c r="DS76" s="25" t="str">
        <f>IF(ISBLANK(LitRev!DS76),".",LitRev!DS76)</f>
        <v>.</v>
      </c>
      <c r="DT76" s="25" t="str">
        <f>IF(ISBLANK(LitRev!DT76),".",LitRev!DT76)</f>
        <v>.</v>
      </c>
      <c r="DU76" s="25" t="str">
        <f>IF(ISBLANK(LitRev!DU76),".",LitRev!DU76)</f>
        <v>.</v>
      </c>
      <c r="DV76" s="25" t="str">
        <f>IF(ISBLANK(LitRev!DV76),".",LitRev!DV76)</f>
        <v>.</v>
      </c>
      <c r="DW76" s="25" t="str">
        <f>IF(ISBLANK(LitRev!DW76),".",LitRev!DW76)</f>
        <v>.</v>
      </c>
      <c r="DX76" s="25" t="str">
        <f>IF(ISBLANK(LitRev!DX76),".",LitRev!DX76)</f>
        <v>.</v>
      </c>
      <c r="DY76" s="25" t="str">
        <f>IF(ISBLANK(LitRev!DY76),".",LitRev!DY76)</f>
        <v>.</v>
      </c>
      <c r="DZ76" s="25" t="str">
        <f>IF(ISBLANK(LitRev!DZ76),".",LitRev!DZ76)</f>
        <v>.</v>
      </c>
      <c r="EA76" s="25" t="str">
        <f>IF(ISBLANK(LitRev!EA76),".",LitRev!EA76)</f>
        <v>.</v>
      </c>
      <c r="EB76" s="25" t="str">
        <f>IF(ISBLANK(LitRev!EB76),".",LitRev!EB76)</f>
        <v>.</v>
      </c>
      <c r="EC76" s="25" t="str">
        <f>IF(ISBLANK(LitRev!EC76),".",LitRev!EC76)</f>
        <v>.</v>
      </c>
      <c r="ED76" s="25" t="str">
        <f>IF(ISBLANK(LitRev!ED76),".",LitRev!ED76)</f>
        <v>.</v>
      </c>
      <c r="EE76" s="25" t="str">
        <f>IF(ISBLANK(LitRev!EE76),".",LitRev!EE76)</f>
        <v>.</v>
      </c>
      <c r="EF76" s="25" t="str">
        <f>IF(ISBLANK(LitRev!EF76),".",LitRev!EF76)</f>
        <v>.</v>
      </c>
      <c r="EG76" s="25" t="str">
        <f>IF(ISBLANK(LitRev!EG76),".",LitRev!EG76)</f>
        <v>.</v>
      </c>
      <c r="EH76" s="25" t="str">
        <f>IF(ISBLANK(LitRev!EH76),".",LitRev!EH76)</f>
        <v>.</v>
      </c>
      <c r="EI76" s="25" t="str">
        <f>IF(ISBLANK(LitRev!EI76),".",LitRev!EI76)</f>
        <v>.</v>
      </c>
      <c r="EJ76" s="25" t="str">
        <f>IF(ISBLANK(LitRev!EJ76),".",LitRev!EJ76)</f>
        <v>.</v>
      </c>
      <c r="EK76" s="25" t="str">
        <f>IF(ISBLANK(LitRev!EK76),".",LitRev!EK76)</f>
        <v>.</v>
      </c>
      <c r="EL76" s="25" t="str">
        <f>IF(ISBLANK(LitRev!EL76),".",LitRev!EL76)</f>
        <v>.</v>
      </c>
      <c r="EM76" s="25" t="str">
        <f>IF(ISBLANK(LitRev!EM76),".",LitRev!EM76)</f>
        <v>.</v>
      </c>
      <c r="EN76" s="25" t="str">
        <f>IF(ISBLANK(LitRev!EN76),".",LitRev!EN76)</f>
        <v>.</v>
      </c>
      <c r="EO76" s="25" t="str">
        <f>IF(ISBLANK(LitRev!EO76),".",LitRev!EO76)</f>
        <v>.</v>
      </c>
      <c r="EP76" s="25" t="str">
        <f>IF(ISBLANK(LitRev!EP76),".",LitRev!EP76)</f>
        <v>.</v>
      </c>
      <c r="EQ76" s="25" t="str">
        <f>IF(ISBLANK(LitRev!EQ76),".",LitRev!EQ76)</f>
        <v>.</v>
      </c>
      <c r="ER76" s="25" t="str">
        <f>IF(ISBLANK(LitRev!ER76),".",LitRev!ER76)</f>
        <v>.</v>
      </c>
      <c r="ES76" s="25" t="str">
        <f>IF(ISBLANK(LitRev!ES76),".",LitRev!ES76)</f>
        <v>.</v>
      </c>
      <c r="ET76" s="25" t="str">
        <f>IF(ISBLANK(LitRev!ET76),".",LitRev!ET76)</f>
        <v>.</v>
      </c>
      <c r="EU76" s="25" t="str">
        <f>IF(ISBLANK(LitRev!EU76),".",LitRev!EU76)</f>
        <v>.</v>
      </c>
      <c r="EV76" s="25" t="str">
        <f>IF(ISBLANK(LitRev!EV76),".",LitRev!EV76)</f>
        <v>.</v>
      </c>
      <c r="EW76" s="25" t="str">
        <f>IF(ISBLANK(LitRev!EW76),".",LitRev!EW76)</f>
        <v>.</v>
      </c>
      <c r="EX76" s="25" t="str">
        <f>IF(ISBLANK(LitRev!EX76),".",LitRev!EX76)</f>
        <v>.</v>
      </c>
      <c r="EY76" s="25" t="str">
        <f>IF(ISBLANK(LitRev!EY76),".",LitRev!EY76)</f>
        <v>.</v>
      </c>
      <c r="EZ76" s="25" t="str">
        <f>IF(ISBLANK(LitRev!EZ76),".",LitRev!EZ76)</f>
        <v>.</v>
      </c>
      <c r="FA76" s="25" t="str">
        <f>IF(ISBLANK(LitRev!FA76),".",LitRev!FA76)</f>
        <v>.</v>
      </c>
      <c r="FB76" s="25" t="str">
        <f>IF(ISBLANK(LitRev!FB76),".",LitRev!FB76)</f>
        <v>.</v>
      </c>
      <c r="FC76" s="25" t="str">
        <f>IF(ISBLANK(LitRev!FC76),".",LitRev!FC76)</f>
        <v>.</v>
      </c>
      <c r="FD76" s="25" t="str">
        <f>IF(ISBLANK(LitRev!FD76),".",LitRev!FD76)</f>
        <v>.</v>
      </c>
      <c r="FE76" s="25" t="str">
        <f>IF(ISBLANK(LitRev!FE76),".",LitRev!FE76)</f>
        <v>.</v>
      </c>
      <c r="FF76" s="25" t="str">
        <f>IF(ISBLANK(LitRev!FF76),".",LitRev!FF76)</f>
        <v>.</v>
      </c>
      <c r="FG76" s="25" t="str">
        <f>IF(ISBLANK(LitRev!FG76),".",LitRev!FG76)</f>
        <v>.</v>
      </c>
      <c r="FH76" s="25" t="str">
        <f>IF(ISBLANK(LitRev!FH76),".",LitRev!FH76)</f>
        <v>.</v>
      </c>
      <c r="FI76" s="25" t="str">
        <f>IF(ISBLANK(LitRev!FI76),".",LitRev!FI76)</f>
        <v>.</v>
      </c>
      <c r="FJ76" s="25" t="str">
        <f>IF(ISBLANK(LitRev!FJ76),".",LitRev!FJ76)</f>
        <v>.</v>
      </c>
      <c r="FK76" s="25" t="str">
        <f>IF(ISBLANK(LitRev!FK76),".",LitRev!FK76)</f>
        <v>.</v>
      </c>
      <c r="FL76" s="25" t="str">
        <f>IF(ISBLANK(LitRev!FL76),".",LitRev!FL76)</f>
        <v>.</v>
      </c>
      <c r="FM76" s="25" t="str">
        <f>IF(ISBLANK(LitRev!FM76),".",LitRev!FM76)</f>
        <v>.</v>
      </c>
      <c r="FN76" s="25" t="str">
        <f>IF(ISBLANK(LitRev!FN76),".",LitRev!FN76)</f>
        <v>.</v>
      </c>
      <c r="FO76" s="25" t="str">
        <f>IF(ISBLANK(LitRev!FO76),".",LitRev!FO76)</f>
        <v>.</v>
      </c>
      <c r="FP76" s="25" t="str">
        <f>IF(ISBLANK(LitRev!FP76),".",LitRev!FP76)</f>
        <v>.</v>
      </c>
      <c r="FQ76" s="25" t="str">
        <f>IF(ISBLANK(LitRev!FQ76),".",LitRev!FQ76)</f>
        <v>.</v>
      </c>
      <c r="FR76" s="25" t="str">
        <f>IF(ISBLANK(LitRev!FR76),".",LitRev!FR76)</f>
        <v>.</v>
      </c>
      <c r="FS76" s="25" t="str">
        <f>IF(ISBLANK(LitRev!FS76),".",LitRev!FS76)</f>
        <v>.</v>
      </c>
      <c r="FT76" s="25" t="str">
        <f>IF(ISBLANK(LitRev!FT76),".",LitRev!FT76)</f>
        <v>.</v>
      </c>
      <c r="FU76" s="25" t="str">
        <f>IF(ISBLANK(LitRev!FU76),".",LitRev!FU76)</f>
        <v>.</v>
      </c>
      <c r="FV76" s="25" t="str">
        <f>IF(ISBLANK(LitRev!FV76),".",LitRev!FV76)</f>
        <v>.</v>
      </c>
      <c r="FW76" s="25" t="str">
        <f>IF(ISBLANK(LitRev!FW76),".",LitRev!FW76)</f>
        <v>.</v>
      </c>
      <c r="FX76" s="25" t="str">
        <f>IF(ISBLANK(LitRev!FX76),".",LitRev!FX76)</f>
        <v>.</v>
      </c>
      <c r="FY76" s="25" t="str">
        <f>IF(ISBLANK(LitRev!FY76),".",LitRev!FY76)</f>
        <v>.</v>
      </c>
      <c r="FZ76" s="25" t="str">
        <f>IF(ISBLANK(LitRev!FZ76),".",LitRev!FZ76)</f>
        <v>.</v>
      </c>
      <c r="GA76" s="25" t="str">
        <f>IF(ISBLANK(LitRev!GA76),".",LitRev!GA76)</f>
        <v>.</v>
      </c>
      <c r="GB76" s="25" t="str">
        <f>IF(ISBLANK(LitRev!GB76),".",LitRev!GB76)</f>
        <v>.</v>
      </c>
      <c r="GC76" s="25" t="str">
        <f>IF(ISBLANK(LitRev!GC76),".",LitRev!GC76)</f>
        <v>.</v>
      </c>
      <c r="GD76" s="25" t="str">
        <f>IF(ISBLANK(LitRev!GD76),".",LitRev!GD76)</f>
        <v>.</v>
      </c>
      <c r="GE76" s="25" t="str">
        <f>IF(ISBLANK(LitRev!GE76),".",LitRev!GE76)</f>
        <v>.</v>
      </c>
      <c r="GF76" s="25" t="str">
        <f>IF(ISBLANK(LitRev!GF76),".",LitRev!GF76)</f>
        <v>.</v>
      </c>
      <c r="GG76" s="25" t="str">
        <f>IF(ISBLANK(LitRev!GG76),".",LitRev!GG76)</f>
        <v>.</v>
      </c>
      <c r="GH76" s="25" t="str">
        <f>IF(ISBLANK(LitRev!GH76),".",LitRev!GH76)</f>
        <v>.</v>
      </c>
      <c r="GI76" s="25" t="str">
        <f>IF(ISBLANK(LitRev!GI76),".",LitRev!GI76)</f>
        <v>.</v>
      </c>
      <c r="GJ76" s="25" t="str">
        <f>IF(ISBLANK(LitRev!GJ76),".",LitRev!GJ76)</f>
        <v>.</v>
      </c>
      <c r="GK76" s="25" t="str">
        <f>IF(ISBLANK(LitRev!GK76),".",LitRev!GK76)</f>
        <v>.</v>
      </c>
      <c r="GL76" s="25" t="str">
        <f>IF(ISBLANK(LitRev!GL76),".",LitRev!GL76)</f>
        <v>.</v>
      </c>
      <c r="GM76" s="25" t="str">
        <f>IF(ISBLANK(LitRev!GM76),".",LitRev!GM76)</f>
        <v>.</v>
      </c>
      <c r="GN76" s="25" t="str">
        <f>IF(ISBLANK(LitRev!GN76),".",LitRev!GN76)</f>
        <v>.</v>
      </c>
      <c r="GO76" s="25" t="str">
        <f>IF(ISBLANK(LitRev!GO76),".",LitRev!GO76)</f>
        <v>.</v>
      </c>
      <c r="GP76" s="25" t="str">
        <f>IF(ISBLANK(LitRev!GP76),".",LitRev!GP76)</f>
        <v>.</v>
      </c>
      <c r="GQ76" s="25" t="str">
        <f>IF(ISBLANK(LitRev!GQ76),".",LitRev!GQ76)</f>
        <v>.</v>
      </c>
      <c r="GR76" s="25" t="str">
        <f>IF(ISBLANK(LitRev!GR76),".",LitRev!GR76)</f>
        <v>.</v>
      </c>
      <c r="GS76" s="25" t="str">
        <f>IF(ISBLANK(LitRev!GS76),".",LitRev!GS76)</f>
        <v>.</v>
      </c>
      <c r="GT76" s="25" t="str">
        <f>IF(ISBLANK(LitRev!GT76),".",LitRev!GT76)</f>
        <v>.</v>
      </c>
      <c r="GU76" s="25" t="str">
        <f>IF(ISBLANK(LitRev!GU76),".",LitRev!GU76)</f>
        <v>.</v>
      </c>
      <c r="GV76" s="25" t="str">
        <f>IF(ISBLANK(LitRev!GV76),".",LitRev!GV76)</f>
        <v>.</v>
      </c>
      <c r="GW76" s="25" t="str">
        <f>IF(ISBLANK(LitRev!GW76),".",LitRev!GW76)</f>
        <v>.</v>
      </c>
      <c r="GX76" s="25" t="str">
        <f>IF(ISBLANK(LitRev!GX76),".",LitRev!GX76)</f>
        <v>.</v>
      </c>
      <c r="GY76" s="25" t="str">
        <f>IF(ISBLANK(LitRev!GY76),".",LitRev!GY76)</f>
        <v>.</v>
      </c>
      <c r="GZ76" s="25" t="str">
        <f>IF(ISBLANK(LitRev!GZ76),".",LitRev!GZ76)</f>
        <v>.</v>
      </c>
      <c r="HA76" s="25" t="str">
        <f>IF(ISBLANK(LitRev!HA76),".",LitRev!HA76)</f>
        <v>.</v>
      </c>
      <c r="HB76" s="25" t="str">
        <f>IF(ISBLANK(LitRev!HB76),".",LitRev!HB76)</f>
        <v>.</v>
      </c>
      <c r="HC76" s="25" t="str">
        <f>IF(ISBLANK(LitRev!HC76),".",LitRev!HC76)</f>
        <v>.</v>
      </c>
      <c r="HD76" s="25" t="str">
        <f>IF(ISBLANK(LitRev!HD76),".",LitRev!HD76)</f>
        <v>.</v>
      </c>
      <c r="HE76" s="25" t="str">
        <f>IF(ISBLANK(LitRev!HE76),".",LitRev!HE76)</f>
        <v>.</v>
      </c>
      <c r="HF76" s="25" t="str">
        <f>IF(ISBLANK(LitRev!HF76),".",LitRev!HF76)</f>
        <v>.</v>
      </c>
      <c r="HG76" s="25" t="str">
        <f>IF(ISBLANK(LitRev!HG76),".",LitRev!HG76)</f>
        <v>.</v>
      </c>
      <c r="HH76" s="25" t="str">
        <f>IF(ISBLANK(LitRev!HH76),".",LitRev!HH76)</f>
        <v>.</v>
      </c>
      <c r="HI76" s="25" t="str">
        <f>IF(ISBLANK(LitRev!HI76),".",LitRev!HI76)</f>
        <v>.</v>
      </c>
      <c r="HJ76" s="25" t="str">
        <f>IF(ISBLANK(LitRev!HJ76),".",LitRev!HJ76)</f>
        <v>.</v>
      </c>
      <c r="HK76" s="25" t="str">
        <f>IF(ISBLANK(LitRev!HK76),".",LitRev!HK76)</f>
        <v>.</v>
      </c>
      <c r="HL76" s="25" t="str">
        <f>IF(ISBLANK(LitRev!HL76),".",LitRev!HL76)</f>
        <v>.</v>
      </c>
      <c r="HM76" s="25" t="str">
        <f>IF(ISBLANK(LitRev!HM76),".",LitRev!HM76)</f>
        <v>.</v>
      </c>
      <c r="HN76" s="25" t="str">
        <f>IF(ISBLANK(LitRev!HN76),".",LitRev!HN76)</f>
        <v>.</v>
      </c>
      <c r="HO76" s="25" t="str">
        <f>IF(ISBLANK(LitRev!HO76),".",LitRev!HO76)</f>
        <v>.</v>
      </c>
      <c r="HP76" s="25" t="str">
        <f>IF(ISBLANK(LitRev!HP76),".",LitRev!HP76)</f>
        <v>.</v>
      </c>
      <c r="HQ76" s="25" t="str">
        <f>IF(ISBLANK(LitRev!HQ76),".",LitRev!HQ76)</f>
        <v>.</v>
      </c>
      <c r="HR76" s="25" t="str">
        <f>IF(ISBLANK(LitRev!HR76),".",LitRev!HR76)</f>
        <v>.</v>
      </c>
      <c r="HS76" s="25" t="str">
        <f>IF(ISBLANK(LitRev!HS76),".",LitRev!HS76)</f>
        <v>.</v>
      </c>
      <c r="HT76" s="25" t="str">
        <f>IF(ISBLANK(LitRev!HT76),".",LitRev!HT76)</f>
        <v>.</v>
      </c>
      <c r="HU76" s="25" t="str">
        <f>IF(ISBLANK(LitRev!HU76),".",LitRev!HU76)</f>
        <v>.</v>
      </c>
      <c r="HV76" s="25" t="str">
        <f>IF(ISBLANK(LitRev!HV76),".",LitRev!HV76)</f>
        <v>.</v>
      </c>
      <c r="HW76" s="25" t="str">
        <f>IF(ISBLANK(LitRev!HW76),".",LitRev!HW76)</f>
        <v>.</v>
      </c>
      <c r="HX76" s="25" t="str">
        <f>IF(ISBLANK(LitRev!HX76),".",LitRev!HX76)</f>
        <v>.</v>
      </c>
      <c r="HY76" s="25" t="str">
        <f>IF(ISBLANK(LitRev!HY76),".",LitRev!HY76)</f>
        <v>.</v>
      </c>
      <c r="HZ76" s="25" t="str">
        <f>IF(ISBLANK(LitRev!HZ76),".",LitRev!HZ76)</f>
        <v>.</v>
      </c>
      <c r="IA76" s="25" t="str">
        <f>IF(ISBLANK(LitRev!IA76),".",LitRev!IA76)</f>
        <v>.</v>
      </c>
      <c r="IB76" s="25" t="str">
        <f>IF(ISBLANK(LitRev!IB76),".",LitRev!IB76)</f>
        <v>.</v>
      </c>
      <c r="IC76" s="25" t="str">
        <f>IF(ISBLANK(LitRev!IC76),".",LitRev!IC76)</f>
        <v>.</v>
      </c>
      <c r="ID76" s="25" t="str">
        <f>IF(ISBLANK(LitRev!ID76),".",LitRev!ID76)</f>
        <v>.</v>
      </c>
      <c r="IE76" s="25" t="str">
        <f>IF(ISBLANK(LitRev!IE76),".",LitRev!IE76)</f>
        <v>.</v>
      </c>
      <c r="IF76" s="25" t="str">
        <f>IF(ISBLANK(LitRev!IF76),".",LitRev!IF76)</f>
        <v>.</v>
      </c>
      <c r="IG76" s="25" t="str">
        <f>IF(ISBLANK(LitRev!IG76),".",LitRev!IG76)</f>
        <v>.</v>
      </c>
      <c r="IH76" s="25" t="str">
        <f>IF(ISBLANK(LitRev!IH76),".",LitRev!IH76)</f>
        <v>.</v>
      </c>
      <c r="II76" s="25" t="str">
        <f>IF(ISBLANK(LitRev!II76),".",LitRev!II76)</f>
        <v>.</v>
      </c>
      <c r="IJ76" s="25" t="str">
        <f>IF(ISBLANK(LitRev!IJ76),".",LitRev!IJ76)</f>
        <v>.</v>
      </c>
      <c r="IK76" s="25" t="str">
        <f>IF(ISBLANK(LitRev!IK76),".",LitRev!IK76)</f>
        <v>.</v>
      </c>
      <c r="IL76" s="25" t="str">
        <f>IF(ISBLANK(LitRev!IL76),".",LitRev!IL76)</f>
        <v>.</v>
      </c>
      <c r="IM76" s="25" t="str">
        <f>IF(ISBLANK(LitRev!IM76),".",LitRev!IM76)</f>
        <v>.</v>
      </c>
      <c r="IN76" s="25" t="str">
        <f>IF(ISBLANK(LitRev!IN76),".",LitRev!IN76)</f>
        <v>.</v>
      </c>
      <c r="IO76" s="25" t="str">
        <f>IF(ISBLANK(LitRev!IO76),".",LitRev!IO76)</f>
        <v>.</v>
      </c>
      <c r="IP76" s="25" t="str">
        <f>IF(ISBLANK(LitRev!IP76),".",LitRev!IP76)</f>
        <v>.</v>
      </c>
      <c r="IQ76" s="25" t="str">
        <f>IF(ISBLANK(LitRev!IQ76),".",LitRev!IQ76)</f>
        <v>.</v>
      </c>
      <c r="IR76" s="25" t="str">
        <f>IF(ISBLANK(LitRev!IR76),".",LitRev!IR76)</f>
        <v>.</v>
      </c>
      <c r="IS76" s="25" t="str">
        <f>IF(ISBLANK(LitRev!IS76),".",LitRev!IS76)</f>
        <v>.</v>
      </c>
      <c r="IT76" s="25" t="str">
        <f>IF(ISBLANK(LitRev!IT76),".",LitRev!IT76)</f>
        <v>.</v>
      </c>
      <c r="IU76" s="25" t="str">
        <f>IF(ISBLANK(LitRev!IU76),".",LitRev!IU76)</f>
        <v>.</v>
      </c>
      <c r="IV76" s="25" t="str">
        <f>IF(ISBLANK(LitRev!IV76),".",LitRev!IV76)</f>
        <v>.</v>
      </c>
      <c r="IW76" s="25" t="str">
        <f>IF(ISBLANK(LitRev!IW76),".",LitRev!IW76)</f>
        <v>.</v>
      </c>
      <c r="IX76" s="25" t="str">
        <f>IF(ISBLANK(LitRev!IX76),".",LitRev!IX76)</f>
        <v>.</v>
      </c>
      <c r="IY76" s="25" t="str">
        <f>IF(ISBLANK(LitRev!IY76),".",LitRev!IY76)</f>
        <v>.</v>
      </c>
      <c r="IZ76" s="25" t="str">
        <f>IF(ISBLANK(LitRev!IZ76),".",LitRev!IZ76)</f>
        <v>.</v>
      </c>
      <c r="JA76" s="25" t="str">
        <f>IF(ISBLANK(LitRev!JA76),".",LitRev!JA76)</f>
        <v>.</v>
      </c>
      <c r="JB76" s="25" t="str">
        <f>IF(ISBLANK(LitRev!JB76),".",LitRev!JB76)</f>
        <v>.</v>
      </c>
      <c r="JC76" s="25" t="str">
        <f>IF(ISBLANK(LitRev!JC76),".",LitRev!JC76)</f>
        <v>.</v>
      </c>
      <c r="JD76" s="25" t="str">
        <f>IF(ISBLANK(LitRev!JD76),".",LitRev!JD76)</f>
        <v>.</v>
      </c>
      <c r="JE76" s="25" t="str">
        <f>IF(ISBLANK(LitRev!JE76),".",LitRev!JE76)</f>
        <v>.</v>
      </c>
      <c r="JF76" s="25" t="str">
        <f>IF(ISBLANK(LitRev!JF76),".",LitRev!JF76)</f>
        <v>.</v>
      </c>
      <c r="JG76" s="25" t="str">
        <f>IF(ISBLANK(LitRev!JG76),".",LitRev!JG76)</f>
        <v>.</v>
      </c>
      <c r="JH76" s="25" t="str">
        <f>IF(ISBLANK(LitRev!JH76),".",LitRev!JH76)</f>
        <v>.</v>
      </c>
      <c r="JI76" s="25" t="str">
        <f>IF(ISBLANK(LitRev!JI76),".",LitRev!JI76)</f>
        <v>.</v>
      </c>
      <c r="JJ76" s="25" t="str">
        <f>IF(ISBLANK(LitRev!JJ76),".",LitRev!JJ76)</f>
        <v>.</v>
      </c>
      <c r="JK76" s="25" t="str">
        <f>IF(ISBLANK(LitRev!JK76),".",LitRev!JK76)</f>
        <v>.</v>
      </c>
      <c r="JL76" s="25" t="str">
        <f>IF(ISBLANK(LitRev!JL76),".",LitRev!JL76)</f>
        <v>.</v>
      </c>
      <c r="JM76" s="25" t="str">
        <f>IF(ISBLANK(LitRev!JM76),".",LitRev!JM76)</f>
        <v>.</v>
      </c>
      <c r="JN76" s="25" t="str">
        <f>IF(ISBLANK(LitRev!JN76),".",LitRev!JN76)</f>
        <v>.</v>
      </c>
      <c r="JO76" s="25" t="str">
        <f>IF(ISBLANK(LitRev!JO76),".",LitRev!JO76)</f>
        <v>.</v>
      </c>
      <c r="JP76" s="25" t="str">
        <f>IF(ISBLANK(LitRev!JP76),".",LitRev!JP76)</f>
        <v>.</v>
      </c>
      <c r="JQ76" s="25" t="str">
        <f>IF(ISBLANK(LitRev!JQ76),".",LitRev!JQ76)</f>
        <v>.</v>
      </c>
      <c r="JR76" s="25" t="str">
        <f>IF(ISBLANK(LitRev!JR76),".",LitRev!JR76)</f>
        <v>.</v>
      </c>
      <c r="JS76" s="25" t="str">
        <f>IF(ISBLANK(LitRev!JS76),".",LitRev!JS76)</f>
        <v>.</v>
      </c>
      <c r="JT76" s="25" t="str">
        <f>IF(ISBLANK(LitRev!JT76),".",LitRev!JT76)</f>
        <v>.</v>
      </c>
      <c r="JU76" s="25" t="str">
        <f>IF(ISBLANK(LitRev!JU76),".",LitRev!JU76)</f>
        <v>.</v>
      </c>
      <c r="JV76" s="25" t="str">
        <f>IF(ISBLANK(LitRev!JV76),".",LitRev!JV76)</f>
        <v>.</v>
      </c>
      <c r="JW76" s="25" t="str">
        <f>IF(ISBLANK(LitRev!JW76),".",LitRev!JW76)</f>
        <v>.</v>
      </c>
      <c r="JX76" s="25" t="str">
        <f>IF(ISBLANK(LitRev!JX76),".",LitRev!JX76)</f>
        <v>.</v>
      </c>
      <c r="JY76" s="25" t="str">
        <f>IF(ISBLANK(LitRev!JY76),".",LitRev!JY76)</f>
        <v>.</v>
      </c>
      <c r="JZ76" s="25" t="str">
        <f>IF(ISBLANK(LitRev!JZ76),".",LitRev!JZ76)</f>
        <v>.</v>
      </c>
      <c r="KA76" s="25" t="str">
        <f>IF(ISBLANK(LitRev!KA76),".",LitRev!KA76)</f>
        <v>.</v>
      </c>
      <c r="KB76" s="25" t="str">
        <f>IF(ISBLANK(LitRev!KB76),".",LitRev!KB76)</f>
        <v>.</v>
      </c>
      <c r="KC76" s="25" t="str">
        <f>IF(ISBLANK(LitRev!KC76),".",LitRev!KC76)</f>
        <v>.</v>
      </c>
      <c r="KD76" s="25" t="str">
        <f>IF(ISBLANK(LitRev!KD76),".",LitRev!KD76)</f>
        <v>.</v>
      </c>
      <c r="KE76" s="25" t="str">
        <f>IF(ISBLANK(LitRev!KE76),".",LitRev!KE76)</f>
        <v>.</v>
      </c>
      <c r="KF76" s="25" t="str">
        <f>IF(ISBLANK(LitRev!KF76),".",LitRev!KF76)</f>
        <v>.</v>
      </c>
      <c r="KG76" s="25" t="str">
        <f>IF(ISBLANK(LitRev!KG76),".",LitRev!KG76)</f>
        <v>.</v>
      </c>
      <c r="KH76" s="25" t="str">
        <f>IF(ISBLANK(LitRev!KH76),".",LitRev!KH76)</f>
        <v>.</v>
      </c>
      <c r="KI76" s="25" t="str">
        <f>IF(ISBLANK(LitRev!KI76),".",LitRev!KI76)</f>
        <v>.</v>
      </c>
      <c r="KJ76" s="25" t="str">
        <f>IF(ISBLANK(LitRev!KJ76),".",LitRev!KJ76)</f>
        <v>.</v>
      </c>
      <c r="KK76" s="25" t="str">
        <f>IF(ISBLANK(LitRev!KK76),".",LitRev!KK76)</f>
        <v>.</v>
      </c>
      <c r="KL76" s="25" t="str">
        <f>IF(ISBLANK(LitRev!KL76),".",LitRev!KL76)</f>
        <v>.</v>
      </c>
      <c r="KM76" s="25" t="str">
        <f>IF(ISBLANK(LitRev!KM76),".",LitRev!KM76)</f>
        <v>.</v>
      </c>
      <c r="KN76" s="25" t="str">
        <f>IF(ISBLANK(LitRev!KN76),".",LitRev!KN76)</f>
        <v>.</v>
      </c>
      <c r="KO76" s="25" t="str">
        <f>IF(ISBLANK(LitRev!KO76),".",LitRev!KO76)</f>
        <v>.</v>
      </c>
      <c r="KP76" s="25" t="str">
        <f>IF(ISBLANK(LitRev!KP76),".",LitRev!KP76)</f>
        <v>.</v>
      </c>
      <c r="KQ76" s="25" t="str">
        <f>IF(ISBLANK(LitRev!KQ76),".",LitRev!KQ76)</f>
        <v>.</v>
      </c>
      <c r="KR76" s="25" t="str">
        <f>IF(ISBLANK(LitRev!KR76),".",LitRev!KR76)</f>
        <v>.</v>
      </c>
      <c r="KS76" s="25" t="str">
        <f>IF(ISBLANK(LitRev!KS76),".",LitRev!KS76)</f>
        <v>.</v>
      </c>
      <c r="KT76" s="25" t="str">
        <f>IF(ISBLANK(LitRev!KT76),".",LitRev!KT76)</f>
        <v>.</v>
      </c>
      <c r="KU76" s="25" t="str">
        <f>IF(ISBLANK(LitRev!KU76),".",LitRev!KU76)</f>
        <v>.</v>
      </c>
      <c r="KV76" s="25" t="str">
        <f>IF(ISBLANK(LitRev!KV76),".",LitRev!KV76)</f>
        <v>.</v>
      </c>
      <c r="KW76" s="25" t="str">
        <f>IF(ISBLANK(LitRev!KW76),".",LitRev!KW76)</f>
        <v>.</v>
      </c>
      <c r="KX76" s="25" t="str">
        <f>IF(ISBLANK(LitRev!KX76),".",LitRev!KX76)</f>
        <v>.</v>
      </c>
      <c r="KY76" s="25" t="str">
        <f>IF(ISBLANK(LitRev!KY76),".",LitRev!KY76)</f>
        <v>.</v>
      </c>
      <c r="KZ76" s="25" t="str">
        <f>IF(ISBLANK(LitRev!KZ76),".",LitRev!KZ76)</f>
        <v>.</v>
      </c>
      <c r="LA76" s="25" t="str">
        <f>IF(ISBLANK(LitRev!LA76),".",LitRev!LA76)</f>
        <v>.</v>
      </c>
      <c r="LB76" s="25" t="str">
        <f>IF(ISBLANK(LitRev!LB76),".",LitRev!LB76)</f>
        <v>.</v>
      </c>
      <c r="LC76" s="25" t="str">
        <f>IF(ISBLANK(LitRev!LC76),".",LitRev!LC76)</f>
        <v>.</v>
      </c>
      <c r="LD76" s="25" t="str">
        <f>IF(ISBLANK(LitRev!LD76),".",LitRev!LD76)</f>
        <v>.</v>
      </c>
      <c r="LE76" s="25" t="str">
        <f>IF(ISBLANK(LitRev!LE76),".",LitRev!LE76)</f>
        <v>.</v>
      </c>
      <c r="LF76" s="25" t="str">
        <f>IF(ISBLANK(LitRev!LF76),".",LitRev!LF76)</f>
        <v>.</v>
      </c>
      <c r="LG76" s="25" t="str">
        <f>IF(ISBLANK(LitRev!LG76),".",LitRev!LG76)</f>
        <v>.</v>
      </c>
      <c r="LH76" s="25" t="str">
        <f>IF(ISBLANK(LitRev!LH76),".",LitRev!LH76)</f>
        <v>.</v>
      </c>
      <c r="LI76" s="25" t="str">
        <f>IF(ISBLANK(LitRev!LI76),".",LitRev!LI76)</f>
        <v>.</v>
      </c>
      <c r="LJ76" s="25" t="str">
        <f>IF(ISBLANK(LitRev!LJ76),".",LitRev!LJ76)</f>
        <v>.</v>
      </c>
      <c r="LK76" s="25" t="str">
        <f>IF(ISBLANK(LitRev!LK76),".",LitRev!LK76)</f>
        <v>.</v>
      </c>
      <c r="LL76" s="25" t="str">
        <f>IF(ISBLANK(LitRev!LL76),".",LitRev!LL76)</f>
        <v>.</v>
      </c>
      <c r="LM76" s="25" t="str">
        <f>IF(ISBLANK(LitRev!LM76),".",LitRev!LM76)</f>
        <v>.</v>
      </c>
      <c r="LN76" s="25" t="str">
        <f>IF(ISBLANK(LitRev!LN76),".",LitRev!LN76)</f>
        <v>.</v>
      </c>
      <c r="LO76" s="25" t="str">
        <f>IF(ISBLANK(LitRev!LO76),".",LitRev!LO76)</f>
        <v>.</v>
      </c>
      <c r="LP76" s="25" t="str">
        <f>IF(ISBLANK(LitRev!LP76),".",LitRev!LP76)</f>
        <v>.</v>
      </c>
      <c r="LQ76" s="25" t="str">
        <f>IF(ISBLANK(LitRev!LQ76),".",LitRev!LQ76)</f>
        <v>.</v>
      </c>
      <c r="LR76" s="25" t="str">
        <f>IF(ISBLANK(LitRev!LR76),".",LitRev!LR76)</f>
        <v>.</v>
      </c>
      <c r="LS76" s="25" t="str">
        <f>IF(ISBLANK(LitRev!LS76),".",LitRev!LS76)</f>
        <v>.</v>
      </c>
      <c r="LT76" s="25" t="str">
        <f>IF(ISBLANK(LitRev!LT76),".",LitRev!LT76)</f>
        <v>.</v>
      </c>
      <c r="LU76" s="25" t="str">
        <f>IF(ISBLANK(LitRev!LU76),".",LitRev!LU76)</f>
        <v>.</v>
      </c>
      <c r="LV76" s="25" t="str">
        <f>IF(ISBLANK(LitRev!LV76),".",LitRev!LV76)</f>
        <v>.</v>
      </c>
      <c r="LW76" s="25" t="str">
        <f>IF(ISBLANK(LitRev!LW76),".",LitRev!LW76)</f>
        <v>.</v>
      </c>
      <c r="LX76" s="25" t="str">
        <f>IF(ISBLANK(LitRev!LX76),".",LitRev!LX76)</f>
        <v>.</v>
      </c>
      <c r="LY76" s="25" t="str">
        <f>IF(ISBLANK(LitRev!LY76),".",LitRev!LY76)</f>
        <v>.</v>
      </c>
      <c r="LZ76" s="25" t="str">
        <f>IF(ISBLANK(LitRev!LZ76),".",LitRev!LZ76)</f>
        <v>.</v>
      </c>
      <c r="MA76" s="25" t="str">
        <f>IF(ISBLANK(LitRev!MA76),".",LitRev!MA76)</f>
        <v>.</v>
      </c>
      <c r="MB76" s="25" t="str">
        <f>IF(ISBLANK(LitRev!MB76),".",LitRev!MB76)</f>
        <v>.</v>
      </c>
      <c r="MC76" s="25" t="str">
        <f>IF(ISBLANK(LitRev!MC76),".",LitRev!MC76)</f>
        <v>.</v>
      </c>
      <c r="MD76" s="25" t="str">
        <f>IF(ISBLANK(LitRev!MD76),".",LitRev!MD76)</f>
        <v>.</v>
      </c>
      <c r="ME76" s="25" t="str">
        <f>IF(ISBLANK(LitRev!ME76),".",LitRev!ME76)</f>
        <v>.</v>
      </c>
      <c r="MF76" s="25" t="str">
        <f>IF(ISBLANK(LitRev!MF76),".",LitRev!MF76)</f>
        <v>.</v>
      </c>
      <c r="MG76" s="25" t="str">
        <f>IF(ISBLANK(LitRev!MG76),".",LitRev!MG76)</f>
        <v>.</v>
      </c>
      <c r="MH76" s="25" t="str">
        <f>IF(ISBLANK(LitRev!MH76),".",LitRev!MH76)</f>
        <v>.</v>
      </c>
      <c r="MI76" s="25" t="str">
        <f>IF(ISBLANK(LitRev!MI76),".",LitRev!MI76)</f>
        <v>.</v>
      </c>
      <c r="MJ76" s="25" t="str">
        <f>IF(ISBLANK(LitRev!MJ76),".",LitRev!MJ76)</f>
        <v>.</v>
      </c>
      <c r="MK76" s="25" t="str">
        <f>IF(ISBLANK(LitRev!MK76),".",LitRev!MK76)</f>
        <v>.</v>
      </c>
      <c r="ML76" s="25" t="str">
        <f>IF(ISBLANK(LitRev!ML76),".",LitRev!ML76)</f>
        <v>.</v>
      </c>
      <c r="MM76" s="25" t="str">
        <f>IF(ISBLANK(LitRev!MM76),".",LitRev!MM76)</f>
        <v>.</v>
      </c>
      <c r="MN76" s="25" t="str">
        <f>IF(ISBLANK(LitRev!MN76),".",LitRev!MN76)</f>
        <v>.</v>
      </c>
      <c r="MO76" s="25" t="str">
        <f>IF(ISBLANK(LitRev!MO76),".",LitRev!MO76)</f>
        <v>.</v>
      </c>
      <c r="MP76" s="25" t="str">
        <f>IF(ISBLANK(LitRev!MP76),".",LitRev!MP76)</f>
        <v>.</v>
      </c>
      <c r="MQ76" s="25" t="str">
        <f>IF(ISBLANK(LitRev!MQ76),".",LitRev!MQ76)</f>
        <v>.</v>
      </c>
      <c r="MR76" s="25" t="str">
        <f>IF(ISBLANK(LitRev!MR76),".",LitRev!MR76)</f>
        <v>.</v>
      </c>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5"/>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5"/>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5"/>
      <c r="RK76" s="25"/>
      <c r="RL76" s="25"/>
      <c r="RM76" s="25"/>
      <c r="RN76" s="25"/>
      <c r="RO76" s="25"/>
    </row>
    <row r="77" spans="1:483" x14ac:dyDescent="0.25">
      <c r="A77" s="47" t="s">
        <v>45</v>
      </c>
      <c r="C77" s="25" t="str">
        <f>IF(ISBLANK(LitRev!C77),".",LitRev!C77)</f>
        <v>.</v>
      </c>
      <c r="D77" s="25" t="str">
        <f>IF(ISBLANK(LitRev!D77),".",LitRev!D77)</f>
        <v>.</v>
      </c>
      <c r="E77" s="25" t="str">
        <f>IF(ISBLANK(LitRev!E77),".",LitRev!E77)</f>
        <v>.</v>
      </c>
      <c r="F77" s="25" t="str">
        <f>IF(ISBLANK(LitRev!F77),".",LitRev!F77)</f>
        <v>.</v>
      </c>
      <c r="G77" s="25" t="str">
        <f>IF(ISBLANK(LitRev!G77),".",LitRev!G77)</f>
        <v>.</v>
      </c>
      <c r="H77" s="25" t="str">
        <f>IF(ISBLANK(LitRev!H77),".",LitRev!H77)</f>
        <v>.</v>
      </c>
      <c r="I77" s="25" t="str">
        <f>IF(ISBLANK(LitRev!I77),".",LitRev!I77)</f>
        <v>.</v>
      </c>
      <c r="J77" s="25" t="str">
        <f>IF(ISBLANK(LitRev!J77),".",LitRev!J77)</f>
        <v>.</v>
      </c>
      <c r="K77" s="25" t="str">
        <f>IF(ISBLANK(LitRev!K77),".",LitRev!K77)</f>
        <v>.</v>
      </c>
      <c r="L77" s="25" t="str">
        <f>IF(ISBLANK(LitRev!L77),".",LitRev!L77)</f>
        <v>.</v>
      </c>
      <c r="M77" s="25" t="str">
        <f>IF(ISBLANK(LitRev!M77),".",LitRev!M77)</f>
        <v>.</v>
      </c>
      <c r="N77" s="25" t="str">
        <f>IF(ISBLANK(LitRev!N77),".",LitRev!N77)</f>
        <v>.</v>
      </c>
      <c r="O77" s="25" t="str">
        <f>IF(ISBLANK(LitRev!O77),".",LitRev!O77)</f>
        <v>.</v>
      </c>
      <c r="P77" s="25" t="str">
        <f>IF(ISBLANK(LitRev!P77),".",LitRev!P77)</f>
        <v>.</v>
      </c>
      <c r="Q77" s="25" t="str">
        <f>IF(ISBLANK(LitRev!Q77),".",LitRev!Q77)</f>
        <v>.</v>
      </c>
      <c r="R77" s="25" t="str">
        <f>IF(ISBLANK(LitRev!R77),".",LitRev!R77)</f>
        <v>.</v>
      </c>
      <c r="S77" s="25" t="str">
        <f>IF(ISBLANK(LitRev!S77),".",LitRev!S77)</f>
        <v>.</v>
      </c>
      <c r="T77" s="25" t="str">
        <f>IF(ISBLANK(LitRev!T77),".",LitRev!T77)</f>
        <v>.</v>
      </c>
      <c r="U77" s="25" t="str">
        <f>IF(ISBLANK(LitRev!U77),".",LitRev!U77)</f>
        <v>.</v>
      </c>
      <c r="V77" s="25" t="str">
        <f>IF(ISBLANK(LitRev!V77),".",LitRev!V77)</f>
        <v>.</v>
      </c>
      <c r="W77" s="25" t="str">
        <f>IF(ISBLANK(LitRev!W77),".",LitRev!W77)</f>
        <v>.</v>
      </c>
      <c r="X77" s="25" t="str">
        <f>IF(ISBLANK(LitRev!X77),".",LitRev!X77)</f>
        <v>.</v>
      </c>
      <c r="Y77" s="25" t="str">
        <f>IF(ISBLANK(LitRev!Y77),".",LitRev!Y77)</f>
        <v>.</v>
      </c>
      <c r="Z77" s="25" t="str">
        <f>IF(ISBLANK(LitRev!Z77),".",LitRev!Z77)</f>
        <v>.</v>
      </c>
      <c r="AA77" s="25" t="str">
        <f>IF(ISBLANK(LitRev!AA77),".",LitRev!AA77)</f>
        <v>.</v>
      </c>
      <c r="AB77" s="25" t="str">
        <f>IF(ISBLANK(LitRev!AB77),".",LitRev!AB77)</f>
        <v>.</v>
      </c>
      <c r="AC77" s="25" t="str">
        <f>IF(ISBLANK(LitRev!AC77),".",LitRev!AC77)</f>
        <v>.</v>
      </c>
      <c r="AD77" s="25" t="str">
        <f>IF(ISBLANK(LitRev!AD77),".",LitRev!AD77)</f>
        <v>.</v>
      </c>
      <c r="AE77" s="25" t="str">
        <f>IF(ISBLANK(LitRev!AE77),".",LitRev!AE77)</f>
        <v>.</v>
      </c>
      <c r="AF77" s="25" t="str">
        <f>IF(ISBLANK(LitRev!AF77),".",LitRev!AF77)</f>
        <v>.</v>
      </c>
      <c r="AG77" s="25" t="str">
        <f>IF(ISBLANK(LitRev!AG77),".",LitRev!AG77)</f>
        <v>.</v>
      </c>
      <c r="AH77" s="25" t="str">
        <f>IF(ISBLANK(LitRev!AH77),".",LitRev!AH77)</f>
        <v>.</v>
      </c>
      <c r="AI77" s="25" t="str">
        <f>IF(ISBLANK(LitRev!AI77),".",LitRev!AI77)</f>
        <v>.</v>
      </c>
      <c r="AJ77" s="25" t="str">
        <f>IF(ISBLANK(LitRev!AJ77),".",LitRev!AJ77)</f>
        <v>.</v>
      </c>
      <c r="AK77" s="25" t="str">
        <f>IF(ISBLANK(LitRev!AK77),".",LitRev!AK77)</f>
        <v>.</v>
      </c>
      <c r="AL77" s="25" t="str">
        <f>IF(ISBLANK(LitRev!AL77),".",LitRev!AL77)</f>
        <v>.</v>
      </c>
      <c r="AM77" s="25" t="str">
        <f>IF(ISBLANK(LitRev!AM77),".",LitRev!AM77)</f>
        <v>.</v>
      </c>
      <c r="AN77" s="25" t="str">
        <f>IF(ISBLANK(LitRev!AN77),".",LitRev!AN77)</f>
        <v>.</v>
      </c>
      <c r="AO77" s="25" t="str">
        <f>IF(ISBLANK(LitRev!AO77),".",LitRev!AO77)</f>
        <v>.</v>
      </c>
      <c r="AP77" s="25" t="str">
        <f>IF(ISBLANK(LitRev!AP77),".",LitRev!AP77)</f>
        <v>.</v>
      </c>
      <c r="AQ77" s="25" t="str">
        <f>IF(ISBLANK(LitRev!AQ77),".",LitRev!AQ77)</f>
        <v>.</v>
      </c>
      <c r="AR77" s="25" t="str">
        <f>IF(ISBLANK(LitRev!AR77),".",LitRev!AR77)</f>
        <v>.</v>
      </c>
      <c r="AS77" s="25" t="str">
        <f>IF(ISBLANK(LitRev!AS77),".",LitRev!AS77)</f>
        <v>.</v>
      </c>
      <c r="AT77" s="25" t="str">
        <f>IF(ISBLANK(LitRev!AT77),".",LitRev!AT77)</f>
        <v>.</v>
      </c>
      <c r="AU77" s="25" t="str">
        <f>IF(ISBLANK(LitRev!AU77),".",LitRev!AU77)</f>
        <v>.</v>
      </c>
      <c r="AV77" s="25" t="str">
        <f>IF(ISBLANK(LitRev!AV77),".",LitRev!AV77)</f>
        <v>.</v>
      </c>
      <c r="AW77" s="25" t="str">
        <f>IF(ISBLANK(LitRev!AW77),".",LitRev!AW77)</f>
        <v>.</v>
      </c>
      <c r="AX77" s="25" t="str">
        <f>IF(ISBLANK(LitRev!AX77),".",LitRev!AX77)</f>
        <v>.</v>
      </c>
      <c r="AY77" s="25" t="str">
        <f>IF(ISBLANK(LitRev!AY77),".",LitRev!AY77)</f>
        <v>.</v>
      </c>
      <c r="AZ77" s="25" t="str">
        <f>IF(ISBLANK(LitRev!AZ77),".",LitRev!AZ77)</f>
        <v>.</v>
      </c>
      <c r="BA77" s="25" t="str">
        <f>IF(ISBLANK(LitRev!BA77),".",LitRev!BA77)</f>
        <v>.</v>
      </c>
      <c r="BB77" s="25" t="str">
        <f>IF(ISBLANK(LitRev!BB77),".",LitRev!BB77)</f>
        <v>.</v>
      </c>
      <c r="BC77" s="25" t="str">
        <f>IF(ISBLANK(LitRev!BC77),".",LitRev!BC77)</f>
        <v>.</v>
      </c>
      <c r="BD77" s="25" t="str">
        <f>IF(ISBLANK(LitRev!BD77),".",LitRev!BD77)</f>
        <v>.</v>
      </c>
      <c r="BE77" s="25" t="str">
        <f>IF(ISBLANK(LitRev!BE77),".",LitRev!BE77)</f>
        <v>.</v>
      </c>
      <c r="BF77" s="25" t="str">
        <f>IF(ISBLANK(LitRev!BF77),".",LitRev!BF77)</f>
        <v>.</v>
      </c>
      <c r="BG77" s="25" t="str">
        <f>IF(ISBLANK(LitRev!BG77),".",LitRev!BG77)</f>
        <v>GHG emissions over the period 2007–2030</v>
      </c>
      <c r="BH77" s="25" t="str">
        <f>IF(ISBLANK(LitRev!BH77),".",LitRev!BH77)</f>
        <v>GHG emissions over the period 2007–2030</v>
      </c>
      <c r="BI77" s="25" t="str">
        <f>IF(ISBLANK(LitRev!BI77),".",LitRev!BI77)</f>
        <v>GHG emissions over the period 2007–2030</v>
      </c>
      <c r="BJ77" s="25" t="str">
        <f>IF(ISBLANK(LitRev!BJ77),".",LitRev!BJ77)</f>
        <v>.</v>
      </c>
      <c r="BK77" s="25" t="str">
        <f>IF(ISBLANK(LitRev!BK77),".",LitRev!BK77)</f>
        <v>.</v>
      </c>
      <c r="BL77" s="25" t="str">
        <f>IF(ISBLANK(LitRev!BL77),".",LitRev!BL77)</f>
        <v>.</v>
      </c>
      <c r="BM77" s="25" t="str">
        <f>IF(ISBLANK(LitRev!BM77),".",LitRev!BM77)</f>
        <v>.</v>
      </c>
      <c r="BN77" s="25" t="str">
        <f>IF(ISBLANK(LitRev!BN77),".",LitRev!BN77)</f>
        <v>.</v>
      </c>
      <c r="BO77" s="25" t="str">
        <f>IF(ISBLANK(LitRev!BO77),".",LitRev!BO77)</f>
        <v>.</v>
      </c>
      <c r="BP77" s="25" t="str">
        <f>IF(ISBLANK(LitRev!BP77),".",LitRev!BP77)</f>
        <v>.</v>
      </c>
      <c r="BQ77" s="25" t="str">
        <f>IF(ISBLANK(LitRev!BQ77),".",LitRev!BQ77)</f>
        <v>.</v>
      </c>
      <c r="BR77" s="25" t="str">
        <f>IF(ISBLANK(LitRev!BR77),".",LitRev!BR77)</f>
        <v>.</v>
      </c>
      <c r="BS77" s="25" t="str">
        <f>IF(ISBLANK(LitRev!BS77),".",LitRev!BS77)</f>
        <v>.</v>
      </c>
      <c r="BT77" s="25" t="str">
        <f>IF(ISBLANK(LitRev!BT77),".",LitRev!BT77)</f>
        <v>.</v>
      </c>
      <c r="BU77" s="25" t="str">
        <f>IF(ISBLANK(LitRev!BU77),".",LitRev!BU77)</f>
        <v>.</v>
      </c>
      <c r="BV77" s="25" t="str">
        <f>IF(ISBLANK(LitRev!BV77),".",LitRev!BV77)</f>
        <v>.</v>
      </c>
      <c r="BW77" s="25" t="str">
        <f>IF(ISBLANK(LitRev!BW77),".",LitRev!BW77)</f>
        <v>.</v>
      </c>
      <c r="BX77" s="25" t="str">
        <f>IF(ISBLANK(LitRev!BX77),".",LitRev!BX77)</f>
        <v>.</v>
      </c>
      <c r="BY77" s="25" t="str">
        <f>IF(ISBLANK(LitRev!BY77),".",LitRev!BY77)</f>
        <v>.</v>
      </c>
      <c r="BZ77" s="25" t="str">
        <f>IF(ISBLANK(LitRev!BZ77),".",LitRev!BZ77)</f>
        <v>.</v>
      </c>
      <c r="CA77" s="25" t="str">
        <f>IF(ISBLANK(LitRev!CA77),".",LitRev!CA77)</f>
        <v>.</v>
      </c>
      <c r="CB77" s="25" t="str">
        <f>IF(ISBLANK(LitRev!CB77),".",LitRev!CB77)</f>
        <v>.</v>
      </c>
      <c r="CC77" s="25" t="str">
        <f>IF(ISBLANK(LitRev!CC77),".",LitRev!CC77)</f>
        <v>.</v>
      </c>
      <c r="CD77" s="25" t="str">
        <f>IF(ISBLANK(LitRev!CD77),".",LitRev!CD77)</f>
        <v>.</v>
      </c>
      <c r="CE77" s="25" t="str">
        <f>IF(ISBLANK(LitRev!CE77),".",LitRev!CE77)</f>
        <v>.</v>
      </c>
      <c r="CF77" s="25" t="str">
        <f>IF(ISBLANK(LitRev!CF77),".",LitRev!CF77)</f>
        <v>.</v>
      </c>
      <c r="CG77" s="25" t="str">
        <f>IF(ISBLANK(LitRev!CG77),".",LitRev!CG77)</f>
        <v>.</v>
      </c>
      <c r="CH77" s="25" t="str">
        <f>IF(ISBLANK(LitRev!CH77),".",LitRev!CH77)</f>
        <v>.</v>
      </c>
      <c r="CI77" s="25" t="str">
        <f>IF(ISBLANK(LitRev!CI77),".",LitRev!CI77)</f>
        <v>.</v>
      </c>
      <c r="CJ77" s="25" t="str">
        <f>IF(ISBLANK(LitRev!CJ77),".",LitRev!CJ77)</f>
        <v>.</v>
      </c>
      <c r="CK77" s="25" t="str">
        <f>IF(ISBLANK(LitRev!CK77),".",LitRev!CK77)</f>
        <v>.</v>
      </c>
      <c r="CL77" s="25" t="str">
        <f>IF(ISBLANK(LitRev!CL77),".",LitRev!CL77)</f>
        <v>.</v>
      </c>
      <c r="CM77" s="25" t="str">
        <f>IF(ISBLANK(LitRev!CM77),".",LitRev!CM77)</f>
        <v>.</v>
      </c>
      <c r="CN77" s="25" t="str">
        <f>IF(ISBLANK(LitRev!CN77),".",LitRev!CN77)</f>
        <v>.</v>
      </c>
      <c r="CO77" s="25" t="str">
        <f>IF(ISBLANK(LitRev!CO77),".",LitRev!CO77)</f>
        <v>.</v>
      </c>
      <c r="CP77" s="25" t="str">
        <f>IF(ISBLANK(LitRev!CP77),".",LitRev!CP77)</f>
        <v>.</v>
      </c>
      <c r="CQ77" s="25" t="str">
        <f>IF(ISBLANK(LitRev!CQ77),".",LitRev!CQ77)</f>
        <v>.</v>
      </c>
      <c r="CR77" s="25" t="str">
        <f>IF(ISBLANK(LitRev!CR77),".",LitRev!CR77)</f>
        <v>.</v>
      </c>
      <c r="CS77" s="25" t="str">
        <f>IF(ISBLANK(LitRev!CS77),".",LitRev!CS77)</f>
        <v>.</v>
      </c>
      <c r="CT77" s="25" t="str">
        <f>IF(ISBLANK(LitRev!CT77),".",LitRev!CT77)</f>
        <v>.</v>
      </c>
      <c r="CU77" s="25" t="str">
        <f>IF(ISBLANK(LitRev!CU77),".",LitRev!CU77)</f>
        <v>.</v>
      </c>
      <c r="CV77" s="25" t="str">
        <f>IF(ISBLANK(LitRev!CV77),".",LitRev!CV77)</f>
        <v>.</v>
      </c>
      <c r="CW77" s="25" t="str">
        <f>IF(ISBLANK(LitRev!CW77),".",LitRev!CW77)</f>
        <v>.</v>
      </c>
      <c r="CX77" s="25" t="str">
        <f>IF(ISBLANK(LitRev!CX77),".",LitRev!CX77)</f>
        <v>.</v>
      </c>
      <c r="CY77" s="25" t="str">
        <f>IF(ISBLANK(LitRev!CY77),".",LitRev!CY77)</f>
        <v>.</v>
      </c>
      <c r="CZ77" s="25" t="str">
        <f>IF(ISBLANK(LitRev!CZ77),".",LitRev!CZ77)</f>
        <v>.</v>
      </c>
      <c r="DA77" s="25" t="str">
        <f>IF(ISBLANK(LitRev!DA77),".",LitRev!DA77)</f>
        <v>.</v>
      </c>
      <c r="DB77" s="25" t="str">
        <f>IF(ISBLANK(LitRev!DB77),".",LitRev!DB77)</f>
        <v>.</v>
      </c>
      <c r="DC77" s="25" t="str">
        <f>IF(ISBLANK(LitRev!DC77),".",LitRev!DC77)</f>
        <v>.</v>
      </c>
      <c r="DD77" s="25" t="str">
        <f>IF(ISBLANK(LitRev!DD77),".",LitRev!DD77)</f>
        <v>.</v>
      </c>
      <c r="DE77" s="25" t="str">
        <f>IF(ISBLANK(LitRev!DE77),".",LitRev!DE77)</f>
        <v>.</v>
      </c>
      <c r="DF77" s="25" t="str">
        <f>IF(ISBLANK(LitRev!DF77),".",LitRev!DF77)</f>
        <v>EISA thresholds</v>
      </c>
      <c r="DG77" s="25" t="str">
        <f>IF(ISBLANK(LitRev!DG77),".",LitRev!DG77)</f>
        <v>EISA thresholds</v>
      </c>
      <c r="DH77" s="25" t="str">
        <f>IF(ISBLANK(LitRev!DH77),".",LitRev!DH77)</f>
        <v>EISA thresholds</v>
      </c>
      <c r="DI77" s="25" t="str">
        <f>IF(ISBLANK(LitRev!DI77),".",LitRev!DI77)</f>
        <v>EISA thresholds</v>
      </c>
      <c r="DJ77" s="25" t="str">
        <f>IF(ISBLANK(LitRev!DJ77),".",LitRev!DJ77)</f>
        <v>.</v>
      </c>
      <c r="DK77" s="25" t="str">
        <f>IF(ISBLANK(LitRev!DK77),".",LitRev!DK77)</f>
        <v>.</v>
      </c>
      <c r="DL77" s="25" t="str">
        <f>IF(ISBLANK(LitRev!DL77),".",LitRev!DL77)</f>
        <v>.</v>
      </c>
      <c r="DM77" s="25" t="str">
        <f>IF(ISBLANK(LitRev!DM77),".",LitRev!DM77)</f>
        <v>.</v>
      </c>
      <c r="DN77" s="25" t="str">
        <f>IF(ISBLANK(LitRev!DN77),".",LitRev!DN77)</f>
        <v>.</v>
      </c>
      <c r="DO77" s="25" t="str">
        <f>IF(ISBLANK(LitRev!DO77),".",LitRev!DO77)</f>
        <v>.</v>
      </c>
      <c r="DP77" s="25" t="str">
        <f>IF(ISBLANK(LitRev!DP77),".",LitRev!DP77)</f>
        <v>.</v>
      </c>
      <c r="DQ77" s="25" t="str">
        <f>IF(ISBLANK(LitRev!DQ77),".",LitRev!DQ77)</f>
        <v>.</v>
      </c>
      <c r="DR77" s="25" t="str">
        <f>IF(ISBLANK(LitRev!DR77),".",LitRev!DR77)</f>
        <v>.</v>
      </c>
      <c r="DS77" s="25" t="str">
        <f>IF(ISBLANK(LitRev!DS77),".",LitRev!DS77)</f>
        <v>.</v>
      </c>
      <c r="DT77" s="25" t="str">
        <f>IF(ISBLANK(LitRev!DT77),".",LitRev!DT77)</f>
        <v>.</v>
      </c>
      <c r="DU77" s="25" t="str">
        <f>IF(ISBLANK(LitRev!DU77),".",LitRev!DU77)</f>
        <v>.</v>
      </c>
      <c r="DV77" s="25" t="str">
        <f>IF(ISBLANK(LitRev!DV77),".",LitRev!DV77)</f>
        <v>.</v>
      </c>
      <c r="DW77" s="25" t="str">
        <f>IF(ISBLANK(LitRev!DW77),".",LitRev!DW77)</f>
        <v>.</v>
      </c>
      <c r="DX77" s="25" t="str">
        <f>IF(ISBLANK(LitRev!DX77),".",LitRev!DX77)</f>
        <v>.</v>
      </c>
      <c r="DY77" s="25" t="str">
        <f>IF(ISBLANK(LitRev!DY77),".",LitRev!DY77)</f>
        <v>.</v>
      </c>
      <c r="DZ77" s="25" t="str">
        <f>IF(ISBLANK(LitRev!DZ77),".",LitRev!DZ77)</f>
        <v>.</v>
      </c>
      <c r="EA77" s="25" t="str">
        <f>IF(ISBLANK(LitRev!EA77),".",LitRev!EA77)</f>
        <v>.</v>
      </c>
      <c r="EB77" s="25" t="str">
        <f>IF(ISBLANK(LitRev!EB77),".",LitRev!EB77)</f>
        <v>.</v>
      </c>
      <c r="EC77" s="25" t="str">
        <f>IF(ISBLANK(LitRev!EC77),".",LitRev!EC77)</f>
        <v>.</v>
      </c>
      <c r="ED77" s="25" t="str">
        <f>IF(ISBLANK(LitRev!ED77),".",LitRev!ED77)</f>
        <v>.</v>
      </c>
      <c r="EE77" s="25" t="str">
        <f>IF(ISBLANK(LitRev!EE77),".",LitRev!EE77)</f>
        <v>.</v>
      </c>
      <c r="EF77" s="25" t="str">
        <f>IF(ISBLANK(LitRev!EF77),".",LitRev!EF77)</f>
        <v>.</v>
      </c>
      <c r="EG77" s="25" t="str">
        <f>IF(ISBLANK(LitRev!EG77),".",LitRev!EG77)</f>
        <v>.</v>
      </c>
      <c r="EH77" s="25" t="str">
        <f>IF(ISBLANK(LitRev!EH77),".",LitRev!EH77)</f>
        <v>.</v>
      </c>
      <c r="EI77" s="25" t="str">
        <f>IF(ISBLANK(LitRev!EI77),".",LitRev!EI77)</f>
        <v>.</v>
      </c>
      <c r="EJ77" s="25" t="str">
        <f>IF(ISBLANK(LitRev!EJ77),".",LitRev!EJ77)</f>
        <v>.</v>
      </c>
      <c r="EK77" s="25" t="str">
        <f>IF(ISBLANK(LitRev!EK77),".",LitRev!EK77)</f>
        <v>.</v>
      </c>
      <c r="EL77" s="25" t="str">
        <f>IF(ISBLANK(LitRev!EL77),".",LitRev!EL77)</f>
        <v>.</v>
      </c>
      <c r="EM77" s="25" t="str">
        <f>IF(ISBLANK(LitRev!EM77),".",LitRev!EM77)</f>
        <v>.</v>
      </c>
      <c r="EN77" s="25" t="str">
        <f>IF(ISBLANK(LitRev!EN77),".",LitRev!EN77)</f>
        <v>.</v>
      </c>
      <c r="EO77" s="25" t="str">
        <f>IF(ISBLANK(LitRev!EO77),".",LitRev!EO77)</f>
        <v>.</v>
      </c>
      <c r="EP77" s="25" t="str">
        <f>IF(ISBLANK(LitRev!EP77),".",LitRev!EP77)</f>
        <v>.</v>
      </c>
      <c r="EQ77" s="25" t="str">
        <f>IF(ISBLANK(LitRev!EQ77),".",LitRev!EQ77)</f>
        <v>.</v>
      </c>
      <c r="ER77" s="25" t="str">
        <f>IF(ISBLANK(LitRev!ER77),".",LitRev!ER77)</f>
        <v>.</v>
      </c>
      <c r="ES77" s="25" t="str">
        <f>IF(ISBLANK(LitRev!ES77),".",LitRev!ES77)</f>
        <v>.</v>
      </c>
      <c r="ET77" s="25" t="str">
        <f>IF(ISBLANK(LitRev!ET77),".",LitRev!ET77)</f>
        <v>.</v>
      </c>
      <c r="EU77" s="25" t="str">
        <f>IF(ISBLANK(LitRev!EU77),".",LitRev!EU77)</f>
        <v>.</v>
      </c>
      <c r="EV77" s="25" t="str">
        <f>IF(ISBLANK(LitRev!EV77),".",LitRev!EV77)</f>
        <v>.</v>
      </c>
      <c r="EW77" s="25" t="str">
        <f>IF(ISBLANK(LitRev!EW77),".",LitRev!EW77)</f>
        <v>.</v>
      </c>
      <c r="EX77" s="25" t="str">
        <f>IF(ISBLANK(LitRev!EX77),".",LitRev!EX77)</f>
        <v>.</v>
      </c>
      <c r="EY77" s="25" t="str">
        <f>IF(ISBLANK(LitRev!EY77),".",LitRev!EY77)</f>
        <v>.</v>
      </c>
      <c r="EZ77" s="25" t="str">
        <f>IF(ISBLANK(LitRev!EZ77),".",LitRev!EZ77)</f>
        <v>.</v>
      </c>
      <c r="FA77" s="25" t="str">
        <f>IF(ISBLANK(LitRev!FA77),".",LitRev!FA77)</f>
        <v>.</v>
      </c>
      <c r="FB77" s="25" t="str">
        <f>IF(ISBLANK(LitRev!FB77),".",LitRev!FB77)</f>
        <v>.</v>
      </c>
      <c r="FC77" s="25" t="str">
        <f>IF(ISBLANK(LitRev!FC77),".",LitRev!FC77)</f>
        <v>.</v>
      </c>
      <c r="FD77" s="25" t="str">
        <f>IF(ISBLANK(LitRev!FD77),".",LitRev!FD77)</f>
        <v>.</v>
      </c>
      <c r="FE77" s="25" t="str">
        <f>IF(ISBLANK(LitRev!FE77),".",LitRev!FE77)</f>
        <v>.</v>
      </c>
      <c r="FF77" s="25" t="str">
        <f>IF(ISBLANK(LitRev!FF77),".",LitRev!FF77)</f>
        <v>.</v>
      </c>
      <c r="FG77" s="25" t="str">
        <f>IF(ISBLANK(LitRev!FG77),".",LitRev!FG77)</f>
        <v>.</v>
      </c>
      <c r="FH77" s="25" t="str">
        <f>IF(ISBLANK(LitRev!FH77),".",LitRev!FH77)</f>
        <v>.</v>
      </c>
      <c r="FI77" s="25" t="str">
        <f>IF(ISBLANK(LitRev!FI77),".",LitRev!FI77)</f>
        <v>.</v>
      </c>
      <c r="FJ77" s="25" t="str">
        <f>IF(ISBLANK(LitRev!FJ77),".",LitRev!FJ77)</f>
        <v>.</v>
      </c>
      <c r="FK77" s="25" t="str">
        <f>IF(ISBLANK(LitRev!FK77),".",LitRev!FK77)</f>
        <v>.</v>
      </c>
      <c r="FL77" s="25" t="str">
        <f>IF(ISBLANK(LitRev!FL77),".",LitRev!FL77)</f>
        <v>.</v>
      </c>
      <c r="FM77" s="25" t="str">
        <f>IF(ISBLANK(LitRev!FM77),".",LitRev!FM77)</f>
        <v>.</v>
      </c>
      <c r="FN77" s="25" t="str">
        <f>IF(ISBLANK(LitRev!FN77),".",LitRev!FN77)</f>
        <v>.</v>
      </c>
      <c r="FO77" s="25" t="str">
        <f>IF(ISBLANK(LitRev!FO77),".",LitRev!FO77)</f>
        <v>.</v>
      </c>
      <c r="FP77" s="25" t="str">
        <f>IF(ISBLANK(LitRev!FP77),".",LitRev!FP77)</f>
        <v>.</v>
      </c>
      <c r="FQ77" s="25" t="str">
        <f>IF(ISBLANK(LitRev!FQ77),".",LitRev!FQ77)</f>
        <v>.</v>
      </c>
      <c r="FR77" s="25" t="str">
        <f>IF(ISBLANK(LitRev!FR77),".",LitRev!FR77)</f>
        <v>.</v>
      </c>
      <c r="FS77" s="25" t="str">
        <f>IF(ISBLANK(LitRev!FS77),".",LitRev!FS77)</f>
        <v>.</v>
      </c>
      <c r="FT77" s="25" t="str">
        <f>IF(ISBLANK(LitRev!FT77),".",LitRev!FT77)</f>
        <v>.</v>
      </c>
      <c r="FU77" s="25" t="str">
        <f>IF(ISBLANK(LitRev!FU77),".",LitRev!FU77)</f>
        <v>.</v>
      </c>
      <c r="FV77" s="25" t="str">
        <f>IF(ISBLANK(LitRev!FV77),".",LitRev!FV77)</f>
        <v>.</v>
      </c>
      <c r="FW77" s="25" t="str">
        <f>IF(ISBLANK(LitRev!FW77),".",LitRev!FW77)</f>
        <v>.</v>
      </c>
      <c r="FX77" s="25" t="str">
        <f>IF(ISBLANK(LitRev!FX77),".",LitRev!FX77)</f>
        <v>.</v>
      </c>
      <c r="FY77" s="25" t="str">
        <f>IF(ISBLANK(LitRev!FY77),".",LitRev!FY77)</f>
        <v>.</v>
      </c>
      <c r="FZ77" s="25" t="str">
        <f>IF(ISBLANK(LitRev!FZ77),".",LitRev!FZ77)</f>
        <v>.</v>
      </c>
      <c r="GA77" s="25" t="str">
        <f>IF(ISBLANK(LitRev!GA77),".",LitRev!GA77)</f>
        <v>.</v>
      </c>
      <c r="GB77" s="25" t="str">
        <f>IF(ISBLANK(LitRev!GB77),".",LitRev!GB77)</f>
        <v>.</v>
      </c>
      <c r="GC77" s="25" t="str">
        <f>IF(ISBLANK(LitRev!GC77),".",LitRev!GC77)</f>
        <v>.</v>
      </c>
      <c r="GD77" s="25" t="str">
        <f>IF(ISBLANK(LitRev!GD77),".",LitRev!GD77)</f>
        <v>.</v>
      </c>
      <c r="GE77" s="25" t="str">
        <f>IF(ISBLANK(LitRev!GE77),".",LitRev!GE77)</f>
        <v>.</v>
      </c>
      <c r="GF77" s="25" t="str">
        <f>IF(ISBLANK(LitRev!GF77),".",LitRev!GF77)</f>
        <v>.</v>
      </c>
      <c r="GG77" s="25" t="str">
        <f>IF(ISBLANK(LitRev!GG77),".",LitRev!GG77)</f>
        <v>.</v>
      </c>
      <c r="GH77" s="25" t="str">
        <f>IF(ISBLANK(LitRev!GH77),".",LitRev!GH77)</f>
        <v>.</v>
      </c>
      <c r="GI77" s="25" t="str">
        <f>IF(ISBLANK(LitRev!GI77),".",LitRev!GI77)</f>
        <v>.</v>
      </c>
      <c r="GJ77" s="25" t="str">
        <f>IF(ISBLANK(LitRev!GJ77),".",LitRev!GJ77)</f>
        <v>.</v>
      </c>
      <c r="GK77" s="25" t="str">
        <f>IF(ISBLANK(LitRev!GK77),".",LitRev!GK77)</f>
        <v>.</v>
      </c>
      <c r="GL77" s="25" t="str">
        <f>IF(ISBLANK(LitRev!GL77),".",LitRev!GL77)</f>
        <v>.</v>
      </c>
      <c r="GM77" s="25" t="str">
        <f>IF(ISBLANK(LitRev!GM77),".",LitRev!GM77)</f>
        <v>.</v>
      </c>
      <c r="GN77" s="25" t="str">
        <f>IF(ISBLANK(LitRev!GN77),".",LitRev!GN77)</f>
        <v>.</v>
      </c>
      <c r="GO77" s="25" t="str">
        <f>IF(ISBLANK(LitRev!GO77),".",LitRev!GO77)</f>
        <v>.</v>
      </c>
      <c r="GP77" s="25" t="str">
        <f>IF(ISBLANK(LitRev!GP77),".",LitRev!GP77)</f>
        <v>.</v>
      </c>
      <c r="GQ77" s="25" t="str">
        <f>IF(ISBLANK(LitRev!GQ77),".",LitRev!GQ77)</f>
        <v>.</v>
      </c>
      <c r="GR77" s="25" t="str">
        <f>IF(ISBLANK(LitRev!GR77),".",LitRev!GR77)</f>
        <v>.</v>
      </c>
      <c r="GS77" s="25" t="str">
        <f>IF(ISBLANK(LitRev!GS77),".",LitRev!GS77)</f>
        <v>.</v>
      </c>
      <c r="GT77" s="25" t="str">
        <f>IF(ISBLANK(LitRev!GT77),".",LitRev!GT77)</f>
        <v>.</v>
      </c>
      <c r="GU77" s="25" t="str">
        <f>IF(ISBLANK(LitRev!GU77),".",LitRev!GU77)</f>
        <v>.</v>
      </c>
      <c r="GV77" s="25" t="str">
        <f>IF(ISBLANK(LitRev!GV77),".",LitRev!GV77)</f>
        <v>.</v>
      </c>
      <c r="GW77" s="25" t="str">
        <f>IF(ISBLANK(LitRev!GW77),".",LitRev!GW77)</f>
        <v>.</v>
      </c>
      <c r="GX77" s="25" t="str">
        <f>IF(ISBLANK(LitRev!GX77),".",LitRev!GX77)</f>
        <v>.</v>
      </c>
      <c r="GY77" s="25" t="str">
        <f>IF(ISBLANK(LitRev!GY77),".",LitRev!GY77)</f>
        <v>.</v>
      </c>
      <c r="GZ77" s="25" t="str">
        <f>IF(ISBLANK(LitRev!GZ77),".",LitRev!GZ77)</f>
        <v>.</v>
      </c>
      <c r="HA77" s="25" t="str">
        <f>IF(ISBLANK(LitRev!HA77),".",LitRev!HA77)</f>
        <v>.</v>
      </c>
      <c r="HB77" s="25" t="str">
        <f>IF(ISBLANK(LitRev!HB77),".",LitRev!HB77)</f>
        <v>None</v>
      </c>
      <c r="HC77" s="25" t="str">
        <f>IF(ISBLANK(LitRev!HC77),".",LitRev!HC77)</f>
        <v>None</v>
      </c>
      <c r="HD77" s="25" t="str">
        <f>IF(ISBLANK(LitRev!HD77),".",LitRev!HD77)</f>
        <v>None</v>
      </c>
      <c r="HE77" s="25" t="str">
        <f>IF(ISBLANK(LitRev!HE77),".",LitRev!HE77)</f>
        <v>.</v>
      </c>
      <c r="HF77" s="25" t="str">
        <f>IF(ISBLANK(LitRev!HF77),".",LitRev!HF77)</f>
        <v>.</v>
      </c>
      <c r="HG77" s="25" t="str">
        <f>IF(ISBLANK(LitRev!HG77),".",LitRev!HG77)</f>
        <v>.</v>
      </c>
      <c r="HH77" s="25" t="str">
        <f>IF(ISBLANK(LitRev!HH77),".",LitRev!HH77)</f>
        <v>.</v>
      </c>
      <c r="HI77" s="25" t="str">
        <f>IF(ISBLANK(LitRev!HI77),".",LitRev!HI77)</f>
        <v>.</v>
      </c>
      <c r="HJ77" s="25" t="str">
        <f>IF(ISBLANK(LitRev!HJ77),".",LitRev!HJ77)</f>
        <v>.</v>
      </c>
      <c r="HK77" s="25" t="str">
        <f>IF(ISBLANK(LitRev!HK77),".",LitRev!HK77)</f>
        <v>.</v>
      </c>
      <c r="HL77" s="25" t="str">
        <f>IF(ISBLANK(LitRev!HL77),".",LitRev!HL77)</f>
        <v>.</v>
      </c>
      <c r="HM77" s="25" t="str">
        <f>IF(ISBLANK(LitRev!HM77),".",LitRev!HM77)</f>
        <v>.</v>
      </c>
      <c r="HN77" s="25" t="str">
        <f>IF(ISBLANK(LitRev!HN77),".",LitRev!HN77)</f>
        <v>.</v>
      </c>
      <c r="HO77" s="25" t="str">
        <f>IF(ISBLANK(LitRev!HO77),".",LitRev!HO77)</f>
        <v>.</v>
      </c>
      <c r="HP77" s="25" t="str">
        <f>IF(ISBLANK(LitRev!HP77),".",LitRev!HP77)</f>
        <v>.</v>
      </c>
      <c r="HQ77" s="25" t="str">
        <f>IF(ISBLANK(LitRev!HQ77),".",LitRev!HQ77)</f>
        <v>.</v>
      </c>
      <c r="HR77" s="25" t="str">
        <f>IF(ISBLANK(LitRev!HR77),".",LitRev!HR77)</f>
        <v>.</v>
      </c>
      <c r="HS77" s="25" t="str">
        <f>IF(ISBLANK(LitRev!HS77),".",LitRev!HS77)</f>
        <v>.</v>
      </c>
      <c r="HT77" s="25" t="str">
        <f>IF(ISBLANK(LitRev!HT77),".",LitRev!HT77)</f>
        <v>.</v>
      </c>
      <c r="HU77" s="25" t="str">
        <f>IF(ISBLANK(LitRev!HU77),".",LitRev!HU77)</f>
        <v>.</v>
      </c>
      <c r="HV77" s="25" t="str">
        <f>IF(ISBLANK(LitRev!HV77),".",LitRev!HV77)</f>
        <v>.</v>
      </c>
      <c r="HW77" s="25" t="str">
        <f>IF(ISBLANK(LitRev!HW77),".",LitRev!HW77)</f>
        <v>.</v>
      </c>
      <c r="HX77" s="25" t="str">
        <f>IF(ISBLANK(LitRev!HX77),".",LitRev!HX77)</f>
        <v>.</v>
      </c>
      <c r="HY77" s="25" t="str">
        <f>IF(ISBLANK(LitRev!HY77),".",LitRev!HY77)</f>
        <v>.</v>
      </c>
      <c r="HZ77" s="25" t="str">
        <f>IF(ISBLANK(LitRev!HZ77),".",LitRev!HZ77)</f>
        <v>.</v>
      </c>
      <c r="IA77" s="25" t="str">
        <f>IF(ISBLANK(LitRev!IA77),".",LitRev!IA77)</f>
        <v>.</v>
      </c>
      <c r="IB77" s="25" t="str">
        <f>IF(ISBLANK(LitRev!IB77),".",LitRev!IB77)</f>
        <v>.</v>
      </c>
      <c r="IC77" s="25" t="str">
        <f>IF(ISBLANK(LitRev!IC77),".",LitRev!IC77)</f>
        <v>.</v>
      </c>
      <c r="ID77" s="25" t="str">
        <f>IF(ISBLANK(LitRev!ID77),".",LitRev!ID77)</f>
        <v>.</v>
      </c>
      <c r="IE77" s="25" t="str">
        <f>IF(ISBLANK(LitRev!IE77),".",LitRev!IE77)</f>
        <v>.</v>
      </c>
      <c r="IF77" s="25" t="str">
        <f>IF(ISBLANK(LitRev!IF77),".",LitRev!IF77)</f>
        <v>.</v>
      </c>
      <c r="IG77" s="25" t="str">
        <f>IF(ISBLANK(LitRev!IG77),".",LitRev!IG77)</f>
        <v>.</v>
      </c>
      <c r="IH77" s="25" t="str">
        <f>IF(ISBLANK(LitRev!IH77),".",LitRev!IH77)</f>
        <v>.</v>
      </c>
      <c r="II77" s="25" t="str">
        <f>IF(ISBLANK(LitRev!II77),".",LitRev!II77)</f>
        <v>.</v>
      </c>
      <c r="IJ77" s="25" t="str">
        <f>IF(ISBLANK(LitRev!IJ77),".",LitRev!IJ77)</f>
        <v>.</v>
      </c>
      <c r="IK77" s="25" t="str">
        <f>IF(ISBLANK(LitRev!IK77),".",LitRev!IK77)</f>
        <v>.</v>
      </c>
      <c r="IL77" s="25" t="str">
        <f>IF(ISBLANK(LitRev!IL77),".",LitRev!IL77)</f>
        <v>.</v>
      </c>
      <c r="IM77" s="25" t="str">
        <f>IF(ISBLANK(LitRev!IM77),".",LitRev!IM77)</f>
        <v>.</v>
      </c>
      <c r="IN77" s="25" t="str">
        <f>IF(ISBLANK(LitRev!IN77),".",LitRev!IN77)</f>
        <v>.</v>
      </c>
      <c r="IO77" s="25" t="str">
        <f>IF(ISBLANK(LitRev!IO77),".",LitRev!IO77)</f>
        <v>.</v>
      </c>
      <c r="IP77" s="25" t="str">
        <f>IF(ISBLANK(LitRev!IP77),".",LitRev!IP77)</f>
        <v>.</v>
      </c>
      <c r="IQ77" s="25" t="str">
        <f>IF(ISBLANK(LitRev!IQ77),".",LitRev!IQ77)</f>
        <v>.</v>
      </c>
      <c r="IR77" s="25" t="str">
        <f>IF(ISBLANK(LitRev!IR77),".",LitRev!IR77)</f>
        <v>.</v>
      </c>
      <c r="IS77" s="25" t="str">
        <f>IF(ISBLANK(LitRev!IS77),".",LitRev!IS77)</f>
        <v>.</v>
      </c>
      <c r="IT77" s="25" t="str">
        <f>IF(ISBLANK(LitRev!IT77),".",LitRev!IT77)</f>
        <v>.</v>
      </c>
      <c r="IU77" s="25" t="str">
        <f>IF(ISBLANK(LitRev!IU77),".",LitRev!IU77)</f>
        <v>.</v>
      </c>
      <c r="IV77" s="25" t="str">
        <f>IF(ISBLANK(LitRev!IV77),".",LitRev!IV77)</f>
        <v>.</v>
      </c>
      <c r="IW77" s="25" t="str">
        <f>IF(ISBLANK(LitRev!IW77),".",LitRev!IW77)</f>
        <v>.</v>
      </c>
      <c r="IX77" s="25" t="str">
        <f>IF(ISBLANK(LitRev!IX77),".",LitRev!IX77)</f>
        <v>.</v>
      </c>
      <c r="IY77" s="25" t="str">
        <f>IF(ISBLANK(LitRev!IY77),".",LitRev!IY77)</f>
        <v>.</v>
      </c>
      <c r="IZ77" s="25" t="str">
        <f>IF(ISBLANK(LitRev!IZ77),".",LitRev!IZ77)</f>
        <v>.</v>
      </c>
      <c r="JA77" s="25" t="str">
        <f>IF(ISBLANK(LitRev!JA77),".",LitRev!JA77)</f>
        <v>.</v>
      </c>
      <c r="JB77" s="25" t="str">
        <f>IF(ISBLANK(LitRev!JB77),".",LitRev!JB77)</f>
        <v>.</v>
      </c>
      <c r="JC77" s="25" t="str">
        <f>IF(ISBLANK(LitRev!JC77),".",LitRev!JC77)</f>
        <v>.</v>
      </c>
      <c r="JD77" s="25" t="str">
        <f>IF(ISBLANK(LitRev!JD77),".",LitRev!JD77)</f>
        <v>.</v>
      </c>
      <c r="JE77" s="25" t="str">
        <f>IF(ISBLANK(LitRev!JE77),".",LitRev!JE77)</f>
        <v>.</v>
      </c>
      <c r="JF77" s="25" t="str">
        <f>IF(ISBLANK(LitRev!JF77),".",LitRev!JF77)</f>
        <v>.</v>
      </c>
      <c r="JG77" s="25" t="str">
        <f>IF(ISBLANK(LitRev!JG77),".",LitRev!JG77)</f>
        <v>.</v>
      </c>
      <c r="JH77" s="25" t="str">
        <f>IF(ISBLANK(LitRev!JH77),".",LitRev!JH77)</f>
        <v>.</v>
      </c>
      <c r="JI77" s="25" t="str">
        <f>IF(ISBLANK(LitRev!JI77),".",LitRev!JI77)</f>
        <v>.</v>
      </c>
      <c r="JJ77" s="25" t="str">
        <f>IF(ISBLANK(LitRev!JJ77),".",LitRev!JJ77)</f>
        <v>.</v>
      </c>
      <c r="JK77" s="25" t="str">
        <f>IF(ISBLANK(LitRev!JK77),".",LitRev!JK77)</f>
        <v>.</v>
      </c>
      <c r="JL77" s="25" t="str">
        <f>IF(ISBLANK(LitRev!JL77),".",LitRev!JL77)</f>
        <v>.</v>
      </c>
      <c r="JM77" s="25" t="str">
        <f>IF(ISBLANK(LitRev!JM77),".",LitRev!JM77)</f>
        <v>.</v>
      </c>
      <c r="JN77" s="25" t="str">
        <f>IF(ISBLANK(LitRev!JN77),".",LitRev!JN77)</f>
        <v>.</v>
      </c>
      <c r="JO77" s="25" t="str">
        <f>IF(ISBLANK(LitRev!JO77),".",LitRev!JO77)</f>
        <v>.</v>
      </c>
      <c r="JP77" s="25" t="str">
        <f>IF(ISBLANK(LitRev!JP77),".",LitRev!JP77)</f>
        <v>.</v>
      </c>
      <c r="JQ77" s="25" t="str">
        <f>IF(ISBLANK(LitRev!JQ77),".",LitRev!JQ77)</f>
        <v>.</v>
      </c>
      <c r="JR77" s="25" t="str">
        <f>IF(ISBLANK(LitRev!JR77),".",LitRev!JR77)</f>
        <v>.</v>
      </c>
      <c r="JS77" s="25" t="str">
        <f>IF(ISBLANK(LitRev!JS77),".",LitRev!JS77)</f>
        <v>.</v>
      </c>
      <c r="JT77" s="25" t="str">
        <f>IF(ISBLANK(LitRev!JT77),".",LitRev!JT77)</f>
        <v>.</v>
      </c>
      <c r="JU77" s="25" t="str">
        <f>IF(ISBLANK(LitRev!JU77),".",LitRev!JU77)</f>
        <v>.</v>
      </c>
      <c r="JV77" s="25" t="str">
        <f>IF(ISBLANK(LitRev!JV77),".",LitRev!JV77)</f>
        <v>.</v>
      </c>
      <c r="JW77" s="25" t="str">
        <f>IF(ISBLANK(LitRev!JW77),".",LitRev!JW77)</f>
        <v>.</v>
      </c>
      <c r="JX77" s="25" t="str">
        <f>IF(ISBLANK(LitRev!JX77),".",LitRev!JX77)</f>
        <v>.</v>
      </c>
      <c r="JY77" s="25" t="str">
        <f>IF(ISBLANK(LitRev!JY77),".",LitRev!JY77)</f>
        <v>.</v>
      </c>
      <c r="JZ77" s="25" t="str">
        <f>IF(ISBLANK(LitRev!JZ77),".",LitRev!JZ77)</f>
        <v>.</v>
      </c>
      <c r="KA77" s="25" t="str">
        <f>IF(ISBLANK(LitRev!KA77),".",LitRev!KA77)</f>
        <v>.</v>
      </c>
      <c r="KB77" s="25" t="str">
        <f>IF(ISBLANK(LitRev!KB77),".",LitRev!KB77)</f>
        <v>.</v>
      </c>
      <c r="KC77" s="25" t="str">
        <f>IF(ISBLANK(LitRev!KC77),".",LitRev!KC77)</f>
        <v>.</v>
      </c>
      <c r="KD77" s="25" t="str">
        <f>IF(ISBLANK(LitRev!KD77),".",LitRev!KD77)</f>
        <v>.</v>
      </c>
      <c r="KE77" s="25" t="str">
        <f>IF(ISBLANK(LitRev!KE77),".",LitRev!KE77)</f>
        <v>.</v>
      </c>
      <c r="KF77" s="25" t="str">
        <f>IF(ISBLANK(LitRev!KF77),".",LitRev!KF77)</f>
        <v>.</v>
      </c>
      <c r="KG77" s="25" t="str">
        <f>IF(ISBLANK(LitRev!KG77),".",LitRev!KG77)</f>
        <v>.</v>
      </c>
      <c r="KH77" s="25" t="str">
        <f>IF(ISBLANK(LitRev!KH77),".",LitRev!KH77)</f>
        <v>.</v>
      </c>
      <c r="KI77" s="25" t="str">
        <f>IF(ISBLANK(LitRev!KI77),".",LitRev!KI77)</f>
        <v>.</v>
      </c>
      <c r="KJ77" s="25" t="str">
        <f>IF(ISBLANK(LitRev!KJ77),".",LitRev!KJ77)</f>
        <v>.</v>
      </c>
      <c r="KK77" s="25" t="str">
        <f>IF(ISBLANK(LitRev!KK77),".",LitRev!KK77)</f>
        <v>.</v>
      </c>
      <c r="KL77" s="25" t="str">
        <f>IF(ISBLANK(LitRev!KL77),".",LitRev!KL77)</f>
        <v>.</v>
      </c>
      <c r="KM77" s="25" t="str">
        <f>IF(ISBLANK(LitRev!KM77),".",LitRev!KM77)</f>
        <v>.</v>
      </c>
      <c r="KN77" s="25" t="str">
        <f>IF(ISBLANK(LitRev!KN77),".",LitRev!KN77)</f>
        <v>.</v>
      </c>
      <c r="KO77" s="25" t="str">
        <f>IF(ISBLANK(LitRev!KO77),".",LitRev!KO77)</f>
        <v>.</v>
      </c>
      <c r="KP77" s="25" t="str">
        <f>IF(ISBLANK(LitRev!KP77),".",LitRev!KP77)</f>
        <v>.</v>
      </c>
      <c r="KQ77" s="25" t="str">
        <f>IF(ISBLANK(LitRev!KQ77),".",LitRev!KQ77)</f>
        <v>.</v>
      </c>
      <c r="KR77" s="25" t="str">
        <f>IF(ISBLANK(LitRev!KR77),".",LitRev!KR77)</f>
        <v>.</v>
      </c>
      <c r="KS77" s="25" t="str">
        <f>IF(ISBLANK(LitRev!KS77),".",LitRev!KS77)</f>
        <v>.</v>
      </c>
      <c r="KT77" s="25" t="str">
        <f>IF(ISBLANK(LitRev!KT77),".",LitRev!KT77)</f>
        <v>.</v>
      </c>
      <c r="KU77" s="25" t="str">
        <f>IF(ISBLANK(LitRev!KU77),".",LitRev!KU77)</f>
        <v>.</v>
      </c>
      <c r="KV77" s="25" t="str">
        <f>IF(ISBLANK(LitRev!KV77),".",LitRev!KV77)</f>
        <v>.</v>
      </c>
      <c r="KW77" s="25" t="str">
        <f>IF(ISBLANK(LitRev!KW77),".",LitRev!KW77)</f>
        <v>.</v>
      </c>
      <c r="KX77" s="25" t="str">
        <f>IF(ISBLANK(LitRev!KX77),".",LitRev!KX77)</f>
        <v>.</v>
      </c>
      <c r="KY77" s="25" t="str">
        <f>IF(ISBLANK(LitRev!KY77),".",LitRev!KY77)</f>
        <v>.</v>
      </c>
      <c r="KZ77" s="25" t="str">
        <f>IF(ISBLANK(LitRev!KZ77),".",LitRev!KZ77)</f>
        <v>.</v>
      </c>
      <c r="LA77" s="25" t="str">
        <f>IF(ISBLANK(LitRev!LA77),".",LitRev!LA77)</f>
        <v>.</v>
      </c>
      <c r="LB77" s="25" t="str">
        <f>IF(ISBLANK(LitRev!LB77),".",LitRev!LB77)</f>
        <v>.</v>
      </c>
      <c r="LC77" s="25" t="str">
        <f>IF(ISBLANK(LitRev!LC77),".",LitRev!LC77)</f>
        <v>.</v>
      </c>
      <c r="LD77" s="25" t="str">
        <f>IF(ISBLANK(LitRev!LD77),".",LitRev!LD77)</f>
        <v>.</v>
      </c>
      <c r="LE77" s="25" t="str">
        <f>IF(ISBLANK(LitRev!LE77),".",LitRev!LE77)</f>
        <v>.</v>
      </c>
      <c r="LF77" s="25" t="str">
        <f>IF(ISBLANK(LitRev!LF77),".",LitRev!LF77)</f>
        <v>.</v>
      </c>
      <c r="LG77" s="25" t="str">
        <f>IF(ISBLANK(LitRev!LG77),".",LitRev!LG77)</f>
        <v>.</v>
      </c>
      <c r="LH77" s="25" t="str">
        <f>IF(ISBLANK(LitRev!LH77),".",LitRev!LH77)</f>
        <v>.</v>
      </c>
      <c r="LI77" s="25" t="str">
        <f>IF(ISBLANK(LitRev!LI77),".",LitRev!LI77)</f>
        <v>.</v>
      </c>
      <c r="LJ77" s="25" t="str">
        <f>IF(ISBLANK(LitRev!LJ77),".",LitRev!LJ77)</f>
        <v>.</v>
      </c>
      <c r="LK77" s="25" t="str">
        <f>IF(ISBLANK(LitRev!LK77),".",LitRev!LK77)</f>
        <v>.</v>
      </c>
      <c r="LL77" s="25" t="str">
        <f>IF(ISBLANK(LitRev!LL77),".",LitRev!LL77)</f>
        <v>.</v>
      </c>
      <c r="LM77" s="25" t="str">
        <f>IF(ISBLANK(LitRev!LM77),".",LitRev!LM77)</f>
        <v>.</v>
      </c>
      <c r="LN77" s="25" t="str">
        <f>IF(ISBLANK(LitRev!LN77),".",LitRev!LN77)</f>
        <v>.</v>
      </c>
      <c r="LO77" s="25" t="str">
        <f>IF(ISBLANK(LitRev!LO77),".",LitRev!LO77)</f>
        <v>.</v>
      </c>
      <c r="LP77" s="25" t="str">
        <f>IF(ISBLANK(LitRev!LP77),".",LitRev!LP77)</f>
        <v>.</v>
      </c>
      <c r="LQ77" s="25" t="str">
        <f>IF(ISBLANK(LitRev!LQ77),".",LitRev!LQ77)</f>
        <v>.</v>
      </c>
      <c r="LR77" s="25" t="str">
        <f>IF(ISBLANK(LitRev!LR77),".",LitRev!LR77)</f>
        <v>.</v>
      </c>
      <c r="LS77" s="25" t="str">
        <f>IF(ISBLANK(LitRev!LS77),".",LitRev!LS77)</f>
        <v>.</v>
      </c>
      <c r="LT77" s="25" t="str">
        <f>IF(ISBLANK(LitRev!LT77),".",LitRev!LT77)</f>
        <v>.</v>
      </c>
      <c r="LU77" s="25" t="str">
        <f>IF(ISBLANK(LitRev!LU77),".",LitRev!LU77)</f>
        <v>.</v>
      </c>
      <c r="LV77" s="25" t="str">
        <f>IF(ISBLANK(LitRev!LV77),".",LitRev!LV77)</f>
        <v>.</v>
      </c>
      <c r="LW77" s="25" t="str">
        <f>IF(ISBLANK(LitRev!LW77),".",LitRev!LW77)</f>
        <v>.</v>
      </c>
      <c r="LX77" s="25" t="str">
        <f>IF(ISBLANK(LitRev!LX77),".",LitRev!LX77)</f>
        <v>.</v>
      </c>
      <c r="LY77" s="25" t="str">
        <f>IF(ISBLANK(LitRev!LY77),".",LitRev!LY77)</f>
        <v>.</v>
      </c>
      <c r="LZ77" s="25" t="str">
        <f>IF(ISBLANK(LitRev!LZ77),".",LitRev!LZ77)</f>
        <v>.</v>
      </c>
      <c r="MA77" s="25" t="str">
        <f>IF(ISBLANK(LitRev!MA77),".",LitRev!MA77)</f>
        <v>.</v>
      </c>
      <c r="MB77" s="25" t="str">
        <f>IF(ISBLANK(LitRev!MB77),".",LitRev!MB77)</f>
        <v>.</v>
      </c>
      <c r="MC77" s="25" t="str">
        <f>IF(ISBLANK(LitRev!MC77),".",LitRev!MC77)</f>
        <v>.</v>
      </c>
      <c r="MD77" s="25" t="str">
        <f>IF(ISBLANK(LitRev!MD77),".",LitRev!MD77)</f>
        <v>.</v>
      </c>
      <c r="ME77" s="25" t="str">
        <f>IF(ISBLANK(LitRev!ME77),".",LitRev!ME77)</f>
        <v>.</v>
      </c>
      <c r="MF77" s="25" t="str">
        <f>IF(ISBLANK(LitRev!MF77),".",LitRev!MF77)</f>
        <v>.</v>
      </c>
      <c r="MG77" s="25" t="str">
        <f>IF(ISBLANK(LitRev!MG77),".",LitRev!MG77)</f>
        <v>.</v>
      </c>
      <c r="MH77" s="25" t="str">
        <f>IF(ISBLANK(LitRev!MH77),".",LitRev!MH77)</f>
        <v>.</v>
      </c>
      <c r="MI77" s="25" t="str">
        <f>IF(ISBLANK(LitRev!MI77),".",LitRev!MI77)</f>
        <v>.</v>
      </c>
      <c r="MJ77" s="25" t="str">
        <f>IF(ISBLANK(LitRev!MJ77),".",LitRev!MJ77)</f>
        <v>.</v>
      </c>
      <c r="MK77" s="25" t="str">
        <f>IF(ISBLANK(LitRev!MK77),".",LitRev!MK77)</f>
        <v>.</v>
      </c>
      <c r="ML77" s="25" t="str">
        <f>IF(ISBLANK(LitRev!ML77),".",LitRev!ML77)</f>
        <v>.</v>
      </c>
      <c r="MM77" s="25" t="str">
        <f>IF(ISBLANK(LitRev!MM77),".",LitRev!MM77)</f>
        <v>.</v>
      </c>
      <c r="MN77" s="25" t="str">
        <f>IF(ISBLANK(LitRev!MN77),".",LitRev!MN77)</f>
        <v>.</v>
      </c>
      <c r="MO77" s="25" t="str">
        <f>IF(ISBLANK(LitRev!MO77),".",LitRev!MO77)</f>
        <v>.</v>
      </c>
      <c r="MP77" s="25" t="str">
        <f>IF(ISBLANK(LitRev!MP77),".",LitRev!MP77)</f>
        <v>.</v>
      </c>
      <c r="MQ77" s="25" t="str">
        <f>IF(ISBLANK(LitRev!MQ77),".",LitRev!MQ77)</f>
        <v>.</v>
      </c>
      <c r="MR77" s="25" t="str">
        <f>IF(ISBLANK(LitRev!MR77),".",LitRev!MR77)</f>
        <v>.</v>
      </c>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5"/>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5"/>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5"/>
      <c r="RK77" s="25"/>
      <c r="RL77" s="25"/>
      <c r="RM77" s="25"/>
      <c r="RN77" s="25"/>
      <c r="RO77" s="25"/>
    </row>
    <row r="78" spans="1:483" x14ac:dyDescent="0.25">
      <c r="A78" s="66" t="s">
        <v>1203</v>
      </c>
      <c r="C78" s="25" t="str">
        <f>IF(ISBLANK(LitRev!C78),".",LitRev!C78)</f>
        <v>.</v>
      </c>
      <c r="D78" s="25" t="str">
        <f>IF(ISBLANK(LitRev!D78),".",LitRev!D78)</f>
        <v>.</v>
      </c>
      <c r="E78" s="25" t="str">
        <f>IF(ISBLANK(LitRev!E78),".",LitRev!E78)</f>
        <v>.</v>
      </c>
      <c r="F78" s="25" t="str">
        <f>IF(ISBLANK(LitRev!F78),".",LitRev!F78)</f>
        <v>.</v>
      </c>
      <c r="G78" s="25" t="str">
        <f>IF(ISBLANK(LitRev!G78),".",LitRev!G78)</f>
        <v>.</v>
      </c>
      <c r="H78" s="25" t="str">
        <f>IF(ISBLANK(LitRev!H78),".",LitRev!H78)</f>
        <v>.</v>
      </c>
      <c r="I78" s="25" t="str">
        <f>IF(ISBLANK(LitRev!I78),".",LitRev!I78)</f>
        <v>.</v>
      </c>
      <c r="J78" s="25" t="str">
        <f>IF(ISBLANK(LitRev!J78),".",LitRev!J78)</f>
        <v>.</v>
      </c>
      <c r="K78" s="25" t="str">
        <f>IF(ISBLANK(LitRev!K78),".",LitRev!K78)</f>
        <v>.</v>
      </c>
      <c r="L78" s="25" t="str">
        <f>IF(ISBLANK(LitRev!L78),".",LitRev!L78)</f>
        <v>.</v>
      </c>
      <c r="M78" s="25" t="str">
        <f>IF(ISBLANK(LitRev!M78),".",LitRev!M78)</f>
        <v>.</v>
      </c>
      <c r="N78" s="25" t="str">
        <f>IF(ISBLANK(LitRev!N78),".",LitRev!N78)</f>
        <v>.</v>
      </c>
      <c r="O78" s="25" t="str">
        <f>IF(ISBLANK(LitRev!O78),".",LitRev!O78)</f>
        <v>.</v>
      </c>
      <c r="P78" s="25" t="str">
        <f>IF(ISBLANK(LitRev!P78),".",LitRev!P78)</f>
        <v>.</v>
      </c>
      <c r="Q78" s="25" t="str">
        <f>IF(ISBLANK(LitRev!Q78),".",LitRev!Q78)</f>
        <v>.</v>
      </c>
      <c r="R78" s="25" t="str">
        <f>IF(ISBLANK(LitRev!R78),".",LitRev!R78)</f>
        <v>.</v>
      </c>
      <c r="S78" s="25" t="str">
        <f>IF(ISBLANK(LitRev!S78),".",LitRev!S78)</f>
        <v>.</v>
      </c>
      <c r="T78" s="25" t="str">
        <f>IF(ISBLANK(LitRev!T78),".",LitRev!T78)</f>
        <v>.</v>
      </c>
      <c r="U78" s="25" t="str">
        <f>IF(ISBLANK(LitRev!U78),".",LitRev!U78)</f>
        <v>.</v>
      </c>
      <c r="V78" s="25" t="str">
        <f>IF(ISBLANK(LitRev!V78),".",LitRev!V78)</f>
        <v>.</v>
      </c>
      <c r="W78" s="25" t="str">
        <f>IF(ISBLANK(LitRev!W78),".",LitRev!W78)</f>
        <v>.</v>
      </c>
      <c r="X78" s="25" t="str">
        <f>IF(ISBLANK(LitRev!X78),".",LitRev!X78)</f>
        <v>.</v>
      </c>
      <c r="Y78" s="25" t="str">
        <f>IF(ISBLANK(LitRev!Y78),".",LitRev!Y78)</f>
        <v>.</v>
      </c>
      <c r="Z78" s="25" t="str">
        <f>IF(ISBLANK(LitRev!Z78),".",LitRev!Z78)</f>
        <v>.</v>
      </c>
      <c r="AA78" s="25" t="str">
        <f>IF(ISBLANK(LitRev!AA78),".",LitRev!AA78)</f>
        <v>.</v>
      </c>
      <c r="AB78" s="25" t="str">
        <f>IF(ISBLANK(LitRev!AB78),".",LitRev!AB78)</f>
        <v>.</v>
      </c>
      <c r="AC78" s="25" t="str">
        <f>IF(ISBLANK(LitRev!AC78),".",LitRev!AC78)</f>
        <v>.</v>
      </c>
      <c r="AD78" s="25" t="str">
        <f>IF(ISBLANK(LitRev!AD78),".",LitRev!AD78)</f>
        <v>.</v>
      </c>
      <c r="AE78" s="25" t="str">
        <f>IF(ISBLANK(LitRev!AE78),".",LitRev!AE78)</f>
        <v>.</v>
      </c>
      <c r="AF78" s="25" t="str">
        <f>IF(ISBLANK(LitRev!AF78),".",LitRev!AF78)</f>
        <v>.</v>
      </c>
      <c r="AG78" s="25" t="str">
        <f>IF(ISBLANK(LitRev!AG78),".",LitRev!AG78)</f>
        <v>.</v>
      </c>
      <c r="AH78" s="25" t="str">
        <f>IF(ISBLANK(LitRev!AH78),".",LitRev!AH78)</f>
        <v>.</v>
      </c>
      <c r="AI78" s="25" t="str">
        <f>IF(ISBLANK(LitRev!AI78),".",LitRev!AI78)</f>
        <v>.</v>
      </c>
      <c r="AJ78" s="25" t="str">
        <f>IF(ISBLANK(LitRev!AJ78),".",LitRev!AJ78)</f>
        <v>.</v>
      </c>
      <c r="AK78" s="25" t="str">
        <f>IF(ISBLANK(LitRev!AK78),".",LitRev!AK78)</f>
        <v>.</v>
      </c>
      <c r="AL78" s="25" t="str">
        <f>IF(ISBLANK(LitRev!AL78),".",LitRev!AL78)</f>
        <v>.</v>
      </c>
      <c r="AM78" s="25" t="str">
        <f>IF(ISBLANK(LitRev!AM78),".",LitRev!AM78)</f>
        <v>.</v>
      </c>
      <c r="AN78" s="25" t="str">
        <f>IF(ISBLANK(LitRev!AN78),".",LitRev!AN78)</f>
        <v>.</v>
      </c>
      <c r="AO78" s="25" t="str">
        <f>IF(ISBLANK(LitRev!AO78),".",LitRev!AO78)</f>
        <v>.</v>
      </c>
      <c r="AP78" s="25" t="str">
        <f>IF(ISBLANK(LitRev!AP78),".",LitRev!AP78)</f>
        <v>.</v>
      </c>
      <c r="AQ78" s="25" t="str">
        <f>IF(ISBLANK(LitRev!AQ78),".",LitRev!AQ78)</f>
        <v>.</v>
      </c>
      <c r="AR78" s="25" t="str">
        <f>IF(ISBLANK(LitRev!AR78),".",LitRev!AR78)</f>
        <v>.</v>
      </c>
      <c r="AS78" s="25" t="str">
        <f>IF(ISBLANK(LitRev!AS78),".",LitRev!AS78)</f>
        <v>.</v>
      </c>
      <c r="AT78" s="25" t="str">
        <f>IF(ISBLANK(LitRev!AT78),".",LitRev!AT78)</f>
        <v>.</v>
      </c>
      <c r="AU78" s="25" t="str">
        <f>IF(ISBLANK(LitRev!AU78),".",LitRev!AU78)</f>
        <v>.</v>
      </c>
      <c r="AV78" s="25" t="str">
        <f>IF(ISBLANK(LitRev!AV78),".",LitRev!AV78)</f>
        <v>.</v>
      </c>
      <c r="AW78" s="25" t="str">
        <f>IF(ISBLANK(LitRev!AW78),".",LitRev!AW78)</f>
        <v>.</v>
      </c>
      <c r="AX78" s="25" t="str">
        <f>IF(ISBLANK(LitRev!AX78),".",LitRev!AX78)</f>
        <v>.</v>
      </c>
      <c r="AY78" s="25" t="str">
        <f>IF(ISBLANK(LitRev!AY78),".",LitRev!AY78)</f>
        <v>.</v>
      </c>
      <c r="AZ78" s="25" t="str">
        <f>IF(ISBLANK(LitRev!AZ78),".",LitRev!AZ78)</f>
        <v>.</v>
      </c>
      <c r="BA78" s="25" t="str">
        <f>IF(ISBLANK(LitRev!BA78),".",LitRev!BA78)</f>
        <v>.</v>
      </c>
      <c r="BB78" s="25" t="str">
        <f>IF(ISBLANK(LitRev!BB78),".",LitRev!BB78)</f>
        <v>.</v>
      </c>
      <c r="BC78" s="25" t="str">
        <f>IF(ISBLANK(LitRev!BC78),".",LitRev!BC78)</f>
        <v>.</v>
      </c>
      <c r="BD78" s="25" t="str">
        <f>IF(ISBLANK(LitRev!BD78),".",LitRev!BD78)</f>
        <v>.</v>
      </c>
      <c r="BE78" s="25" t="str">
        <f>IF(ISBLANK(LitRev!BE78),".",LitRev!BE78)</f>
        <v>.</v>
      </c>
      <c r="BF78" s="25" t="str">
        <f>IF(ISBLANK(LitRev!BF78),".",LitRev!BF78)</f>
        <v>.</v>
      </c>
      <c r="BG78" s="25" t="str">
        <f>IF(ISBLANK(LitRev!BG78),".",LitRev!BG78)</f>
        <v>.</v>
      </c>
      <c r="BH78" s="25" t="str">
        <f>IF(ISBLANK(LitRev!BH78),".",LitRev!BH78)</f>
        <v>.</v>
      </c>
      <c r="BI78" s="25" t="str">
        <f>IF(ISBLANK(LitRev!BI78),".",LitRev!BI78)</f>
        <v>.</v>
      </c>
      <c r="BJ78" s="25" t="str">
        <f>IF(ISBLANK(LitRev!BJ78),".",LitRev!BJ78)</f>
        <v>.</v>
      </c>
      <c r="BK78" s="25" t="str">
        <f>IF(ISBLANK(LitRev!BK78),".",LitRev!BK78)</f>
        <v>.</v>
      </c>
      <c r="BL78" s="25" t="str">
        <f>IF(ISBLANK(LitRev!BL78),".",LitRev!BL78)</f>
        <v>.</v>
      </c>
      <c r="BM78" s="25" t="str">
        <f>IF(ISBLANK(LitRev!BM78),".",LitRev!BM78)</f>
        <v>.</v>
      </c>
      <c r="BN78" s="25" t="str">
        <f>IF(ISBLANK(LitRev!BN78),".",LitRev!BN78)</f>
        <v>.</v>
      </c>
      <c r="BO78" s="25" t="str">
        <f>IF(ISBLANK(LitRev!BO78),".",LitRev!BO78)</f>
        <v>.</v>
      </c>
      <c r="BP78" s="25" t="str">
        <f>IF(ISBLANK(LitRev!BP78),".",LitRev!BP78)</f>
        <v>.</v>
      </c>
      <c r="BQ78" s="25" t="str">
        <f>IF(ISBLANK(LitRev!BQ78),".",LitRev!BQ78)</f>
        <v>.</v>
      </c>
      <c r="BR78" s="25" t="str">
        <f>IF(ISBLANK(LitRev!BR78),".",LitRev!BR78)</f>
        <v>.</v>
      </c>
      <c r="BS78" s="25" t="str">
        <f>IF(ISBLANK(LitRev!BS78),".",LitRev!BS78)</f>
        <v>Literature review p. 21-27</v>
      </c>
      <c r="BT78" s="25" t="str">
        <f>IF(ISBLANK(LitRev!BT78),".",LitRev!BT78)</f>
        <v>.</v>
      </c>
      <c r="BU78" s="25" t="str">
        <f>IF(ISBLANK(LitRev!BU78),".",LitRev!BU78)</f>
        <v>.</v>
      </c>
      <c r="BV78" s="25" t="str">
        <f>IF(ISBLANK(LitRev!BV78),".",LitRev!BV78)</f>
        <v>.</v>
      </c>
      <c r="BW78" s="25" t="str">
        <f>IF(ISBLANK(LitRev!BW78),".",LitRev!BW78)</f>
        <v>.</v>
      </c>
      <c r="BX78" s="25" t="str">
        <f>IF(ISBLANK(LitRev!BX78),".",LitRev!BX78)</f>
        <v>.</v>
      </c>
      <c r="BY78" s="25" t="str">
        <f>IF(ISBLANK(LitRev!BY78),".",LitRev!BY78)</f>
        <v>.</v>
      </c>
      <c r="BZ78" s="25" t="str">
        <f>IF(ISBLANK(LitRev!BZ78),".",LitRev!BZ78)</f>
        <v>.</v>
      </c>
      <c r="CA78" s="25" t="str">
        <f>IF(ISBLANK(LitRev!CA78),".",LitRev!CA78)</f>
        <v>.</v>
      </c>
      <c r="CB78" s="25" t="str">
        <f>IF(ISBLANK(LitRev!CB78),".",LitRev!CB78)</f>
        <v>.</v>
      </c>
      <c r="CC78" s="25" t="str">
        <f>IF(ISBLANK(LitRev!CC78),".",LitRev!CC78)</f>
        <v>.</v>
      </c>
      <c r="CD78" s="25" t="str">
        <f>IF(ISBLANK(LitRev!CD78),".",LitRev!CD78)</f>
        <v>.</v>
      </c>
      <c r="CE78" s="25" t="str">
        <f>IF(ISBLANK(LitRev!CE78),".",LitRev!CE78)</f>
        <v>.</v>
      </c>
      <c r="CF78" s="25" t="str">
        <f>IF(ISBLANK(LitRev!CF78),".",LitRev!CF78)</f>
        <v>.</v>
      </c>
      <c r="CG78" s="25" t="str">
        <f>IF(ISBLANK(LitRev!CG78),".",LitRev!CG78)</f>
        <v>.</v>
      </c>
      <c r="CH78" s="25" t="str">
        <f>IF(ISBLANK(LitRev!CH78),".",LitRev!CH78)</f>
        <v>.</v>
      </c>
      <c r="CI78" s="25" t="str">
        <f>IF(ISBLANK(LitRev!CI78),".",LitRev!CI78)</f>
        <v>.</v>
      </c>
      <c r="CJ78" s="25" t="str">
        <f>IF(ISBLANK(LitRev!CJ78),".",LitRev!CJ78)</f>
        <v>.</v>
      </c>
      <c r="CK78" s="25" t="str">
        <f>IF(ISBLANK(LitRev!CK78),".",LitRev!CK78)</f>
        <v>.</v>
      </c>
      <c r="CL78" s="25" t="str">
        <f>IF(ISBLANK(LitRev!CL78),".",LitRev!CL78)</f>
        <v>.</v>
      </c>
      <c r="CM78" s="25" t="str">
        <f>IF(ISBLANK(LitRev!CM78),".",LitRev!CM78)</f>
        <v>.</v>
      </c>
      <c r="CN78" s="25" t="str">
        <f>IF(ISBLANK(LitRev!CN78),".",LitRev!CN78)</f>
        <v>.</v>
      </c>
      <c r="CO78" s="25" t="str">
        <f>IF(ISBLANK(LitRev!CO78),".",LitRev!CO78)</f>
        <v>none</v>
      </c>
      <c r="CP78" s="25" t="str">
        <f>IF(ISBLANK(LitRev!CP78),".",LitRev!CP78)</f>
        <v>.</v>
      </c>
      <c r="CQ78" s="25" t="str">
        <f>IF(ISBLANK(LitRev!CQ78),".",LitRev!CQ78)</f>
        <v>.</v>
      </c>
      <c r="CR78" s="25" t="str">
        <f>IF(ISBLANK(LitRev!CR78),".",LitRev!CR78)</f>
        <v>.</v>
      </c>
      <c r="CS78" s="25" t="str">
        <f>IF(ISBLANK(LitRev!CS78),".",LitRev!CS78)</f>
        <v>.</v>
      </c>
      <c r="CT78" s="25" t="str">
        <f>IF(ISBLANK(LitRev!CT78),".",LitRev!CT78)</f>
        <v>.</v>
      </c>
      <c r="CU78" s="25" t="str">
        <f>IF(ISBLANK(LitRev!CU78),".",LitRev!CU78)</f>
        <v>.</v>
      </c>
      <c r="CV78" s="25" t="str">
        <f>IF(ISBLANK(LitRev!CV78),".",LitRev!CV78)</f>
        <v>.</v>
      </c>
      <c r="CW78" s="25" t="str">
        <f>IF(ISBLANK(LitRev!CW78),".",LitRev!CW78)</f>
        <v>.</v>
      </c>
      <c r="CX78" s="25" t="str">
        <f>IF(ISBLANK(LitRev!CX78),".",LitRev!CX78)</f>
        <v>.</v>
      </c>
      <c r="CY78" s="25" t="str">
        <f>IF(ISBLANK(LitRev!CY78),".",LitRev!CY78)</f>
        <v>.</v>
      </c>
      <c r="CZ78" s="25" t="str">
        <f>IF(ISBLANK(LitRev!CZ78),".",LitRev!CZ78)</f>
        <v>.</v>
      </c>
      <c r="DA78" s="25" t="str">
        <f>IF(ISBLANK(LitRev!DA78),".",LitRev!DA78)</f>
        <v>.</v>
      </c>
      <c r="DB78" s="25" t="str">
        <f>IF(ISBLANK(LitRev!DB78),".",LitRev!DB78)</f>
        <v>.</v>
      </c>
      <c r="DC78" s="25" t="str">
        <f>IF(ISBLANK(LitRev!DC78),".",LitRev!DC78)</f>
        <v>.</v>
      </c>
      <c r="DD78" s="25" t="str">
        <f>IF(ISBLANK(LitRev!DD78),".",LitRev!DD78)</f>
        <v>.</v>
      </c>
      <c r="DE78" s="25" t="str">
        <f>IF(ISBLANK(LitRev!DE78),".",LitRev!DE78)</f>
        <v>.</v>
      </c>
      <c r="DF78" s="25" t="str">
        <f>IF(ISBLANK(LitRev!DF78),".",LitRev!DF78)</f>
        <v>.</v>
      </c>
      <c r="DG78" s="25" t="str">
        <f>IF(ISBLANK(LitRev!DG78),".",LitRev!DG78)</f>
        <v>.</v>
      </c>
      <c r="DH78" s="25" t="str">
        <f>IF(ISBLANK(LitRev!DH78),".",LitRev!DH78)</f>
        <v>.</v>
      </c>
      <c r="DI78" s="25" t="str">
        <f>IF(ISBLANK(LitRev!DI78),".",LitRev!DI78)</f>
        <v>.</v>
      </c>
      <c r="DJ78" s="25" t="str">
        <f>IF(ISBLANK(LitRev!DJ78),".",LitRev!DJ78)</f>
        <v>.</v>
      </c>
      <c r="DK78" s="25" t="str">
        <f>IF(ISBLANK(LitRev!DK78),".",LitRev!DK78)</f>
        <v>.</v>
      </c>
      <c r="DL78" s="25" t="str">
        <f>IF(ISBLANK(LitRev!DL78),".",LitRev!DL78)</f>
        <v>.</v>
      </c>
      <c r="DM78" s="25" t="str">
        <f>IF(ISBLANK(LitRev!DM78),".",LitRev!DM78)</f>
        <v>.</v>
      </c>
      <c r="DN78" s="25" t="str">
        <f>IF(ISBLANK(LitRev!DN78),".",LitRev!DN78)</f>
        <v>.</v>
      </c>
      <c r="DO78" s="25" t="str">
        <f>IF(ISBLANK(LitRev!DO78),".",LitRev!DO78)</f>
        <v>.</v>
      </c>
      <c r="DP78" s="25" t="str">
        <f>IF(ISBLANK(LitRev!DP78),".",LitRev!DP78)</f>
        <v>.</v>
      </c>
      <c r="DQ78" s="25" t="str">
        <f>IF(ISBLANK(LitRev!DQ78),".",LitRev!DQ78)</f>
        <v>.</v>
      </c>
      <c r="DR78" s="25" t="str">
        <f>IF(ISBLANK(LitRev!DR78),".",LitRev!DR78)</f>
        <v>.</v>
      </c>
      <c r="DS78" s="25" t="str">
        <f>IF(ISBLANK(LitRev!DS78),".",LitRev!DS78)</f>
        <v>.</v>
      </c>
      <c r="DT78" s="25" t="str">
        <f>IF(ISBLANK(LitRev!DT78),".",LitRev!DT78)</f>
        <v>.</v>
      </c>
      <c r="DU78" s="25" t="str">
        <f>IF(ISBLANK(LitRev!DU78),".",LitRev!DU78)</f>
        <v>.</v>
      </c>
      <c r="DV78" s="25" t="str">
        <f>IF(ISBLANK(LitRev!DV78),".",LitRev!DV78)</f>
        <v>.</v>
      </c>
      <c r="DW78" s="25" t="str">
        <f>IF(ISBLANK(LitRev!DW78),".",LitRev!DW78)</f>
        <v>.</v>
      </c>
      <c r="DX78" s="25" t="str">
        <f>IF(ISBLANK(LitRev!DX78),".",LitRev!DX78)</f>
        <v>.</v>
      </c>
      <c r="DY78" s="25" t="str">
        <f>IF(ISBLANK(LitRev!DY78),".",LitRev!DY78)</f>
        <v>.</v>
      </c>
      <c r="DZ78" s="25" t="str">
        <f>IF(ISBLANK(LitRev!DZ78),".",LitRev!DZ78)</f>
        <v>No GHG</v>
      </c>
      <c r="EA78" s="25" t="str">
        <f>IF(ISBLANK(LitRev!EA78),".",LitRev!EA78)</f>
        <v>No GHG</v>
      </c>
      <c r="EB78" s="25" t="str">
        <f>IF(ISBLANK(LitRev!EB78),".",LitRev!EB78)</f>
        <v>No GHG</v>
      </c>
      <c r="EC78" s="25" t="str">
        <f>IF(ISBLANK(LitRev!EC78),".",LitRev!EC78)</f>
        <v>No GHG</v>
      </c>
      <c r="ED78" s="25" t="str">
        <f>IF(ISBLANK(LitRev!ED78),".",LitRev!ED78)</f>
        <v>No GHG</v>
      </c>
      <c r="EE78" s="25" t="str">
        <f>IF(ISBLANK(LitRev!EE78),".",LitRev!EE78)</f>
        <v>No GHG</v>
      </c>
      <c r="EF78" s="25" t="str">
        <f>IF(ISBLANK(LitRev!EF78),".",LitRev!EF78)</f>
        <v>No GHG</v>
      </c>
      <c r="EG78" s="25" t="str">
        <f>IF(ISBLANK(LitRev!EG78),".",LitRev!EG78)</f>
        <v>No GHG</v>
      </c>
      <c r="EH78" s="25" t="str">
        <f>IF(ISBLANK(LitRev!EH78),".",LitRev!EH78)</f>
        <v>No GHG</v>
      </c>
      <c r="EI78" s="25" t="str">
        <f>IF(ISBLANK(LitRev!EI78),".",LitRev!EI78)</f>
        <v>No GHG</v>
      </c>
      <c r="EJ78" s="25" t="str">
        <f>IF(ISBLANK(LitRev!EJ78),".",LitRev!EJ78)</f>
        <v>None</v>
      </c>
      <c r="EK78" s="25" t="str">
        <f>IF(ISBLANK(LitRev!EK78),".",LitRev!EK78)</f>
        <v>.</v>
      </c>
      <c r="EL78" s="25" t="str">
        <f>IF(ISBLANK(LitRev!EL78),".",LitRev!EL78)</f>
        <v>.</v>
      </c>
      <c r="EM78" s="25" t="str">
        <f>IF(ISBLANK(LitRev!EM78),".",LitRev!EM78)</f>
        <v>.</v>
      </c>
      <c r="EN78" s="25" t="str">
        <f>IF(ISBLANK(LitRev!EN78),".",LitRev!EN78)</f>
        <v>.</v>
      </c>
      <c r="EO78" s="25" t="str">
        <f>IF(ISBLANK(LitRev!EO78),".",LitRev!EO78)</f>
        <v>.</v>
      </c>
      <c r="EP78" s="25" t="str">
        <f>IF(ISBLANK(LitRev!EP78),".",LitRev!EP78)</f>
        <v>.</v>
      </c>
      <c r="EQ78" s="25" t="str">
        <f>IF(ISBLANK(LitRev!EQ78),".",LitRev!EQ78)</f>
        <v>.</v>
      </c>
      <c r="ER78" s="25" t="str">
        <f>IF(ISBLANK(LitRev!ER78),".",LitRev!ER78)</f>
        <v>.</v>
      </c>
      <c r="ES78" s="25" t="str">
        <f>IF(ISBLANK(LitRev!ES78),".",LitRev!ES78)</f>
        <v>.</v>
      </c>
      <c r="ET78" s="25" t="str">
        <f>IF(ISBLANK(LitRev!ET78),".",LitRev!ET78)</f>
        <v>.</v>
      </c>
      <c r="EU78" s="25" t="str">
        <f>IF(ISBLANK(LitRev!EU78),".",LitRev!EU78)</f>
        <v>.</v>
      </c>
      <c r="EV78" s="25" t="str">
        <f>IF(ISBLANK(LitRev!EV78),".",LitRev!EV78)</f>
        <v>.</v>
      </c>
      <c r="EW78" s="25" t="str">
        <f>IF(ISBLANK(LitRev!EW78),".",LitRev!EW78)</f>
        <v>.</v>
      </c>
      <c r="EX78" s="25" t="str">
        <f>IF(ISBLANK(LitRev!EX78),".",LitRev!EX78)</f>
        <v>.</v>
      </c>
      <c r="EY78" s="25" t="str">
        <f>IF(ISBLANK(LitRev!EY78),".",LitRev!EY78)</f>
        <v>.</v>
      </c>
      <c r="EZ78" s="25" t="str">
        <f>IF(ISBLANK(LitRev!EZ78),".",LitRev!EZ78)</f>
        <v>.</v>
      </c>
      <c r="FA78" s="25" t="str">
        <f>IF(ISBLANK(LitRev!FA78),".",LitRev!FA78)</f>
        <v>.</v>
      </c>
      <c r="FB78" s="25" t="str">
        <f>IF(ISBLANK(LitRev!FB78),".",LitRev!FB78)</f>
        <v>.</v>
      </c>
      <c r="FC78" s="25" t="str">
        <f>IF(ISBLANK(LitRev!FC78),".",LitRev!FC78)</f>
        <v>.</v>
      </c>
      <c r="FD78" s="25" t="str">
        <f>IF(ISBLANK(LitRev!FD78),".",LitRev!FD78)</f>
        <v>.</v>
      </c>
      <c r="FE78" s="25" t="str">
        <f>IF(ISBLANK(LitRev!FE78),".",LitRev!FE78)</f>
        <v>.</v>
      </c>
      <c r="FF78" s="25" t="str">
        <f>IF(ISBLANK(LitRev!FF78),".",LitRev!FF78)</f>
        <v>.</v>
      </c>
      <c r="FG78" s="25" t="str">
        <f>IF(ISBLANK(LitRev!FG78),".",LitRev!FG78)</f>
        <v>.</v>
      </c>
      <c r="FH78" s="25" t="str">
        <f>IF(ISBLANK(LitRev!FH78),".",LitRev!FH78)</f>
        <v>.</v>
      </c>
      <c r="FI78" s="25" t="str">
        <f>IF(ISBLANK(LitRev!FI78),".",LitRev!FI78)</f>
        <v>.</v>
      </c>
      <c r="FJ78" s="25" t="str">
        <f>IF(ISBLANK(LitRev!FJ78),".",LitRev!FJ78)</f>
        <v>.</v>
      </c>
      <c r="FK78" s="25" t="str">
        <f>IF(ISBLANK(LitRev!FK78),".",LitRev!FK78)</f>
        <v>.</v>
      </c>
      <c r="FL78" s="25" t="str">
        <f>IF(ISBLANK(LitRev!FL78),".",LitRev!FL78)</f>
        <v>.</v>
      </c>
      <c r="FM78" s="25" t="str">
        <f>IF(ISBLANK(LitRev!FM78),".",LitRev!FM78)</f>
        <v>.</v>
      </c>
      <c r="FN78" s="25" t="str">
        <f>IF(ISBLANK(LitRev!FN78),".",LitRev!FN78)</f>
        <v>.</v>
      </c>
      <c r="FO78" s="25" t="str">
        <f>IF(ISBLANK(LitRev!FO78),".",LitRev!FO78)</f>
        <v>.</v>
      </c>
      <c r="FP78" s="25" t="str">
        <f>IF(ISBLANK(LitRev!FP78),".",LitRev!FP78)</f>
        <v>.</v>
      </c>
      <c r="FQ78" s="25" t="str">
        <f>IF(ISBLANK(LitRev!FQ78),".",LitRev!FQ78)</f>
        <v>none</v>
      </c>
      <c r="FR78" s="25" t="str">
        <f>IF(ISBLANK(LitRev!FR78),".",LitRev!FR78)</f>
        <v>none</v>
      </c>
      <c r="FS78" s="25" t="str">
        <f>IF(ISBLANK(LitRev!FS78),".",LitRev!FS78)</f>
        <v>none</v>
      </c>
      <c r="FT78" s="25" t="str">
        <f>IF(ISBLANK(LitRev!FT78),".",LitRev!FT78)</f>
        <v>none</v>
      </c>
      <c r="FU78" s="25" t="str">
        <f>IF(ISBLANK(LitRev!FU78),".",LitRev!FU78)</f>
        <v>none</v>
      </c>
      <c r="FV78" s="25" t="str">
        <f>IF(ISBLANK(LitRev!FV78),".",LitRev!FV78)</f>
        <v>none</v>
      </c>
      <c r="FW78" s="25" t="str">
        <f>IF(ISBLANK(LitRev!FW78),".",LitRev!FW78)</f>
        <v>none</v>
      </c>
      <c r="FX78" s="25" t="str">
        <f>IF(ISBLANK(LitRev!FX78),".",LitRev!FX78)</f>
        <v>.</v>
      </c>
      <c r="FY78" s="25" t="str">
        <f>IF(ISBLANK(LitRev!FY78),".",LitRev!FY78)</f>
        <v>.</v>
      </c>
      <c r="FZ78" s="25" t="str">
        <f>IF(ISBLANK(LitRev!FZ78),".",LitRev!FZ78)</f>
        <v>.</v>
      </c>
      <c r="GA78" s="25" t="str">
        <f>IF(ISBLANK(LitRev!GA78),".",LitRev!GA78)</f>
        <v>.</v>
      </c>
      <c r="GB78" s="25" t="str">
        <f>IF(ISBLANK(LitRev!GB78),".",LitRev!GB78)</f>
        <v>.</v>
      </c>
      <c r="GC78" s="25" t="str">
        <f>IF(ISBLANK(LitRev!GC78),".",LitRev!GC78)</f>
        <v>.</v>
      </c>
      <c r="GD78" s="25" t="str">
        <f>IF(ISBLANK(LitRev!GD78),".",LitRev!GD78)</f>
        <v>.</v>
      </c>
      <c r="GE78" s="25" t="str">
        <f>IF(ISBLANK(LitRev!GE78),".",LitRev!GE78)</f>
        <v>.</v>
      </c>
      <c r="GF78" s="25" t="str">
        <f>IF(ISBLANK(LitRev!GF78),".",LitRev!GF78)</f>
        <v>.</v>
      </c>
      <c r="GG78" s="25" t="str">
        <f>IF(ISBLANK(LitRev!GG78),".",LitRev!GG78)</f>
        <v>.</v>
      </c>
      <c r="GH78" s="25" t="str">
        <f>IF(ISBLANK(LitRev!GH78),".",LitRev!GH78)</f>
        <v>.</v>
      </c>
      <c r="GI78" s="25" t="str">
        <f>IF(ISBLANK(LitRev!GI78),".",LitRev!GI78)</f>
        <v>.</v>
      </c>
      <c r="GJ78" s="25" t="str">
        <f>IF(ISBLANK(LitRev!GJ78),".",LitRev!GJ78)</f>
        <v>.</v>
      </c>
      <c r="GK78" s="25" t="str">
        <f>IF(ISBLANK(LitRev!GK78),".",LitRev!GK78)</f>
        <v>.</v>
      </c>
      <c r="GL78" s="25" t="str">
        <f>IF(ISBLANK(LitRev!GL78),".",LitRev!GL78)</f>
        <v>.</v>
      </c>
      <c r="GM78" s="25" t="str">
        <f>IF(ISBLANK(LitRev!GM78),".",LitRev!GM78)</f>
        <v>.</v>
      </c>
      <c r="GN78" s="25" t="str">
        <f>IF(ISBLANK(LitRev!GN78),".",LitRev!GN78)</f>
        <v>.</v>
      </c>
      <c r="GO78" s="25" t="str">
        <f>IF(ISBLANK(LitRev!GO78),".",LitRev!GO78)</f>
        <v>.</v>
      </c>
      <c r="GP78" s="25" t="str">
        <f>IF(ISBLANK(LitRev!GP78),".",LitRev!GP78)</f>
        <v>.</v>
      </c>
      <c r="GQ78" s="25" t="str">
        <f>IF(ISBLANK(LitRev!GQ78),".",LitRev!GQ78)</f>
        <v>.</v>
      </c>
      <c r="GR78" s="25" t="str">
        <f>IF(ISBLANK(LitRev!GR78),".",LitRev!GR78)</f>
        <v>.</v>
      </c>
      <c r="GS78" s="25" t="str">
        <f>IF(ISBLANK(LitRev!GS78),".",LitRev!GS78)</f>
        <v>.</v>
      </c>
      <c r="GT78" s="25" t="str">
        <f>IF(ISBLANK(LitRev!GT78),".",LitRev!GT78)</f>
        <v>.</v>
      </c>
      <c r="GU78" s="25" t="str">
        <f>IF(ISBLANK(LitRev!GU78),".",LitRev!GU78)</f>
        <v>.</v>
      </c>
      <c r="GV78" s="25" t="str">
        <f>IF(ISBLANK(LitRev!GV78),".",LitRev!GV78)</f>
        <v>.</v>
      </c>
      <c r="GW78" s="25" t="str">
        <f>IF(ISBLANK(LitRev!GW78),".",LitRev!GW78)</f>
        <v>.</v>
      </c>
      <c r="GX78" s="25" t="str">
        <f>IF(ISBLANK(LitRev!GX78),".",LitRev!GX78)</f>
        <v>.</v>
      </c>
      <c r="GY78" s="25" t="str">
        <f>IF(ISBLANK(LitRev!GY78),".",LitRev!GY78)</f>
        <v>.</v>
      </c>
      <c r="GZ78" s="25" t="str">
        <f>IF(ISBLANK(LitRev!GZ78),".",LitRev!GZ78)</f>
        <v>.</v>
      </c>
      <c r="HA78" s="25" t="str">
        <f>IF(ISBLANK(LitRev!HA78),".",LitRev!HA78)</f>
        <v>.</v>
      </c>
      <c r="HB78" s="25" t="str">
        <f>IF(ISBLANK(LitRev!HB78),".",LitRev!HB78)</f>
        <v>.</v>
      </c>
      <c r="HC78" s="25" t="str">
        <f>IF(ISBLANK(LitRev!HC78),".",LitRev!HC78)</f>
        <v>.</v>
      </c>
      <c r="HD78" s="25" t="str">
        <f>IF(ISBLANK(LitRev!HD78),".",LitRev!HD78)</f>
        <v>.</v>
      </c>
      <c r="HE78" s="25" t="str">
        <f>IF(ISBLANK(LitRev!HE78),".",LitRev!HE78)</f>
        <v>.</v>
      </c>
      <c r="HF78" s="25" t="str">
        <f>IF(ISBLANK(LitRev!HF78),".",LitRev!HF78)</f>
        <v>.</v>
      </c>
      <c r="HG78" s="25" t="str">
        <f>IF(ISBLANK(LitRev!HG78),".",LitRev!HG78)</f>
        <v>.</v>
      </c>
      <c r="HH78" s="25" t="str">
        <f>IF(ISBLANK(LitRev!HH78),".",LitRev!HH78)</f>
        <v>.</v>
      </c>
      <c r="HI78" s="25" t="str">
        <f>IF(ISBLANK(LitRev!HI78),".",LitRev!HI78)</f>
        <v>.</v>
      </c>
      <c r="HJ78" s="25" t="str">
        <f>IF(ISBLANK(LitRev!HJ78),".",LitRev!HJ78)</f>
        <v>.</v>
      </c>
      <c r="HK78" s="25" t="str">
        <f>IF(ISBLANK(LitRev!HK78),".",LitRev!HK78)</f>
        <v>.</v>
      </c>
      <c r="HL78" s="25" t="str">
        <f>IF(ISBLANK(LitRev!HL78),".",LitRev!HL78)</f>
        <v>.</v>
      </c>
      <c r="HM78" s="25" t="str">
        <f>IF(ISBLANK(LitRev!HM78),".",LitRev!HM78)</f>
        <v>.</v>
      </c>
      <c r="HN78" s="25" t="str">
        <f>IF(ISBLANK(LitRev!HN78),".",LitRev!HN78)</f>
        <v>.</v>
      </c>
      <c r="HO78" s="25" t="str">
        <f>IF(ISBLANK(LitRev!HO78),".",LitRev!HO78)</f>
        <v>.</v>
      </c>
      <c r="HP78" s="25" t="str">
        <f>IF(ISBLANK(LitRev!HP78),".",LitRev!HP78)</f>
        <v>.</v>
      </c>
      <c r="HQ78" s="25" t="str">
        <f>IF(ISBLANK(LitRev!HQ78),".",LitRev!HQ78)</f>
        <v>.</v>
      </c>
      <c r="HR78" s="25" t="str">
        <f>IF(ISBLANK(LitRev!HR78),".",LitRev!HR78)</f>
        <v>.</v>
      </c>
      <c r="HS78" s="25" t="str">
        <f>IF(ISBLANK(LitRev!HS78),".",LitRev!HS78)</f>
        <v>.</v>
      </c>
      <c r="HT78" s="25" t="str">
        <f>IF(ISBLANK(LitRev!HT78),".",LitRev!HT78)</f>
        <v>.</v>
      </c>
      <c r="HU78" s="25" t="str">
        <f>IF(ISBLANK(LitRev!HU78),".",LitRev!HU78)</f>
        <v>.</v>
      </c>
      <c r="HV78" s="25" t="str">
        <f>IF(ISBLANK(LitRev!HV78),".",LitRev!HV78)</f>
        <v>.</v>
      </c>
      <c r="HW78" s="25" t="str">
        <f>IF(ISBLANK(LitRev!HW78),".",LitRev!HW78)</f>
        <v>.</v>
      </c>
      <c r="HX78" s="25" t="str">
        <f>IF(ISBLANK(LitRev!HX78),".",LitRev!HX78)</f>
        <v>.</v>
      </c>
      <c r="HY78" s="25" t="str">
        <f>IF(ISBLANK(LitRev!HY78),".",LitRev!HY78)</f>
        <v>.</v>
      </c>
      <c r="HZ78" s="25" t="str">
        <f>IF(ISBLANK(LitRev!HZ78),".",LitRev!HZ78)</f>
        <v>.</v>
      </c>
      <c r="IA78" s="25" t="str">
        <f>IF(ISBLANK(LitRev!IA78),".",LitRev!IA78)</f>
        <v>.</v>
      </c>
      <c r="IB78" s="25" t="str">
        <f>IF(ISBLANK(LitRev!IB78),".",LitRev!IB78)</f>
        <v>.</v>
      </c>
      <c r="IC78" s="25" t="str">
        <f>IF(ISBLANK(LitRev!IC78),".",LitRev!IC78)</f>
        <v>.</v>
      </c>
      <c r="ID78" s="25" t="str">
        <f>IF(ISBLANK(LitRev!ID78),".",LitRev!ID78)</f>
        <v>.</v>
      </c>
      <c r="IE78" s="25" t="str">
        <f>IF(ISBLANK(LitRev!IE78),".",LitRev!IE78)</f>
        <v>.</v>
      </c>
      <c r="IF78" s="25" t="str">
        <f>IF(ISBLANK(LitRev!IF78),".",LitRev!IF78)</f>
        <v>.</v>
      </c>
      <c r="IG78" s="25" t="str">
        <f>IF(ISBLANK(LitRev!IG78),".",LitRev!IG78)</f>
        <v>.</v>
      </c>
      <c r="IH78" s="25" t="str">
        <f>IF(ISBLANK(LitRev!IH78),".",LitRev!IH78)</f>
        <v>.</v>
      </c>
      <c r="II78" s="25" t="str">
        <f>IF(ISBLANK(LitRev!II78),".",LitRev!II78)</f>
        <v>.</v>
      </c>
      <c r="IJ78" s="25" t="str">
        <f>IF(ISBLANK(LitRev!IJ78),".",LitRev!IJ78)</f>
        <v>.</v>
      </c>
      <c r="IK78" s="25" t="str">
        <f>IF(ISBLANK(LitRev!IK78),".",LitRev!IK78)</f>
        <v>.</v>
      </c>
      <c r="IL78" s="25" t="str">
        <f>IF(ISBLANK(LitRev!IL78),".",LitRev!IL78)</f>
        <v>.</v>
      </c>
      <c r="IM78" s="25" t="str">
        <f>IF(ISBLANK(LitRev!IM78),".",LitRev!IM78)</f>
        <v>.</v>
      </c>
      <c r="IN78" s="25" t="str">
        <f>IF(ISBLANK(LitRev!IN78),".",LitRev!IN78)</f>
        <v>.</v>
      </c>
      <c r="IO78" s="25" t="str">
        <f>IF(ISBLANK(LitRev!IO78),".",LitRev!IO78)</f>
        <v>.</v>
      </c>
      <c r="IP78" s="25" t="str">
        <f>IF(ISBLANK(LitRev!IP78),".",LitRev!IP78)</f>
        <v>.</v>
      </c>
      <c r="IQ78" s="25" t="str">
        <f>IF(ISBLANK(LitRev!IQ78),".",LitRev!IQ78)</f>
        <v>.</v>
      </c>
      <c r="IR78" s="25" t="str">
        <f>IF(ISBLANK(LitRev!IR78),".",LitRev!IR78)</f>
        <v>.</v>
      </c>
      <c r="IS78" s="25" t="str">
        <f>IF(ISBLANK(LitRev!IS78),".",LitRev!IS78)</f>
        <v>.</v>
      </c>
      <c r="IT78" s="25" t="str">
        <f>IF(ISBLANK(LitRev!IT78),".",LitRev!IT78)</f>
        <v>.</v>
      </c>
      <c r="IU78" s="25" t="str">
        <f>IF(ISBLANK(LitRev!IU78),".",LitRev!IU78)</f>
        <v>.</v>
      </c>
      <c r="IV78" s="25" t="str">
        <f>IF(ISBLANK(LitRev!IV78),".",LitRev!IV78)</f>
        <v>.</v>
      </c>
      <c r="IW78" s="25" t="str">
        <f>IF(ISBLANK(LitRev!IW78),".",LitRev!IW78)</f>
        <v>.</v>
      </c>
      <c r="IX78" s="25" t="str">
        <f>IF(ISBLANK(LitRev!IX78),".",LitRev!IX78)</f>
        <v>.</v>
      </c>
      <c r="IY78" s="25" t="str">
        <f>IF(ISBLANK(LitRev!IY78),".",LitRev!IY78)</f>
        <v>.</v>
      </c>
      <c r="IZ78" s="25" t="str">
        <f>IF(ISBLANK(LitRev!IZ78),".",LitRev!IZ78)</f>
        <v>.</v>
      </c>
      <c r="JA78" s="25" t="str">
        <f>IF(ISBLANK(LitRev!JA78),".",LitRev!JA78)</f>
        <v>.</v>
      </c>
      <c r="JB78" s="25" t="str">
        <f>IF(ISBLANK(LitRev!JB78),".",LitRev!JB78)</f>
        <v>.</v>
      </c>
      <c r="JC78" s="25" t="str">
        <f>IF(ISBLANK(LitRev!JC78),".",LitRev!JC78)</f>
        <v>.</v>
      </c>
      <c r="JD78" s="25" t="str">
        <f>IF(ISBLANK(LitRev!JD78),".",LitRev!JD78)</f>
        <v>.</v>
      </c>
      <c r="JE78" s="25" t="str">
        <f>IF(ISBLANK(LitRev!JE78),".",LitRev!JE78)</f>
        <v>.</v>
      </c>
      <c r="JF78" s="25" t="str">
        <f>IF(ISBLANK(LitRev!JF78),".",LitRev!JF78)</f>
        <v>.</v>
      </c>
      <c r="JG78" s="25" t="str">
        <f>IF(ISBLANK(LitRev!JG78),".",LitRev!JG78)</f>
        <v>.</v>
      </c>
      <c r="JH78" s="25" t="str">
        <f>IF(ISBLANK(LitRev!JH78),".",LitRev!JH78)</f>
        <v>.</v>
      </c>
      <c r="JI78" s="25" t="str">
        <f>IF(ISBLANK(LitRev!JI78),".",LitRev!JI78)</f>
        <v>.</v>
      </c>
      <c r="JJ78" s="25" t="str">
        <f>IF(ISBLANK(LitRev!JJ78),".",LitRev!JJ78)</f>
        <v>.</v>
      </c>
      <c r="JK78" s="25" t="str">
        <f>IF(ISBLANK(LitRev!JK78),".",LitRev!JK78)</f>
        <v>.</v>
      </c>
      <c r="JL78" s="25" t="str">
        <f>IF(ISBLANK(LitRev!JL78),".",LitRev!JL78)</f>
        <v>.</v>
      </c>
      <c r="JM78" s="25" t="str">
        <f>IF(ISBLANK(LitRev!JM78),".",LitRev!JM78)</f>
        <v>.</v>
      </c>
      <c r="JN78" s="25" t="str">
        <f>IF(ISBLANK(LitRev!JN78),".",LitRev!JN78)</f>
        <v>.</v>
      </c>
      <c r="JO78" s="25" t="str">
        <f>IF(ISBLANK(LitRev!JO78),".",LitRev!JO78)</f>
        <v>.</v>
      </c>
      <c r="JP78" s="25" t="str">
        <f>IF(ISBLANK(LitRev!JP78),".",LitRev!JP78)</f>
        <v>.</v>
      </c>
      <c r="JQ78" s="25" t="str">
        <f>IF(ISBLANK(LitRev!JQ78),".",LitRev!JQ78)</f>
        <v>.</v>
      </c>
      <c r="JR78" s="25" t="str">
        <f>IF(ISBLANK(LitRev!JR78),".",LitRev!JR78)</f>
        <v>.</v>
      </c>
      <c r="JS78" s="25" t="str">
        <f>IF(ISBLANK(LitRev!JS78),".",LitRev!JS78)</f>
        <v>.</v>
      </c>
      <c r="JT78" s="25" t="str">
        <f>IF(ISBLANK(LitRev!JT78),".",LitRev!JT78)</f>
        <v>.</v>
      </c>
      <c r="JU78" s="25" t="str">
        <f>IF(ISBLANK(LitRev!JU78),".",LitRev!JU78)</f>
        <v>.</v>
      </c>
      <c r="JV78" s="25" t="str">
        <f>IF(ISBLANK(LitRev!JV78),".",LitRev!JV78)</f>
        <v>.</v>
      </c>
      <c r="JW78" s="25" t="str">
        <f>IF(ISBLANK(LitRev!JW78),".",LitRev!JW78)</f>
        <v>.</v>
      </c>
      <c r="JX78" s="25" t="str">
        <f>IF(ISBLANK(LitRev!JX78),".",LitRev!JX78)</f>
        <v>.</v>
      </c>
      <c r="JY78" s="25" t="str">
        <f>IF(ISBLANK(LitRev!JY78),".",LitRev!JY78)</f>
        <v>.</v>
      </c>
      <c r="JZ78" s="25" t="str">
        <f>IF(ISBLANK(LitRev!JZ78),".",LitRev!JZ78)</f>
        <v>.</v>
      </c>
      <c r="KA78" s="25" t="str">
        <f>IF(ISBLANK(LitRev!KA78),".",LitRev!KA78)</f>
        <v>.</v>
      </c>
      <c r="KB78" s="25" t="str">
        <f>IF(ISBLANK(LitRev!KB78),".",LitRev!KB78)</f>
        <v>.</v>
      </c>
      <c r="KC78" s="25" t="str">
        <f>IF(ISBLANK(LitRev!KC78),".",LitRev!KC78)</f>
        <v>.</v>
      </c>
      <c r="KD78" s="25" t="str">
        <f>IF(ISBLANK(LitRev!KD78),".",LitRev!KD78)</f>
        <v>.</v>
      </c>
      <c r="KE78" s="25" t="str">
        <f>IF(ISBLANK(LitRev!KE78),".",LitRev!KE78)</f>
        <v>.</v>
      </c>
      <c r="KF78" s="25" t="str">
        <f>IF(ISBLANK(LitRev!KF78),".",LitRev!KF78)</f>
        <v>.</v>
      </c>
      <c r="KG78" s="25" t="str">
        <f>IF(ISBLANK(LitRev!KG78),".",LitRev!KG78)</f>
        <v>.</v>
      </c>
      <c r="KH78" s="25" t="str">
        <f>IF(ISBLANK(LitRev!KH78),".",LitRev!KH78)</f>
        <v>.</v>
      </c>
      <c r="KI78" s="25" t="str">
        <f>IF(ISBLANK(LitRev!KI78),".",LitRev!KI78)</f>
        <v>.</v>
      </c>
      <c r="KJ78" s="25" t="str">
        <f>IF(ISBLANK(LitRev!KJ78),".",LitRev!KJ78)</f>
        <v>.</v>
      </c>
      <c r="KK78" s="25" t="str">
        <f>IF(ISBLANK(LitRev!KK78),".",LitRev!KK78)</f>
        <v>.</v>
      </c>
      <c r="KL78" s="25" t="str">
        <f>IF(ISBLANK(LitRev!KL78),".",LitRev!KL78)</f>
        <v>.</v>
      </c>
      <c r="KM78" s="25" t="str">
        <f>IF(ISBLANK(LitRev!KM78),".",LitRev!KM78)</f>
        <v>.</v>
      </c>
      <c r="KN78" s="25" t="str">
        <f>IF(ISBLANK(LitRev!KN78),".",LitRev!KN78)</f>
        <v>.</v>
      </c>
      <c r="KO78" s="25" t="str">
        <f>IF(ISBLANK(LitRev!KO78),".",LitRev!KO78)</f>
        <v>.</v>
      </c>
      <c r="KP78" s="25" t="str">
        <f>IF(ISBLANK(LitRev!KP78),".",LitRev!KP78)</f>
        <v>.</v>
      </c>
      <c r="KQ78" s="25" t="str">
        <f>IF(ISBLANK(LitRev!KQ78),".",LitRev!KQ78)</f>
        <v>.</v>
      </c>
      <c r="KR78" s="25" t="str">
        <f>IF(ISBLANK(LitRev!KR78),".",LitRev!KR78)</f>
        <v>.</v>
      </c>
      <c r="KS78" s="25" t="str">
        <f>IF(ISBLANK(LitRev!KS78),".",LitRev!KS78)</f>
        <v>.</v>
      </c>
      <c r="KT78" s="25" t="str">
        <f>IF(ISBLANK(LitRev!KT78),".",LitRev!KT78)</f>
        <v>.</v>
      </c>
      <c r="KU78" s="25" t="str">
        <f>IF(ISBLANK(LitRev!KU78),".",LitRev!KU78)</f>
        <v>.</v>
      </c>
      <c r="KV78" s="25" t="str">
        <f>IF(ISBLANK(LitRev!KV78),".",LitRev!KV78)</f>
        <v>.</v>
      </c>
      <c r="KW78" s="25" t="str">
        <f>IF(ISBLANK(LitRev!KW78),".",LitRev!KW78)</f>
        <v>.</v>
      </c>
      <c r="KX78" s="25" t="str">
        <f>IF(ISBLANK(LitRev!KX78),".",LitRev!KX78)</f>
        <v>.</v>
      </c>
      <c r="KY78" s="25" t="str">
        <f>IF(ISBLANK(LitRev!KY78),".",LitRev!KY78)</f>
        <v>.</v>
      </c>
      <c r="KZ78" s="25" t="str">
        <f>IF(ISBLANK(LitRev!KZ78),".",LitRev!KZ78)</f>
        <v>.</v>
      </c>
      <c r="LA78" s="25" t="str">
        <f>IF(ISBLANK(LitRev!LA78),".",LitRev!LA78)</f>
        <v>.</v>
      </c>
      <c r="LB78" s="25" t="str">
        <f>IF(ISBLANK(LitRev!LB78),".",LitRev!LB78)</f>
        <v>.</v>
      </c>
      <c r="LC78" s="25" t="str">
        <f>IF(ISBLANK(LitRev!LC78),".",LitRev!LC78)</f>
        <v>.</v>
      </c>
      <c r="LD78" s="25" t="str">
        <f>IF(ISBLANK(LitRev!LD78),".",LitRev!LD78)</f>
        <v>.</v>
      </c>
      <c r="LE78" s="25" t="str">
        <f>IF(ISBLANK(LitRev!LE78),".",LitRev!LE78)</f>
        <v>.</v>
      </c>
      <c r="LF78" s="25" t="str">
        <f>IF(ISBLANK(LitRev!LF78),".",LitRev!LF78)</f>
        <v>.</v>
      </c>
      <c r="LG78" s="25" t="str">
        <f>IF(ISBLANK(LitRev!LG78),".",LitRev!LG78)</f>
        <v>.</v>
      </c>
      <c r="LH78" s="25" t="str">
        <f>IF(ISBLANK(LitRev!LH78),".",LitRev!LH78)</f>
        <v>.</v>
      </c>
      <c r="LI78" s="25" t="str">
        <f>IF(ISBLANK(LitRev!LI78),".",LitRev!LI78)</f>
        <v>.</v>
      </c>
      <c r="LJ78" s="25" t="str">
        <f>IF(ISBLANK(LitRev!LJ78),".",LitRev!LJ78)</f>
        <v>.</v>
      </c>
      <c r="LK78" s="25" t="str">
        <f>IF(ISBLANK(LitRev!LK78),".",LitRev!LK78)</f>
        <v>.</v>
      </c>
      <c r="LL78" s="25" t="str">
        <f>IF(ISBLANK(LitRev!LL78),".",LitRev!LL78)</f>
        <v>.</v>
      </c>
      <c r="LM78" s="25" t="str">
        <f>IF(ISBLANK(LitRev!LM78),".",LitRev!LM78)</f>
        <v>.</v>
      </c>
      <c r="LN78" s="25" t="str">
        <f>IF(ISBLANK(LitRev!LN78),".",LitRev!LN78)</f>
        <v>.</v>
      </c>
      <c r="LO78" s="25" t="str">
        <f>IF(ISBLANK(LitRev!LO78),".",LitRev!LO78)</f>
        <v>.</v>
      </c>
      <c r="LP78" s="25" t="str">
        <f>IF(ISBLANK(LitRev!LP78),".",LitRev!LP78)</f>
        <v>.</v>
      </c>
      <c r="LQ78" s="25" t="str">
        <f>IF(ISBLANK(LitRev!LQ78),".",LitRev!LQ78)</f>
        <v>.</v>
      </c>
      <c r="LR78" s="25" t="str">
        <f>IF(ISBLANK(LitRev!LR78),".",LitRev!LR78)</f>
        <v>.</v>
      </c>
      <c r="LS78" s="25" t="str">
        <f>IF(ISBLANK(LitRev!LS78),".",LitRev!LS78)</f>
        <v>.</v>
      </c>
      <c r="LT78" s="25" t="str">
        <f>IF(ISBLANK(LitRev!LT78),".",LitRev!LT78)</f>
        <v>.</v>
      </c>
      <c r="LU78" s="25" t="str">
        <f>IF(ISBLANK(LitRev!LU78),".",LitRev!LU78)</f>
        <v>.</v>
      </c>
      <c r="LV78" s="25" t="str">
        <f>IF(ISBLANK(LitRev!LV78),".",LitRev!LV78)</f>
        <v>.</v>
      </c>
      <c r="LW78" s="25" t="str">
        <f>IF(ISBLANK(LitRev!LW78),".",LitRev!LW78)</f>
        <v>.</v>
      </c>
      <c r="LX78" s="25" t="str">
        <f>IF(ISBLANK(LitRev!LX78),".",LitRev!LX78)</f>
        <v>.</v>
      </c>
      <c r="LY78" s="25" t="str">
        <f>IF(ISBLANK(LitRev!LY78),".",LitRev!LY78)</f>
        <v>.</v>
      </c>
      <c r="LZ78" s="25" t="str">
        <f>IF(ISBLANK(LitRev!LZ78),".",LitRev!LZ78)</f>
        <v>.</v>
      </c>
      <c r="MA78" s="25" t="str">
        <f>IF(ISBLANK(LitRev!MA78),".",LitRev!MA78)</f>
        <v>.</v>
      </c>
      <c r="MB78" s="25" t="str">
        <f>IF(ISBLANK(LitRev!MB78),".",LitRev!MB78)</f>
        <v>.</v>
      </c>
      <c r="MC78" s="25" t="str">
        <f>IF(ISBLANK(LitRev!MC78),".",LitRev!MC78)</f>
        <v>.</v>
      </c>
      <c r="MD78" s="25" t="str">
        <f>IF(ISBLANK(LitRev!MD78),".",LitRev!MD78)</f>
        <v>.</v>
      </c>
      <c r="ME78" s="25" t="str">
        <f>IF(ISBLANK(LitRev!ME78),".",LitRev!ME78)</f>
        <v>.</v>
      </c>
      <c r="MF78" s="25" t="str">
        <f>IF(ISBLANK(LitRev!MF78),".",LitRev!MF78)</f>
        <v>.</v>
      </c>
      <c r="MG78" s="25" t="str">
        <f>IF(ISBLANK(LitRev!MG78),".",LitRev!MG78)</f>
        <v>.</v>
      </c>
      <c r="MH78" s="25" t="str">
        <f>IF(ISBLANK(LitRev!MH78),".",LitRev!MH78)</f>
        <v>.</v>
      </c>
      <c r="MI78" s="25" t="str">
        <f>IF(ISBLANK(LitRev!MI78),".",LitRev!MI78)</f>
        <v>.</v>
      </c>
      <c r="MJ78" s="25" t="str">
        <f>IF(ISBLANK(LitRev!MJ78),".",LitRev!MJ78)</f>
        <v>.</v>
      </c>
      <c r="MK78" s="25" t="str">
        <f>IF(ISBLANK(LitRev!MK78),".",LitRev!MK78)</f>
        <v>.</v>
      </c>
      <c r="ML78" s="25" t="str">
        <f>IF(ISBLANK(LitRev!ML78),".",LitRev!ML78)</f>
        <v>.</v>
      </c>
      <c r="MM78" s="25" t="str">
        <f>IF(ISBLANK(LitRev!MM78),".",LitRev!MM78)</f>
        <v>.</v>
      </c>
      <c r="MN78" s="25" t="str">
        <f>IF(ISBLANK(LitRev!MN78),".",LitRev!MN78)</f>
        <v>.</v>
      </c>
      <c r="MO78" s="25" t="str">
        <f>IF(ISBLANK(LitRev!MO78),".",LitRev!MO78)</f>
        <v>.</v>
      </c>
      <c r="MP78" s="25" t="str">
        <f>IF(ISBLANK(LitRev!MP78),".",LitRev!MP78)</f>
        <v>.</v>
      </c>
      <c r="MQ78" s="25" t="str">
        <f>IF(ISBLANK(LitRev!MQ78),".",LitRev!MQ78)</f>
        <v>.</v>
      </c>
      <c r="MR78" s="25" t="str">
        <f>IF(ISBLANK(LitRev!MR78),".",LitRev!MR78)</f>
        <v>.</v>
      </c>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row>
    <row r="79" spans="1:483" x14ac:dyDescent="0.25">
      <c r="A79" s="61"/>
      <c r="C79" s="25" t="str">
        <f>IF(ISBLANK(LitRev!C79),".",LitRev!C79)</f>
        <v>.</v>
      </c>
      <c r="D79" s="25" t="str">
        <f>IF(ISBLANK(LitRev!D79),".",LitRev!D79)</f>
        <v>.</v>
      </c>
      <c r="E79" s="25" t="str">
        <f>IF(ISBLANK(LitRev!E79),".",LitRev!E79)</f>
        <v>.</v>
      </c>
      <c r="F79" s="25" t="str">
        <f>IF(ISBLANK(LitRev!F79),".",LitRev!F79)</f>
        <v>.</v>
      </c>
      <c r="G79" s="25" t="str">
        <f>IF(ISBLANK(LitRev!G79),".",LitRev!G79)</f>
        <v>.</v>
      </c>
      <c r="H79" s="25" t="str">
        <f>IF(ISBLANK(LitRev!H79),".",LitRev!H79)</f>
        <v>.</v>
      </c>
      <c r="I79" s="25" t="str">
        <f>IF(ISBLANK(LitRev!I79),".",LitRev!I79)</f>
        <v>.</v>
      </c>
      <c r="J79" s="25" t="str">
        <f>IF(ISBLANK(LitRev!J79),".",LitRev!J79)</f>
        <v>.</v>
      </c>
      <c r="K79" s="25" t="str">
        <f>IF(ISBLANK(LitRev!K79),".",LitRev!K79)</f>
        <v>.</v>
      </c>
      <c r="L79" s="25" t="str">
        <f>IF(ISBLANK(LitRev!L79),".",LitRev!L79)</f>
        <v>.</v>
      </c>
      <c r="M79" s="25" t="str">
        <f>IF(ISBLANK(LitRev!M79),".",LitRev!M79)</f>
        <v>.</v>
      </c>
      <c r="N79" s="25" t="str">
        <f>IF(ISBLANK(LitRev!N79),".",LitRev!N79)</f>
        <v>.</v>
      </c>
      <c r="O79" s="25" t="str">
        <f>IF(ISBLANK(LitRev!O79),".",LitRev!O79)</f>
        <v>.</v>
      </c>
      <c r="P79" s="25" t="str">
        <f>IF(ISBLANK(LitRev!P79),".",LitRev!P79)</f>
        <v>.</v>
      </c>
      <c r="Q79" s="25" t="str">
        <f>IF(ISBLANK(LitRev!Q79),".",LitRev!Q79)</f>
        <v>.</v>
      </c>
      <c r="R79" s="25" t="str">
        <f>IF(ISBLANK(LitRev!R79),".",LitRev!R79)</f>
        <v>.</v>
      </c>
      <c r="S79" s="25" t="str">
        <f>IF(ISBLANK(LitRev!S79),".",LitRev!S79)</f>
        <v>.</v>
      </c>
      <c r="T79" s="25" t="str">
        <f>IF(ISBLANK(LitRev!T79),".",LitRev!T79)</f>
        <v>.</v>
      </c>
      <c r="U79" s="25" t="str">
        <f>IF(ISBLANK(LitRev!U79),".",LitRev!U79)</f>
        <v>.</v>
      </c>
      <c r="V79" s="25" t="str">
        <f>IF(ISBLANK(LitRev!V79),".",LitRev!V79)</f>
        <v>.</v>
      </c>
      <c r="W79" s="25" t="str">
        <f>IF(ISBLANK(LitRev!W79),".",LitRev!W79)</f>
        <v>.</v>
      </c>
      <c r="X79" s="25" t="str">
        <f>IF(ISBLANK(LitRev!X79),".",LitRev!X79)</f>
        <v>.</v>
      </c>
      <c r="Y79" s="25" t="str">
        <f>IF(ISBLANK(LitRev!Y79),".",LitRev!Y79)</f>
        <v>.</v>
      </c>
      <c r="Z79" s="25" t="str">
        <f>IF(ISBLANK(LitRev!Z79),".",LitRev!Z79)</f>
        <v>.</v>
      </c>
      <c r="AA79" s="25" t="str">
        <f>IF(ISBLANK(LitRev!AA79),".",LitRev!AA79)</f>
        <v>.</v>
      </c>
      <c r="AB79" s="25" t="str">
        <f>IF(ISBLANK(LitRev!AB79),".",LitRev!AB79)</f>
        <v>.</v>
      </c>
      <c r="AC79" s="25" t="str">
        <f>IF(ISBLANK(LitRev!AC79),".",LitRev!AC79)</f>
        <v>.</v>
      </c>
      <c r="AD79" s="25" t="str">
        <f>IF(ISBLANK(LitRev!AD79),".",LitRev!AD79)</f>
        <v>.</v>
      </c>
      <c r="AE79" s="25" t="str">
        <f>IF(ISBLANK(LitRev!AE79),".",LitRev!AE79)</f>
        <v>.</v>
      </c>
      <c r="AF79" s="25" t="str">
        <f>IF(ISBLANK(LitRev!AF79),".",LitRev!AF79)</f>
        <v>.</v>
      </c>
      <c r="AG79" s="25" t="str">
        <f>IF(ISBLANK(LitRev!AG79),".",LitRev!AG79)</f>
        <v>.</v>
      </c>
      <c r="AH79" s="25" t="str">
        <f>IF(ISBLANK(LitRev!AH79),".",LitRev!AH79)</f>
        <v>.</v>
      </c>
      <c r="AI79" s="25" t="str">
        <f>IF(ISBLANK(LitRev!AI79),".",LitRev!AI79)</f>
        <v>.</v>
      </c>
      <c r="AJ79" s="25" t="str">
        <f>IF(ISBLANK(LitRev!AJ79),".",LitRev!AJ79)</f>
        <v>.</v>
      </c>
      <c r="AK79" s="25" t="str">
        <f>IF(ISBLANK(LitRev!AK79),".",LitRev!AK79)</f>
        <v>.</v>
      </c>
      <c r="AL79" s="25" t="str">
        <f>IF(ISBLANK(LitRev!AL79),".",LitRev!AL79)</f>
        <v>.</v>
      </c>
      <c r="AM79" s="25" t="str">
        <f>IF(ISBLANK(LitRev!AM79),".",LitRev!AM79)</f>
        <v>.</v>
      </c>
      <c r="AN79" s="25" t="str">
        <f>IF(ISBLANK(LitRev!AN79),".",LitRev!AN79)</f>
        <v>.</v>
      </c>
      <c r="AO79" s="25" t="str">
        <f>IF(ISBLANK(LitRev!AO79),".",LitRev!AO79)</f>
        <v>.</v>
      </c>
      <c r="AP79" s="25" t="str">
        <f>IF(ISBLANK(LitRev!AP79),".",LitRev!AP79)</f>
        <v>.</v>
      </c>
      <c r="AQ79" s="25" t="str">
        <f>IF(ISBLANK(LitRev!AQ79),".",LitRev!AQ79)</f>
        <v>.</v>
      </c>
      <c r="AR79" s="25" t="str">
        <f>IF(ISBLANK(LitRev!AR79),".",LitRev!AR79)</f>
        <v>.</v>
      </c>
      <c r="AS79" s="25" t="str">
        <f>IF(ISBLANK(LitRev!AS79),".",LitRev!AS79)</f>
        <v>.</v>
      </c>
      <c r="AT79" s="25" t="str">
        <f>IF(ISBLANK(LitRev!AT79),".",LitRev!AT79)</f>
        <v>.</v>
      </c>
      <c r="AU79" s="25" t="str">
        <f>IF(ISBLANK(LitRev!AU79),".",LitRev!AU79)</f>
        <v>.</v>
      </c>
      <c r="AV79" s="25" t="str">
        <f>IF(ISBLANK(LitRev!AV79),".",LitRev!AV79)</f>
        <v>.</v>
      </c>
      <c r="AW79" s="25" t="str">
        <f>IF(ISBLANK(LitRev!AW79),".",LitRev!AW79)</f>
        <v>.</v>
      </c>
      <c r="AX79" s="25" t="str">
        <f>IF(ISBLANK(LitRev!AX79),".",LitRev!AX79)</f>
        <v>.</v>
      </c>
      <c r="AY79" s="25" t="str">
        <f>IF(ISBLANK(LitRev!AY79),".",LitRev!AY79)</f>
        <v>.</v>
      </c>
      <c r="AZ79" s="25" t="str">
        <f>IF(ISBLANK(LitRev!AZ79),".",LitRev!AZ79)</f>
        <v>.</v>
      </c>
      <c r="BA79" s="25" t="str">
        <f>IF(ISBLANK(LitRev!BA79),".",LitRev!BA79)</f>
        <v>.</v>
      </c>
      <c r="BB79" s="25" t="str">
        <f>IF(ISBLANK(LitRev!BB79),".",LitRev!BB79)</f>
        <v>.</v>
      </c>
      <c r="BC79" s="25" t="str">
        <f>IF(ISBLANK(LitRev!BC79),".",LitRev!BC79)</f>
        <v>.</v>
      </c>
      <c r="BD79" s="25" t="str">
        <f>IF(ISBLANK(LitRev!BD79),".",LitRev!BD79)</f>
        <v>.</v>
      </c>
      <c r="BE79" s="25" t="str">
        <f>IF(ISBLANK(LitRev!BE79),".",LitRev!BE79)</f>
        <v>.</v>
      </c>
      <c r="BF79" s="25" t="str">
        <f>IF(ISBLANK(LitRev!BF79),".",LitRev!BF79)</f>
        <v>.</v>
      </c>
      <c r="BG79" s="25" t="str">
        <f>IF(ISBLANK(LitRev!BG79),".",LitRev!BG79)</f>
        <v>.</v>
      </c>
      <c r="BH79" s="25" t="str">
        <f>IF(ISBLANK(LitRev!BH79),".",LitRev!BH79)</f>
        <v>.</v>
      </c>
      <c r="BI79" s="25" t="str">
        <f>IF(ISBLANK(LitRev!BI79),".",LitRev!BI79)</f>
        <v>.</v>
      </c>
      <c r="BJ79" s="25" t="str">
        <f>IF(ISBLANK(LitRev!BJ79),".",LitRev!BJ79)</f>
        <v>.</v>
      </c>
      <c r="BK79" s="25" t="str">
        <f>IF(ISBLANK(LitRev!BK79),".",LitRev!BK79)</f>
        <v>.</v>
      </c>
      <c r="BL79" s="25" t="str">
        <f>IF(ISBLANK(LitRev!BL79),".",LitRev!BL79)</f>
        <v>.</v>
      </c>
      <c r="BM79" s="25" t="str">
        <f>IF(ISBLANK(LitRev!BM79),".",LitRev!BM79)</f>
        <v>.</v>
      </c>
      <c r="BN79" s="25" t="str">
        <f>IF(ISBLANK(LitRev!BN79),".",LitRev!BN79)</f>
        <v>.</v>
      </c>
      <c r="BO79" s="25" t="str">
        <f>IF(ISBLANK(LitRev!BO79),".",LitRev!BO79)</f>
        <v>.</v>
      </c>
      <c r="BP79" s="25" t="str">
        <f>IF(ISBLANK(LitRev!BP79),".",LitRev!BP79)</f>
        <v>.</v>
      </c>
      <c r="BQ79" s="25" t="str">
        <f>IF(ISBLANK(LitRev!BQ79),".",LitRev!BQ79)</f>
        <v>.</v>
      </c>
      <c r="BR79" s="25" t="str">
        <f>IF(ISBLANK(LitRev!BR79),".",LitRev!BR79)</f>
        <v>.</v>
      </c>
      <c r="BS79" s="25" t="str">
        <f>IF(ISBLANK(LitRev!BS79),".",LitRev!BS79)</f>
        <v>.</v>
      </c>
      <c r="BT79" s="25" t="str">
        <f>IF(ISBLANK(LitRev!BT79),".",LitRev!BT79)</f>
        <v>.</v>
      </c>
      <c r="BU79" s="25" t="str">
        <f>IF(ISBLANK(LitRev!BU79),".",LitRev!BU79)</f>
        <v>.</v>
      </c>
      <c r="BV79" s="25" t="str">
        <f>IF(ISBLANK(LitRev!BV79),".",LitRev!BV79)</f>
        <v>.</v>
      </c>
      <c r="BW79" s="25" t="str">
        <f>IF(ISBLANK(LitRev!BW79),".",LitRev!BW79)</f>
        <v>.</v>
      </c>
      <c r="BX79" s="25" t="str">
        <f>IF(ISBLANK(LitRev!BX79),".",LitRev!BX79)</f>
        <v>.</v>
      </c>
      <c r="BY79" s="25" t="str">
        <f>IF(ISBLANK(LitRev!BY79),".",LitRev!BY79)</f>
        <v>.</v>
      </c>
      <c r="BZ79" s="25" t="str">
        <f>IF(ISBLANK(LitRev!BZ79),".",LitRev!BZ79)</f>
        <v>.</v>
      </c>
      <c r="CA79" s="25" t="str">
        <f>IF(ISBLANK(LitRev!CA79),".",LitRev!CA79)</f>
        <v>.</v>
      </c>
      <c r="CB79" s="25" t="str">
        <f>IF(ISBLANK(LitRev!CB79),".",LitRev!CB79)</f>
        <v>.</v>
      </c>
      <c r="CC79" s="25" t="str">
        <f>IF(ISBLANK(LitRev!CC79),".",LitRev!CC79)</f>
        <v>.</v>
      </c>
      <c r="CD79" s="25" t="str">
        <f>IF(ISBLANK(LitRev!CD79),".",LitRev!CD79)</f>
        <v>.</v>
      </c>
      <c r="CE79" s="25" t="str">
        <f>IF(ISBLANK(LitRev!CE79),".",LitRev!CE79)</f>
        <v>.</v>
      </c>
      <c r="CF79" s="25" t="str">
        <f>IF(ISBLANK(LitRev!CF79),".",LitRev!CF79)</f>
        <v>.</v>
      </c>
      <c r="CG79" s="25" t="str">
        <f>IF(ISBLANK(LitRev!CG79),".",LitRev!CG79)</f>
        <v>.</v>
      </c>
      <c r="CH79" s="25" t="str">
        <f>IF(ISBLANK(LitRev!CH79),".",LitRev!CH79)</f>
        <v>.</v>
      </c>
      <c r="CI79" s="25" t="str">
        <f>IF(ISBLANK(LitRev!CI79),".",LitRev!CI79)</f>
        <v>.</v>
      </c>
      <c r="CJ79" s="25" t="str">
        <f>IF(ISBLANK(LitRev!CJ79),".",LitRev!CJ79)</f>
        <v>.</v>
      </c>
      <c r="CK79" s="25" t="str">
        <f>IF(ISBLANK(LitRev!CK79),".",LitRev!CK79)</f>
        <v>.</v>
      </c>
      <c r="CL79" s="25" t="str">
        <f>IF(ISBLANK(LitRev!CL79),".",LitRev!CL79)</f>
        <v>.</v>
      </c>
      <c r="CM79" s="25" t="str">
        <f>IF(ISBLANK(LitRev!CM79),".",LitRev!CM79)</f>
        <v>.</v>
      </c>
      <c r="CN79" s="25" t="str">
        <f>IF(ISBLANK(LitRev!CN79),".",LitRev!CN79)</f>
        <v>.</v>
      </c>
      <c r="CO79" s="25" t="str">
        <f>IF(ISBLANK(LitRev!CO79),".",LitRev!CO79)</f>
        <v>.</v>
      </c>
      <c r="CP79" s="25" t="str">
        <f>IF(ISBLANK(LitRev!CP79),".",LitRev!CP79)</f>
        <v>.</v>
      </c>
      <c r="CQ79" s="25" t="str">
        <f>IF(ISBLANK(LitRev!CQ79),".",LitRev!CQ79)</f>
        <v>.</v>
      </c>
      <c r="CR79" s="25" t="str">
        <f>IF(ISBLANK(LitRev!CR79),".",LitRev!CR79)</f>
        <v>.</v>
      </c>
      <c r="CS79" s="25" t="str">
        <f>IF(ISBLANK(LitRev!CS79),".",LitRev!CS79)</f>
        <v>.</v>
      </c>
      <c r="CT79" s="25" t="str">
        <f>IF(ISBLANK(LitRev!CT79),".",LitRev!CT79)</f>
        <v>.</v>
      </c>
      <c r="CU79" s="25" t="str">
        <f>IF(ISBLANK(LitRev!CU79),".",LitRev!CU79)</f>
        <v>.</v>
      </c>
      <c r="CV79" s="25" t="str">
        <f>IF(ISBLANK(LitRev!CV79),".",LitRev!CV79)</f>
        <v>.</v>
      </c>
      <c r="CW79" s="25" t="str">
        <f>IF(ISBLANK(LitRev!CW79),".",LitRev!CW79)</f>
        <v>.</v>
      </c>
      <c r="CX79" s="25" t="str">
        <f>IF(ISBLANK(LitRev!CX79),".",LitRev!CX79)</f>
        <v>.</v>
      </c>
      <c r="CY79" s="25" t="str">
        <f>IF(ISBLANK(LitRev!CY79),".",LitRev!CY79)</f>
        <v>.</v>
      </c>
      <c r="CZ79" s="25" t="str">
        <f>IF(ISBLANK(LitRev!CZ79),".",LitRev!CZ79)</f>
        <v>.</v>
      </c>
      <c r="DA79" s="25" t="str">
        <f>IF(ISBLANK(LitRev!DA79),".",LitRev!DA79)</f>
        <v>.</v>
      </c>
      <c r="DB79" s="25" t="str">
        <f>IF(ISBLANK(LitRev!DB79),".",LitRev!DB79)</f>
        <v>.</v>
      </c>
      <c r="DC79" s="25" t="str">
        <f>IF(ISBLANK(LitRev!DC79),".",LitRev!DC79)</f>
        <v>.</v>
      </c>
      <c r="DD79" s="25" t="str">
        <f>IF(ISBLANK(LitRev!DD79),".",LitRev!DD79)</f>
        <v>.</v>
      </c>
      <c r="DE79" s="25" t="str">
        <f>IF(ISBLANK(LitRev!DE79),".",LitRev!DE79)</f>
        <v>.</v>
      </c>
      <c r="DF79" s="25" t="str">
        <f>IF(ISBLANK(LitRev!DF79),".",LitRev!DF79)</f>
        <v>.</v>
      </c>
      <c r="DG79" s="25" t="str">
        <f>IF(ISBLANK(LitRev!DG79),".",LitRev!DG79)</f>
        <v>.</v>
      </c>
      <c r="DH79" s="25" t="str">
        <f>IF(ISBLANK(LitRev!DH79),".",LitRev!DH79)</f>
        <v>.</v>
      </c>
      <c r="DI79" s="25" t="str">
        <f>IF(ISBLANK(LitRev!DI79),".",LitRev!DI79)</f>
        <v>.</v>
      </c>
      <c r="DJ79" s="25" t="str">
        <f>IF(ISBLANK(LitRev!DJ79),".",LitRev!DJ79)</f>
        <v>.</v>
      </c>
      <c r="DK79" s="25" t="str">
        <f>IF(ISBLANK(LitRev!DK79),".",LitRev!DK79)</f>
        <v>.</v>
      </c>
      <c r="DL79" s="25" t="str">
        <f>IF(ISBLANK(LitRev!DL79),".",LitRev!DL79)</f>
        <v>.</v>
      </c>
      <c r="DM79" s="25" t="str">
        <f>IF(ISBLANK(LitRev!DM79),".",LitRev!DM79)</f>
        <v>.</v>
      </c>
      <c r="DN79" s="25" t="str">
        <f>IF(ISBLANK(LitRev!DN79),".",LitRev!DN79)</f>
        <v>.</v>
      </c>
      <c r="DO79" s="25" t="str">
        <f>IF(ISBLANK(LitRev!DO79),".",LitRev!DO79)</f>
        <v>.</v>
      </c>
      <c r="DP79" s="25" t="str">
        <f>IF(ISBLANK(LitRev!DP79),".",LitRev!DP79)</f>
        <v>.</v>
      </c>
      <c r="DQ79" s="25" t="str">
        <f>IF(ISBLANK(LitRev!DQ79),".",LitRev!DQ79)</f>
        <v>.</v>
      </c>
      <c r="DR79" s="25" t="str">
        <f>IF(ISBLANK(LitRev!DR79),".",LitRev!DR79)</f>
        <v>.</v>
      </c>
      <c r="DS79" s="25" t="str">
        <f>IF(ISBLANK(LitRev!DS79),".",LitRev!DS79)</f>
        <v>.</v>
      </c>
      <c r="DT79" s="25" t="str">
        <f>IF(ISBLANK(LitRev!DT79),".",LitRev!DT79)</f>
        <v>.</v>
      </c>
      <c r="DU79" s="25" t="str">
        <f>IF(ISBLANK(LitRev!DU79),".",LitRev!DU79)</f>
        <v>.</v>
      </c>
      <c r="DV79" s="25" t="str">
        <f>IF(ISBLANK(LitRev!DV79),".",LitRev!DV79)</f>
        <v>.</v>
      </c>
      <c r="DW79" s="25" t="str">
        <f>IF(ISBLANK(LitRev!DW79),".",LitRev!DW79)</f>
        <v>.</v>
      </c>
      <c r="DX79" s="25" t="str">
        <f>IF(ISBLANK(LitRev!DX79),".",LitRev!DX79)</f>
        <v>.</v>
      </c>
      <c r="DY79" s="25" t="str">
        <f>IF(ISBLANK(LitRev!DY79),".",LitRev!DY79)</f>
        <v>.</v>
      </c>
      <c r="DZ79" s="25" t="str">
        <f>IF(ISBLANK(LitRev!DZ79),".",LitRev!DZ79)</f>
        <v>.</v>
      </c>
      <c r="EA79" s="25" t="str">
        <f>IF(ISBLANK(LitRev!EA79),".",LitRev!EA79)</f>
        <v>.</v>
      </c>
      <c r="EB79" s="25" t="str">
        <f>IF(ISBLANK(LitRev!EB79),".",LitRev!EB79)</f>
        <v>.</v>
      </c>
      <c r="EC79" s="25" t="str">
        <f>IF(ISBLANK(LitRev!EC79),".",LitRev!EC79)</f>
        <v>.</v>
      </c>
      <c r="ED79" s="25" t="str">
        <f>IF(ISBLANK(LitRev!ED79),".",LitRev!ED79)</f>
        <v>.</v>
      </c>
      <c r="EE79" s="25" t="str">
        <f>IF(ISBLANK(LitRev!EE79),".",LitRev!EE79)</f>
        <v>.</v>
      </c>
      <c r="EF79" s="25" t="str">
        <f>IF(ISBLANK(LitRev!EF79),".",LitRev!EF79)</f>
        <v>.</v>
      </c>
      <c r="EG79" s="25" t="str">
        <f>IF(ISBLANK(LitRev!EG79),".",LitRev!EG79)</f>
        <v>.</v>
      </c>
      <c r="EH79" s="25" t="str">
        <f>IF(ISBLANK(LitRev!EH79),".",LitRev!EH79)</f>
        <v>.</v>
      </c>
      <c r="EI79" s="25" t="str">
        <f>IF(ISBLANK(LitRev!EI79),".",LitRev!EI79)</f>
        <v>.</v>
      </c>
      <c r="EJ79" s="25" t="str">
        <f>IF(ISBLANK(LitRev!EJ79),".",LitRev!EJ79)</f>
        <v>.</v>
      </c>
      <c r="EK79" s="25" t="str">
        <f>IF(ISBLANK(LitRev!EK79),".",LitRev!EK79)</f>
        <v>.</v>
      </c>
      <c r="EL79" s="25" t="str">
        <f>IF(ISBLANK(LitRev!EL79),".",LitRev!EL79)</f>
        <v>.</v>
      </c>
      <c r="EM79" s="25" t="str">
        <f>IF(ISBLANK(LitRev!EM79),".",LitRev!EM79)</f>
        <v>.</v>
      </c>
      <c r="EN79" s="25" t="str">
        <f>IF(ISBLANK(LitRev!EN79),".",LitRev!EN79)</f>
        <v>.</v>
      </c>
      <c r="EO79" s="25" t="str">
        <f>IF(ISBLANK(LitRev!EO79),".",LitRev!EO79)</f>
        <v>.</v>
      </c>
      <c r="EP79" s="25" t="str">
        <f>IF(ISBLANK(LitRev!EP79),".",LitRev!EP79)</f>
        <v>.</v>
      </c>
      <c r="EQ79" s="25" t="str">
        <f>IF(ISBLANK(LitRev!EQ79),".",LitRev!EQ79)</f>
        <v>.</v>
      </c>
      <c r="ER79" s="25" t="str">
        <f>IF(ISBLANK(LitRev!ER79),".",LitRev!ER79)</f>
        <v>.</v>
      </c>
      <c r="ES79" s="25" t="str">
        <f>IF(ISBLANK(LitRev!ES79),".",LitRev!ES79)</f>
        <v>.</v>
      </c>
      <c r="ET79" s="25" t="str">
        <f>IF(ISBLANK(LitRev!ET79),".",LitRev!ET79)</f>
        <v>.</v>
      </c>
      <c r="EU79" s="25" t="str">
        <f>IF(ISBLANK(LitRev!EU79),".",LitRev!EU79)</f>
        <v>.</v>
      </c>
      <c r="EV79" s="25" t="str">
        <f>IF(ISBLANK(LitRev!EV79),".",LitRev!EV79)</f>
        <v>.</v>
      </c>
      <c r="EW79" s="25" t="str">
        <f>IF(ISBLANK(LitRev!EW79),".",LitRev!EW79)</f>
        <v>.</v>
      </c>
      <c r="EX79" s="25" t="str">
        <f>IF(ISBLANK(LitRev!EX79),".",LitRev!EX79)</f>
        <v>.</v>
      </c>
      <c r="EY79" s="25" t="str">
        <f>IF(ISBLANK(LitRev!EY79),".",LitRev!EY79)</f>
        <v>.</v>
      </c>
      <c r="EZ79" s="25" t="str">
        <f>IF(ISBLANK(LitRev!EZ79),".",LitRev!EZ79)</f>
        <v>.</v>
      </c>
      <c r="FA79" s="25" t="str">
        <f>IF(ISBLANK(LitRev!FA79),".",LitRev!FA79)</f>
        <v>.</v>
      </c>
      <c r="FB79" s="25" t="str">
        <f>IF(ISBLANK(LitRev!FB79),".",LitRev!FB79)</f>
        <v>.</v>
      </c>
      <c r="FC79" s="25" t="str">
        <f>IF(ISBLANK(LitRev!FC79),".",LitRev!FC79)</f>
        <v>.</v>
      </c>
      <c r="FD79" s="25" t="str">
        <f>IF(ISBLANK(LitRev!FD79),".",LitRev!FD79)</f>
        <v>.</v>
      </c>
      <c r="FE79" s="25" t="str">
        <f>IF(ISBLANK(LitRev!FE79),".",LitRev!FE79)</f>
        <v>.</v>
      </c>
      <c r="FF79" s="25" t="str">
        <f>IF(ISBLANK(LitRev!FF79),".",LitRev!FF79)</f>
        <v>.</v>
      </c>
      <c r="FG79" s="25" t="str">
        <f>IF(ISBLANK(LitRev!FG79),".",LitRev!FG79)</f>
        <v>.</v>
      </c>
      <c r="FH79" s="25" t="str">
        <f>IF(ISBLANK(LitRev!FH79),".",LitRev!FH79)</f>
        <v>.</v>
      </c>
      <c r="FI79" s="25" t="str">
        <f>IF(ISBLANK(LitRev!FI79),".",LitRev!FI79)</f>
        <v>.</v>
      </c>
      <c r="FJ79" s="25" t="str">
        <f>IF(ISBLANK(LitRev!FJ79),".",LitRev!FJ79)</f>
        <v>.</v>
      </c>
      <c r="FK79" s="25" t="str">
        <f>IF(ISBLANK(LitRev!FK79),".",LitRev!FK79)</f>
        <v>.</v>
      </c>
      <c r="FL79" s="25" t="str">
        <f>IF(ISBLANK(LitRev!FL79),".",LitRev!FL79)</f>
        <v>.</v>
      </c>
      <c r="FM79" s="25" t="str">
        <f>IF(ISBLANK(LitRev!FM79),".",LitRev!FM79)</f>
        <v>.</v>
      </c>
      <c r="FN79" s="25" t="str">
        <f>IF(ISBLANK(LitRev!FN79),".",LitRev!FN79)</f>
        <v>.</v>
      </c>
      <c r="FO79" s="25" t="str">
        <f>IF(ISBLANK(LitRev!FO79),".",LitRev!FO79)</f>
        <v>.</v>
      </c>
      <c r="FP79" s="25" t="str">
        <f>IF(ISBLANK(LitRev!FP79),".",LitRev!FP79)</f>
        <v>.</v>
      </c>
      <c r="FQ79" s="25" t="str">
        <f>IF(ISBLANK(LitRev!FQ79),".",LitRev!FQ79)</f>
        <v>.</v>
      </c>
      <c r="FR79" s="25" t="str">
        <f>IF(ISBLANK(LitRev!FR79),".",LitRev!FR79)</f>
        <v>.</v>
      </c>
      <c r="FS79" s="25" t="str">
        <f>IF(ISBLANK(LitRev!FS79),".",LitRev!FS79)</f>
        <v>.</v>
      </c>
      <c r="FT79" s="25" t="str">
        <f>IF(ISBLANK(LitRev!FT79),".",LitRev!FT79)</f>
        <v>.</v>
      </c>
      <c r="FU79" s="25" t="str">
        <f>IF(ISBLANK(LitRev!FU79),".",LitRev!FU79)</f>
        <v>.</v>
      </c>
      <c r="FV79" s="25" t="str">
        <f>IF(ISBLANK(LitRev!FV79),".",LitRev!FV79)</f>
        <v>.</v>
      </c>
      <c r="FW79" s="25" t="str">
        <f>IF(ISBLANK(LitRev!FW79),".",LitRev!FW79)</f>
        <v>.</v>
      </c>
      <c r="FX79" s="25" t="str">
        <f>IF(ISBLANK(LitRev!FX79),".",LitRev!FX79)</f>
        <v>.</v>
      </c>
      <c r="FY79" s="25" t="str">
        <f>IF(ISBLANK(LitRev!FY79),".",LitRev!FY79)</f>
        <v>.</v>
      </c>
      <c r="FZ79" s="25" t="str">
        <f>IF(ISBLANK(LitRev!FZ79),".",LitRev!FZ79)</f>
        <v>.</v>
      </c>
      <c r="GA79" s="25" t="str">
        <f>IF(ISBLANK(LitRev!GA79),".",LitRev!GA79)</f>
        <v>.</v>
      </c>
      <c r="GB79" s="25" t="str">
        <f>IF(ISBLANK(LitRev!GB79),".",LitRev!GB79)</f>
        <v>.</v>
      </c>
      <c r="GC79" s="25" t="str">
        <f>IF(ISBLANK(LitRev!GC79),".",LitRev!GC79)</f>
        <v>.</v>
      </c>
      <c r="GD79" s="25" t="str">
        <f>IF(ISBLANK(LitRev!GD79),".",LitRev!GD79)</f>
        <v>.</v>
      </c>
      <c r="GE79" s="25" t="str">
        <f>IF(ISBLANK(LitRev!GE79),".",LitRev!GE79)</f>
        <v>.</v>
      </c>
      <c r="GF79" s="25" t="str">
        <f>IF(ISBLANK(LitRev!GF79),".",LitRev!GF79)</f>
        <v>.</v>
      </c>
      <c r="GG79" s="25" t="str">
        <f>IF(ISBLANK(LitRev!GG79),".",LitRev!GG79)</f>
        <v>.</v>
      </c>
      <c r="GH79" s="25" t="str">
        <f>IF(ISBLANK(LitRev!GH79),".",LitRev!GH79)</f>
        <v>.</v>
      </c>
      <c r="GI79" s="25" t="str">
        <f>IF(ISBLANK(LitRev!GI79),".",LitRev!GI79)</f>
        <v>.</v>
      </c>
      <c r="GJ79" s="25" t="str">
        <f>IF(ISBLANK(LitRev!GJ79),".",LitRev!GJ79)</f>
        <v>.</v>
      </c>
      <c r="GK79" s="25" t="str">
        <f>IF(ISBLANK(LitRev!GK79),".",LitRev!GK79)</f>
        <v>.</v>
      </c>
      <c r="GL79" s="25" t="str">
        <f>IF(ISBLANK(LitRev!GL79),".",LitRev!GL79)</f>
        <v>.</v>
      </c>
      <c r="GM79" s="25" t="str">
        <f>IF(ISBLANK(LitRev!GM79),".",LitRev!GM79)</f>
        <v>.</v>
      </c>
      <c r="GN79" s="25" t="str">
        <f>IF(ISBLANK(LitRev!GN79),".",LitRev!GN79)</f>
        <v>.</v>
      </c>
      <c r="GO79" s="25" t="str">
        <f>IF(ISBLANK(LitRev!GO79),".",LitRev!GO79)</f>
        <v>.</v>
      </c>
      <c r="GP79" s="25" t="str">
        <f>IF(ISBLANK(LitRev!GP79),".",LitRev!GP79)</f>
        <v>.</v>
      </c>
      <c r="GQ79" s="25" t="str">
        <f>IF(ISBLANK(LitRev!GQ79),".",LitRev!GQ79)</f>
        <v>.</v>
      </c>
      <c r="GR79" s="25" t="str">
        <f>IF(ISBLANK(LitRev!GR79),".",LitRev!GR79)</f>
        <v>.</v>
      </c>
      <c r="GS79" s="25" t="str">
        <f>IF(ISBLANK(LitRev!GS79),".",LitRev!GS79)</f>
        <v>.</v>
      </c>
      <c r="GT79" s="25" t="str">
        <f>IF(ISBLANK(LitRev!GT79),".",LitRev!GT79)</f>
        <v>.</v>
      </c>
      <c r="GU79" s="25" t="str">
        <f>IF(ISBLANK(LitRev!GU79),".",LitRev!GU79)</f>
        <v>.</v>
      </c>
      <c r="GV79" s="25" t="str">
        <f>IF(ISBLANK(LitRev!GV79),".",LitRev!GV79)</f>
        <v>.</v>
      </c>
      <c r="GW79" s="25" t="str">
        <f>IF(ISBLANK(LitRev!GW79),".",LitRev!GW79)</f>
        <v>.</v>
      </c>
      <c r="GX79" s="25" t="str">
        <f>IF(ISBLANK(LitRev!GX79),".",LitRev!GX79)</f>
        <v>.</v>
      </c>
      <c r="GY79" s="25" t="str">
        <f>IF(ISBLANK(LitRev!GY79),".",LitRev!GY79)</f>
        <v>.</v>
      </c>
      <c r="GZ79" s="25" t="str">
        <f>IF(ISBLANK(LitRev!GZ79),".",LitRev!GZ79)</f>
        <v>.</v>
      </c>
      <c r="HA79" s="25" t="str">
        <f>IF(ISBLANK(LitRev!HA79),".",LitRev!HA79)</f>
        <v>.</v>
      </c>
      <c r="HB79" s="25" t="str">
        <f>IF(ISBLANK(LitRev!HB79),".",LitRev!HB79)</f>
        <v>.</v>
      </c>
      <c r="HC79" s="25" t="str">
        <f>IF(ISBLANK(LitRev!HC79),".",LitRev!HC79)</f>
        <v>.</v>
      </c>
      <c r="HD79" s="25" t="str">
        <f>IF(ISBLANK(LitRev!HD79),".",LitRev!HD79)</f>
        <v>.</v>
      </c>
      <c r="HE79" s="25" t="str">
        <f>IF(ISBLANK(LitRev!HE79),".",LitRev!HE79)</f>
        <v>.</v>
      </c>
      <c r="HF79" s="25" t="str">
        <f>IF(ISBLANK(LitRev!HF79),".",LitRev!HF79)</f>
        <v>.</v>
      </c>
      <c r="HG79" s="25" t="str">
        <f>IF(ISBLANK(LitRev!HG79),".",LitRev!HG79)</f>
        <v>.</v>
      </c>
      <c r="HH79" s="25" t="str">
        <f>IF(ISBLANK(LitRev!HH79),".",LitRev!HH79)</f>
        <v>.</v>
      </c>
      <c r="HI79" s="25" t="str">
        <f>IF(ISBLANK(LitRev!HI79),".",LitRev!HI79)</f>
        <v>.</v>
      </c>
      <c r="HJ79" s="25" t="str">
        <f>IF(ISBLANK(LitRev!HJ79),".",LitRev!HJ79)</f>
        <v>.</v>
      </c>
      <c r="HK79" s="25" t="str">
        <f>IF(ISBLANK(LitRev!HK79),".",LitRev!HK79)</f>
        <v>.</v>
      </c>
      <c r="HL79" s="25" t="str">
        <f>IF(ISBLANK(LitRev!HL79),".",LitRev!HL79)</f>
        <v>.</v>
      </c>
      <c r="HM79" s="25" t="str">
        <f>IF(ISBLANK(LitRev!HM79),".",LitRev!HM79)</f>
        <v>.</v>
      </c>
      <c r="HN79" s="25" t="str">
        <f>IF(ISBLANK(LitRev!HN79),".",LitRev!HN79)</f>
        <v>.</v>
      </c>
      <c r="HO79" s="25" t="str">
        <f>IF(ISBLANK(LitRev!HO79),".",LitRev!HO79)</f>
        <v>.</v>
      </c>
      <c r="HP79" s="25" t="str">
        <f>IF(ISBLANK(LitRev!HP79),".",LitRev!HP79)</f>
        <v>.</v>
      </c>
      <c r="HQ79" s="25" t="str">
        <f>IF(ISBLANK(LitRev!HQ79),".",LitRev!HQ79)</f>
        <v>.</v>
      </c>
      <c r="HR79" s="25" t="str">
        <f>IF(ISBLANK(LitRev!HR79),".",LitRev!HR79)</f>
        <v>.</v>
      </c>
      <c r="HS79" s="25" t="str">
        <f>IF(ISBLANK(LitRev!HS79),".",LitRev!HS79)</f>
        <v>.</v>
      </c>
      <c r="HT79" s="25" t="str">
        <f>IF(ISBLANK(LitRev!HT79),".",LitRev!HT79)</f>
        <v>.</v>
      </c>
      <c r="HU79" s="25" t="str">
        <f>IF(ISBLANK(LitRev!HU79),".",LitRev!HU79)</f>
        <v>.</v>
      </c>
      <c r="HV79" s="25" t="str">
        <f>IF(ISBLANK(LitRev!HV79),".",LitRev!HV79)</f>
        <v>.</v>
      </c>
      <c r="HW79" s="25" t="str">
        <f>IF(ISBLANK(LitRev!HW79),".",LitRev!HW79)</f>
        <v>.</v>
      </c>
      <c r="HX79" s="25" t="str">
        <f>IF(ISBLANK(LitRev!HX79),".",LitRev!HX79)</f>
        <v>.</v>
      </c>
      <c r="HY79" s="25" t="str">
        <f>IF(ISBLANK(LitRev!HY79),".",LitRev!HY79)</f>
        <v>.</v>
      </c>
      <c r="HZ79" s="25" t="str">
        <f>IF(ISBLANK(LitRev!HZ79),".",LitRev!HZ79)</f>
        <v>.</v>
      </c>
      <c r="IA79" s="25" t="str">
        <f>IF(ISBLANK(LitRev!IA79),".",LitRev!IA79)</f>
        <v>.</v>
      </c>
      <c r="IB79" s="25" t="str">
        <f>IF(ISBLANK(LitRev!IB79),".",LitRev!IB79)</f>
        <v>.</v>
      </c>
      <c r="IC79" s="25" t="str">
        <f>IF(ISBLANK(LitRev!IC79),".",LitRev!IC79)</f>
        <v>.</v>
      </c>
      <c r="ID79" s="25" t="str">
        <f>IF(ISBLANK(LitRev!ID79),".",LitRev!ID79)</f>
        <v>.</v>
      </c>
      <c r="IE79" s="25" t="str">
        <f>IF(ISBLANK(LitRev!IE79),".",LitRev!IE79)</f>
        <v>.</v>
      </c>
      <c r="IF79" s="25" t="str">
        <f>IF(ISBLANK(LitRev!IF79),".",LitRev!IF79)</f>
        <v>.</v>
      </c>
      <c r="IG79" s="25" t="str">
        <f>IF(ISBLANK(LitRev!IG79),".",LitRev!IG79)</f>
        <v>.</v>
      </c>
      <c r="IH79" s="25" t="str">
        <f>IF(ISBLANK(LitRev!IH79),".",LitRev!IH79)</f>
        <v>.</v>
      </c>
      <c r="II79" s="25" t="str">
        <f>IF(ISBLANK(LitRev!II79),".",LitRev!II79)</f>
        <v>.</v>
      </c>
      <c r="IJ79" s="25" t="str">
        <f>IF(ISBLANK(LitRev!IJ79),".",LitRev!IJ79)</f>
        <v>.</v>
      </c>
      <c r="IK79" s="25" t="str">
        <f>IF(ISBLANK(LitRev!IK79),".",LitRev!IK79)</f>
        <v>.</v>
      </c>
      <c r="IL79" s="25" t="str">
        <f>IF(ISBLANK(LitRev!IL79),".",LitRev!IL79)</f>
        <v>.</v>
      </c>
      <c r="IM79" s="25" t="str">
        <f>IF(ISBLANK(LitRev!IM79),".",LitRev!IM79)</f>
        <v>.</v>
      </c>
      <c r="IN79" s="25" t="str">
        <f>IF(ISBLANK(LitRev!IN79),".",LitRev!IN79)</f>
        <v>.</v>
      </c>
      <c r="IO79" s="25" t="str">
        <f>IF(ISBLANK(LitRev!IO79),".",LitRev!IO79)</f>
        <v>.</v>
      </c>
      <c r="IP79" s="25" t="str">
        <f>IF(ISBLANK(LitRev!IP79),".",LitRev!IP79)</f>
        <v>.</v>
      </c>
      <c r="IQ79" s="25" t="str">
        <f>IF(ISBLANK(LitRev!IQ79),".",LitRev!IQ79)</f>
        <v>.</v>
      </c>
      <c r="IR79" s="25" t="str">
        <f>IF(ISBLANK(LitRev!IR79),".",LitRev!IR79)</f>
        <v>.</v>
      </c>
      <c r="IS79" s="25" t="str">
        <f>IF(ISBLANK(LitRev!IS79),".",LitRev!IS79)</f>
        <v>.</v>
      </c>
      <c r="IT79" s="25" t="str">
        <f>IF(ISBLANK(LitRev!IT79),".",LitRev!IT79)</f>
        <v>.</v>
      </c>
      <c r="IU79" s="25" t="str">
        <f>IF(ISBLANK(LitRev!IU79),".",LitRev!IU79)</f>
        <v>.</v>
      </c>
      <c r="IV79" s="25" t="str">
        <f>IF(ISBLANK(LitRev!IV79),".",LitRev!IV79)</f>
        <v>.</v>
      </c>
      <c r="IW79" s="25" t="str">
        <f>IF(ISBLANK(LitRev!IW79),".",LitRev!IW79)</f>
        <v>.</v>
      </c>
      <c r="IX79" s="25" t="str">
        <f>IF(ISBLANK(LitRev!IX79),".",LitRev!IX79)</f>
        <v>.</v>
      </c>
      <c r="IY79" s="25" t="str">
        <f>IF(ISBLANK(LitRev!IY79),".",LitRev!IY79)</f>
        <v>.</v>
      </c>
      <c r="IZ79" s="25" t="str">
        <f>IF(ISBLANK(LitRev!IZ79),".",LitRev!IZ79)</f>
        <v>.</v>
      </c>
      <c r="JA79" s="25" t="str">
        <f>IF(ISBLANK(LitRev!JA79),".",LitRev!JA79)</f>
        <v>.</v>
      </c>
      <c r="JB79" s="25" t="str">
        <f>IF(ISBLANK(LitRev!JB79),".",LitRev!JB79)</f>
        <v>.</v>
      </c>
      <c r="JC79" s="25" t="str">
        <f>IF(ISBLANK(LitRev!JC79),".",LitRev!JC79)</f>
        <v>.</v>
      </c>
      <c r="JD79" s="25" t="str">
        <f>IF(ISBLANK(LitRev!JD79),".",LitRev!JD79)</f>
        <v>.</v>
      </c>
      <c r="JE79" s="25" t="str">
        <f>IF(ISBLANK(LitRev!JE79),".",LitRev!JE79)</f>
        <v>.</v>
      </c>
      <c r="JF79" s="25" t="str">
        <f>IF(ISBLANK(LitRev!JF79),".",LitRev!JF79)</f>
        <v>.</v>
      </c>
      <c r="JG79" s="25" t="str">
        <f>IF(ISBLANK(LitRev!JG79),".",LitRev!JG79)</f>
        <v>.</v>
      </c>
      <c r="JH79" s="25" t="str">
        <f>IF(ISBLANK(LitRev!JH79),".",LitRev!JH79)</f>
        <v>.</v>
      </c>
      <c r="JI79" s="25" t="str">
        <f>IF(ISBLANK(LitRev!JI79),".",LitRev!JI79)</f>
        <v>.</v>
      </c>
      <c r="JJ79" s="25" t="str">
        <f>IF(ISBLANK(LitRev!JJ79),".",LitRev!JJ79)</f>
        <v>.</v>
      </c>
      <c r="JK79" s="25" t="str">
        <f>IF(ISBLANK(LitRev!JK79),".",LitRev!JK79)</f>
        <v>.</v>
      </c>
      <c r="JL79" s="25" t="str">
        <f>IF(ISBLANK(LitRev!JL79),".",LitRev!JL79)</f>
        <v>.</v>
      </c>
      <c r="JM79" s="25" t="str">
        <f>IF(ISBLANK(LitRev!JM79),".",LitRev!JM79)</f>
        <v>.</v>
      </c>
      <c r="JN79" s="25" t="str">
        <f>IF(ISBLANK(LitRev!JN79),".",LitRev!JN79)</f>
        <v>.</v>
      </c>
      <c r="JO79" s="25" t="str">
        <f>IF(ISBLANK(LitRev!JO79),".",LitRev!JO79)</f>
        <v>.</v>
      </c>
      <c r="JP79" s="25" t="str">
        <f>IF(ISBLANK(LitRev!JP79),".",LitRev!JP79)</f>
        <v>.</v>
      </c>
      <c r="JQ79" s="25" t="str">
        <f>IF(ISBLANK(LitRev!JQ79),".",LitRev!JQ79)</f>
        <v>.</v>
      </c>
      <c r="JR79" s="25" t="str">
        <f>IF(ISBLANK(LitRev!JR79),".",LitRev!JR79)</f>
        <v>.</v>
      </c>
      <c r="JS79" s="25" t="str">
        <f>IF(ISBLANK(LitRev!JS79),".",LitRev!JS79)</f>
        <v>.</v>
      </c>
      <c r="JT79" s="25" t="str">
        <f>IF(ISBLANK(LitRev!JT79),".",LitRev!JT79)</f>
        <v>.</v>
      </c>
      <c r="JU79" s="25" t="str">
        <f>IF(ISBLANK(LitRev!JU79),".",LitRev!JU79)</f>
        <v>.</v>
      </c>
      <c r="JV79" s="25" t="str">
        <f>IF(ISBLANK(LitRev!JV79),".",LitRev!JV79)</f>
        <v>.</v>
      </c>
      <c r="JW79" s="25" t="str">
        <f>IF(ISBLANK(LitRev!JW79),".",LitRev!JW79)</f>
        <v>.</v>
      </c>
      <c r="JX79" s="25" t="str">
        <f>IF(ISBLANK(LitRev!JX79),".",LitRev!JX79)</f>
        <v>.</v>
      </c>
      <c r="JY79" s="25" t="str">
        <f>IF(ISBLANK(LitRev!JY79),".",LitRev!JY79)</f>
        <v>.</v>
      </c>
      <c r="JZ79" s="25" t="str">
        <f>IF(ISBLANK(LitRev!JZ79),".",LitRev!JZ79)</f>
        <v>.</v>
      </c>
      <c r="KA79" s="25" t="str">
        <f>IF(ISBLANK(LitRev!KA79),".",LitRev!KA79)</f>
        <v>.</v>
      </c>
      <c r="KB79" s="25" t="str">
        <f>IF(ISBLANK(LitRev!KB79),".",LitRev!KB79)</f>
        <v>.</v>
      </c>
      <c r="KC79" s="25" t="str">
        <f>IF(ISBLANK(LitRev!KC79),".",LitRev!KC79)</f>
        <v>.</v>
      </c>
      <c r="KD79" s="25" t="str">
        <f>IF(ISBLANK(LitRev!KD79),".",LitRev!KD79)</f>
        <v>.</v>
      </c>
      <c r="KE79" s="25" t="str">
        <f>IF(ISBLANK(LitRev!KE79),".",LitRev!KE79)</f>
        <v>.</v>
      </c>
      <c r="KF79" s="25" t="str">
        <f>IF(ISBLANK(LitRev!KF79),".",LitRev!KF79)</f>
        <v>.</v>
      </c>
      <c r="KG79" s="25" t="str">
        <f>IF(ISBLANK(LitRev!KG79),".",LitRev!KG79)</f>
        <v>.</v>
      </c>
      <c r="KH79" s="25" t="str">
        <f>IF(ISBLANK(LitRev!KH79),".",LitRev!KH79)</f>
        <v>.</v>
      </c>
      <c r="KI79" s="25" t="str">
        <f>IF(ISBLANK(LitRev!KI79),".",LitRev!KI79)</f>
        <v>.</v>
      </c>
      <c r="KJ79" s="25" t="str">
        <f>IF(ISBLANK(LitRev!KJ79),".",LitRev!KJ79)</f>
        <v>.</v>
      </c>
      <c r="KK79" s="25" t="str">
        <f>IF(ISBLANK(LitRev!KK79),".",LitRev!KK79)</f>
        <v>.</v>
      </c>
      <c r="KL79" s="25" t="str">
        <f>IF(ISBLANK(LitRev!KL79),".",LitRev!KL79)</f>
        <v>.</v>
      </c>
      <c r="KM79" s="25" t="str">
        <f>IF(ISBLANK(LitRev!KM79),".",LitRev!KM79)</f>
        <v>.</v>
      </c>
      <c r="KN79" s="25" t="str">
        <f>IF(ISBLANK(LitRev!KN79),".",LitRev!KN79)</f>
        <v>.</v>
      </c>
      <c r="KO79" s="25" t="str">
        <f>IF(ISBLANK(LitRev!KO79),".",LitRev!KO79)</f>
        <v>.</v>
      </c>
      <c r="KP79" s="25" t="str">
        <f>IF(ISBLANK(LitRev!KP79),".",LitRev!KP79)</f>
        <v>.</v>
      </c>
      <c r="KQ79" s="25" t="str">
        <f>IF(ISBLANK(LitRev!KQ79),".",LitRev!KQ79)</f>
        <v>.</v>
      </c>
      <c r="KR79" s="25" t="str">
        <f>IF(ISBLANK(LitRev!KR79),".",LitRev!KR79)</f>
        <v>.</v>
      </c>
      <c r="KS79" s="25" t="str">
        <f>IF(ISBLANK(LitRev!KS79),".",LitRev!KS79)</f>
        <v>.</v>
      </c>
      <c r="KT79" s="25" t="str">
        <f>IF(ISBLANK(LitRev!KT79),".",LitRev!KT79)</f>
        <v>.</v>
      </c>
      <c r="KU79" s="25" t="str">
        <f>IF(ISBLANK(LitRev!KU79),".",LitRev!KU79)</f>
        <v>.</v>
      </c>
      <c r="KV79" s="25" t="str">
        <f>IF(ISBLANK(LitRev!KV79),".",LitRev!KV79)</f>
        <v>.</v>
      </c>
      <c r="KW79" s="25" t="str">
        <f>IF(ISBLANK(LitRev!KW79),".",LitRev!KW79)</f>
        <v>.</v>
      </c>
      <c r="KX79" s="25" t="str">
        <f>IF(ISBLANK(LitRev!KX79),".",LitRev!KX79)</f>
        <v>.</v>
      </c>
      <c r="KY79" s="25" t="str">
        <f>IF(ISBLANK(LitRev!KY79),".",LitRev!KY79)</f>
        <v>.</v>
      </c>
      <c r="KZ79" s="25" t="str">
        <f>IF(ISBLANK(LitRev!KZ79),".",LitRev!KZ79)</f>
        <v>.</v>
      </c>
      <c r="LA79" s="25" t="str">
        <f>IF(ISBLANK(LitRev!LA79),".",LitRev!LA79)</f>
        <v>.</v>
      </c>
      <c r="LB79" s="25" t="str">
        <f>IF(ISBLANK(LitRev!LB79),".",LitRev!LB79)</f>
        <v>.</v>
      </c>
      <c r="LC79" s="25" t="str">
        <f>IF(ISBLANK(LitRev!LC79),".",LitRev!LC79)</f>
        <v>.</v>
      </c>
      <c r="LD79" s="25" t="str">
        <f>IF(ISBLANK(LitRev!LD79),".",LitRev!LD79)</f>
        <v>.</v>
      </c>
      <c r="LE79" s="25" t="str">
        <f>IF(ISBLANK(LitRev!LE79),".",LitRev!LE79)</f>
        <v>.</v>
      </c>
      <c r="LF79" s="25" t="str">
        <f>IF(ISBLANK(LitRev!LF79),".",LitRev!LF79)</f>
        <v>.</v>
      </c>
      <c r="LG79" s="25" t="str">
        <f>IF(ISBLANK(LitRev!LG79),".",LitRev!LG79)</f>
        <v>.</v>
      </c>
      <c r="LH79" s="25" t="str">
        <f>IF(ISBLANK(LitRev!LH79),".",LitRev!LH79)</f>
        <v>.</v>
      </c>
      <c r="LI79" s="25" t="str">
        <f>IF(ISBLANK(LitRev!LI79),".",LitRev!LI79)</f>
        <v>.</v>
      </c>
      <c r="LJ79" s="25" t="str">
        <f>IF(ISBLANK(LitRev!LJ79),".",LitRev!LJ79)</f>
        <v>.</v>
      </c>
      <c r="LK79" s="25" t="str">
        <f>IF(ISBLANK(LitRev!LK79),".",LitRev!LK79)</f>
        <v>.</v>
      </c>
      <c r="LL79" s="25" t="str">
        <f>IF(ISBLANK(LitRev!LL79),".",LitRev!LL79)</f>
        <v>.</v>
      </c>
      <c r="LM79" s="25" t="str">
        <f>IF(ISBLANK(LitRev!LM79),".",LitRev!LM79)</f>
        <v>.</v>
      </c>
      <c r="LN79" s="25" t="str">
        <f>IF(ISBLANK(LitRev!LN79),".",LitRev!LN79)</f>
        <v>.</v>
      </c>
      <c r="LO79" s="25" t="str">
        <f>IF(ISBLANK(LitRev!LO79),".",LitRev!LO79)</f>
        <v>.</v>
      </c>
      <c r="LP79" s="25" t="str">
        <f>IF(ISBLANK(LitRev!LP79),".",LitRev!LP79)</f>
        <v>.</v>
      </c>
      <c r="LQ79" s="25" t="str">
        <f>IF(ISBLANK(LitRev!LQ79),".",LitRev!LQ79)</f>
        <v>.</v>
      </c>
      <c r="LR79" s="25" t="str">
        <f>IF(ISBLANK(LitRev!LR79),".",LitRev!LR79)</f>
        <v>.</v>
      </c>
      <c r="LS79" s="25" t="str">
        <f>IF(ISBLANK(LitRev!LS79),".",LitRev!LS79)</f>
        <v>.</v>
      </c>
      <c r="LT79" s="25" t="str">
        <f>IF(ISBLANK(LitRev!LT79),".",LitRev!LT79)</f>
        <v>.</v>
      </c>
      <c r="LU79" s="25" t="str">
        <f>IF(ISBLANK(LitRev!LU79),".",LitRev!LU79)</f>
        <v>.</v>
      </c>
      <c r="LV79" s="25" t="str">
        <f>IF(ISBLANK(LitRev!LV79),".",LitRev!LV79)</f>
        <v>.</v>
      </c>
      <c r="LW79" s="25" t="str">
        <f>IF(ISBLANK(LitRev!LW79),".",LitRev!LW79)</f>
        <v>.</v>
      </c>
      <c r="LX79" s="25" t="str">
        <f>IF(ISBLANK(LitRev!LX79),".",LitRev!LX79)</f>
        <v>.</v>
      </c>
      <c r="LY79" s="25" t="str">
        <f>IF(ISBLANK(LitRev!LY79),".",LitRev!LY79)</f>
        <v>.</v>
      </c>
      <c r="LZ79" s="25" t="str">
        <f>IF(ISBLANK(LitRev!LZ79),".",LitRev!LZ79)</f>
        <v>.</v>
      </c>
      <c r="MA79" s="25" t="str">
        <f>IF(ISBLANK(LitRev!MA79),".",LitRev!MA79)</f>
        <v>.</v>
      </c>
      <c r="MB79" s="25" t="str">
        <f>IF(ISBLANK(LitRev!MB79),".",LitRev!MB79)</f>
        <v>.</v>
      </c>
      <c r="MC79" s="25" t="str">
        <f>IF(ISBLANK(LitRev!MC79),".",LitRev!MC79)</f>
        <v>.</v>
      </c>
      <c r="MD79" s="25" t="str">
        <f>IF(ISBLANK(LitRev!MD79),".",LitRev!MD79)</f>
        <v>.</v>
      </c>
      <c r="ME79" s="25" t="str">
        <f>IF(ISBLANK(LitRev!ME79),".",LitRev!ME79)</f>
        <v>.</v>
      </c>
      <c r="MF79" s="25" t="str">
        <f>IF(ISBLANK(LitRev!MF79),".",LitRev!MF79)</f>
        <v>.</v>
      </c>
      <c r="MG79" s="25" t="str">
        <f>IF(ISBLANK(LitRev!MG79),".",LitRev!MG79)</f>
        <v>.</v>
      </c>
      <c r="MH79" s="25" t="str">
        <f>IF(ISBLANK(LitRev!MH79),".",LitRev!MH79)</f>
        <v>.</v>
      </c>
      <c r="MI79" s="25" t="str">
        <f>IF(ISBLANK(LitRev!MI79),".",LitRev!MI79)</f>
        <v>.</v>
      </c>
      <c r="MJ79" s="25" t="str">
        <f>IF(ISBLANK(LitRev!MJ79),".",LitRev!MJ79)</f>
        <v>.</v>
      </c>
      <c r="MK79" s="25" t="str">
        <f>IF(ISBLANK(LitRev!MK79),".",LitRev!MK79)</f>
        <v>.</v>
      </c>
      <c r="ML79" s="25" t="str">
        <f>IF(ISBLANK(LitRev!ML79),".",LitRev!ML79)</f>
        <v>.</v>
      </c>
      <c r="MM79" s="25" t="str">
        <f>IF(ISBLANK(LitRev!MM79),".",LitRev!MM79)</f>
        <v>.</v>
      </c>
      <c r="MN79" s="25" t="str">
        <f>IF(ISBLANK(LitRev!MN79),".",LitRev!MN79)</f>
        <v>.</v>
      </c>
      <c r="MO79" s="25" t="str">
        <f>IF(ISBLANK(LitRev!MO79),".",LitRev!MO79)</f>
        <v>.</v>
      </c>
      <c r="MP79" s="25" t="str">
        <f>IF(ISBLANK(LitRev!MP79),".",LitRev!MP79)</f>
        <v>.</v>
      </c>
      <c r="MQ79" s="25" t="str">
        <f>IF(ISBLANK(LitRev!MQ79),".",LitRev!MQ79)</f>
        <v>.</v>
      </c>
      <c r="MR79" s="25" t="str">
        <f>IF(ISBLANK(LitRev!MR79),".",LitRev!MR79)</f>
        <v>.</v>
      </c>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row>
    <row r="80" spans="1:483" x14ac:dyDescent="0.25">
      <c r="A80" s="47" t="s">
        <v>2567</v>
      </c>
      <c r="B80" t="s">
        <v>1930</v>
      </c>
      <c r="C80" s="25" t="str">
        <f>IF(ISBLANK(LitRev!C80),".",LitRev!C80)</f>
        <v>.</v>
      </c>
      <c r="D80" s="25" t="str">
        <f>IF(ISBLANK(LitRev!D80),".",LitRev!D80)</f>
        <v>.</v>
      </c>
      <c r="E80" s="25" t="str">
        <f>IF(ISBLANK(LitRev!E80),".",LitRev!E80)</f>
        <v>.</v>
      </c>
      <c r="F80" s="25" t="str">
        <f>IF(ISBLANK(LitRev!F80),".",LitRev!F80)</f>
        <v>.</v>
      </c>
      <c r="G80" s="25" t="str">
        <f>IF(ISBLANK(LitRev!G80),".",LitRev!G80)</f>
        <v>.</v>
      </c>
      <c r="H80" s="25" t="str">
        <f>IF(ISBLANK(LitRev!H80),".",LitRev!H80)</f>
        <v>.</v>
      </c>
      <c r="I80" s="25" t="str">
        <f>IF(ISBLANK(LitRev!I80),".",LitRev!I80)</f>
        <v>.</v>
      </c>
      <c r="J80" s="25" t="str">
        <f>IF(ISBLANK(LitRev!J80),".",LitRev!J80)</f>
        <v>.</v>
      </c>
      <c r="K80" s="25" t="str">
        <f>IF(ISBLANK(LitRev!K80),".",LitRev!K80)</f>
        <v>.</v>
      </c>
      <c r="L80" s="25" t="str">
        <f>IF(ISBLANK(LitRev!L80),".",LitRev!L80)</f>
        <v>.</v>
      </c>
      <c r="M80" s="25" t="str">
        <f>IF(ISBLANK(LitRev!M80),".",LitRev!M80)</f>
        <v>.</v>
      </c>
      <c r="N80" s="25" t="str">
        <f>IF(ISBLANK(LitRev!N80),".",LitRev!N80)</f>
        <v>.</v>
      </c>
      <c r="O80" s="25" t="str">
        <f>IF(ISBLANK(LitRev!O80),".",LitRev!O80)</f>
        <v>.</v>
      </c>
      <c r="P80" s="25" t="str">
        <f>IF(ISBLANK(LitRev!P80),".",LitRev!P80)</f>
        <v>.</v>
      </c>
      <c r="Q80" s="25" t="str">
        <f>IF(ISBLANK(LitRev!Q80),".",LitRev!Q80)</f>
        <v>.</v>
      </c>
      <c r="R80" s="25" t="str">
        <f>IF(ISBLANK(LitRev!R80),".",LitRev!R80)</f>
        <v>.</v>
      </c>
      <c r="S80" s="25" t="str">
        <f>IF(ISBLANK(LitRev!S80),".",LitRev!S80)</f>
        <v>.</v>
      </c>
      <c r="T80" s="25" t="str">
        <f>IF(ISBLANK(LitRev!T80),".",LitRev!T80)</f>
        <v>.</v>
      </c>
      <c r="U80" s="25" t="str">
        <f>IF(ISBLANK(LitRev!U80),".",LitRev!U80)</f>
        <v>.</v>
      </c>
      <c r="V80" s="25" t="str">
        <f>IF(ISBLANK(LitRev!V80),".",LitRev!V80)</f>
        <v>.</v>
      </c>
      <c r="W80" s="25" t="str">
        <f>IF(ISBLANK(LitRev!W80),".",LitRev!W80)</f>
        <v>.</v>
      </c>
      <c r="X80" s="25" t="str">
        <f>IF(ISBLANK(LitRev!X80),".",LitRev!X80)</f>
        <v>.</v>
      </c>
      <c r="Y80" s="25" t="str">
        <f>IF(ISBLANK(LitRev!Y80),".",LitRev!Y80)</f>
        <v>.</v>
      </c>
      <c r="Z80" s="25" t="str">
        <f>IF(ISBLANK(LitRev!Z80),".",LitRev!Z80)</f>
        <v>.</v>
      </c>
      <c r="AA80" s="25" t="str">
        <f>IF(ISBLANK(LitRev!AA80),".",LitRev!AA80)</f>
        <v>.</v>
      </c>
      <c r="AB80" s="25" t="str">
        <f>IF(ISBLANK(LitRev!AB80),".",LitRev!AB80)</f>
        <v>.</v>
      </c>
      <c r="AC80" s="25" t="str">
        <f>IF(ISBLANK(LitRev!AC80),".",LitRev!AC80)</f>
        <v>.</v>
      </c>
      <c r="AD80" s="25" t="str">
        <f>IF(ISBLANK(LitRev!AD80),".",LitRev!AD80)</f>
        <v>.</v>
      </c>
      <c r="AE80" s="25" t="str">
        <f>IF(ISBLANK(LitRev!AE80),".",LitRev!AE80)</f>
        <v>.</v>
      </c>
      <c r="AF80" s="25" t="str">
        <f>IF(ISBLANK(LitRev!AF80),".",LitRev!AF80)</f>
        <v>.</v>
      </c>
      <c r="AG80" s="25" t="str">
        <f>IF(ISBLANK(LitRev!AG80),".",LitRev!AG80)</f>
        <v>.</v>
      </c>
      <c r="AH80" s="25" t="str">
        <f>IF(ISBLANK(LitRev!AH80),".",LitRev!AH80)</f>
        <v>.</v>
      </c>
      <c r="AI80" s="25" t="str">
        <f>IF(ISBLANK(LitRev!AI80),".",LitRev!AI80)</f>
        <v>.</v>
      </c>
      <c r="AJ80" s="25" t="str">
        <f>IF(ISBLANK(LitRev!AJ80),".",LitRev!AJ80)</f>
        <v>.</v>
      </c>
      <c r="AK80" s="25" t="str">
        <f>IF(ISBLANK(LitRev!AK80),".",LitRev!AK80)</f>
        <v>.</v>
      </c>
      <c r="AL80" s="25" t="str">
        <f>IF(ISBLANK(LitRev!AL80),".",LitRev!AL80)</f>
        <v>.</v>
      </c>
      <c r="AM80" s="25" t="str">
        <f>IF(ISBLANK(LitRev!AM80),".",LitRev!AM80)</f>
        <v>.</v>
      </c>
      <c r="AN80" s="25" t="str">
        <f>IF(ISBLANK(LitRev!AN80),".",LitRev!AN80)</f>
        <v>.</v>
      </c>
      <c r="AO80" s="25" t="str">
        <f>IF(ISBLANK(LitRev!AO80),".",LitRev!AO80)</f>
        <v>.</v>
      </c>
      <c r="AP80" s="25" t="str">
        <f>IF(ISBLANK(LitRev!AP80),".",LitRev!AP80)</f>
        <v>.</v>
      </c>
      <c r="AQ80" s="25" t="str">
        <f>IF(ISBLANK(LitRev!AQ80),".",LitRev!AQ80)</f>
        <v>.</v>
      </c>
      <c r="AR80" s="25" t="str">
        <f>IF(ISBLANK(LitRev!AR80),".",LitRev!AR80)</f>
        <v>.</v>
      </c>
      <c r="AS80" s="25" t="str">
        <f>IF(ISBLANK(LitRev!AS80),".",LitRev!AS80)</f>
        <v>.</v>
      </c>
      <c r="AT80" s="25" t="str">
        <f>IF(ISBLANK(LitRev!AT80),".",LitRev!AT80)</f>
        <v>.</v>
      </c>
      <c r="AU80" s="25" t="str">
        <f>IF(ISBLANK(LitRev!AU80),".",LitRev!AU80)</f>
        <v>.</v>
      </c>
      <c r="AV80" s="25" t="str">
        <f>IF(ISBLANK(LitRev!AV80),".",LitRev!AV80)</f>
        <v>.</v>
      </c>
      <c r="AW80" s="25" t="str">
        <f>IF(ISBLANK(LitRev!AW80),".",LitRev!AW80)</f>
        <v>.</v>
      </c>
      <c r="AX80" s="25" t="str">
        <f>IF(ISBLANK(LitRev!AX80),".",LitRev!AX80)</f>
        <v>.</v>
      </c>
      <c r="AY80" s="25" t="str">
        <f>IF(ISBLANK(LitRev!AY80),".",LitRev!AY80)</f>
        <v>.</v>
      </c>
      <c r="AZ80" s="25" t="str">
        <f>IF(ISBLANK(LitRev!AZ80),".",LitRev!AZ80)</f>
        <v>.</v>
      </c>
      <c r="BA80" s="25" t="str">
        <f>IF(ISBLANK(LitRev!BA80),".",LitRev!BA80)</f>
        <v>.</v>
      </c>
      <c r="BB80" s="25" t="str">
        <f>IF(ISBLANK(LitRev!BB80),".",LitRev!BB80)</f>
        <v>.</v>
      </c>
      <c r="BC80" s="25" t="str">
        <f>IF(ISBLANK(LitRev!BC80),".",LitRev!BC80)</f>
        <v>.</v>
      </c>
      <c r="BD80" s="25" t="str">
        <f>IF(ISBLANK(LitRev!BD80),".",LitRev!BD80)</f>
        <v>.</v>
      </c>
      <c r="BE80" s="25" t="str">
        <f>IF(ISBLANK(LitRev!BE80),".",LitRev!BE80)</f>
        <v>.</v>
      </c>
      <c r="BF80" s="25" t="str">
        <f>IF(ISBLANK(LitRev!BF80),".",LitRev!BF80)</f>
        <v>.</v>
      </c>
      <c r="BG80" s="25">
        <f>IF(ISBLANK(LitRev!BG80),".",LitRev!BG80)</f>
        <v>-9.5652173913043481E-2</v>
      </c>
      <c r="BH80" s="25">
        <f>IF(ISBLANK(LitRev!BH80),".",LitRev!BH80)</f>
        <v>-9.5652173913043481E-2</v>
      </c>
      <c r="BI80" s="25">
        <f>IF(ISBLANK(LitRev!BI80),".",LitRev!BI80)</f>
        <v>-9.5652173913043481E-2</v>
      </c>
      <c r="BJ80" s="25" t="str">
        <f>IF(ISBLANK(LitRev!BJ80),".",LitRev!BJ80)</f>
        <v>.</v>
      </c>
      <c r="BK80" s="25" t="str">
        <f>IF(ISBLANK(LitRev!BK80),".",LitRev!BK80)</f>
        <v>.</v>
      </c>
      <c r="BL80" s="25" t="str">
        <f>IF(ISBLANK(LitRev!BL80),".",LitRev!BL80)</f>
        <v>.</v>
      </c>
      <c r="BM80" s="25" t="str">
        <f>IF(ISBLANK(LitRev!BM80),".",LitRev!BM80)</f>
        <v>.</v>
      </c>
      <c r="BN80" s="25" t="str">
        <f>IF(ISBLANK(LitRev!BN80),".",LitRev!BN80)</f>
        <v>.</v>
      </c>
      <c r="BO80" s="25" t="str">
        <f>IF(ISBLANK(LitRev!BO80),".",LitRev!BO80)</f>
        <v>.</v>
      </c>
      <c r="BP80" s="25" t="str">
        <f>IF(ISBLANK(LitRev!BP80),".",LitRev!BP80)</f>
        <v>.</v>
      </c>
      <c r="BQ80" s="25" t="str">
        <f>IF(ISBLANK(LitRev!BQ80),".",LitRev!BQ80)</f>
        <v>.</v>
      </c>
      <c r="BR80" s="25" t="str">
        <f>IF(ISBLANK(LitRev!BR80),".",LitRev!BR80)</f>
        <v>.</v>
      </c>
      <c r="BS80" s="25" t="str">
        <f>IF(ISBLANK(LitRev!BS80),".",LitRev!BS80)</f>
        <v>.</v>
      </c>
      <c r="BT80" s="25" t="str">
        <f>IF(ISBLANK(LitRev!BT80),".",LitRev!BT80)</f>
        <v>.</v>
      </c>
      <c r="BU80" s="25" t="str">
        <f>IF(ISBLANK(LitRev!BU80),".",LitRev!BU80)</f>
        <v>.</v>
      </c>
      <c r="BV80" s="25" t="str">
        <f>IF(ISBLANK(LitRev!BV80),".",LitRev!BV80)</f>
        <v>.</v>
      </c>
      <c r="BW80" s="25" t="str">
        <f>IF(ISBLANK(LitRev!BW80),".",LitRev!BW80)</f>
        <v>.</v>
      </c>
      <c r="BX80" s="25" t="str">
        <f>IF(ISBLANK(LitRev!BX80),".",LitRev!BX80)</f>
        <v>.</v>
      </c>
      <c r="BY80" s="25" t="str">
        <f>IF(ISBLANK(LitRev!BY80),".",LitRev!BY80)</f>
        <v>.</v>
      </c>
      <c r="BZ80" s="25" t="str">
        <f>IF(ISBLANK(LitRev!BZ80),".",LitRev!BZ80)</f>
        <v>.</v>
      </c>
      <c r="CA80" s="25" t="str">
        <f>IF(ISBLANK(LitRev!CA80),".",LitRev!CA80)</f>
        <v>.</v>
      </c>
      <c r="CB80" s="25" t="str">
        <f>IF(ISBLANK(LitRev!CB80),".",LitRev!CB80)</f>
        <v>.</v>
      </c>
      <c r="CC80" s="25" t="str">
        <f>IF(ISBLANK(LitRev!CC80),".",LitRev!CC80)</f>
        <v>.</v>
      </c>
      <c r="CD80" s="25" t="str">
        <f>IF(ISBLANK(LitRev!CD80),".",LitRev!CD80)</f>
        <v>.</v>
      </c>
      <c r="CE80" s="25" t="str">
        <f>IF(ISBLANK(LitRev!CE80),".",LitRev!CE80)</f>
        <v>.</v>
      </c>
      <c r="CF80" s="25" t="str">
        <f>IF(ISBLANK(LitRev!CF80),".",LitRev!CF80)</f>
        <v>.</v>
      </c>
      <c r="CG80" s="25" t="str">
        <f>IF(ISBLANK(LitRev!CG80),".",LitRev!CG80)</f>
        <v>.</v>
      </c>
      <c r="CH80" s="25" t="str">
        <f>IF(ISBLANK(LitRev!CH80),".",LitRev!CH80)</f>
        <v>.</v>
      </c>
      <c r="CI80" s="25" t="str">
        <f>IF(ISBLANK(LitRev!CI80),".",LitRev!CI80)</f>
        <v>.</v>
      </c>
      <c r="CJ80" s="25" t="str">
        <f>IF(ISBLANK(LitRev!CJ80),".",LitRev!CJ80)</f>
        <v>.</v>
      </c>
      <c r="CK80" s="25" t="str">
        <f>IF(ISBLANK(LitRev!CK80),".",LitRev!CK80)</f>
        <v>.</v>
      </c>
      <c r="CL80" s="25" t="str">
        <f>IF(ISBLANK(LitRev!CL80),".",LitRev!CL80)</f>
        <v>.</v>
      </c>
      <c r="CM80" s="25" t="str">
        <f>IF(ISBLANK(LitRev!CM80),".",LitRev!CM80)</f>
        <v>.</v>
      </c>
      <c r="CN80" s="25" t="str">
        <f>IF(ISBLANK(LitRev!CN80),".",LitRev!CN80)</f>
        <v>.</v>
      </c>
      <c r="CO80" s="25" t="str">
        <f>IF(ISBLANK(LitRev!CO80),".",LitRev!CO80)</f>
        <v>.</v>
      </c>
      <c r="CP80" s="25" t="str">
        <f>IF(ISBLANK(LitRev!CP80),".",LitRev!CP80)</f>
        <v>.</v>
      </c>
      <c r="CQ80" s="25" t="str">
        <f>IF(ISBLANK(LitRev!CQ80),".",LitRev!CQ80)</f>
        <v>.</v>
      </c>
      <c r="CR80" s="25" t="str">
        <f>IF(ISBLANK(LitRev!CR80),".",LitRev!CR80)</f>
        <v>.</v>
      </c>
      <c r="CS80" s="25" t="str">
        <f>IF(ISBLANK(LitRev!CS80),".",LitRev!CS80)</f>
        <v>.</v>
      </c>
      <c r="CT80" s="25" t="str">
        <f>IF(ISBLANK(LitRev!CT80),".",LitRev!CT80)</f>
        <v>.</v>
      </c>
      <c r="CU80" s="25" t="str">
        <f>IF(ISBLANK(LitRev!CU80),".",LitRev!CU80)</f>
        <v>.</v>
      </c>
      <c r="CV80" s="25" t="str">
        <f>IF(ISBLANK(LitRev!CV80),".",LitRev!CV80)</f>
        <v>.</v>
      </c>
      <c r="CW80" s="25" t="str">
        <f>IF(ISBLANK(LitRev!CW80),".",LitRev!CW80)</f>
        <v>.</v>
      </c>
      <c r="CX80" s="25" t="str">
        <f>IF(ISBLANK(LitRev!CX80),".",LitRev!CX80)</f>
        <v>.</v>
      </c>
      <c r="CY80" s="25" t="str">
        <f>IF(ISBLANK(LitRev!CY80),".",LitRev!CY80)</f>
        <v>.</v>
      </c>
      <c r="CZ80" s="25" t="str">
        <f>IF(ISBLANK(LitRev!CZ80),".",LitRev!CZ80)</f>
        <v>.</v>
      </c>
      <c r="DA80" s="25" t="str">
        <f>IF(ISBLANK(LitRev!DA80),".",LitRev!DA80)</f>
        <v>.</v>
      </c>
      <c r="DB80" s="25" t="str">
        <f>IF(ISBLANK(LitRev!DB80),".",LitRev!DB80)</f>
        <v>.</v>
      </c>
      <c r="DC80" s="25" t="str">
        <f>IF(ISBLANK(LitRev!DC80),".",LitRev!DC80)</f>
        <v>.</v>
      </c>
      <c r="DD80" s="25" t="str">
        <f>IF(ISBLANK(LitRev!DD80),".",LitRev!DD80)</f>
        <v>.</v>
      </c>
      <c r="DE80" s="25" t="str">
        <f>IF(ISBLANK(LitRev!DE80),".",LitRev!DE80)</f>
        <v>.</v>
      </c>
      <c r="DF80" s="25" t="str">
        <f>IF(ISBLANK(LitRev!DF80),".",LitRev!DF80)</f>
        <v>.</v>
      </c>
      <c r="DG80" s="25" t="str">
        <f>IF(ISBLANK(LitRev!DG80),".",LitRev!DG80)</f>
        <v>.</v>
      </c>
      <c r="DH80" s="25" t="str">
        <f>IF(ISBLANK(LitRev!DH80),".",LitRev!DH80)</f>
        <v>.</v>
      </c>
      <c r="DI80" s="25" t="str">
        <f>IF(ISBLANK(LitRev!DI80),".",LitRev!DI80)</f>
        <v>.</v>
      </c>
      <c r="DJ80" s="25" t="str">
        <f>IF(ISBLANK(LitRev!DJ80),".",LitRev!DJ80)</f>
        <v>.</v>
      </c>
      <c r="DK80" s="25" t="str">
        <f>IF(ISBLANK(LitRev!DK80),".",LitRev!DK80)</f>
        <v>.</v>
      </c>
      <c r="DL80" s="25" t="str">
        <f>IF(ISBLANK(LitRev!DL80),".",LitRev!DL80)</f>
        <v>.</v>
      </c>
      <c r="DM80" s="25" t="str">
        <f>IF(ISBLANK(LitRev!DM80),".",LitRev!DM80)</f>
        <v>.</v>
      </c>
      <c r="DN80" s="25" t="str">
        <f>IF(ISBLANK(LitRev!DN80),".",LitRev!DN80)</f>
        <v>.</v>
      </c>
      <c r="DO80" s="25" t="str">
        <f>IF(ISBLANK(LitRev!DO80),".",LitRev!DO80)</f>
        <v>.</v>
      </c>
      <c r="DP80" s="25" t="str">
        <f>IF(ISBLANK(LitRev!DP80),".",LitRev!DP80)</f>
        <v>.</v>
      </c>
      <c r="DQ80" s="25" t="str">
        <f>IF(ISBLANK(LitRev!DQ80),".",LitRev!DQ80)</f>
        <v>.</v>
      </c>
      <c r="DR80" s="25" t="str">
        <f>IF(ISBLANK(LitRev!DR80),".",LitRev!DR80)</f>
        <v>.</v>
      </c>
      <c r="DS80" s="25" t="str">
        <f>IF(ISBLANK(LitRev!DS80),".",LitRev!DS80)</f>
        <v>.</v>
      </c>
      <c r="DT80" s="25" t="str">
        <f>IF(ISBLANK(LitRev!DT80),".",LitRev!DT80)</f>
        <v>.</v>
      </c>
      <c r="DU80" s="25" t="str">
        <f>IF(ISBLANK(LitRev!DU80),".",LitRev!DU80)</f>
        <v>.</v>
      </c>
      <c r="DV80" s="25" t="str">
        <f>IF(ISBLANK(LitRev!DV80),".",LitRev!DV80)</f>
        <v>.</v>
      </c>
      <c r="DW80" s="25" t="str">
        <f>IF(ISBLANK(LitRev!DW80),".",LitRev!DW80)</f>
        <v>.</v>
      </c>
      <c r="DX80" s="25" t="str">
        <f>IF(ISBLANK(LitRev!DX80),".",LitRev!DX80)</f>
        <v>.</v>
      </c>
      <c r="DY80" s="25" t="str">
        <f>IF(ISBLANK(LitRev!DY80),".",LitRev!DY80)</f>
        <v>.</v>
      </c>
      <c r="DZ80" s="25" t="str">
        <f>IF(ISBLANK(LitRev!DZ80),".",LitRev!DZ80)</f>
        <v>.</v>
      </c>
      <c r="EA80" s="25" t="str">
        <f>IF(ISBLANK(LitRev!EA80),".",LitRev!EA80)</f>
        <v>.</v>
      </c>
      <c r="EB80" s="25" t="str">
        <f>IF(ISBLANK(LitRev!EB80),".",LitRev!EB80)</f>
        <v>.</v>
      </c>
      <c r="EC80" s="25" t="str">
        <f>IF(ISBLANK(LitRev!EC80),".",LitRev!EC80)</f>
        <v>.</v>
      </c>
      <c r="ED80" s="25" t="str">
        <f>IF(ISBLANK(LitRev!ED80),".",LitRev!ED80)</f>
        <v>.</v>
      </c>
      <c r="EE80" s="25" t="str">
        <f>IF(ISBLANK(LitRev!EE80),".",LitRev!EE80)</f>
        <v>.</v>
      </c>
      <c r="EF80" s="25" t="str">
        <f>IF(ISBLANK(LitRev!EF80),".",LitRev!EF80)</f>
        <v>.</v>
      </c>
      <c r="EG80" s="25" t="str">
        <f>IF(ISBLANK(LitRev!EG80),".",LitRev!EG80)</f>
        <v>.</v>
      </c>
      <c r="EH80" s="25" t="str">
        <f>IF(ISBLANK(LitRev!EH80),".",LitRev!EH80)</f>
        <v>.</v>
      </c>
      <c r="EI80" s="25" t="str">
        <f>IF(ISBLANK(LitRev!EI80),".",LitRev!EI80)</f>
        <v>.</v>
      </c>
      <c r="EJ80" s="25" t="str">
        <f>IF(ISBLANK(LitRev!EJ80),".",LitRev!EJ80)</f>
        <v>.</v>
      </c>
      <c r="EK80" s="25" t="str">
        <f>IF(ISBLANK(LitRev!EK80),".",LitRev!EK80)</f>
        <v>.</v>
      </c>
      <c r="EL80" s="25" t="str">
        <f>IF(ISBLANK(LitRev!EL80),".",LitRev!EL80)</f>
        <v>.</v>
      </c>
      <c r="EM80" s="25" t="str">
        <f>IF(ISBLANK(LitRev!EM80),".",LitRev!EM80)</f>
        <v>.</v>
      </c>
      <c r="EN80" s="25" t="str">
        <f>IF(ISBLANK(LitRev!EN80),".",LitRev!EN80)</f>
        <v>.</v>
      </c>
      <c r="EO80" s="25" t="str">
        <f>IF(ISBLANK(LitRev!EO80),".",LitRev!EO80)</f>
        <v>.</v>
      </c>
      <c r="EP80" s="25" t="str">
        <f>IF(ISBLANK(LitRev!EP80),".",LitRev!EP80)</f>
        <v>.</v>
      </c>
      <c r="EQ80" s="25" t="str">
        <f>IF(ISBLANK(LitRev!EQ80),".",LitRev!EQ80)</f>
        <v>.</v>
      </c>
      <c r="ER80" s="25" t="str">
        <f>IF(ISBLANK(LitRev!ER80),".",LitRev!ER80)</f>
        <v>.</v>
      </c>
      <c r="ES80" s="25" t="str">
        <f>IF(ISBLANK(LitRev!ES80),".",LitRev!ES80)</f>
        <v>.</v>
      </c>
      <c r="ET80" s="25" t="str">
        <f>IF(ISBLANK(LitRev!ET80),".",LitRev!ET80)</f>
        <v>.</v>
      </c>
      <c r="EU80" s="25" t="str">
        <f>IF(ISBLANK(LitRev!EU80),".",LitRev!EU80)</f>
        <v>.</v>
      </c>
      <c r="EV80" s="25" t="str">
        <f>IF(ISBLANK(LitRev!EV80),".",LitRev!EV80)</f>
        <v>.</v>
      </c>
      <c r="EW80" s="25" t="str">
        <f>IF(ISBLANK(LitRev!EW80),".",LitRev!EW80)</f>
        <v>.</v>
      </c>
      <c r="EX80" s="25" t="str">
        <f>IF(ISBLANK(LitRev!EX80),".",LitRev!EX80)</f>
        <v>.</v>
      </c>
      <c r="EY80" s="25" t="str">
        <f>IF(ISBLANK(LitRev!EY80),".",LitRev!EY80)</f>
        <v>.</v>
      </c>
      <c r="EZ80" s="25" t="str">
        <f>IF(ISBLANK(LitRev!EZ80),".",LitRev!EZ80)</f>
        <v>.</v>
      </c>
      <c r="FA80" s="25" t="str">
        <f>IF(ISBLANK(LitRev!FA80),".",LitRev!FA80)</f>
        <v>.</v>
      </c>
      <c r="FB80" s="25" t="str">
        <f>IF(ISBLANK(LitRev!FB80),".",LitRev!FB80)</f>
        <v>.</v>
      </c>
      <c r="FC80" s="25" t="str">
        <f>IF(ISBLANK(LitRev!FC80),".",LitRev!FC80)</f>
        <v>.</v>
      </c>
      <c r="FD80" s="25" t="str">
        <f>IF(ISBLANK(LitRev!FD80),".",LitRev!FD80)</f>
        <v>.</v>
      </c>
      <c r="FE80" s="25" t="str">
        <f>IF(ISBLANK(LitRev!FE80),".",LitRev!FE80)</f>
        <v>.</v>
      </c>
      <c r="FF80" s="25" t="str">
        <f>IF(ISBLANK(LitRev!FF80),".",LitRev!FF80)</f>
        <v>.</v>
      </c>
      <c r="FG80" s="25" t="str">
        <f>IF(ISBLANK(LitRev!FG80),".",LitRev!FG80)</f>
        <v>.</v>
      </c>
      <c r="FH80" s="25" t="str">
        <f>IF(ISBLANK(LitRev!FH80),".",LitRev!FH80)</f>
        <v>.</v>
      </c>
      <c r="FI80" s="25" t="str">
        <f>IF(ISBLANK(LitRev!FI80),".",LitRev!FI80)</f>
        <v>.</v>
      </c>
      <c r="FJ80" s="25" t="str">
        <f>IF(ISBLANK(LitRev!FJ80),".",LitRev!FJ80)</f>
        <v>.</v>
      </c>
      <c r="FK80" s="25" t="str">
        <f>IF(ISBLANK(LitRev!FK80),".",LitRev!FK80)</f>
        <v>.</v>
      </c>
      <c r="FL80" s="25" t="str">
        <f>IF(ISBLANK(LitRev!FL80),".",LitRev!FL80)</f>
        <v>.</v>
      </c>
      <c r="FM80" s="25" t="str">
        <f>IF(ISBLANK(LitRev!FM80),".",LitRev!FM80)</f>
        <v>.</v>
      </c>
      <c r="FN80" s="25" t="str">
        <f>IF(ISBLANK(LitRev!FN80),".",LitRev!FN80)</f>
        <v>.</v>
      </c>
      <c r="FO80" s="25" t="str">
        <f>IF(ISBLANK(LitRev!FO80),".",LitRev!FO80)</f>
        <v>.</v>
      </c>
      <c r="FP80" s="25" t="str">
        <f>IF(ISBLANK(LitRev!FP80),".",LitRev!FP80)</f>
        <v>.</v>
      </c>
      <c r="FQ80" s="25" t="str">
        <f>IF(ISBLANK(LitRev!FQ80),".",LitRev!FQ80)</f>
        <v>.</v>
      </c>
      <c r="FR80" s="25" t="str">
        <f>IF(ISBLANK(LitRev!FR80),".",LitRev!FR80)</f>
        <v>.</v>
      </c>
      <c r="FS80" s="25" t="str">
        <f>IF(ISBLANK(LitRev!FS80),".",LitRev!FS80)</f>
        <v>.</v>
      </c>
      <c r="FT80" s="25" t="str">
        <f>IF(ISBLANK(LitRev!FT80),".",LitRev!FT80)</f>
        <v>.</v>
      </c>
      <c r="FU80" s="25" t="str">
        <f>IF(ISBLANK(LitRev!FU80),".",LitRev!FU80)</f>
        <v>.</v>
      </c>
      <c r="FV80" s="25" t="str">
        <f>IF(ISBLANK(LitRev!FV80),".",LitRev!FV80)</f>
        <v>.</v>
      </c>
      <c r="FW80" s="25" t="str">
        <f>IF(ISBLANK(LitRev!FW80),".",LitRev!FW80)</f>
        <v>.</v>
      </c>
      <c r="FX80" s="25" t="str">
        <f>IF(ISBLANK(LitRev!FX80),".",LitRev!FX80)</f>
        <v>.</v>
      </c>
      <c r="FY80" s="25" t="str">
        <f>IF(ISBLANK(LitRev!FY80),".",LitRev!FY80)</f>
        <v>.</v>
      </c>
      <c r="FZ80" s="25" t="str">
        <f>IF(ISBLANK(LitRev!FZ80),".",LitRev!FZ80)</f>
        <v>.</v>
      </c>
      <c r="GA80" s="25" t="str">
        <f>IF(ISBLANK(LitRev!GA80),".",LitRev!GA80)</f>
        <v>.</v>
      </c>
      <c r="GB80" s="25" t="str">
        <f>IF(ISBLANK(LitRev!GB80),".",LitRev!GB80)</f>
        <v>.</v>
      </c>
      <c r="GC80" s="25" t="str">
        <f>IF(ISBLANK(LitRev!GC80),".",LitRev!GC80)</f>
        <v>.</v>
      </c>
      <c r="GD80" s="25" t="str">
        <f>IF(ISBLANK(LitRev!GD80),".",LitRev!GD80)</f>
        <v>.</v>
      </c>
      <c r="GE80" s="25" t="str">
        <f>IF(ISBLANK(LitRev!GE80),".",LitRev!GE80)</f>
        <v>.</v>
      </c>
      <c r="GF80" s="25" t="str">
        <f>IF(ISBLANK(LitRev!GF80),".",LitRev!GF80)</f>
        <v>.</v>
      </c>
      <c r="GG80" s="25" t="str">
        <f>IF(ISBLANK(LitRev!GG80),".",LitRev!GG80)</f>
        <v>.</v>
      </c>
      <c r="GH80" s="25" t="str">
        <f>IF(ISBLANK(LitRev!GH80),".",LitRev!GH80)</f>
        <v>.</v>
      </c>
      <c r="GI80" s="25" t="str">
        <f>IF(ISBLANK(LitRev!GI80),".",LitRev!GI80)</f>
        <v>.</v>
      </c>
      <c r="GJ80" s="25" t="str">
        <f>IF(ISBLANK(LitRev!GJ80),".",LitRev!GJ80)</f>
        <v>.</v>
      </c>
      <c r="GK80" s="25" t="str">
        <f>IF(ISBLANK(LitRev!GK80),".",LitRev!GK80)</f>
        <v>.</v>
      </c>
      <c r="GL80" s="25" t="str">
        <f>IF(ISBLANK(LitRev!GL80),".",LitRev!GL80)</f>
        <v>.</v>
      </c>
      <c r="GM80" s="25" t="str">
        <f>IF(ISBLANK(LitRev!GM80),".",LitRev!GM80)</f>
        <v>.</v>
      </c>
      <c r="GN80" s="25" t="str">
        <f>IF(ISBLANK(LitRev!GN80),".",LitRev!GN80)</f>
        <v>.</v>
      </c>
      <c r="GO80" s="25" t="str">
        <f>IF(ISBLANK(LitRev!GO80),".",LitRev!GO80)</f>
        <v>.</v>
      </c>
      <c r="GP80" s="25" t="str">
        <f>IF(ISBLANK(LitRev!GP80),".",LitRev!GP80)</f>
        <v>.</v>
      </c>
      <c r="GQ80" s="25" t="str">
        <f>IF(ISBLANK(LitRev!GQ80),".",LitRev!GQ80)</f>
        <v>.</v>
      </c>
      <c r="GR80" s="25" t="str">
        <f>IF(ISBLANK(LitRev!GR80),".",LitRev!GR80)</f>
        <v>.</v>
      </c>
      <c r="GS80" s="25" t="str">
        <f>IF(ISBLANK(LitRev!GS80),".",LitRev!GS80)</f>
        <v>.</v>
      </c>
      <c r="GT80" s="25" t="str">
        <f>IF(ISBLANK(LitRev!GT80),".",LitRev!GT80)</f>
        <v>.</v>
      </c>
      <c r="GU80" s="25" t="str">
        <f>IF(ISBLANK(LitRev!GU80),".",LitRev!GU80)</f>
        <v>.</v>
      </c>
      <c r="GV80" s="25" t="str">
        <f>IF(ISBLANK(LitRev!GV80),".",LitRev!GV80)</f>
        <v>.</v>
      </c>
      <c r="GW80" s="25" t="str">
        <f>IF(ISBLANK(LitRev!GW80),".",LitRev!GW80)</f>
        <v>.</v>
      </c>
      <c r="GX80" s="25" t="str">
        <f>IF(ISBLANK(LitRev!GX80),".",LitRev!GX80)</f>
        <v>.</v>
      </c>
      <c r="GY80" s="25" t="str">
        <f>IF(ISBLANK(LitRev!GY80),".",LitRev!GY80)</f>
        <v>.</v>
      </c>
      <c r="GZ80" s="25" t="str">
        <f>IF(ISBLANK(LitRev!GZ80),".",LitRev!GZ80)</f>
        <v>.</v>
      </c>
      <c r="HA80" s="25" t="str">
        <f>IF(ISBLANK(LitRev!HA80),".",LitRev!HA80)</f>
        <v>.</v>
      </c>
      <c r="HB80" s="25" t="str">
        <f>IF(ISBLANK(LitRev!HB80),".",LitRev!HB80)</f>
        <v>.</v>
      </c>
      <c r="HC80" s="25" t="str">
        <f>IF(ISBLANK(LitRev!HC80),".",LitRev!HC80)</f>
        <v>.</v>
      </c>
      <c r="HD80" s="25" t="str">
        <f>IF(ISBLANK(LitRev!HD80),".",LitRev!HD80)</f>
        <v>.</v>
      </c>
      <c r="HE80" s="25" t="str">
        <f>IF(ISBLANK(LitRev!HE80),".",LitRev!HE80)</f>
        <v>.</v>
      </c>
      <c r="HF80" s="25" t="str">
        <f>IF(ISBLANK(LitRev!HF80),".",LitRev!HF80)</f>
        <v>.</v>
      </c>
      <c r="HG80" s="25" t="str">
        <f>IF(ISBLANK(LitRev!HG80),".",LitRev!HG80)</f>
        <v>.</v>
      </c>
      <c r="HH80" s="25" t="str">
        <f>IF(ISBLANK(LitRev!HH80),".",LitRev!HH80)</f>
        <v>.</v>
      </c>
      <c r="HI80" s="25" t="str">
        <f>IF(ISBLANK(LitRev!HI80),".",LitRev!HI80)</f>
        <v>.</v>
      </c>
      <c r="HJ80" s="25" t="str">
        <f>IF(ISBLANK(LitRev!HJ80),".",LitRev!HJ80)</f>
        <v>.</v>
      </c>
      <c r="HK80" s="25" t="str">
        <f>IF(ISBLANK(LitRev!HK80),".",LitRev!HK80)</f>
        <v>.</v>
      </c>
      <c r="HL80" s="25" t="str">
        <f>IF(ISBLANK(LitRev!HL80),".",LitRev!HL80)</f>
        <v>.</v>
      </c>
      <c r="HM80" s="25" t="str">
        <f>IF(ISBLANK(LitRev!HM80),".",LitRev!HM80)</f>
        <v>.</v>
      </c>
      <c r="HN80" s="25" t="str">
        <f>IF(ISBLANK(LitRev!HN80),".",LitRev!HN80)</f>
        <v>.</v>
      </c>
      <c r="HO80" s="25" t="str">
        <f>IF(ISBLANK(LitRev!HO80),".",LitRev!HO80)</f>
        <v>.</v>
      </c>
      <c r="HP80" s="25" t="str">
        <f>IF(ISBLANK(LitRev!HP80),".",LitRev!HP80)</f>
        <v>.</v>
      </c>
      <c r="HQ80" s="25" t="str">
        <f>IF(ISBLANK(LitRev!HQ80),".",LitRev!HQ80)</f>
        <v>.</v>
      </c>
      <c r="HR80" s="25" t="str">
        <f>IF(ISBLANK(LitRev!HR80),".",LitRev!HR80)</f>
        <v>.</v>
      </c>
      <c r="HS80" s="25" t="str">
        <f>IF(ISBLANK(LitRev!HS80),".",LitRev!HS80)</f>
        <v>.</v>
      </c>
      <c r="HT80" s="25" t="str">
        <f>IF(ISBLANK(LitRev!HT80),".",LitRev!HT80)</f>
        <v>.</v>
      </c>
      <c r="HU80" s="25" t="str">
        <f>IF(ISBLANK(LitRev!HU80),".",LitRev!HU80)</f>
        <v>.</v>
      </c>
      <c r="HV80" s="25" t="str">
        <f>IF(ISBLANK(LitRev!HV80),".",LitRev!HV80)</f>
        <v>.</v>
      </c>
      <c r="HW80" s="25" t="str">
        <f>IF(ISBLANK(LitRev!HW80),".",LitRev!HW80)</f>
        <v>.</v>
      </c>
      <c r="HX80" s="25" t="str">
        <f>IF(ISBLANK(LitRev!HX80),".",LitRev!HX80)</f>
        <v>.</v>
      </c>
      <c r="HY80" s="25" t="str">
        <f>IF(ISBLANK(LitRev!HY80),".",LitRev!HY80)</f>
        <v>.</v>
      </c>
      <c r="HZ80" s="25" t="str">
        <f>IF(ISBLANK(LitRev!HZ80),".",LitRev!HZ80)</f>
        <v>.</v>
      </c>
      <c r="IA80" s="25" t="str">
        <f>IF(ISBLANK(LitRev!IA80),".",LitRev!IA80)</f>
        <v>.</v>
      </c>
      <c r="IB80" s="25" t="str">
        <f>IF(ISBLANK(LitRev!IB80),".",LitRev!IB80)</f>
        <v>.</v>
      </c>
      <c r="IC80" s="25" t="str">
        <f>IF(ISBLANK(LitRev!IC80),".",LitRev!IC80)</f>
        <v>.</v>
      </c>
      <c r="ID80" s="25" t="str">
        <f>IF(ISBLANK(LitRev!ID80),".",LitRev!ID80)</f>
        <v>.</v>
      </c>
      <c r="IE80" s="25" t="str">
        <f>IF(ISBLANK(LitRev!IE80),".",LitRev!IE80)</f>
        <v>.</v>
      </c>
      <c r="IF80" s="25" t="str">
        <f>IF(ISBLANK(LitRev!IF80),".",LitRev!IF80)</f>
        <v>.</v>
      </c>
      <c r="IG80" s="25" t="str">
        <f>IF(ISBLANK(LitRev!IG80),".",LitRev!IG80)</f>
        <v>.</v>
      </c>
      <c r="IH80" s="25" t="str">
        <f>IF(ISBLANK(LitRev!IH80),".",LitRev!IH80)</f>
        <v>.</v>
      </c>
      <c r="II80" s="25" t="str">
        <f>IF(ISBLANK(LitRev!II80),".",LitRev!II80)</f>
        <v>.</v>
      </c>
      <c r="IJ80" s="25" t="str">
        <f>IF(ISBLANK(LitRev!IJ80),".",LitRev!IJ80)</f>
        <v>.</v>
      </c>
      <c r="IK80" s="25" t="str">
        <f>IF(ISBLANK(LitRev!IK80),".",LitRev!IK80)</f>
        <v>.</v>
      </c>
      <c r="IL80" s="25" t="str">
        <f>IF(ISBLANK(LitRev!IL80),".",LitRev!IL80)</f>
        <v>.</v>
      </c>
      <c r="IM80" s="25" t="str">
        <f>IF(ISBLANK(LitRev!IM80),".",LitRev!IM80)</f>
        <v>.</v>
      </c>
      <c r="IN80" s="25" t="str">
        <f>IF(ISBLANK(LitRev!IN80),".",LitRev!IN80)</f>
        <v>.</v>
      </c>
      <c r="IO80" s="25" t="str">
        <f>IF(ISBLANK(LitRev!IO80),".",LitRev!IO80)</f>
        <v>.</v>
      </c>
      <c r="IP80" s="25" t="str">
        <f>IF(ISBLANK(LitRev!IP80),".",LitRev!IP80)</f>
        <v>.</v>
      </c>
      <c r="IQ80" s="25" t="str">
        <f>IF(ISBLANK(LitRev!IQ80),".",LitRev!IQ80)</f>
        <v>.</v>
      </c>
      <c r="IR80" s="25" t="str">
        <f>IF(ISBLANK(LitRev!IR80),".",LitRev!IR80)</f>
        <v>.</v>
      </c>
      <c r="IS80" s="25" t="str">
        <f>IF(ISBLANK(LitRev!IS80),".",LitRev!IS80)</f>
        <v>.</v>
      </c>
      <c r="IT80" s="25" t="str">
        <f>IF(ISBLANK(LitRev!IT80),".",LitRev!IT80)</f>
        <v>.</v>
      </c>
      <c r="IU80" s="25" t="str">
        <f>IF(ISBLANK(LitRev!IU80),".",LitRev!IU80)</f>
        <v>.</v>
      </c>
      <c r="IV80" s="25" t="str">
        <f>IF(ISBLANK(LitRev!IV80),".",LitRev!IV80)</f>
        <v>.</v>
      </c>
      <c r="IW80" s="25" t="str">
        <f>IF(ISBLANK(LitRev!IW80),".",LitRev!IW80)</f>
        <v>.</v>
      </c>
      <c r="IX80" s="25" t="str">
        <f>IF(ISBLANK(LitRev!IX80),".",LitRev!IX80)</f>
        <v>.</v>
      </c>
      <c r="IY80" s="25" t="str">
        <f>IF(ISBLANK(LitRev!IY80),".",LitRev!IY80)</f>
        <v>.</v>
      </c>
      <c r="IZ80" s="25" t="str">
        <f>IF(ISBLANK(LitRev!IZ80),".",LitRev!IZ80)</f>
        <v>.</v>
      </c>
      <c r="JA80" s="25" t="str">
        <f>IF(ISBLANK(LitRev!JA80),".",LitRev!JA80)</f>
        <v>.</v>
      </c>
      <c r="JB80" s="25" t="str">
        <f>IF(ISBLANK(LitRev!JB80),".",LitRev!JB80)</f>
        <v>.</v>
      </c>
      <c r="JC80" s="25" t="str">
        <f>IF(ISBLANK(LitRev!JC80),".",LitRev!JC80)</f>
        <v>.</v>
      </c>
      <c r="JD80" s="25" t="str">
        <f>IF(ISBLANK(LitRev!JD80),".",LitRev!JD80)</f>
        <v>.</v>
      </c>
      <c r="JE80" s="25" t="str">
        <f>IF(ISBLANK(LitRev!JE80),".",LitRev!JE80)</f>
        <v>.</v>
      </c>
      <c r="JF80" s="25" t="str">
        <f>IF(ISBLANK(LitRev!JF80),".",LitRev!JF80)</f>
        <v>.</v>
      </c>
      <c r="JG80" s="25" t="str">
        <f>IF(ISBLANK(LitRev!JG80),".",LitRev!JG80)</f>
        <v>.</v>
      </c>
      <c r="JH80" s="25" t="str">
        <f>IF(ISBLANK(LitRev!JH80),".",LitRev!JH80)</f>
        <v>.</v>
      </c>
      <c r="JI80" s="25" t="str">
        <f>IF(ISBLANK(LitRev!JI80),".",LitRev!JI80)</f>
        <v>.</v>
      </c>
      <c r="JJ80" s="25" t="str">
        <f>IF(ISBLANK(LitRev!JJ80),".",LitRev!JJ80)</f>
        <v>.</v>
      </c>
      <c r="JK80" s="25" t="str">
        <f>IF(ISBLANK(LitRev!JK80),".",LitRev!JK80)</f>
        <v>.</v>
      </c>
      <c r="JL80" s="25" t="str">
        <f>IF(ISBLANK(LitRev!JL80),".",LitRev!JL80)</f>
        <v>.</v>
      </c>
      <c r="JM80" s="25" t="str">
        <f>IF(ISBLANK(LitRev!JM80),".",LitRev!JM80)</f>
        <v>.</v>
      </c>
      <c r="JN80" s="25" t="str">
        <f>IF(ISBLANK(LitRev!JN80),".",LitRev!JN80)</f>
        <v>.</v>
      </c>
      <c r="JO80" s="25" t="str">
        <f>IF(ISBLANK(LitRev!JO80),".",LitRev!JO80)</f>
        <v>.</v>
      </c>
      <c r="JP80" s="25" t="str">
        <f>IF(ISBLANK(LitRev!JP80),".",LitRev!JP80)</f>
        <v>.</v>
      </c>
      <c r="JQ80" s="25" t="str">
        <f>IF(ISBLANK(LitRev!JQ80),".",LitRev!JQ80)</f>
        <v>.</v>
      </c>
      <c r="JR80" s="25" t="str">
        <f>IF(ISBLANK(LitRev!JR80),".",LitRev!JR80)</f>
        <v>.</v>
      </c>
      <c r="JS80" s="25" t="str">
        <f>IF(ISBLANK(LitRev!JS80),".",LitRev!JS80)</f>
        <v>.</v>
      </c>
      <c r="JT80" s="25" t="str">
        <f>IF(ISBLANK(LitRev!JT80),".",LitRev!JT80)</f>
        <v>.</v>
      </c>
      <c r="JU80" s="25" t="str">
        <f>IF(ISBLANK(LitRev!JU80),".",LitRev!JU80)</f>
        <v>.</v>
      </c>
      <c r="JV80" s="25" t="str">
        <f>IF(ISBLANK(LitRev!JV80),".",LitRev!JV80)</f>
        <v>.</v>
      </c>
      <c r="JW80" s="25" t="str">
        <f>IF(ISBLANK(LitRev!JW80),".",LitRev!JW80)</f>
        <v>.</v>
      </c>
      <c r="JX80" s="25" t="str">
        <f>IF(ISBLANK(LitRev!JX80),".",LitRev!JX80)</f>
        <v>.</v>
      </c>
      <c r="JY80" s="25" t="str">
        <f>IF(ISBLANK(LitRev!JY80),".",LitRev!JY80)</f>
        <v>.</v>
      </c>
      <c r="JZ80" s="25" t="str">
        <f>IF(ISBLANK(LitRev!JZ80),".",LitRev!JZ80)</f>
        <v>.</v>
      </c>
      <c r="KA80" s="25" t="str">
        <f>IF(ISBLANK(LitRev!KA80),".",LitRev!KA80)</f>
        <v>.</v>
      </c>
      <c r="KB80" s="25" t="str">
        <f>IF(ISBLANK(LitRev!KB80),".",LitRev!KB80)</f>
        <v>.</v>
      </c>
      <c r="KC80" s="25" t="str">
        <f>IF(ISBLANK(LitRev!KC80),".",LitRev!KC80)</f>
        <v>.</v>
      </c>
      <c r="KD80" s="25" t="str">
        <f>IF(ISBLANK(LitRev!KD80),".",LitRev!KD80)</f>
        <v>.</v>
      </c>
      <c r="KE80" s="25" t="str">
        <f>IF(ISBLANK(LitRev!KE80),".",LitRev!KE80)</f>
        <v>.</v>
      </c>
      <c r="KF80" s="25" t="str">
        <f>IF(ISBLANK(LitRev!KF80),".",LitRev!KF80)</f>
        <v>.</v>
      </c>
      <c r="KG80" s="25" t="str">
        <f>IF(ISBLANK(LitRev!KG80),".",LitRev!KG80)</f>
        <v>.</v>
      </c>
      <c r="KH80" s="25" t="str">
        <f>IF(ISBLANK(LitRev!KH80),".",LitRev!KH80)</f>
        <v>.</v>
      </c>
      <c r="KI80" s="25" t="str">
        <f>IF(ISBLANK(LitRev!KI80),".",LitRev!KI80)</f>
        <v>.</v>
      </c>
      <c r="KJ80" s="25" t="str">
        <f>IF(ISBLANK(LitRev!KJ80),".",LitRev!KJ80)</f>
        <v>.</v>
      </c>
      <c r="KK80" s="25" t="str">
        <f>IF(ISBLANK(LitRev!KK80),".",LitRev!KK80)</f>
        <v>.</v>
      </c>
      <c r="KL80" s="25" t="str">
        <f>IF(ISBLANK(LitRev!KL80),".",LitRev!KL80)</f>
        <v>.</v>
      </c>
      <c r="KM80" s="25" t="str">
        <f>IF(ISBLANK(LitRev!KM80),".",LitRev!KM80)</f>
        <v>.</v>
      </c>
      <c r="KN80" s="25" t="str">
        <f>IF(ISBLANK(LitRev!KN80),".",LitRev!KN80)</f>
        <v>.</v>
      </c>
      <c r="KO80" s="25" t="str">
        <f>IF(ISBLANK(LitRev!KO80),".",LitRev!KO80)</f>
        <v>.</v>
      </c>
      <c r="KP80" s="25" t="str">
        <f>IF(ISBLANK(LitRev!KP80),".",LitRev!KP80)</f>
        <v>.</v>
      </c>
      <c r="KQ80" s="25" t="str">
        <f>IF(ISBLANK(LitRev!KQ80),".",LitRev!KQ80)</f>
        <v>.</v>
      </c>
      <c r="KR80" s="25" t="str">
        <f>IF(ISBLANK(LitRev!KR80),".",LitRev!KR80)</f>
        <v>.</v>
      </c>
      <c r="KS80" s="25" t="str">
        <f>IF(ISBLANK(LitRev!KS80),".",LitRev!KS80)</f>
        <v>.</v>
      </c>
      <c r="KT80" s="25" t="str">
        <f>IF(ISBLANK(LitRev!KT80),".",LitRev!KT80)</f>
        <v>.</v>
      </c>
      <c r="KU80" s="25" t="str">
        <f>IF(ISBLANK(LitRev!KU80),".",LitRev!KU80)</f>
        <v>.</v>
      </c>
      <c r="KV80" s="25" t="str">
        <f>IF(ISBLANK(LitRev!KV80),".",LitRev!KV80)</f>
        <v>.</v>
      </c>
      <c r="KW80" s="25" t="str">
        <f>IF(ISBLANK(LitRev!KW80),".",LitRev!KW80)</f>
        <v>.</v>
      </c>
      <c r="KX80" s="25" t="str">
        <f>IF(ISBLANK(LitRev!KX80),".",LitRev!KX80)</f>
        <v>.</v>
      </c>
      <c r="KY80" s="25" t="str">
        <f>IF(ISBLANK(LitRev!KY80),".",LitRev!KY80)</f>
        <v>.</v>
      </c>
      <c r="KZ80" s="25" t="str">
        <f>IF(ISBLANK(LitRev!KZ80),".",LitRev!KZ80)</f>
        <v>.</v>
      </c>
      <c r="LA80" s="25" t="str">
        <f>IF(ISBLANK(LitRev!LA80),".",LitRev!LA80)</f>
        <v>.</v>
      </c>
      <c r="LB80" s="25" t="str">
        <f>IF(ISBLANK(LitRev!LB80),".",LitRev!LB80)</f>
        <v>.</v>
      </c>
      <c r="LC80" s="25" t="str">
        <f>IF(ISBLANK(LitRev!LC80),".",LitRev!LC80)</f>
        <v>.</v>
      </c>
      <c r="LD80" s="25" t="str">
        <f>IF(ISBLANK(LitRev!LD80),".",LitRev!LD80)</f>
        <v>.</v>
      </c>
      <c r="LE80" s="25" t="str">
        <f>IF(ISBLANK(LitRev!LE80),".",LitRev!LE80)</f>
        <v>.</v>
      </c>
      <c r="LF80" s="25" t="str">
        <f>IF(ISBLANK(LitRev!LF80),".",LitRev!LF80)</f>
        <v>.</v>
      </c>
      <c r="LG80" s="25" t="str">
        <f>IF(ISBLANK(LitRev!LG80),".",LitRev!LG80)</f>
        <v>.</v>
      </c>
      <c r="LH80" s="25" t="str">
        <f>IF(ISBLANK(LitRev!LH80),".",LitRev!LH80)</f>
        <v>.</v>
      </c>
      <c r="LI80" s="25" t="str">
        <f>IF(ISBLANK(LitRev!LI80),".",LitRev!LI80)</f>
        <v>.</v>
      </c>
      <c r="LJ80" s="25" t="str">
        <f>IF(ISBLANK(LitRev!LJ80),".",LitRev!LJ80)</f>
        <v>.</v>
      </c>
      <c r="LK80" s="25" t="str">
        <f>IF(ISBLANK(LitRev!LK80),".",LitRev!LK80)</f>
        <v>.</v>
      </c>
      <c r="LL80" s="25" t="str">
        <f>IF(ISBLANK(LitRev!LL80),".",LitRev!LL80)</f>
        <v>.</v>
      </c>
      <c r="LM80" s="25" t="str">
        <f>IF(ISBLANK(LitRev!LM80),".",LitRev!LM80)</f>
        <v>.</v>
      </c>
      <c r="LN80" s="25" t="str">
        <f>IF(ISBLANK(LitRev!LN80),".",LitRev!LN80)</f>
        <v>.</v>
      </c>
      <c r="LO80" s="25" t="str">
        <f>IF(ISBLANK(LitRev!LO80),".",LitRev!LO80)</f>
        <v>.</v>
      </c>
      <c r="LP80" s="25" t="str">
        <f>IF(ISBLANK(LitRev!LP80),".",LitRev!LP80)</f>
        <v>.</v>
      </c>
      <c r="LQ80" s="25" t="str">
        <f>IF(ISBLANK(LitRev!LQ80),".",LitRev!LQ80)</f>
        <v>.</v>
      </c>
      <c r="LR80" s="25" t="str">
        <f>IF(ISBLANK(LitRev!LR80),".",LitRev!LR80)</f>
        <v>.</v>
      </c>
      <c r="LS80" s="25" t="str">
        <f>IF(ISBLANK(LitRev!LS80),".",LitRev!LS80)</f>
        <v>.</v>
      </c>
      <c r="LT80" s="25" t="str">
        <f>IF(ISBLANK(LitRev!LT80),".",LitRev!LT80)</f>
        <v>.</v>
      </c>
      <c r="LU80" s="25" t="str">
        <f>IF(ISBLANK(LitRev!LU80),".",LitRev!LU80)</f>
        <v>.</v>
      </c>
      <c r="LV80" s="25" t="str">
        <f>IF(ISBLANK(LitRev!LV80),".",LitRev!LV80)</f>
        <v>.</v>
      </c>
      <c r="LW80" s="25" t="str">
        <f>IF(ISBLANK(LitRev!LW80),".",LitRev!LW80)</f>
        <v>.</v>
      </c>
      <c r="LX80" s="25" t="str">
        <f>IF(ISBLANK(LitRev!LX80),".",LitRev!LX80)</f>
        <v>.</v>
      </c>
      <c r="LY80" s="25" t="str">
        <f>IF(ISBLANK(LitRev!LY80),".",LitRev!LY80)</f>
        <v>.</v>
      </c>
      <c r="LZ80" s="25" t="str">
        <f>IF(ISBLANK(LitRev!LZ80),".",LitRev!LZ80)</f>
        <v>.</v>
      </c>
      <c r="MA80" s="25" t="str">
        <f>IF(ISBLANK(LitRev!MA80),".",LitRev!MA80)</f>
        <v>.</v>
      </c>
      <c r="MB80" s="25" t="str">
        <f>IF(ISBLANK(LitRev!MB80),".",LitRev!MB80)</f>
        <v>.</v>
      </c>
      <c r="MC80" s="25" t="str">
        <f>IF(ISBLANK(LitRev!MC80),".",LitRev!MC80)</f>
        <v>.</v>
      </c>
      <c r="MD80" s="25" t="str">
        <f>IF(ISBLANK(LitRev!MD80),".",LitRev!MD80)</f>
        <v>.</v>
      </c>
      <c r="ME80" s="25" t="str">
        <f>IF(ISBLANK(LitRev!ME80),".",LitRev!ME80)</f>
        <v>.</v>
      </c>
      <c r="MF80" s="25" t="str">
        <f>IF(ISBLANK(LitRev!MF80),".",LitRev!MF80)</f>
        <v>.</v>
      </c>
      <c r="MG80" s="25" t="str">
        <f>IF(ISBLANK(LitRev!MG80),".",LitRev!MG80)</f>
        <v>.</v>
      </c>
      <c r="MH80" s="25" t="str">
        <f>IF(ISBLANK(LitRev!MH80),".",LitRev!MH80)</f>
        <v>.</v>
      </c>
      <c r="MI80" s="25">
        <f>IF(ISBLANK(LitRev!MI80),".",LitRev!MI80)</f>
        <v>5.0999999999999996</v>
      </c>
      <c r="MJ80" s="25">
        <f>IF(ISBLANK(LitRev!MJ80),".",LitRev!MJ80)</f>
        <v>4.8</v>
      </c>
      <c r="MK80" s="25">
        <f>IF(ISBLANK(LitRev!MK80),".",LitRev!MK80)</f>
        <v>9.6999999999999993</v>
      </c>
      <c r="ML80" s="25">
        <f>IF(ISBLANK(LitRev!ML80),".",LitRev!ML80)</f>
        <v>9.5</v>
      </c>
      <c r="MM80" s="25" t="str">
        <f>IF(ISBLANK(LitRev!MM80),".",LitRev!MM80)</f>
        <v>.</v>
      </c>
      <c r="MN80" s="25" t="str">
        <f>IF(ISBLANK(LitRev!MN80),".",LitRev!MN80)</f>
        <v>.</v>
      </c>
      <c r="MO80" s="25" t="str">
        <f>IF(ISBLANK(LitRev!MO80),".",LitRev!MO80)</f>
        <v>.</v>
      </c>
      <c r="MP80" s="25" t="str">
        <f>IF(ISBLANK(LitRev!MP80),".",LitRev!MP80)</f>
        <v>.</v>
      </c>
      <c r="MQ80" s="25" t="str">
        <f>IF(ISBLANK(LitRev!MQ80),".",LitRev!MQ80)</f>
        <v>.</v>
      </c>
      <c r="MR80" s="25" t="str">
        <f>IF(ISBLANK(LitRev!MR80),".",LitRev!MR80)</f>
        <v>.</v>
      </c>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5"/>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5"/>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5"/>
      <c r="RK80" s="25"/>
      <c r="RL80" s="25"/>
      <c r="RM80" s="25"/>
      <c r="RN80" s="25"/>
      <c r="RO80" s="25"/>
    </row>
    <row r="81" spans="1:483" x14ac:dyDescent="0.25">
      <c r="A81" s="47" t="s">
        <v>44</v>
      </c>
      <c r="C81" s="25" t="str">
        <f>IF(ISBLANK(LitRev!C81),".",LitRev!C81)</f>
        <v>.</v>
      </c>
      <c r="D81" s="25" t="str">
        <f>IF(ISBLANK(LitRev!D81),".",LitRev!D81)</f>
        <v>.</v>
      </c>
      <c r="E81" s="25" t="str">
        <f>IF(ISBLANK(LitRev!E81),".",LitRev!E81)</f>
        <v>.</v>
      </c>
      <c r="F81" s="25" t="str">
        <f>IF(ISBLANK(LitRev!F81),".",LitRev!F81)</f>
        <v>.</v>
      </c>
      <c r="G81" s="25" t="str">
        <f>IF(ISBLANK(LitRev!G81),".",LitRev!G81)</f>
        <v>.</v>
      </c>
      <c r="H81" s="25" t="str">
        <f>IF(ISBLANK(LitRev!H81),".",LitRev!H81)</f>
        <v>.</v>
      </c>
      <c r="I81" s="25" t="str">
        <f>IF(ISBLANK(LitRev!I81),".",LitRev!I81)</f>
        <v>.</v>
      </c>
      <c r="J81" s="25" t="str">
        <f>IF(ISBLANK(LitRev!J81),".",LitRev!J81)</f>
        <v>.</v>
      </c>
      <c r="K81" s="25" t="str">
        <f>IF(ISBLANK(LitRev!K81),".",LitRev!K81)</f>
        <v>.</v>
      </c>
      <c r="L81" s="25" t="str">
        <f>IF(ISBLANK(LitRev!L81),".",LitRev!L81)</f>
        <v>.</v>
      </c>
      <c r="M81" s="25" t="str">
        <f>IF(ISBLANK(LitRev!M81),".",LitRev!M81)</f>
        <v>.</v>
      </c>
      <c r="N81" s="25" t="str">
        <f>IF(ISBLANK(LitRev!N81),".",LitRev!N81)</f>
        <v>.</v>
      </c>
      <c r="O81" s="25" t="str">
        <f>IF(ISBLANK(LitRev!O81),".",LitRev!O81)</f>
        <v>.</v>
      </c>
      <c r="P81" s="25" t="str">
        <f>IF(ISBLANK(LitRev!P81),".",LitRev!P81)</f>
        <v>.</v>
      </c>
      <c r="Q81" s="25" t="str">
        <f>IF(ISBLANK(LitRev!Q81),".",LitRev!Q81)</f>
        <v>.</v>
      </c>
      <c r="R81" s="25" t="str">
        <f>IF(ISBLANK(LitRev!R81),".",LitRev!R81)</f>
        <v>.</v>
      </c>
      <c r="S81" s="25" t="str">
        <f>IF(ISBLANK(LitRev!S81),".",LitRev!S81)</f>
        <v>.</v>
      </c>
      <c r="T81" s="25" t="str">
        <f>IF(ISBLANK(LitRev!T81),".",LitRev!T81)</f>
        <v>.</v>
      </c>
      <c r="U81" s="25" t="str">
        <f>IF(ISBLANK(LitRev!U81),".",LitRev!U81)</f>
        <v>.</v>
      </c>
      <c r="V81" s="25" t="str">
        <f>IF(ISBLANK(LitRev!V81),".",LitRev!V81)</f>
        <v>.</v>
      </c>
      <c r="W81" s="25" t="str">
        <f>IF(ISBLANK(LitRev!W81),".",LitRev!W81)</f>
        <v>.</v>
      </c>
      <c r="X81" s="25" t="str">
        <f>IF(ISBLANK(LitRev!X81),".",LitRev!X81)</f>
        <v>.</v>
      </c>
      <c r="Y81" s="25" t="str">
        <f>IF(ISBLANK(LitRev!Y81),".",LitRev!Y81)</f>
        <v>.</v>
      </c>
      <c r="Z81" s="25" t="str">
        <f>IF(ISBLANK(LitRev!Z81),".",LitRev!Z81)</f>
        <v>.</v>
      </c>
      <c r="AA81" s="25" t="str">
        <f>IF(ISBLANK(LitRev!AA81),".",LitRev!AA81)</f>
        <v>.</v>
      </c>
      <c r="AB81" s="25" t="str">
        <f>IF(ISBLANK(LitRev!AB81),".",LitRev!AB81)</f>
        <v>.</v>
      </c>
      <c r="AC81" s="25" t="str">
        <f>IF(ISBLANK(LitRev!AC81),".",LitRev!AC81)</f>
        <v>.</v>
      </c>
      <c r="AD81" s="25" t="str">
        <f>IF(ISBLANK(LitRev!AD81),".",LitRev!AD81)</f>
        <v>.</v>
      </c>
      <c r="AE81" s="25" t="str">
        <f>IF(ISBLANK(LitRev!AE81),".",LitRev!AE81)</f>
        <v>.</v>
      </c>
      <c r="AF81" s="25" t="str">
        <f>IF(ISBLANK(LitRev!AF81),".",LitRev!AF81)</f>
        <v>.</v>
      </c>
      <c r="AG81" s="25" t="str">
        <f>IF(ISBLANK(LitRev!AG81),".",LitRev!AG81)</f>
        <v>.</v>
      </c>
      <c r="AH81" s="25" t="str">
        <f>IF(ISBLANK(LitRev!AH81),".",LitRev!AH81)</f>
        <v>.</v>
      </c>
      <c r="AI81" s="25" t="str">
        <f>IF(ISBLANK(LitRev!AI81),".",LitRev!AI81)</f>
        <v>.</v>
      </c>
      <c r="AJ81" s="25" t="str">
        <f>IF(ISBLANK(LitRev!AJ81),".",LitRev!AJ81)</f>
        <v>No biofuel mandate change, instead a subsidies experiment</v>
      </c>
      <c r="AK81" s="25" t="str">
        <f>IF(ISBLANK(LitRev!AK81),".",LitRev!AK81)</f>
        <v>No biofuel mandate change, instead a subsidies experiment</v>
      </c>
      <c r="AL81" s="25" t="str">
        <f>IF(ISBLANK(LitRev!AL81),".",LitRev!AL81)</f>
        <v>No biofuel mandate change, instead a subsidies experiment</v>
      </c>
      <c r="AM81" s="25" t="str">
        <f>IF(ISBLANK(LitRev!AM81),".",LitRev!AM81)</f>
        <v>No biofuel mandate change, instead a subsidies experiment</v>
      </c>
      <c r="AN81" s="25" t="str">
        <f>IF(ISBLANK(LitRev!AN81),".",LitRev!AN81)</f>
        <v>No biofuel mandate change, instead a subsidies experiment</v>
      </c>
      <c r="AO81" s="25" t="str">
        <f>IF(ISBLANK(LitRev!AO81),".",LitRev!AO81)</f>
        <v>.</v>
      </c>
      <c r="AP81" s="25" t="str">
        <f>IF(ISBLANK(LitRev!AP81),".",LitRev!AP81)</f>
        <v>.</v>
      </c>
      <c r="AQ81" s="25" t="str">
        <f>IF(ISBLANK(LitRev!AQ81),".",LitRev!AQ81)</f>
        <v>.</v>
      </c>
      <c r="AR81" s="25" t="str">
        <f>IF(ISBLANK(LitRev!AR81),".",LitRev!AR81)</f>
        <v>.</v>
      </c>
      <c r="AS81" s="25" t="str">
        <f>IF(ISBLANK(LitRev!AS81),".",LitRev!AS81)</f>
        <v>.</v>
      </c>
      <c r="AT81" s="25" t="str">
        <f>IF(ISBLANK(LitRev!AT81),".",LitRev!AT81)</f>
        <v>.</v>
      </c>
      <c r="AU81" s="25" t="str">
        <f>IF(ISBLANK(LitRev!AU81),".",LitRev!AU81)</f>
        <v>.</v>
      </c>
      <c r="AV81" s="25" t="str">
        <f>IF(ISBLANK(LitRev!AV81),".",LitRev!AV81)</f>
        <v>.</v>
      </c>
      <c r="AW81" s="25" t="str">
        <f>IF(ISBLANK(LitRev!AW81),".",LitRev!AW81)</f>
        <v>.</v>
      </c>
      <c r="AX81" s="25" t="str">
        <f>IF(ISBLANK(LitRev!AX81),".",LitRev!AX81)</f>
        <v>.</v>
      </c>
      <c r="AY81" s="25" t="str">
        <f>IF(ISBLANK(LitRev!AY81),".",LitRev!AY81)</f>
        <v>.</v>
      </c>
      <c r="AZ81" s="25" t="str">
        <f>IF(ISBLANK(LitRev!AZ81),".",LitRev!AZ81)</f>
        <v>.</v>
      </c>
      <c r="BA81" s="25" t="str">
        <f>IF(ISBLANK(LitRev!BA81),".",LitRev!BA81)</f>
        <v>.</v>
      </c>
      <c r="BB81" s="25" t="str">
        <f>IF(ISBLANK(LitRev!BB81),".",LitRev!BB81)</f>
        <v>.</v>
      </c>
      <c r="BC81" s="25" t="str">
        <f>IF(ISBLANK(LitRev!BC81),".",LitRev!BC81)</f>
        <v>.</v>
      </c>
      <c r="BD81" s="25" t="str">
        <f>IF(ISBLANK(LitRev!BD81),".",LitRev!BD81)</f>
        <v>.</v>
      </c>
      <c r="BE81" s="25" t="str">
        <f>IF(ISBLANK(LitRev!BE81),".",LitRev!BE81)</f>
        <v>.</v>
      </c>
      <c r="BF81" s="25" t="str">
        <f>IF(ISBLANK(LitRev!BF81),".",LitRev!BF81)</f>
        <v>.</v>
      </c>
      <c r="BG81" s="25" t="str">
        <f>IF(ISBLANK(LitRev!BG81),".",LitRev!BG81)</f>
        <v>Table 1, US GHG emission cumulative over the period; "US GHG emissions over the period 2007–2030 are 52.3 Billion tons under the BAU scenario" footnote</v>
      </c>
      <c r="BH81" s="25" t="str">
        <f>IF(ISBLANK(LitRev!BH81),".",LitRev!BH81)</f>
        <v>Table 1, US GHG emission cumulative over the period; "US GHG emissions over the period 2007–2030 are 52.3 Billion tons under the BAU scenario" footnote</v>
      </c>
      <c r="BI81" s="25" t="str">
        <f>IF(ISBLANK(LitRev!BI81),".",LitRev!BI81)</f>
        <v>Table 1, US GHG emission cumulative over the period; "US GHG emissions over the period 2007–2030 are 52.3 Billion tons under the BAU scenario" footnote</v>
      </c>
      <c r="BJ81" s="25" t="str">
        <f>IF(ISBLANK(LitRev!BJ81),".",LitRev!BJ81)</f>
        <v>.</v>
      </c>
      <c r="BK81" s="25" t="str">
        <f>IF(ISBLANK(LitRev!BK81),".",LitRev!BK81)</f>
        <v>.</v>
      </c>
      <c r="BL81" s="25" t="str">
        <f>IF(ISBLANK(LitRev!BL81),".",LitRev!BL81)</f>
        <v>.</v>
      </c>
      <c r="BM81" s="25" t="str">
        <f>IF(ISBLANK(LitRev!BM81),".",LitRev!BM81)</f>
        <v>.</v>
      </c>
      <c r="BN81" s="25" t="str">
        <f>IF(ISBLANK(LitRev!BN81),".",LitRev!BN81)</f>
        <v>.</v>
      </c>
      <c r="BO81" s="25" t="str">
        <f>IF(ISBLANK(LitRev!BO81),".",LitRev!BO81)</f>
        <v>.</v>
      </c>
      <c r="BP81" s="25" t="str">
        <f>IF(ISBLANK(LitRev!BP81),".",LitRev!BP81)</f>
        <v>.</v>
      </c>
      <c r="BQ81" s="25" t="str">
        <f>IF(ISBLANK(LitRev!BQ81),".",LitRev!BQ81)</f>
        <v>.</v>
      </c>
      <c r="BR81" s="25" t="str">
        <f>IF(ISBLANK(LitRev!BR81),".",LitRev!BR81)</f>
        <v>.</v>
      </c>
      <c r="BS81" s="25" t="str">
        <f>IF(ISBLANK(LitRev!BS81),".",LitRev!BS81)</f>
        <v>Discussion p. 28</v>
      </c>
      <c r="BT81" s="25" t="str">
        <f>IF(ISBLANK(LitRev!BT81),".",LitRev!BT81)</f>
        <v>.</v>
      </c>
      <c r="BU81" s="25" t="str">
        <f>IF(ISBLANK(LitRev!BU81),".",LitRev!BU81)</f>
        <v>.</v>
      </c>
      <c r="BV81" s="25" t="str">
        <f>IF(ISBLANK(LitRev!BV81),".",LitRev!BV81)</f>
        <v>.</v>
      </c>
      <c r="BW81" s="25" t="str">
        <f>IF(ISBLANK(LitRev!BW81),".",LitRev!BW81)</f>
        <v>.</v>
      </c>
      <c r="BX81" s="25" t="str">
        <f>IF(ISBLANK(LitRev!BX81),".",LitRev!BX81)</f>
        <v>.</v>
      </c>
      <c r="BY81" s="25" t="str">
        <f>IF(ISBLANK(LitRev!BY81),".",LitRev!BY81)</f>
        <v>.</v>
      </c>
      <c r="BZ81" s="25" t="str">
        <f>IF(ISBLANK(LitRev!BZ81),".",LitRev!BZ81)</f>
        <v>.</v>
      </c>
      <c r="CA81" s="25" t="str">
        <f>IF(ISBLANK(LitRev!CA81),".",LitRev!CA81)</f>
        <v>.</v>
      </c>
      <c r="CB81" s="25" t="str">
        <f>IF(ISBLANK(LitRev!CB81),".",LitRev!CB81)</f>
        <v>.</v>
      </c>
      <c r="CC81" s="25" t="str">
        <f>IF(ISBLANK(LitRev!CC81),".",LitRev!CC81)</f>
        <v>.</v>
      </c>
      <c r="CD81" s="25" t="str">
        <f>IF(ISBLANK(LitRev!CD81),".",LitRev!CD81)</f>
        <v>.</v>
      </c>
      <c r="CE81" s="25" t="str">
        <f>IF(ISBLANK(LitRev!CE81),".",LitRev!CE81)</f>
        <v>.</v>
      </c>
      <c r="CF81" s="25" t="str">
        <f>IF(ISBLANK(LitRev!CF81),".",LitRev!CF81)</f>
        <v>.</v>
      </c>
      <c r="CG81" s="25" t="str">
        <f>IF(ISBLANK(LitRev!CG81),".",LitRev!CG81)</f>
        <v>.</v>
      </c>
      <c r="CH81" s="25" t="str">
        <f>IF(ISBLANK(LitRev!CH81),".",LitRev!CH81)</f>
        <v>.</v>
      </c>
      <c r="CI81" s="25" t="str">
        <f>IF(ISBLANK(LitRev!CI81),".",LitRev!CI81)</f>
        <v>.</v>
      </c>
      <c r="CJ81" s="25" t="str">
        <f>IF(ISBLANK(LitRev!CJ81),".",LitRev!CJ81)</f>
        <v>.</v>
      </c>
      <c r="CK81" s="25" t="str">
        <f>IF(ISBLANK(LitRev!CK81),".",LitRev!CK81)</f>
        <v>.</v>
      </c>
      <c r="CL81" s="25" t="str">
        <f>IF(ISBLANK(LitRev!CL81),".",LitRev!CL81)</f>
        <v>.</v>
      </c>
      <c r="CM81" s="25" t="str">
        <f>IF(ISBLANK(LitRev!CM81),".",LitRev!CM81)</f>
        <v>.</v>
      </c>
      <c r="CN81" s="25" t="str">
        <f>IF(ISBLANK(LitRev!CN81),".",LitRev!CN81)</f>
        <v>.</v>
      </c>
      <c r="CO81" s="25" t="str">
        <f>IF(ISBLANK(LitRev!CO81),".",LitRev!CO81)</f>
        <v>.</v>
      </c>
      <c r="CP81" s="25" t="str">
        <f>IF(ISBLANK(LitRev!CP81),".",LitRev!CP81)</f>
        <v>.</v>
      </c>
      <c r="CQ81" s="25" t="str">
        <f>IF(ISBLANK(LitRev!CQ81),".",LitRev!CQ81)</f>
        <v>.</v>
      </c>
      <c r="CR81" s="25" t="str">
        <f>IF(ISBLANK(LitRev!CR81),".",LitRev!CR81)</f>
        <v>.</v>
      </c>
      <c r="CS81" s="25" t="str">
        <f>IF(ISBLANK(LitRev!CS81),".",LitRev!CS81)</f>
        <v>.</v>
      </c>
      <c r="CT81" s="25" t="str">
        <f>IF(ISBLANK(LitRev!CT81),".",LitRev!CT81)</f>
        <v>.</v>
      </c>
      <c r="CU81" s="25" t="str">
        <f>IF(ISBLANK(LitRev!CU81),".",LitRev!CU81)</f>
        <v>.</v>
      </c>
      <c r="CV81" s="25" t="str">
        <f>IF(ISBLANK(LitRev!CV81),".",LitRev!CV81)</f>
        <v>.</v>
      </c>
      <c r="CW81" s="25" t="str">
        <f>IF(ISBLANK(LitRev!CW81),".",LitRev!CW81)</f>
        <v>.</v>
      </c>
      <c r="CX81" s="25" t="str">
        <f>IF(ISBLANK(LitRev!CX81),".",LitRev!CX81)</f>
        <v>.</v>
      </c>
      <c r="CY81" s="25" t="str">
        <f>IF(ISBLANK(LitRev!CY81),".",LitRev!CY81)</f>
        <v>.</v>
      </c>
      <c r="CZ81" s="25" t="str">
        <f>IF(ISBLANK(LitRev!CZ81),".",LitRev!CZ81)</f>
        <v>.</v>
      </c>
      <c r="DA81" s="25" t="str">
        <f>IF(ISBLANK(LitRev!DA81),".",LitRev!DA81)</f>
        <v>.</v>
      </c>
      <c r="DB81" s="25" t="str">
        <f>IF(ISBLANK(LitRev!DB81),".",LitRev!DB81)</f>
        <v>.</v>
      </c>
      <c r="DC81" s="25" t="str">
        <f>IF(ISBLANK(LitRev!DC81),".",LitRev!DC81)</f>
        <v>.</v>
      </c>
      <c r="DD81" s="25" t="str">
        <f>IF(ISBLANK(LitRev!DD81),".",LitRev!DD81)</f>
        <v>.</v>
      </c>
      <c r="DE81" s="25" t="str">
        <f>IF(ISBLANK(LitRev!DE81),".",LitRev!DE81)</f>
        <v>.</v>
      </c>
      <c r="DF81" s="25" t="str">
        <f>IF(ISBLANK(LitRev!DF81),".",LitRev!DF81)</f>
        <v>.</v>
      </c>
      <c r="DG81" s="25" t="str">
        <f>IF(ISBLANK(LitRev!DG81),".",LitRev!DG81)</f>
        <v>.</v>
      </c>
      <c r="DH81" s="25" t="str">
        <f>IF(ISBLANK(LitRev!DH81),".",LitRev!DH81)</f>
        <v>.</v>
      </c>
      <c r="DI81" s="25" t="str">
        <f>IF(ISBLANK(LitRev!DI81),".",LitRev!DI81)</f>
        <v>.</v>
      </c>
      <c r="DJ81" s="25" t="str">
        <f>IF(ISBLANK(LitRev!DJ81),".",LitRev!DJ81)</f>
        <v>.</v>
      </c>
      <c r="DK81" s="25" t="str">
        <f>IF(ISBLANK(LitRev!DK81),".",LitRev!DK81)</f>
        <v>.</v>
      </c>
      <c r="DL81" s="25" t="str">
        <f>IF(ISBLANK(LitRev!DL81),".",LitRev!DL81)</f>
        <v>.</v>
      </c>
      <c r="DM81" s="25" t="str">
        <f>IF(ISBLANK(LitRev!DM81),".",LitRev!DM81)</f>
        <v>.</v>
      </c>
      <c r="DN81" s="25" t="str">
        <f>IF(ISBLANK(LitRev!DN81),".",LitRev!DN81)</f>
        <v>.</v>
      </c>
      <c r="DO81" s="25" t="str">
        <f>IF(ISBLANK(LitRev!DO81),".",LitRev!DO81)</f>
        <v>.</v>
      </c>
      <c r="DP81" s="25" t="str">
        <f>IF(ISBLANK(LitRev!DP81),".",LitRev!DP81)</f>
        <v>.</v>
      </c>
      <c r="DQ81" s="25" t="str">
        <f>IF(ISBLANK(LitRev!DQ81),".",LitRev!DQ81)</f>
        <v>.</v>
      </c>
      <c r="DR81" s="25" t="str">
        <f>IF(ISBLANK(LitRev!DR81),".",LitRev!DR81)</f>
        <v>.</v>
      </c>
      <c r="DS81" s="25" t="str">
        <f>IF(ISBLANK(LitRev!DS81),".",LitRev!DS81)</f>
        <v>.</v>
      </c>
      <c r="DT81" s="25" t="str">
        <f>IF(ISBLANK(LitRev!DT81),".",LitRev!DT81)</f>
        <v>.</v>
      </c>
      <c r="DU81" s="25" t="str">
        <f>IF(ISBLANK(LitRev!DU81),".",LitRev!DU81)</f>
        <v>.</v>
      </c>
      <c r="DV81" s="25" t="str">
        <f>IF(ISBLANK(LitRev!DV81),".",LitRev!DV81)</f>
        <v>.</v>
      </c>
      <c r="DW81" s="25" t="str">
        <f>IF(ISBLANK(LitRev!DW81),".",LitRev!DW81)</f>
        <v>.</v>
      </c>
      <c r="DX81" s="25" t="str">
        <f>IF(ISBLANK(LitRev!DX81),".",LitRev!DX81)</f>
        <v>.</v>
      </c>
      <c r="DY81" s="25" t="str">
        <f>IF(ISBLANK(LitRev!DY81),".",LitRev!DY81)</f>
        <v>.</v>
      </c>
      <c r="DZ81" s="25" t="str">
        <f>IF(ISBLANK(LitRev!DZ81),".",LitRev!DZ81)</f>
        <v>.</v>
      </c>
      <c r="EA81" s="25" t="str">
        <f>IF(ISBLANK(LitRev!EA81),".",LitRev!EA81)</f>
        <v>.</v>
      </c>
      <c r="EB81" s="25" t="str">
        <f>IF(ISBLANK(LitRev!EB81),".",LitRev!EB81)</f>
        <v>.</v>
      </c>
      <c r="EC81" s="25" t="str">
        <f>IF(ISBLANK(LitRev!EC81),".",LitRev!EC81)</f>
        <v>.</v>
      </c>
      <c r="ED81" s="25" t="str">
        <f>IF(ISBLANK(LitRev!ED81),".",LitRev!ED81)</f>
        <v>.</v>
      </c>
      <c r="EE81" s="25" t="str">
        <f>IF(ISBLANK(LitRev!EE81),".",LitRev!EE81)</f>
        <v>.</v>
      </c>
      <c r="EF81" s="25" t="str">
        <f>IF(ISBLANK(LitRev!EF81),".",LitRev!EF81)</f>
        <v>.</v>
      </c>
      <c r="EG81" s="25" t="str">
        <f>IF(ISBLANK(LitRev!EG81),".",LitRev!EG81)</f>
        <v>.</v>
      </c>
      <c r="EH81" s="25" t="str">
        <f>IF(ISBLANK(LitRev!EH81),".",LitRev!EH81)</f>
        <v>.</v>
      </c>
      <c r="EI81" s="25" t="str">
        <f>IF(ISBLANK(LitRev!EI81),".",LitRev!EI81)</f>
        <v>.</v>
      </c>
      <c r="EJ81" s="25" t="str">
        <f>IF(ISBLANK(LitRev!EJ81),".",LitRev!EJ81)</f>
        <v>.</v>
      </c>
      <c r="EK81" s="25" t="str">
        <f>IF(ISBLANK(LitRev!EK81),".",LitRev!EK81)</f>
        <v>.</v>
      </c>
      <c r="EL81" s="25" t="str">
        <f>IF(ISBLANK(LitRev!EL81),".",LitRev!EL81)</f>
        <v>.</v>
      </c>
      <c r="EM81" s="25" t="str">
        <f>IF(ISBLANK(LitRev!EM81),".",LitRev!EM81)</f>
        <v>.</v>
      </c>
      <c r="EN81" s="25" t="str">
        <f>IF(ISBLANK(LitRev!EN81),".",LitRev!EN81)</f>
        <v>.</v>
      </c>
      <c r="EO81" s="25" t="str">
        <f>IF(ISBLANK(LitRev!EO81),".",LitRev!EO81)</f>
        <v>.</v>
      </c>
      <c r="EP81" s="25" t="str">
        <f>IF(ISBLANK(LitRev!EP81),".",LitRev!EP81)</f>
        <v>.</v>
      </c>
      <c r="EQ81" s="25" t="str">
        <f>IF(ISBLANK(LitRev!EQ81),".",LitRev!EQ81)</f>
        <v>.</v>
      </c>
      <c r="ER81" s="25" t="str">
        <f>IF(ISBLANK(LitRev!ER81),".",LitRev!ER81)</f>
        <v>.</v>
      </c>
      <c r="ES81" s="25" t="str">
        <f>IF(ISBLANK(LitRev!ES81),".",LitRev!ES81)</f>
        <v>.</v>
      </c>
      <c r="ET81" s="25" t="str">
        <f>IF(ISBLANK(LitRev!ET81),".",LitRev!ET81)</f>
        <v>.</v>
      </c>
      <c r="EU81" s="25" t="str">
        <f>IF(ISBLANK(LitRev!EU81),".",LitRev!EU81)</f>
        <v>.</v>
      </c>
      <c r="EV81" s="25" t="str">
        <f>IF(ISBLANK(LitRev!EV81),".",LitRev!EV81)</f>
        <v>.</v>
      </c>
      <c r="EW81" s="25" t="str">
        <f>IF(ISBLANK(LitRev!EW81),".",LitRev!EW81)</f>
        <v>.</v>
      </c>
      <c r="EX81" s="25" t="str">
        <f>IF(ISBLANK(LitRev!EX81),".",LitRev!EX81)</f>
        <v>.</v>
      </c>
      <c r="EY81" s="25" t="str">
        <f>IF(ISBLANK(LitRev!EY81),".",LitRev!EY81)</f>
        <v>.</v>
      </c>
      <c r="EZ81" s="25" t="str">
        <f>IF(ISBLANK(LitRev!EZ81),".",LitRev!EZ81)</f>
        <v>.</v>
      </c>
      <c r="FA81" s="25" t="str">
        <f>IF(ISBLANK(LitRev!FA81),".",LitRev!FA81)</f>
        <v>.</v>
      </c>
      <c r="FB81" s="25" t="str">
        <f>IF(ISBLANK(LitRev!FB81),".",LitRev!FB81)</f>
        <v>.</v>
      </c>
      <c r="FC81" s="25" t="str">
        <f>IF(ISBLANK(LitRev!FC81),".",LitRev!FC81)</f>
        <v>.</v>
      </c>
      <c r="FD81" s="25" t="str">
        <f>IF(ISBLANK(LitRev!FD81),".",LitRev!FD81)</f>
        <v>.</v>
      </c>
      <c r="FE81" s="25" t="str">
        <f>IF(ISBLANK(LitRev!FE81),".",LitRev!FE81)</f>
        <v>.</v>
      </c>
      <c r="FF81" s="25" t="str">
        <f>IF(ISBLANK(LitRev!FF81),".",LitRev!FF81)</f>
        <v>.</v>
      </c>
      <c r="FG81" s="25" t="str">
        <f>IF(ISBLANK(LitRev!FG81),".",LitRev!FG81)</f>
        <v>.</v>
      </c>
      <c r="FH81" s="25" t="str">
        <f>IF(ISBLANK(LitRev!FH81),".",LitRev!FH81)</f>
        <v>.</v>
      </c>
      <c r="FI81" s="25" t="str">
        <f>IF(ISBLANK(LitRev!FI81),".",LitRev!FI81)</f>
        <v>.</v>
      </c>
      <c r="FJ81" s="25" t="str">
        <f>IF(ISBLANK(LitRev!FJ81),".",LitRev!FJ81)</f>
        <v>.</v>
      </c>
      <c r="FK81" s="25" t="str">
        <f>IF(ISBLANK(LitRev!FK81),".",LitRev!FK81)</f>
        <v>.</v>
      </c>
      <c r="FL81" s="25" t="str">
        <f>IF(ISBLANK(LitRev!FL81),".",LitRev!FL81)</f>
        <v>.</v>
      </c>
      <c r="FM81" s="25" t="str">
        <f>IF(ISBLANK(LitRev!FM81),".",LitRev!FM81)</f>
        <v>.</v>
      </c>
      <c r="FN81" s="25" t="str">
        <f>IF(ISBLANK(LitRev!FN81),".",LitRev!FN81)</f>
        <v>.</v>
      </c>
      <c r="FO81" s="25" t="str">
        <f>IF(ISBLANK(LitRev!FO81),".",LitRev!FO81)</f>
        <v>.</v>
      </c>
      <c r="FP81" s="25" t="str">
        <f>IF(ISBLANK(LitRev!FP81),".",LitRev!FP81)</f>
        <v>.</v>
      </c>
      <c r="FQ81" s="25" t="str">
        <f>IF(ISBLANK(LitRev!FQ81),".",LitRev!FQ81)</f>
        <v>.</v>
      </c>
      <c r="FR81" s="25" t="str">
        <f>IF(ISBLANK(LitRev!FR81),".",LitRev!FR81)</f>
        <v>.</v>
      </c>
      <c r="FS81" s="25" t="str">
        <f>IF(ISBLANK(LitRev!FS81),".",LitRev!FS81)</f>
        <v>.</v>
      </c>
      <c r="FT81" s="25" t="str">
        <f>IF(ISBLANK(LitRev!FT81),".",LitRev!FT81)</f>
        <v>.</v>
      </c>
      <c r="FU81" s="25" t="str">
        <f>IF(ISBLANK(LitRev!FU81),".",LitRev!FU81)</f>
        <v>.</v>
      </c>
      <c r="FV81" s="25" t="str">
        <f>IF(ISBLANK(LitRev!FV81),".",LitRev!FV81)</f>
        <v>.</v>
      </c>
      <c r="FW81" s="25" t="str">
        <f>IF(ISBLANK(LitRev!FW81),".",LitRev!FW81)</f>
        <v>.</v>
      </c>
      <c r="FX81" s="25" t="str">
        <f>IF(ISBLANK(LitRev!FX81),".",LitRev!FX81)</f>
        <v>.</v>
      </c>
      <c r="FY81" s="25" t="str">
        <f>IF(ISBLANK(LitRev!FY81),".",LitRev!FY81)</f>
        <v>.</v>
      </c>
      <c r="FZ81" s="25" t="str">
        <f>IF(ISBLANK(LitRev!FZ81),".",LitRev!FZ81)</f>
        <v>.</v>
      </c>
      <c r="GA81" s="25" t="str">
        <f>IF(ISBLANK(LitRev!GA81),".",LitRev!GA81)</f>
        <v>.</v>
      </c>
      <c r="GB81" s="25" t="str">
        <f>IF(ISBLANK(LitRev!GB81),".",LitRev!GB81)</f>
        <v>.</v>
      </c>
      <c r="GC81" s="25" t="str">
        <f>IF(ISBLANK(LitRev!GC81),".",LitRev!GC81)</f>
        <v>.</v>
      </c>
      <c r="GD81" s="25" t="str">
        <f>IF(ISBLANK(LitRev!GD81),".",LitRev!GD81)</f>
        <v>.</v>
      </c>
      <c r="GE81" s="25" t="str">
        <f>IF(ISBLANK(LitRev!GE81),".",LitRev!GE81)</f>
        <v>.</v>
      </c>
      <c r="GF81" s="25" t="str">
        <f>IF(ISBLANK(LitRev!GF81),".",LitRev!GF81)</f>
        <v>.</v>
      </c>
      <c r="GG81" s="25" t="str">
        <f>IF(ISBLANK(LitRev!GG81),".",LitRev!GG81)</f>
        <v>.</v>
      </c>
      <c r="GH81" s="25" t="str">
        <f>IF(ISBLANK(LitRev!GH81),".",LitRev!GH81)</f>
        <v>.</v>
      </c>
      <c r="GI81" s="25" t="str">
        <f>IF(ISBLANK(LitRev!GI81),".",LitRev!GI81)</f>
        <v>.</v>
      </c>
      <c r="GJ81" s="25" t="str">
        <f>IF(ISBLANK(LitRev!GJ81),".",LitRev!GJ81)</f>
        <v>.</v>
      </c>
      <c r="GK81" s="25" t="str">
        <f>IF(ISBLANK(LitRev!GK81),".",LitRev!GK81)</f>
        <v>.</v>
      </c>
      <c r="GL81" s="25" t="str">
        <f>IF(ISBLANK(LitRev!GL81),".",LitRev!GL81)</f>
        <v>.</v>
      </c>
      <c r="GM81" s="25" t="str">
        <f>IF(ISBLANK(LitRev!GM81),".",LitRev!GM81)</f>
        <v>.</v>
      </c>
      <c r="GN81" s="25" t="str">
        <f>IF(ISBLANK(LitRev!GN81),".",LitRev!GN81)</f>
        <v>.</v>
      </c>
      <c r="GO81" s="25" t="str">
        <f>IF(ISBLANK(LitRev!GO81),".",LitRev!GO81)</f>
        <v>.</v>
      </c>
      <c r="GP81" s="25" t="str">
        <f>IF(ISBLANK(LitRev!GP81),".",LitRev!GP81)</f>
        <v>.</v>
      </c>
      <c r="GQ81" s="25" t="str">
        <f>IF(ISBLANK(LitRev!GQ81),".",LitRev!GQ81)</f>
        <v>.</v>
      </c>
      <c r="GR81" s="25" t="str">
        <f>IF(ISBLANK(LitRev!GR81),".",LitRev!GR81)</f>
        <v>.</v>
      </c>
      <c r="GS81" s="25" t="str">
        <f>IF(ISBLANK(LitRev!GS81),".",LitRev!GS81)</f>
        <v>.</v>
      </c>
      <c r="GT81" s="25" t="str">
        <f>IF(ISBLANK(LitRev!GT81),".",LitRev!GT81)</f>
        <v>.</v>
      </c>
      <c r="GU81" s="25" t="str">
        <f>IF(ISBLANK(LitRev!GU81),".",LitRev!GU81)</f>
        <v>None</v>
      </c>
      <c r="GV81" s="25" t="str">
        <f>IF(ISBLANK(LitRev!GV81),".",LitRev!GV81)</f>
        <v>None</v>
      </c>
      <c r="GW81" s="25" t="str">
        <f>IF(ISBLANK(LitRev!GW81),".",LitRev!GW81)</f>
        <v>None</v>
      </c>
      <c r="GX81" s="25" t="str">
        <f>IF(ISBLANK(LitRev!GX81),".",LitRev!GX81)</f>
        <v>None</v>
      </c>
      <c r="GY81" s="25" t="str">
        <f>IF(ISBLANK(LitRev!GY81),".",LitRev!GY81)</f>
        <v>None</v>
      </c>
      <c r="GZ81" s="25" t="str">
        <f>IF(ISBLANK(LitRev!GZ81),".",LitRev!GZ81)</f>
        <v>None</v>
      </c>
      <c r="HA81" s="25" t="str">
        <f>IF(ISBLANK(LitRev!HA81),".",LitRev!HA81)</f>
        <v>.</v>
      </c>
      <c r="HB81" s="25" t="str">
        <f>IF(ISBLANK(LitRev!HB81),".",LitRev!HB81)</f>
        <v>None</v>
      </c>
      <c r="HC81" s="25" t="str">
        <f>IF(ISBLANK(LitRev!HC81),".",LitRev!HC81)</f>
        <v>None</v>
      </c>
      <c r="HD81" s="25" t="str">
        <f>IF(ISBLANK(LitRev!HD81),".",LitRev!HD81)</f>
        <v>None</v>
      </c>
      <c r="HE81" s="25" t="str">
        <f>IF(ISBLANK(LitRev!HE81),".",LitRev!HE81)</f>
        <v>.</v>
      </c>
      <c r="HF81" s="25" t="str">
        <f>IF(ISBLANK(LitRev!HF81),".",LitRev!HF81)</f>
        <v>.</v>
      </c>
      <c r="HG81" s="25" t="str">
        <f>IF(ISBLANK(LitRev!HG81),".",LitRev!HG81)</f>
        <v>.</v>
      </c>
      <c r="HH81" s="25" t="str">
        <f>IF(ISBLANK(LitRev!HH81),".",LitRev!HH81)</f>
        <v>.</v>
      </c>
      <c r="HI81" s="25" t="str">
        <f>IF(ISBLANK(LitRev!HI81),".",LitRev!HI81)</f>
        <v>.</v>
      </c>
      <c r="HJ81" s="25" t="str">
        <f>IF(ISBLANK(LitRev!HJ81),".",LitRev!HJ81)</f>
        <v>.</v>
      </c>
      <c r="HK81" s="25" t="str">
        <f>IF(ISBLANK(LitRev!HK81),".",LitRev!HK81)</f>
        <v>.</v>
      </c>
      <c r="HL81" s="25" t="str">
        <f>IF(ISBLANK(LitRev!HL81),".",LitRev!HL81)</f>
        <v>.</v>
      </c>
      <c r="HM81" s="25" t="str">
        <f>IF(ISBLANK(LitRev!HM81),".",LitRev!HM81)</f>
        <v>.</v>
      </c>
      <c r="HN81" s="25" t="str">
        <f>IF(ISBLANK(LitRev!HN81),".",LitRev!HN81)</f>
        <v>.</v>
      </c>
      <c r="HO81" s="25" t="str">
        <f>IF(ISBLANK(LitRev!HO81),".",LitRev!HO81)</f>
        <v>.</v>
      </c>
      <c r="HP81" s="25" t="str">
        <f>IF(ISBLANK(LitRev!HP81),".",LitRev!HP81)</f>
        <v>.</v>
      </c>
      <c r="HQ81" s="25" t="str">
        <f>IF(ISBLANK(LitRev!HQ81),".",LitRev!HQ81)</f>
        <v>.</v>
      </c>
      <c r="HR81" s="25" t="str">
        <f>IF(ISBLANK(LitRev!HR81),".",LitRev!HR81)</f>
        <v>.</v>
      </c>
      <c r="HS81" s="25" t="str">
        <f>IF(ISBLANK(LitRev!HS81),".",LitRev!HS81)</f>
        <v>.</v>
      </c>
      <c r="HT81" s="25" t="str">
        <f>IF(ISBLANK(LitRev!HT81),".",LitRev!HT81)</f>
        <v>.</v>
      </c>
      <c r="HU81" s="25" t="str">
        <f>IF(ISBLANK(LitRev!HU81),".",LitRev!HU81)</f>
        <v>.</v>
      </c>
      <c r="HV81" s="25" t="str">
        <f>IF(ISBLANK(LitRev!HV81),".",LitRev!HV81)</f>
        <v>.</v>
      </c>
      <c r="HW81" s="25" t="str">
        <f>IF(ISBLANK(LitRev!HW81),".",LitRev!HW81)</f>
        <v>.</v>
      </c>
      <c r="HX81" s="25" t="str">
        <f>IF(ISBLANK(LitRev!HX81),".",LitRev!HX81)</f>
        <v>.</v>
      </c>
      <c r="HY81" s="25" t="str">
        <f>IF(ISBLANK(LitRev!HY81),".",LitRev!HY81)</f>
        <v>.</v>
      </c>
      <c r="HZ81" s="25" t="str">
        <f>IF(ISBLANK(LitRev!HZ81),".",LitRev!HZ81)</f>
        <v>.</v>
      </c>
      <c r="IA81" s="25" t="str">
        <f>IF(ISBLANK(LitRev!IA81),".",LitRev!IA81)</f>
        <v>.</v>
      </c>
      <c r="IB81" s="25" t="str">
        <f>IF(ISBLANK(LitRev!IB81),".",LitRev!IB81)</f>
        <v>.</v>
      </c>
      <c r="IC81" s="25" t="str">
        <f>IF(ISBLANK(LitRev!IC81),".",LitRev!IC81)</f>
        <v>.</v>
      </c>
      <c r="ID81" s="25" t="str">
        <f>IF(ISBLANK(LitRev!ID81),".",LitRev!ID81)</f>
        <v>.</v>
      </c>
      <c r="IE81" s="25" t="str">
        <f>IF(ISBLANK(LitRev!IE81),".",LitRev!IE81)</f>
        <v>.</v>
      </c>
      <c r="IF81" s="25" t="str">
        <f>IF(ISBLANK(LitRev!IF81),".",LitRev!IF81)</f>
        <v>.</v>
      </c>
      <c r="IG81" s="25" t="str">
        <f>IF(ISBLANK(LitRev!IG81),".",LitRev!IG81)</f>
        <v>.</v>
      </c>
      <c r="IH81" s="25" t="str">
        <f>IF(ISBLANK(LitRev!IH81),".",LitRev!IH81)</f>
        <v>.</v>
      </c>
      <c r="II81" s="25" t="str">
        <f>IF(ISBLANK(LitRev!II81),".",LitRev!II81)</f>
        <v>.</v>
      </c>
      <c r="IJ81" s="25" t="str">
        <f>IF(ISBLANK(LitRev!IJ81),".",LitRev!IJ81)</f>
        <v>.</v>
      </c>
      <c r="IK81" s="25" t="str">
        <f>IF(ISBLANK(LitRev!IK81),".",LitRev!IK81)</f>
        <v>.</v>
      </c>
      <c r="IL81" s="25" t="str">
        <f>IF(ISBLANK(LitRev!IL81),".",LitRev!IL81)</f>
        <v>.</v>
      </c>
      <c r="IM81" s="25" t="str">
        <f>IF(ISBLANK(LitRev!IM81),".",LitRev!IM81)</f>
        <v>.</v>
      </c>
      <c r="IN81" s="25" t="str">
        <f>IF(ISBLANK(LitRev!IN81),".",LitRev!IN81)</f>
        <v>.</v>
      </c>
      <c r="IO81" s="25" t="str">
        <f>IF(ISBLANK(LitRev!IO81),".",LitRev!IO81)</f>
        <v>.</v>
      </c>
      <c r="IP81" s="25" t="str">
        <f>IF(ISBLANK(LitRev!IP81),".",LitRev!IP81)</f>
        <v>.</v>
      </c>
      <c r="IQ81" s="25" t="str">
        <f>IF(ISBLANK(LitRev!IQ81),".",LitRev!IQ81)</f>
        <v>.</v>
      </c>
      <c r="IR81" s="25" t="str">
        <f>IF(ISBLANK(LitRev!IR81),".",LitRev!IR81)</f>
        <v>.</v>
      </c>
      <c r="IS81" s="25" t="str">
        <f>IF(ISBLANK(LitRev!IS81),".",LitRev!IS81)</f>
        <v>.</v>
      </c>
      <c r="IT81" s="25" t="str">
        <f>IF(ISBLANK(LitRev!IT81),".",LitRev!IT81)</f>
        <v>.</v>
      </c>
      <c r="IU81" s="25" t="str">
        <f>IF(ISBLANK(LitRev!IU81),".",LitRev!IU81)</f>
        <v>.</v>
      </c>
      <c r="IV81" s="25" t="str">
        <f>IF(ISBLANK(LitRev!IV81),".",LitRev!IV81)</f>
        <v>.</v>
      </c>
      <c r="IW81" s="25" t="str">
        <f>IF(ISBLANK(LitRev!IW81),".",LitRev!IW81)</f>
        <v>.</v>
      </c>
      <c r="IX81" s="25" t="str">
        <f>IF(ISBLANK(LitRev!IX81),".",LitRev!IX81)</f>
        <v>.</v>
      </c>
      <c r="IY81" s="25" t="str">
        <f>IF(ISBLANK(LitRev!IY81),".",LitRev!IY81)</f>
        <v>.</v>
      </c>
      <c r="IZ81" s="25" t="str">
        <f>IF(ISBLANK(LitRev!IZ81),".",LitRev!IZ81)</f>
        <v>.</v>
      </c>
      <c r="JA81" s="25" t="str">
        <f>IF(ISBLANK(LitRev!JA81),".",LitRev!JA81)</f>
        <v>.</v>
      </c>
      <c r="JB81" s="25" t="str">
        <f>IF(ISBLANK(LitRev!JB81),".",LitRev!JB81)</f>
        <v>.</v>
      </c>
      <c r="JC81" s="25" t="str">
        <f>IF(ISBLANK(LitRev!JC81),".",LitRev!JC81)</f>
        <v>.</v>
      </c>
      <c r="JD81" s="25" t="str">
        <f>IF(ISBLANK(LitRev!JD81),".",LitRev!JD81)</f>
        <v>.</v>
      </c>
      <c r="JE81" s="25" t="str">
        <f>IF(ISBLANK(LitRev!JE81),".",LitRev!JE81)</f>
        <v>.</v>
      </c>
      <c r="JF81" s="25" t="str">
        <f>IF(ISBLANK(LitRev!JF81),".",LitRev!JF81)</f>
        <v>.</v>
      </c>
      <c r="JG81" s="25" t="str">
        <f>IF(ISBLANK(LitRev!JG81),".",LitRev!JG81)</f>
        <v>.</v>
      </c>
      <c r="JH81" s="25" t="str">
        <f>IF(ISBLANK(LitRev!JH81),".",LitRev!JH81)</f>
        <v>.</v>
      </c>
      <c r="JI81" s="25" t="str">
        <f>IF(ISBLANK(LitRev!JI81),".",LitRev!JI81)</f>
        <v>.</v>
      </c>
      <c r="JJ81" s="25" t="str">
        <f>IF(ISBLANK(LitRev!JJ81),".",LitRev!JJ81)</f>
        <v>.</v>
      </c>
      <c r="JK81" s="25" t="str">
        <f>IF(ISBLANK(LitRev!JK81),".",LitRev!JK81)</f>
        <v>.</v>
      </c>
      <c r="JL81" s="25" t="str">
        <f>IF(ISBLANK(LitRev!JL81),".",LitRev!JL81)</f>
        <v>.</v>
      </c>
      <c r="JM81" s="25" t="str">
        <f>IF(ISBLANK(LitRev!JM81),".",LitRev!JM81)</f>
        <v>.</v>
      </c>
      <c r="JN81" s="25" t="str">
        <f>IF(ISBLANK(LitRev!JN81),".",LitRev!JN81)</f>
        <v>.</v>
      </c>
      <c r="JO81" s="25" t="str">
        <f>IF(ISBLANK(LitRev!JO81),".",LitRev!JO81)</f>
        <v>.</v>
      </c>
      <c r="JP81" s="25" t="str">
        <f>IF(ISBLANK(LitRev!JP81),".",LitRev!JP81)</f>
        <v>.</v>
      </c>
      <c r="JQ81" s="25" t="str">
        <f>IF(ISBLANK(LitRev!JQ81),".",LitRev!JQ81)</f>
        <v>.</v>
      </c>
      <c r="JR81" s="25" t="str">
        <f>IF(ISBLANK(LitRev!JR81),".",LitRev!JR81)</f>
        <v>.</v>
      </c>
      <c r="JS81" s="25" t="str">
        <f>IF(ISBLANK(LitRev!JS81),".",LitRev!JS81)</f>
        <v>.</v>
      </c>
      <c r="JT81" s="25" t="str">
        <f>IF(ISBLANK(LitRev!JT81),".",LitRev!JT81)</f>
        <v>.</v>
      </c>
      <c r="JU81" s="25" t="str">
        <f>IF(ISBLANK(LitRev!JU81),".",LitRev!JU81)</f>
        <v>.</v>
      </c>
      <c r="JV81" s="25" t="str">
        <f>IF(ISBLANK(LitRev!JV81),".",LitRev!JV81)</f>
        <v>.</v>
      </c>
      <c r="JW81" s="25" t="str">
        <f>IF(ISBLANK(LitRev!JW81),".",LitRev!JW81)</f>
        <v>.</v>
      </c>
      <c r="JX81" s="25" t="str">
        <f>IF(ISBLANK(LitRev!JX81),".",LitRev!JX81)</f>
        <v>.</v>
      </c>
      <c r="JY81" s="25" t="str">
        <f>IF(ISBLANK(LitRev!JY81),".",LitRev!JY81)</f>
        <v>.</v>
      </c>
      <c r="JZ81" s="25" t="str">
        <f>IF(ISBLANK(LitRev!JZ81),".",LitRev!JZ81)</f>
        <v>.</v>
      </c>
      <c r="KA81" s="25" t="str">
        <f>IF(ISBLANK(LitRev!KA81),".",LitRev!KA81)</f>
        <v>.</v>
      </c>
      <c r="KB81" s="25" t="str">
        <f>IF(ISBLANK(LitRev!KB81),".",LitRev!KB81)</f>
        <v>.</v>
      </c>
      <c r="KC81" s="25" t="str">
        <f>IF(ISBLANK(LitRev!KC81),".",LitRev!KC81)</f>
        <v>.</v>
      </c>
      <c r="KD81" s="25" t="str">
        <f>IF(ISBLANK(LitRev!KD81),".",LitRev!KD81)</f>
        <v>.</v>
      </c>
      <c r="KE81" s="25" t="str">
        <f>IF(ISBLANK(LitRev!KE81),".",LitRev!KE81)</f>
        <v>.</v>
      </c>
      <c r="KF81" s="25" t="str">
        <f>IF(ISBLANK(LitRev!KF81),".",LitRev!KF81)</f>
        <v>.</v>
      </c>
      <c r="KG81" s="25" t="str">
        <f>IF(ISBLANK(LitRev!KG81),".",LitRev!KG81)</f>
        <v>.</v>
      </c>
      <c r="KH81" s="25" t="str">
        <f>IF(ISBLANK(LitRev!KH81),".",LitRev!KH81)</f>
        <v>.</v>
      </c>
      <c r="KI81" s="25" t="str">
        <f>IF(ISBLANK(LitRev!KI81),".",LitRev!KI81)</f>
        <v>.</v>
      </c>
      <c r="KJ81" s="25" t="str">
        <f>IF(ISBLANK(LitRev!KJ81),".",LitRev!KJ81)</f>
        <v>.</v>
      </c>
      <c r="KK81" s="25" t="str">
        <f>IF(ISBLANK(LitRev!KK81),".",LitRev!KK81)</f>
        <v>.</v>
      </c>
      <c r="KL81" s="25" t="str">
        <f>IF(ISBLANK(LitRev!KL81),".",LitRev!KL81)</f>
        <v>.</v>
      </c>
      <c r="KM81" s="25" t="str">
        <f>IF(ISBLANK(LitRev!KM81),".",LitRev!KM81)</f>
        <v>.</v>
      </c>
      <c r="KN81" s="25" t="str">
        <f>IF(ISBLANK(LitRev!KN81),".",LitRev!KN81)</f>
        <v>.</v>
      </c>
      <c r="KO81" s="25" t="str">
        <f>IF(ISBLANK(LitRev!KO81),".",LitRev!KO81)</f>
        <v>.</v>
      </c>
      <c r="KP81" s="25" t="str">
        <f>IF(ISBLANK(LitRev!KP81),".",LitRev!KP81)</f>
        <v>.</v>
      </c>
      <c r="KQ81" s="25" t="str">
        <f>IF(ISBLANK(LitRev!KQ81),".",LitRev!KQ81)</f>
        <v>.</v>
      </c>
      <c r="KR81" s="25" t="str">
        <f>IF(ISBLANK(LitRev!KR81),".",LitRev!KR81)</f>
        <v>.</v>
      </c>
      <c r="KS81" s="25" t="str">
        <f>IF(ISBLANK(LitRev!KS81),".",LitRev!KS81)</f>
        <v>.</v>
      </c>
      <c r="KT81" s="25" t="str">
        <f>IF(ISBLANK(LitRev!KT81),".",LitRev!KT81)</f>
        <v>.</v>
      </c>
      <c r="KU81" s="25" t="str">
        <f>IF(ISBLANK(LitRev!KU81),".",LitRev!KU81)</f>
        <v>.</v>
      </c>
      <c r="KV81" s="25" t="str">
        <f>IF(ISBLANK(LitRev!KV81),".",LitRev!KV81)</f>
        <v>.</v>
      </c>
      <c r="KW81" s="25" t="str">
        <f>IF(ISBLANK(LitRev!KW81),".",LitRev!KW81)</f>
        <v>.</v>
      </c>
      <c r="KX81" s="25" t="str">
        <f>IF(ISBLANK(LitRev!KX81),".",LitRev!KX81)</f>
        <v>.</v>
      </c>
      <c r="KY81" s="25" t="str">
        <f>IF(ISBLANK(LitRev!KY81),".",LitRev!KY81)</f>
        <v>.</v>
      </c>
      <c r="KZ81" s="25" t="str">
        <f>IF(ISBLANK(LitRev!KZ81),".",LitRev!KZ81)</f>
        <v>.</v>
      </c>
      <c r="LA81" s="25" t="str">
        <f>IF(ISBLANK(LitRev!LA81),".",LitRev!LA81)</f>
        <v>.</v>
      </c>
      <c r="LB81" s="25" t="str">
        <f>IF(ISBLANK(LitRev!LB81),".",LitRev!LB81)</f>
        <v>.</v>
      </c>
      <c r="LC81" s="25" t="str">
        <f>IF(ISBLANK(LitRev!LC81),".",LitRev!LC81)</f>
        <v>.</v>
      </c>
      <c r="LD81" s="25" t="str">
        <f>IF(ISBLANK(LitRev!LD81),".",LitRev!LD81)</f>
        <v>.</v>
      </c>
      <c r="LE81" s="25" t="str">
        <f>IF(ISBLANK(LitRev!LE81),".",LitRev!LE81)</f>
        <v>.</v>
      </c>
      <c r="LF81" s="25" t="str">
        <f>IF(ISBLANK(LitRev!LF81),".",LitRev!LF81)</f>
        <v>.</v>
      </c>
      <c r="LG81" s="25" t="str">
        <f>IF(ISBLANK(LitRev!LG81),".",LitRev!LG81)</f>
        <v>.</v>
      </c>
      <c r="LH81" s="25" t="str">
        <f>IF(ISBLANK(LitRev!LH81),".",LitRev!LH81)</f>
        <v>.</v>
      </c>
      <c r="LI81" s="25" t="str">
        <f>IF(ISBLANK(LitRev!LI81),".",LitRev!LI81)</f>
        <v>.</v>
      </c>
      <c r="LJ81" s="25" t="str">
        <f>IF(ISBLANK(LitRev!LJ81),".",LitRev!LJ81)</f>
        <v>.</v>
      </c>
      <c r="LK81" s="25" t="str">
        <f>IF(ISBLANK(LitRev!LK81),".",LitRev!LK81)</f>
        <v>.</v>
      </c>
      <c r="LL81" s="25" t="str">
        <f>IF(ISBLANK(LitRev!LL81),".",LitRev!LL81)</f>
        <v>.</v>
      </c>
      <c r="LM81" s="25" t="str">
        <f>IF(ISBLANK(LitRev!LM81),".",LitRev!LM81)</f>
        <v>.</v>
      </c>
      <c r="LN81" s="25" t="str">
        <f>IF(ISBLANK(LitRev!LN81),".",LitRev!LN81)</f>
        <v>.</v>
      </c>
      <c r="LO81" s="25" t="str">
        <f>IF(ISBLANK(LitRev!LO81),".",LitRev!LO81)</f>
        <v>.</v>
      </c>
      <c r="LP81" s="25" t="str">
        <f>IF(ISBLANK(LitRev!LP81),".",LitRev!LP81)</f>
        <v>.</v>
      </c>
      <c r="LQ81" s="25" t="str">
        <f>IF(ISBLANK(LitRev!LQ81),".",LitRev!LQ81)</f>
        <v>.</v>
      </c>
      <c r="LR81" s="25" t="str">
        <f>IF(ISBLANK(LitRev!LR81),".",LitRev!LR81)</f>
        <v>.</v>
      </c>
      <c r="LS81" s="25" t="str">
        <f>IF(ISBLANK(LitRev!LS81),".",LitRev!LS81)</f>
        <v>.</v>
      </c>
      <c r="LT81" s="25" t="str">
        <f>IF(ISBLANK(LitRev!LT81),".",LitRev!LT81)</f>
        <v>.</v>
      </c>
      <c r="LU81" s="25" t="str">
        <f>IF(ISBLANK(LitRev!LU81),".",LitRev!LU81)</f>
        <v>.</v>
      </c>
      <c r="LV81" s="25" t="str">
        <f>IF(ISBLANK(LitRev!LV81),".",LitRev!LV81)</f>
        <v>.</v>
      </c>
      <c r="LW81" s="25" t="str">
        <f>IF(ISBLANK(LitRev!LW81),".",LitRev!LW81)</f>
        <v>.</v>
      </c>
      <c r="LX81" s="25" t="str">
        <f>IF(ISBLANK(LitRev!LX81),".",LitRev!LX81)</f>
        <v>.</v>
      </c>
      <c r="LY81" s="25" t="str">
        <f>IF(ISBLANK(LitRev!LY81),".",LitRev!LY81)</f>
        <v>.</v>
      </c>
      <c r="LZ81" s="25" t="str">
        <f>IF(ISBLANK(LitRev!LZ81),".",LitRev!LZ81)</f>
        <v>.</v>
      </c>
      <c r="MA81" s="25" t="str">
        <f>IF(ISBLANK(LitRev!MA81),".",LitRev!MA81)</f>
        <v>.</v>
      </c>
      <c r="MB81" s="25" t="str">
        <f>IF(ISBLANK(LitRev!MB81),".",LitRev!MB81)</f>
        <v>.</v>
      </c>
      <c r="MC81" s="25" t="str">
        <f>IF(ISBLANK(LitRev!MC81),".",LitRev!MC81)</f>
        <v>.</v>
      </c>
      <c r="MD81" s="25" t="str">
        <f>IF(ISBLANK(LitRev!MD81),".",LitRev!MD81)</f>
        <v>.</v>
      </c>
      <c r="ME81" s="25" t="str">
        <f>IF(ISBLANK(LitRev!ME81),".",LitRev!ME81)</f>
        <v>.</v>
      </c>
      <c r="MF81" s="25" t="str">
        <f>IF(ISBLANK(LitRev!MF81),".",LitRev!MF81)</f>
        <v>.</v>
      </c>
      <c r="MG81" s="25" t="str">
        <f>IF(ISBLANK(LitRev!MG81),".",LitRev!MG81)</f>
        <v>.</v>
      </c>
      <c r="MH81" s="25" t="str">
        <f>IF(ISBLANK(LitRev!MH81),".",LitRev!MH81)</f>
        <v>.</v>
      </c>
      <c r="MI81" s="25" t="str">
        <f>IF(ISBLANK(LitRev!MI81),".",LitRev!MI81)</f>
        <v>Table 2, page 91</v>
      </c>
      <c r="MJ81" s="25" t="str">
        <f>IF(ISBLANK(LitRev!MJ81),".",LitRev!MJ81)</f>
        <v>Table 2, page 91</v>
      </c>
      <c r="MK81" s="25" t="str">
        <f>IF(ISBLANK(LitRev!MK81),".",LitRev!MK81)</f>
        <v>Table 2, page 91</v>
      </c>
      <c r="ML81" s="25" t="str">
        <f>IF(ISBLANK(LitRev!ML81),".",LitRev!ML81)</f>
        <v>Table 2, page 91</v>
      </c>
      <c r="MM81" s="25" t="str">
        <f>IF(ISBLANK(LitRev!MM81),".",LitRev!MM81)</f>
        <v>.</v>
      </c>
      <c r="MN81" s="25" t="str">
        <f>IF(ISBLANK(LitRev!MN81),".",LitRev!MN81)</f>
        <v>.</v>
      </c>
      <c r="MO81" s="25" t="str">
        <f>IF(ISBLANK(LitRev!MO81),".",LitRev!MO81)</f>
        <v>.</v>
      </c>
      <c r="MP81" s="25" t="str">
        <f>IF(ISBLANK(LitRev!MP81),".",LitRev!MP81)</f>
        <v>.</v>
      </c>
      <c r="MQ81" s="25" t="str">
        <f>IF(ISBLANK(LitRev!MQ81),".",LitRev!MQ81)</f>
        <v>.</v>
      </c>
      <c r="MR81" s="25" t="str">
        <f>IF(ISBLANK(LitRev!MR81),".",LitRev!MR81)</f>
        <v>.</v>
      </c>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5"/>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5"/>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5"/>
      <c r="RK81" s="25"/>
      <c r="RL81" s="25"/>
      <c r="RM81" s="25"/>
      <c r="RN81" s="25"/>
      <c r="RO81" s="25"/>
    </row>
    <row r="82" spans="1:483" x14ac:dyDescent="0.25">
      <c r="A82" s="61"/>
      <c r="C82" s="25" t="str">
        <f>IF(ISBLANK(LitRev!C82),".",LitRev!C82)</f>
        <v>.</v>
      </c>
      <c r="D82" s="25" t="str">
        <f>IF(ISBLANK(LitRev!D82),".",LitRev!D82)</f>
        <v>.</v>
      </c>
      <c r="E82" s="25" t="str">
        <f>IF(ISBLANK(LitRev!E82),".",LitRev!E82)</f>
        <v>.</v>
      </c>
      <c r="F82" s="25" t="str">
        <f>IF(ISBLANK(LitRev!F82),".",LitRev!F82)</f>
        <v>.</v>
      </c>
      <c r="G82" s="25" t="str">
        <f>IF(ISBLANK(LitRev!G82),".",LitRev!G82)</f>
        <v>.</v>
      </c>
      <c r="H82" s="25" t="str">
        <f>IF(ISBLANK(LitRev!H82),".",LitRev!H82)</f>
        <v>.</v>
      </c>
      <c r="I82" s="25" t="str">
        <f>IF(ISBLANK(LitRev!I82),".",LitRev!I82)</f>
        <v>.</v>
      </c>
      <c r="J82" s="25" t="str">
        <f>IF(ISBLANK(LitRev!J82),".",LitRev!J82)</f>
        <v>.</v>
      </c>
      <c r="K82" s="25" t="str">
        <f>IF(ISBLANK(LitRev!K82),".",LitRev!K82)</f>
        <v>.</v>
      </c>
      <c r="L82" s="25" t="str">
        <f>IF(ISBLANK(LitRev!L82),".",LitRev!L82)</f>
        <v>.</v>
      </c>
      <c r="M82" s="25" t="str">
        <f>IF(ISBLANK(LitRev!M82),".",LitRev!M82)</f>
        <v>.</v>
      </c>
      <c r="N82" s="25" t="str">
        <f>IF(ISBLANK(LitRev!N82),".",LitRev!N82)</f>
        <v>.</v>
      </c>
      <c r="O82" s="25" t="str">
        <f>IF(ISBLANK(LitRev!O82),".",LitRev!O82)</f>
        <v>.</v>
      </c>
      <c r="P82" s="25" t="str">
        <f>IF(ISBLANK(LitRev!P82),".",LitRev!P82)</f>
        <v>.</v>
      </c>
      <c r="Q82" s="25" t="str">
        <f>IF(ISBLANK(LitRev!Q82),".",LitRev!Q82)</f>
        <v>.</v>
      </c>
      <c r="R82" s="25" t="str">
        <f>IF(ISBLANK(LitRev!R82),".",LitRev!R82)</f>
        <v>.</v>
      </c>
      <c r="S82" s="25" t="str">
        <f>IF(ISBLANK(LitRev!S82),".",LitRev!S82)</f>
        <v>.</v>
      </c>
      <c r="T82" s="25" t="str">
        <f>IF(ISBLANK(LitRev!T82),".",LitRev!T82)</f>
        <v>.</v>
      </c>
      <c r="U82" s="25" t="str">
        <f>IF(ISBLANK(LitRev!U82),".",LitRev!U82)</f>
        <v>.</v>
      </c>
      <c r="V82" s="25" t="str">
        <f>IF(ISBLANK(LitRev!V82),".",LitRev!V82)</f>
        <v>.</v>
      </c>
      <c r="W82" s="25" t="str">
        <f>IF(ISBLANK(LitRev!W82),".",LitRev!W82)</f>
        <v>.</v>
      </c>
      <c r="X82" s="25" t="str">
        <f>IF(ISBLANK(LitRev!X82),".",LitRev!X82)</f>
        <v>.</v>
      </c>
      <c r="Y82" s="25" t="str">
        <f>IF(ISBLANK(LitRev!Y82),".",LitRev!Y82)</f>
        <v>.</v>
      </c>
      <c r="Z82" s="25" t="str">
        <f>IF(ISBLANK(LitRev!Z82),".",LitRev!Z82)</f>
        <v>.</v>
      </c>
      <c r="AA82" s="25" t="str">
        <f>IF(ISBLANK(LitRev!AA82),".",LitRev!AA82)</f>
        <v>.</v>
      </c>
      <c r="AB82" s="25" t="str">
        <f>IF(ISBLANK(LitRev!AB82),".",LitRev!AB82)</f>
        <v>.</v>
      </c>
      <c r="AC82" s="25" t="str">
        <f>IF(ISBLANK(LitRev!AC82),".",LitRev!AC82)</f>
        <v>.</v>
      </c>
      <c r="AD82" s="25" t="str">
        <f>IF(ISBLANK(LitRev!AD82),".",LitRev!AD82)</f>
        <v>.</v>
      </c>
      <c r="AE82" s="25" t="str">
        <f>IF(ISBLANK(LitRev!AE82),".",LitRev!AE82)</f>
        <v>.</v>
      </c>
      <c r="AF82" s="25" t="str">
        <f>IF(ISBLANK(LitRev!AF82),".",LitRev!AF82)</f>
        <v>.</v>
      </c>
      <c r="AG82" s="25" t="str">
        <f>IF(ISBLANK(LitRev!AG82),".",LitRev!AG82)</f>
        <v>.</v>
      </c>
      <c r="AH82" s="25" t="str">
        <f>IF(ISBLANK(LitRev!AH82),".",LitRev!AH82)</f>
        <v>.</v>
      </c>
      <c r="AI82" s="25" t="str">
        <f>IF(ISBLANK(LitRev!AI82),".",LitRev!AI82)</f>
        <v>.</v>
      </c>
      <c r="AJ82" s="25" t="str">
        <f>IF(ISBLANK(LitRev!AJ82),".",LitRev!AJ82)</f>
        <v>.</v>
      </c>
      <c r="AK82" s="25" t="str">
        <f>IF(ISBLANK(LitRev!AK82),".",LitRev!AK82)</f>
        <v>.</v>
      </c>
      <c r="AL82" s="25" t="str">
        <f>IF(ISBLANK(LitRev!AL82),".",LitRev!AL82)</f>
        <v>.</v>
      </c>
      <c r="AM82" s="25" t="str">
        <f>IF(ISBLANK(LitRev!AM82),".",LitRev!AM82)</f>
        <v>.</v>
      </c>
      <c r="AN82" s="25" t="str">
        <f>IF(ISBLANK(LitRev!AN82),".",LitRev!AN82)</f>
        <v>.</v>
      </c>
      <c r="AO82" s="25" t="str">
        <f>IF(ISBLANK(LitRev!AO82),".",LitRev!AO82)</f>
        <v>.</v>
      </c>
      <c r="AP82" s="25" t="str">
        <f>IF(ISBLANK(LitRev!AP82),".",LitRev!AP82)</f>
        <v>.</v>
      </c>
      <c r="AQ82" s="25" t="str">
        <f>IF(ISBLANK(LitRev!AQ82),".",LitRev!AQ82)</f>
        <v>.</v>
      </c>
      <c r="AR82" s="25" t="str">
        <f>IF(ISBLANK(LitRev!AR82),".",LitRev!AR82)</f>
        <v>.</v>
      </c>
      <c r="AS82" s="25" t="str">
        <f>IF(ISBLANK(LitRev!AS82),".",LitRev!AS82)</f>
        <v>.</v>
      </c>
      <c r="AT82" s="25" t="str">
        <f>IF(ISBLANK(LitRev!AT82),".",LitRev!AT82)</f>
        <v>.</v>
      </c>
      <c r="AU82" s="25" t="str">
        <f>IF(ISBLANK(LitRev!AU82),".",LitRev!AU82)</f>
        <v>.</v>
      </c>
      <c r="AV82" s="25" t="str">
        <f>IF(ISBLANK(LitRev!AV82),".",LitRev!AV82)</f>
        <v>.</v>
      </c>
      <c r="AW82" s="25" t="str">
        <f>IF(ISBLANK(LitRev!AW82),".",LitRev!AW82)</f>
        <v>.</v>
      </c>
      <c r="AX82" s="25" t="str">
        <f>IF(ISBLANK(LitRev!AX82),".",LitRev!AX82)</f>
        <v>.</v>
      </c>
      <c r="AY82" s="25" t="str">
        <f>IF(ISBLANK(LitRev!AY82),".",LitRev!AY82)</f>
        <v>.</v>
      </c>
      <c r="AZ82" s="25" t="str">
        <f>IF(ISBLANK(LitRev!AZ82),".",LitRev!AZ82)</f>
        <v>.</v>
      </c>
      <c r="BA82" s="25" t="str">
        <f>IF(ISBLANK(LitRev!BA82),".",LitRev!BA82)</f>
        <v>.</v>
      </c>
      <c r="BB82" s="25" t="str">
        <f>IF(ISBLANK(LitRev!BB82),".",LitRev!BB82)</f>
        <v>.</v>
      </c>
      <c r="BC82" s="25" t="str">
        <f>IF(ISBLANK(LitRev!BC82),".",LitRev!BC82)</f>
        <v>.</v>
      </c>
      <c r="BD82" s="25" t="str">
        <f>IF(ISBLANK(LitRev!BD82),".",LitRev!BD82)</f>
        <v>.</v>
      </c>
      <c r="BE82" s="25" t="str">
        <f>IF(ISBLANK(LitRev!BE82),".",LitRev!BE82)</f>
        <v>.</v>
      </c>
      <c r="BF82" s="25" t="str">
        <f>IF(ISBLANK(LitRev!BF82),".",LitRev!BF82)</f>
        <v>.</v>
      </c>
      <c r="BG82" s="25" t="str">
        <f>IF(ISBLANK(LitRev!BG82),".",LitRev!BG82)</f>
        <v>.</v>
      </c>
      <c r="BH82" s="25" t="str">
        <f>IF(ISBLANK(LitRev!BH82),".",LitRev!BH82)</f>
        <v>.</v>
      </c>
      <c r="BI82" s="25" t="str">
        <f>IF(ISBLANK(LitRev!BI82),".",LitRev!BI82)</f>
        <v>.</v>
      </c>
      <c r="BJ82" s="25" t="str">
        <f>IF(ISBLANK(LitRev!BJ82),".",LitRev!BJ82)</f>
        <v>.</v>
      </c>
      <c r="BK82" s="25" t="str">
        <f>IF(ISBLANK(LitRev!BK82),".",LitRev!BK82)</f>
        <v>.</v>
      </c>
      <c r="BL82" s="25" t="str">
        <f>IF(ISBLANK(LitRev!BL82),".",LitRev!BL82)</f>
        <v>.</v>
      </c>
      <c r="BM82" s="25" t="str">
        <f>IF(ISBLANK(LitRev!BM82),".",LitRev!BM82)</f>
        <v>.</v>
      </c>
      <c r="BN82" s="25" t="str">
        <f>IF(ISBLANK(LitRev!BN82),".",LitRev!BN82)</f>
        <v>.</v>
      </c>
      <c r="BO82" s="25" t="str">
        <f>IF(ISBLANK(LitRev!BO82),".",LitRev!BO82)</f>
        <v>.</v>
      </c>
      <c r="BP82" s="25" t="str">
        <f>IF(ISBLANK(LitRev!BP82),".",LitRev!BP82)</f>
        <v>.</v>
      </c>
      <c r="BQ82" s="25" t="str">
        <f>IF(ISBLANK(LitRev!BQ82),".",LitRev!BQ82)</f>
        <v>.</v>
      </c>
      <c r="BR82" s="25" t="str">
        <f>IF(ISBLANK(LitRev!BR82),".",LitRev!BR82)</f>
        <v>.</v>
      </c>
      <c r="BS82" s="25" t="str">
        <f>IF(ISBLANK(LitRev!BS82),".",LitRev!BS82)</f>
        <v>.</v>
      </c>
      <c r="BT82" s="25" t="str">
        <f>IF(ISBLANK(LitRev!BT82),".",LitRev!BT82)</f>
        <v>.</v>
      </c>
      <c r="BU82" s="25" t="str">
        <f>IF(ISBLANK(LitRev!BU82),".",LitRev!BU82)</f>
        <v>.</v>
      </c>
      <c r="BV82" s="25" t="str">
        <f>IF(ISBLANK(LitRev!BV82),".",LitRev!BV82)</f>
        <v>.</v>
      </c>
      <c r="BW82" s="25" t="str">
        <f>IF(ISBLANK(LitRev!BW82),".",LitRev!BW82)</f>
        <v>.</v>
      </c>
      <c r="BX82" s="25" t="str">
        <f>IF(ISBLANK(LitRev!BX82),".",LitRev!BX82)</f>
        <v>.</v>
      </c>
      <c r="BY82" s="25" t="str">
        <f>IF(ISBLANK(LitRev!BY82),".",LitRev!BY82)</f>
        <v>.</v>
      </c>
      <c r="BZ82" s="25" t="str">
        <f>IF(ISBLANK(LitRev!BZ82),".",LitRev!BZ82)</f>
        <v>.</v>
      </c>
      <c r="CA82" s="25" t="str">
        <f>IF(ISBLANK(LitRev!CA82),".",LitRev!CA82)</f>
        <v>.</v>
      </c>
      <c r="CB82" s="25" t="str">
        <f>IF(ISBLANK(LitRev!CB82),".",LitRev!CB82)</f>
        <v>.</v>
      </c>
      <c r="CC82" s="25" t="str">
        <f>IF(ISBLANK(LitRev!CC82),".",LitRev!CC82)</f>
        <v>.</v>
      </c>
      <c r="CD82" s="25" t="str">
        <f>IF(ISBLANK(LitRev!CD82),".",LitRev!CD82)</f>
        <v>.</v>
      </c>
      <c r="CE82" s="25" t="str">
        <f>IF(ISBLANK(LitRev!CE82),".",LitRev!CE82)</f>
        <v>.</v>
      </c>
      <c r="CF82" s="25" t="str">
        <f>IF(ISBLANK(LitRev!CF82),".",LitRev!CF82)</f>
        <v>.</v>
      </c>
      <c r="CG82" s="25" t="str">
        <f>IF(ISBLANK(LitRev!CG82),".",LitRev!CG82)</f>
        <v>.</v>
      </c>
      <c r="CH82" s="25" t="str">
        <f>IF(ISBLANK(LitRev!CH82),".",LitRev!CH82)</f>
        <v>.</v>
      </c>
      <c r="CI82" s="25" t="str">
        <f>IF(ISBLANK(LitRev!CI82),".",LitRev!CI82)</f>
        <v>.</v>
      </c>
      <c r="CJ82" s="25" t="str">
        <f>IF(ISBLANK(LitRev!CJ82),".",LitRev!CJ82)</f>
        <v>.</v>
      </c>
      <c r="CK82" s="25" t="str">
        <f>IF(ISBLANK(LitRev!CK82),".",LitRev!CK82)</f>
        <v>.</v>
      </c>
      <c r="CL82" s="25" t="str">
        <f>IF(ISBLANK(LitRev!CL82),".",LitRev!CL82)</f>
        <v>.</v>
      </c>
      <c r="CM82" s="25" t="str">
        <f>IF(ISBLANK(LitRev!CM82),".",LitRev!CM82)</f>
        <v>.</v>
      </c>
      <c r="CN82" s="25" t="str">
        <f>IF(ISBLANK(LitRev!CN82),".",LitRev!CN82)</f>
        <v>.</v>
      </c>
      <c r="CO82" s="25" t="str">
        <f>IF(ISBLANK(LitRev!CO82),".",LitRev!CO82)</f>
        <v>.</v>
      </c>
      <c r="CP82" s="25" t="str">
        <f>IF(ISBLANK(LitRev!CP82),".",LitRev!CP82)</f>
        <v>.</v>
      </c>
      <c r="CQ82" s="25" t="str">
        <f>IF(ISBLANK(LitRev!CQ82),".",LitRev!CQ82)</f>
        <v>.</v>
      </c>
      <c r="CR82" s="25" t="str">
        <f>IF(ISBLANK(LitRev!CR82),".",LitRev!CR82)</f>
        <v>.</v>
      </c>
      <c r="CS82" s="25" t="str">
        <f>IF(ISBLANK(LitRev!CS82),".",LitRev!CS82)</f>
        <v>.</v>
      </c>
      <c r="CT82" s="25" t="str">
        <f>IF(ISBLANK(LitRev!CT82),".",LitRev!CT82)</f>
        <v>.</v>
      </c>
      <c r="CU82" s="25" t="str">
        <f>IF(ISBLANK(LitRev!CU82),".",LitRev!CU82)</f>
        <v>.</v>
      </c>
      <c r="CV82" s="25" t="str">
        <f>IF(ISBLANK(LitRev!CV82),".",LitRev!CV82)</f>
        <v>.</v>
      </c>
      <c r="CW82" s="25" t="str">
        <f>IF(ISBLANK(LitRev!CW82),".",LitRev!CW82)</f>
        <v>.</v>
      </c>
      <c r="CX82" s="25" t="str">
        <f>IF(ISBLANK(LitRev!CX82),".",LitRev!CX82)</f>
        <v>.</v>
      </c>
      <c r="CY82" s="25" t="str">
        <f>IF(ISBLANK(LitRev!CY82),".",LitRev!CY82)</f>
        <v>.</v>
      </c>
      <c r="CZ82" s="25" t="str">
        <f>IF(ISBLANK(LitRev!CZ82),".",LitRev!CZ82)</f>
        <v>.</v>
      </c>
      <c r="DA82" s="25" t="str">
        <f>IF(ISBLANK(LitRev!DA82),".",LitRev!DA82)</f>
        <v>.</v>
      </c>
      <c r="DB82" s="25" t="str">
        <f>IF(ISBLANK(LitRev!DB82),".",LitRev!DB82)</f>
        <v>.</v>
      </c>
      <c r="DC82" s="25" t="str">
        <f>IF(ISBLANK(LitRev!DC82),".",LitRev!DC82)</f>
        <v>.</v>
      </c>
      <c r="DD82" s="25" t="str">
        <f>IF(ISBLANK(LitRev!DD82),".",LitRev!DD82)</f>
        <v>.</v>
      </c>
      <c r="DE82" s="25" t="str">
        <f>IF(ISBLANK(LitRev!DE82),".",LitRev!DE82)</f>
        <v>.</v>
      </c>
      <c r="DF82" s="25" t="str">
        <f>IF(ISBLANK(LitRev!DF82),".",LitRev!DF82)</f>
        <v>.</v>
      </c>
      <c r="DG82" s="25" t="str">
        <f>IF(ISBLANK(LitRev!DG82),".",LitRev!DG82)</f>
        <v>.</v>
      </c>
      <c r="DH82" s="25" t="str">
        <f>IF(ISBLANK(LitRev!DH82),".",LitRev!DH82)</f>
        <v>.</v>
      </c>
      <c r="DI82" s="25" t="str">
        <f>IF(ISBLANK(LitRev!DI82),".",LitRev!DI82)</f>
        <v>.</v>
      </c>
      <c r="DJ82" s="25" t="str">
        <f>IF(ISBLANK(LitRev!DJ82),".",LitRev!DJ82)</f>
        <v>.</v>
      </c>
      <c r="DK82" s="25" t="str">
        <f>IF(ISBLANK(LitRev!DK82),".",LitRev!DK82)</f>
        <v>.</v>
      </c>
      <c r="DL82" s="25" t="str">
        <f>IF(ISBLANK(LitRev!DL82),".",LitRev!DL82)</f>
        <v>.</v>
      </c>
      <c r="DM82" s="25" t="str">
        <f>IF(ISBLANK(LitRev!DM82),".",LitRev!DM82)</f>
        <v>.</v>
      </c>
      <c r="DN82" s="25" t="str">
        <f>IF(ISBLANK(LitRev!DN82),".",LitRev!DN82)</f>
        <v>.</v>
      </c>
      <c r="DO82" s="25" t="str">
        <f>IF(ISBLANK(LitRev!DO82),".",LitRev!DO82)</f>
        <v>.</v>
      </c>
      <c r="DP82" s="25" t="str">
        <f>IF(ISBLANK(LitRev!DP82),".",LitRev!DP82)</f>
        <v>.</v>
      </c>
      <c r="DQ82" s="25" t="str">
        <f>IF(ISBLANK(LitRev!DQ82),".",LitRev!DQ82)</f>
        <v>.</v>
      </c>
      <c r="DR82" s="25" t="str">
        <f>IF(ISBLANK(LitRev!DR82),".",LitRev!DR82)</f>
        <v>.</v>
      </c>
      <c r="DS82" s="25" t="str">
        <f>IF(ISBLANK(LitRev!DS82),".",LitRev!DS82)</f>
        <v>.</v>
      </c>
      <c r="DT82" s="25" t="str">
        <f>IF(ISBLANK(LitRev!DT82),".",LitRev!DT82)</f>
        <v>.</v>
      </c>
      <c r="DU82" s="25" t="str">
        <f>IF(ISBLANK(LitRev!DU82),".",LitRev!DU82)</f>
        <v>.</v>
      </c>
      <c r="DV82" s="25" t="str">
        <f>IF(ISBLANK(LitRev!DV82),".",LitRev!DV82)</f>
        <v>.</v>
      </c>
      <c r="DW82" s="25" t="str">
        <f>IF(ISBLANK(LitRev!DW82),".",LitRev!DW82)</f>
        <v>.</v>
      </c>
      <c r="DX82" s="25" t="str">
        <f>IF(ISBLANK(LitRev!DX82),".",LitRev!DX82)</f>
        <v>.</v>
      </c>
      <c r="DY82" s="25" t="str">
        <f>IF(ISBLANK(LitRev!DY82),".",LitRev!DY82)</f>
        <v>.</v>
      </c>
      <c r="DZ82" s="25" t="str">
        <f>IF(ISBLANK(LitRev!DZ82),".",LitRev!DZ82)</f>
        <v>.</v>
      </c>
      <c r="EA82" s="25" t="str">
        <f>IF(ISBLANK(LitRev!EA82),".",LitRev!EA82)</f>
        <v>.</v>
      </c>
      <c r="EB82" s="25" t="str">
        <f>IF(ISBLANK(LitRev!EB82),".",LitRev!EB82)</f>
        <v>.</v>
      </c>
      <c r="EC82" s="25" t="str">
        <f>IF(ISBLANK(LitRev!EC82),".",LitRev!EC82)</f>
        <v>.</v>
      </c>
      <c r="ED82" s="25" t="str">
        <f>IF(ISBLANK(LitRev!ED82),".",LitRev!ED82)</f>
        <v>.</v>
      </c>
      <c r="EE82" s="25" t="str">
        <f>IF(ISBLANK(LitRev!EE82),".",LitRev!EE82)</f>
        <v>.</v>
      </c>
      <c r="EF82" s="25" t="str">
        <f>IF(ISBLANK(LitRev!EF82),".",LitRev!EF82)</f>
        <v>.</v>
      </c>
      <c r="EG82" s="25" t="str">
        <f>IF(ISBLANK(LitRev!EG82),".",LitRev!EG82)</f>
        <v>.</v>
      </c>
      <c r="EH82" s="25" t="str">
        <f>IF(ISBLANK(LitRev!EH82),".",LitRev!EH82)</f>
        <v>.</v>
      </c>
      <c r="EI82" s="25" t="str">
        <f>IF(ISBLANK(LitRev!EI82),".",LitRev!EI82)</f>
        <v>.</v>
      </c>
      <c r="EJ82" s="25" t="str">
        <f>IF(ISBLANK(LitRev!EJ82),".",LitRev!EJ82)</f>
        <v>.</v>
      </c>
      <c r="EK82" s="25" t="str">
        <f>IF(ISBLANK(LitRev!EK82),".",LitRev!EK82)</f>
        <v>.</v>
      </c>
      <c r="EL82" s="25" t="str">
        <f>IF(ISBLANK(LitRev!EL82),".",LitRev!EL82)</f>
        <v>.</v>
      </c>
      <c r="EM82" s="25" t="str">
        <f>IF(ISBLANK(LitRev!EM82),".",LitRev!EM82)</f>
        <v>.</v>
      </c>
      <c r="EN82" s="25" t="str">
        <f>IF(ISBLANK(LitRev!EN82),".",LitRev!EN82)</f>
        <v>.</v>
      </c>
      <c r="EO82" s="25" t="str">
        <f>IF(ISBLANK(LitRev!EO82),".",LitRev!EO82)</f>
        <v>.</v>
      </c>
      <c r="EP82" s="25" t="str">
        <f>IF(ISBLANK(LitRev!EP82),".",LitRev!EP82)</f>
        <v>.</v>
      </c>
      <c r="EQ82" s="25" t="str">
        <f>IF(ISBLANK(LitRev!EQ82),".",LitRev!EQ82)</f>
        <v>.</v>
      </c>
      <c r="ER82" s="25" t="str">
        <f>IF(ISBLANK(LitRev!ER82),".",LitRev!ER82)</f>
        <v>.</v>
      </c>
      <c r="ES82" s="25" t="str">
        <f>IF(ISBLANK(LitRev!ES82),".",LitRev!ES82)</f>
        <v>.</v>
      </c>
      <c r="ET82" s="25" t="str">
        <f>IF(ISBLANK(LitRev!ET82),".",LitRev!ET82)</f>
        <v>.</v>
      </c>
      <c r="EU82" s="25" t="str">
        <f>IF(ISBLANK(LitRev!EU82),".",LitRev!EU82)</f>
        <v>.</v>
      </c>
      <c r="EV82" s="25" t="str">
        <f>IF(ISBLANK(LitRev!EV82),".",LitRev!EV82)</f>
        <v>.</v>
      </c>
      <c r="EW82" s="25" t="str">
        <f>IF(ISBLANK(LitRev!EW82),".",LitRev!EW82)</f>
        <v>.</v>
      </c>
      <c r="EX82" s="25" t="str">
        <f>IF(ISBLANK(LitRev!EX82),".",LitRev!EX82)</f>
        <v>.</v>
      </c>
      <c r="EY82" s="25" t="str">
        <f>IF(ISBLANK(LitRev!EY82),".",LitRev!EY82)</f>
        <v>.</v>
      </c>
      <c r="EZ82" s="25" t="str">
        <f>IF(ISBLANK(LitRev!EZ82),".",LitRev!EZ82)</f>
        <v>.</v>
      </c>
      <c r="FA82" s="25" t="str">
        <f>IF(ISBLANK(LitRev!FA82),".",LitRev!FA82)</f>
        <v>.</v>
      </c>
      <c r="FB82" s="25" t="str">
        <f>IF(ISBLANK(LitRev!FB82),".",LitRev!FB82)</f>
        <v>.</v>
      </c>
      <c r="FC82" s="25" t="str">
        <f>IF(ISBLANK(LitRev!FC82),".",LitRev!FC82)</f>
        <v>.</v>
      </c>
      <c r="FD82" s="25" t="str">
        <f>IF(ISBLANK(LitRev!FD82),".",LitRev!FD82)</f>
        <v>.</v>
      </c>
      <c r="FE82" s="25" t="str">
        <f>IF(ISBLANK(LitRev!FE82),".",LitRev!FE82)</f>
        <v>.</v>
      </c>
      <c r="FF82" s="25" t="str">
        <f>IF(ISBLANK(LitRev!FF82),".",LitRev!FF82)</f>
        <v>.</v>
      </c>
      <c r="FG82" s="25" t="str">
        <f>IF(ISBLANK(LitRev!FG82),".",LitRev!FG82)</f>
        <v>.</v>
      </c>
      <c r="FH82" s="25" t="str">
        <f>IF(ISBLANK(LitRev!FH82),".",LitRev!FH82)</f>
        <v>.</v>
      </c>
      <c r="FI82" s="25" t="str">
        <f>IF(ISBLANK(LitRev!FI82),".",LitRev!FI82)</f>
        <v>.</v>
      </c>
      <c r="FJ82" s="25" t="str">
        <f>IF(ISBLANK(LitRev!FJ82),".",LitRev!FJ82)</f>
        <v>.</v>
      </c>
      <c r="FK82" s="25" t="str">
        <f>IF(ISBLANK(LitRev!FK82),".",LitRev!FK82)</f>
        <v>.</v>
      </c>
      <c r="FL82" s="25" t="str">
        <f>IF(ISBLANK(LitRev!FL82),".",LitRev!FL82)</f>
        <v>.</v>
      </c>
      <c r="FM82" s="25" t="str">
        <f>IF(ISBLANK(LitRev!FM82),".",LitRev!FM82)</f>
        <v>.</v>
      </c>
      <c r="FN82" s="25" t="str">
        <f>IF(ISBLANK(LitRev!FN82),".",LitRev!FN82)</f>
        <v>.</v>
      </c>
      <c r="FO82" s="25" t="str">
        <f>IF(ISBLANK(LitRev!FO82),".",LitRev!FO82)</f>
        <v>.</v>
      </c>
      <c r="FP82" s="25" t="str">
        <f>IF(ISBLANK(LitRev!FP82),".",LitRev!FP82)</f>
        <v>.</v>
      </c>
      <c r="FQ82" s="25" t="str">
        <f>IF(ISBLANK(LitRev!FQ82),".",LitRev!FQ82)</f>
        <v>.</v>
      </c>
      <c r="FR82" s="25" t="str">
        <f>IF(ISBLANK(LitRev!FR82),".",LitRev!FR82)</f>
        <v>.</v>
      </c>
      <c r="FS82" s="25" t="str">
        <f>IF(ISBLANK(LitRev!FS82),".",LitRev!FS82)</f>
        <v>.</v>
      </c>
      <c r="FT82" s="25" t="str">
        <f>IF(ISBLANK(LitRev!FT82),".",LitRev!FT82)</f>
        <v>.</v>
      </c>
      <c r="FU82" s="25" t="str">
        <f>IF(ISBLANK(LitRev!FU82),".",LitRev!FU82)</f>
        <v>.</v>
      </c>
      <c r="FV82" s="25" t="str">
        <f>IF(ISBLANK(LitRev!FV82),".",LitRev!FV82)</f>
        <v>.</v>
      </c>
      <c r="FW82" s="25" t="str">
        <f>IF(ISBLANK(LitRev!FW82),".",LitRev!FW82)</f>
        <v>.</v>
      </c>
      <c r="FX82" s="25" t="str">
        <f>IF(ISBLANK(LitRev!FX82),".",LitRev!FX82)</f>
        <v>.</v>
      </c>
      <c r="FY82" s="25" t="str">
        <f>IF(ISBLANK(LitRev!FY82),".",LitRev!FY82)</f>
        <v>.</v>
      </c>
      <c r="FZ82" s="25" t="str">
        <f>IF(ISBLANK(LitRev!FZ82),".",LitRev!FZ82)</f>
        <v>.</v>
      </c>
      <c r="GA82" s="25" t="str">
        <f>IF(ISBLANK(LitRev!GA82),".",LitRev!GA82)</f>
        <v>.</v>
      </c>
      <c r="GB82" s="25" t="str">
        <f>IF(ISBLANK(LitRev!GB82),".",LitRev!GB82)</f>
        <v>.</v>
      </c>
      <c r="GC82" s="25" t="str">
        <f>IF(ISBLANK(LitRev!GC82),".",LitRev!GC82)</f>
        <v>.</v>
      </c>
      <c r="GD82" s="25" t="str">
        <f>IF(ISBLANK(LitRev!GD82),".",LitRev!GD82)</f>
        <v>.</v>
      </c>
      <c r="GE82" s="25" t="str">
        <f>IF(ISBLANK(LitRev!GE82),".",LitRev!GE82)</f>
        <v>.</v>
      </c>
      <c r="GF82" s="25" t="str">
        <f>IF(ISBLANK(LitRev!GF82),".",LitRev!GF82)</f>
        <v>.</v>
      </c>
      <c r="GG82" s="25" t="str">
        <f>IF(ISBLANK(LitRev!GG82),".",LitRev!GG82)</f>
        <v>.</v>
      </c>
      <c r="GH82" s="25" t="str">
        <f>IF(ISBLANK(LitRev!GH82),".",LitRev!GH82)</f>
        <v>.</v>
      </c>
      <c r="GI82" s="25" t="str">
        <f>IF(ISBLANK(LitRev!GI82),".",LitRev!GI82)</f>
        <v>.</v>
      </c>
      <c r="GJ82" s="25" t="str">
        <f>IF(ISBLANK(LitRev!GJ82),".",LitRev!GJ82)</f>
        <v>.</v>
      </c>
      <c r="GK82" s="25" t="str">
        <f>IF(ISBLANK(LitRev!GK82),".",LitRev!GK82)</f>
        <v>.</v>
      </c>
      <c r="GL82" s="25" t="str">
        <f>IF(ISBLANK(LitRev!GL82),".",LitRev!GL82)</f>
        <v>.</v>
      </c>
      <c r="GM82" s="25" t="str">
        <f>IF(ISBLANK(LitRev!GM82),".",LitRev!GM82)</f>
        <v>.</v>
      </c>
      <c r="GN82" s="25" t="str">
        <f>IF(ISBLANK(LitRev!GN82),".",LitRev!GN82)</f>
        <v>.</v>
      </c>
      <c r="GO82" s="25" t="str">
        <f>IF(ISBLANK(LitRev!GO82),".",LitRev!GO82)</f>
        <v>.</v>
      </c>
      <c r="GP82" s="25" t="str">
        <f>IF(ISBLANK(LitRev!GP82),".",LitRev!GP82)</f>
        <v>.</v>
      </c>
      <c r="GQ82" s="25" t="str">
        <f>IF(ISBLANK(LitRev!GQ82),".",LitRev!GQ82)</f>
        <v>.</v>
      </c>
      <c r="GR82" s="25" t="str">
        <f>IF(ISBLANK(LitRev!GR82),".",LitRev!GR82)</f>
        <v>.</v>
      </c>
      <c r="GS82" s="25" t="str">
        <f>IF(ISBLANK(LitRev!GS82),".",LitRev!GS82)</f>
        <v>.</v>
      </c>
      <c r="GT82" s="25" t="str">
        <f>IF(ISBLANK(LitRev!GT82),".",LitRev!GT82)</f>
        <v>.</v>
      </c>
      <c r="GU82" s="25" t="str">
        <f>IF(ISBLANK(LitRev!GU82),".",LitRev!GU82)</f>
        <v>.</v>
      </c>
      <c r="GV82" s="25" t="str">
        <f>IF(ISBLANK(LitRev!GV82),".",LitRev!GV82)</f>
        <v>.</v>
      </c>
      <c r="GW82" s="25" t="str">
        <f>IF(ISBLANK(LitRev!GW82),".",LitRev!GW82)</f>
        <v>.</v>
      </c>
      <c r="GX82" s="25" t="str">
        <f>IF(ISBLANK(LitRev!GX82),".",LitRev!GX82)</f>
        <v>.</v>
      </c>
      <c r="GY82" s="25" t="str">
        <f>IF(ISBLANK(LitRev!GY82),".",LitRev!GY82)</f>
        <v>.</v>
      </c>
      <c r="GZ82" s="25" t="str">
        <f>IF(ISBLANK(LitRev!GZ82),".",LitRev!GZ82)</f>
        <v>.</v>
      </c>
      <c r="HA82" s="25" t="str">
        <f>IF(ISBLANK(LitRev!HA82),".",LitRev!HA82)</f>
        <v>.</v>
      </c>
      <c r="HB82" s="25" t="str">
        <f>IF(ISBLANK(LitRev!HB82),".",LitRev!HB82)</f>
        <v>.</v>
      </c>
      <c r="HC82" s="25" t="str">
        <f>IF(ISBLANK(LitRev!HC82),".",LitRev!HC82)</f>
        <v>.</v>
      </c>
      <c r="HD82" s="25" t="str">
        <f>IF(ISBLANK(LitRev!HD82),".",LitRev!HD82)</f>
        <v>.</v>
      </c>
      <c r="HE82" s="25" t="str">
        <f>IF(ISBLANK(LitRev!HE82),".",LitRev!HE82)</f>
        <v>.</v>
      </c>
      <c r="HF82" s="25" t="str">
        <f>IF(ISBLANK(LitRev!HF82),".",LitRev!HF82)</f>
        <v>.</v>
      </c>
      <c r="HG82" s="25" t="str">
        <f>IF(ISBLANK(LitRev!HG82),".",LitRev!HG82)</f>
        <v>.</v>
      </c>
      <c r="HH82" s="25" t="str">
        <f>IF(ISBLANK(LitRev!HH82),".",LitRev!HH82)</f>
        <v>.</v>
      </c>
      <c r="HI82" s="25" t="str">
        <f>IF(ISBLANK(LitRev!HI82),".",LitRev!HI82)</f>
        <v>.</v>
      </c>
      <c r="HJ82" s="25" t="str">
        <f>IF(ISBLANK(LitRev!HJ82),".",LitRev!HJ82)</f>
        <v>.</v>
      </c>
      <c r="HK82" s="25" t="str">
        <f>IF(ISBLANK(LitRev!HK82),".",LitRev!HK82)</f>
        <v>.</v>
      </c>
      <c r="HL82" s="25" t="str">
        <f>IF(ISBLANK(LitRev!HL82),".",LitRev!HL82)</f>
        <v>.</v>
      </c>
      <c r="HM82" s="25" t="str">
        <f>IF(ISBLANK(LitRev!HM82),".",LitRev!HM82)</f>
        <v>.</v>
      </c>
      <c r="HN82" s="25" t="str">
        <f>IF(ISBLANK(LitRev!HN82),".",LitRev!HN82)</f>
        <v>.</v>
      </c>
      <c r="HO82" s="25" t="str">
        <f>IF(ISBLANK(LitRev!HO82),".",LitRev!HO82)</f>
        <v>.</v>
      </c>
      <c r="HP82" s="25" t="str">
        <f>IF(ISBLANK(LitRev!HP82),".",LitRev!HP82)</f>
        <v>.</v>
      </c>
      <c r="HQ82" s="25" t="str">
        <f>IF(ISBLANK(LitRev!HQ82),".",LitRev!HQ82)</f>
        <v>.</v>
      </c>
      <c r="HR82" s="25" t="str">
        <f>IF(ISBLANK(LitRev!HR82),".",LitRev!HR82)</f>
        <v>.</v>
      </c>
      <c r="HS82" s="25" t="str">
        <f>IF(ISBLANK(LitRev!HS82),".",LitRev!HS82)</f>
        <v>.</v>
      </c>
      <c r="HT82" s="25" t="str">
        <f>IF(ISBLANK(LitRev!HT82),".",LitRev!HT82)</f>
        <v>.</v>
      </c>
      <c r="HU82" s="25" t="str">
        <f>IF(ISBLANK(LitRev!HU82),".",LitRev!HU82)</f>
        <v>.</v>
      </c>
      <c r="HV82" s="25" t="str">
        <f>IF(ISBLANK(LitRev!HV82),".",LitRev!HV82)</f>
        <v>.</v>
      </c>
      <c r="HW82" s="25" t="str">
        <f>IF(ISBLANK(LitRev!HW82),".",LitRev!HW82)</f>
        <v>.</v>
      </c>
      <c r="HX82" s="25" t="str">
        <f>IF(ISBLANK(LitRev!HX82),".",LitRev!HX82)</f>
        <v>.</v>
      </c>
      <c r="HY82" s="25" t="str">
        <f>IF(ISBLANK(LitRev!HY82),".",LitRev!HY82)</f>
        <v>.</v>
      </c>
      <c r="HZ82" s="25" t="str">
        <f>IF(ISBLANK(LitRev!HZ82),".",LitRev!HZ82)</f>
        <v>.</v>
      </c>
      <c r="IA82" s="25" t="str">
        <f>IF(ISBLANK(LitRev!IA82),".",LitRev!IA82)</f>
        <v>.</v>
      </c>
      <c r="IB82" s="25" t="str">
        <f>IF(ISBLANK(LitRev!IB82),".",LitRev!IB82)</f>
        <v>.</v>
      </c>
      <c r="IC82" s="25" t="str">
        <f>IF(ISBLANK(LitRev!IC82),".",LitRev!IC82)</f>
        <v>.</v>
      </c>
      <c r="ID82" s="25" t="str">
        <f>IF(ISBLANK(LitRev!ID82),".",LitRev!ID82)</f>
        <v>.</v>
      </c>
      <c r="IE82" s="25" t="str">
        <f>IF(ISBLANK(LitRev!IE82),".",LitRev!IE82)</f>
        <v>.</v>
      </c>
      <c r="IF82" s="25" t="str">
        <f>IF(ISBLANK(LitRev!IF82),".",LitRev!IF82)</f>
        <v>.</v>
      </c>
      <c r="IG82" s="25" t="str">
        <f>IF(ISBLANK(LitRev!IG82),".",LitRev!IG82)</f>
        <v>.</v>
      </c>
      <c r="IH82" s="25" t="str">
        <f>IF(ISBLANK(LitRev!IH82),".",LitRev!IH82)</f>
        <v>.</v>
      </c>
      <c r="II82" s="25" t="str">
        <f>IF(ISBLANK(LitRev!II82),".",LitRev!II82)</f>
        <v>.</v>
      </c>
      <c r="IJ82" s="25" t="str">
        <f>IF(ISBLANK(LitRev!IJ82),".",LitRev!IJ82)</f>
        <v>.</v>
      </c>
      <c r="IK82" s="25" t="str">
        <f>IF(ISBLANK(LitRev!IK82),".",LitRev!IK82)</f>
        <v>.</v>
      </c>
      <c r="IL82" s="25" t="str">
        <f>IF(ISBLANK(LitRev!IL82),".",LitRev!IL82)</f>
        <v>.</v>
      </c>
      <c r="IM82" s="25" t="str">
        <f>IF(ISBLANK(LitRev!IM82),".",LitRev!IM82)</f>
        <v>.</v>
      </c>
      <c r="IN82" s="25" t="str">
        <f>IF(ISBLANK(LitRev!IN82),".",LitRev!IN82)</f>
        <v>.</v>
      </c>
      <c r="IO82" s="25" t="str">
        <f>IF(ISBLANK(LitRev!IO82),".",LitRev!IO82)</f>
        <v>.</v>
      </c>
      <c r="IP82" s="25" t="str">
        <f>IF(ISBLANK(LitRev!IP82),".",LitRev!IP82)</f>
        <v>.</v>
      </c>
      <c r="IQ82" s="25" t="str">
        <f>IF(ISBLANK(LitRev!IQ82),".",LitRev!IQ82)</f>
        <v>.</v>
      </c>
      <c r="IR82" s="25" t="str">
        <f>IF(ISBLANK(LitRev!IR82),".",LitRev!IR82)</f>
        <v>.</v>
      </c>
      <c r="IS82" s="25" t="str">
        <f>IF(ISBLANK(LitRev!IS82),".",LitRev!IS82)</f>
        <v>.</v>
      </c>
      <c r="IT82" s="25" t="str">
        <f>IF(ISBLANK(LitRev!IT82),".",LitRev!IT82)</f>
        <v>.</v>
      </c>
      <c r="IU82" s="25" t="str">
        <f>IF(ISBLANK(LitRev!IU82),".",LitRev!IU82)</f>
        <v>.</v>
      </c>
      <c r="IV82" s="25" t="str">
        <f>IF(ISBLANK(LitRev!IV82),".",LitRev!IV82)</f>
        <v>.</v>
      </c>
      <c r="IW82" s="25" t="str">
        <f>IF(ISBLANK(LitRev!IW82),".",LitRev!IW82)</f>
        <v>.</v>
      </c>
      <c r="IX82" s="25" t="str">
        <f>IF(ISBLANK(LitRev!IX82),".",LitRev!IX82)</f>
        <v>.</v>
      </c>
      <c r="IY82" s="25" t="str">
        <f>IF(ISBLANK(LitRev!IY82),".",LitRev!IY82)</f>
        <v>.</v>
      </c>
      <c r="IZ82" s="25" t="str">
        <f>IF(ISBLANK(LitRev!IZ82),".",LitRev!IZ82)</f>
        <v>.</v>
      </c>
      <c r="JA82" s="25" t="str">
        <f>IF(ISBLANK(LitRev!JA82),".",LitRev!JA82)</f>
        <v>.</v>
      </c>
      <c r="JB82" s="25" t="str">
        <f>IF(ISBLANK(LitRev!JB82),".",LitRev!JB82)</f>
        <v>.</v>
      </c>
      <c r="JC82" s="25" t="str">
        <f>IF(ISBLANK(LitRev!JC82),".",LitRev!JC82)</f>
        <v>.</v>
      </c>
      <c r="JD82" s="25" t="str">
        <f>IF(ISBLANK(LitRev!JD82),".",LitRev!JD82)</f>
        <v>.</v>
      </c>
      <c r="JE82" s="25" t="str">
        <f>IF(ISBLANK(LitRev!JE82),".",LitRev!JE82)</f>
        <v>.</v>
      </c>
      <c r="JF82" s="25" t="str">
        <f>IF(ISBLANK(LitRev!JF82),".",LitRev!JF82)</f>
        <v>.</v>
      </c>
      <c r="JG82" s="25" t="str">
        <f>IF(ISBLANK(LitRev!JG82),".",LitRev!JG82)</f>
        <v>.</v>
      </c>
      <c r="JH82" s="25" t="str">
        <f>IF(ISBLANK(LitRev!JH82),".",LitRev!JH82)</f>
        <v>.</v>
      </c>
      <c r="JI82" s="25" t="str">
        <f>IF(ISBLANK(LitRev!JI82),".",LitRev!JI82)</f>
        <v>.</v>
      </c>
      <c r="JJ82" s="25" t="str">
        <f>IF(ISBLANK(LitRev!JJ82),".",LitRev!JJ82)</f>
        <v>.</v>
      </c>
      <c r="JK82" s="25" t="str">
        <f>IF(ISBLANK(LitRev!JK82),".",LitRev!JK82)</f>
        <v>.</v>
      </c>
      <c r="JL82" s="25" t="str">
        <f>IF(ISBLANK(LitRev!JL82),".",LitRev!JL82)</f>
        <v>.</v>
      </c>
      <c r="JM82" s="25" t="str">
        <f>IF(ISBLANK(LitRev!JM82),".",LitRev!JM82)</f>
        <v>.</v>
      </c>
      <c r="JN82" s="25" t="str">
        <f>IF(ISBLANK(LitRev!JN82),".",LitRev!JN82)</f>
        <v>.</v>
      </c>
      <c r="JO82" s="25" t="str">
        <f>IF(ISBLANK(LitRev!JO82),".",LitRev!JO82)</f>
        <v>.</v>
      </c>
      <c r="JP82" s="25" t="str">
        <f>IF(ISBLANK(LitRev!JP82),".",LitRev!JP82)</f>
        <v>.</v>
      </c>
      <c r="JQ82" s="25" t="str">
        <f>IF(ISBLANK(LitRev!JQ82),".",LitRev!JQ82)</f>
        <v>.</v>
      </c>
      <c r="JR82" s="25" t="str">
        <f>IF(ISBLANK(LitRev!JR82),".",LitRev!JR82)</f>
        <v>.</v>
      </c>
      <c r="JS82" s="25" t="str">
        <f>IF(ISBLANK(LitRev!JS82),".",LitRev!JS82)</f>
        <v>.</v>
      </c>
      <c r="JT82" s="25" t="str">
        <f>IF(ISBLANK(LitRev!JT82),".",LitRev!JT82)</f>
        <v>.</v>
      </c>
      <c r="JU82" s="25" t="str">
        <f>IF(ISBLANK(LitRev!JU82),".",LitRev!JU82)</f>
        <v>.</v>
      </c>
      <c r="JV82" s="25" t="str">
        <f>IF(ISBLANK(LitRev!JV82),".",LitRev!JV82)</f>
        <v>.</v>
      </c>
      <c r="JW82" s="25" t="str">
        <f>IF(ISBLANK(LitRev!JW82),".",LitRev!JW82)</f>
        <v>.</v>
      </c>
      <c r="JX82" s="25" t="str">
        <f>IF(ISBLANK(LitRev!JX82),".",LitRev!JX82)</f>
        <v>.</v>
      </c>
      <c r="JY82" s="25" t="str">
        <f>IF(ISBLANK(LitRev!JY82),".",LitRev!JY82)</f>
        <v>.</v>
      </c>
      <c r="JZ82" s="25" t="str">
        <f>IF(ISBLANK(LitRev!JZ82),".",LitRev!JZ82)</f>
        <v>.</v>
      </c>
      <c r="KA82" s="25" t="str">
        <f>IF(ISBLANK(LitRev!KA82),".",LitRev!KA82)</f>
        <v>.</v>
      </c>
      <c r="KB82" s="25" t="str">
        <f>IF(ISBLANK(LitRev!KB82),".",LitRev!KB82)</f>
        <v>.</v>
      </c>
      <c r="KC82" s="25" t="str">
        <f>IF(ISBLANK(LitRev!KC82),".",LitRev!KC82)</f>
        <v>.</v>
      </c>
      <c r="KD82" s="25" t="str">
        <f>IF(ISBLANK(LitRev!KD82),".",LitRev!KD82)</f>
        <v>.</v>
      </c>
      <c r="KE82" s="25" t="str">
        <f>IF(ISBLANK(LitRev!KE82),".",LitRev!KE82)</f>
        <v>.</v>
      </c>
      <c r="KF82" s="25" t="str">
        <f>IF(ISBLANK(LitRev!KF82),".",LitRev!KF82)</f>
        <v>.</v>
      </c>
      <c r="KG82" s="25" t="str">
        <f>IF(ISBLANK(LitRev!KG82),".",LitRev!KG82)</f>
        <v>.</v>
      </c>
      <c r="KH82" s="25" t="str">
        <f>IF(ISBLANK(LitRev!KH82),".",LitRev!KH82)</f>
        <v>.</v>
      </c>
      <c r="KI82" s="25" t="str">
        <f>IF(ISBLANK(LitRev!KI82),".",LitRev!KI82)</f>
        <v>.</v>
      </c>
      <c r="KJ82" s="25" t="str">
        <f>IF(ISBLANK(LitRev!KJ82),".",LitRev!KJ82)</f>
        <v>.</v>
      </c>
      <c r="KK82" s="25" t="str">
        <f>IF(ISBLANK(LitRev!KK82),".",LitRev!KK82)</f>
        <v>.</v>
      </c>
      <c r="KL82" s="25" t="str">
        <f>IF(ISBLANK(LitRev!KL82),".",LitRev!KL82)</f>
        <v>.</v>
      </c>
      <c r="KM82" s="25" t="str">
        <f>IF(ISBLANK(LitRev!KM82),".",LitRev!KM82)</f>
        <v>.</v>
      </c>
      <c r="KN82" s="25" t="str">
        <f>IF(ISBLANK(LitRev!KN82),".",LitRev!KN82)</f>
        <v>.</v>
      </c>
      <c r="KO82" s="25" t="str">
        <f>IF(ISBLANK(LitRev!KO82),".",LitRev!KO82)</f>
        <v>.</v>
      </c>
      <c r="KP82" s="25" t="str">
        <f>IF(ISBLANK(LitRev!KP82),".",LitRev!KP82)</f>
        <v>.</v>
      </c>
      <c r="KQ82" s="25" t="str">
        <f>IF(ISBLANK(LitRev!KQ82),".",LitRev!KQ82)</f>
        <v>.</v>
      </c>
      <c r="KR82" s="25" t="str">
        <f>IF(ISBLANK(LitRev!KR82),".",LitRev!KR82)</f>
        <v>.</v>
      </c>
      <c r="KS82" s="25" t="str">
        <f>IF(ISBLANK(LitRev!KS82),".",LitRev!KS82)</f>
        <v>.</v>
      </c>
      <c r="KT82" s="25" t="str">
        <f>IF(ISBLANK(LitRev!KT82),".",LitRev!KT82)</f>
        <v>.</v>
      </c>
      <c r="KU82" s="25" t="str">
        <f>IF(ISBLANK(LitRev!KU82),".",LitRev!KU82)</f>
        <v>.</v>
      </c>
      <c r="KV82" s="25" t="str">
        <f>IF(ISBLANK(LitRev!KV82),".",LitRev!KV82)</f>
        <v>.</v>
      </c>
      <c r="KW82" s="25" t="str">
        <f>IF(ISBLANK(LitRev!KW82),".",LitRev!KW82)</f>
        <v>.</v>
      </c>
      <c r="KX82" s="25" t="str">
        <f>IF(ISBLANK(LitRev!KX82),".",LitRev!KX82)</f>
        <v>.</v>
      </c>
      <c r="KY82" s="25" t="str">
        <f>IF(ISBLANK(LitRev!KY82),".",LitRev!KY82)</f>
        <v>.</v>
      </c>
      <c r="KZ82" s="25" t="str">
        <f>IF(ISBLANK(LitRev!KZ82),".",LitRev!KZ82)</f>
        <v>.</v>
      </c>
      <c r="LA82" s="25" t="str">
        <f>IF(ISBLANK(LitRev!LA82),".",LitRev!LA82)</f>
        <v>.</v>
      </c>
      <c r="LB82" s="25" t="str">
        <f>IF(ISBLANK(LitRev!LB82),".",LitRev!LB82)</f>
        <v>.</v>
      </c>
      <c r="LC82" s="25" t="str">
        <f>IF(ISBLANK(LitRev!LC82),".",LitRev!LC82)</f>
        <v>.</v>
      </c>
      <c r="LD82" s="25" t="str">
        <f>IF(ISBLANK(LitRev!LD82),".",LitRev!LD82)</f>
        <v>.</v>
      </c>
      <c r="LE82" s="25" t="str">
        <f>IF(ISBLANK(LitRev!LE82),".",LitRev!LE82)</f>
        <v>.</v>
      </c>
      <c r="LF82" s="25" t="str">
        <f>IF(ISBLANK(LitRev!LF82),".",LitRev!LF82)</f>
        <v>.</v>
      </c>
      <c r="LG82" s="25" t="str">
        <f>IF(ISBLANK(LitRev!LG82),".",LitRev!LG82)</f>
        <v>.</v>
      </c>
      <c r="LH82" s="25" t="str">
        <f>IF(ISBLANK(LitRev!LH82),".",LitRev!LH82)</f>
        <v>.</v>
      </c>
      <c r="LI82" s="25" t="str">
        <f>IF(ISBLANK(LitRev!LI82),".",LitRev!LI82)</f>
        <v>.</v>
      </c>
      <c r="LJ82" s="25" t="str">
        <f>IF(ISBLANK(LitRev!LJ82),".",LitRev!LJ82)</f>
        <v>.</v>
      </c>
      <c r="LK82" s="25" t="str">
        <f>IF(ISBLANK(LitRev!LK82),".",LitRev!LK82)</f>
        <v>.</v>
      </c>
      <c r="LL82" s="25" t="str">
        <f>IF(ISBLANK(LitRev!LL82),".",LitRev!LL82)</f>
        <v>.</v>
      </c>
      <c r="LM82" s="25" t="str">
        <f>IF(ISBLANK(LitRev!LM82),".",LitRev!LM82)</f>
        <v>.</v>
      </c>
      <c r="LN82" s="25" t="str">
        <f>IF(ISBLANK(LitRev!LN82),".",LitRev!LN82)</f>
        <v>.</v>
      </c>
      <c r="LO82" s="25" t="str">
        <f>IF(ISBLANK(LitRev!LO82),".",LitRev!LO82)</f>
        <v>.</v>
      </c>
      <c r="LP82" s="25" t="str">
        <f>IF(ISBLANK(LitRev!LP82),".",LitRev!LP82)</f>
        <v>.</v>
      </c>
      <c r="LQ82" s="25" t="str">
        <f>IF(ISBLANK(LitRev!LQ82),".",LitRev!LQ82)</f>
        <v>.</v>
      </c>
      <c r="LR82" s="25" t="str">
        <f>IF(ISBLANK(LitRev!LR82),".",LitRev!LR82)</f>
        <v>.</v>
      </c>
      <c r="LS82" s="25" t="str">
        <f>IF(ISBLANK(LitRev!LS82),".",LitRev!LS82)</f>
        <v>.</v>
      </c>
      <c r="LT82" s="25" t="str">
        <f>IF(ISBLANK(LitRev!LT82),".",LitRev!LT82)</f>
        <v>.</v>
      </c>
      <c r="LU82" s="25" t="str">
        <f>IF(ISBLANK(LitRev!LU82),".",LitRev!LU82)</f>
        <v>.</v>
      </c>
      <c r="LV82" s="25" t="str">
        <f>IF(ISBLANK(LitRev!LV82),".",LitRev!LV82)</f>
        <v>.</v>
      </c>
      <c r="LW82" s="25" t="str">
        <f>IF(ISBLANK(LitRev!LW82),".",LitRev!LW82)</f>
        <v>.</v>
      </c>
      <c r="LX82" s="25" t="str">
        <f>IF(ISBLANK(LitRev!LX82),".",LitRev!LX82)</f>
        <v>.</v>
      </c>
      <c r="LY82" s="25" t="str">
        <f>IF(ISBLANK(LitRev!LY82),".",LitRev!LY82)</f>
        <v>.</v>
      </c>
      <c r="LZ82" s="25" t="str">
        <f>IF(ISBLANK(LitRev!LZ82),".",LitRev!LZ82)</f>
        <v>.</v>
      </c>
      <c r="MA82" s="25" t="str">
        <f>IF(ISBLANK(LitRev!MA82),".",LitRev!MA82)</f>
        <v>.</v>
      </c>
      <c r="MB82" s="25" t="str">
        <f>IF(ISBLANK(LitRev!MB82),".",LitRev!MB82)</f>
        <v>.</v>
      </c>
      <c r="MC82" s="25" t="str">
        <f>IF(ISBLANK(LitRev!MC82),".",LitRev!MC82)</f>
        <v>.</v>
      </c>
      <c r="MD82" s="25" t="str">
        <f>IF(ISBLANK(LitRev!MD82),".",LitRev!MD82)</f>
        <v>.</v>
      </c>
      <c r="ME82" s="25" t="str">
        <f>IF(ISBLANK(LitRev!ME82),".",LitRev!ME82)</f>
        <v>.</v>
      </c>
      <c r="MF82" s="25" t="str">
        <f>IF(ISBLANK(LitRev!MF82),".",LitRev!MF82)</f>
        <v>.</v>
      </c>
      <c r="MG82" s="25" t="str">
        <f>IF(ISBLANK(LitRev!MG82),".",LitRev!MG82)</f>
        <v>.</v>
      </c>
      <c r="MH82" s="25" t="str">
        <f>IF(ISBLANK(LitRev!MH82),".",LitRev!MH82)</f>
        <v>.</v>
      </c>
      <c r="MI82" s="25" t="str">
        <f>IF(ISBLANK(LitRev!MI82),".",LitRev!MI82)</f>
        <v>.</v>
      </c>
      <c r="MJ82" s="25" t="str">
        <f>IF(ISBLANK(LitRev!MJ82),".",LitRev!MJ82)</f>
        <v>.</v>
      </c>
      <c r="MK82" s="25" t="str">
        <f>IF(ISBLANK(LitRev!MK82),".",LitRev!MK82)</f>
        <v>.</v>
      </c>
      <c r="ML82" s="25" t="str">
        <f>IF(ISBLANK(LitRev!ML82),".",LitRev!ML82)</f>
        <v>.</v>
      </c>
      <c r="MM82" s="25" t="str">
        <f>IF(ISBLANK(LitRev!MM82),".",LitRev!MM82)</f>
        <v>.</v>
      </c>
      <c r="MN82" s="25" t="str">
        <f>IF(ISBLANK(LitRev!MN82),".",LitRev!MN82)</f>
        <v>.</v>
      </c>
      <c r="MO82" s="25" t="str">
        <f>IF(ISBLANK(LitRev!MO82),".",LitRev!MO82)</f>
        <v>.</v>
      </c>
      <c r="MP82" s="25" t="str">
        <f>IF(ISBLANK(LitRev!MP82),".",LitRev!MP82)</f>
        <v>.</v>
      </c>
      <c r="MQ82" s="25" t="str">
        <f>IF(ISBLANK(LitRev!MQ82),".",LitRev!MQ82)</f>
        <v>.</v>
      </c>
      <c r="MR82" s="25" t="str">
        <f>IF(ISBLANK(LitRev!MR82),".",LitRev!MR82)</f>
        <v>.</v>
      </c>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5"/>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5"/>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5"/>
      <c r="RK82" s="25"/>
      <c r="RL82" s="25"/>
      <c r="RM82" s="25"/>
      <c r="RN82" s="25"/>
      <c r="RO82" s="25"/>
    </row>
    <row r="83" spans="1:483" x14ac:dyDescent="0.25">
      <c r="A83" s="47" t="s">
        <v>2568</v>
      </c>
      <c r="B83" t="s">
        <v>1929</v>
      </c>
      <c r="C83" s="25" t="str">
        <f>IF(ISBLANK(LitRev!C83),".",LitRev!C83)</f>
        <v>.</v>
      </c>
      <c r="D83" s="25" t="str">
        <f>IF(ISBLANK(LitRev!D83),".",LitRev!D83)</f>
        <v>.</v>
      </c>
      <c r="E83" s="25" t="str">
        <f>IF(ISBLANK(LitRev!E83),".",LitRev!E83)</f>
        <v>.</v>
      </c>
      <c r="F83" s="25" t="str">
        <f>IF(ISBLANK(LitRev!F83),".",LitRev!F83)</f>
        <v>.</v>
      </c>
      <c r="G83" s="25" t="str">
        <f>IF(ISBLANK(LitRev!G83),".",LitRev!G83)</f>
        <v>.</v>
      </c>
      <c r="H83" s="25" t="str">
        <f>IF(ISBLANK(LitRev!H83),".",LitRev!H83)</f>
        <v>.</v>
      </c>
      <c r="I83" s="25" t="str">
        <f>IF(ISBLANK(LitRev!I83),".",LitRev!I83)</f>
        <v>.</v>
      </c>
      <c r="J83" s="25" t="str">
        <f>IF(ISBLANK(LitRev!J83),".",LitRev!J83)</f>
        <v>.</v>
      </c>
      <c r="K83" s="25" t="str">
        <f>IF(ISBLANK(LitRev!K83),".",LitRev!K83)</f>
        <v>.</v>
      </c>
      <c r="L83" s="25" t="str">
        <f>IF(ISBLANK(LitRev!L83),".",LitRev!L83)</f>
        <v>.</v>
      </c>
      <c r="M83" s="25" t="str">
        <f>IF(ISBLANK(LitRev!M83),".",LitRev!M83)</f>
        <v>.</v>
      </c>
      <c r="N83" s="25" t="str">
        <f>IF(ISBLANK(LitRev!N83),".",LitRev!N83)</f>
        <v>.</v>
      </c>
      <c r="O83" s="25" t="str">
        <f>IF(ISBLANK(LitRev!O83),".",LitRev!O83)</f>
        <v>.</v>
      </c>
      <c r="P83" s="25" t="str">
        <f>IF(ISBLANK(LitRev!P83),".",LitRev!P83)</f>
        <v>.</v>
      </c>
      <c r="Q83" s="25" t="str">
        <f>IF(ISBLANK(LitRev!Q83),".",LitRev!Q83)</f>
        <v>.</v>
      </c>
      <c r="R83" s="25" t="str">
        <f>IF(ISBLANK(LitRev!R83),".",LitRev!R83)</f>
        <v>.</v>
      </c>
      <c r="S83" s="25" t="str">
        <f>IF(ISBLANK(LitRev!S83),".",LitRev!S83)</f>
        <v>.</v>
      </c>
      <c r="T83" s="25" t="str">
        <f>IF(ISBLANK(LitRev!T83),".",LitRev!T83)</f>
        <v>.</v>
      </c>
      <c r="U83" s="25" t="str">
        <f>IF(ISBLANK(LitRev!U83),".",LitRev!U83)</f>
        <v>.</v>
      </c>
      <c r="V83" s="25" t="str">
        <f>IF(ISBLANK(LitRev!V83),".",LitRev!V83)</f>
        <v>.</v>
      </c>
      <c r="W83" s="25" t="str">
        <f>IF(ISBLANK(LitRev!W83),".",LitRev!W83)</f>
        <v>.</v>
      </c>
      <c r="X83" s="25" t="str">
        <f>IF(ISBLANK(LitRev!X83),".",LitRev!X83)</f>
        <v>.</v>
      </c>
      <c r="Y83" s="25" t="str">
        <f>IF(ISBLANK(LitRev!Y83),".",LitRev!Y83)</f>
        <v>.</v>
      </c>
      <c r="Z83" s="25" t="str">
        <f>IF(ISBLANK(LitRev!Z83),".",LitRev!Z83)</f>
        <v>.</v>
      </c>
      <c r="AA83" s="25" t="str">
        <f>IF(ISBLANK(LitRev!AA83),".",LitRev!AA83)</f>
        <v>.</v>
      </c>
      <c r="AB83" s="25" t="str">
        <f>IF(ISBLANK(LitRev!AB83),".",LitRev!AB83)</f>
        <v>.</v>
      </c>
      <c r="AC83" s="25" t="str">
        <f>IF(ISBLANK(LitRev!AC83),".",LitRev!AC83)</f>
        <v>.</v>
      </c>
      <c r="AD83" s="25" t="str">
        <f>IF(ISBLANK(LitRev!AD83),".",LitRev!AD83)</f>
        <v>.</v>
      </c>
      <c r="AE83" s="25" t="str">
        <f>IF(ISBLANK(LitRev!AE83),".",LitRev!AE83)</f>
        <v>.</v>
      </c>
      <c r="AF83" s="25" t="str">
        <f>IF(ISBLANK(LitRev!AF83),".",LitRev!AF83)</f>
        <v>.</v>
      </c>
      <c r="AG83" s="25" t="str">
        <f>IF(ISBLANK(LitRev!AG83),".",LitRev!AG83)</f>
        <v>.</v>
      </c>
      <c r="AH83" s="25" t="str">
        <f>IF(ISBLANK(LitRev!AH83),".",LitRev!AH83)</f>
        <v>.</v>
      </c>
      <c r="AI83" s="25" t="str">
        <f>IF(ISBLANK(LitRev!AI83),".",LitRev!AI83)</f>
        <v>.</v>
      </c>
      <c r="AJ83" s="25" t="str">
        <f>IF(ISBLANK(LitRev!AJ83),".",LitRev!AJ83)</f>
        <v>.</v>
      </c>
      <c r="AK83" s="25" t="str">
        <f>IF(ISBLANK(LitRev!AK83),".",LitRev!AK83)</f>
        <v>.</v>
      </c>
      <c r="AL83" s="25" t="str">
        <f>IF(ISBLANK(LitRev!AL83),".",LitRev!AL83)</f>
        <v>.</v>
      </c>
      <c r="AM83" s="25" t="str">
        <f>IF(ISBLANK(LitRev!AM83),".",LitRev!AM83)</f>
        <v>.</v>
      </c>
      <c r="AN83" s="25" t="str">
        <f>IF(ISBLANK(LitRev!AN83),".",LitRev!AN83)</f>
        <v>.</v>
      </c>
      <c r="AO83" s="25" t="str">
        <f>IF(ISBLANK(LitRev!AO83),".",LitRev!AO83)</f>
        <v>.</v>
      </c>
      <c r="AP83" s="25" t="str">
        <f>IF(ISBLANK(LitRev!AP83),".",LitRev!AP83)</f>
        <v>.</v>
      </c>
      <c r="AQ83" s="25" t="str">
        <f>IF(ISBLANK(LitRev!AQ83),".",LitRev!AQ83)</f>
        <v>.</v>
      </c>
      <c r="AR83" s="25" t="str">
        <f>IF(ISBLANK(LitRev!AR83),".",LitRev!AR83)</f>
        <v>.</v>
      </c>
      <c r="AS83" s="25" t="str">
        <f>IF(ISBLANK(LitRev!AS83),".",LitRev!AS83)</f>
        <v>.</v>
      </c>
      <c r="AT83" s="25" t="str">
        <f>IF(ISBLANK(LitRev!AT83),".",LitRev!AT83)</f>
        <v>.</v>
      </c>
      <c r="AU83" s="25" t="str">
        <f>IF(ISBLANK(LitRev!AU83),".",LitRev!AU83)</f>
        <v>.</v>
      </c>
      <c r="AV83" s="25" t="str">
        <f>IF(ISBLANK(LitRev!AV83),".",LitRev!AV83)</f>
        <v>.</v>
      </c>
      <c r="AW83" s="25" t="str">
        <f>IF(ISBLANK(LitRev!AW83),".",LitRev!AW83)</f>
        <v>.</v>
      </c>
      <c r="AX83" s="25" t="str">
        <f>IF(ISBLANK(LitRev!AX83),".",LitRev!AX83)</f>
        <v>.</v>
      </c>
      <c r="AY83" s="25" t="str">
        <f>IF(ISBLANK(LitRev!AY83),".",LitRev!AY83)</f>
        <v>.</v>
      </c>
      <c r="AZ83" s="25" t="str">
        <f>IF(ISBLANK(LitRev!AZ83),".",LitRev!AZ83)</f>
        <v>.</v>
      </c>
      <c r="BA83" s="25" t="str">
        <f>IF(ISBLANK(LitRev!BA83),".",LitRev!BA83)</f>
        <v>.</v>
      </c>
      <c r="BB83" s="25" t="str">
        <f>IF(ISBLANK(LitRev!BB83),".",LitRev!BB83)</f>
        <v>.</v>
      </c>
      <c r="BC83" s="25" t="str">
        <f>IF(ISBLANK(LitRev!BC83),".",LitRev!BC83)</f>
        <v>.</v>
      </c>
      <c r="BD83" s="25" t="str">
        <f>IF(ISBLANK(LitRev!BD83),".",LitRev!BD83)</f>
        <v>.</v>
      </c>
      <c r="BE83" s="25" t="str">
        <f>IF(ISBLANK(LitRev!BE83),".",LitRev!BE83)</f>
        <v>.</v>
      </c>
      <c r="BF83" s="25" t="str">
        <f>IF(ISBLANK(LitRev!BF83),".",LitRev!BF83)</f>
        <v>.</v>
      </c>
      <c r="BG83" s="25">
        <f>IF(ISBLANK(LitRev!BG83),".",LitRev!BG83)</f>
        <v>-8.6956521739130436E-3</v>
      </c>
      <c r="BH83" s="25">
        <f>IF(ISBLANK(LitRev!BH83),".",LitRev!BH83)</f>
        <v>-8.6956521739130436E-3</v>
      </c>
      <c r="BI83" s="25">
        <f>IF(ISBLANK(LitRev!BI83),".",LitRev!BI83)</f>
        <v>-8.6956521739130436E-3</v>
      </c>
      <c r="BJ83" s="25" t="str">
        <f>IF(ISBLANK(LitRev!BJ83),".",LitRev!BJ83)</f>
        <v>.</v>
      </c>
      <c r="BK83" s="25" t="str">
        <f>IF(ISBLANK(LitRev!BK83),".",LitRev!BK83)</f>
        <v>.</v>
      </c>
      <c r="BL83" s="25" t="str">
        <f>IF(ISBLANK(LitRev!BL83),".",LitRev!BL83)</f>
        <v>.</v>
      </c>
      <c r="BM83" s="25" t="str">
        <f>IF(ISBLANK(LitRev!BM83),".",LitRev!BM83)</f>
        <v>.</v>
      </c>
      <c r="BN83" s="25" t="str">
        <f>IF(ISBLANK(LitRev!BN83),".",LitRev!BN83)</f>
        <v>.</v>
      </c>
      <c r="BO83" s="25" t="str">
        <f>IF(ISBLANK(LitRev!BO83),".",LitRev!BO83)</f>
        <v>.</v>
      </c>
      <c r="BP83" s="25" t="str">
        <f>IF(ISBLANK(LitRev!BP83),".",LitRev!BP83)</f>
        <v>.</v>
      </c>
      <c r="BQ83" s="25" t="str">
        <f>IF(ISBLANK(LitRev!BQ83),".",LitRev!BQ83)</f>
        <v>.</v>
      </c>
      <c r="BR83" s="25" t="str">
        <f>IF(ISBLANK(LitRev!BR83),".",LitRev!BR83)</f>
        <v>.</v>
      </c>
      <c r="BS83" s="25" t="str">
        <f>IF(ISBLANK(LitRev!BS83),".",LitRev!BS83)</f>
        <v>.</v>
      </c>
      <c r="BT83" s="25">
        <f>IF(ISBLANK(LitRev!BT83),".",LitRev!BT83)</f>
        <v>1.5899999999999991E-2</v>
      </c>
      <c r="BU83" s="25" t="str">
        <f>IF(ISBLANK(LitRev!BU83),".",LitRev!BU83)</f>
        <v>.</v>
      </c>
      <c r="BV83" s="25" t="str">
        <f>IF(ISBLANK(LitRev!BV83),".",LitRev!BV83)</f>
        <v>.</v>
      </c>
      <c r="BW83" s="25" t="str">
        <f>IF(ISBLANK(LitRev!BW83),".",LitRev!BW83)</f>
        <v>.</v>
      </c>
      <c r="BX83" s="25" t="str">
        <f>IF(ISBLANK(LitRev!BX83),".",LitRev!BX83)</f>
        <v>.</v>
      </c>
      <c r="BY83" s="25" t="str">
        <f>IF(ISBLANK(LitRev!BY83),".",LitRev!BY83)</f>
        <v>.</v>
      </c>
      <c r="BZ83" s="25" t="str">
        <f>IF(ISBLANK(LitRev!BZ83),".",LitRev!BZ83)</f>
        <v>.</v>
      </c>
      <c r="CA83" s="25" t="str">
        <f>IF(ISBLANK(LitRev!CA83),".",LitRev!CA83)</f>
        <v>.</v>
      </c>
      <c r="CB83" s="25" t="str">
        <f>IF(ISBLANK(LitRev!CB83),".",LitRev!CB83)</f>
        <v>.</v>
      </c>
      <c r="CC83" s="25" t="str">
        <f>IF(ISBLANK(LitRev!CC83),".",LitRev!CC83)</f>
        <v>.</v>
      </c>
      <c r="CD83" s="25" t="str">
        <f>IF(ISBLANK(LitRev!CD83),".",LitRev!CD83)</f>
        <v>.</v>
      </c>
      <c r="CE83" s="25" t="str">
        <f>IF(ISBLANK(LitRev!CE83),".",LitRev!CE83)</f>
        <v>.</v>
      </c>
      <c r="CF83" s="25" t="str">
        <f>IF(ISBLANK(LitRev!CF83),".",LitRev!CF83)</f>
        <v>.</v>
      </c>
      <c r="CG83" s="25" t="str">
        <f>IF(ISBLANK(LitRev!CG83),".",LitRev!CG83)</f>
        <v>.</v>
      </c>
      <c r="CH83" s="25" t="str">
        <f>IF(ISBLANK(LitRev!CH83),".",LitRev!CH83)</f>
        <v>.</v>
      </c>
      <c r="CI83" s="25" t="str">
        <f>IF(ISBLANK(LitRev!CI83),".",LitRev!CI83)</f>
        <v>.</v>
      </c>
      <c r="CJ83" s="25" t="str">
        <f>IF(ISBLANK(LitRev!CJ83),".",LitRev!CJ83)</f>
        <v>.</v>
      </c>
      <c r="CK83" s="25" t="str">
        <f>IF(ISBLANK(LitRev!CK83),".",LitRev!CK83)</f>
        <v>.</v>
      </c>
      <c r="CL83" s="25" t="str">
        <f>IF(ISBLANK(LitRev!CL83),".",LitRev!CL83)</f>
        <v>.</v>
      </c>
      <c r="CM83" s="25" t="str">
        <f>IF(ISBLANK(LitRev!CM83),".",LitRev!CM83)</f>
        <v>.</v>
      </c>
      <c r="CN83" s="25" t="str">
        <f>IF(ISBLANK(LitRev!CN83),".",LitRev!CN83)</f>
        <v>.</v>
      </c>
      <c r="CO83" s="25" t="str">
        <f>IF(ISBLANK(LitRev!CO83),".",LitRev!CO83)</f>
        <v>.</v>
      </c>
      <c r="CP83" s="25" t="str">
        <f>IF(ISBLANK(LitRev!CP83),".",LitRev!CP83)</f>
        <v>.</v>
      </c>
      <c r="CQ83" s="25">
        <f>IF(ISBLANK(LitRev!CQ83),".",LitRev!CQ83)</f>
        <v>-2.4999999999999849E-2</v>
      </c>
      <c r="CR83" s="25" t="str">
        <f>IF(ISBLANK(LitRev!CR83),".",LitRev!CR83)</f>
        <v>.</v>
      </c>
      <c r="CS83" s="25" t="str">
        <f>IF(ISBLANK(LitRev!CS83),".",LitRev!CS83)</f>
        <v>.</v>
      </c>
      <c r="CT83" s="25" t="str">
        <f>IF(ISBLANK(LitRev!CT83),".",LitRev!CT83)</f>
        <v>.</v>
      </c>
      <c r="CU83" s="25" t="str">
        <f>IF(ISBLANK(LitRev!CU83),".",LitRev!CU83)</f>
        <v>.</v>
      </c>
      <c r="CV83" s="25" t="str">
        <f>IF(ISBLANK(LitRev!CV83),".",LitRev!CV83)</f>
        <v>.</v>
      </c>
      <c r="CW83" s="25" t="str">
        <f>IF(ISBLANK(LitRev!CW83),".",LitRev!CW83)</f>
        <v>.</v>
      </c>
      <c r="CX83" s="25" t="str">
        <f>IF(ISBLANK(LitRev!CX83),".",LitRev!CX83)</f>
        <v>.</v>
      </c>
      <c r="CY83" s="25" t="str">
        <f>IF(ISBLANK(LitRev!CY83),".",LitRev!CY83)</f>
        <v>.</v>
      </c>
      <c r="CZ83" s="25" t="str">
        <f>IF(ISBLANK(LitRev!CZ83),".",LitRev!CZ83)</f>
        <v>.</v>
      </c>
      <c r="DA83" s="25" t="str">
        <f>IF(ISBLANK(LitRev!DA83),".",LitRev!DA83)</f>
        <v>.</v>
      </c>
      <c r="DB83" s="25">
        <f>IF(ISBLANK(LitRev!DB83),".",LitRev!DB83)</f>
        <v>-0.14933333333333393</v>
      </c>
      <c r="DC83" s="25">
        <f>IF(ISBLANK(LitRev!DC83),".",LitRev!DC83)</f>
        <v>-0.14933333333333393</v>
      </c>
      <c r="DD83" s="25">
        <f>IF(ISBLANK(LitRev!DD83),".",LitRev!DD83)</f>
        <v>-0.14933333333333393</v>
      </c>
      <c r="DE83" s="25">
        <f>IF(ISBLANK(LitRev!DE83),".",LitRev!DE83)</f>
        <v>-0.14933333333333393</v>
      </c>
      <c r="DF83" s="25">
        <f>IF(ISBLANK(LitRev!DF83),".",LitRev!DF83)</f>
        <v>-1.5490816825E-2</v>
      </c>
      <c r="DG83" s="25">
        <f>IF(ISBLANK(LitRev!DG83),".",LitRev!DG83)</f>
        <v>-1.5490816825E-2</v>
      </c>
      <c r="DH83" s="25">
        <f>IF(ISBLANK(LitRev!DH83),".",LitRev!DH83)</f>
        <v>-1.5490816825E-2</v>
      </c>
      <c r="DI83" s="25">
        <f>IF(ISBLANK(LitRev!DI83),".",LitRev!DI83)</f>
        <v>-1.5490816825E-2</v>
      </c>
      <c r="DJ83" s="25">
        <f>IF(ISBLANK(LitRev!DJ83),".",LitRev!DJ83)</f>
        <v>-1.9999999999997797E-3</v>
      </c>
      <c r="DK83" s="25">
        <f>IF(ISBLANK(LitRev!DK83),".",LitRev!DK83)</f>
        <v>-1.9999999999997797E-3</v>
      </c>
      <c r="DL83" s="25">
        <f>IF(ISBLANK(LitRev!DL83),".",LitRev!DL83)</f>
        <v>-1.9999999999997797E-3</v>
      </c>
      <c r="DM83" s="25">
        <f>IF(ISBLANK(LitRev!DM83),".",LitRev!DM83)</f>
        <v>-1.9999999999997797E-3</v>
      </c>
      <c r="DN83" s="25">
        <f>IF(ISBLANK(LitRev!DN83),".",LitRev!DN83)</f>
        <v>-1.9999999999997797E-3</v>
      </c>
      <c r="DO83" s="25">
        <f>IF(ISBLANK(LitRev!DO83),".",LitRev!DO83)</f>
        <v>-1.9999999999997797E-3</v>
      </c>
      <c r="DP83" s="25">
        <f>IF(ISBLANK(LitRev!DP83),".",LitRev!DP83)</f>
        <v>-1.9999999999997797E-3</v>
      </c>
      <c r="DQ83" s="25">
        <f>IF(ISBLANK(LitRev!DQ83),".",LitRev!DQ83)</f>
        <v>2.0000000000000462E-2</v>
      </c>
      <c r="DR83" s="25">
        <f>IF(ISBLANK(LitRev!DR83),".",LitRev!DR83)</f>
        <v>2.7000000000000135E-2</v>
      </c>
      <c r="DS83" s="25">
        <f>IF(ISBLANK(LitRev!DS83),".",LitRev!DS83)</f>
        <v>-1.9999999999997797E-3</v>
      </c>
      <c r="DT83" s="25">
        <f>IF(ISBLANK(LitRev!DT83),".",LitRev!DT83)</f>
        <v>-1.9999999999997797E-3</v>
      </c>
      <c r="DU83" s="25">
        <f>IF(ISBLANK(LitRev!DU83),".",LitRev!DU83)</f>
        <v>-1.9999999999997797E-3</v>
      </c>
      <c r="DV83" s="25">
        <f>IF(ISBLANK(LitRev!DV83),".",LitRev!DV83)</f>
        <v>2.0000000000000462E-2</v>
      </c>
      <c r="DW83" s="25">
        <f>IF(ISBLANK(LitRev!DW83),".",LitRev!DW83)</f>
        <v>2.7000000000000135E-2</v>
      </c>
      <c r="DX83" s="25">
        <f>IF(ISBLANK(LitRev!DX83),".",LitRev!DX83)</f>
        <v>-0.10648000000000001</v>
      </c>
      <c r="DY83" s="25">
        <f>IF(ISBLANK(LitRev!DY83),".",LitRev!DY83)</f>
        <v>-0.10648000000000001</v>
      </c>
      <c r="DZ83" s="25" t="str">
        <f>IF(ISBLANK(LitRev!DZ83),".",LitRev!DZ83)</f>
        <v>.</v>
      </c>
      <c r="EA83" s="25" t="str">
        <f>IF(ISBLANK(LitRev!EA83),".",LitRev!EA83)</f>
        <v>.</v>
      </c>
      <c r="EB83" s="25" t="str">
        <f>IF(ISBLANK(LitRev!EB83),".",LitRev!EB83)</f>
        <v>.</v>
      </c>
      <c r="EC83" s="25" t="str">
        <f>IF(ISBLANK(LitRev!EC83),".",LitRev!EC83)</f>
        <v>.</v>
      </c>
      <c r="ED83" s="25" t="str">
        <f>IF(ISBLANK(LitRev!ED83),".",LitRev!ED83)</f>
        <v>.</v>
      </c>
      <c r="EE83" s="25" t="str">
        <f>IF(ISBLANK(LitRev!EE83),".",LitRev!EE83)</f>
        <v>.</v>
      </c>
      <c r="EF83" s="25" t="str">
        <f>IF(ISBLANK(LitRev!EF83),".",LitRev!EF83)</f>
        <v>.</v>
      </c>
      <c r="EG83" s="25" t="str">
        <f>IF(ISBLANK(LitRev!EG83),".",LitRev!EG83)</f>
        <v>.</v>
      </c>
      <c r="EH83" s="25" t="str">
        <f>IF(ISBLANK(LitRev!EH83),".",LitRev!EH83)</f>
        <v>.</v>
      </c>
      <c r="EI83" s="25" t="str">
        <f>IF(ISBLANK(LitRev!EI83),".",LitRev!EI83)</f>
        <v>.</v>
      </c>
      <c r="EJ83" s="25" t="str">
        <f>IF(ISBLANK(LitRev!EJ83),".",LitRev!EJ83)</f>
        <v>.</v>
      </c>
      <c r="EK83" s="25" t="str">
        <f>IF(ISBLANK(LitRev!EK83),".",LitRev!EK83)</f>
        <v>.</v>
      </c>
      <c r="EL83" s="25" t="str">
        <f>IF(ISBLANK(LitRev!EL83),".",LitRev!EL83)</f>
        <v>.</v>
      </c>
      <c r="EM83" s="25" t="str">
        <f>IF(ISBLANK(LitRev!EM83),".",LitRev!EM83)</f>
        <v>.</v>
      </c>
      <c r="EN83" s="25" t="str">
        <f>IF(ISBLANK(LitRev!EN83),".",LitRev!EN83)</f>
        <v>.</v>
      </c>
      <c r="EO83" s="25" t="str">
        <f>IF(ISBLANK(LitRev!EO83),".",LitRev!EO83)</f>
        <v>.</v>
      </c>
      <c r="EP83" s="25" t="str">
        <f>IF(ISBLANK(LitRev!EP83),".",LitRev!EP83)</f>
        <v>.</v>
      </c>
      <c r="EQ83" s="25" t="str">
        <f>IF(ISBLANK(LitRev!EQ83),".",LitRev!EQ83)</f>
        <v>.</v>
      </c>
      <c r="ER83" s="25" t="str">
        <f>IF(ISBLANK(LitRev!ER83),".",LitRev!ER83)</f>
        <v>.</v>
      </c>
      <c r="ES83" s="25" t="str">
        <f>IF(ISBLANK(LitRev!ES83),".",LitRev!ES83)</f>
        <v>.</v>
      </c>
      <c r="ET83" s="25" t="str">
        <f>IF(ISBLANK(LitRev!ET83),".",LitRev!ET83)</f>
        <v>.</v>
      </c>
      <c r="EU83" s="25" t="str">
        <f>IF(ISBLANK(LitRev!EU83),".",LitRev!EU83)</f>
        <v>.</v>
      </c>
      <c r="EV83" s="25" t="str">
        <f>IF(ISBLANK(LitRev!EV83),".",LitRev!EV83)</f>
        <v>.</v>
      </c>
      <c r="EW83" s="25" t="str">
        <f>IF(ISBLANK(LitRev!EW83),".",LitRev!EW83)</f>
        <v>.</v>
      </c>
      <c r="EX83" s="25" t="str">
        <f>IF(ISBLANK(LitRev!EX83),".",LitRev!EX83)</f>
        <v>.</v>
      </c>
      <c r="EY83" s="25" t="str">
        <f>IF(ISBLANK(LitRev!EY83),".",LitRev!EY83)</f>
        <v>.</v>
      </c>
      <c r="EZ83" s="25" t="str">
        <f>IF(ISBLANK(LitRev!EZ83),".",LitRev!EZ83)</f>
        <v>.</v>
      </c>
      <c r="FA83" s="25" t="str">
        <f>IF(ISBLANK(LitRev!FA83),".",LitRev!FA83)</f>
        <v>.</v>
      </c>
      <c r="FB83" s="25" t="str">
        <f>IF(ISBLANK(LitRev!FB83),".",LitRev!FB83)</f>
        <v>.</v>
      </c>
      <c r="FC83" s="25" t="str">
        <f>IF(ISBLANK(LitRev!FC83),".",LitRev!FC83)</f>
        <v>.</v>
      </c>
      <c r="FD83" s="25" t="str">
        <f>IF(ISBLANK(LitRev!FD83),".",LitRev!FD83)</f>
        <v>.</v>
      </c>
      <c r="FE83" s="25" t="str">
        <f>IF(ISBLANK(LitRev!FE83),".",LitRev!FE83)</f>
        <v>.</v>
      </c>
      <c r="FF83" s="25" t="str">
        <f>IF(ISBLANK(LitRev!FF83),".",LitRev!FF83)</f>
        <v>.</v>
      </c>
      <c r="FG83" s="25" t="str">
        <f>IF(ISBLANK(LitRev!FG83),".",LitRev!FG83)</f>
        <v>.</v>
      </c>
      <c r="FH83" s="25" t="str">
        <f>IF(ISBLANK(LitRev!FH83),".",LitRev!FH83)</f>
        <v>.</v>
      </c>
      <c r="FI83" s="25" t="str">
        <f>IF(ISBLANK(LitRev!FI83),".",LitRev!FI83)</f>
        <v>.</v>
      </c>
      <c r="FJ83" s="25" t="str">
        <f>IF(ISBLANK(LitRev!FJ83),".",LitRev!FJ83)</f>
        <v>.</v>
      </c>
      <c r="FK83" s="25" t="str">
        <f>IF(ISBLANK(LitRev!FK83),".",LitRev!FK83)</f>
        <v>.</v>
      </c>
      <c r="FL83" s="25" t="str">
        <f>IF(ISBLANK(LitRev!FL83),".",LitRev!FL83)</f>
        <v>.</v>
      </c>
      <c r="FM83" s="25" t="str">
        <f>IF(ISBLANK(LitRev!FM83),".",LitRev!FM83)</f>
        <v>.</v>
      </c>
      <c r="FN83" s="25" t="str">
        <f>IF(ISBLANK(LitRev!FN83),".",LitRev!FN83)</f>
        <v>.</v>
      </c>
      <c r="FO83" s="25" t="str">
        <f>IF(ISBLANK(LitRev!FO83),".",LitRev!FO83)</f>
        <v>.</v>
      </c>
      <c r="FP83" s="25" t="str">
        <f>IF(ISBLANK(LitRev!FP83),".",LitRev!FP83)</f>
        <v>.</v>
      </c>
      <c r="FQ83" s="25" t="str">
        <f>IF(ISBLANK(LitRev!FQ83),".",LitRev!FQ83)</f>
        <v>.</v>
      </c>
      <c r="FR83" s="25" t="str">
        <f>IF(ISBLANK(LitRev!FR83),".",LitRev!FR83)</f>
        <v>.</v>
      </c>
      <c r="FS83" s="25" t="str">
        <f>IF(ISBLANK(LitRev!FS83),".",LitRev!FS83)</f>
        <v>.</v>
      </c>
      <c r="FT83" s="25" t="str">
        <f>IF(ISBLANK(LitRev!FT83),".",LitRev!FT83)</f>
        <v>.</v>
      </c>
      <c r="FU83" s="25" t="str">
        <f>IF(ISBLANK(LitRev!FU83),".",LitRev!FU83)</f>
        <v>.</v>
      </c>
      <c r="FV83" s="25" t="str">
        <f>IF(ISBLANK(LitRev!FV83),".",LitRev!FV83)</f>
        <v>.</v>
      </c>
      <c r="FW83" s="25" t="str">
        <f>IF(ISBLANK(LitRev!FW83),".",LitRev!FW83)</f>
        <v>.</v>
      </c>
      <c r="FX83" s="25" t="str">
        <f>IF(ISBLANK(LitRev!FX83),".",LitRev!FX83)</f>
        <v>.</v>
      </c>
      <c r="FY83" s="25" t="str">
        <f>IF(ISBLANK(LitRev!FY83),".",LitRev!FY83)</f>
        <v>.</v>
      </c>
      <c r="FZ83" s="25" t="str">
        <f>IF(ISBLANK(LitRev!FZ83),".",LitRev!FZ83)</f>
        <v>.</v>
      </c>
      <c r="GA83" s="25" t="str">
        <f>IF(ISBLANK(LitRev!GA83),".",LitRev!GA83)</f>
        <v>.</v>
      </c>
      <c r="GB83" s="25" t="str">
        <f>IF(ISBLANK(LitRev!GB83),".",LitRev!GB83)</f>
        <v>.</v>
      </c>
      <c r="GC83" s="25" t="str">
        <f>IF(ISBLANK(LitRev!GC83),".",LitRev!GC83)</f>
        <v>.</v>
      </c>
      <c r="GD83" s="25" t="str">
        <f>IF(ISBLANK(LitRev!GD83),".",LitRev!GD83)</f>
        <v>.</v>
      </c>
      <c r="GE83" s="25" t="str">
        <f>IF(ISBLANK(LitRev!GE83),".",LitRev!GE83)</f>
        <v>.</v>
      </c>
      <c r="GF83" s="25" t="str">
        <f>IF(ISBLANK(LitRev!GF83),".",LitRev!GF83)</f>
        <v>.</v>
      </c>
      <c r="GG83" s="25" t="str">
        <f>IF(ISBLANK(LitRev!GG83),".",LitRev!GG83)</f>
        <v>.</v>
      </c>
      <c r="GH83" s="25" t="str">
        <f>IF(ISBLANK(LitRev!GH83),".",LitRev!GH83)</f>
        <v>.</v>
      </c>
      <c r="GI83" s="25" t="str">
        <f>IF(ISBLANK(LitRev!GI83),".",LitRev!GI83)</f>
        <v>.</v>
      </c>
      <c r="GJ83" s="25" t="str">
        <f>IF(ISBLANK(LitRev!GJ83),".",LitRev!GJ83)</f>
        <v>.</v>
      </c>
      <c r="GK83" s="25" t="str">
        <f>IF(ISBLANK(LitRev!GK83),".",LitRev!GK83)</f>
        <v>.</v>
      </c>
      <c r="GL83" s="25" t="str">
        <f>IF(ISBLANK(LitRev!GL83),".",LitRev!GL83)</f>
        <v>.</v>
      </c>
      <c r="GM83" s="25" t="str">
        <f>IF(ISBLANK(LitRev!GM83),".",LitRev!GM83)</f>
        <v>.</v>
      </c>
      <c r="GN83" s="25" t="str">
        <f>IF(ISBLANK(LitRev!GN83),".",LitRev!GN83)</f>
        <v>.</v>
      </c>
      <c r="GO83" s="25" t="str">
        <f>IF(ISBLANK(LitRev!GO83),".",LitRev!GO83)</f>
        <v>.</v>
      </c>
      <c r="GP83" s="25" t="str">
        <f>IF(ISBLANK(LitRev!GP83),".",LitRev!GP83)</f>
        <v>.</v>
      </c>
      <c r="GQ83" s="25" t="str">
        <f>IF(ISBLANK(LitRev!GQ83),".",LitRev!GQ83)</f>
        <v>.</v>
      </c>
      <c r="GR83" s="25" t="str">
        <f>IF(ISBLANK(LitRev!GR83),".",LitRev!GR83)</f>
        <v>.</v>
      </c>
      <c r="GS83" s="25" t="str">
        <f>IF(ISBLANK(LitRev!GS83),".",LitRev!GS83)</f>
        <v>.</v>
      </c>
      <c r="GT83" s="25" t="str">
        <f>IF(ISBLANK(LitRev!GT83),".",LitRev!GT83)</f>
        <v>.</v>
      </c>
      <c r="GU83" s="25" t="str">
        <f>IF(ISBLANK(LitRev!GU83),".",LitRev!GU83)</f>
        <v>.</v>
      </c>
      <c r="GV83" s="25" t="str">
        <f>IF(ISBLANK(LitRev!GV83),".",LitRev!GV83)</f>
        <v>.</v>
      </c>
      <c r="GW83" s="25" t="str">
        <f>IF(ISBLANK(LitRev!GW83),".",LitRev!GW83)</f>
        <v>.</v>
      </c>
      <c r="GX83" s="25" t="str">
        <f>IF(ISBLANK(LitRev!GX83),".",LitRev!GX83)</f>
        <v>.</v>
      </c>
      <c r="GY83" s="25" t="str">
        <f>IF(ISBLANK(LitRev!GY83),".",LitRev!GY83)</f>
        <v>.</v>
      </c>
      <c r="GZ83" s="25" t="str">
        <f>IF(ISBLANK(LitRev!GZ83),".",LitRev!GZ83)</f>
        <v>.</v>
      </c>
      <c r="HA83" s="25" t="str">
        <f>IF(ISBLANK(LitRev!HA83),".",LitRev!HA83)</f>
        <v>.</v>
      </c>
      <c r="HB83" s="25" t="str">
        <f>IF(ISBLANK(LitRev!HB83),".",LitRev!HB83)</f>
        <v>.</v>
      </c>
      <c r="HC83" s="25" t="str">
        <f>IF(ISBLANK(LitRev!HC83),".",LitRev!HC83)</f>
        <v>.</v>
      </c>
      <c r="HD83" s="25" t="str">
        <f>IF(ISBLANK(LitRev!HD83),".",LitRev!HD83)</f>
        <v>.</v>
      </c>
      <c r="HE83" s="25" t="str">
        <f>IF(ISBLANK(LitRev!HE83),".",LitRev!HE83)</f>
        <v>.</v>
      </c>
      <c r="HF83" s="25" t="str">
        <f>IF(ISBLANK(LitRev!HF83),".",LitRev!HF83)</f>
        <v>.</v>
      </c>
      <c r="HG83" s="25" t="str">
        <f>IF(ISBLANK(LitRev!HG83),".",LitRev!HG83)</f>
        <v>.</v>
      </c>
      <c r="HH83" s="25" t="str">
        <f>IF(ISBLANK(LitRev!HH83),".",LitRev!HH83)</f>
        <v>.</v>
      </c>
      <c r="HI83" s="25" t="str">
        <f>IF(ISBLANK(LitRev!HI83),".",LitRev!HI83)</f>
        <v>.</v>
      </c>
      <c r="HJ83" s="25" t="str">
        <f>IF(ISBLANK(LitRev!HJ83),".",LitRev!HJ83)</f>
        <v>.</v>
      </c>
      <c r="HK83" s="25" t="str">
        <f>IF(ISBLANK(LitRev!HK83),".",LitRev!HK83)</f>
        <v>.</v>
      </c>
      <c r="HL83" s="25" t="str">
        <f>IF(ISBLANK(LitRev!HL83),".",LitRev!HL83)</f>
        <v>.</v>
      </c>
      <c r="HM83" s="25" t="str">
        <f>IF(ISBLANK(LitRev!HM83),".",LitRev!HM83)</f>
        <v>.</v>
      </c>
      <c r="HN83" s="25" t="str">
        <f>IF(ISBLANK(LitRev!HN83),".",LitRev!HN83)</f>
        <v>.</v>
      </c>
      <c r="HO83" s="25" t="str">
        <f>IF(ISBLANK(LitRev!HO83),".",LitRev!HO83)</f>
        <v>.</v>
      </c>
      <c r="HP83" s="25" t="str">
        <f>IF(ISBLANK(LitRev!HP83),".",LitRev!HP83)</f>
        <v>.</v>
      </c>
      <c r="HQ83" s="25" t="str">
        <f>IF(ISBLANK(LitRev!HQ83),".",LitRev!HQ83)</f>
        <v>.</v>
      </c>
      <c r="HR83" s="25" t="str">
        <f>IF(ISBLANK(LitRev!HR83),".",LitRev!HR83)</f>
        <v>.</v>
      </c>
      <c r="HS83" s="25" t="str">
        <f>IF(ISBLANK(LitRev!HS83),".",LitRev!HS83)</f>
        <v>.</v>
      </c>
      <c r="HT83" s="25" t="str">
        <f>IF(ISBLANK(LitRev!HT83),".",LitRev!HT83)</f>
        <v>.</v>
      </c>
      <c r="HU83" s="25" t="str">
        <f>IF(ISBLANK(LitRev!HU83),".",LitRev!HU83)</f>
        <v>.</v>
      </c>
      <c r="HV83" s="25" t="str">
        <f>IF(ISBLANK(LitRev!HV83),".",LitRev!HV83)</f>
        <v>.</v>
      </c>
      <c r="HW83" s="25" t="str">
        <f>IF(ISBLANK(LitRev!HW83),".",LitRev!HW83)</f>
        <v>.</v>
      </c>
      <c r="HX83" s="25" t="str">
        <f>IF(ISBLANK(LitRev!HX83),".",LitRev!HX83)</f>
        <v>.</v>
      </c>
      <c r="HY83" s="25" t="str">
        <f>IF(ISBLANK(LitRev!HY83),".",LitRev!HY83)</f>
        <v>.</v>
      </c>
      <c r="HZ83" s="25" t="str">
        <f>IF(ISBLANK(LitRev!HZ83),".",LitRev!HZ83)</f>
        <v>.</v>
      </c>
      <c r="IA83" s="25" t="str">
        <f>IF(ISBLANK(LitRev!IA83),".",LitRev!IA83)</f>
        <v>.</v>
      </c>
      <c r="IB83" s="25" t="str">
        <f>IF(ISBLANK(LitRev!IB83),".",LitRev!IB83)</f>
        <v>.</v>
      </c>
      <c r="IC83" s="25" t="str">
        <f>IF(ISBLANK(LitRev!IC83),".",LitRev!IC83)</f>
        <v>.</v>
      </c>
      <c r="ID83" s="25" t="str">
        <f>IF(ISBLANK(LitRev!ID83),".",LitRev!ID83)</f>
        <v>.</v>
      </c>
      <c r="IE83" s="25" t="str">
        <f>IF(ISBLANK(LitRev!IE83),".",LitRev!IE83)</f>
        <v>.</v>
      </c>
      <c r="IF83" s="25" t="str">
        <f>IF(ISBLANK(LitRev!IF83),".",LitRev!IF83)</f>
        <v>.</v>
      </c>
      <c r="IG83" s="25" t="str">
        <f>IF(ISBLANK(LitRev!IG83),".",LitRev!IG83)</f>
        <v>.</v>
      </c>
      <c r="IH83" s="25" t="str">
        <f>IF(ISBLANK(LitRev!IH83),".",LitRev!IH83)</f>
        <v>.</v>
      </c>
      <c r="II83" s="25" t="str">
        <f>IF(ISBLANK(LitRev!II83),".",LitRev!II83)</f>
        <v>.</v>
      </c>
      <c r="IJ83" s="25" t="str">
        <f>IF(ISBLANK(LitRev!IJ83),".",LitRev!IJ83)</f>
        <v>.</v>
      </c>
      <c r="IK83" s="25" t="str">
        <f>IF(ISBLANK(LitRev!IK83),".",LitRev!IK83)</f>
        <v>.</v>
      </c>
      <c r="IL83" s="25" t="str">
        <f>IF(ISBLANK(LitRev!IL83),".",LitRev!IL83)</f>
        <v>.</v>
      </c>
      <c r="IM83" s="25" t="str">
        <f>IF(ISBLANK(LitRev!IM83),".",LitRev!IM83)</f>
        <v>.</v>
      </c>
      <c r="IN83" s="25" t="str">
        <f>IF(ISBLANK(LitRev!IN83),".",LitRev!IN83)</f>
        <v>.</v>
      </c>
      <c r="IO83" s="25" t="str">
        <f>IF(ISBLANK(LitRev!IO83),".",LitRev!IO83)</f>
        <v>.</v>
      </c>
      <c r="IP83" s="25" t="str">
        <f>IF(ISBLANK(LitRev!IP83),".",LitRev!IP83)</f>
        <v>.</v>
      </c>
      <c r="IQ83" s="25" t="str">
        <f>IF(ISBLANK(LitRev!IQ83),".",LitRev!IQ83)</f>
        <v>.</v>
      </c>
      <c r="IR83" s="25" t="str">
        <f>IF(ISBLANK(LitRev!IR83),".",LitRev!IR83)</f>
        <v>.</v>
      </c>
      <c r="IS83" s="25" t="str">
        <f>IF(ISBLANK(LitRev!IS83),".",LitRev!IS83)</f>
        <v>.</v>
      </c>
      <c r="IT83" s="25" t="str">
        <f>IF(ISBLANK(LitRev!IT83),".",LitRev!IT83)</f>
        <v>.</v>
      </c>
      <c r="IU83" s="25" t="str">
        <f>IF(ISBLANK(LitRev!IU83),".",LitRev!IU83)</f>
        <v>.</v>
      </c>
      <c r="IV83" s="25" t="str">
        <f>IF(ISBLANK(LitRev!IV83),".",LitRev!IV83)</f>
        <v>.</v>
      </c>
      <c r="IW83" s="25" t="str">
        <f>IF(ISBLANK(LitRev!IW83),".",LitRev!IW83)</f>
        <v>.</v>
      </c>
      <c r="IX83" s="25" t="str">
        <f>IF(ISBLANK(LitRev!IX83),".",LitRev!IX83)</f>
        <v>.</v>
      </c>
      <c r="IY83" s="25" t="str">
        <f>IF(ISBLANK(LitRev!IY83),".",LitRev!IY83)</f>
        <v>.</v>
      </c>
      <c r="IZ83" s="25" t="str">
        <f>IF(ISBLANK(LitRev!IZ83),".",LitRev!IZ83)</f>
        <v>.</v>
      </c>
      <c r="JA83" s="25" t="str">
        <f>IF(ISBLANK(LitRev!JA83),".",LitRev!JA83)</f>
        <v>.</v>
      </c>
      <c r="JB83" s="25" t="str">
        <f>IF(ISBLANK(LitRev!JB83),".",LitRev!JB83)</f>
        <v>.</v>
      </c>
      <c r="JC83" s="25" t="str">
        <f>IF(ISBLANK(LitRev!JC83),".",LitRev!JC83)</f>
        <v>.</v>
      </c>
      <c r="JD83" s="25" t="str">
        <f>IF(ISBLANK(LitRev!JD83),".",LitRev!JD83)</f>
        <v>.</v>
      </c>
      <c r="JE83" s="25" t="str">
        <f>IF(ISBLANK(LitRev!JE83),".",LitRev!JE83)</f>
        <v>.</v>
      </c>
      <c r="JF83" s="25" t="str">
        <f>IF(ISBLANK(LitRev!JF83),".",LitRev!JF83)</f>
        <v>.</v>
      </c>
      <c r="JG83" s="25" t="str">
        <f>IF(ISBLANK(LitRev!JG83),".",LitRev!JG83)</f>
        <v>.</v>
      </c>
      <c r="JH83" s="25" t="str">
        <f>IF(ISBLANK(LitRev!JH83),".",LitRev!JH83)</f>
        <v>.</v>
      </c>
      <c r="JI83" s="25" t="str">
        <f>IF(ISBLANK(LitRev!JI83),".",LitRev!JI83)</f>
        <v>.</v>
      </c>
      <c r="JJ83" s="25" t="str">
        <f>IF(ISBLANK(LitRev!JJ83),".",LitRev!JJ83)</f>
        <v>.</v>
      </c>
      <c r="JK83" s="25" t="str">
        <f>IF(ISBLANK(LitRev!JK83),".",LitRev!JK83)</f>
        <v>.</v>
      </c>
      <c r="JL83" s="25" t="str">
        <f>IF(ISBLANK(LitRev!JL83),".",LitRev!JL83)</f>
        <v>.</v>
      </c>
      <c r="JM83" s="25" t="str">
        <f>IF(ISBLANK(LitRev!JM83),".",LitRev!JM83)</f>
        <v>.</v>
      </c>
      <c r="JN83" s="25" t="str">
        <f>IF(ISBLANK(LitRev!JN83),".",LitRev!JN83)</f>
        <v>.</v>
      </c>
      <c r="JO83" s="25" t="str">
        <f>IF(ISBLANK(LitRev!JO83),".",LitRev!JO83)</f>
        <v>.</v>
      </c>
      <c r="JP83" s="25" t="str">
        <f>IF(ISBLANK(LitRev!JP83),".",LitRev!JP83)</f>
        <v>.</v>
      </c>
      <c r="JQ83" s="25" t="str">
        <f>IF(ISBLANK(LitRev!JQ83),".",LitRev!JQ83)</f>
        <v>.</v>
      </c>
      <c r="JR83" s="25" t="str">
        <f>IF(ISBLANK(LitRev!JR83),".",LitRev!JR83)</f>
        <v>.</v>
      </c>
      <c r="JS83" s="25" t="str">
        <f>IF(ISBLANK(LitRev!JS83),".",LitRev!JS83)</f>
        <v>.</v>
      </c>
      <c r="JT83" s="25" t="str">
        <f>IF(ISBLANK(LitRev!JT83),".",LitRev!JT83)</f>
        <v>.</v>
      </c>
      <c r="JU83" s="25" t="str">
        <f>IF(ISBLANK(LitRev!JU83),".",LitRev!JU83)</f>
        <v>.</v>
      </c>
      <c r="JV83" s="25" t="str">
        <f>IF(ISBLANK(LitRev!JV83),".",LitRev!JV83)</f>
        <v>.</v>
      </c>
      <c r="JW83" s="25" t="str">
        <f>IF(ISBLANK(LitRev!JW83),".",LitRev!JW83)</f>
        <v>.</v>
      </c>
      <c r="JX83" s="25" t="str">
        <f>IF(ISBLANK(LitRev!JX83),".",LitRev!JX83)</f>
        <v>.</v>
      </c>
      <c r="JY83" s="25" t="str">
        <f>IF(ISBLANK(LitRev!JY83),".",LitRev!JY83)</f>
        <v>.</v>
      </c>
      <c r="JZ83" s="25" t="str">
        <f>IF(ISBLANK(LitRev!JZ83),".",LitRev!JZ83)</f>
        <v>.</v>
      </c>
      <c r="KA83" s="25" t="str">
        <f>IF(ISBLANK(LitRev!KA83),".",LitRev!KA83)</f>
        <v>.</v>
      </c>
      <c r="KB83" s="25" t="str">
        <f>IF(ISBLANK(LitRev!KB83),".",LitRev!KB83)</f>
        <v>.</v>
      </c>
      <c r="KC83" s="25" t="str">
        <f>IF(ISBLANK(LitRev!KC83),".",LitRev!KC83)</f>
        <v>.</v>
      </c>
      <c r="KD83" s="25" t="str">
        <f>IF(ISBLANK(LitRev!KD83),".",LitRev!KD83)</f>
        <v>.</v>
      </c>
      <c r="KE83" s="25" t="str">
        <f>IF(ISBLANK(LitRev!KE83),".",LitRev!KE83)</f>
        <v>.</v>
      </c>
      <c r="KF83" s="25" t="str">
        <f>IF(ISBLANK(LitRev!KF83),".",LitRev!KF83)</f>
        <v>.</v>
      </c>
      <c r="KG83" s="25" t="str">
        <f>IF(ISBLANK(LitRev!KG83),".",LitRev!KG83)</f>
        <v>.</v>
      </c>
      <c r="KH83" s="25" t="str">
        <f>IF(ISBLANK(LitRev!KH83),".",LitRev!KH83)</f>
        <v>.</v>
      </c>
      <c r="KI83" s="25" t="str">
        <f>IF(ISBLANK(LitRev!KI83),".",LitRev!KI83)</f>
        <v>.</v>
      </c>
      <c r="KJ83" s="25" t="str">
        <f>IF(ISBLANK(LitRev!KJ83),".",LitRev!KJ83)</f>
        <v>.</v>
      </c>
      <c r="KK83" s="25" t="str">
        <f>IF(ISBLANK(LitRev!KK83),".",LitRev!KK83)</f>
        <v>.</v>
      </c>
      <c r="KL83" s="25" t="str">
        <f>IF(ISBLANK(LitRev!KL83),".",LitRev!KL83)</f>
        <v>.</v>
      </c>
      <c r="KM83" s="25" t="str">
        <f>IF(ISBLANK(LitRev!KM83),".",LitRev!KM83)</f>
        <v>.</v>
      </c>
      <c r="KN83" s="25" t="str">
        <f>IF(ISBLANK(LitRev!KN83),".",LitRev!KN83)</f>
        <v>.</v>
      </c>
      <c r="KO83" s="25" t="str">
        <f>IF(ISBLANK(LitRev!KO83),".",LitRev!KO83)</f>
        <v>.</v>
      </c>
      <c r="KP83" s="25" t="str">
        <f>IF(ISBLANK(LitRev!KP83),".",LitRev!KP83)</f>
        <v>.</v>
      </c>
      <c r="KQ83" s="25" t="str">
        <f>IF(ISBLANK(LitRev!KQ83),".",LitRev!KQ83)</f>
        <v>.</v>
      </c>
      <c r="KR83" s="25" t="str">
        <f>IF(ISBLANK(LitRev!KR83),".",LitRev!KR83)</f>
        <v>.</v>
      </c>
      <c r="KS83" s="25" t="str">
        <f>IF(ISBLANK(LitRev!KS83),".",LitRev!KS83)</f>
        <v>.</v>
      </c>
      <c r="KT83" s="25" t="str">
        <f>IF(ISBLANK(LitRev!KT83),".",LitRev!KT83)</f>
        <v>.</v>
      </c>
      <c r="KU83" s="25" t="str">
        <f>IF(ISBLANK(LitRev!KU83),".",LitRev!KU83)</f>
        <v>.</v>
      </c>
      <c r="KV83" s="25" t="str">
        <f>IF(ISBLANK(LitRev!KV83),".",LitRev!KV83)</f>
        <v>.</v>
      </c>
      <c r="KW83" s="25" t="str">
        <f>IF(ISBLANK(LitRev!KW83),".",LitRev!KW83)</f>
        <v>.</v>
      </c>
      <c r="KX83" s="25" t="str">
        <f>IF(ISBLANK(LitRev!KX83),".",LitRev!KX83)</f>
        <v>.</v>
      </c>
      <c r="KY83" s="25" t="str">
        <f>IF(ISBLANK(LitRev!KY83),".",LitRev!KY83)</f>
        <v>.</v>
      </c>
      <c r="KZ83" s="25" t="str">
        <f>IF(ISBLANK(LitRev!KZ83),".",LitRev!KZ83)</f>
        <v>.</v>
      </c>
      <c r="LA83" s="25" t="str">
        <f>IF(ISBLANK(LitRev!LA83),".",LitRev!LA83)</f>
        <v>.</v>
      </c>
      <c r="LB83" s="25" t="str">
        <f>IF(ISBLANK(LitRev!LB83),".",LitRev!LB83)</f>
        <v>.</v>
      </c>
      <c r="LC83" s="25" t="str">
        <f>IF(ISBLANK(LitRev!LC83),".",LitRev!LC83)</f>
        <v>.</v>
      </c>
      <c r="LD83" s="25" t="str">
        <f>IF(ISBLANK(LitRev!LD83),".",LitRev!LD83)</f>
        <v>.</v>
      </c>
      <c r="LE83" s="25" t="str">
        <f>IF(ISBLANK(LitRev!LE83),".",LitRev!LE83)</f>
        <v>.</v>
      </c>
      <c r="LF83" s="25" t="str">
        <f>IF(ISBLANK(LitRev!LF83),".",LitRev!LF83)</f>
        <v>.</v>
      </c>
      <c r="LG83" s="25" t="str">
        <f>IF(ISBLANK(LitRev!LG83),".",LitRev!LG83)</f>
        <v>.</v>
      </c>
      <c r="LH83" s="25" t="str">
        <f>IF(ISBLANK(LitRev!LH83),".",LitRev!LH83)</f>
        <v>.</v>
      </c>
      <c r="LI83" s="25" t="str">
        <f>IF(ISBLANK(LitRev!LI83),".",LitRev!LI83)</f>
        <v>.</v>
      </c>
      <c r="LJ83" s="25" t="str">
        <f>IF(ISBLANK(LitRev!LJ83),".",LitRev!LJ83)</f>
        <v>.</v>
      </c>
      <c r="LK83" s="25" t="str">
        <f>IF(ISBLANK(LitRev!LK83),".",LitRev!LK83)</f>
        <v>.</v>
      </c>
      <c r="LL83" s="25" t="str">
        <f>IF(ISBLANK(LitRev!LL83),".",LitRev!LL83)</f>
        <v>.</v>
      </c>
      <c r="LM83" s="25" t="str">
        <f>IF(ISBLANK(LitRev!LM83),".",LitRev!LM83)</f>
        <v>.</v>
      </c>
      <c r="LN83" s="25" t="str">
        <f>IF(ISBLANK(LitRev!LN83),".",LitRev!LN83)</f>
        <v>.</v>
      </c>
      <c r="LO83" s="25" t="str">
        <f>IF(ISBLANK(LitRev!LO83),".",LitRev!LO83)</f>
        <v>.</v>
      </c>
      <c r="LP83" s="25" t="str">
        <f>IF(ISBLANK(LitRev!LP83),".",LitRev!LP83)</f>
        <v>.</v>
      </c>
      <c r="LQ83" s="25" t="str">
        <f>IF(ISBLANK(LitRev!LQ83),".",LitRev!LQ83)</f>
        <v>.</v>
      </c>
      <c r="LR83" s="25" t="str">
        <f>IF(ISBLANK(LitRev!LR83),".",LitRev!LR83)</f>
        <v>.</v>
      </c>
      <c r="LS83" s="25" t="str">
        <f>IF(ISBLANK(LitRev!LS83),".",LitRev!LS83)</f>
        <v>.</v>
      </c>
      <c r="LT83" s="25" t="str">
        <f>IF(ISBLANK(LitRev!LT83),".",LitRev!LT83)</f>
        <v>.</v>
      </c>
      <c r="LU83" s="25" t="str">
        <f>IF(ISBLANK(LitRev!LU83),".",LitRev!LU83)</f>
        <v>.</v>
      </c>
      <c r="LV83" s="25" t="str">
        <f>IF(ISBLANK(LitRev!LV83),".",LitRev!LV83)</f>
        <v>.</v>
      </c>
      <c r="LW83" s="25" t="str">
        <f>IF(ISBLANK(LitRev!LW83),".",LitRev!LW83)</f>
        <v>.</v>
      </c>
      <c r="LX83" s="25" t="str">
        <f>IF(ISBLANK(LitRev!LX83),".",LitRev!LX83)</f>
        <v>.</v>
      </c>
      <c r="LY83" s="25" t="str">
        <f>IF(ISBLANK(LitRev!LY83),".",LitRev!LY83)</f>
        <v>.</v>
      </c>
      <c r="LZ83" s="25" t="str">
        <f>IF(ISBLANK(LitRev!LZ83),".",LitRev!LZ83)</f>
        <v>.</v>
      </c>
      <c r="MA83" s="25" t="str">
        <f>IF(ISBLANK(LitRev!MA83),".",LitRev!MA83)</f>
        <v>.</v>
      </c>
      <c r="MB83" s="25" t="str">
        <f>IF(ISBLANK(LitRev!MB83),".",LitRev!MB83)</f>
        <v>.</v>
      </c>
      <c r="MC83" s="25" t="str">
        <f>IF(ISBLANK(LitRev!MC83),".",LitRev!MC83)</f>
        <v>.</v>
      </c>
      <c r="MD83" s="25" t="str">
        <f>IF(ISBLANK(LitRev!MD83),".",LitRev!MD83)</f>
        <v>.</v>
      </c>
      <c r="ME83" s="25" t="str">
        <f>IF(ISBLANK(LitRev!ME83),".",LitRev!ME83)</f>
        <v>.</v>
      </c>
      <c r="MF83" s="25" t="str">
        <f>IF(ISBLANK(LitRev!MF83),".",LitRev!MF83)</f>
        <v>.</v>
      </c>
      <c r="MG83" s="25" t="str">
        <f>IF(ISBLANK(LitRev!MG83),".",LitRev!MG83)</f>
        <v>.</v>
      </c>
      <c r="MH83" s="25" t="str">
        <f>IF(ISBLANK(LitRev!MH83),".",LitRev!MH83)</f>
        <v>.</v>
      </c>
      <c r="MI83" s="25" t="str">
        <f>IF(ISBLANK(LitRev!MI83),".",LitRev!MI83)</f>
        <v>.</v>
      </c>
      <c r="MJ83" s="25" t="str">
        <f>IF(ISBLANK(LitRev!MJ83),".",LitRev!MJ83)</f>
        <v>.</v>
      </c>
      <c r="MK83" s="25" t="str">
        <f>IF(ISBLANK(LitRev!MK83),".",LitRev!MK83)</f>
        <v>.</v>
      </c>
      <c r="ML83" s="25" t="str">
        <f>IF(ISBLANK(LitRev!ML83),".",LitRev!ML83)</f>
        <v>.</v>
      </c>
      <c r="MM83" s="25" t="str">
        <f>IF(ISBLANK(LitRev!MM83),".",LitRev!MM83)</f>
        <v>.</v>
      </c>
      <c r="MN83" s="25" t="str">
        <f>IF(ISBLANK(LitRev!MN83),".",LitRev!MN83)</f>
        <v>.</v>
      </c>
      <c r="MO83" s="25" t="str">
        <f>IF(ISBLANK(LitRev!MO83),".",LitRev!MO83)</f>
        <v>.</v>
      </c>
      <c r="MP83" s="25" t="str">
        <f>IF(ISBLANK(LitRev!MP83),".",LitRev!MP83)</f>
        <v>.</v>
      </c>
      <c r="MQ83" s="25" t="str">
        <f>IF(ISBLANK(LitRev!MQ83),".",LitRev!MQ83)</f>
        <v>.</v>
      </c>
      <c r="MR83" s="25" t="str">
        <f>IF(ISBLANK(LitRev!MR83),".",LitRev!MR83)</f>
        <v>.</v>
      </c>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5"/>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5"/>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5"/>
      <c r="RK83" s="25"/>
      <c r="RL83" s="25"/>
      <c r="RM83" s="25"/>
      <c r="RN83" s="25"/>
      <c r="RO83" s="25"/>
    </row>
    <row r="84" spans="1:483" x14ac:dyDescent="0.25">
      <c r="A84" s="40" t="s">
        <v>44</v>
      </c>
      <c r="C84" s="25" t="str">
        <f>IF(ISBLANK(LitRev!C84),".",LitRev!C84)</f>
        <v>.</v>
      </c>
      <c r="D84" s="25" t="str">
        <f>IF(ISBLANK(LitRev!D84),".",LitRev!D84)</f>
        <v>.</v>
      </c>
      <c r="E84" s="25" t="str">
        <f>IF(ISBLANK(LitRev!E84),".",LitRev!E84)</f>
        <v>.</v>
      </c>
      <c r="F84" s="25" t="str">
        <f>IF(ISBLANK(LitRev!F84),".",LitRev!F84)</f>
        <v>.</v>
      </c>
      <c r="G84" s="25" t="str">
        <f>IF(ISBLANK(LitRev!G84),".",LitRev!G84)</f>
        <v>.</v>
      </c>
      <c r="H84" s="25" t="str">
        <f>IF(ISBLANK(LitRev!H84),".",LitRev!H84)</f>
        <v>.</v>
      </c>
      <c r="I84" s="25" t="str">
        <f>IF(ISBLANK(LitRev!I84),".",LitRev!I84)</f>
        <v>.</v>
      </c>
      <c r="J84" s="25" t="str">
        <f>IF(ISBLANK(LitRev!J84),".",LitRev!J84)</f>
        <v>.</v>
      </c>
      <c r="K84" s="25" t="str">
        <f>IF(ISBLANK(LitRev!K84),".",LitRev!K84)</f>
        <v>.</v>
      </c>
      <c r="L84" s="25" t="str">
        <f>IF(ISBLANK(LitRev!L84),".",LitRev!L84)</f>
        <v>.</v>
      </c>
      <c r="M84" s="25" t="str">
        <f>IF(ISBLANK(LitRev!M84),".",LitRev!M84)</f>
        <v>.</v>
      </c>
      <c r="N84" s="25" t="str">
        <f>IF(ISBLANK(LitRev!N84),".",LitRev!N84)</f>
        <v>.</v>
      </c>
      <c r="O84" s="25" t="str">
        <f>IF(ISBLANK(LitRev!O84),".",LitRev!O84)</f>
        <v>.</v>
      </c>
      <c r="P84" s="25" t="str">
        <f>IF(ISBLANK(LitRev!P84),".",LitRev!P84)</f>
        <v>.</v>
      </c>
      <c r="Q84" s="25" t="str">
        <f>IF(ISBLANK(LitRev!Q84),".",LitRev!Q84)</f>
        <v>.</v>
      </c>
      <c r="R84" s="25" t="str">
        <f>IF(ISBLANK(LitRev!R84),".",LitRev!R84)</f>
        <v>.</v>
      </c>
      <c r="S84" s="25" t="str">
        <f>IF(ISBLANK(LitRev!S84),".",LitRev!S84)</f>
        <v>.</v>
      </c>
      <c r="T84" s="25" t="str">
        <f>IF(ISBLANK(LitRev!T84),".",LitRev!T84)</f>
        <v>.</v>
      </c>
      <c r="U84" s="25" t="str">
        <f>IF(ISBLANK(LitRev!U84),".",LitRev!U84)</f>
        <v>.</v>
      </c>
      <c r="V84" s="25" t="str">
        <f>IF(ISBLANK(LitRev!V84),".",LitRev!V84)</f>
        <v>.</v>
      </c>
      <c r="W84" s="25" t="str">
        <f>IF(ISBLANK(LitRev!W84),".",LitRev!W84)</f>
        <v>.</v>
      </c>
      <c r="X84" s="25" t="str">
        <f>IF(ISBLANK(LitRev!X84),".",LitRev!X84)</f>
        <v>.</v>
      </c>
      <c r="Y84" s="25" t="str">
        <f>IF(ISBLANK(LitRev!Y84),".",LitRev!Y84)</f>
        <v>.</v>
      </c>
      <c r="Z84" s="25" t="str">
        <f>IF(ISBLANK(LitRev!Z84),".",LitRev!Z84)</f>
        <v>.</v>
      </c>
      <c r="AA84" s="25" t="str">
        <f>IF(ISBLANK(LitRev!AA84),".",LitRev!AA84)</f>
        <v>.</v>
      </c>
      <c r="AB84" s="25" t="str">
        <f>IF(ISBLANK(LitRev!AB84),".",LitRev!AB84)</f>
        <v>.</v>
      </c>
      <c r="AC84" s="25" t="str">
        <f>IF(ISBLANK(LitRev!AC84),".",LitRev!AC84)</f>
        <v>.</v>
      </c>
      <c r="AD84" s="25" t="str">
        <f>IF(ISBLANK(LitRev!AD84),".",LitRev!AD84)</f>
        <v>.</v>
      </c>
      <c r="AE84" s="25" t="str">
        <f>IF(ISBLANK(LitRev!AE84),".",LitRev!AE84)</f>
        <v>.</v>
      </c>
      <c r="AF84" s="25" t="str">
        <f>IF(ISBLANK(LitRev!AF84),".",LitRev!AF84)</f>
        <v>.</v>
      </c>
      <c r="AG84" s="25" t="str">
        <f>IF(ISBLANK(LitRev!AG84),".",LitRev!AG84)</f>
        <v>.</v>
      </c>
      <c r="AH84" s="25" t="str">
        <f>IF(ISBLANK(LitRev!AH84),".",LitRev!AH84)</f>
        <v>.</v>
      </c>
      <c r="AI84" s="25" t="str">
        <f>IF(ISBLANK(LitRev!AI84),".",LitRev!AI84)</f>
        <v>.</v>
      </c>
      <c r="AJ84" s="25" t="str">
        <f>IF(ISBLANK(LitRev!AJ84),".",LitRev!AJ84)</f>
        <v>.</v>
      </c>
      <c r="AK84" s="25" t="str">
        <f>IF(ISBLANK(LitRev!AK84),".",LitRev!AK84)</f>
        <v>.</v>
      </c>
      <c r="AL84" s="25" t="str">
        <f>IF(ISBLANK(LitRev!AL84),".",LitRev!AL84)</f>
        <v>.</v>
      </c>
      <c r="AM84" s="25" t="str">
        <f>IF(ISBLANK(LitRev!AM84),".",LitRev!AM84)</f>
        <v>.</v>
      </c>
      <c r="AN84" s="25" t="str">
        <f>IF(ISBLANK(LitRev!AN84),".",LitRev!AN84)</f>
        <v>.</v>
      </c>
      <c r="AO84" s="25" t="str">
        <f>IF(ISBLANK(LitRev!AO84),".",LitRev!AO84)</f>
        <v>.</v>
      </c>
      <c r="AP84" s="25" t="str">
        <f>IF(ISBLANK(LitRev!AP84),".",LitRev!AP84)</f>
        <v>.</v>
      </c>
      <c r="AQ84" s="25" t="str">
        <f>IF(ISBLANK(LitRev!AQ84),".",LitRev!AQ84)</f>
        <v>.</v>
      </c>
      <c r="AR84" s="25" t="str">
        <f>IF(ISBLANK(LitRev!AR84),".",LitRev!AR84)</f>
        <v>.</v>
      </c>
      <c r="AS84" s="25" t="str">
        <f>IF(ISBLANK(LitRev!AS84),".",LitRev!AS84)</f>
        <v>.</v>
      </c>
      <c r="AT84" s="25" t="str">
        <f>IF(ISBLANK(LitRev!AT84),".",LitRev!AT84)</f>
        <v>.</v>
      </c>
      <c r="AU84" s="25" t="str">
        <f>IF(ISBLANK(LitRev!AU84),".",LitRev!AU84)</f>
        <v>.</v>
      </c>
      <c r="AV84" s="25" t="str">
        <f>IF(ISBLANK(LitRev!AV84),".",LitRev!AV84)</f>
        <v>.</v>
      </c>
      <c r="AW84" s="25" t="str">
        <f>IF(ISBLANK(LitRev!AW84),".",LitRev!AW84)</f>
        <v>.</v>
      </c>
      <c r="AX84" s="25" t="str">
        <f>IF(ISBLANK(LitRev!AX84),".",LitRev!AX84)</f>
        <v>.</v>
      </c>
      <c r="AY84" s="25" t="str">
        <f>IF(ISBLANK(LitRev!AY84),".",LitRev!AY84)</f>
        <v>.</v>
      </c>
      <c r="AZ84" s="25" t="str">
        <f>IF(ISBLANK(LitRev!AZ84),".",LitRev!AZ84)</f>
        <v>.</v>
      </c>
      <c r="BA84" s="25" t="str">
        <f>IF(ISBLANK(LitRev!BA84),".",LitRev!BA84)</f>
        <v>.</v>
      </c>
      <c r="BB84" s="25" t="str">
        <f>IF(ISBLANK(LitRev!BB84),".",LitRev!BB84)</f>
        <v>.</v>
      </c>
      <c r="BC84" s="25" t="str">
        <f>IF(ISBLANK(LitRev!BC84),".",LitRev!BC84)</f>
        <v>.</v>
      </c>
      <c r="BD84" s="25" t="str">
        <f>IF(ISBLANK(LitRev!BD84),".",LitRev!BD84)</f>
        <v>.</v>
      </c>
      <c r="BE84" s="25" t="str">
        <f>IF(ISBLANK(LitRev!BE84),".",LitRev!BE84)</f>
        <v>.</v>
      </c>
      <c r="BF84" s="25" t="str">
        <f>IF(ISBLANK(LitRev!BF84),".",LitRev!BF84)</f>
        <v>.</v>
      </c>
      <c r="BG84" s="25" t="str">
        <f>IF(ISBLANK(LitRev!BG84),".",LitRev!BG84)</f>
        <v>Table 1</v>
      </c>
      <c r="BH84" s="25" t="str">
        <f>IF(ISBLANK(LitRev!BH84),".",LitRev!BH84)</f>
        <v>Table 1</v>
      </c>
      <c r="BI84" s="25" t="str">
        <f>IF(ISBLANK(LitRev!BI84),".",LitRev!BI84)</f>
        <v>Table 1</v>
      </c>
      <c r="BJ84" s="25" t="str">
        <f>IF(ISBLANK(LitRev!BJ84),".",LitRev!BJ84)</f>
        <v>.</v>
      </c>
      <c r="BK84" s="25" t="str">
        <f>IF(ISBLANK(LitRev!BK84),".",LitRev!BK84)</f>
        <v>.</v>
      </c>
      <c r="BL84" s="25" t="str">
        <f>IF(ISBLANK(LitRev!BL84),".",LitRev!BL84)</f>
        <v>.</v>
      </c>
      <c r="BM84" s="25" t="str">
        <f>IF(ISBLANK(LitRev!BM84),".",LitRev!BM84)</f>
        <v>.</v>
      </c>
      <c r="BN84" s="25" t="str">
        <f>IF(ISBLANK(LitRev!BN84),".",LitRev!BN84)</f>
        <v>.</v>
      </c>
      <c r="BO84" s="25" t="str">
        <f>IF(ISBLANK(LitRev!BO84),".",LitRev!BO84)</f>
        <v>.</v>
      </c>
      <c r="BP84" s="25" t="str">
        <f>IF(ISBLANK(LitRev!BP84),".",LitRev!BP84)</f>
        <v>.</v>
      </c>
      <c r="BQ84" s="25" t="str">
        <f>IF(ISBLANK(LitRev!BQ84),".",LitRev!BQ84)</f>
        <v>.</v>
      </c>
      <c r="BR84" s="25" t="str">
        <f>IF(ISBLANK(LitRev!BR84),".",LitRev!BR84)</f>
        <v>.</v>
      </c>
      <c r="BS84" s="25" t="str">
        <f>IF(ISBLANK(LitRev!BS84),".",LitRev!BS84)</f>
        <v>.</v>
      </c>
      <c r="BT84" s="25" t="str">
        <f>IF(ISBLANK(LitRev!BT84),".",LitRev!BT84)</f>
        <v>Table 3B p 16; Table 3A p 16; Change from "No ethanol policy; looks like US. GHG emissions only</v>
      </c>
      <c r="BU84" s="25" t="str">
        <f>IF(ISBLANK(LitRev!BU84),".",LitRev!BU84)</f>
        <v>.</v>
      </c>
      <c r="BV84" s="25" t="str">
        <f>IF(ISBLANK(LitRev!BV84),".",LitRev!BV84)</f>
        <v>.</v>
      </c>
      <c r="BW84" s="25" t="str">
        <f>IF(ISBLANK(LitRev!BW84),".",LitRev!BW84)</f>
        <v>.</v>
      </c>
      <c r="BX84" s="25" t="str">
        <f>IF(ISBLANK(LitRev!BX84),".",LitRev!BX84)</f>
        <v>.</v>
      </c>
      <c r="BY84" s="25" t="str">
        <f>IF(ISBLANK(LitRev!BY84),".",LitRev!BY84)</f>
        <v>.</v>
      </c>
      <c r="BZ84" s="25" t="str">
        <f>IF(ISBLANK(LitRev!BZ84),".",LitRev!BZ84)</f>
        <v>.</v>
      </c>
      <c r="CA84" s="25" t="str">
        <f>IF(ISBLANK(LitRev!CA84),".",LitRev!CA84)</f>
        <v>.</v>
      </c>
      <c r="CB84" s="25" t="str">
        <f>IF(ISBLANK(LitRev!CB84),".",LitRev!CB84)</f>
        <v>.</v>
      </c>
      <c r="CC84" s="25" t="str">
        <f>IF(ISBLANK(LitRev!CC84),".",LitRev!CC84)</f>
        <v>.</v>
      </c>
      <c r="CD84" s="25" t="str">
        <f>IF(ISBLANK(LitRev!CD84),".",LitRev!CD84)</f>
        <v>.</v>
      </c>
      <c r="CE84" s="25" t="str">
        <f>IF(ISBLANK(LitRev!CE84),".",LitRev!CE84)</f>
        <v>.</v>
      </c>
      <c r="CF84" s="25" t="str">
        <f>IF(ISBLANK(LitRev!CF84),".",LitRev!CF84)</f>
        <v>.</v>
      </c>
      <c r="CG84" s="25" t="str">
        <f>IF(ISBLANK(LitRev!CG84),".",LitRev!CG84)</f>
        <v>.</v>
      </c>
      <c r="CH84" s="25" t="str">
        <f>IF(ISBLANK(LitRev!CH84),".",LitRev!CH84)</f>
        <v>.</v>
      </c>
      <c r="CI84" s="25" t="str">
        <f>IF(ISBLANK(LitRev!CI84),".",LitRev!CI84)</f>
        <v>.</v>
      </c>
      <c r="CJ84" s="25" t="str">
        <f>IF(ISBLANK(LitRev!CJ84),".",LitRev!CJ84)</f>
        <v>.</v>
      </c>
      <c r="CK84" s="25" t="str">
        <f>IF(ISBLANK(LitRev!CK84),".",LitRev!CK84)</f>
        <v>.</v>
      </c>
      <c r="CL84" s="25" t="str">
        <f>IF(ISBLANK(LitRev!CL84),".",LitRev!CL84)</f>
        <v>.</v>
      </c>
      <c r="CM84" s="25" t="str">
        <f>IF(ISBLANK(LitRev!CM84),".",LitRev!CM84)</f>
        <v>.</v>
      </c>
      <c r="CN84" s="25" t="str">
        <f>IF(ISBLANK(LitRev!CN84),".",LitRev!CN84)</f>
        <v>.</v>
      </c>
      <c r="CO84" s="25" t="str">
        <f>IF(ISBLANK(LitRev!CO84),".",LitRev!CO84)</f>
        <v>.</v>
      </c>
      <c r="CP84" s="25" t="str">
        <f>IF(ISBLANK(LitRev!CP84),".",LitRev!CP84)</f>
        <v>.</v>
      </c>
      <c r="CQ84" s="25" t="str">
        <f>IF(ISBLANK(LitRev!CQ84),".",LitRev!CQ84)</f>
        <v>Table 4 global GHG change, annualized</v>
      </c>
      <c r="CR84" s="25" t="str">
        <f>IF(ISBLANK(LitRev!CR84),".",LitRev!CR84)</f>
        <v>.</v>
      </c>
      <c r="CS84" s="25" t="str">
        <f>IF(ISBLANK(LitRev!CS84),".",LitRev!CS84)</f>
        <v>.</v>
      </c>
      <c r="CT84" s="25" t="str">
        <f>IF(ISBLANK(LitRev!CT84),".",LitRev!CT84)</f>
        <v>.</v>
      </c>
      <c r="CU84" s="25" t="str">
        <f>IF(ISBLANK(LitRev!CU84),".",LitRev!CU84)</f>
        <v>.</v>
      </c>
      <c r="CV84" s="25" t="str">
        <f>IF(ISBLANK(LitRev!CV84),".",LitRev!CV84)</f>
        <v>.</v>
      </c>
      <c r="CW84" s="25" t="str">
        <f>IF(ISBLANK(LitRev!CW84),".",LitRev!CW84)</f>
        <v>.</v>
      </c>
      <c r="CX84" s="25" t="str">
        <f>IF(ISBLANK(LitRev!CX84),".",LitRev!CX84)</f>
        <v>.</v>
      </c>
      <c r="CY84" s="25" t="str">
        <f>IF(ISBLANK(LitRev!CY84),".",LitRev!CY84)</f>
        <v>.</v>
      </c>
      <c r="CZ84" s="25" t="str">
        <f>IF(ISBLANK(LitRev!CZ84),".",LitRev!CZ84)</f>
        <v>.</v>
      </c>
      <c r="DA84" s="25" t="str">
        <f>IF(ISBLANK(LitRev!DA84),".",LitRev!DA84)</f>
        <v>.</v>
      </c>
      <c r="DB84" s="25" t="str">
        <f>IF(ISBLANK(LitRev!DB84),".",LitRev!DB84)</f>
        <v>page 33 and Table 7</v>
      </c>
      <c r="DC84" s="25" t="str">
        <f>IF(ISBLANK(LitRev!DC84),".",LitRev!DC84)</f>
        <v>page 33 and Table 7</v>
      </c>
      <c r="DD84" s="25" t="str">
        <f>IF(ISBLANK(LitRev!DD84),".",LitRev!DD84)</f>
        <v>page 33 and Table 7</v>
      </c>
      <c r="DE84" s="25" t="str">
        <f>IF(ISBLANK(LitRev!DE84),".",LitRev!DE84)</f>
        <v>page 33 and Table 7</v>
      </c>
      <c r="DF84" s="25" t="str">
        <f>IF(ISBLANK(LitRev!DF84),".",LitRev!DF84)</f>
        <v>Table 5 GHG change, total (conventional??); Use option 3 - option 1 as closest to conventional ethanol; Also, already an average value for the period</v>
      </c>
      <c r="DG84" s="25" t="str">
        <f>IF(ISBLANK(LitRev!DG84),".",LitRev!DG84)</f>
        <v>Table 5 GHG change, total (conventional??); Use option 3 - option 1 as closest to conventional ethanol; Also, already an average value for the period</v>
      </c>
      <c r="DH84" s="25" t="str">
        <f>IF(ISBLANK(LitRev!DH84),".",LitRev!DH84)</f>
        <v>Table 5 GHG change, total (conventional??); Use option 3 - option 1 as closest to conventional ethanol; Also, already an average value for the period</v>
      </c>
      <c r="DI84" s="25" t="str">
        <f>IF(ISBLANK(LitRev!DI84),".",LitRev!DI84)</f>
        <v>Table 5 GHG change, total (conventional??); Use option 3 - option 1 as closest to conventional ethanol; Also, already an average value for the period</v>
      </c>
      <c r="DJ84" s="25" t="str">
        <f>IF(ISBLANK(LitRev!DJ84),".",LitRev!DJ84)</f>
        <v>Table 2</v>
      </c>
      <c r="DK84" s="25" t="str">
        <f>IF(ISBLANK(LitRev!DK84),".",LitRev!DK84)</f>
        <v>Table 2</v>
      </c>
      <c r="DL84" s="25" t="str">
        <f>IF(ISBLANK(LitRev!DL84),".",LitRev!DL84)</f>
        <v>Table 2</v>
      </c>
      <c r="DM84" s="25" t="str">
        <f>IF(ISBLANK(LitRev!DM84),".",LitRev!DM84)</f>
        <v>Table 2</v>
      </c>
      <c r="DN84" s="25" t="str">
        <f>IF(ISBLANK(LitRev!DN84),".",LitRev!DN84)</f>
        <v>Table 2</v>
      </c>
      <c r="DO84" s="25" t="str">
        <f>IF(ISBLANK(LitRev!DO84),".",LitRev!DO84)</f>
        <v>Table 2</v>
      </c>
      <c r="DP84" s="25" t="str">
        <f>IF(ISBLANK(LitRev!DP84),".",LitRev!DP84)</f>
        <v>Table 2</v>
      </c>
      <c r="DQ84" s="25" t="str">
        <f>IF(ISBLANK(LitRev!DQ84),".",LitRev!DQ84)</f>
        <v>Table 2</v>
      </c>
      <c r="DR84" s="25" t="str">
        <f>IF(ISBLANK(LitRev!DR84),".",LitRev!DR84)</f>
        <v>RFS2 corn - RFS 100% from table 2 p 607</v>
      </c>
      <c r="DS84" s="25" t="str">
        <f>IF(ISBLANK(LitRev!DS84),".",LitRev!DS84)</f>
        <v>Table 2</v>
      </c>
      <c r="DT84" s="25" t="str">
        <f>IF(ISBLANK(LitRev!DT84),".",LitRev!DT84)</f>
        <v>Table 2</v>
      </c>
      <c r="DU84" s="25" t="str">
        <f>IF(ISBLANK(LitRev!DU84),".",LitRev!DU84)</f>
        <v>Table 2</v>
      </c>
      <c r="DV84" s="25" t="str">
        <f>IF(ISBLANK(LitRev!DV84),".",LitRev!DV84)</f>
        <v>Table 2</v>
      </c>
      <c r="DW84" s="25" t="str">
        <f>IF(ISBLANK(LitRev!DW84),".",LitRev!DW84)</f>
        <v>RFS2 corn - RFS 100% from table 2 p 607</v>
      </c>
      <c r="DX84" s="25" t="str">
        <f>IF(ISBLANK(LitRev!DX84),".",LitRev!DX84)</f>
        <v>Table 4, p 494</v>
      </c>
      <c r="DY84" s="25" t="str">
        <f>IF(ISBLANK(LitRev!DY84),".",LitRev!DY84)</f>
        <v>Table 4, p 494</v>
      </c>
      <c r="DZ84" s="25" t="str">
        <f>IF(ISBLANK(LitRev!DZ84),".",LitRev!DZ84)</f>
        <v>.</v>
      </c>
      <c r="EA84" s="25" t="str">
        <f>IF(ISBLANK(LitRev!EA84),".",LitRev!EA84)</f>
        <v>.</v>
      </c>
      <c r="EB84" s="25" t="str">
        <f>IF(ISBLANK(LitRev!EB84),".",LitRev!EB84)</f>
        <v>.</v>
      </c>
      <c r="EC84" s="25" t="str">
        <f>IF(ISBLANK(LitRev!EC84),".",LitRev!EC84)</f>
        <v>.</v>
      </c>
      <c r="ED84" s="25" t="str">
        <f>IF(ISBLANK(LitRev!ED84),".",LitRev!ED84)</f>
        <v>.</v>
      </c>
      <c r="EE84" s="25" t="str">
        <f>IF(ISBLANK(LitRev!EE84),".",LitRev!EE84)</f>
        <v>.</v>
      </c>
      <c r="EF84" s="25" t="str">
        <f>IF(ISBLANK(LitRev!EF84),".",LitRev!EF84)</f>
        <v>.</v>
      </c>
      <c r="EG84" s="25" t="str">
        <f>IF(ISBLANK(LitRev!EG84),".",LitRev!EG84)</f>
        <v>.</v>
      </c>
      <c r="EH84" s="25" t="str">
        <f>IF(ISBLANK(LitRev!EH84),".",LitRev!EH84)</f>
        <v>.</v>
      </c>
      <c r="EI84" s="25" t="str">
        <f>IF(ISBLANK(LitRev!EI84),".",LitRev!EI84)</f>
        <v>.</v>
      </c>
      <c r="EJ84" s="25" t="str">
        <f>IF(ISBLANK(LitRev!EJ84),".",LitRev!EJ84)</f>
        <v>.</v>
      </c>
      <c r="EK84" s="25" t="str">
        <f>IF(ISBLANK(LitRev!EK84),".",LitRev!EK84)</f>
        <v>.</v>
      </c>
      <c r="EL84" s="25" t="str">
        <f>IF(ISBLANK(LitRev!EL84),".",LitRev!EL84)</f>
        <v>.</v>
      </c>
      <c r="EM84" s="25" t="str">
        <f>IF(ISBLANK(LitRev!EM84),".",LitRev!EM84)</f>
        <v>.</v>
      </c>
      <c r="EN84" s="25" t="str">
        <f>IF(ISBLANK(LitRev!EN84),".",LitRev!EN84)</f>
        <v>.</v>
      </c>
      <c r="EO84" s="25" t="str">
        <f>IF(ISBLANK(LitRev!EO84),".",LitRev!EO84)</f>
        <v>.</v>
      </c>
      <c r="EP84" s="25" t="str">
        <f>IF(ISBLANK(LitRev!EP84),".",LitRev!EP84)</f>
        <v>.</v>
      </c>
      <c r="EQ84" s="25" t="str">
        <f>IF(ISBLANK(LitRev!EQ84),".",LitRev!EQ84)</f>
        <v>.</v>
      </c>
      <c r="ER84" s="25" t="str">
        <f>IF(ISBLANK(LitRev!ER84),".",LitRev!ER84)</f>
        <v>.</v>
      </c>
      <c r="ES84" s="25" t="str">
        <f>IF(ISBLANK(LitRev!ES84),".",LitRev!ES84)</f>
        <v>.</v>
      </c>
      <c r="ET84" s="25" t="str">
        <f>IF(ISBLANK(LitRev!ET84),".",LitRev!ET84)</f>
        <v>.</v>
      </c>
      <c r="EU84" s="25" t="str">
        <f>IF(ISBLANK(LitRev!EU84),".",LitRev!EU84)</f>
        <v>.</v>
      </c>
      <c r="EV84" s="25" t="str">
        <f>IF(ISBLANK(LitRev!EV84),".",LitRev!EV84)</f>
        <v>.</v>
      </c>
      <c r="EW84" s="25" t="str">
        <f>IF(ISBLANK(LitRev!EW84),".",LitRev!EW84)</f>
        <v>.</v>
      </c>
      <c r="EX84" s="25" t="str">
        <f>IF(ISBLANK(LitRev!EX84),".",LitRev!EX84)</f>
        <v>.</v>
      </c>
      <c r="EY84" s="25" t="str">
        <f>IF(ISBLANK(LitRev!EY84),".",LitRev!EY84)</f>
        <v>.</v>
      </c>
      <c r="EZ84" s="25" t="str">
        <f>IF(ISBLANK(LitRev!EZ84),".",LitRev!EZ84)</f>
        <v>.</v>
      </c>
      <c r="FA84" s="25" t="str">
        <f>IF(ISBLANK(LitRev!FA84),".",LitRev!FA84)</f>
        <v>.</v>
      </c>
      <c r="FB84" s="25" t="str">
        <f>IF(ISBLANK(LitRev!FB84),".",LitRev!FB84)</f>
        <v>.</v>
      </c>
      <c r="FC84" s="25" t="str">
        <f>IF(ISBLANK(LitRev!FC84),".",LitRev!FC84)</f>
        <v>.</v>
      </c>
      <c r="FD84" s="25" t="str">
        <f>IF(ISBLANK(LitRev!FD84),".",LitRev!FD84)</f>
        <v>.</v>
      </c>
      <c r="FE84" s="25" t="str">
        <f>IF(ISBLANK(LitRev!FE84),".",LitRev!FE84)</f>
        <v>.</v>
      </c>
      <c r="FF84" s="25" t="str">
        <f>IF(ISBLANK(LitRev!FF84),".",LitRev!FF84)</f>
        <v>.</v>
      </c>
      <c r="FG84" s="25" t="str">
        <f>IF(ISBLANK(LitRev!FG84),".",LitRev!FG84)</f>
        <v>.</v>
      </c>
      <c r="FH84" s="25" t="str">
        <f>IF(ISBLANK(LitRev!FH84),".",LitRev!FH84)</f>
        <v>.</v>
      </c>
      <c r="FI84" s="25" t="str">
        <f>IF(ISBLANK(LitRev!FI84),".",LitRev!FI84)</f>
        <v>.</v>
      </c>
      <c r="FJ84" s="25" t="str">
        <f>IF(ISBLANK(LitRev!FJ84),".",LitRev!FJ84)</f>
        <v>.</v>
      </c>
      <c r="FK84" s="25" t="str">
        <f>IF(ISBLANK(LitRev!FK84),".",LitRev!FK84)</f>
        <v>.</v>
      </c>
      <c r="FL84" s="25" t="str">
        <f>IF(ISBLANK(LitRev!FL84),".",LitRev!FL84)</f>
        <v>.</v>
      </c>
      <c r="FM84" s="25" t="str">
        <f>IF(ISBLANK(LitRev!FM84),".",LitRev!FM84)</f>
        <v>.</v>
      </c>
      <c r="FN84" s="25" t="str">
        <f>IF(ISBLANK(LitRev!FN84),".",LitRev!FN84)</f>
        <v>.</v>
      </c>
      <c r="FO84" s="25" t="str">
        <f>IF(ISBLANK(LitRev!FO84),".",LitRev!FO84)</f>
        <v>.</v>
      </c>
      <c r="FP84" s="25" t="str">
        <f>IF(ISBLANK(LitRev!FP84),".",LitRev!FP84)</f>
        <v>.</v>
      </c>
      <c r="FQ84" s="25" t="str">
        <f>IF(ISBLANK(LitRev!FQ84),".",LitRev!FQ84)</f>
        <v>.</v>
      </c>
      <c r="FR84" s="25" t="str">
        <f>IF(ISBLANK(LitRev!FR84),".",LitRev!FR84)</f>
        <v>.</v>
      </c>
      <c r="FS84" s="25" t="str">
        <f>IF(ISBLANK(LitRev!FS84),".",LitRev!FS84)</f>
        <v>.</v>
      </c>
      <c r="FT84" s="25" t="str">
        <f>IF(ISBLANK(LitRev!FT84),".",LitRev!FT84)</f>
        <v>.</v>
      </c>
      <c r="FU84" s="25" t="str">
        <f>IF(ISBLANK(LitRev!FU84),".",LitRev!FU84)</f>
        <v>.</v>
      </c>
      <c r="FV84" s="25" t="str">
        <f>IF(ISBLANK(LitRev!FV84),".",LitRev!FV84)</f>
        <v>.</v>
      </c>
      <c r="FW84" s="25" t="str">
        <f>IF(ISBLANK(LitRev!FW84),".",LitRev!FW84)</f>
        <v>.</v>
      </c>
      <c r="FX84" s="25" t="str">
        <f>IF(ISBLANK(LitRev!FX84),".",LitRev!FX84)</f>
        <v>.</v>
      </c>
      <c r="FY84" s="25" t="str">
        <f>IF(ISBLANK(LitRev!FY84),".",LitRev!FY84)</f>
        <v>.</v>
      </c>
      <c r="FZ84" s="25" t="str">
        <f>IF(ISBLANK(LitRev!FZ84),".",LitRev!FZ84)</f>
        <v>.</v>
      </c>
      <c r="GA84" s="25" t="str">
        <f>IF(ISBLANK(LitRev!GA84),".",LitRev!GA84)</f>
        <v>.</v>
      </c>
      <c r="GB84" s="25" t="str">
        <f>IF(ISBLANK(LitRev!GB84),".",LitRev!GB84)</f>
        <v>.</v>
      </c>
      <c r="GC84" s="25" t="str">
        <f>IF(ISBLANK(LitRev!GC84),".",LitRev!GC84)</f>
        <v>.</v>
      </c>
      <c r="GD84" s="25" t="str">
        <f>IF(ISBLANK(LitRev!GD84),".",LitRev!GD84)</f>
        <v>.</v>
      </c>
      <c r="GE84" s="25" t="str">
        <f>IF(ISBLANK(LitRev!GE84),".",LitRev!GE84)</f>
        <v>.</v>
      </c>
      <c r="GF84" s="25" t="str">
        <f>IF(ISBLANK(LitRev!GF84),".",LitRev!GF84)</f>
        <v>.</v>
      </c>
      <c r="GG84" s="25" t="str">
        <f>IF(ISBLANK(LitRev!GG84),".",LitRev!GG84)</f>
        <v>.</v>
      </c>
      <c r="GH84" s="25" t="str">
        <f>IF(ISBLANK(LitRev!GH84),".",LitRev!GH84)</f>
        <v>.</v>
      </c>
      <c r="GI84" s="25" t="str">
        <f>IF(ISBLANK(LitRev!GI84),".",LitRev!GI84)</f>
        <v>.</v>
      </c>
      <c r="GJ84" s="25" t="str">
        <f>IF(ISBLANK(LitRev!GJ84),".",LitRev!GJ84)</f>
        <v>.</v>
      </c>
      <c r="GK84" s="25" t="str">
        <f>IF(ISBLANK(LitRev!GK84),".",LitRev!GK84)</f>
        <v>.</v>
      </c>
      <c r="GL84" s="25" t="str">
        <f>IF(ISBLANK(LitRev!GL84),".",LitRev!GL84)</f>
        <v>.</v>
      </c>
      <c r="GM84" s="25" t="str">
        <f>IF(ISBLANK(LitRev!GM84),".",LitRev!GM84)</f>
        <v>.</v>
      </c>
      <c r="GN84" s="25" t="str">
        <f>IF(ISBLANK(LitRev!GN84),".",LitRev!GN84)</f>
        <v>.</v>
      </c>
      <c r="GO84" s="25" t="str">
        <f>IF(ISBLANK(LitRev!GO84),".",LitRev!GO84)</f>
        <v>.</v>
      </c>
      <c r="GP84" s="25" t="str">
        <f>IF(ISBLANK(LitRev!GP84),".",LitRev!GP84)</f>
        <v>.</v>
      </c>
      <c r="GQ84" s="25" t="str">
        <f>IF(ISBLANK(LitRev!GQ84),".",LitRev!GQ84)</f>
        <v>.</v>
      </c>
      <c r="GR84" s="25" t="str">
        <f>IF(ISBLANK(LitRev!GR84),".",LitRev!GR84)</f>
        <v>.</v>
      </c>
      <c r="GS84" s="25" t="str">
        <f>IF(ISBLANK(LitRev!GS84),".",LitRev!GS84)</f>
        <v>.</v>
      </c>
      <c r="GT84" s="25" t="str">
        <f>IF(ISBLANK(LitRev!GT84),".",LitRev!GT84)</f>
        <v>.</v>
      </c>
      <c r="GU84" s="25" t="str">
        <f>IF(ISBLANK(LitRev!GU84),".",LitRev!GU84)</f>
        <v>None</v>
      </c>
      <c r="GV84" s="25" t="str">
        <f>IF(ISBLANK(LitRev!GV84),".",LitRev!GV84)</f>
        <v>None</v>
      </c>
      <c r="GW84" s="25" t="str">
        <f>IF(ISBLANK(LitRev!GW84),".",LitRev!GW84)</f>
        <v>None</v>
      </c>
      <c r="GX84" s="25" t="str">
        <f>IF(ISBLANK(LitRev!GX84),".",LitRev!GX84)</f>
        <v>None</v>
      </c>
      <c r="GY84" s="25" t="str">
        <f>IF(ISBLANK(LitRev!GY84),".",LitRev!GY84)</f>
        <v>None</v>
      </c>
      <c r="GZ84" s="25" t="str">
        <f>IF(ISBLANK(LitRev!GZ84),".",LitRev!GZ84)</f>
        <v>None</v>
      </c>
      <c r="HA84" s="25" t="str">
        <f>IF(ISBLANK(LitRev!HA84),".",LitRev!HA84)</f>
        <v>.</v>
      </c>
      <c r="HB84" s="25" t="str">
        <f>IF(ISBLANK(LitRev!HB84),".",LitRev!HB84)</f>
        <v>None</v>
      </c>
      <c r="HC84" s="25" t="str">
        <f>IF(ISBLANK(LitRev!HC84),".",LitRev!HC84)</f>
        <v>None</v>
      </c>
      <c r="HD84" s="25" t="str">
        <f>IF(ISBLANK(LitRev!HD84),".",LitRev!HD84)</f>
        <v>None</v>
      </c>
      <c r="HE84" s="25" t="str">
        <f>IF(ISBLANK(LitRev!HE84),".",LitRev!HE84)</f>
        <v>.</v>
      </c>
      <c r="HF84" s="25" t="str">
        <f>IF(ISBLANK(LitRev!HF84),".",LitRev!HF84)</f>
        <v>.</v>
      </c>
      <c r="HG84" s="25" t="str">
        <f>IF(ISBLANK(LitRev!HG84),".",LitRev!HG84)</f>
        <v>.</v>
      </c>
      <c r="HH84" s="25" t="str">
        <f>IF(ISBLANK(LitRev!HH84),".",LitRev!HH84)</f>
        <v>.</v>
      </c>
      <c r="HI84" s="25" t="str">
        <f>IF(ISBLANK(LitRev!HI84),".",LitRev!HI84)</f>
        <v>.</v>
      </c>
      <c r="HJ84" s="25" t="str">
        <f>IF(ISBLANK(LitRev!HJ84),".",LitRev!HJ84)</f>
        <v>.</v>
      </c>
      <c r="HK84" s="25" t="str">
        <f>IF(ISBLANK(LitRev!HK84),".",LitRev!HK84)</f>
        <v>.</v>
      </c>
      <c r="HL84" s="25" t="str">
        <f>IF(ISBLANK(LitRev!HL84),".",LitRev!HL84)</f>
        <v>.</v>
      </c>
      <c r="HM84" s="25" t="str">
        <f>IF(ISBLANK(LitRev!HM84),".",LitRev!HM84)</f>
        <v>.</v>
      </c>
      <c r="HN84" s="25" t="str">
        <f>IF(ISBLANK(LitRev!HN84),".",LitRev!HN84)</f>
        <v>.</v>
      </c>
      <c r="HO84" s="25" t="str">
        <f>IF(ISBLANK(LitRev!HO84),".",LitRev!HO84)</f>
        <v>.</v>
      </c>
      <c r="HP84" s="25" t="str">
        <f>IF(ISBLANK(LitRev!HP84),".",LitRev!HP84)</f>
        <v>.</v>
      </c>
      <c r="HQ84" s="25" t="str">
        <f>IF(ISBLANK(LitRev!HQ84),".",LitRev!HQ84)</f>
        <v>.</v>
      </c>
      <c r="HR84" s="25" t="str">
        <f>IF(ISBLANK(LitRev!HR84),".",LitRev!HR84)</f>
        <v>.</v>
      </c>
      <c r="HS84" s="25" t="str">
        <f>IF(ISBLANK(LitRev!HS84),".",LitRev!HS84)</f>
        <v>.</v>
      </c>
      <c r="HT84" s="25" t="str">
        <f>IF(ISBLANK(LitRev!HT84),".",LitRev!HT84)</f>
        <v>.</v>
      </c>
      <c r="HU84" s="25" t="str">
        <f>IF(ISBLANK(LitRev!HU84),".",LitRev!HU84)</f>
        <v>.</v>
      </c>
      <c r="HV84" s="25" t="str">
        <f>IF(ISBLANK(LitRev!HV84),".",LitRev!HV84)</f>
        <v>.</v>
      </c>
      <c r="HW84" s="25" t="str">
        <f>IF(ISBLANK(LitRev!HW84),".",LitRev!HW84)</f>
        <v>.</v>
      </c>
      <c r="HX84" s="25" t="str">
        <f>IF(ISBLANK(LitRev!HX84),".",LitRev!HX84)</f>
        <v>.</v>
      </c>
      <c r="HY84" s="25" t="str">
        <f>IF(ISBLANK(LitRev!HY84),".",LitRev!HY84)</f>
        <v>.</v>
      </c>
      <c r="HZ84" s="25" t="str">
        <f>IF(ISBLANK(LitRev!HZ84),".",LitRev!HZ84)</f>
        <v>.</v>
      </c>
      <c r="IA84" s="25" t="str">
        <f>IF(ISBLANK(LitRev!IA84),".",LitRev!IA84)</f>
        <v>.</v>
      </c>
      <c r="IB84" s="25" t="str">
        <f>IF(ISBLANK(LitRev!IB84),".",LitRev!IB84)</f>
        <v>.</v>
      </c>
      <c r="IC84" s="25" t="str">
        <f>IF(ISBLANK(LitRev!IC84),".",LitRev!IC84)</f>
        <v>.</v>
      </c>
      <c r="ID84" s="25" t="str">
        <f>IF(ISBLANK(LitRev!ID84),".",LitRev!ID84)</f>
        <v>.</v>
      </c>
      <c r="IE84" s="25" t="str">
        <f>IF(ISBLANK(LitRev!IE84),".",LitRev!IE84)</f>
        <v>.</v>
      </c>
      <c r="IF84" s="25" t="str">
        <f>IF(ISBLANK(LitRev!IF84),".",LitRev!IF84)</f>
        <v>.</v>
      </c>
      <c r="IG84" s="25" t="str">
        <f>IF(ISBLANK(LitRev!IG84),".",LitRev!IG84)</f>
        <v>.</v>
      </c>
      <c r="IH84" s="25" t="str">
        <f>IF(ISBLANK(LitRev!IH84),".",LitRev!IH84)</f>
        <v>.</v>
      </c>
      <c r="II84" s="25" t="str">
        <f>IF(ISBLANK(LitRev!II84),".",LitRev!II84)</f>
        <v>.</v>
      </c>
      <c r="IJ84" s="25" t="str">
        <f>IF(ISBLANK(LitRev!IJ84),".",LitRev!IJ84)</f>
        <v>.</v>
      </c>
      <c r="IK84" s="25" t="str">
        <f>IF(ISBLANK(LitRev!IK84),".",LitRev!IK84)</f>
        <v>.</v>
      </c>
      <c r="IL84" s="25" t="str">
        <f>IF(ISBLANK(LitRev!IL84),".",LitRev!IL84)</f>
        <v>.</v>
      </c>
      <c r="IM84" s="25" t="str">
        <f>IF(ISBLANK(LitRev!IM84),".",LitRev!IM84)</f>
        <v>.</v>
      </c>
      <c r="IN84" s="25" t="str">
        <f>IF(ISBLANK(LitRev!IN84),".",LitRev!IN84)</f>
        <v>.</v>
      </c>
      <c r="IO84" s="25" t="str">
        <f>IF(ISBLANK(LitRev!IO84),".",LitRev!IO84)</f>
        <v>.</v>
      </c>
      <c r="IP84" s="25" t="str">
        <f>IF(ISBLANK(LitRev!IP84),".",LitRev!IP84)</f>
        <v>.</v>
      </c>
      <c r="IQ84" s="25" t="str">
        <f>IF(ISBLANK(LitRev!IQ84),".",LitRev!IQ84)</f>
        <v>.</v>
      </c>
      <c r="IR84" s="25" t="str">
        <f>IF(ISBLANK(LitRev!IR84),".",LitRev!IR84)</f>
        <v>.</v>
      </c>
      <c r="IS84" s="25" t="str">
        <f>IF(ISBLANK(LitRev!IS84),".",LitRev!IS84)</f>
        <v>.</v>
      </c>
      <c r="IT84" s="25" t="str">
        <f>IF(ISBLANK(LitRev!IT84),".",LitRev!IT84)</f>
        <v>.</v>
      </c>
      <c r="IU84" s="25" t="str">
        <f>IF(ISBLANK(LitRev!IU84),".",LitRev!IU84)</f>
        <v>.</v>
      </c>
      <c r="IV84" s="25" t="str">
        <f>IF(ISBLANK(LitRev!IV84),".",LitRev!IV84)</f>
        <v>.</v>
      </c>
      <c r="IW84" s="25" t="str">
        <f>IF(ISBLANK(LitRev!IW84),".",LitRev!IW84)</f>
        <v>.</v>
      </c>
      <c r="IX84" s="25" t="str">
        <f>IF(ISBLANK(LitRev!IX84),".",LitRev!IX84)</f>
        <v>.</v>
      </c>
      <c r="IY84" s="25" t="str">
        <f>IF(ISBLANK(LitRev!IY84),".",LitRev!IY84)</f>
        <v>.</v>
      </c>
      <c r="IZ84" s="25" t="str">
        <f>IF(ISBLANK(LitRev!IZ84),".",LitRev!IZ84)</f>
        <v>.</v>
      </c>
      <c r="JA84" s="25" t="str">
        <f>IF(ISBLANK(LitRev!JA84),".",LitRev!JA84)</f>
        <v>.</v>
      </c>
      <c r="JB84" s="25" t="str">
        <f>IF(ISBLANK(LitRev!JB84),".",LitRev!JB84)</f>
        <v>.</v>
      </c>
      <c r="JC84" s="25" t="str">
        <f>IF(ISBLANK(LitRev!JC84),".",LitRev!JC84)</f>
        <v>.</v>
      </c>
      <c r="JD84" s="25" t="str">
        <f>IF(ISBLANK(LitRev!JD84),".",LitRev!JD84)</f>
        <v>.</v>
      </c>
      <c r="JE84" s="25" t="str">
        <f>IF(ISBLANK(LitRev!JE84),".",LitRev!JE84)</f>
        <v>.</v>
      </c>
      <c r="JF84" s="25" t="str">
        <f>IF(ISBLANK(LitRev!JF84),".",LitRev!JF84)</f>
        <v>.</v>
      </c>
      <c r="JG84" s="25" t="str">
        <f>IF(ISBLANK(LitRev!JG84),".",LitRev!JG84)</f>
        <v>.</v>
      </c>
      <c r="JH84" s="25" t="str">
        <f>IF(ISBLANK(LitRev!JH84),".",LitRev!JH84)</f>
        <v>.</v>
      </c>
      <c r="JI84" s="25" t="str">
        <f>IF(ISBLANK(LitRev!JI84),".",LitRev!JI84)</f>
        <v>.</v>
      </c>
      <c r="JJ84" s="25" t="str">
        <f>IF(ISBLANK(LitRev!JJ84),".",LitRev!JJ84)</f>
        <v>.</v>
      </c>
      <c r="JK84" s="25" t="str">
        <f>IF(ISBLANK(LitRev!JK84),".",LitRev!JK84)</f>
        <v>.</v>
      </c>
      <c r="JL84" s="25" t="str">
        <f>IF(ISBLANK(LitRev!JL84),".",LitRev!JL84)</f>
        <v>.</v>
      </c>
      <c r="JM84" s="25" t="str">
        <f>IF(ISBLANK(LitRev!JM84),".",LitRev!JM84)</f>
        <v>.</v>
      </c>
      <c r="JN84" s="25" t="str">
        <f>IF(ISBLANK(LitRev!JN84),".",LitRev!JN84)</f>
        <v>.</v>
      </c>
      <c r="JO84" s="25" t="str">
        <f>IF(ISBLANK(LitRev!JO84),".",LitRev!JO84)</f>
        <v>.</v>
      </c>
      <c r="JP84" s="25" t="str">
        <f>IF(ISBLANK(LitRev!JP84),".",LitRev!JP84)</f>
        <v>.</v>
      </c>
      <c r="JQ84" s="25" t="str">
        <f>IF(ISBLANK(LitRev!JQ84),".",LitRev!JQ84)</f>
        <v>.</v>
      </c>
      <c r="JR84" s="25" t="str">
        <f>IF(ISBLANK(LitRev!JR84),".",LitRev!JR84)</f>
        <v>.</v>
      </c>
      <c r="JS84" s="25" t="str">
        <f>IF(ISBLANK(LitRev!JS84),".",LitRev!JS84)</f>
        <v>.</v>
      </c>
      <c r="JT84" s="25" t="str">
        <f>IF(ISBLANK(LitRev!JT84),".",LitRev!JT84)</f>
        <v>.</v>
      </c>
      <c r="JU84" s="25" t="str">
        <f>IF(ISBLANK(LitRev!JU84),".",LitRev!JU84)</f>
        <v>.</v>
      </c>
      <c r="JV84" s="25" t="str">
        <f>IF(ISBLANK(LitRev!JV84),".",LitRev!JV84)</f>
        <v>.</v>
      </c>
      <c r="JW84" s="25" t="str">
        <f>IF(ISBLANK(LitRev!JW84),".",LitRev!JW84)</f>
        <v>.</v>
      </c>
      <c r="JX84" s="25" t="str">
        <f>IF(ISBLANK(LitRev!JX84),".",LitRev!JX84)</f>
        <v>.</v>
      </c>
      <c r="JY84" s="25" t="str">
        <f>IF(ISBLANK(LitRev!JY84),".",LitRev!JY84)</f>
        <v>.</v>
      </c>
      <c r="JZ84" s="25" t="str">
        <f>IF(ISBLANK(LitRev!JZ84),".",LitRev!JZ84)</f>
        <v>.</v>
      </c>
      <c r="KA84" s="25" t="str">
        <f>IF(ISBLANK(LitRev!KA84),".",LitRev!KA84)</f>
        <v>.</v>
      </c>
      <c r="KB84" s="25" t="str">
        <f>IF(ISBLANK(LitRev!KB84),".",LitRev!KB84)</f>
        <v>.</v>
      </c>
      <c r="KC84" s="25" t="str">
        <f>IF(ISBLANK(LitRev!KC84),".",LitRev!KC84)</f>
        <v>.</v>
      </c>
      <c r="KD84" s="25" t="str">
        <f>IF(ISBLANK(LitRev!KD84),".",LitRev!KD84)</f>
        <v>.</v>
      </c>
      <c r="KE84" s="25" t="str">
        <f>IF(ISBLANK(LitRev!KE84),".",LitRev!KE84)</f>
        <v>.</v>
      </c>
      <c r="KF84" s="25" t="str">
        <f>IF(ISBLANK(LitRev!KF84),".",LitRev!KF84)</f>
        <v>.</v>
      </c>
      <c r="KG84" s="25" t="str">
        <f>IF(ISBLANK(LitRev!KG84),".",LitRev!KG84)</f>
        <v>.</v>
      </c>
      <c r="KH84" s="25" t="str">
        <f>IF(ISBLANK(LitRev!KH84),".",LitRev!KH84)</f>
        <v>.</v>
      </c>
      <c r="KI84" s="25" t="str">
        <f>IF(ISBLANK(LitRev!KI84),".",LitRev!KI84)</f>
        <v>.</v>
      </c>
      <c r="KJ84" s="25" t="str">
        <f>IF(ISBLANK(LitRev!KJ84),".",LitRev!KJ84)</f>
        <v>.</v>
      </c>
      <c r="KK84" s="25" t="str">
        <f>IF(ISBLANK(LitRev!KK84),".",LitRev!KK84)</f>
        <v>.</v>
      </c>
      <c r="KL84" s="25" t="str">
        <f>IF(ISBLANK(LitRev!KL84),".",LitRev!KL84)</f>
        <v>.</v>
      </c>
      <c r="KM84" s="25" t="str">
        <f>IF(ISBLANK(LitRev!KM84),".",LitRev!KM84)</f>
        <v>.</v>
      </c>
      <c r="KN84" s="25" t="str">
        <f>IF(ISBLANK(LitRev!KN84),".",LitRev!KN84)</f>
        <v>.</v>
      </c>
      <c r="KO84" s="25" t="str">
        <f>IF(ISBLANK(LitRev!KO84),".",LitRev!KO84)</f>
        <v>.</v>
      </c>
      <c r="KP84" s="25" t="str">
        <f>IF(ISBLANK(LitRev!KP84),".",LitRev!KP84)</f>
        <v>.</v>
      </c>
      <c r="KQ84" s="25" t="str">
        <f>IF(ISBLANK(LitRev!KQ84),".",LitRev!KQ84)</f>
        <v>.</v>
      </c>
      <c r="KR84" s="25" t="str">
        <f>IF(ISBLANK(LitRev!KR84),".",LitRev!KR84)</f>
        <v>.</v>
      </c>
      <c r="KS84" s="25" t="str">
        <f>IF(ISBLANK(LitRev!KS84),".",LitRev!KS84)</f>
        <v>.</v>
      </c>
      <c r="KT84" s="25" t="str">
        <f>IF(ISBLANK(LitRev!KT84),".",LitRev!KT84)</f>
        <v>.</v>
      </c>
      <c r="KU84" s="25" t="str">
        <f>IF(ISBLANK(LitRev!KU84),".",LitRev!KU84)</f>
        <v>.</v>
      </c>
      <c r="KV84" s="25" t="str">
        <f>IF(ISBLANK(LitRev!KV84),".",LitRev!KV84)</f>
        <v>.</v>
      </c>
      <c r="KW84" s="25" t="str">
        <f>IF(ISBLANK(LitRev!KW84),".",LitRev!KW84)</f>
        <v>.</v>
      </c>
      <c r="KX84" s="25" t="str">
        <f>IF(ISBLANK(LitRev!KX84),".",LitRev!KX84)</f>
        <v>.</v>
      </c>
      <c r="KY84" s="25" t="str">
        <f>IF(ISBLANK(LitRev!KY84),".",LitRev!KY84)</f>
        <v>.</v>
      </c>
      <c r="KZ84" s="25" t="str">
        <f>IF(ISBLANK(LitRev!KZ84),".",LitRev!KZ84)</f>
        <v>.</v>
      </c>
      <c r="LA84" s="25" t="str">
        <f>IF(ISBLANK(LitRev!LA84),".",LitRev!LA84)</f>
        <v>.</v>
      </c>
      <c r="LB84" s="25" t="str">
        <f>IF(ISBLANK(LitRev!LB84),".",LitRev!LB84)</f>
        <v>.</v>
      </c>
      <c r="LC84" s="25" t="str">
        <f>IF(ISBLANK(LitRev!LC84),".",LitRev!LC84)</f>
        <v>.</v>
      </c>
      <c r="LD84" s="25" t="str">
        <f>IF(ISBLANK(LitRev!LD84),".",LitRev!LD84)</f>
        <v>.</v>
      </c>
      <c r="LE84" s="25" t="str">
        <f>IF(ISBLANK(LitRev!LE84),".",LitRev!LE84)</f>
        <v>.</v>
      </c>
      <c r="LF84" s="25" t="str">
        <f>IF(ISBLANK(LitRev!LF84),".",LitRev!LF84)</f>
        <v>.</v>
      </c>
      <c r="LG84" s="25" t="str">
        <f>IF(ISBLANK(LitRev!LG84),".",LitRev!LG84)</f>
        <v>.</v>
      </c>
      <c r="LH84" s="25" t="str">
        <f>IF(ISBLANK(LitRev!LH84),".",LitRev!LH84)</f>
        <v>.</v>
      </c>
      <c r="LI84" s="25" t="str">
        <f>IF(ISBLANK(LitRev!LI84),".",LitRev!LI84)</f>
        <v>.</v>
      </c>
      <c r="LJ84" s="25" t="str">
        <f>IF(ISBLANK(LitRev!LJ84),".",LitRev!LJ84)</f>
        <v>.</v>
      </c>
      <c r="LK84" s="25" t="str">
        <f>IF(ISBLANK(LitRev!LK84),".",LitRev!LK84)</f>
        <v>.</v>
      </c>
      <c r="LL84" s="25" t="str">
        <f>IF(ISBLANK(LitRev!LL84),".",LitRev!LL84)</f>
        <v>.</v>
      </c>
      <c r="LM84" s="25" t="str">
        <f>IF(ISBLANK(LitRev!LM84),".",LitRev!LM84)</f>
        <v>.</v>
      </c>
      <c r="LN84" s="25" t="str">
        <f>IF(ISBLANK(LitRev!LN84),".",LitRev!LN84)</f>
        <v>.</v>
      </c>
      <c r="LO84" s="25" t="str">
        <f>IF(ISBLANK(LitRev!LO84),".",LitRev!LO84)</f>
        <v>.</v>
      </c>
      <c r="LP84" s="25" t="str">
        <f>IF(ISBLANK(LitRev!LP84),".",LitRev!LP84)</f>
        <v>.</v>
      </c>
      <c r="LQ84" s="25" t="str">
        <f>IF(ISBLANK(LitRev!LQ84),".",LitRev!LQ84)</f>
        <v>.</v>
      </c>
      <c r="LR84" s="25" t="str">
        <f>IF(ISBLANK(LitRev!LR84),".",LitRev!LR84)</f>
        <v>.</v>
      </c>
      <c r="LS84" s="25" t="str">
        <f>IF(ISBLANK(LitRev!LS84),".",LitRev!LS84)</f>
        <v>.</v>
      </c>
      <c r="LT84" s="25" t="str">
        <f>IF(ISBLANK(LitRev!LT84),".",LitRev!LT84)</f>
        <v>.</v>
      </c>
      <c r="LU84" s="25" t="str">
        <f>IF(ISBLANK(LitRev!LU84),".",LitRev!LU84)</f>
        <v>.</v>
      </c>
      <c r="LV84" s="25" t="str">
        <f>IF(ISBLANK(LitRev!LV84),".",LitRev!LV84)</f>
        <v>.</v>
      </c>
      <c r="LW84" s="25" t="str">
        <f>IF(ISBLANK(LitRev!LW84),".",LitRev!LW84)</f>
        <v>.</v>
      </c>
      <c r="LX84" s="25" t="str">
        <f>IF(ISBLANK(LitRev!LX84),".",LitRev!LX84)</f>
        <v>.</v>
      </c>
      <c r="LY84" s="25" t="str">
        <f>IF(ISBLANK(LitRev!LY84),".",LitRev!LY84)</f>
        <v>.</v>
      </c>
      <c r="LZ84" s="25" t="str">
        <f>IF(ISBLANK(LitRev!LZ84),".",LitRev!LZ84)</f>
        <v>.</v>
      </c>
      <c r="MA84" s="25" t="str">
        <f>IF(ISBLANK(LitRev!MA84),".",LitRev!MA84)</f>
        <v>.</v>
      </c>
      <c r="MB84" s="25" t="str">
        <f>IF(ISBLANK(LitRev!MB84),".",LitRev!MB84)</f>
        <v>.</v>
      </c>
      <c r="MC84" s="25" t="str">
        <f>IF(ISBLANK(LitRev!MC84),".",LitRev!MC84)</f>
        <v>.</v>
      </c>
      <c r="MD84" s="25" t="str">
        <f>IF(ISBLANK(LitRev!MD84),".",LitRev!MD84)</f>
        <v>.</v>
      </c>
      <c r="ME84" s="25" t="str">
        <f>IF(ISBLANK(LitRev!ME84),".",LitRev!ME84)</f>
        <v>.</v>
      </c>
      <c r="MF84" s="25" t="str">
        <f>IF(ISBLANK(LitRev!MF84),".",LitRev!MF84)</f>
        <v>.</v>
      </c>
      <c r="MG84" s="25" t="str">
        <f>IF(ISBLANK(LitRev!MG84),".",LitRev!MG84)</f>
        <v>.</v>
      </c>
      <c r="MH84" s="25" t="str">
        <f>IF(ISBLANK(LitRev!MH84),".",LitRev!MH84)</f>
        <v>.</v>
      </c>
      <c r="MI84" s="25" t="str">
        <f>IF(ISBLANK(LitRev!MI84),".",LitRev!MI84)</f>
        <v>.</v>
      </c>
      <c r="MJ84" s="25" t="str">
        <f>IF(ISBLANK(LitRev!MJ84),".",LitRev!MJ84)</f>
        <v>.</v>
      </c>
      <c r="MK84" s="25" t="str">
        <f>IF(ISBLANK(LitRev!MK84),".",LitRev!MK84)</f>
        <v>.</v>
      </c>
      <c r="ML84" s="25" t="str">
        <f>IF(ISBLANK(LitRev!ML84),".",LitRev!ML84)</f>
        <v>.</v>
      </c>
      <c r="MM84" s="25" t="str">
        <f>IF(ISBLANK(LitRev!MM84),".",LitRev!MM84)</f>
        <v>.</v>
      </c>
      <c r="MN84" s="25" t="str">
        <f>IF(ISBLANK(LitRev!MN84),".",LitRev!MN84)</f>
        <v>.</v>
      </c>
      <c r="MO84" s="25" t="str">
        <f>IF(ISBLANK(LitRev!MO84),".",LitRev!MO84)</f>
        <v>.</v>
      </c>
      <c r="MP84" s="25" t="str">
        <f>IF(ISBLANK(LitRev!MP84),".",LitRev!MP84)</f>
        <v>.</v>
      </c>
      <c r="MQ84" s="25" t="str">
        <f>IF(ISBLANK(LitRev!MQ84),".",LitRev!MQ84)</f>
        <v>.</v>
      </c>
      <c r="MR84" s="25" t="str">
        <f>IF(ISBLANK(LitRev!MR84),".",LitRev!MR84)</f>
        <v>.</v>
      </c>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5"/>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5"/>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5"/>
      <c r="RK84" s="25"/>
      <c r="RL84" s="25"/>
      <c r="RM84" s="25"/>
      <c r="RN84" s="25"/>
      <c r="RO84" s="25"/>
    </row>
    <row r="85" spans="1:483" x14ac:dyDescent="0.25">
      <c r="A85" s="59"/>
      <c r="C85" s="25" t="str">
        <f>IF(ISBLANK(LitRev!C85),".",LitRev!C85)</f>
        <v>.</v>
      </c>
      <c r="D85" s="25" t="str">
        <f>IF(ISBLANK(LitRev!D85),".",LitRev!D85)</f>
        <v>.</v>
      </c>
      <c r="E85" s="25" t="str">
        <f>IF(ISBLANK(LitRev!E85),".",LitRev!E85)</f>
        <v>.</v>
      </c>
      <c r="F85" s="25" t="str">
        <f>IF(ISBLANK(LitRev!F85),".",LitRev!F85)</f>
        <v>.</v>
      </c>
      <c r="G85" s="25" t="str">
        <f>IF(ISBLANK(LitRev!G85),".",LitRev!G85)</f>
        <v>.</v>
      </c>
      <c r="H85" s="25" t="str">
        <f>IF(ISBLANK(LitRev!H85),".",LitRev!H85)</f>
        <v>.</v>
      </c>
      <c r="I85" s="25" t="str">
        <f>IF(ISBLANK(LitRev!I85),".",LitRev!I85)</f>
        <v>.</v>
      </c>
      <c r="J85" s="25" t="str">
        <f>IF(ISBLANK(LitRev!J85),".",LitRev!J85)</f>
        <v>.</v>
      </c>
      <c r="K85" s="25" t="str">
        <f>IF(ISBLANK(LitRev!K85),".",LitRev!K85)</f>
        <v>.</v>
      </c>
      <c r="L85" s="25" t="str">
        <f>IF(ISBLANK(LitRev!L85),".",LitRev!L85)</f>
        <v>.</v>
      </c>
      <c r="M85" s="25" t="str">
        <f>IF(ISBLANK(LitRev!M85),".",LitRev!M85)</f>
        <v>.</v>
      </c>
      <c r="N85" s="25" t="str">
        <f>IF(ISBLANK(LitRev!N85),".",LitRev!N85)</f>
        <v>.</v>
      </c>
      <c r="O85" s="25" t="str">
        <f>IF(ISBLANK(LitRev!O85),".",LitRev!O85)</f>
        <v>.</v>
      </c>
      <c r="P85" s="25" t="str">
        <f>IF(ISBLANK(LitRev!P85),".",LitRev!P85)</f>
        <v>.</v>
      </c>
      <c r="Q85" s="25" t="str">
        <f>IF(ISBLANK(LitRev!Q85),".",LitRev!Q85)</f>
        <v>.</v>
      </c>
      <c r="R85" s="25" t="str">
        <f>IF(ISBLANK(LitRev!R85),".",LitRev!R85)</f>
        <v>.</v>
      </c>
      <c r="S85" s="25" t="str">
        <f>IF(ISBLANK(LitRev!S85),".",LitRev!S85)</f>
        <v>.</v>
      </c>
      <c r="T85" s="25" t="str">
        <f>IF(ISBLANK(LitRev!T85),".",LitRev!T85)</f>
        <v>.</v>
      </c>
      <c r="U85" s="25" t="str">
        <f>IF(ISBLANK(LitRev!U85),".",LitRev!U85)</f>
        <v>.</v>
      </c>
      <c r="V85" s="25" t="str">
        <f>IF(ISBLANK(LitRev!V85),".",LitRev!V85)</f>
        <v>.</v>
      </c>
      <c r="W85" s="25" t="str">
        <f>IF(ISBLANK(LitRev!W85),".",LitRev!W85)</f>
        <v>.</v>
      </c>
      <c r="X85" s="25" t="str">
        <f>IF(ISBLANK(LitRev!X85),".",LitRev!X85)</f>
        <v>.</v>
      </c>
      <c r="Y85" s="25" t="str">
        <f>IF(ISBLANK(LitRev!Y85),".",LitRev!Y85)</f>
        <v>.</v>
      </c>
      <c r="Z85" s="25" t="str">
        <f>IF(ISBLANK(LitRev!Z85),".",LitRev!Z85)</f>
        <v>.</v>
      </c>
      <c r="AA85" s="25" t="str">
        <f>IF(ISBLANK(LitRev!AA85),".",LitRev!AA85)</f>
        <v>.</v>
      </c>
      <c r="AB85" s="25" t="str">
        <f>IF(ISBLANK(LitRev!AB85),".",LitRev!AB85)</f>
        <v>.</v>
      </c>
      <c r="AC85" s="25" t="str">
        <f>IF(ISBLANK(LitRev!AC85),".",LitRev!AC85)</f>
        <v>.</v>
      </c>
      <c r="AD85" s="25" t="str">
        <f>IF(ISBLANK(LitRev!AD85),".",LitRev!AD85)</f>
        <v>.</v>
      </c>
      <c r="AE85" s="25" t="str">
        <f>IF(ISBLANK(LitRev!AE85),".",LitRev!AE85)</f>
        <v>.</v>
      </c>
      <c r="AF85" s="25" t="str">
        <f>IF(ISBLANK(LitRev!AF85),".",LitRev!AF85)</f>
        <v>.</v>
      </c>
      <c r="AG85" s="25" t="str">
        <f>IF(ISBLANK(LitRev!AG85),".",LitRev!AG85)</f>
        <v>.</v>
      </c>
      <c r="AH85" s="25" t="str">
        <f>IF(ISBLANK(LitRev!AH85),".",LitRev!AH85)</f>
        <v>.</v>
      </c>
      <c r="AI85" s="25" t="str">
        <f>IF(ISBLANK(LitRev!AI85),".",LitRev!AI85)</f>
        <v>.</v>
      </c>
      <c r="AJ85" s="25" t="str">
        <f>IF(ISBLANK(LitRev!AJ85),".",LitRev!AJ85)</f>
        <v>.</v>
      </c>
      <c r="AK85" s="25" t="str">
        <f>IF(ISBLANK(LitRev!AK85),".",LitRev!AK85)</f>
        <v>.</v>
      </c>
      <c r="AL85" s="25" t="str">
        <f>IF(ISBLANK(LitRev!AL85),".",LitRev!AL85)</f>
        <v>.</v>
      </c>
      <c r="AM85" s="25" t="str">
        <f>IF(ISBLANK(LitRev!AM85),".",LitRev!AM85)</f>
        <v>.</v>
      </c>
      <c r="AN85" s="25" t="str">
        <f>IF(ISBLANK(LitRev!AN85),".",LitRev!AN85)</f>
        <v>.</v>
      </c>
      <c r="AO85" s="25" t="str">
        <f>IF(ISBLANK(LitRev!AO85),".",LitRev!AO85)</f>
        <v>.</v>
      </c>
      <c r="AP85" s="25" t="str">
        <f>IF(ISBLANK(LitRev!AP85),".",LitRev!AP85)</f>
        <v>.</v>
      </c>
      <c r="AQ85" s="25" t="str">
        <f>IF(ISBLANK(LitRev!AQ85),".",LitRev!AQ85)</f>
        <v>.</v>
      </c>
      <c r="AR85" s="25" t="str">
        <f>IF(ISBLANK(LitRev!AR85),".",LitRev!AR85)</f>
        <v>.</v>
      </c>
      <c r="AS85" s="25" t="str">
        <f>IF(ISBLANK(LitRev!AS85),".",LitRev!AS85)</f>
        <v>.</v>
      </c>
      <c r="AT85" s="25" t="str">
        <f>IF(ISBLANK(LitRev!AT85),".",LitRev!AT85)</f>
        <v>.</v>
      </c>
      <c r="AU85" s="25" t="str">
        <f>IF(ISBLANK(LitRev!AU85),".",LitRev!AU85)</f>
        <v>.</v>
      </c>
      <c r="AV85" s="25" t="str">
        <f>IF(ISBLANK(LitRev!AV85),".",LitRev!AV85)</f>
        <v>.</v>
      </c>
      <c r="AW85" s="25" t="str">
        <f>IF(ISBLANK(LitRev!AW85),".",LitRev!AW85)</f>
        <v>.</v>
      </c>
      <c r="AX85" s="25" t="str">
        <f>IF(ISBLANK(LitRev!AX85),".",LitRev!AX85)</f>
        <v>.</v>
      </c>
      <c r="AY85" s="25" t="str">
        <f>IF(ISBLANK(LitRev!AY85),".",LitRev!AY85)</f>
        <v>.</v>
      </c>
      <c r="AZ85" s="25" t="str">
        <f>IF(ISBLANK(LitRev!AZ85),".",LitRev!AZ85)</f>
        <v>.</v>
      </c>
      <c r="BA85" s="25" t="str">
        <f>IF(ISBLANK(LitRev!BA85),".",LitRev!BA85)</f>
        <v>.</v>
      </c>
      <c r="BB85" s="25" t="str">
        <f>IF(ISBLANK(LitRev!BB85),".",LitRev!BB85)</f>
        <v>.</v>
      </c>
      <c r="BC85" s="25" t="str">
        <f>IF(ISBLANK(LitRev!BC85),".",LitRev!BC85)</f>
        <v>.</v>
      </c>
      <c r="BD85" s="25" t="str">
        <f>IF(ISBLANK(LitRev!BD85),".",LitRev!BD85)</f>
        <v>.</v>
      </c>
      <c r="BE85" s="25" t="str">
        <f>IF(ISBLANK(LitRev!BE85),".",LitRev!BE85)</f>
        <v>.</v>
      </c>
      <c r="BF85" s="25" t="str">
        <f>IF(ISBLANK(LitRev!BF85),".",LitRev!BF85)</f>
        <v>.</v>
      </c>
      <c r="BG85" s="25" t="str">
        <f>IF(ISBLANK(LitRev!BG85),".",LitRev!BG85)</f>
        <v>.</v>
      </c>
      <c r="BH85" s="25" t="str">
        <f>IF(ISBLANK(LitRev!BH85),".",LitRev!BH85)</f>
        <v>.</v>
      </c>
      <c r="BI85" s="25" t="str">
        <f>IF(ISBLANK(LitRev!BI85),".",LitRev!BI85)</f>
        <v>.</v>
      </c>
      <c r="BJ85" s="25" t="str">
        <f>IF(ISBLANK(LitRev!BJ85),".",LitRev!BJ85)</f>
        <v>.</v>
      </c>
      <c r="BK85" s="25" t="str">
        <f>IF(ISBLANK(LitRev!BK85),".",LitRev!BK85)</f>
        <v>.</v>
      </c>
      <c r="BL85" s="25" t="str">
        <f>IF(ISBLANK(LitRev!BL85),".",LitRev!BL85)</f>
        <v>.</v>
      </c>
      <c r="BM85" s="25" t="str">
        <f>IF(ISBLANK(LitRev!BM85),".",LitRev!BM85)</f>
        <v>.</v>
      </c>
      <c r="BN85" s="25" t="str">
        <f>IF(ISBLANK(LitRev!BN85),".",LitRev!BN85)</f>
        <v>.</v>
      </c>
      <c r="BO85" s="25" t="str">
        <f>IF(ISBLANK(LitRev!BO85),".",LitRev!BO85)</f>
        <v>.</v>
      </c>
      <c r="BP85" s="25" t="str">
        <f>IF(ISBLANK(LitRev!BP85),".",LitRev!BP85)</f>
        <v>.</v>
      </c>
      <c r="BQ85" s="25" t="str">
        <f>IF(ISBLANK(LitRev!BQ85),".",LitRev!BQ85)</f>
        <v>.</v>
      </c>
      <c r="BR85" s="25" t="str">
        <f>IF(ISBLANK(LitRev!BR85),".",LitRev!BR85)</f>
        <v>.</v>
      </c>
      <c r="BS85" s="25" t="str">
        <f>IF(ISBLANK(LitRev!BS85),".",LitRev!BS85)</f>
        <v>.</v>
      </c>
      <c r="BT85" s="25" t="str">
        <f>IF(ISBLANK(LitRev!BT85),".",LitRev!BT85)</f>
        <v>.</v>
      </c>
      <c r="BU85" s="25" t="str">
        <f>IF(ISBLANK(LitRev!BU85),".",LitRev!BU85)</f>
        <v>.</v>
      </c>
      <c r="BV85" s="25" t="str">
        <f>IF(ISBLANK(LitRev!BV85),".",LitRev!BV85)</f>
        <v>.</v>
      </c>
      <c r="BW85" s="25" t="str">
        <f>IF(ISBLANK(LitRev!BW85),".",LitRev!BW85)</f>
        <v>.</v>
      </c>
      <c r="BX85" s="25" t="str">
        <f>IF(ISBLANK(LitRev!BX85),".",LitRev!BX85)</f>
        <v>.</v>
      </c>
      <c r="BY85" s="25" t="str">
        <f>IF(ISBLANK(LitRev!BY85),".",LitRev!BY85)</f>
        <v>.</v>
      </c>
      <c r="BZ85" s="25" t="str">
        <f>IF(ISBLANK(LitRev!BZ85),".",LitRev!BZ85)</f>
        <v>.</v>
      </c>
      <c r="CA85" s="25" t="str">
        <f>IF(ISBLANK(LitRev!CA85),".",LitRev!CA85)</f>
        <v>.</v>
      </c>
      <c r="CB85" s="25" t="str">
        <f>IF(ISBLANK(LitRev!CB85),".",LitRev!CB85)</f>
        <v>.</v>
      </c>
      <c r="CC85" s="25" t="str">
        <f>IF(ISBLANK(LitRev!CC85),".",LitRev!CC85)</f>
        <v>.</v>
      </c>
      <c r="CD85" s="25" t="str">
        <f>IF(ISBLANK(LitRev!CD85),".",LitRev!CD85)</f>
        <v>.</v>
      </c>
      <c r="CE85" s="25" t="str">
        <f>IF(ISBLANK(LitRev!CE85),".",LitRev!CE85)</f>
        <v>.</v>
      </c>
      <c r="CF85" s="25" t="str">
        <f>IF(ISBLANK(LitRev!CF85),".",LitRev!CF85)</f>
        <v>.</v>
      </c>
      <c r="CG85" s="25" t="str">
        <f>IF(ISBLANK(LitRev!CG85),".",LitRev!CG85)</f>
        <v>.</v>
      </c>
      <c r="CH85" s="25" t="str">
        <f>IF(ISBLANK(LitRev!CH85),".",LitRev!CH85)</f>
        <v>.</v>
      </c>
      <c r="CI85" s="25" t="str">
        <f>IF(ISBLANK(LitRev!CI85),".",LitRev!CI85)</f>
        <v>.</v>
      </c>
      <c r="CJ85" s="25" t="str">
        <f>IF(ISBLANK(LitRev!CJ85),".",LitRev!CJ85)</f>
        <v>.</v>
      </c>
      <c r="CK85" s="25" t="str">
        <f>IF(ISBLANK(LitRev!CK85),".",LitRev!CK85)</f>
        <v>.</v>
      </c>
      <c r="CL85" s="25" t="str">
        <f>IF(ISBLANK(LitRev!CL85),".",LitRev!CL85)</f>
        <v>.</v>
      </c>
      <c r="CM85" s="25" t="str">
        <f>IF(ISBLANK(LitRev!CM85),".",LitRev!CM85)</f>
        <v>.</v>
      </c>
      <c r="CN85" s="25" t="str">
        <f>IF(ISBLANK(LitRev!CN85),".",LitRev!CN85)</f>
        <v>.</v>
      </c>
      <c r="CO85" s="25" t="str">
        <f>IF(ISBLANK(LitRev!CO85),".",LitRev!CO85)</f>
        <v>.</v>
      </c>
      <c r="CP85" s="25" t="str">
        <f>IF(ISBLANK(LitRev!CP85),".",LitRev!CP85)</f>
        <v>.</v>
      </c>
      <c r="CQ85" s="25" t="str">
        <f>IF(ISBLANK(LitRev!CQ85),".",LitRev!CQ85)</f>
        <v>.</v>
      </c>
      <c r="CR85" s="25" t="str">
        <f>IF(ISBLANK(LitRev!CR85),".",LitRev!CR85)</f>
        <v>.</v>
      </c>
      <c r="CS85" s="25" t="str">
        <f>IF(ISBLANK(LitRev!CS85),".",LitRev!CS85)</f>
        <v>.</v>
      </c>
      <c r="CT85" s="25" t="str">
        <f>IF(ISBLANK(LitRev!CT85),".",LitRev!CT85)</f>
        <v>.</v>
      </c>
      <c r="CU85" s="25" t="str">
        <f>IF(ISBLANK(LitRev!CU85),".",LitRev!CU85)</f>
        <v>.</v>
      </c>
      <c r="CV85" s="25" t="str">
        <f>IF(ISBLANK(LitRev!CV85),".",LitRev!CV85)</f>
        <v>.</v>
      </c>
      <c r="CW85" s="25" t="str">
        <f>IF(ISBLANK(LitRev!CW85),".",LitRev!CW85)</f>
        <v>.</v>
      </c>
      <c r="CX85" s="25" t="str">
        <f>IF(ISBLANK(LitRev!CX85),".",LitRev!CX85)</f>
        <v>.</v>
      </c>
      <c r="CY85" s="25" t="str">
        <f>IF(ISBLANK(LitRev!CY85),".",LitRev!CY85)</f>
        <v>.</v>
      </c>
      <c r="CZ85" s="25" t="str">
        <f>IF(ISBLANK(LitRev!CZ85),".",LitRev!CZ85)</f>
        <v>.</v>
      </c>
      <c r="DA85" s="25" t="str">
        <f>IF(ISBLANK(LitRev!DA85),".",LitRev!DA85)</f>
        <v>.</v>
      </c>
      <c r="DB85" s="25" t="str">
        <f>IF(ISBLANK(LitRev!DB85),".",LitRev!DB85)</f>
        <v>.</v>
      </c>
      <c r="DC85" s="25" t="str">
        <f>IF(ISBLANK(LitRev!DC85),".",LitRev!DC85)</f>
        <v>.</v>
      </c>
      <c r="DD85" s="25" t="str">
        <f>IF(ISBLANK(LitRev!DD85),".",LitRev!DD85)</f>
        <v>.</v>
      </c>
      <c r="DE85" s="25" t="str">
        <f>IF(ISBLANK(LitRev!DE85),".",LitRev!DE85)</f>
        <v>.</v>
      </c>
      <c r="DF85" s="25" t="str">
        <f>IF(ISBLANK(LitRev!DF85),".",LitRev!DF85)</f>
        <v>.</v>
      </c>
      <c r="DG85" s="25" t="str">
        <f>IF(ISBLANK(LitRev!DG85),".",LitRev!DG85)</f>
        <v>.</v>
      </c>
      <c r="DH85" s="25" t="str">
        <f>IF(ISBLANK(LitRev!DH85),".",LitRev!DH85)</f>
        <v>.</v>
      </c>
      <c r="DI85" s="25" t="str">
        <f>IF(ISBLANK(LitRev!DI85),".",LitRev!DI85)</f>
        <v>.</v>
      </c>
      <c r="DJ85" s="25" t="str">
        <f>IF(ISBLANK(LitRev!DJ85),".",LitRev!DJ85)</f>
        <v>.</v>
      </c>
      <c r="DK85" s="25" t="str">
        <f>IF(ISBLANK(LitRev!DK85),".",LitRev!DK85)</f>
        <v>.</v>
      </c>
      <c r="DL85" s="25" t="str">
        <f>IF(ISBLANK(LitRev!DL85),".",LitRev!DL85)</f>
        <v>.</v>
      </c>
      <c r="DM85" s="25" t="str">
        <f>IF(ISBLANK(LitRev!DM85),".",LitRev!DM85)</f>
        <v>.</v>
      </c>
      <c r="DN85" s="25" t="str">
        <f>IF(ISBLANK(LitRev!DN85),".",LitRev!DN85)</f>
        <v>.</v>
      </c>
      <c r="DO85" s="25" t="str">
        <f>IF(ISBLANK(LitRev!DO85),".",LitRev!DO85)</f>
        <v>.</v>
      </c>
      <c r="DP85" s="25" t="str">
        <f>IF(ISBLANK(LitRev!DP85),".",LitRev!DP85)</f>
        <v>.</v>
      </c>
      <c r="DQ85" s="25" t="str">
        <f>IF(ISBLANK(LitRev!DQ85),".",LitRev!DQ85)</f>
        <v>.</v>
      </c>
      <c r="DR85" s="25" t="str">
        <f>IF(ISBLANK(LitRev!DR85),".",LitRev!DR85)</f>
        <v>.</v>
      </c>
      <c r="DS85" s="25" t="str">
        <f>IF(ISBLANK(LitRev!DS85),".",LitRev!DS85)</f>
        <v>.</v>
      </c>
      <c r="DT85" s="25" t="str">
        <f>IF(ISBLANK(LitRev!DT85),".",LitRev!DT85)</f>
        <v>.</v>
      </c>
      <c r="DU85" s="25" t="str">
        <f>IF(ISBLANK(LitRev!DU85),".",LitRev!DU85)</f>
        <v>.</v>
      </c>
      <c r="DV85" s="25" t="str">
        <f>IF(ISBLANK(LitRev!DV85),".",LitRev!DV85)</f>
        <v>.</v>
      </c>
      <c r="DW85" s="25" t="str">
        <f>IF(ISBLANK(LitRev!DW85),".",LitRev!DW85)</f>
        <v>.</v>
      </c>
      <c r="DX85" s="25" t="str">
        <f>IF(ISBLANK(LitRev!DX85),".",LitRev!DX85)</f>
        <v>.</v>
      </c>
      <c r="DY85" s="25" t="str">
        <f>IF(ISBLANK(LitRev!DY85),".",LitRev!DY85)</f>
        <v>.</v>
      </c>
      <c r="DZ85" s="25" t="str">
        <f>IF(ISBLANK(LitRev!DZ85),".",LitRev!DZ85)</f>
        <v>.</v>
      </c>
      <c r="EA85" s="25" t="str">
        <f>IF(ISBLANK(LitRev!EA85),".",LitRev!EA85)</f>
        <v>.</v>
      </c>
      <c r="EB85" s="25" t="str">
        <f>IF(ISBLANK(LitRev!EB85),".",LitRev!EB85)</f>
        <v>.</v>
      </c>
      <c r="EC85" s="25" t="str">
        <f>IF(ISBLANK(LitRev!EC85),".",LitRev!EC85)</f>
        <v>.</v>
      </c>
      <c r="ED85" s="25" t="str">
        <f>IF(ISBLANK(LitRev!ED85),".",LitRev!ED85)</f>
        <v>.</v>
      </c>
      <c r="EE85" s="25" t="str">
        <f>IF(ISBLANK(LitRev!EE85),".",LitRev!EE85)</f>
        <v>.</v>
      </c>
      <c r="EF85" s="25" t="str">
        <f>IF(ISBLANK(LitRev!EF85),".",LitRev!EF85)</f>
        <v>.</v>
      </c>
      <c r="EG85" s="25" t="str">
        <f>IF(ISBLANK(LitRev!EG85),".",LitRev!EG85)</f>
        <v>.</v>
      </c>
      <c r="EH85" s="25" t="str">
        <f>IF(ISBLANK(LitRev!EH85),".",LitRev!EH85)</f>
        <v>.</v>
      </c>
      <c r="EI85" s="25" t="str">
        <f>IF(ISBLANK(LitRev!EI85),".",LitRev!EI85)</f>
        <v>.</v>
      </c>
      <c r="EJ85" s="25" t="str">
        <f>IF(ISBLANK(LitRev!EJ85),".",LitRev!EJ85)</f>
        <v>.</v>
      </c>
      <c r="EK85" s="25" t="str">
        <f>IF(ISBLANK(LitRev!EK85),".",LitRev!EK85)</f>
        <v>.</v>
      </c>
      <c r="EL85" s="25" t="str">
        <f>IF(ISBLANK(LitRev!EL85),".",LitRev!EL85)</f>
        <v>.</v>
      </c>
      <c r="EM85" s="25" t="str">
        <f>IF(ISBLANK(LitRev!EM85),".",LitRev!EM85)</f>
        <v>.</v>
      </c>
      <c r="EN85" s="25" t="str">
        <f>IF(ISBLANK(LitRev!EN85),".",LitRev!EN85)</f>
        <v>.</v>
      </c>
      <c r="EO85" s="25" t="str">
        <f>IF(ISBLANK(LitRev!EO85),".",LitRev!EO85)</f>
        <v>.</v>
      </c>
      <c r="EP85" s="25" t="str">
        <f>IF(ISBLANK(LitRev!EP85),".",LitRev!EP85)</f>
        <v>.</v>
      </c>
      <c r="EQ85" s="25" t="str">
        <f>IF(ISBLANK(LitRev!EQ85),".",LitRev!EQ85)</f>
        <v>.</v>
      </c>
      <c r="ER85" s="25" t="str">
        <f>IF(ISBLANK(LitRev!ER85),".",LitRev!ER85)</f>
        <v>.</v>
      </c>
      <c r="ES85" s="25" t="str">
        <f>IF(ISBLANK(LitRev!ES85),".",LitRev!ES85)</f>
        <v>.</v>
      </c>
      <c r="ET85" s="25" t="str">
        <f>IF(ISBLANK(LitRev!ET85),".",LitRev!ET85)</f>
        <v>.</v>
      </c>
      <c r="EU85" s="25" t="str">
        <f>IF(ISBLANK(LitRev!EU85),".",LitRev!EU85)</f>
        <v>.</v>
      </c>
      <c r="EV85" s="25" t="str">
        <f>IF(ISBLANK(LitRev!EV85),".",LitRev!EV85)</f>
        <v>.</v>
      </c>
      <c r="EW85" s="25" t="str">
        <f>IF(ISBLANK(LitRev!EW85),".",LitRev!EW85)</f>
        <v>.</v>
      </c>
      <c r="EX85" s="25" t="str">
        <f>IF(ISBLANK(LitRev!EX85),".",LitRev!EX85)</f>
        <v>.</v>
      </c>
      <c r="EY85" s="25" t="str">
        <f>IF(ISBLANK(LitRev!EY85),".",LitRev!EY85)</f>
        <v>.</v>
      </c>
      <c r="EZ85" s="25" t="str">
        <f>IF(ISBLANK(LitRev!EZ85),".",LitRev!EZ85)</f>
        <v>.</v>
      </c>
      <c r="FA85" s="25" t="str">
        <f>IF(ISBLANK(LitRev!FA85),".",LitRev!FA85)</f>
        <v>.</v>
      </c>
      <c r="FB85" s="25" t="str">
        <f>IF(ISBLANK(LitRev!FB85),".",LitRev!FB85)</f>
        <v>.</v>
      </c>
      <c r="FC85" s="25" t="str">
        <f>IF(ISBLANK(LitRev!FC85),".",LitRev!FC85)</f>
        <v>.</v>
      </c>
      <c r="FD85" s="25" t="str">
        <f>IF(ISBLANK(LitRev!FD85),".",LitRev!FD85)</f>
        <v>.</v>
      </c>
      <c r="FE85" s="25" t="str">
        <f>IF(ISBLANK(LitRev!FE85),".",LitRev!FE85)</f>
        <v>.</v>
      </c>
      <c r="FF85" s="25" t="str">
        <f>IF(ISBLANK(LitRev!FF85),".",LitRev!FF85)</f>
        <v>.</v>
      </c>
      <c r="FG85" s="25" t="str">
        <f>IF(ISBLANK(LitRev!FG85),".",LitRev!FG85)</f>
        <v>.</v>
      </c>
      <c r="FH85" s="25" t="str">
        <f>IF(ISBLANK(LitRev!FH85),".",LitRev!FH85)</f>
        <v>.</v>
      </c>
      <c r="FI85" s="25" t="str">
        <f>IF(ISBLANK(LitRev!FI85),".",LitRev!FI85)</f>
        <v>.</v>
      </c>
      <c r="FJ85" s="25" t="str">
        <f>IF(ISBLANK(LitRev!FJ85),".",LitRev!FJ85)</f>
        <v>.</v>
      </c>
      <c r="FK85" s="25" t="str">
        <f>IF(ISBLANK(LitRev!FK85),".",LitRev!FK85)</f>
        <v>.</v>
      </c>
      <c r="FL85" s="25" t="str">
        <f>IF(ISBLANK(LitRev!FL85),".",LitRev!FL85)</f>
        <v>.</v>
      </c>
      <c r="FM85" s="25" t="str">
        <f>IF(ISBLANK(LitRev!FM85),".",LitRev!FM85)</f>
        <v>.</v>
      </c>
      <c r="FN85" s="25" t="str">
        <f>IF(ISBLANK(LitRev!FN85),".",LitRev!FN85)</f>
        <v>.</v>
      </c>
      <c r="FO85" s="25" t="str">
        <f>IF(ISBLANK(LitRev!FO85),".",LitRev!FO85)</f>
        <v>.</v>
      </c>
      <c r="FP85" s="25" t="str">
        <f>IF(ISBLANK(LitRev!FP85),".",LitRev!FP85)</f>
        <v>.</v>
      </c>
      <c r="FQ85" s="25" t="str">
        <f>IF(ISBLANK(LitRev!FQ85),".",LitRev!FQ85)</f>
        <v>.</v>
      </c>
      <c r="FR85" s="25" t="str">
        <f>IF(ISBLANK(LitRev!FR85),".",LitRev!FR85)</f>
        <v>.</v>
      </c>
      <c r="FS85" s="25" t="str">
        <f>IF(ISBLANK(LitRev!FS85),".",LitRev!FS85)</f>
        <v>.</v>
      </c>
      <c r="FT85" s="25" t="str">
        <f>IF(ISBLANK(LitRev!FT85),".",LitRev!FT85)</f>
        <v>.</v>
      </c>
      <c r="FU85" s="25" t="str">
        <f>IF(ISBLANK(LitRev!FU85),".",LitRev!FU85)</f>
        <v>.</v>
      </c>
      <c r="FV85" s="25" t="str">
        <f>IF(ISBLANK(LitRev!FV85),".",LitRev!FV85)</f>
        <v>.</v>
      </c>
      <c r="FW85" s="25" t="str">
        <f>IF(ISBLANK(LitRev!FW85),".",LitRev!FW85)</f>
        <v>.</v>
      </c>
      <c r="FX85" s="25" t="str">
        <f>IF(ISBLANK(LitRev!FX85),".",LitRev!FX85)</f>
        <v>.</v>
      </c>
      <c r="FY85" s="25" t="str">
        <f>IF(ISBLANK(LitRev!FY85),".",LitRev!FY85)</f>
        <v>.</v>
      </c>
      <c r="FZ85" s="25" t="str">
        <f>IF(ISBLANK(LitRev!FZ85),".",LitRev!FZ85)</f>
        <v>.</v>
      </c>
      <c r="GA85" s="25" t="str">
        <f>IF(ISBLANK(LitRev!GA85),".",LitRev!GA85)</f>
        <v>.</v>
      </c>
      <c r="GB85" s="25" t="str">
        <f>IF(ISBLANK(LitRev!GB85),".",LitRev!GB85)</f>
        <v>.</v>
      </c>
      <c r="GC85" s="25" t="str">
        <f>IF(ISBLANK(LitRev!GC85),".",LitRev!GC85)</f>
        <v>.</v>
      </c>
      <c r="GD85" s="25" t="str">
        <f>IF(ISBLANK(LitRev!GD85),".",LitRev!GD85)</f>
        <v>.</v>
      </c>
      <c r="GE85" s="25" t="str">
        <f>IF(ISBLANK(LitRev!GE85),".",LitRev!GE85)</f>
        <v>.</v>
      </c>
      <c r="GF85" s="25" t="str">
        <f>IF(ISBLANK(LitRev!GF85),".",LitRev!GF85)</f>
        <v>.</v>
      </c>
      <c r="GG85" s="25" t="str">
        <f>IF(ISBLANK(LitRev!GG85),".",LitRev!GG85)</f>
        <v>.</v>
      </c>
      <c r="GH85" s="25" t="str">
        <f>IF(ISBLANK(LitRev!GH85),".",LitRev!GH85)</f>
        <v>.</v>
      </c>
      <c r="GI85" s="25" t="str">
        <f>IF(ISBLANK(LitRev!GI85),".",LitRev!GI85)</f>
        <v>.</v>
      </c>
      <c r="GJ85" s="25" t="str">
        <f>IF(ISBLANK(LitRev!GJ85),".",LitRev!GJ85)</f>
        <v>.</v>
      </c>
      <c r="GK85" s="25" t="str">
        <f>IF(ISBLANK(LitRev!GK85),".",LitRev!GK85)</f>
        <v>.</v>
      </c>
      <c r="GL85" s="25" t="str">
        <f>IF(ISBLANK(LitRev!GL85),".",LitRev!GL85)</f>
        <v>.</v>
      </c>
      <c r="GM85" s="25" t="str">
        <f>IF(ISBLANK(LitRev!GM85),".",LitRev!GM85)</f>
        <v>.</v>
      </c>
      <c r="GN85" s="25" t="str">
        <f>IF(ISBLANK(LitRev!GN85),".",LitRev!GN85)</f>
        <v>.</v>
      </c>
      <c r="GO85" s="25" t="str">
        <f>IF(ISBLANK(LitRev!GO85),".",LitRev!GO85)</f>
        <v>.</v>
      </c>
      <c r="GP85" s="25" t="str">
        <f>IF(ISBLANK(LitRev!GP85),".",LitRev!GP85)</f>
        <v>.</v>
      </c>
      <c r="GQ85" s="25" t="str">
        <f>IF(ISBLANK(LitRev!GQ85),".",LitRev!GQ85)</f>
        <v>.</v>
      </c>
      <c r="GR85" s="25" t="str">
        <f>IF(ISBLANK(LitRev!GR85),".",LitRev!GR85)</f>
        <v>.</v>
      </c>
      <c r="GS85" s="25" t="str">
        <f>IF(ISBLANK(LitRev!GS85),".",LitRev!GS85)</f>
        <v>.</v>
      </c>
      <c r="GT85" s="25" t="str">
        <f>IF(ISBLANK(LitRev!GT85),".",LitRev!GT85)</f>
        <v>.</v>
      </c>
      <c r="GU85" s="25" t="str">
        <f>IF(ISBLANK(LitRev!GU85),".",LitRev!GU85)</f>
        <v>.</v>
      </c>
      <c r="GV85" s="25" t="str">
        <f>IF(ISBLANK(LitRev!GV85),".",LitRev!GV85)</f>
        <v>.</v>
      </c>
      <c r="GW85" s="25" t="str">
        <f>IF(ISBLANK(LitRev!GW85),".",LitRev!GW85)</f>
        <v>.</v>
      </c>
      <c r="GX85" s="25" t="str">
        <f>IF(ISBLANK(LitRev!GX85),".",LitRev!GX85)</f>
        <v>.</v>
      </c>
      <c r="GY85" s="25" t="str">
        <f>IF(ISBLANK(LitRev!GY85),".",LitRev!GY85)</f>
        <v>.</v>
      </c>
      <c r="GZ85" s="25" t="str">
        <f>IF(ISBLANK(LitRev!GZ85),".",LitRev!GZ85)</f>
        <v>.</v>
      </c>
      <c r="HA85" s="25" t="str">
        <f>IF(ISBLANK(LitRev!HA85),".",LitRev!HA85)</f>
        <v>.</v>
      </c>
      <c r="HB85" s="25" t="str">
        <f>IF(ISBLANK(LitRev!HB85),".",LitRev!HB85)</f>
        <v>.</v>
      </c>
      <c r="HC85" s="25" t="str">
        <f>IF(ISBLANK(LitRev!HC85),".",LitRev!HC85)</f>
        <v>.</v>
      </c>
      <c r="HD85" s="25" t="str">
        <f>IF(ISBLANK(LitRev!HD85),".",LitRev!HD85)</f>
        <v>.</v>
      </c>
      <c r="HE85" s="25" t="str">
        <f>IF(ISBLANK(LitRev!HE85),".",LitRev!HE85)</f>
        <v>.</v>
      </c>
      <c r="HF85" s="25" t="str">
        <f>IF(ISBLANK(LitRev!HF85),".",LitRev!HF85)</f>
        <v>.</v>
      </c>
      <c r="HG85" s="25" t="str">
        <f>IF(ISBLANK(LitRev!HG85),".",LitRev!HG85)</f>
        <v>.</v>
      </c>
      <c r="HH85" s="25" t="str">
        <f>IF(ISBLANK(LitRev!HH85),".",LitRev!HH85)</f>
        <v>.</v>
      </c>
      <c r="HI85" s="25" t="str">
        <f>IF(ISBLANK(LitRev!HI85),".",LitRev!HI85)</f>
        <v>.</v>
      </c>
      <c r="HJ85" s="25" t="str">
        <f>IF(ISBLANK(LitRev!HJ85),".",LitRev!HJ85)</f>
        <v>.</v>
      </c>
      <c r="HK85" s="25" t="str">
        <f>IF(ISBLANK(LitRev!HK85),".",LitRev!HK85)</f>
        <v>.</v>
      </c>
      <c r="HL85" s="25" t="str">
        <f>IF(ISBLANK(LitRev!HL85),".",LitRev!HL85)</f>
        <v>.</v>
      </c>
      <c r="HM85" s="25" t="str">
        <f>IF(ISBLANK(LitRev!HM85),".",LitRev!HM85)</f>
        <v>.</v>
      </c>
      <c r="HN85" s="25" t="str">
        <f>IF(ISBLANK(LitRev!HN85),".",LitRev!HN85)</f>
        <v>.</v>
      </c>
      <c r="HO85" s="25" t="str">
        <f>IF(ISBLANK(LitRev!HO85),".",LitRev!HO85)</f>
        <v>.</v>
      </c>
      <c r="HP85" s="25" t="str">
        <f>IF(ISBLANK(LitRev!HP85),".",LitRev!HP85)</f>
        <v>.</v>
      </c>
      <c r="HQ85" s="25" t="str">
        <f>IF(ISBLANK(LitRev!HQ85),".",LitRev!HQ85)</f>
        <v>.</v>
      </c>
      <c r="HR85" s="25" t="str">
        <f>IF(ISBLANK(LitRev!HR85),".",LitRev!HR85)</f>
        <v>.</v>
      </c>
      <c r="HS85" s="25" t="str">
        <f>IF(ISBLANK(LitRev!HS85),".",LitRev!HS85)</f>
        <v>.</v>
      </c>
      <c r="HT85" s="25" t="str">
        <f>IF(ISBLANK(LitRev!HT85),".",LitRev!HT85)</f>
        <v>.</v>
      </c>
      <c r="HU85" s="25" t="str">
        <f>IF(ISBLANK(LitRev!HU85),".",LitRev!HU85)</f>
        <v>.</v>
      </c>
      <c r="HV85" s="25" t="str">
        <f>IF(ISBLANK(LitRev!HV85),".",LitRev!HV85)</f>
        <v>.</v>
      </c>
      <c r="HW85" s="25" t="str">
        <f>IF(ISBLANK(LitRev!HW85),".",LitRev!HW85)</f>
        <v>.</v>
      </c>
      <c r="HX85" s="25" t="str">
        <f>IF(ISBLANK(LitRev!HX85),".",LitRev!HX85)</f>
        <v>.</v>
      </c>
      <c r="HY85" s="25" t="str">
        <f>IF(ISBLANK(LitRev!HY85),".",LitRev!HY85)</f>
        <v>.</v>
      </c>
      <c r="HZ85" s="25" t="str">
        <f>IF(ISBLANK(LitRev!HZ85),".",LitRev!HZ85)</f>
        <v>.</v>
      </c>
      <c r="IA85" s="25" t="str">
        <f>IF(ISBLANK(LitRev!IA85),".",LitRev!IA85)</f>
        <v>.</v>
      </c>
      <c r="IB85" s="25" t="str">
        <f>IF(ISBLANK(LitRev!IB85),".",LitRev!IB85)</f>
        <v>.</v>
      </c>
      <c r="IC85" s="25" t="str">
        <f>IF(ISBLANK(LitRev!IC85),".",LitRev!IC85)</f>
        <v>.</v>
      </c>
      <c r="ID85" s="25" t="str">
        <f>IF(ISBLANK(LitRev!ID85),".",LitRev!ID85)</f>
        <v>.</v>
      </c>
      <c r="IE85" s="25" t="str">
        <f>IF(ISBLANK(LitRev!IE85),".",LitRev!IE85)</f>
        <v>.</v>
      </c>
      <c r="IF85" s="25" t="str">
        <f>IF(ISBLANK(LitRev!IF85),".",LitRev!IF85)</f>
        <v>.</v>
      </c>
      <c r="IG85" s="25" t="str">
        <f>IF(ISBLANK(LitRev!IG85),".",LitRev!IG85)</f>
        <v>.</v>
      </c>
      <c r="IH85" s="25" t="str">
        <f>IF(ISBLANK(LitRev!IH85),".",LitRev!IH85)</f>
        <v>.</v>
      </c>
      <c r="II85" s="25" t="str">
        <f>IF(ISBLANK(LitRev!II85),".",LitRev!II85)</f>
        <v>.</v>
      </c>
      <c r="IJ85" s="25" t="str">
        <f>IF(ISBLANK(LitRev!IJ85),".",LitRev!IJ85)</f>
        <v>.</v>
      </c>
      <c r="IK85" s="25" t="str">
        <f>IF(ISBLANK(LitRev!IK85),".",LitRev!IK85)</f>
        <v>.</v>
      </c>
      <c r="IL85" s="25" t="str">
        <f>IF(ISBLANK(LitRev!IL85),".",LitRev!IL85)</f>
        <v>.</v>
      </c>
      <c r="IM85" s="25" t="str">
        <f>IF(ISBLANK(LitRev!IM85),".",LitRev!IM85)</f>
        <v>.</v>
      </c>
      <c r="IN85" s="25" t="str">
        <f>IF(ISBLANK(LitRev!IN85),".",LitRev!IN85)</f>
        <v>.</v>
      </c>
      <c r="IO85" s="25" t="str">
        <f>IF(ISBLANK(LitRev!IO85),".",LitRev!IO85)</f>
        <v>.</v>
      </c>
      <c r="IP85" s="25" t="str">
        <f>IF(ISBLANK(LitRev!IP85),".",LitRev!IP85)</f>
        <v>.</v>
      </c>
      <c r="IQ85" s="25" t="str">
        <f>IF(ISBLANK(LitRev!IQ85),".",LitRev!IQ85)</f>
        <v>.</v>
      </c>
      <c r="IR85" s="25" t="str">
        <f>IF(ISBLANK(LitRev!IR85),".",LitRev!IR85)</f>
        <v>.</v>
      </c>
      <c r="IS85" s="25" t="str">
        <f>IF(ISBLANK(LitRev!IS85),".",LitRev!IS85)</f>
        <v>.</v>
      </c>
      <c r="IT85" s="25" t="str">
        <f>IF(ISBLANK(LitRev!IT85),".",LitRev!IT85)</f>
        <v>.</v>
      </c>
      <c r="IU85" s="25" t="str">
        <f>IF(ISBLANK(LitRev!IU85),".",LitRev!IU85)</f>
        <v>.</v>
      </c>
      <c r="IV85" s="25" t="str">
        <f>IF(ISBLANK(LitRev!IV85),".",LitRev!IV85)</f>
        <v>.</v>
      </c>
      <c r="IW85" s="25" t="str">
        <f>IF(ISBLANK(LitRev!IW85),".",LitRev!IW85)</f>
        <v>.</v>
      </c>
      <c r="IX85" s="25" t="str">
        <f>IF(ISBLANK(LitRev!IX85),".",LitRev!IX85)</f>
        <v>.</v>
      </c>
      <c r="IY85" s="25" t="str">
        <f>IF(ISBLANK(LitRev!IY85),".",LitRev!IY85)</f>
        <v>.</v>
      </c>
      <c r="IZ85" s="25" t="str">
        <f>IF(ISBLANK(LitRev!IZ85),".",LitRev!IZ85)</f>
        <v>.</v>
      </c>
      <c r="JA85" s="25" t="str">
        <f>IF(ISBLANK(LitRev!JA85),".",LitRev!JA85)</f>
        <v>.</v>
      </c>
      <c r="JB85" s="25" t="str">
        <f>IF(ISBLANK(LitRev!JB85),".",LitRev!JB85)</f>
        <v>.</v>
      </c>
      <c r="JC85" s="25" t="str">
        <f>IF(ISBLANK(LitRev!JC85),".",LitRev!JC85)</f>
        <v>.</v>
      </c>
      <c r="JD85" s="25" t="str">
        <f>IF(ISBLANK(LitRev!JD85),".",LitRev!JD85)</f>
        <v>.</v>
      </c>
      <c r="JE85" s="25" t="str">
        <f>IF(ISBLANK(LitRev!JE85),".",LitRev!JE85)</f>
        <v>.</v>
      </c>
      <c r="JF85" s="25" t="str">
        <f>IF(ISBLANK(LitRev!JF85),".",LitRev!JF85)</f>
        <v>.</v>
      </c>
      <c r="JG85" s="25" t="str">
        <f>IF(ISBLANK(LitRev!JG85),".",LitRev!JG85)</f>
        <v>.</v>
      </c>
      <c r="JH85" s="25" t="str">
        <f>IF(ISBLANK(LitRev!JH85),".",LitRev!JH85)</f>
        <v>.</v>
      </c>
      <c r="JI85" s="25" t="str">
        <f>IF(ISBLANK(LitRev!JI85),".",LitRev!JI85)</f>
        <v>.</v>
      </c>
      <c r="JJ85" s="25" t="str">
        <f>IF(ISBLANK(LitRev!JJ85),".",LitRev!JJ85)</f>
        <v>.</v>
      </c>
      <c r="JK85" s="25" t="str">
        <f>IF(ISBLANK(LitRev!JK85),".",LitRev!JK85)</f>
        <v>.</v>
      </c>
      <c r="JL85" s="25" t="str">
        <f>IF(ISBLANK(LitRev!JL85),".",LitRev!JL85)</f>
        <v>.</v>
      </c>
      <c r="JM85" s="25" t="str">
        <f>IF(ISBLANK(LitRev!JM85),".",LitRev!JM85)</f>
        <v>.</v>
      </c>
      <c r="JN85" s="25" t="str">
        <f>IF(ISBLANK(LitRev!JN85),".",LitRev!JN85)</f>
        <v>.</v>
      </c>
      <c r="JO85" s="25" t="str">
        <f>IF(ISBLANK(LitRev!JO85),".",LitRev!JO85)</f>
        <v>.</v>
      </c>
      <c r="JP85" s="25" t="str">
        <f>IF(ISBLANK(LitRev!JP85),".",LitRev!JP85)</f>
        <v>.</v>
      </c>
      <c r="JQ85" s="25" t="str">
        <f>IF(ISBLANK(LitRev!JQ85),".",LitRev!JQ85)</f>
        <v>.</v>
      </c>
      <c r="JR85" s="25" t="str">
        <f>IF(ISBLANK(LitRev!JR85),".",LitRev!JR85)</f>
        <v>.</v>
      </c>
      <c r="JS85" s="25" t="str">
        <f>IF(ISBLANK(LitRev!JS85),".",LitRev!JS85)</f>
        <v>.</v>
      </c>
      <c r="JT85" s="25" t="str">
        <f>IF(ISBLANK(LitRev!JT85),".",LitRev!JT85)</f>
        <v>.</v>
      </c>
      <c r="JU85" s="25" t="str">
        <f>IF(ISBLANK(LitRev!JU85),".",LitRev!JU85)</f>
        <v>.</v>
      </c>
      <c r="JV85" s="25" t="str">
        <f>IF(ISBLANK(LitRev!JV85),".",LitRev!JV85)</f>
        <v>.</v>
      </c>
      <c r="JW85" s="25" t="str">
        <f>IF(ISBLANK(LitRev!JW85),".",LitRev!JW85)</f>
        <v>.</v>
      </c>
      <c r="JX85" s="25" t="str">
        <f>IF(ISBLANK(LitRev!JX85),".",LitRev!JX85)</f>
        <v>.</v>
      </c>
      <c r="JY85" s="25" t="str">
        <f>IF(ISBLANK(LitRev!JY85),".",LitRev!JY85)</f>
        <v>.</v>
      </c>
      <c r="JZ85" s="25" t="str">
        <f>IF(ISBLANK(LitRev!JZ85),".",LitRev!JZ85)</f>
        <v>.</v>
      </c>
      <c r="KA85" s="25" t="str">
        <f>IF(ISBLANK(LitRev!KA85),".",LitRev!KA85)</f>
        <v>.</v>
      </c>
      <c r="KB85" s="25" t="str">
        <f>IF(ISBLANK(LitRev!KB85),".",LitRev!KB85)</f>
        <v>.</v>
      </c>
      <c r="KC85" s="25" t="str">
        <f>IF(ISBLANK(LitRev!KC85),".",LitRev!KC85)</f>
        <v>.</v>
      </c>
      <c r="KD85" s="25" t="str">
        <f>IF(ISBLANK(LitRev!KD85),".",LitRev!KD85)</f>
        <v>.</v>
      </c>
      <c r="KE85" s="25" t="str">
        <f>IF(ISBLANK(LitRev!KE85),".",LitRev!KE85)</f>
        <v>.</v>
      </c>
      <c r="KF85" s="25" t="str">
        <f>IF(ISBLANK(LitRev!KF85),".",LitRev!KF85)</f>
        <v>.</v>
      </c>
      <c r="KG85" s="25" t="str">
        <f>IF(ISBLANK(LitRev!KG85),".",LitRev!KG85)</f>
        <v>.</v>
      </c>
      <c r="KH85" s="25" t="str">
        <f>IF(ISBLANK(LitRev!KH85),".",LitRev!KH85)</f>
        <v>.</v>
      </c>
      <c r="KI85" s="25" t="str">
        <f>IF(ISBLANK(LitRev!KI85),".",LitRev!KI85)</f>
        <v>.</v>
      </c>
      <c r="KJ85" s="25" t="str">
        <f>IF(ISBLANK(LitRev!KJ85),".",LitRev!KJ85)</f>
        <v>.</v>
      </c>
      <c r="KK85" s="25" t="str">
        <f>IF(ISBLANK(LitRev!KK85),".",LitRev!KK85)</f>
        <v>.</v>
      </c>
      <c r="KL85" s="25" t="str">
        <f>IF(ISBLANK(LitRev!KL85),".",LitRev!KL85)</f>
        <v>.</v>
      </c>
      <c r="KM85" s="25" t="str">
        <f>IF(ISBLANK(LitRev!KM85),".",LitRev!KM85)</f>
        <v>.</v>
      </c>
      <c r="KN85" s="25" t="str">
        <f>IF(ISBLANK(LitRev!KN85),".",LitRev!KN85)</f>
        <v>.</v>
      </c>
      <c r="KO85" s="25" t="str">
        <f>IF(ISBLANK(LitRev!KO85),".",LitRev!KO85)</f>
        <v>.</v>
      </c>
      <c r="KP85" s="25" t="str">
        <f>IF(ISBLANK(LitRev!KP85),".",LitRev!KP85)</f>
        <v>.</v>
      </c>
      <c r="KQ85" s="25" t="str">
        <f>IF(ISBLANK(LitRev!KQ85),".",LitRev!KQ85)</f>
        <v>.</v>
      </c>
      <c r="KR85" s="25" t="str">
        <f>IF(ISBLANK(LitRev!KR85),".",LitRev!KR85)</f>
        <v>.</v>
      </c>
      <c r="KS85" s="25" t="str">
        <f>IF(ISBLANK(LitRev!KS85),".",LitRev!KS85)</f>
        <v>.</v>
      </c>
      <c r="KT85" s="25" t="str">
        <f>IF(ISBLANK(LitRev!KT85),".",LitRev!KT85)</f>
        <v>.</v>
      </c>
      <c r="KU85" s="25" t="str">
        <f>IF(ISBLANK(LitRev!KU85),".",LitRev!KU85)</f>
        <v>.</v>
      </c>
      <c r="KV85" s="25" t="str">
        <f>IF(ISBLANK(LitRev!KV85),".",LitRev!KV85)</f>
        <v>.</v>
      </c>
      <c r="KW85" s="25" t="str">
        <f>IF(ISBLANK(LitRev!KW85),".",LitRev!KW85)</f>
        <v>.</v>
      </c>
      <c r="KX85" s="25" t="str">
        <f>IF(ISBLANK(LitRev!KX85),".",LitRev!KX85)</f>
        <v>.</v>
      </c>
      <c r="KY85" s="25" t="str">
        <f>IF(ISBLANK(LitRev!KY85),".",LitRev!KY85)</f>
        <v>.</v>
      </c>
      <c r="KZ85" s="25" t="str">
        <f>IF(ISBLANK(LitRev!KZ85),".",LitRev!KZ85)</f>
        <v>.</v>
      </c>
      <c r="LA85" s="25" t="str">
        <f>IF(ISBLANK(LitRev!LA85),".",LitRev!LA85)</f>
        <v>.</v>
      </c>
      <c r="LB85" s="25" t="str">
        <f>IF(ISBLANK(LitRev!LB85),".",LitRev!LB85)</f>
        <v>.</v>
      </c>
      <c r="LC85" s="25" t="str">
        <f>IF(ISBLANK(LitRev!LC85),".",LitRev!LC85)</f>
        <v>.</v>
      </c>
      <c r="LD85" s="25" t="str">
        <f>IF(ISBLANK(LitRev!LD85),".",LitRev!LD85)</f>
        <v>.</v>
      </c>
      <c r="LE85" s="25" t="str">
        <f>IF(ISBLANK(LitRev!LE85),".",LitRev!LE85)</f>
        <v>.</v>
      </c>
      <c r="LF85" s="25" t="str">
        <f>IF(ISBLANK(LitRev!LF85),".",LitRev!LF85)</f>
        <v>.</v>
      </c>
      <c r="LG85" s="25" t="str">
        <f>IF(ISBLANK(LitRev!LG85),".",LitRev!LG85)</f>
        <v>.</v>
      </c>
      <c r="LH85" s="25" t="str">
        <f>IF(ISBLANK(LitRev!LH85),".",LitRev!LH85)</f>
        <v>.</v>
      </c>
      <c r="LI85" s="25" t="str">
        <f>IF(ISBLANK(LitRev!LI85),".",LitRev!LI85)</f>
        <v>.</v>
      </c>
      <c r="LJ85" s="25" t="str">
        <f>IF(ISBLANK(LitRev!LJ85),".",LitRev!LJ85)</f>
        <v>.</v>
      </c>
      <c r="LK85" s="25" t="str">
        <f>IF(ISBLANK(LitRev!LK85),".",LitRev!LK85)</f>
        <v>.</v>
      </c>
      <c r="LL85" s="25" t="str">
        <f>IF(ISBLANK(LitRev!LL85),".",LitRev!LL85)</f>
        <v>.</v>
      </c>
      <c r="LM85" s="25" t="str">
        <f>IF(ISBLANK(LitRev!LM85),".",LitRev!LM85)</f>
        <v>.</v>
      </c>
      <c r="LN85" s="25" t="str">
        <f>IF(ISBLANK(LitRev!LN85),".",LitRev!LN85)</f>
        <v>.</v>
      </c>
      <c r="LO85" s="25" t="str">
        <f>IF(ISBLANK(LitRev!LO85),".",LitRev!LO85)</f>
        <v>.</v>
      </c>
      <c r="LP85" s="25" t="str">
        <f>IF(ISBLANK(LitRev!LP85),".",LitRev!LP85)</f>
        <v>.</v>
      </c>
      <c r="LQ85" s="25" t="str">
        <f>IF(ISBLANK(LitRev!LQ85),".",LitRev!LQ85)</f>
        <v>.</v>
      </c>
      <c r="LR85" s="25" t="str">
        <f>IF(ISBLANK(LitRev!LR85),".",LitRev!LR85)</f>
        <v>.</v>
      </c>
      <c r="LS85" s="25" t="str">
        <f>IF(ISBLANK(LitRev!LS85),".",LitRev!LS85)</f>
        <v>.</v>
      </c>
      <c r="LT85" s="25" t="str">
        <f>IF(ISBLANK(LitRev!LT85),".",LitRev!LT85)</f>
        <v>.</v>
      </c>
      <c r="LU85" s="25" t="str">
        <f>IF(ISBLANK(LitRev!LU85),".",LitRev!LU85)</f>
        <v>.</v>
      </c>
      <c r="LV85" s="25" t="str">
        <f>IF(ISBLANK(LitRev!LV85),".",LitRev!LV85)</f>
        <v>.</v>
      </c>
      <c r="LW85" s="25" t="str">
        <f>IF(ISBLANK(LitRev!LW85),".",LitRev!LW85)</f>
        <v>.</v>
      </c>
      <c r="LX85" s="25" t="str">
        <f>IF(ISBLANK(LitRev!LX85),".",LitRev!LX85)</f>
        <v>.</v>
      </c>
      <c r="LY85" s="25" t="str">
        <f>IF(ISBLANK(LitRev!LY85),".",LitRev!LY85)</f>
        <v>.</v>
      </c>
      <c r="LZ85" s="25" t="str">
        <f>IF(ISBLANK(LitRev!LZ85),".",LitRev!LZ85)</f>
        <v>.</v>
      </c>
      <c r="MA85" s="25" t="str">
        <f>IF(ISBLANK(LitRev!MA85),".",LitRev!MA85)</f>
        <v>.</v>
      </c>
      <c r="MB85" s="25" t="str">
        <f>IF(ISBLANK(LitRev!MB85),".",LitRev!MB85)</f>
        <v>.</v>
      </c>
      <c r="MC85" s="25" t="str">
        <f>IF(ISBLANK(LitRev!MC85),".",LitRev!MC85)</f>
        <v>.</v>
      </c>
      <c r="MD85" s="25" t="str">
        <f>IF(ISBLANK(LitRev!MD85),".",LitRev!MD85)</f>
        <v>.</v>
      </c>
      <c r="ME85" s="25" t="str">
        <f>IF(ISBLANK(LitRev!ME85),".",LitRev!ME85)</f>
        <v>.</v>
      </c>
      <c r="MF85" s="25" t="str">
        <f>IF(ISBLANK(LitRev!MF85),".",LitRev!MF85)</f>
        <v>.</v>
      </c>
      <c r="MG85" s="25" t="str">
        <f>IF(ISBLANK(LitRev!MG85),".",LitRev!MG85)</f>
        <v>.</v>
      </c>
      <c r="MH85" s="25" t="str">
        <f>IF(ISBLANK(LitRev!MH85),".",LitRev!MH85)</f>
        <v>.</v>
      </c>
      <c r="MI85" s="25" t="str">
        <f>IF(ISBLANK(LitRev!MI85),".",LitRev!MI85)</f>
        <v>.</v>
      </c>
      <c r="MJ85" s="25" t="str">
        <f>IF(ISBLANK(LitRev!MJ85),".",LitRev!MJ85)</f>
        <v>.</v>
      </c>
      <c r="MK85" s="25" t="str">
        <f>IF(ISBLANK(LitRev!MK85),".",LitRev!MK85)</f>
        <v>.</v>
      </c>
      <c r="ML85" s="25" t="str">
        <f>IF(ISBLANK(LitRev!ML85),".",LitRev!ML85)</f>
        <v>.</v>
      </c>
      <c r="MM85" s="25" t="str">
        <f>IF(ISBLANK(LitRev!MM85),".",LitRev!MM85)</f>
        <v>.</v>
      </c>
      <c r="MN85" s="25" t="str">
        <f>IF(ISBLANK(LitRev!MN85),".",LitRev!MN85)</f>
        <v>.</v>
      </c>
      <c r="MO85" s="25" t="str">
        <f>IF(ISBLANK(LitRev!MO85),".",LitRev!MO85)</f>
        <v>.</v>
      </c>
      <c r="MP85" s="25" t="str">
        <f>IF(ISBLANK(LitRev!MP85),".",LitRev!MP85)</f>
        <v>.</v>
      </c>
      <c r="MQ85" s="25" t="str">
        <f>IF(ISBLANK(LitRev!MQ85),".",LitRev!MQ85)</f>
        <v>.</v>
      </c>
      <c r="MR85" s="25" t="str">
        <f>IF(ISBLANK(LitRev!MR85),".",LitRev!MR85)</f>
        <v>.</v>
      </c>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5"/>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5"/>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5"/>
      <c r="RK85" s="25"/>
      <c r="RL85" s="25"/>
      <c r="RM85" s="25"/>
      <c r="RN85" s="25"/>
      <c r="RO85" s="25"/>
    </row>
    <row r="86" spans="1:483" x14ac:dyDescent="0.25">
      <c r="A86" s="47" t="s">
        <v>1187</v>
      </c>
      <c r="C86" s="25" t="str">
        <f>IF(ISBLANK(LitRev!C86),".",LitRev!C86)</f>
        <v>.</v>
      </c>
      <c r="D86" s="25" t="str">
        <f>IF(ISBLANK(LitRev!D86),".",LitRev!D86)</f>
        <v>.</v>
      </c>
      <c r="E86" s="25" t="str">
        <f>IF(ISBLANK(LitRev!E86),".",LitRev!E86)</f>
        <v>.</v>
      </c>
      <c r="F86" s="25" t="str">
        <f>IF(ISBLANK(LitRev!F86),".",LitRev!F86)</f>
        <v>.</v>
      </c>
      <c r="G86" s="25" t="str">
        <f>IF(ISBLANK(LitRev!G86),".",LitRev!G86)</f>
        <v>.</v>
      </c>
      <c r="H86" s="25" t="str">
        <f>IF(ISBLANK(LitRev!H86),".",LitRev!H86)</f>
        <v>.</v>
      </c>
      <c r="I86" s="25" t="str">
        <f>IF(ISBLANK(LitRev!I86),".",LitRev!I86)</f>
        <v>.</v>
      </c>
      <c r="J86" s="25" t="str">
        <f>IF(ISBLANK(LitRev!J86),".",LitRev!J86)</f>
        <v>.</v>
      </c>
      <c r="K86" s="25" t="str">
        <f>IF(ISBLANK(LitRev!K86),".",LitRev!K86)</f>
        <v>.</v>
      </c>
      <c r="L86" s="25" t="str">
        <f>IF(ISBLANK(LitRev!L86),".",LitRev!L86)</f>
        <v>.</v>
      </c>
      <c r="M86" s="25" t="str">
        <f>IF(ISBLANK(LitRev!M86),".",LitRev!M86)</f>
        <v>.</v>
      </c>
      <c r="N86" s="25" t="str">
        <f>IF(ISBLANK(LitRev!N86),".",LitRev!N86)</f>
        <v>.</v>
      </c>
      <c r="O86" s="25" t="str">
        <f>IF(ISBLANK(LitRev!O86),".",LitRev!O86)</f>
        <v>.</v>
      </c>
      <c r="P86" s="25" t="str">
        <f>IF(ISBLANK(LitRev!P86),".",LitRev!P86)</f>
        <v>.</v>
      </c>
      <c r="Q86" s="25" t="str">
        <f>IF(ISBLANK(LitRev!Q86),".",LitRev!Q86)</f>
        <v>.</v>
      </c>
      <c r="R86" s="25" t="str">
        <f>IF(ISBLANK(LitRev!R86),".",LitRev!R86)</f>
        <v>.</v>
      </c>
      <c r="S86" s="25" t="str">
        <f>IF(ISBLANK(LitRev!S86),".",LitRev!S86)</f>
        <v>.</v>
      </c>
      <c r="T86" s="25" t="str">
        <f>IF(ISBLANK(LitRev!T86),".",LitRev!T86)</f>
        <v>.</v>
      </c>
      <c r="U86" s="25" t="str">
        <f>IF(ISBLANK(LitRev!U86),".",LitRev!U86)</f>
        <v>.</v>
      </c>
      <c r="V86" s="25" t="str">
        <f>IF(ISBLANK(LitRev!V86),".",LitRev!V86)</f>
        <v>.</v>
      </c>
      <c r="W86" s="25" t="str">
        <f>IF(ISBLANK(LitRev!W86),".",LitRev!W86)</f>
        <v>.</v>
      </c>
      <c r="X86" s="25" t="str">
        <f>IF(ISBLANK(LitRev!X86),".",LitRev!X86)</f>
        <v>.</v>
      </c>
      <c r="Y86" s="25" t="str">
        <f>IF(ISBLANK(LitRev!Y86),".",LitRev!Y86)</f>
        <v>.</v>
      </c>
      <c r="Z86" s="25" t="str">
        <f>IF(ISBLANK(LitRev!Z86),".",LitRev!Z86)</f>
        <v>.</v>
      </c>
      <c r="AA86" s="25" t="str">
        <f>IF(ISBLANK(LitRev!AA86),".",LitRev!AA86)</f>
        <v>.</v>
      </c>
      <c r="AB86" s="25" t="str">
        <f>IF(ISBLANK(LitRev!AB86),".",LitRev!AB86)</f>
        <v>.</v>
      </c>
      <c r="AC86" s="25" t="str">
        <f>IF(ISBLANK(LitRev!AC86),".",LitRev!AC86)</f>
        <v>.</v>
      </c>
      <c r="AD86" s="25" t="str">
        <f>IF(ISBLANK(LitRev!AD86),".",LitRev!AD86)</f>
        <v>.</v>
      </c>
      <c r="AE86" s="25" t="str">
        <f>IF(ISBLANK(LitRev!AE86),".",LitRev!AE86)</f>
        <v>.</v>
      </c>
      <c r="AF86" s="25" t="str">
        <f>IF(ISBLANK(LitRev!AF86),".",LitRev!AF86)</f>
        <v>.</v>
      </c>
      <c r="AG86" s="25" t="str">
        <f>IF(ISBLANK(LitRev!AG86),".",LitRev!AG86)</f>
        <v>.</v>
      </c>
      <c r="AH86" s="25" t="str">
        <f>IF(ISBLANK(LitRev!AH86),".",LitRev!AH86)</f>
        <v>.</v>
      </c>
      <c r="AI86" s="25" t="str">
        <f>IF(ISBLANK(LitRev!AI86),".",LitRev!AI86)</f>
        <v>.</v>
      </c>
      <c r="AJ86" s="25" t="str">
        <f>IF(ISBLANK(LitRev!AJ86),".",LitRev!AJ86)</f>
        <v>.</v>
      </c>
      <c r="AK86" s="25" t="str">
        <f>IF(ISBLANK(LitRev!AK86),".",LitRev!AK86)</f>
        <v>.</v>
      </c>
      <c r="AL86" s="25" t="str">
        <f>IF(ISBLANK(LitRev!AL86),".",LitRev!AL86)</f>
        <v>.</v>
      </c>
      <c r="AM86" s="25" t="str">
        <f>IF(ISBLANK(LitRev!AM86),".",LitRev!AM86)</f>
        <v>.</v>
      </c>
      <c r="AN86" s="25" t="str">
        <f>IF(ISBLANK(LitRev!AN86),".",LitRev!AN86)</f>
        <v>.</v>
      </c>
      <c r="AO86" s="25" t="str">
        <f>IF(ISBLANK(LitRev!AO86),".",LitRev!AO86)</f>
        <v>.</v>
      </c>
      <c r="AP86" s="25" t="str">
        <f>IF(ISBLANK(LitRev!AP86),".",LitRev!AP86)</f>
        <v>.</v>
      </c>
      <c r="AQ86" s="25" t="str">
        <f>IF(ISBLANK(LitRev!AQ86),".",LitRev!AQ86)</f>
        <v>.</v>
      </c>
      <c r="AR86" s="25" t="str">
        <f>IF(ISBLANK(LitRev!AR86),".",LitRev!AR86)</f>
        <v>.</v>
      </c>
      <c r="AS86" s="25" t="str">
        <f>IF(ISBLANK(LitRev!AS86),".",LitRev!AS86)</f>
        <v>.</v>
      </c>
      <c r="AT86" s="25" t="str">
        <f>IF(ISBLANK(LitRev!AT86),".",LitRev!AT86)</f>
        <v>.</v>
      </c>
      <c r="AU86" s="25" t="str">
        <f>IF(ISBLANK(LitRev!AU86),".",LitRev!AU86)</f>
        <v>.</v>
      </c>
      <c r="AV86" s="25" t="str">
        <f>IF(ISBLANK(LitRev!AV86),".",LitRev!AV86)</f>
        <v>.</v>
      </c>
      <c r="AW86" s="25" t="str">
        <f>IF(ISBLANK(LitRev!AW86),".",LitRev!AW86)</f>
        <v>.</v>
      </c>
      <c r="AX86" s="25" t="str">
        <f>IF(ISBLANK(LitRev!AX86),".",LitRev!AX86)</f>
        <v>.</v>
      </c>
      <c r="AY86" s="25" t="str">
        <f>IF(ISBLANK(LitRev!AY86),".",LitRev!AY86)</f>
        <v>.</v>
      </c>
      <c r="AZ86" s="25" t="str">
        <f>IF(ISBLANK(LitRev!AZ86),".",LitRev!AZ86)</f>
        <v>.</v>
      </c>
      <c r="BA86" s="25" t="str">
        <f>IF(ISBLANK(LitRev!BA86),".",LitRev!BA86)</f>
        <v>.</v>
      </c>
      <c r="BB86" s="25" t="str">
        <f>IF(ISBLANK(LitRev!BB86),".",LitRev!BB86)</f>
        <v>.</v>
      </c>
      <c r="BC86" s="25" t="str">
        <f>IF(ISBLANK(LitRev!BC86),".",LitRev!BC86)</f>
        <v>.</v>
      </c>
      <c r="BD86" s="25" t="str">
        <f>IF(ISBLANK(LitRev!BD86),".",LitRev!BD86)</f>
        <v>.</v>
      </c>
      <c r="BE86" s="25" t="str">
        <f>IF(ISBLANK(LitRev!BE86),".",LitRev!BE86)</f>
        <v>.</v>
      </c>
      <c r="BF86" s="25" t="str">
        <f>IF(ISBLANK(LitRev!BF86),".",LitRev!BF86)</f>
        <v>.</v>
      </c>
      <c r="BG86" s="25" t="str">
        <f>IF(ISBLANK(LitRev!BG86),".",LitRev!BG86)</f>
        <v>.</v>
      </c>
      <c r="BH86" s="25" t="str">
        <f>IF(ISBLANK(LitRev!BH86),".",LitRev!BH86)</f>
        <v>.</v>
      </c>
      <c r="BI86" s="25" t="str">
        <f>IF(ISBLANK(LitRev!BI86),".",LitRev!BI86)</f>
        <v>.</v>
      </c>
      <c r="BJ86" s="25" t="str">
        <f>IF(ISBLANK(LitRev!BJ86),".",LitRev!BJ86)</f>
        <v>.</v>
      </c>
      <c r="BK86" s="25" t="str">
        <f>IF(ISBLANK(LitRev!BK86),".",LitRev!BK86)</f>
        <v>.</v>
      </c>
      <c r="BL86" s="25" t="str">
        <f>IF(ISBLANK(LitRev!BL86),".",LitRev!BL86)</f>
        <v>.</v>
      </c>
      <c r="BM86" s="25" t="str">
        <f>IF(ISBLANK(LitRev!BM86),".",LitRev!BM86)</f>
        <v>.</v>
      </c>
      <c r="BN86" s="25" t="str">
        <f>IF(ISBLANK(LitRev!BN86),".",LitRev!BN86)</f>
        <v>.</v>
      </c>
      <c r="BO86" s="25" t="str">
        <f>IF(ISBLANK(LitRev!BO86),".",LitRev!BO86)</f>
        <v>.</v>
      </c>
      <c r="BP86" s="25" t="str">
        <f>IF(ISBLANK(LitRev!BP86),".",LitRev!BP86)</f>
        <v>.</v>
      </c>
      <c r="BQ86" s="25" t="str">
        <f>IF(ISBLANK(LitRev!BQ86),".",LitRev!BQ86)</f>
        <v>.</v>
      </c>
      <c r="BR86" s="25" t="str">
        <f>IF(ISBLANK(LitRev!BR86),".",LitRev!BR86)</f>
        <v>.</v>
      </c>
      <c r="BS86" s="25" t="str">
        <f>IF(ISBLANK(LitRev!BS86),".",LitRev!BS86)</f>
        <v>.</v>
      </c>
      <c r="BT86" s="25" t="str">
        <f>IF(ISBLANK(LitRev!BT86),".",LitRev!BT86)</f>
        <v>.</v>
      </c>
      <c r="BU86" s="25" t="str">
        <f>IF(ISBLANK(LitRev!BU86),".",LitRev!BU86)</f>
        <v>.</v>
      </c>
      <c r="BV86" s="25" t="str">
        <f>IF(ISBLANK(LitRev!BV86),".",LitRev!BV86)</f>
        <v>.</v>
      </c>
      <c r="BW86" s="25" t="str">
        <f>IF(ISBLANK(LitRev!BW86),".",LitRev!BW86)</f>
        <v>.</v>
      </c>
      <c r="BX86" s="25" t="str">
        <f>IF(ISBLANK(LitRev!BX86),".",LitRev!BX86)</f>
        <v>.</v>
      </c>
      <c r="BY86" s="25" t="str">
        <f>IF(ISBLANK(LitRev!BY86),".",LitRev!BY86)</f>
        <v>.</v>
      </c>
      <c r="BZ86" s="25" t="str">
        <f>IF(ISBLANK(LitRev!BZ86),".",LitRev!BZ86)</f>
        <v>.</v>
      </c>
      <c r="CA86" s="25" t="str">
        <f>IF(ISBLANK(LitRev!CA86),".",LitRev!CA86)</f>
        <v>.</v>
      </c>
      <c r="CB86" s="25" t="str">
        <f>IF(ISBLANK(LitRev!CB86),".",LitRev!CB86)</f>
        <v>.</v>
      </c>
      <c r="CC86" s="25" t="str">
        <f>IF(ISBLANK(LitRev!CC86),".",LitRev!CC86)</f>
        <v>.</v>
      </c>
      <c r="CD86" s="25" t="str">
        <f>IF(ISBLANK(LitRev!CD86),".",LitRev!CD86)</f>
        <v>.</v>
      </c>
      <c r="CE86" s="25" t="str">
        <f>IF(ISBLANK(LitRev!CE86),".",LitRev!CE86)</f>
        <v>.</v>
      </c>
      <c r="CF86" s="25" t="str">
        <f>IF(ISBLANK(LitRev!CF86),".",LitRev!CF86)</f>
        <v>.</v>
      </c>
      <c r="CG86" s="25" t="str">
        <f>IF(ISBLANK(LitRev!CG86),".",LitRev!CG86)</f>
        <v>.</v>
      </c>
      <c r="CH86" s="25" t="str">
        <f>IF(ISBLANK(LitRev!CH86),".",LitRev!CH86)</f>
        <v>.</v>
      </c>
      <c r="CI86" s="25" t="str">
        <f>IF(ISBLANK(LitRev!CI86),".",LitRev!CI86)</f>
        <v>.</v>
      </c>
      <c r="CJ86" s="25" t="str">
        <f>IF(ISBLANK(LitRev!CJ86),".",LitRev!CJ86)</f>
        <v>.</v>
      </c>
      <c r="CK86" s="25" t="str">
        <f>IF(ISBLANK(LitRev!CK86),".",LitRev!CK86)</f>
        <v>.</v>
      </c>
      <c r="CL86" s="25" t="str">
        <f>IF(ISBLANK(LitRev!CL86),".",LitRev!CL86)</f>
        <v>.</v>
      </c>
      <c r="CM86" s="25" t="str">
        <f>IF(ISBLANK(LitRev!CM86),".",LitRev!CM86)</f>
        <v>.</v>
      </c>
      <c r="CN86" s="25" t="str">
        <f>IF(ISBLANK(LitRev!CN86),".",LitRev!CN86)</f>
        <v>.</v>
      </c>
      <c r="CO86" s="25" t="str">
        <f>IF(ISBLANK(LitRev!CO86),".",LitRev!CO86)</f>
        <v>.</v>
      </c>
      <c r="CP86" s="25" t="str">
        <f>IF(ISBLANK(LitRev!CP86),".",LitRev!CP86)</f>
        <v>.</v>
      </c>
      <c r="CQ86" s="25" t="str">
        <f>IF(ISBLANK(LitRev!CQ86),".",LitRev!CQ86)</f>
        <v>.</v>
      </c>
      <c r="CR86" s="25" t="str">
        <f>IF(ISBLANK(LitRev!CR86),".",LitRev!CR86)</f>
        <v>.</v>
      </c>
      <c r="CS86" s="25" t="str">
        <f>IF(ISBLANK(LitRev!CS86),".",LitRev!CS86)</f>
        <v>.</v>
      </c>
      <c r="CT86" s="25" t="str">
        <f>IF(ISBLANK(LitRev!CT86),".",LitRev!CT86)</f>
        <v>.</v>
      </c>
      <c r="CU86" s="25" t="str">
        <f>IF(ISBLANK(LitRev!CU86),".",LitRev!CU86)</f>
        <v>.</v>
      </c>
      <c r="CV86" s="25" t="str">
        <f>IF(ISBLANK(LitRev!CV86),".",LitRev!CV86)</f>
        <v>.</v>
      </c>
      <c r="CW86" s="25" t="str">
        <f>IF(ISBLANK(LitRev!CW86),".",LitRev!CW86)</f>
        <v>.</v>
      </c>
      <c r="CX86" s="25" t="str">
        <f>IF(ISBLANK(LitRev!CX86),".",LitRev!CX86)</f>
        <v>.</v>
      </c>
      <c r="CY86" s="25" t="str">
        <f>IF(ISBLANK(LitRev!CY86),".",LitRev!CY86)</f>
        <v>.</v>
      </c>
      <c r="CZ86" s="25" t="str">
        <f>IF(ISBLANK(LitRev!CZ86),".",LitRev!CZ86)</f>
        <v>.</v>
      </c>
      <c r="DA86" s="25" t="str">
        <f>IF(ISBLANK(LitRev!DA86),".",LitRev!DA86)</f>
        <v>.</v>
      </c>
      <c r="DB86" s="25" t="str">
        <f>IF(ISBLANK(LitRev!DB86),".",LitRev!DB86)</f>
        <v>.</v>
      </c>
      <c r="DC86" s="25" t="str">
        <f>IF(ISBLANK(LitRev!DC86),".",LitRev!DC86)</f>
        <v>.</v>
      </c>
      <c r="DD86" s="25" t="str">
        <f>IF(ISBLANK(LitRev!DD86),".",LitRev!DD86)</f>
        <v>.</v>
      </c>
      <c r="DE86" s="25" t="str">
        <f>IF(ISBLANK(LitRev!DE86),".",LitRev!DE86)</f>
        <v>.</v>
      </c>
      <c r="DF86" s="25" t="str">
        <f>IF(ISBLANK(LitRev!DF86),".",LitRev!DF86)</f>
        <v>.</v>
      </c>
      <c r="DG86" s="25" t="str">
        <f>IF(ISBLANK(LitRev!DG86),".",LitRev!DG86)</f>
        <v>.</v>
      </c>
      <c r="DH86" s="25" t="str">
        <f>IF(ISBLANK(LitRev!DH86),".",LitRev!DH86)</f>
        <v>.</v>
      </c>
      <c r="DI86" s="25" t="str">
        <f>IF(ISBLANK(LitRev!DI86),".",LitRev!DI86)</f>
        <v>.</v>
      </c>
      <c r="DJ86" s="25" t="str">
        <f>IF(ISBLANK(LitRev!DJ86),".",LitRev!DJ86)</f>
        <v>.</v>
      </c>
      <c r="DK86" s="25" t="str">
        <f>IF(ISBLANK(LitRev!DK86),".",LitRev!DK86)</f>
        <v>.</v>
      </c>
      <c r="DL86" s="25" t="str">
        <f>IF(ISBLANK(LitRev!DL86),".",LitRev!DL86)</f>
        <v>.</v>
      </c>
      <c r="DM86" s="25" t="str">
        <f>IF(ISBLANK(LitRev!DM86),".",LitRev!DM86)</f>
        <v>.</v>
      </c>
      <c r="DN86" s="25" t="str">
        <f>IF(ISBLANK(LitRev!DN86),".",LitRev!DN86)</f>
        <v>.</v>
      </c>
      <c r="DO86" s="25" t="str">
        <f>IF(ISBLANK(LitRev!DO86),".",LitRev!DO86)</f>
        <v>.</v>
      </c>
      <c r="DP86" s="25" t="str">
        <f>IF(ISBLANK(LitRev!DP86),".",LitRev!DP86)</f>
        <v>.</v>
      </c>
      <c r="DQ86" s="25" t="str">
        <f>IF(ISBLANK(LitRev!DQ86),".",LitRev!DQ86)</f>
        <v>.</v>
      </c>
      <c r="DR86" s="25" t="str">
        <f>IF(ISBLANK(LitRev!DR86),".",LitRev!DR86)</f>
        <v>.</v>
      </c>
      <c r="DS86" s="25" t="str">
        <f>IF(ISBLANK(LitRev!DS86),".",LitRev!DS86)</f>
        <v>.</v>
      </c>
      <c r="DT86" s="25" t="str">
        <f>IF(ISBLANK(LitRev!DT86),".",LitRev!DT86)</f>
        <v>.</v>
      </c>
      <c r="DU86" s="25" t="str">
        <f>IF(ISBLANK(LitRev!DU86),".",LitRev!DU86)</f>
        <v>.</v>
      </c>
      <c r="DV86" s="25" t="str">
        <f>IF(ISBLANK(LitRev!DV86),".",LitRev!DV86)</f>
        <v>.</v>
      </c>
      <c r="DW86" s="25" t="str">
        <f>IF(ISBLANK(LitRev!DW86),".",LitRev!DW86)</f>
        <v>.</v>
      </c>
      <c r="DX86" s="25" t="str">
        <f>IF(ISBLANK(LitRev!DX86),".",LitRev!DX86)</f>
        <v>.</v>
      </c>
      <c r="DY86" s="25" t="str">
        <f>IF(ISBLANK(LitRev!DY86),".",LitRev!DY86)</f>
        <v>.</v>
      </c>
      <c r="DZ86" s="25" t="str">
        <f>IF(ISBLANK(LitRev!DZ86),".",LitRev!DZ86)</f>
        <v>.</v>
      </c>
      <c r="EA86" s="25" t="str">
        <f>IF(ISBLANK(LitRev!EA86),".",LitRev!EA86)</f>
        <v>.</v>
      </c>
      <c r="EB86" s="25" t="str">
        <f>IF(ISBLANK(LitRev!EB86),".",LitRev!EB86)</f>
        <v>.</v>
      </c>
      <c r="EC86" s="25" t="str">
        <f>IF(ISBLANK(LitRev!EC86),".",LitRev!EC86)</f>
        <v>.</v>
      </c>
      <c r="ED86" s="25" t="str">
        <f>IF(ISBLANK(LitRev!ED86),".",LitRev!ED86)</f>
        <v>.</v>
      </c>
      <c r="EE86" s="25" t="str">
        <f>IF(ISBLANK(LitRev!EE86),".",LitRev!EE86)</f>
        <v>.</v>
      </c>
      <c r="EF86" s="25" t="str">
        <f>IF(ISBLANK(LitRev!EF86),".",LitRev!EF86)</f>
        <v>.</v>
      </c>
      <c r="EG86" s="25" t="str">
        <f>IF(ISBLANK(LitRev!EG86),".",LitRev!EG86)</f>
        <v>.</v>
      </c>
      <c r="EH86" s="25" t="str">
        <f>IF(ISBLANK(LitRev!EH86),".",LitRev!EH86)</f>
        <v>.</v>
      </c>
      <c r="EI86" s="25" t="str">
        <f>IF(ISBLANK(LitRev!EI86),".",LitRev!EI86)</f>
        <v>.</v>
      </c>
      <c r="EJ86" s="25" t="str">
        <f>IF(ISBLANK(LitRev!EJ86),".",LitRev!EJ86)</f>
        <v>.</v>
      </c>
      <c r="EK86" s="25" t="str">
        <f>IF(ISBLANK(LitRev!EK86),".",LitRev!EK86)</f>
        <v>.</v>
      </c>
      <c r="EL86" s="25" t="str">
        <f>IF(ISBLANK(LitRev!EL86),".",LitRev!EL86)</f>
        <v>.</v>
      </c>
      <c r="EM86" s="25" t="str">
        <f>IF(ISBLANK(LitRev!EM86),".",LitRev!EM86)</f>
        <v>.</v>
      </c>
      <c r="EN86" s="25" t="str">
        <f>IF(ISBLANK(LitRev!EN86),".",LitRev!EN86)</f>
        <v>.</v>
      </c>
      <c r="EO86" s="25" t="str">
        <f>IF(ISBLANK(LitRev!EO86),".",LitRev!EO86)</f>
        <v>.</v>
      </c>
      <c r="EP86" s="25" t="str">
        <f>IF(ISBLANK(LitRev!EP86),".",LitRev!EP86)</f>
        <v>.</v>
      </c>
      <c r="EQ86" s="25" t="str">
        <f>IF(ISBLANK(LitRev!EQ86),".",LitRev!EQ86)</f>
        <v>.</v>
      </c>
      <c r="ER86" s="25" t="str">
        <f>IF(ISBLANK(LitRev!ER86),".",LitRev!ER86)</f>
        <v>.</v>
      </c>
      <c r="ES86" s="25" t="str">
        <f>IF(ISBLANK(LitRev!ES86),".",LitRev!ES86)</f>
        <v>.</v>
      </c>
      <c r="ET86" s="25" t="str">
        <f>IF(ISBLANK(LitRev!ET86),".",LitRev!ET86)</f>
        <v>.</v>
      </c>
      <c r="EU86" s="25" t="str">
        <f>IF(ISBLANK(LitRev!EU86),".",LitRev!EU86)</f>
        <v>.</v>
      </c>
      <c r="EV86" s="25" t="str">
        <f>IF(ISBLANK(LitRev!EV86),".",LitRev!EV86)</f>
        <v>.</v>
      </c>
      <c r="EW86" s="25" t="str">
        <f>IF(ISBLANK(LitRev!EW86),".",LitRev!EW86)</f>
        <v>.</v>
      </c>
      <c r="EX86" s="25" t="str">
        <f>IF(ISBLANK(LitRev!EX86),".",LitRev!EX86)</f>
        <v>.</v>
      </c>
      <c r="EY86" s="25" t="str">
        <f>IF(ISBLANK(LitRev!EY86),".",LitRev!EY86)</f>
        <v>.</v>
      </c>
      <c r="EZ86" s="25" t="str">
        <f>IF(ISBLANK(LitRev!EZ86),".",LitRev!EZ86)</f>
        <v>.</v>
      </c>
      <c r="FA86" s="25" t="str">
        <f>IF(ISBLANK(LitRev!FA86),".",LitRev!FA86)</f>
        <v>.</v>
      </c>
      <c r="FB86" s="25" t="str">
        <f>IF(ISBLANK(LitRev!FB86),".",LitRev!FB86)</f>
        <v>.</v>
      </c>
      <c r="FC86" s="25" t="str">
        <f>IF(ISBLANK(LitRev!FC86),".",LitRev!FC86)</f>
        <v>.</v>
      </c>
      <c r="FD86" s="25" t="str">
        <f>IF(ISBLANK(LitRev!FD86),".",LitRev!FD86)</f>
        <v>.</v>
      </c>
      <c r="FE86" s="25" t="str">
        <f>IF(ISBLANK(LitRev!FE86),".",LitRev!FE86)</f>
        <v>.</v>
      </c>
      <c r="FF86" s="25" t="str">
        <f>IF(ISBLANK(LitRev!FF86),".",LitRev!FF86)</f>
        <v>.</v>
      </c>
      <c r="FG86" s="25" t="str">
        <f>IF(ISBLANK(LitRev!FG86),".",LitRev!FG86)</f>
        <v>.</v>
      </c>
      <c r="FH86" s="25" t="str">
        <f>IF(ISBLANK(LitRev!FH86),".",LitRev!FH86)</f>
        <v>.</v>
      </c>
      <c r="FI86" s="25" t="str">
        <f>IF(ISBLANK(LitRev!FI86),".",LitRev!FI86)</f>
        <v>.</v>
      </c>
      <c r="FJ86" s="25" t="str">
        <f>IF(ISBLANK(LitRev!FJ86),".",LitRev!FJ86)</f>
        <v>.</v>
      </c>
      <c r="FK86" s="25" t="str">
        <f>IF(ISBLANK(LitRev!FK86),".",LitRev!FK86)</f>
        <v>.</v>
      </c>
      <c r="FL86" s="25" t="str">
        <f>IF(ISBLANK(LitRev!FL86),".",LitRev!FL86)</f>
        <v>.</v>
      </c>
      <c r="FM86" s="25" t="str">
        <f>IF(ISBLANK(LitRev!FM86),".",LitRev!FM86)</f>
        <v>.</v>
      </c>
      <c r="FN86" s="25" t="str">
        <f>IF(ISBLANK(LitRev!FN86),".",LitRev!FN86)</f>
        <v>.</v>
      </c>
      <c r="FO86" s="25" t="str">
        <f>IF(ISBLANK(LitRev!FO86),".",LitRev!FO86)</f>
        <v>.</v>
      </c>
      <c r="FP86" s="25" t="str">
        <f>IF(ISBLANK(LitRev!FP86),".",LitRev!FP86)</f>
        <v>.</v>
      </c>
      <c r="FQ86" s="25" t="str">
        <f>IF(ISBLANK(LitRev!FQ86),".",LitRev!FQ86)</f>
        <v>.</v>
      </c>
      <c r="FR86" s="25" t="str">
        <f>IF(ISBLANK(LitRev!FR86),".",LitRev!FR86)</f>
        <v>.</v>
      </c>
      <c r="FS86" s="25" t="str">
        <f>IF(ISBLANK(LitRev!FS86),".",LitRev!FS86)</f>
        <v>.</v>
      </c>
      <c r="FT86" s="25" t="str">
        <f>IF(ISBLANK(LitRev!FT86),".",LitRev!FT86)</f>
        <v>.</v>
      </c>
      <c r="FU86" s="25" t="str">
        <f>IF(ISBLANK(LitRev!FU86),".",LitRev!FU86)</f>
        <v>.</v>
      </c>
      <c r="FV86" s="25" t="str">
        <f>IF(ISBLANK(LitRev!FV86),".",LitRev!FV86)</f>
        <v>.</v>
      </c>
      <c r="FW86" s="25" t="str">
        <f>IF(ISBLANK(LitRev!FW86),".",LitRev!FW86)</f>
        <v>.</v>
      </c>
      <c r="FX86" s="25" t="str">
        <f>IF(ISBLANK(LitRev!FX86),".",LitRev!FX86)</f>
        <v>.</v>
      </c>
      <c r="FY86" s="25" t="str">
        <f>IF(ISBLANK(LitRev!FY86),".",LitRev!FY86)</f>
        <v>.</v>
      </c>
      <c r="FZ86" s="25" t="str">
        <f>IF(ISBLANK(LitRev!FZ86),".",LitRev!FZ86)</f>
        <v>.</v>
      </c>
      <c r="GA86" s="25" t="str">
        <f>IF(ISBLANK(LitRev!GA86),".",LitRev!GA86)</f>
        <v>.</v>
      </c>
      <c r="GB86" s="25" t="str">
        <f>IF(ISBLANK(LitRev!GB86),".",LitRev!GB86)</f>
        <v>.</v>
      </c>
      <c r="GC86" s="25" t="str">
        <f>IF(ISBLANK(LitRev!GC86),".",LitRev!GC86)</f>
        <v>.</v>
      </c>
      <c r="GD86" s="25" t="str">
        <f>IF(ISBLANK(LitRev!GD86),".",LitRev!GD86)</f>
        <v>.</v>
      </c>
      <c r="GE86" s="25" t="str">
        <f>IF(ISBLANK(LitRev!GE86),".",LitRev!GE86)</f>
        <v>.</v>
      </c>
      <c r="GF86" s="25" t="str">
        <f>IF(ISBLANK(LitRev!GF86),".",LitRev!GF86)</f>
        <v>.</v>
      </c>
      <c r="GG86" s="25" t="str">
        <f>IF(ISBLANK(LitRev!GG86),".",LitRev!GG86)</f>
        <v>.</v>
      </c>
      <c r="GH86" s="25" t="str">
        <f>IF(ISBLANK(LitRev!GH86),".",LitRev!GH86)</f>
        <v>.</v>
      </c>
      <c r="GI86" s="25" t="str">
        <f>IF(ISBLANK(LitRev!GI86),".",LitRev!GI86)</f>
        <v>.</v>
      </c>
      <c r="GJ86" s="25" t="str">
        <f>IF(ISBLANK(LitRev!GJ86),".",LitRev!GJ86)</f>
        <v>.</v>
      </c>
      <c r="GK86" s="25" t="str">
        <f>IF(ISBLANK(LitRev!GK86),".",LitRev!GK86)</f>
        <v>.</v>
      </c>
      <c r="GL86" s="25" t="str">
        <f>IF(ISBLANK(LitRev!GL86),".",LitRev!GL86)</f>
        <v>.</v>
      </c>
      <c r="GM86" s="25" t="str">
        <f>IF(ISBLANK(LitRev!GM86),".",LitRev!GM86)</f>
        <v>.</v>
      </c>
      <c r="GN86" s="25" t="str">
        <f>IF(ISBLANK(LitRev!GN86),".",LitRev!GN86)</f>
        <v>.</v>
      </c>
      <c r="GO86" s="25" t="str">
        <f>IF(ISBLANK(LitRev!GO86),".",LitRev!GO86)</f>
        <v>.</v>
      </c>
      <c r="GP86" s="25" t="str">
        <f>IF(ISBLANK(LitRev!GP86),".",LitRev!GP86)</f>
        <v>.</v>
      </c>
      <c r="GQ86" s="25" t="str">
        <f>IF(ISBLANK(LitRev!GQ86),".",LitRev!GQ86)</f>
        <v>.</v>
      </c>
      <c r="GR86" s="25" t="str">
        <f>IF(ISBLANK(LitRev!GR86),".",LitRev!GR86)</f>
        <v>.</v>
      </c>
      <c r="GS86" s="25" t="str">
        <f>IF(ISBLANK(LitRev!GS86),".",LitRev!GS86)</f>
        <v>.</v>
      </c>
      <c r="GT86" s="25" t="str">
        <f>IF(ISBLANK(LitRev!GT86),".",LitRev!GT86)</f>
        <v>.</v>
      </c>
      <c r="GU86" s="25" t="str">
        <f>IF(ISBLANK(LitRev!GU86),".",LitRev!GU86)</f>
        <v>.</v>
      </c>
      <c r="GV86" s="25" t="str">
        <f>IF(ISBLANK(LitRev!GV86),".",LitRev!GV86)</f>
        <v>.</v>
      </c>
      <c r="GW86" s="25" t="str">
        <f>IF(ISBLANK(LitRev!GW86),".",LitRev!GW86)</f>
        <v>.</v>
      </c>
      <c r="GX86" s="25" t="str">
        <f>IF(ISBLANK(LitRev!GX86),".",LitRev!GX86)</f>
        <v>.</v>
      </c>
      <c r="GY86" s="25" t="str">
        <f>IF(ISBLANK(LitRev!GY86),".",LitRev!GY86)</f>
        <v>.</v>
      </c>
      <c r="GZ86" s="25" t="str">
        <f>IF(ISBLANK(LitRev!GZ86),".",LitRev!GZ86)</f>
        <v>.</v>
      </c>
      <c r="HA86" s="25" t="str">
        <f>IF(ISBLANK(LitRev!HA86),".",LitRev!HA86)</f>
        <v>.</v>
      </c>
      <c r="HB86" s="25" t="str">
        <f>IF(ISBLANK(LitRev!HB86),".",LitRev!HB86)</f>
        <v>.</v>
      </c>
      <c r="HC86" s="25" t="str">
        <f>IF(ISBLANK(LitRev!HC86),".",LitRev!HC86)</f>
        <v>.</v>
      </c>
      <c r="HD86" s="25" t="str">
        <f>IF(ISBLANK(LitRev!HD86),".",LitRev!HD86)</f>
        <v>.</v>
      </c>
      <c r="HE86" s="25" t="str">
        <f>IF(ISBLANK(LitRev!HE86),".",LitRev!HE86)</f>
        <v>.</v>
      </c>
      <c r="HF86" s="25" t="str">
        <f>IF(ISBLANK(LitRev!HF86),".",LitRev!HF86)</f>
        <v>.</v>
      </c>
      <c r="HG86" s="25" t="str">
        <f>IF(ISBLANK(LitRev!HG86),".",LitRev!HG86)</f>
        <v>.</v>
      </c>
      <c r="HH86" s="25" t="str">
        <f>IF(ISBLANK(LitRev!HH86),".",LitRev!HH86)</f>
        <v>.</v>
      </c>
      <c r="HI86" s="25" t="str">
        <f>IF(ISBLANK(LitRev!HI86),".",LitRev!HI86)</f>
        <v>.</v>
      </c>
      <c r="HJ86" s="25" t="str">
        <f>IF(ISBLANK(LitRev!HJ86),".",LitRev!HJ86)</f>
        <v>.</v>
      </c>
      <c r="HK86" s="25" t="str">
        <f>IF(ISBLANK(LitRev!HK86),".",LitRev!HK86)</f>
        <v>.</v>
      </c>
      <c r="HL86" s="25" t="str">
        <f>IF(ISBLANK(LitRev!HL86),".",LitRev!HL86)</f>
        <v>.</v>
      </c>
      <c r="HM86" s="25" t="str">
        <f>IF(ISBLANK(LitRev!HM86),".",LitRev!HM86)</f>
        <v>.</v>
      </c>
      <c r="HN86" s="25" t="str">
        <f>IF(ISBLANK(LitRev!HN86),".",LitRev!HN86)</f>
        <v>.</v>
      </c>
      <c r="HO86" s="25" t="str">
        <f>IF(ISBLANK(LitRev!HO86),".",LitRev!HO86)</f>
        <v>.</v>
      </c>
      <c r="HP86" s="25" t="str">
        <f>IF(ISBLANK(LitRev!HP86),".",LitRev!HP86)</f>
        <v>.</v>
      </c>
      <c r="HQ86" s="25" t="str">
        <f>IF(ISBLANK(LitRev!HQ86),".",LitRev!HQ86)</f>
        <v>.</v>
      </c>
      <c r="HR86" s="25" t="str">
        <f>IF(ISBLANK(LitRev!HR86),".",LitRev!HR86)</f>
        <v>.</v>
      </c>
      <c r="HS86" s="25" t="str">
        <f>IF(ISBLANK(LitRev!HS86),".",LitRev!HS86)</f>
        <v>.</v>
      </c>
      <c r="HT86" s="25" t="str">
        <f>IF(ISBLANK(LitRev!HT86),".",LitRev!HT86)</f>
        <v>.</v>
      </c>
      <c r="HU86" s="25" t="str">
        <f>IF(ISBLANK(LitRev!HU86),".",LitRev!HU86)</f>
        <v>.</v>
      </c>
      <c r="HV86" s="25" t="str">
        <f>IF(ISBLANK(LitRev!HV86),".",LitRev!HV86)</f>
        <v>.</v>
      </c>
      <c r="HW86" s="25" t="str">
        <f>IF(ISBLANK(LitRev!HW86),".",LitRev!HW86)</f>
        <v>.</v>
      </c>
      <c r="HX86" s="25" t="str">
        <f>IF(ISBLANK(LitRev!HX86),".",LitRev!HX86)</f>
        <v>.</v>
      </c>
      <c r="HY86" s="25" t="str">
        <f>IF(ISBLANK(LitRev!HY86),".",LitRev!HY86)</f>
        <v>.</v>
      </c>
      <c r="HZ86" s="25" t="str">
        <f>IF(ISBLANK(LitRev!HZ86),".",LitRev!HZ86)</f>
        <v>.</v>
      </c>
      <c r="IA86" s="25" t="str">
        <f>IF(ISBLANK(LitRev!IA86),".",LitRev!IA86)</f>
        <v>.</v>
      </c>
      <c r="IB86" s="25" t="str">
        <f>IF(ISBLANK(LitRev!IB86),".",LitRev!IB86)</f>
        <v>.</v>
      </c>
      <c r="IC86" s="25" t="str">
        <f>IF(ISBLANK(LitRev!IC86),".",LitRev!IC86)</f>
        <v>.</v>
      </c>
      <c r="ID86" s="25" t="str">
        <f>IF(ISBLANK(LitRev!ID86),".",LitRev!ID86)</f>
        <v>.</v>
      </c>
      <c r="IE86" s="25" t="str">
        <f>IF(ISBLANK(LitRev!IE86),".",LitRev!IE86)</f>
        <v>.</v>
      </c>
      <c r="IF86" s="25" t="str">
        <f>IF(ISBLANK(LitRev!IF86),".",LitRev!IF86)</f>
        <v>.</v>
      </c>
      <c r="IG86" s="25" t="str">
        <f>IF(ISBLANK(LitRev!IG86),".",LitRev!IG86)</f>
        <v>.</v>
      </c>
      <c r="IH86" s="25" t="str">
        <f>IF(ISBLANK(LitRev!IH86),".",LitRev!IH86)</f>
        <v>.</v>
      </c>
      <c r="II86" s="25" t="str">
        <f>IF(ISBLANK(LitRev!II86),".",LitRev!II86)</f>
        <v>.</v>
      </c>
      <c r="IJ86" s="25" t="str">
        <f>IF(ISBLANK(LitRev!IJ86),".",LitRev!IJ86)</f>
        <v>.</v>
      </c>
      <c r="IK86" s="25" t="str">
        <f>IF(ISBLANK(LitRev!IK86),".",LitRev!IK86)</f>
        <v>.</v>
      </c>
      <c r="IL86" s="25" t="str">
        <f>IF(ISBLANK(LitRev!IL86),".",LitRev!IL86)</f>
        <v>.</v>
      </c>
      <c r="IM86" s="25" t="str">
        <f>IF(ISBLANK(LitRev!IM86),".",LitRev!IM86)</f>
        <v>.</v>
      </c>
      <c r="IN86" s="25" t="str">
        <f>IF(ISBLANK(LitRev!IN86),".",LitRev!IN86)</f>
        <v>.</v>
      </c>
      <c r="IO86" s="25" t="str">
        <f>IF(ISBLANK(LitRev!IO86),".",LitRev!IO86)</f>
        <v>.</v>
      </c>
      <c r="IP86" s="25" t="str">
        <f>IF(ISBLANK(LitRev!IP86),".",LitRev!IP86)</f>
        <v>.</v>
      </c>
      <c r="IQ86" s="25" t="str">
        <f>IF(ISBLANK(LitRev!IQ86),".",LitRev!IQ86)</f>
        <v>.</v>
      </c>
      <c r="IR86" s="25" t="str">
        <f>IF(ISBLANK(LitRev!IR86),".",LitRev!IR86)</f>
        <v>.</v>
      </c>
      <c r="IS86" s="25" t="str">
        <f>IF(ISBLANK(LitRev!IS86),".",LitRev!IS86)</f>
        <v>.</v>
      </c>
      <c r="IT86" s="25" t="str">
        <f>IF(ISBLANK(LitRev!IT86),".",LitRev!IT86)</f>
        <v>.</v>
      </c>
      <c r="IU86" s="25" t="str">
        <f>IF(ISBLANK(LitRev!IU86),".",LitRev!IU86)</f>
        <v>.</v>
      </c>
      <c r="IV86" s="25" t="str">
        <f>IF(ISBLANK(LitRev!IV86),".",LitRev!IV86)</f>
        <v>.</v>
      </c>
      <c r="IW86" s="25" t="str">
        <f>IF(ISBLANK(LitRev!IW86),".",LitRev!IW86)</f>
        <v>.</v>
      </c>
      <c r="IX86" s="25" t="str">
        <f>IF(ISBLANK(LitRev!IX86),".",LitRev!IX86)</f>
        <v>.</v>
      </c>
      <c r="IY86" s="25" t="str">
        <f>IF(ISBLANK(LitRev!IY86),".",LitRev!IY86)</f>
        <v>.</v>
      </c>
      <c r="IZ86" s="25" t="str">
        <f>IF(ISBLANK(LitRev!IZ86),".",LitRev!IZ86)</f>
        <v>.</v>
      </c>
      <c r="JA86" s="25" t="str">
        <f>IF(ISBLANK(LitRev!JA86),".",LitRev!JA86)</f>
        <v>.</v>
      </c>
      <c r="JB86" s="25" t="str">
        <f>IF(ISBLANK(LitRev!JB86),".",LitRev!JB86)</f>
        <v>.</v>
      </c>
      <c r="JC86" s="25" t="str">
        <f>IF(ISBLANK(LitRev!JC86),".",LitRev!JC86)</f>
        <v>.</v>
      </c>
      <c r="JD86" s="25" t="str">
        <f>IF(ISBLANK(LitRev!JD86),".",LitRev!JD86)</f>
        <v>.</v>
      </c>
      <c r="JE86" s="25" t="str">
        <f>IF(ISBLANK(LitRev!JE86),".",LitRev!JE86)</f>
        <v>.</v>
      </c>
      <c r="JF86" s="25" t="str">
        <f>IF(ISBLANK(LitRev!JF86),".",LitRev!JF86)</f>
        <v>.</v>
      </c>
      <c r="JG86" s="25" t="str">
        <f>IF(ISBLANK(LitRev!JG86),".",LitRev!JG86)</f>
        <v>.</v>
      </c>
      <c r="JH86" s="25" t="str">
        <f>IF(ISBLANK(LitRev!JH86),".",LitRev!JH86)</f>
        <v>.</v>
      </c>
      <c r="JI86" s="25" t="str">
        <f>IF(ISBLANK(LitRev!JI86),".",LitRev!JI86)</f>
        <v>.</v>
      </c>
      <c r="JJ86" s="25" t="str">
        <f>IF(ISBLANK(LitRev!JJ86),".",LitRev!JJ86)</f>
        <v>.</v>
      </c>
      <c r="JK86" s="25" t="str">
        <f>IF(ISBLANK(LitRev!JK86),".",LitRev!JK86)</f>
        <v>.</v>
      </c>
      <c r="JL86" s="25" t="str">
        <f>IF(ISBLANK(LitRev!JL86),".",LitRev!JL86)</f>
        <v>.</v>
      </c>
      <c r="JM86" s="25" t="str">
        <f>IF(ISBLANK(LitRev!JM86),".",LitRev!JM86)</f>
        <v>.</v>
      </c>
      <c r="JN86" s="25" t="str">
        <f>IF(ISBLANK(LitRev!JN86),".",LitRev!JN86)</f>
        <v>.</v>
      </c>
      <c r="JO86" s="25" t="str">
        <f>IF(ISBLANK(LitRev!JO86),".",LitRev!JO86)</f>
        <v>.</v>
      </c>
      <c r="JP86" s="25" t="str">
        <f>IF(ISBLANK(LitRev!JP86),".",LitRev!JP86)</f>
        <v>.</v>
      </c>
      <c r="JQ86" s="25" t="str">
        <f>IF(ISBLANK(LitRev!JQ86),".",LitRev!JQ86)</f>
        <v>.</v>
      </c>
      <c r="JR86" s="25" t="str">
        <f>IF(ISBLANK(LitRev!JR86),".",LitRev!JR86)</f>
        <v>.</v>
      </c>
      <c r="JS86" s="25" t="str">
        <f>IF(ISBLANK(LitRev!JS86),".",LitRev!JS86)</f>
        <v>.</v>
      </c>
      <c r="JT86" s="25" t="str">
        <f>IF(ISBLANK(LitRev!JT86),".",LitRev!JT86)</f>
        <v>.</v>
      </c>
      <c r="JU86" s="25" t="str">
        <f>IF(ISBLANK(LitRev!JU86),".",LitRev!JU86)</f>
        <v>.</v>
      </c>
      <c r="JV86" s="25" t="str">
        <f>IF(ISBLANK(LitRev!JV86),".",LitRev!JV86)</f>
        <v>.</v>
      </c>
      <c r="JW86" s="25" t="str">
        <f>IF(ISBLANK(LitRev!JW86),".",LitRev!JW86)</f>
        <v>.</v>
      </c>
      <c r="JX86" s="25" t="str">
        <f>IF(ISBLANK(LitRev!JX86),".",LitRev!JX86)</f>
        <v>.</v>
      </c>
      <c r="JY86" s="25" t="str">
        <f>IF(ISBLANK(LitRev!JY86),".",LitRev!JY86)</f>
        <v>.</v>
      </c>
      <c r="JZ86" s="25" t="str">
        <f>IF(ISBLANK(LitRev!JZ86),".",LitRev!JZ86)</f>
        <v>.</v>
      </c>
      <c r="KA86" s="25" t="str">
        <f>IF(ISBLANK(LitRev!KA86),".",LitRev!KA86)</f>
        <v>.</v>
      </c>
      <c r="KB86" s="25" t="str">
        <f>IF(ISBLANK(LitRev!KB86),".",LitRev!KB86)</f>
        <v>.</v>
      </c>
      <c r="KC86" s="25" t="str">
        <f>IF(ISBLANK(LitRev!KC86),".",LitRev!KC86)</f>
        <v>.</v>
      </c>
      <c r="KD86" s="25" t="str">
        <f>IF(ISBLANK(LitRev!KD86),".",LitRev!KD86)</f>
        <v>.</v>
      </c>
      <c r="KE86" s="25" t="str">
        <f>IF(ISBLANK(LitRev!KE86),".",LitRev!KE86)</f>
        <v>.</v>
      </c>
      <c r="KF86" s="25" t="str">
        <f>IF(ISBLANK(LitRev!KF86),".",LitRev!KF86)</f>
        <v>.</v>
      </c>
      <c r="KG86" s="25" t="str">
        <f>IF(ISBLANK(LitRev!KG86),".",LitRev!KG86)</f>
        <v>.</v>
      </c>
      <c r="KH86" s="25" t="str">
        <f>IF(ISBLANK(LitRev!KH86),".",LitRev!KH86)</f>
        <v>.</v>
      </c>
      <c r="KI86" s="25" t="str">
        <f>IF(ISBLANK(LitRev!KI86),".",LitRev!KI86)</f>
        <v>.</v>
      </c>
      <c r="KJ86" s="25" t="str">
        <f>IF(ISBLANK(LitRev!KJ86),".",LitRev!KJ86)</f>
        <v>.</v>
      </c>
      <c r="KK86" s="25" t="str">
        <f>IF(ISBLANK(LitRev!KK86),".",LitRev!KK86)</f>
        <v>.</v>
      </c>
      <c r="KL86" s="25" t="str">
        <f>IF(ISBLANK(LitRev!KL86),".",LitRev!KL86)</f>
        <v>.</v>
      </c>
      <c r="KM86" s="25" t="str">
        <f>IF(ISBLANK(LitRev!KM86),".",LitRev!KM86)</f>
        <v>.</v>
      </c>
      <c r="KN86" s="25" t="str">
        <f>IF(ISBLANK(LitRev!KN86),".",LitRev!KN86)</f>
        <v>.</v>
      </c>
      <c r="KO86" s="25" t="str">
        <f>IF(ISBLANK(LitRev!KO86),".",LitRev!KO86)</f>
        <v>.</v>
      </c>
      <c r="KP86" s="25" t="str">
        <f>IF(ISBLANK(LitRev!KP86),".",LitRev!KP86)</f>
        <v>.</v>
      </c>
      <c r="KQ86" s="25" t="str">
        <f>IF(ISBLANK(LitRev!KQ86),".",LitRev!KQ86)</f>
        <v>.</v>
      </c>
      <c r="KR86" s="25" t="str">
        <f>IF(ISBLANK(LitRev!KR86),".",LitRev!KR86)</f>
        <v>.</v>
      </c>
      <c r="KS86" s="25" t="str">
        <f>IF(ISBLANK(LitRev!KS86),".",LitRev!KS86)</f>
        <v>.</v>
      </c>
      <c r="KT86" s="25" t="str">
        <f>IF(ISBLANK(LitRev!KT86),".",LitRev!KT86)</f>
        <v>.</v>
      </c>
      <c r="KU86" s="25" t="str">
        <f>IF(ISBLANK(LitRev!KU86),".",LitRev!KU86)</f>
        <v>.</v>
      </c>
      <c r="KV86" s="25" t="str">
        <f>IF(ISBLANK(LitRev!KV86),".",LitRev!KV86)</f>
        <v>.</v>
      </c>
      <c r="KW86" s="25" t="str">
        <f>IF(ISBLANK(LitRev!KW86),".",LitRev!KW86)</f>
        <v>.</v>
      </c>
      <c r="KX86" s="25" t="str">
        <f>IF(ISBLANK(LitRev!KX86),".",LitRev!KX86)</f>
        <v>.</v>
      </c>
      <c r="KY86" s="25" t="str">
        <f>IF(ISBLANK(LitRev!KY86),".",LitRev!KY86)</f>
        <v>.</v>
      </c>
      <c r="KZ86" s="25" t="str">
        <f>IF(ISBLANK(LitRev!KZ86),".",LitRev!KZ86)</f>
        <v>.</v>
      </c>
      <c r="LA86" s="25" t="str">
        <f>IF(ISBLANK(LitRev!LA86),".",LitRev!LA86)</f>
        <v>.</v>
      </c>
      <c r="LB86" s="25" t="str">
        <f>IF(ISBLANK(LitRev!LB86),".",LitRev!LB86)</f>
        <v>.</v>
      </c>
      <c r="LC86" s="25" t="str">
        <f>IF(ISBLANK(LitRev!LC86),".",LitRev!LC86)</f>
        <v>.</v>
      </c>
      <c r="LD86" s="25" t="str">
        <f>IF(ISBLANK(LitRev!LD86),".",LitRev!LD86)</f>
        <v>.</v>
      </c>
      <c r="LE86" s="25" t="str">
        <f>IF(ISBLANK(LitRev!LE86),".",LitRev!LE86)</f>
        <v>.</v>
      </c>
      <c r="LF86" s="25" t="str">
        <f>IF(ISBLANK(LitRev!LF86),".",LitRev!LF86)</f>
        <v>.</v>
      </c>
      <c r="LG86" s="25" t="str">
        <f>IF(ISBLANK(LitRev!LG86),".",LitRev!LG86)</f>
        <v>.</v>
      </c>
      <c r="LH86" s="25" t="str">
        <f>IF(ISBLANK(LitRev!LH86),".",LitRev!LH86)</f>
        <v>.</v>
      </c>
      <c r="LI86" s="25" t="str">
        <f>IF(ISBLANK(LitRev!LI86),".",LitRev!LI86)</f>
        <v>.</v>
      </c>
      <c r="LJ86" s="25" t="str">
        <f>IF(ISBLANK(LitRev!LJ86),".",LitRev!LJ86)</f>
        <v>.</v>
      </c>
      <c r="LK86" s="25" t="str">
        <f>IF(ISBLANK(LitRev!LK86),".",LitRev!LK86)</f>
        <v>.</v>
      </c>
      <c r="LL86" s="25" t="str">
        <f>IF(ISBLANK(LitRev!LL86),".",LitRev!LL86)</f>
        <v>.</v>
      </c>
      <c r="LM86" s="25" t="str">
        <f>IF(ISBLANK(LitRev!LM86),".",LitRev!LM86)</f>
        <v>.</v>
      </c>
      <c r="LN86" s="25" t="str">
        <f>IF(ISBLANK(LitRev!LN86),".",LitRev!LN86)</f>
        <v>.</v>
      </c>
      <c r="LO86" s="25" t="str">
        <f>IF(ISBLANK(LitRev!LO86),".",LitRev!LO86)</f>
        <v>.</v>
      </c>
      <c r="LP86" s="25" t="str">
        <f>IF(ISBLANK(LitRev!LP86),".",LitRev!LP86)</f>
        <v>.</v>
      </c>
      <c r="LQ86" s="25" t="str">
        <f>IF(ISBLANK(LitRev!LQ86),".",LitRev!LQ86)</f>
        <v>.</v>
      </c>
      <c r="LR86" s="25" t="str">
        <f>IF(ISBLANK(LitRev!LR86),".",LitRev!LR86)</f>
        <v>.</v>
      </c>
      <c r="LS86" s="25" t="str">
        <f>IF(ISBLANK(LitRev!LS86),".",LitRev!LS86)</f>
        <v>.</v>
      </c>
      <c r="LT86" s="25" t="str">
        <f>IF(ISBLANK(LitRev!LT86),".",LitRev!LT86)</f>
        <v>.</v>
      </c>
      <c r="LU86" s="25" t="str">
        <f>IF(ISBLANK(LitRev!LU86),".",LitRev!LU86)</f>
        <v>.</v>
      </c>
      <c r="LV86" s="25" t="str">
        <f>IF(ISBLANK(LitRev!LV86),".",LitRev!LV86)</f>
        <v>.</v>
      </c>
      <c r="LW86" s="25" t="str">
        <f>IF(ISBLANK(LitRev!LW86),".",LitRev!LW86)</f>
        <v>.</v>
      </c>
      <c r="LX86" s="25" t="str">
        <f>IF(ISBLANK(LitRev!LX86),".",LitRev!LX86)</f>
        <v>.</v>
      </c>
      <c r="LY86" s="25" t="str">
        <f>IF(ISBLANK(LitRev!LY86),".",LitRev!LY86)</f>
        <v>.</v>
      </c>
      <c r="LZ86" s="25" t="str">
        <f>IF(ISBLANK(LitRev!LZ86),".",LitRev!LZ86)</f>
        <v>.</v>
      </c>
      <c r="MA86" s="25" t="str">
        <f>IF(ISBLANK(LitRev!MA86),".",LitRev!MA86)</f>
        <v>.</v>
      </c>
      <c r="MB86" s="25" t="str">
        <f>IF(ISBLANK(LitRev!MB86),".",LitRev!MB86)</f>
        <v>.</v>
      </c>
      <c r="MC86" s="25" t="str">
        <f>IF(ISBLANK(LitRev!MC86),".",LitRev!MC86)</f>
        <v>.</v>
      </c>
      <c r="MD86" s="25" t="str">
        <f>IF(ISBLANK(LitRev!MD86),".",LitRev!MD86)</f>
        <v>.</v>
      </c>
      <c r="ME86" s="25" t="str">
        <f>IF(ISBLANK(LitRev!ME86),".",LitRev!ME86)</f>
        <v>.</v>
      </c>
      <c r="MF86" s="25" t="str">
        <f>IF(ISBLANK(LitRev!MF86),".",LitRev!MF86)</f>
        <v>.</v>
      </c>
      <c r="MG86" s="25" t="str">
        <f>IF(ISBLANK(LitRev!MG86),".",LitRev!MG86)</f>
        <v>.</v>
      </c>
      <c r="MH86" s="25" t="str">
        <f>IF(ISBLANK(LitRev!MH86),".",LitRev!MH86)</f>
        <v>.</v>
      </c>
      <c r="MI86" s="25" t="str">
        <f>IF(ISBLANK(LitRev!MI86),".",LitRev!MI86)</f>
        <v>.</v>
      </c>
      <c r="MJ86" s="25" t="str">
        <f>IF(ISBLANK(LitRev!MJ86),".",LitRev!MJ86)</f>
        <v>.</v>
      </c>
      <c r="MK86" s="25" t="str">
        <f>IF(ISBLANK(LitRev!MK86),".",LitRev!MK86)</f>
        <v>.</v>
      </c>
      <c r="ML86" s="25" t="str">
        <f>IF(ISBLANK(LitRev!ML86),".",LitRev!ML86)</f>
        <v>.</v>
      </c>
      <c r="MM86" s="25" t="str">
        <f>IF(ISBLANK(LitRev!MM86),".",LitRev!MM86)</f>
        <v>.</v>
      </c>
      <c r="MN86" s="25" t="str">
        <f>IF(ISBLANK(LitRev!MN86),".",LitRev!MN86)</f>
        <v>.</v>
      </c>
      <c r="MO86" s="25" t="str">
        <f>IF(ISBLANK(LitRev!MO86),".",LitRev!MO86)</f>
        <v>.</v>
      </c>
      <c r="MP86" s="25" t="str">
        <f>IF(ISBLANK(LitRev!MP86),".",LitRev!MP86)</f>
        <v>.</v>
      </c>
      <c r="MQ86" s="25" t="str">
        <f>IF(ISBLANK(LitRev!MQ86),".",LitRev!MQ86)</f>
        <v>.</v>
      </c>
      <c r="MR86" s="25" t="str">
        <f>IF(ISBLANK(LitRev!MR86),".",LitRev!MR86)</f>
        <v>.</v>
      </c>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5"/>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5"/>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5"/>
      <c r="RK86" s="25"/>
      <c r="RL86" s="25"/>
      <c r="RM86" s="25"/>
      <c r="RN86" s="25"/>
      <c r="RO86" s="25"/>
    </row>
    <row r="87" spans="1:483" x14ac:dyDescent="0.25">
      <c r="A87" s="40" t="s">
        <v>44</v>
      </c>
      <c r="C87" s="25" t="str">
        <f>IF(ISBLANK(LitRev!C87),".",LitRev!C87)</f>
        <v>.</v>
      </c>
      <c r="D87" s="25" t="str">
        <f>IF(ISBLANK(LitRev!D87),".",LitRev!D87)</f>
        <v>.</v>
      </c>
      <c r="E87" s="25" t="str">
        <f>IF(ISBLANK(LitRev!E87),".",LitRev!E87)</f>
        <v>.</v>
      </c>
      <c r="F87" s="25" t="str">
        <f>IF(ISBLANK(LitRev!F87),".",LitRev!F87)</f>
        <v>.</v>
      </c>
      <c r="G87" s="25" t="str">
        <f>IF(ISBLANK(LitRev!G87),".",LitRev!G87)</f>
        <v>.</v>
      </c>
      <c r="H87" s="25" t="str">
        <f>IF(ISBLANK(LitRev!H87),".",LitRev!H87)</f>
        <v>.</v>
      </c>
      <c r="I87" s="25" t="str">
        <f>IF(ISBLANK(LitRev!I87),".",LitRev!I87)</f>
        <v>.</v>
      </c>
      <c r="J87" s="25" t="str">
        <f>IF(ISBLANK(LitRev!J87),".",LitRev!J87)</f>
        <v>.</v>
      </c>
      <c r="K87" s="25" t="str">
        <f>IF(ISBLANK(LitRev!K87),".",LitRev!K87)</f>
        <v>.</v>
      </c>
      <c r="L87" s="25" t="str">
        <f>IF(ISBLANK(LitRev!L87),".",LitRev!L87)</f>
        <v>.</v>
      </c>
      <c r="M87" s="25" t="str">
        <f>IF(ISBLANK(LitRev!M87),".",LitRev!M87)</f>
        <v>.</v>
      </c>
      <c r="N87" s="25" t="str">
        <f>IF(ISBLANK(LitRev!N87),".",LitRev!N87)</f>
        <v>.</v>
      </c>
      <c r="O87" s="25" t="str">
        <f>IF(ISBLANK(LitRev!O87),".",LitRev!O87)</f>
        <v>.</v>
      </c>
      <c r="P87" s="25" t="str">
        <f>IF(ISBLANK(LitRev!P87),".",LitRev!P87)</f>
        <v>.</v>
      </c>
      <c r="Q87" s="25" t="str">
        <f>IF(ISBLANK(LitRev!Q87),".",LitRev!Q87)</f>
        <v>.</v>
      </c>
      <c r="R87" s="25" t="str">
        <f>IF(ISBLANK(LitRev!R87),".",LitRev!R87)</f>
        <v>.</v>
      </c>
      <c r="S87" s="25" t="str">
        <f>IF(ISBLANK(LitRev!S87),".",LitRev!S87)</f>
        <v>.</v>
      </c>
      <c r="T87" s="25" t="str">
        <f>IF(ISBLANK(LitRev!T87),".",LitRev!T87)</f>
        <v>.</v>
      </c>
      <c r="U87" s="25" t="str">
        <f>IF(ISBLANK(LitRev!U87),".",LitRev!U87)</f>
        <v>.</v>
      </c>
      <c r="V87" s="25" t="str">
        <f>IF(ISBLANK(LitRev!V87),".",LitRev!V87)</f>
        <v>.</v>
      </c>
      <c r="W87" s="25" t="str">
        <f>IF(ISBLANK(LitRev!W87),".",LitRev!W87)</f>
        <v>.</v>
      </c>
      <c r="X87" s="25" t="str">
        <f>IF(ISBLANK(LitRev!X87),".",LitRev!X87)</f>
        <v>.</v>
      </c>
      <c r="Y87" s="25" t="str">
        <f>IF(ISBLANK(LitRev!Y87),".",LitRev!Y87)</f>
        <v>.</v>
      </c>
      <c r="Z87" s="25" t="str">
        <f>IF(ISBLANK(LitRev!Z87),".",LitRev!Z87)</f>
        <v>.</v>
      </c>
      <c r="AA87" s="25" t="str">
        <f>IF(ISBLANK(LitRev!AA87),".",LitRev!AA87)</f>
        <v>.</v>
      </c>
      <c r="AB87" s="25" t="str">
        <f>IF(ISBLANK(LitRev!AB87),".",LitRev!AB87)</f>
        <v>.</v>
      </c>
      <c r="AC87" s="25" t="str">
        <f>IF(ISBLANK(LitRev!AC87),".",LitRev!AC87)</f>
        <v>.</v>
      </c>
      <c r="AD87" s="25" t="str">
        <f>IF(ISBLANK(LitRev!AD87),".",LitRev!AD87)</f>
        <v>.</v>
      </c>
      <c r="AE87" s="25" t="str">
        <f>IF(ISBLANK(LitRev!AE87),".",LitRev!AE87)</f>
        <v>.</v>
      </c>
      <c r="AF87" s="25" t="str">
        <f>IF(ISBLANK(LitRev!AF87),".",LitRev!AF87)</f>
        <v>.</v>
      </c>
      <c r="AG87" s="25" t="str">
        <f>IF(ISBLANK(LitRev!AG87),".",LitRev!AG87)</f>
        <v>.</v>
      </c>
      <c r="AH87" s="25" t="str">
        <f>IF(ISBLANK(LitRev!AH87),".",LitRev!AH87)</f>
        <v>.</v>
      </c>
      <c r="AI87" s="25" t="str">
        <f>IF(ISBLANK(LitRev!AI87),".",LitRev!AI87)</f>
        <v>.</v>
      </c>
      <c r="AJ87" s="25" t="str">
        <f>IF(ISBLANK(LitRev!AJ87),".",LitRev!AJ87)</f>
        <v>.</v>
      </c>
      <c r="AK87" s="25" t="str">
        <f>IF(ISBLANK(LitRev!AK87),".",LitRev!AK87)</f>
        <v>.</v>
      </c>
      <c r="AL87" s="25" t="str">
        <f>IF(ISBLANK(LitRev!AL87),".",LitRev!AL87)</f>
        <v>.</v>
      </c>
      <c r="AM87" s="25" t="str">
        <f>IF(ISBLANK(LitRev!AM87),".",LitRev!AM87)</f>
        <v>.</v>
      </c>
      <c r="AN87" s="25" t="str">
        <f>IF(ISBLANK(LitRev!AN87),".",LitRev!AN87)</f>
        <v>.</v>
      </c>
      <c r="AO87" s="25" t="str">
        <f>IF(ISBLANK(LitRev!AO87),".",LitRev!AO87)</f>
        <v>.</v>
      </c>
      <c r="AP87" s="25" t="str">
        <f>IF(ISBLANK(LitRev!AP87),".",LitRev!AP87)</f>
        <v>.</v>
      </c>
      <c r="AQ87" s="25" t="str">
        <f>IF(ISBLANK(LitRev!AQ87),".",LitRev!AQ87)</f>
        <v>.</v>
      </c>
      <c r="AR87" s="25" t="str">
        <f>IF(ISBLANK(LitRev!AR87),".",LitRev!AR87)</f>
        <v>.</v>
      </c>
      <c r="AS87" s="25" t="str">
        <f>IF(ISBLANK(LitRev!AS87),".",LitRev!AS87)</f>
        <v>.</v>
      </c>
      <c r="AT87" s="25" t="str">
        <f>IF(ISBLANK(LitRev!AT87),".",LitRev!AT87)</f>
        <v>.</v>
      </c>
      <c r="AU87" s="25" t="str">
        <f>IF(ISBLANK(LitRev!AU87),".",LitRev!AU87)</f>
        <v>.</v>
      </c>
      <c r="AV87" s="25" t="str">
        <f>IF(ISBLANK(LitRev!AV87),".",LitRev!AV87)</f>
        <v>.</v>
      </c>
      <c r="AW87" s="25" t="str">
        <f>IF(ISBLANK(LitRev!AW87),".",LitRev!AW87)</f>
        <v>.</v>
      </c>
      <c r="AX87" s="25" t="str">
        <f>IF(ISBLANK(LitRev!AX87),".",LitRev!AX87)</f>
        <v>.</v>
      </c>
      <c r="AY87" s="25" t="str">
        <f>IF(ISBLANK(LitRev!AY87),".",LitRev!AY87)</f>
        <v>.</v>
      </c>
      <c r="AZ87" s="25" t="str">
        <f>IF(ISBLANK(LitRev!AZ87),".",LitRev!AZ87)</f>
        <v>.</v>
      </c>
      <c r="BA87" s="25" t="str">
        <f>IF(ISBLANK(LitRev!BA87),".",LitRev!BA87)</f>
        <v>.</v>
      </c>
      <c r="BB87" s="25" t="str">
        <f>IF(ISBLANK(LitRev!BB87),".",LitRev!BB87)</f>
        <v>.</v>
      </c>
      <c r="BC87" s="25" t="str">
        <f>IF(ISBLANK(LitRev!BC87),".",LitRev!BC87)</f>
        <v>.</v>
      </c>
      <c r="BD87" s="25" t="str">
        <f>IF(ISBLANK(LitRev!BD87),".",LitRev!BD87)</f>
        <v>.</v>
      </c>
      <c r="BE87" s="25" t="str">
        <f>IF(ISBLANK(LitRev!BE87),".",LitRev!BE87)</f>
        <v>.</v>
      </c>
      <c r="BF87" s="25" t="str">
        <f>IF(ISBLANK(LitRev!BF87),".",LitRev!BF87)</f>
        <v>.</v>
      </c>
      <c r="BG87" s="25" t="str">
        <f>IF(ISBLANK(LitRev!BG87),".",LitRev!BG87)</f>
        <v>.</v>
      </c>
      <c r="BH87" s="25" t="str">
        <f>IF(ISBLANK(LitRev!BH87),".",LitRev!BH87)</f>
        <v>.</v>
      </c>
      <c r="BI87" s="25" t="str">
        <f>IF(ISBLANK(LitRev!BI87),".",LitRev!BI87)</f>
        <v>.</v>
      </c>
      <c r="BJ87" s="25" t="str">
        <f>IF(ISBLANK(LitRev!BJ87),".",LitRev!BJ87)</f>
        <v>.</v>
      </c>
      <c r="BK87" s="25" t="str">
        <f>IF(ISBLANK(LitRev!BK87),".",LitRev!BK87)</f>
        <v>.</v>
      </c>
      <c r="BL87" s="25" t="str">
        <f>IF(ISBLANK(LitRev!BL87),".",LitRev!BL87)</f>
        <v>.</v>
      </c>
      <c r="BM87" s="25" t="str">
        <f>IF(ISBLANK(LitRev!BM87),".",LitRev!BM87)</f>
        <v>.</v>
      </c>
      <c r="BN87" s="25" t="str">
        <f>IF(ISBLANK(LitRev!BN87),".",LitRev!BN87)</f>
        <v>.</v>
      </c>
      <c r="BO87" s="25" t="str">
        <f>IF(ISBLANK(LitRev!BO87),".",LitRev!BO87)</f>
        <v>.</v>
      </c>
      <c r="BP87" s="25" t="str">
        <f>IF(ISBLANK(LitRev!BP87),".",LitRev!BP87)</f>
        <v>.</v>
      </c>
      <c r="BQ87" s="25" t="str">
        <f>IF(ISBLANK(LitRev!BQ87),".",LitRev!BQ87)</f>
        <v>.</v>
      </c>
      <c r="BR87" s="25" t="str">
        <f>IF(ISBLANK(LitRev!BR87),".",LitRev!BR87)</f>
        <v>.</v>
      </c>
      <c r="BS87" s="25" t="str">
        <f>IF(ISBLANK(LitRev!BS87),".",LitRev!BS87)</f>
        <v>.</v>
      </c>
      <c r="BT87" s="25" t="str">
        <f>IF(ISBLANK(LitRev!BT87),".",LitRev!BT87)</f>
        <v>.</v>
      </c>
      <c r="BU87" s="25" t="str">
        <f>IF(ISBLANK(LitRev!BU87),".",LitRev!BU87)</f>
        <v>.</v>
      </c>
      <c r="BV87" s="25" t="str">
        <f>IF(ISBLANK(LitRev!BV87),".",LitRev!BV87)</f>
        <v>.</v>
      </c>
      <c r="BW87" s="25" t="str">
        <f>IF(ISBLANK(LitRev!BW87),".",LitRev!BW87)</f>
        <v>.</v>
      </c>
      <c r="BX87" s="25" t="str">
        <f>IF(ISBLANK(LitRev!BX87),".",LitRev!BX87)</f>
        <v>.</v>
      </c>
      <c r="BY87" s="25" t="str">
        <f>IF(ISBLANK(LitRev!BY87),".",LitRev!BY87)</f>
        <v>.</v>
      </c>
      <c r="BZ87" s="25" t="str">
        <f>IF(ISBLANK(LitRev!BZ87),".",LitRev!BZ87)</f>
        <v>.</v>
      </c>
      <c r="CA87" s="25" t="str">
        <f>IF(ISBLANK(LitRev!CA87),".",LitRev!CA87)</f>
        <v>.</v>
      </c>
      <c r="CB87" s="25" t="str">
        <f>IF(ISBLANK(LitRev!CB87),".",LitRev!CB87)</f>
        <v>.</v>
      </c>
      <c r="CC87" s="25" t="str">
        <f>IF(ISBLANK(LitRev!CC87),".",LitRev!CC87)</f>
        <v>.</v>
      </c>
      <c r="CD87" s="25" t="str">
        <f>IF(ISBLANK(LitRev!CD87),".",LitRev!CD87)</f>
        <v>.</v>
      </c>
      <c r="CE87" s="25" t="str">
        <f>IF(ISBLANK(LitRev!CE87),".",LitRev!CE87)</f>
        <v>.</v>
      </c>
      <c r="CF87" s="25" t="str">
        <f>IF(ISBLANK(LitRev!CF87),".",LitRev!CF87)</f>
        <v>.</v>
      </c>
      <c r="CG87" s="25" t="str">
        <f>IF(ISBLANK(LitRev!CG87),".",LitRev!CG87)</f>
        <v>.</v>
      </c>
      <c r="CH87" s="25" t="str">
        <f>IF(ISBLANK(LitRev!CH87),".",LitRev!CH87)</f>
        <v>.</v>
      </c>
      <c r="CI87" s="25" t="str">
        <f>IF(ISBLANK(LitRev!CI87),".",LitRev!CI87)</f>
        <v>.</v>
      </c>
      <c r="CJ87" s="25" t="str">
        <f>IF(ISBLANK(LitRev!CJ87),".",LitRev!CJ87)</f>
        <v>.</v>
      </c>
      <c r="CK87" s="25" t="str">
        <f>IF(ISBLANK(LitRev!CK87),".",LitRev!CK87)</f>
        <v>.</v>
      </c>
      <c r="CL87" s="25" t="str">
        <f>IF(ISBLANK(LitRev!CL87),".",LitRev!CL87)</f>
        <v>.</v>
      </c>
      <c r="CM87" s="25" t="str">
        <f>IF(ISBLANK(LitRev!CM87),".",LitRev!CM87)</f>
        <v>.</v>
      </c>
      <c r="CN87" s="25" t="str">
        <f>IF(ISBLANK(LitRev!CN87),".",LitRev!CN87)</f>
        <v>.</v>
      </c>
      <c r="CO87" s="25" t="str">
        <f>IF(ISBLANK(LitRev!CO87),".",LitRev!CO87)</f>
        <v>.</v>
      </c>
      <c r="CP87" s="25" t="str">
        <f>IF(ISBLANK(LitRev!CP87),".",LitRev!CP87)</f>
        <v>.</v>
      </c>
      <c r="CQ87" s="25" t="str">
        <f>IF(ISBLANK(LitRev!CQ87),".",LitRev!CQ87)</f>
        <v>.</v>
      </c>
      <c r="CR87" s="25" t="str">
        <f>IF(ISBLANK(LitRev!CR87),".",LitRev!CR87)</f>
        <v>.</v>
      </c>
      <c r="CS87" s="25" t="str">
        <f>IF(ISBLANK(LitRev!CS87),".",LitRev!CS87)</f>
        <v>.</v>
      </c>
      <c r="CT87" s="25" t="str">
        <f>IF(ISBLANK(LitRev!CT87),".",LitRev!CT87)</f>
        <v>.</v>
      </c>
      <c r="CU87" s="25" t="str">
        <f>IF(ISBLANK(LitRev!CU87),".",LitRev!CU87)</f>
        <v>.</v>
      </c>
      <c r="CV87" s="25" t="str">
        <f>IF(ISBLANK(LitRev!CV87),".",LitRev!CV87)</f>
        <v>.</v>
      </c>
      <c r="CW87" s="25" t="str">
        <f>IF(ISBLANK(LitRev!CW87),".",LitRev!CW87)</f>
        <v>.</v>
      </c>
      <c r="CX87" s="25" t="str">
        <f>IF(ISBLANK(LitRev!CX87),".",LitRev!CX87)</f>
        <v>.</v>
      </c>
      <c r="CY87" s="25" t="str">
        <f>IF(ISBLANK(LitRev!CY87),".",LitRev!CY87)</f>
        <v>.</v>
      </c>
      <c r="CZ87" s="25" t="str">
        <f>IF(ISBLANK(LitRev!CZ87),".",LitRev!CZ87)</f>
        <v>.</v>
      </c>
      <c r="DA87" s="25" t="str">
        <f>IF(ISBLANK(LitRev!DA87),".",LitRev!DA87)</f>
        <v>.</v>
      </c>
      <c r="DB87" s="25" t="str">
        <f>IF(ISBLANK(LitRev!DB87),".",LitRev!DB87)</f>
        <v>.</v>
      </c>
      <c r="DC87" s="25" t="str">
        <f>IF(ISBLANK(LitRev!DC87),".",LitRev!DC87)</f>
        <v>.</v>
      </c>
      <c r="DD87" s="25" t="str">
        <f>IF(ISBLANK(LitRev!DD87),".",LitRev!DD87)</f>
        <v>.</v>
      </c>
      <c r="DE87" s="25" t="str">
        <f>IF(ISBLANK(LitRev!DE87),".",LitRev!DE87)</f>
        <v>.</v>
      </c>
      <c r="DF87" s="25" t="str">
        <f>IF(ISBLANK(LitRev!DF87),".",LitRev!DF87)</f>
        <v>.</v>
      </c>
      <c r="DG87" s="25" t="str">
        <f>IF(ISBLANK(LitRev!DG87),".",LitRev!DG87)</f>
        <v>.</v>
      </c>
      <c r="DH87" s="25" t="str">
        <f>IF(ISBLANK(LitRev!DH87),".",LitRev!DH87)</f>
        <v>.</v>
      </c>
      <c r="DI87" s="25" t="str">
        <f>IF(ISBLANK(LitRev!DI87),".",LitRev!DI87)</f>
        <v>.</v>
      </c>
      <c r="DJ87" s="25" t="str">
        <f>IF(ISBLANK(LitRev!DJ87),".",LitRev!DJ87)</f>
        <v>.</v>
      </c>
      <c r="DK87" s="25" t="str">
        <f>IF(ISBLANK(LitRev!DK87),".",LitRev!DK87)</f>
        <v>.</v>
      </c>
      <c r="DL87" s="25" t="str">
        <f>IF(ISBLANK(LitRev!DL87),".",LitRev!DL87)</f>
        <v>.</v>
      </c>
      <c r="DM87" s="25" t="str">
        <f>IF(ISBLANK(LitRev!DM87),".",LitRev!DM87)</f>
        <v>.</v>
      </c>
      <c r="DN87" s="25" t="str">
        <f>IF(ISBLANK(LitRev!DN87),".",LitRev!DN87)</f>
        <v>.</v>
      </c>
      <c r="DO87" s="25" t="str">
        <f>IF(ISBLANK(LitRev!DO87),".",LitRev!DO87)</f>
        <v>.</v>
      </c>
      <c r="DP87" s="25" t="str">
        <f>IF(ISBLANK(LitRev!DP87),".",LitRev!DP87)</f>
        <v>.</v>
      </c>
      <c r="DQ87" s="25" t="str">
        <f>IF(ISBLANK(LitRev!DQ87),".",LitRev!DQ87)</f>
        <v>.</v>
      </c>
      <c r="DR87" s="25" t="str">
        <f>IF(ISBLANK(LitRev!DR87),".",LitRev!DR87)</f>
        <v>.</v>
      </c>
      <c r="DS87" s="25" t="str">
        <f>IF(ISBLANK(LitRev!DS87),".",LitRev!DS87)</f>
        <v>.</v>
      </c>
      <c r="DT87" s="25" t="str">
        <f>IF(ISBLANK(LitRev!DT87),".",LitRev!DT87)</f>
        <v>.</v>
      </c>
      <c r="DU87" s="25" t="str">
        <f>IF(ISBLANK(LitRev!DU87),".",LitRev!DU87)</f>
        <v>.</v>
      </c>
      <c r="DV87" s="25" t="str">
        <f>IF(ISBLANK(LitRev!DV87),".",LitRev!DV87)</f>
        <v>.</v>
      </c>
      <c r="DW87" s="25" t="str">
        <f>IF(ISBLANK(LitRev!DW87),".",LitRev!DW87)</f>
        <v>.</v>
      </c>
      <c r="DX87" s="25" t="str">
        <f>IF(ISBLANK(LitRev!DX87),".",LitRev!DX87)</f>
        <v>.</v>
      </c>
      <c r="DY87" s="25" t="str">
        <f>IF(ISBLANK(LitRev!DY87),".",LitRev!DY87)</f>
        <v>.</v>
      </c>
      <c r="DZ87" s="25" t="str">
        <f>IF(ISBLANK(LitRev!DZ87),".",LitRev!DZ87)</f>
        <v>.</v>
      </c>
      <c r="EA87" s="25" t="str">
        <f>IF(ISBLANK(LitRev!EA87),".",LitRev!EA87)</f>
        <v>.</v>
      </c>
      <c r="EB87" s="25" t="str">
        <f>IF(ISBLANK(LitRev!EB87),".",LitRev!EB87)</f>
        <v>.</v>
      </c>
      <c r="EC87" s="25" t="str">
        <f>IF(ISBLANK(LitRev!EC87),".",LitRev!EC87)</f>
        <v>.</v>
      </c>
      <c r="ED87" s="25" t="str">
        <f>IF(ISBLANK(LitRev!ED87),".",LitRev!ED87)</f>
        <v>.</v>
      </c>
      <c r="EE87" s="25" t="str">
        <f>IF(ISBLANK(LitRev!EE87),".",LitRev!EE87)</f>
        <v>.</v>
      </c>
      <c r="EF87" s="25" t="str">
        <f>IF(ISBLANK(LitRev!EF87),".",LitRev!EF87)</f>
        <v>.</v>
      </c>
      <c r="EG87" s="25" t="str">
        <f>IF(ISBLANK(LitRev!EG87),".",LitRev!EG87)</f>
        <v>.</v>
      </c>
      <c r="EH87" s="25" t="str">
        <f>IF(ISBLANK(LitRev!EH87),".",LitRev!EH87)</f>
        <v>.</v>
      </c>
      <c r="EI87" s="25" t="str">
        <f>IF(ISBLANK(LitRev!EI87),".",LitRev!EI87)</f>
        <v>.</v>
      </c>
      <c r="EJ87" s="25" t="str">
        <f>IF(ISBLANK(LitRev!EJ87),".",LitRev!EJ87)</f>
        <v>.</v>
      </c>
      <c r="EK87" s="25" t="str">
        <f>IF(ISBLANK(LitRev!EK87),".",LitRev!EK87)</f>
        <v>.</v>
      </c>
      <c r="EL87" s="25" t="str">
        <f>IF(ISBLANK(LitRev!EL87),".",LitRev!EL87)</f>
        <v>.</v>
      </c>
      <c r="EM87" s="25" t="str">
        <f>IF(ISBLANK(LitRev!EM87),".",LitRev!EM87)</f>
        <v>.</v>
      </c>
      <c r="EN87" s="25" t="str">
        <f>IF(ISBLANK(LitRev!EN87),".",LitRev!EN87)</f>
        <v>.</v>
      </c>
      <c r="EO87" s="25" t="str">
        <f>IF(ISBLANK(LitRev!EO87),".",LitRev!EO87)</f>
        <v>.</v>
      </c>
      <c r="EP87" s="25" t="str">
        <f>IF(ISBLANK(LitRev!EP87),".",LitRev!EP87)</f>
        <v>.</v>
      </c>
      <c r="EQ87" s="25" t="str">
        <f>IF(ISBLANK(LitRev!EQ87),".",LitRev!EQ87)</f>
        <v>.</v>
      </c>
      <c r="ER87" s="25" t="str">
        <f>IF(ISBLANK(LitRev!ER87),".",LitRev!ER87)</f>
        <v>.</v>
      </c>
      <c r="ES87" s="25" t="str">
        <f>IF(ISBLANK(LitRev!ES87),".",LitRev!ES87)</f>
        <v>.</v>
      </c>
      <c r="ET87" s="25" t="str">
        <f>IF(ISBLANK(LitRev!ET87),".",LitRev!ET87)</f>
        <v>.</v>
      </c>
      <c r="EU87" s="25" t="str">
        <f>IF(ISBLANK(LitRev!EU87),".",LitRev!EU87)</f>
        <v>.</v>
      </c>
      <c r="EV87" s="25" t="str">
        <f>IF(ISBLANK(LitRev!EV87),".",LitRev!EV87)</f>
        <v>.</v>
      </c>
      <c r="EW87" s="25" t="str">
        <f>IF(ISBLANK(LitRev!EW87),".",LitRev!EW87)</f>
        <v>.</v>
      </c>
      <c r="EX87" s="25" t="str">
        <f>IF(ISBLANK(LitRev!EX87),".",LitRev!EX87)</f>
        <v>.</v>
      </c>
      <c r="EY87" s="25" t="str">
        <f>IF(ISBLANK(LitRev!EY87),".",LitRev!EY87)</f>
        <v>.</v>
      </c>
      <c r="EZ87" s="25" t="str">
        <f>IF(ISBLANK(LitRev!EZ87),".",LitRev!EZ87)</f>
        <v>.</v>
      </c>
      <c r="FA87" s="25" t="str">
        <f>IF(ISBLANK(LitRev!FA87),".",LitRev!FA87)</f>
        <v>.</v>
      </c>
      <c r="FB87" s="25" t="str">
        <f>IF(ISBLANK(LitRev!FB87),".",LitRev!FB87)</f>
        <v>.</v>
      </c>
      <c r="FC87" s="25" t="str">
        <f>IF(ISBLANK(LitRev!FC87),".",LitRev!FC87)</f>
        <v>.</v>
      </c>
      <c r="FD87" s="25" t="str">
        <f>IF(ISBLANK(LitRev!FD87),".",LitRev!FD87)</f>
        <v>.</v>
      </c>
      <c r="FE87" s="25" t="str">
        <f>IF(ISBLANK(LitRev!FE87),".",LitRev!FE87)</f>
        <v>.</v>
      </c>
      <c r="FF87" s="25" t="str">
        <f>IF(ISBLANK(LitRev!FF87),".",LitRev!FF87)</f>
        <v>.</v>
      </c>
      <c r="FG87" s="25" t="str">
        <f>IF(ISBLANK(LitRev!FG87),".",LitRev!FG87)</f>
        <v>.</v>
      </c>
      <c r="FH87" s="25" t="str">
        <f>IF(ISBLANK(LitRev!FH87),".",LitRev!FH87)</f>
        <v>.</v>
      </c>
      <c r="FI87" s="25" t="str">
        <f>IF(ISBLANK(LitRev!FI87),".",LitRev!FI87)</f>
        <v>.</v>
      </c>
      <c r="FJ87" s="25" t="str">
        <f>IF(ISBLANK(LitRev!FJ87),".",LitRev!FJ87)</f>
        <v>.</v>
      </c>
      <c r="FK87" s="25" t="str">
        <f>IF(ISBLANK(LitRev!FK87),".",LitRev!FK87)</f>
        <v>.</v>
      </c>
      <c r="FL87" s="25" t="str">
        <f>IF(ISBLANK(LitRev!FL87),".",LitRev!FL87)</f>
        <v>.</v>
      </c>
      <c r="FM87" s="25" t="str">
        <f>IF(ISBLANK(LitRev!FM87),".",LitRev!FM87)</f>
        <v>.</v>
      </c>
      <c r="FN87" s="25" t="str">
        <f>IF(ISBLANK(LitRev!FN87),".",LitRev!FN87)</f>
        <v>.</v>
      </c>
      <c r="FO87" s="25" t="str">
        <f>IF(ISBLANK(LitRev!FO87),".",LitRev!FO87)</f>
        <v>.</v>
      </c>
      <c r="FP87" s="25" t="str">
        <f>IF(ISBLANK(LitRev!FP87),".",LitRev!FP87)</f>
        <v>.</v>
      </c>
      <c r="FQ87" s="25" t="str">
        <f>IF(ISBLANK(LitRev!FQ87),".",LitRev!FQ87)</f>
        <v>.</v>
      </c>
      <c r="FR87" s="25" t="str">
        <f>IF(ISBLANK(LitRev!FR87),".",LitRev!FR87)</f>
        <v>.</v>
      </c>
      <c r="FS87" s="25" t="str">
        <f>IF(ISBLANK(LitRev!FS87),".",LitRev!FS87)</f>
        <v>.</v>
      </c>
      <c r="FT87" s="25" t="str">
        <f>IF(ISBLANK(LitRev!FT87),".",LitRev!FT87)</f>
        <v>.</v>
      </c>
      <c r="FU87" s="25" t="str">
        <f>IF(ISBLANK(LitRev!FU87),".",LitRev!FU87)</f>
        <v>.</v>
      </c>
      <c r="FV87" s="25" t="str">
        <f>IF(ISBLANK(LitRev!FV87),".",LitRev!FV87)</f>
        <v>.</v>
      </c>
      <c r="FW87" s="25" t="str">
        <f>IF(ISBLANK(LitRev!FW87),".",LitRev!FW87)</f>
        <v>.</v>
      </c>
      <c r="FX87" s="25" t="str">
        <f>IF(ISBLANK(LitRev!FX87),".",LitRev!FX87)</f>
        <v>.</v>
      </c>
      <c r="FY87" s="25" t="str">
        <f>IF(ISBLANK(LitRev!FY87),".",LitRev!FY87)</f>
        <v>.</v>
      </c>
      <c r="FZ87" s="25" t="str">
        <f>IF(ISBLANK(LitRev!FZ87),".",LitRev!FZ87)</f>
        <v>.</v>
      </c>
      <c r="GA87" s="25" t="str">
        <f>IF(ISBLANK(LitRev!GA87),".",LitRev!GA87)</f>
        <v>.</v>
      </c>
      <c r="GB87" s="25" t="str">
        <f>IF(ISBLANK(LitRev!GB87),".",LitRev!GB87)</f>
        <v>.</v>
      </c>
      <c r="GC87" s="25" t="str">
        <f>IF(ISBLANK(LitRev!GC87),".",LitRev!GC87)</f>
        <v>.</v>
      </c>
      <c r="GD87" s="25" t="str">
        <f>IF(ISBLANK(LitRev!GD87),".",LitRev!GD87)</f>
        <v>.</v>
      </c>
      <c r="GE87" s="25" t="str">
        <f>IF(ISBLANK(LitRev!GE87),".",LitRev!GE87)</f>
        <v>.</v>
      </c>
      <c r="GF87" s="25" t="str">
        <f>IF(ISBLANK(LitRev!GF87),".",LitRev!GF87)</f>
        <v>.</v>
      </c>
      <c r="GG87" s="25" t="str">
        <f>IF(ISBLANK(LitRev!GG87),".",LitRev!GG87)</f>
        <v>.</v>
      </c>
      <c r="GH87" s="25" t="str">
        <f>IF(ISBLANK(LitRev!GH87),".",LitRev!GH87)</f>
        <v>.</v>
      </c>
      <c r="GI87" s="25" t="str">
        <f>IF(ISBLANK(LitRev!GI87),".",LitRev!GI87)</f>
        <v>.</v>
      </c>
      <c r="GJ87" s="25" t="str">
        <f>IF(ISBLANK(LitRev!GJ87),".",LitRev!GJ87)</f>
        <v>.</v>
      </c>
      <c r="GK87" s="25" t="str">
        <f>IF(ISBLANK(LitRev!GK87),".",LitRev!GK87)</f>
        <v>.</v>
      </c>
      <c r="GL87" s="25" t="str">
        <f>IF(ISBLANK(LitRev!GL87),".",LitRev!GL87)</f>
        <v>.</v>
      </c>
      <c r="GM87" s="25" t="str">
        <f>IF(ISBLANK(LitRev!GM87),".",LitRev!GM87)</f>
        <v>.</v>
      </c>
      <c r="GN87" s="25" t="str">
        <f>IF(ISBLANK(LitRev!GN87),".",LitRev!GN87)</f>
        <v>.</v>
      </c>
      <c r="GO87" s="25" t="str">
        <f>IF(ISBLANK(LitRev!GO87),".",LitRev!GO87)</f>
        <v>.</v>
      </c>
      <c r="GP87" s="25" t="str">
        <f>IF(ISBLANK(LitRev!GP87),".",LitRev!GP87)</f>
        <v>.</v>
      </c>
      <c r="GQ87" s="25" t="str">
        <f>IF(ISBLANK(LitRev!GQ87),".",LitRev!GQ87)</f>
        <v>.</v>
      </c>
      <c r="GR87" s="25" t="str">
        <f>IF(ISBLANK(LitRev!GR87),".",LitRev!GR87)</f>
        <v>.</v>
      </c>
      <c r="GS87" s="25" t="str">
        <f>IF(ISBLANK(LitRev!GS87),".",LitRev!GS87)</f>
        <v>.</v>
      </c>
      <c r="GT87" s="25" t="str">
        <f>IF(ISBLANK(LitRev!GT87),".",LitRev!GT87)</f>
        <v>.</v>
      </c>
      <c r="GU87" s="25" t="str">
        <f>IF(ISBLANK(LitRev!GU87),".",LitRev!GU87)</f>
        <v>None</v>
      </c>
      <c r="GV87" s="25" t="str">
        <f>IF(ISBLANK(LitRev!GV87),".",LitRev!GV87)</f>
        <v>None</v>
      </c>
      <c r="GW87" s="25" t="str">
        <f>IF(ISBLANK(LitRev!GW87),".",LitRev!GW87)</f>
        <v>None</v>
      </c>
      <c r="GX87" s="25" t="str">
        <f>IF(ISBLANK(LitRev!GX87),".",LitRev!GX87)</f>
        <v>None</v>
      </c>
      <c r="GY87" s="25" t="str">
        <f>IF(ISBLANK(LitRev!GY87),".",LitRev!GY87)</f>
        <v>None</v>
      </c>
      <c r="GZ87" s="25" t="str">
        <f>IF(ISBLANK(LitRev!GZ87),".",LitRev!GZ87)</f>
        <v>None</v>
      </c>
      <c r="HA87" s="25" t="str">
        <f>IF(ISBLANK(LitRev!HA87),".",LitRev!HA87)</f>
        <v>.</v>
      </c>
      <c r="HB87" s="25" t="str">
        <f>IF(ISBLANK(LitRev!HB87),".",LitRev!HB87)</f>
        <v>None</v>
      </c>
      <c r="HC87" s="25" t="str">
        <f>IF(ISBLANK(LitRev!HC87),".",LitRev!HC87)</f>
        <v>None</v>
      </c>
      <c r="HD87" s="25" t="str">
        <f>IF(ISBLANK(LitRev!HD87),".",LitRev!HD87)</f>
        <v>None</v>
      </c>
      <c r="HE87" s="25" t="str">
        <f>IF(ISBLANK(LitRev!HE87),".",LitRev!HE87)</f>
        <v>.</v>
      </c>
      <c r="HF87" s="25" t="str">
        <f>IF(ISBLANK(LitRev!HF87),".",LitRev!HF87)</f>
        <v>.</v>
      </c>
      <c r="HG87" s="25" t="str">
        <f>IF(ISBLANK(LitRev!HG87),".",LitRev!HG87)</f>
        <v>.</v>
      </c>
      <c r="HH87" s="25" t="str">
        <f>IF(ISBLANK(LitRev!HH87),".",LitRev!HH87)</f>
        <v>.</v>
      </c>
      <c r="HI87" s="25" t="str">
        <f>IF(ISBLANK(LitRev!HI87),".",LitRev!HI87)</f>
        <v>.</v>
      </c>
      <c r="HJ87" s="25" t="str">
        <f>IF(ISBLANK(LitRev!HJ87),".",LitRev!HJ87)</f>
        <v>.</v>
      </c>
      <c r="HK87" s="25" t="str">
        <f>IF(ISBLANK(LitRev!HK87),".",LitRev!HK87)</f>
        <v>.</v>
      </c>
      <c r="HL87" s="25" t="str">
        <f>IF(ISBLANK(LitRev!HL87),".",LitRev!HL87)</f>
        <v>.</v>
      </c>
      <c r="HM87" s="25" t="str">
        <f>IF(ISBLANK(LitRev!HM87),".",LitRev!HM87)</f>
        <v>.</v>
      </c>
      <c r="HN87" s="25" t="str">
        <f>IF(ISBLANK(LitRev!HN87),".",LitRev!HN87)</f>
        <v>.</v>
      </c>
      <c r="HO87" s="25" t="str">
        <f>IF(ISBLANK(LitRev!HO87),".",LitRev!HO87)</f>
        <v>.</v>
      </c>
      <c r="HP87" s="25" t="str">
        <f>IF(ISBLANK(LitRev!HP87),".",LitRev!HP87)</f>
        <v>.</v>
      </c>
      <c r="HQ87" s="25" t="str">
        <f>IF(ISBLANK(LitRev!HQ87),".",LitRev!HQ87)</f>
        <v>.</v>
      </c>
      <c r="HR87" s="25" t="str">
        <f>IF(ISBLANK(LitRev!HR87),".",LitRev!HR87)</f>
        <v>.</v>
      </c>
      <c r="HS87" s="25" t="str">
        <f>IF(ISBLANK(LitRev!HS87),".",LitRev!HS87)</f>
        <v>.</v>
      </c>
      <c r="HT87" s="25" t="str">
        <f>IF(ISBLANK(LitRev!HT87),".",LitRev!HT87)</f>
        <v>.</v>
      </c>
      <c r="HU87" s="25" t="str">
        <f>IF(ISBLANK(LitRev!HU87),".",LitRev!HU87)</f>
        <v>.</v>
      </c>
      <c r="HV87" s="25" t="str">
        <f>IF(ISBLANK(LitRev!HV87),".",LitRev!HV87)</f>
        <v>.</v>
      </c>
      <c r="HW87" s="25" t="str">
        <f>IF(ISBLANK(LitRev!HW87),".",LitRev!HW87)</f>
        <v>.</v>
      </c>
      <c r="HX87" s="25" t="str">
        <f>IF(ISBLANK(LitRev!HX87),".",LitRev!HX87)</f>
        <v>.</v>
      </c>
      <c r="HY87" s="25" t="str">
        <f>IF(ISBLANK(LitRev!HY87),".",LitRev!HY87)</f>
        <v>.</v>
      </c>
      <c r="HZ87" s="25" t="str">
        <f>IF(ISBLANK(LitRev!HZ87),".",LitRev!HZ87)</f>
        <v>.</v>
      </c>
      <c r="IA87" s="25" t="str">
        <f>IF(ISBLANK(LitRev!IA87),".",LitRev!IA87)</f>
        <v>.</v>
      </c>
      <c r="IB87" s="25" t="str">
        <f>IF(ISBLANK(LitRev!IB87),".",LitRev!IB87)</f>
        <v>.</v>
      </c>
      <c r="IC87" s="25" t="str">
        <f>IF(ISBLANK(LitRev!IC87),".",LitRev!IC87)</f>
        <v>.</v>
      </c>
      <c r="ID87" s="25" t="str">
        <f>IF(ISBLANK(LitRev!ID87),".",LitRev!ID87)</f>
        <v>.</v>
      </c>
      <c r="IE87" s="25" t="str">
        <f>IF(ISBLANK(LitRev!IE87),".",LitRev!IE87)</f>
        <v>.</v>
      </c>
      <c r="IF87" s="25" t="str">
        <f>IF(ISBLANK(LitRev!IF87),".",LitRev!IF87)</f>
        <v>.</v>
      </c>
      <c r="IG87" s="25" t="str">
        <f>IF(ISBLANK(LitRev!IG87),".",LitRev!IG87)</f>
        <v>.</v>
      </c>
      <c r="IH87" s="25" t="str">
        <f>IF(ISBLANK(LitRev!IH87),".",LitRev!IH87)</f>
        <v>.</v>
      </c>
      <c r="II87" s="25" t="str">
        <f>IF(ISBLANK(LitRev!II87),".",LitRev!II87)</f>
        <v>.</v>
      </c>
      <c r="IJ87" s="25" t="str">
        <f>IF(ISBLANK(LitRev!IJ87),".",LitRev!IJ87)</f>
        <v>.</v>
      </c>
      <c r="IK87" s="25" t="str">
        <f>IF(ISBLANK(LitRev!IK87),".",LitRev!IK87)</f>
        <v>.</v>
      </c>
      <c r="IL87" s="25" t="str">
        <f>IF(ISBLANK(LitRev!IL87),".",LitRev!IL87)</f>
        <v>.</v>
      </c>
      <c r="IM87" s="25" t="str">
        <f>IF(ISBLANK(LitRev!IM87),".",LitRev!IM87)</f>
        <v>.</v>
      </c>
      <c r="IN87" s="25" t="str">
        <f>IF(ISBLANK(LitRev!IN87),".",LitRev!IN87)</f>
        <v>.</v>
      </c>
      <c r="IO87" s="25" t="str">
        <f>IF(ISBLANK(LitRev!IO87),".",LitRev!IO87)</f>
        <v>.</v>
      </c>
      <c r="IP87" s="25" t="str">
        <f>IF(ISBLANK(LitRev!IP87),".",LitRev!IP87)</f>
        <v>.</v>
      </c>
      <c r="IQ87" s="25" t="str">
        <f>IF(ISBLANK(LitRev!IQ87),".",LitRev!IQ87)</f>
        <v>.</v>
      </c>
      <c r="IR87" s="25" t="str">
        <f>IF(ISBLANK(LitRev!IR87),".",LitRev!IR87)</f>
        <v>.</v>
      </c>
      <c r="IS87" s="25" t="str">
        <f>IF(ISBLANK(LitRev!IS87),".",LitRev!IS87)</f>
        <v>.</v>
      </c>
      <c r="IT87" s="25" t="str">
        <f>IF(ISBLANK(LitRev!IT87),".",LitRev!IT87)</f>
        <v>.</v>
      </c>
      <c r="IU87" s="25" t="str">
        <f>IF(ISBLANK(LitRev!IU87),".",LitRev!IU87)</f>
        <v>.</v>
      </c>
      <c r="IV87" s="25" t="str">
        <f>IF(ISBLANK(LitRev!IV87),".",LitRev!IV87)</f>
        <v>.</v>
      </c>
      <c r="IW87" s="25" t="str">
        <f>IF(ISBLANK(LitRev!IW87),".",LitRev!IW87)</f>
        <v>.</v>
      </c>
      <c r="IX87" s="25" t="str">
        <f>IF(ISBLANK(LitRev!IX87),".",LitRev!IX87)</f>
        <v>.</v>
      </c>
      <c r="IY87" s="25" t="str">
        <f>IF(ISBLANK(LitRev!IY87),".",LitRev!IY87)</f>
        <v>.</v>
      </c>
      <c r="IZ87" s="25" t="str">
        <f>IF(ISBLANK(LitRev!IZ87),".",LitRev!IZ87)</f>
        <v>.</v>
      </c>
      <c r="JA87" s="25" t="str">
        <f>IF(ISBLANK(LitRev!JA87),".",LitRev!JA87)</f>
        <v>.</v>
      </c>
      <c r="JB87" s="25" t="str">
        <f>IF(ISBLANK(LitRev!JB87),".",LitRev!JB87)</f>
        <v>.</v>
      </c>
      <c r="JC87" s="25" t="str">
        <f>IF(ISBLANK(LitRev!JC87),".",LitRev!JC87)</f>
        <v>.</v>
      </c>
      <c r="JD87" s="25" t="str">
        <f>IF(ISBLANK(LitRev!JD87),".",LitRev!JD87)</f>
        <v>.</v>
      </c>
      <c r="JE87" s="25" t="str">
        <f>IF(ISBLANK(LitRev!JE87),".",LitRev!JE87)</f>
        <v>.</v>
      </c>
      <c r="JF87" s="25" t="str">
        <f>IF(ISBLANK(LitRev!JF87),".",LitRev!JF87)</f>
        <v>.</v>
      </c>
      <c r="JG87" s="25" t="str">
        <f>IF(ISBLANK(LitRev!JG87),".",LitRev!JG87)</f>
        <v>.</v>
      </c>
      <c r="JH87" s="25" t="str">
        <f>IF(ISBLANK(LitRev!JH87),".",LitRev!JH87)</f>
        <v>.</v>
      </c>
      <c r="JI87" s="25" t="str">
        <f>IF(ISBLANK(LitRev!JI87),".",LitRev!JI87)</f>
        <v>.</v>
      </c>
      <c r="JJ87" s="25" t="str">
        <f>IF(ISBLANK(LitRev!JJ87),".",LitRev!JJ87)</f>
        <v>.</v>
      </c>
      <c r="JK87" s="25" t="str">
        <f>IF(ISBLANK(LitRev!JK87),".",LitRev!JK87)</f>
        <v>.</v>
      </c>
      <c r="JL87" s="25" t="str">
        <f>IF(ISBLANK(LitRev!JL87),".",LitRev!JL87)</f>
        <v>.</v>
      </c>
      <c r="JM87" s="25" t="str">
        <f>IF(ISBLANK(LitRev!JM87),".",LitRev!JM87)</f>
        <v>.</v>
      </c>
      <c r="JN87" s="25" t="str">
        <f>IF(ISBLANK(LitRev!JN87),".",LitRev!JN87)</f>
        <v>.</v>
      </c>
      <c r="JO87" s="25" t="str">
        <f>IF(ISBLANK(LitRev!JO87),".",LitRev!JO87)</f>
        <v>.</v>
      </c>
      <c r="JP87" s="25" t="str">
        <f>IF(ISBLANK(LitRev!JP87),".",LitRev!JP87)</f>
        <v>.</v>
      </c>
      <c r="JQ87" s="25" t="str">
        <f>IF(ISBLANK(LitRev!JQ87),".",LitRev!JQ87)</f>
        <v>.</v>
      </c>
      <c r="JR87" s="25" t="str">
        <f>IF(ISBLANK(LitRev!JR87),".",LitRev!JR87)</f>
        <v>.</v>
      </c>
      <c r="JS87" s="25" t="str">
        <f>IF(ISBLANK(LitRev!JS87),".",LitRev!JS87)</f>
        <v>.</v>
      </c>
      <c r="JT87" s="25" t="str">
        <f>IF(ISBLANK(LitRev!JT87),".",LitRev!JT87)</f>
        <v>.</v>
      </c>
      <c r="JU87" s="25" t="str">
        <f>IF(ISBLANK(LitRev!JU87),".",LitRev!JU87)</f>
        <v>.</v>
      </c>
      <c r="JV87" s="25" t="str">
        <f>IF(ISBLANK(LitRev!JV87),".",LitRev!JV87)</f>
        <v>.</v>
      </c>
      <c r="JW87" s="25" t="str">
        <f>IF(ISBLANK(LitRev!JW87),".",LitRev!JW87)</f>
        <v>.</v>
      </c>
      <c r="JX87" s="25" t="str">
        <f>IF(ISBLANK(LitRev!JX87),".",LitRev!JX87)</f>
        <v>.</v>
      </c>
      <c r="JY87" s="25" t="str">
        <f>IF(ISBLANK(LitRev!JY87),".",LitRev!JY87)</f>
        <v>.</v>
      </c>
      <c r="JZ87" s="25" t="str">
        <f>IF(ISBLANK(LitRev!JZ87),".",LitRev!JZ87)</f>
        <v>.</v>
      </c>
      <c r="KA87" s="25" t="str">
        <f>IF(ISBLANK(LitRev!KA87),".",LitRev!KA87)</f>
        <v>.</v>
      </c>
      <c r="KB87" s="25" t="str">
        <f>IF(ISBLANK(LitRev!KB87),".",LitRev!KB87)</f>
        <v>.</v>
      </c>
      <c r="KC87" s="25" t="str">
        <f>IF(ISBLANK(LitRev!KC87),".",LitRev!KC87)</f>
        <v>.</v>
      </c>
      <c r="KD87" s="25" t="str">
        <f>IF(ISBLANK(LitRev!KD87),".",LitRev!KD87)</f>
        <v>.</v>
      </c>
      <c r="KE87" s="25" t="str">
        <f>IF(ISBLANK(LitRev!KE87),".",LitRev!KE87)</f>
        <v>.</v>
      </c>
      <c r="KF87" s="25" t="str">
        <f>IF(ISBLANK(LitRev!KF87),".",LitRev!KF87)</f>
        <v>.</v>
      </c>
      <c r="KG87" s="25" t="str">
        <f>IF(ISBLANK(LitRev!KG87),".",LitRev!KG87)</f>
        <v>.</v>
      </c>
      <c r="KH87" s="25" t="str">
        <f>IF(ISBLANK(LitRev!KH87),".",LitRev!KH87)</f>
        <v>.</v>
      </c>
      <c r="KI87" s="25" t="str">
        <f>IF(ISBLANK(LitRev!KI87),".",LitRev!KI87)</f>
        <v>.</v>
      </c>
      <c r="KJ87" s="25" t="str">
        <f>IF(ISBLANK(LitRev!KJ87),".",LitRev!KJ87)</f>
        <v>.</v>
      </c>
      <c r="KK87" s="25" t="str">
        <f>IF(ISBLANK(LitRev!KK87),".",LitRev!KK87)</f>
        <v>.</v>
      </c>
      <c r="KL87" s="25" t="str">
        <f>IF(ISBLANK(LitRev!KL87),".",LitRev!KL87)</f>
        <v>.</v>
      </c>
      <c r="KM87" s="25" t="str">
        <f>IF(ISBLANK(LitRev!KM87),".",LitRev!KM87)</f>
        <v>.</v>
      </c>
      <c r="KN87" s="25" t="str">
        <f>IF(ISBLANK(LitRev!KN87),".",LitRev!KN87)</f>
        <v>.</v>
      </c>
      <c r="KO87" s="25" t="str">
        <f>IF(ISBLANK(LitRev!KO87),".",LitRev!KO87)</f>
        <v>.</v>
      </c>
      <c r="KP87" s="25" t="str">
        <f>IF(ISBLANK(LitRev!KP87),".",LitRev!KP87)</f>
        <v>.</v>
      </c>
      <c r="KQ87" s="25" t="str">
        <f>IF(ISBLANK(LitRev!KQ87),".",LitRev!KQ87)</f>
        <v>.</v>
      </c>
      <c r="KR87" s="25" t="str">
        <f>IF(ISBLANK(LitRev!KR87),".",LitRev!KR87)</f>
        <v>.</v>
      </c>
      <c r="KS87" s="25" t="str">
        <f>IF(ISBLANK(LitRev!KS87),".",LitRev!KS87)</f>
        <v>.</v>
      </c>
      <c r="KT87" s="25" t="str">
        <f>IF(ISBLANK(LitRev!KT87),".",LitRev!KT87)</f>
        <v>.</v>
      </c>
      <c r="KU87" s="25" t="str">
        <f>IF(ISBLANK(LitRev!KU87),".",LitRev!KU87)</f>
        <v>.</v>
      </c>
      <c r="KV87" s="25" t="str">
        <f>IF(ISBLANK(LitRev!KV87),".",LitRev!KV87)</f>
        <v>.</v>
      </c>
      <c r="KW87" s="25" t="str">
        <f>IF(ISBLANK(LitRev!KW87),".",LitRev!KW87)</f>
        <v>.</v>
      </c>
      <c r="KX87" s="25" t="str">
        <f>IF(ISBLANK(LitRev!KX87),".",LitRev!KX87)</f>
        <v>.</v>
      </c>
      <c r="KY87" s="25" t="str">
        <f>IF(ISBLANK(LitRev!KY87),".",LitRev!KY87)</f>
        <v>.</v>
      </c>
      <c r="KZ87" s="25" t="str">
        <f>IF(ISBLANK(LitRev!KZ87),".",LitRev!KZ87)</f>
        <v>.</v>
      </c>
      <c r="LA87" s="25" t="str">
        <f>IF(ISBLANK(LitRev!LA87),".",LitRev!LA87)</f>
        <v>.</v>
      </c>
      <c r="LB87" s="25" t="str">
        <f>IF(ISBLANK(LitRev!LB87),".",LitRev!LB87)</f>
        <v>.</v>
      </c>
      <c r="LC87" s="25" t="str">
        <f>IF(ISBLANK(LitRev!LC87),".",LitRev!LC87)</f>
        <v>.</v>
      </c>
      <c r="LD87" s="25" t="str">
        <f>IF(ISBLANK(LitRev!LD87),".",LitRev!LD87)</f>
        <v>.</v>
      </c>
      <c r="LE87" s="25" t="str">
        <f>IF(ISBLANK(LitRev!LE87),".",LitRev!LE87)</f>
        <v>.</v>
      </c>
      <c r="LF87" s="25" t="str">
        <f>IF(ISBLANK(LitRev!LF87),".",LitRev!LF87)</f>
        <v>.</v>
      </c>
      <c r="LG87" s="25" t="str">
        <f>IF(ISBLANK(LitRev!LG87),".",LitRev!LG87)</f>
        <v>.</v>
      </c>
      <c r="LH87" s="25" t="str">
        <f>IF(ISBLANK(LitRev!LH87),".",LitRev!LH87)</f>
        <v>.</v>
      </c>
      <c r="LI87" s="25" t="str">
        <f>IF(ISBLANK(LitRev!LI87),".",LitRev!LI87)</f>
        <v>.</v>
      </c>
      <c r="LJ87" s="25" t="str">
        <f>IF(ISBLANK(LitRev!LJ87),".",LitRev!LJ87)</f>
        <v>.</v>
      </c>
      <c r="LK87" s="25" t="str">
        <f>IF(ISBLANK(LitRev!LK87),".",LitRev!LK87)</f>
        <v>.</v>
      </c>
      <c r="LL87" s="25" t="str">
        <f>IF(ISBLANK(LitRev!LL87),".",LitRev!LL87)</f>
        <v>.</v>
      </c>
      <c r="LM87" s="25" t="str">
        <f>IF(ISBLANK(LitRev!LM87),".",LitRev!LM87)</f>
        <v>.</v>
      </c>
      <c r="LN87" s="25" t="str">
        <f>IF(ISBLANK(LitRev!LN87),".",LitRev!LN87)</f>
        <v>.</v>
      </c>
      <c r="LO87" s="25" t="str">
        <f>IF(ISBLANK(LitRev!LO87),".",LitRev!LO87)</f>
        <v>.</v>
      </c>
      <c r="LP87" s="25" t="str">
        <f>IF(ISBLANK(LitRev!LP87),".",LitRev!LP87)</f>
        <v>.</v>
      </c>
      <c r="LQ87" s="25" t="str">
        <f>IF(ISBLANK(LitRev!LQ87),".",LitRev!LQ87)</f>
        <v>.</v>
      </c>
      <c r="LR87" s="25" t="str">
        <f>IF(ISBLANK(LitRev!LR87),".",LitRev!LR87)</f>
        <v>.</v>
      </c>
      <c r="LS87" s="25" t="str">
        <f>IF(ISBLANK(LitRev!LS87),".",LitRev!LS87)</f>
        <v>.</v>
      </c>
      <c r="LT87" s="25" t="str">
        <f>IF(ISBLANK(LitRev!LT87),".",LitRev!LT87)</f>
        <v>.</v>
      </c>
      <c r="LU87" s="25" t="str">
        <f>IF(ISBLANK(LitRev!LU87),".",LitRev!LU87)</f>
        <v>.</v>
      </c>
      <c r="LV87" s="25" t="str">
        <f>IF(ISBLANK(LitRev!LV87),".",LitRev!LV87)</f>
        <v>.</v>
      </c>
      <c r="LW87" s="25" t="str">
        <f>IF(ISBLANK(LitRev!LW87),".",LitRev!LW87)</f>
        <v>.</v>
      </c>
      <c r="LX87" s="25" t="str">
        <f>IF(ISBLANK(LitRev!LX87),".",LitRev!LX87)</f>
        <v>.</v>
      </c>
      <c r="LY87" s="25" t="str">
        <f>IF(ISBLANK(LitRev!LY87),".",LitRev!LY87)</f>
        <v>.</v>
      </c>
      <c r="LZ87" s="25" t="str">
        <f>IF(ISBLANK(LitRev!LZ87),".",LitRev!LZ87)</f>
        <v>.</v>
      </c>
      <c r="MA87" s="25" t="str">
        <f>IF(ISBLANK(LitRev!MA87),".",LitRev!MA87)</f>
        <v>.</v>
      </c>
      <c r="MB87" s="25" t="str">
        <f>IF(ISBLANK(LitRev!MB87),".",LitRev!MB87)</f>
        <v>.</v>
      </c>
      <c r="MC87" s="25" t="str">
        <f>IF(ISBLANK(LitRev!MC87),".",LitRev!MC87)</f>
        <v>.</v>
      </c>
      <c r="MD87" s="25" t="str">
        <f>IF(ISBLANK(LitRev!MD87),".",LitRev!MD87)</f>
        <v>.</v>
      </c>
      <c r="ME87" s="25" t="str">
        <f>IF(ISBLANK(LitRev!ME87),".",LitRev!ME87)</f>
        <v>.</v>
      </c>
      <c r="MF87" s="25" t="str">
        <f>IF(ISBLANK(LitRev!MF87),".",LitRev!MF87)</f>
        <v>.</v>
      </c>
      <c r="MG87" s="25" t="str">
        <f>IF(ISBLANK(LitRev!MG87),".",LitRev!MG87)</f>
        <v>.</v>
      </c>
      <c r="MH87" s="25" t="str">
        <f>IF(ISBLANK(LitRev!MH87),".",LitRev!MH87)</f>
        <v>.</v>
      </c>
      <c r="MI87" s="25" t="str">
        <f>IF(ISBLANK(LitRev!MI87),".",LitRev!MI87)</f>
        <v>.</v>
      </c>
      <c r="MJ87" s="25" t="str">
        <f>IF(ISBLANK(LitRev!MJ87),".",LitRev!MJ87)</f>
        <v>.</v>
      </c>
      <c r="MK87" s="25" t="str">
        <f>IF(ISBLANK(LitRev!MK87),".",LitRev!MK87)</f>
        <v>.</v>
      </c>
      <c r="ML87" s="25" t="str">
        <f>IF(ISBLANK(LitRev!ML87),".",LitRev!ML87)</f>
        <v>.</v>
      </c>
      <c r="MM87" s="25" t="str">
        <f>IF(ISBLANK(LitRev!MM87),".",LitRev!MM87)</f>
        <v>.</v>
      </c>
      <c r="MN87" s="25" t="str">
        <f>IF(ISBLANK(LitRev!MN87),".",LitRev!MN87)</f>
        <v>.</v>
      </c>
      <c r="MO87" s="25" t="str">
        <f>IF(ISBLANK(LitRev!MO87),".",LitRev!MO87)</f>
        <v>.</v>
      </c>
      <c r="MP87" s="25" t="str">
        <f>IF(ISBLANK(LitRev!MP87),".",LitRev!MP87)</f>
        <v>.</v>
      </c>
      <c r="MQ87" s="25" t="str">
        <f>IF(ISBLANK(LitRev!MQ87),".",LitRev!MQ87)</f>
        <v>.</v>
      </c>
      <c r="MR87" s="25" t="str">
        <f>IF(ISBLANK(LitRev!MR87),".",LitRev!MR87)</f>
        <v>.</v>
      </c>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5"/>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5"/>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5"/>
      <c r="RK87" s="25"/>
      <c r="RL87" s="25"/>
      <c r="RM87" s="25"/>
      <c r="RN87" s="25"/>
      <c r="RO87" s="25"/>
    </row>
    <row r="88" spans="1:483" x14ac:dyDescent="0.25">
      <c r="A88" s="47"/>
      <c r="C88" s="25" t="str">
        <f>IF(ISBLANK(LitRev!C88),".",LitRev!C88)</f>
        <v>.</v>
      </c>
      <c r="D88" s="25" t="str">
        <f>IF(ISBLANK(LitRev!D88),".",LitRev!D88)</f>
        <v>.</v>
      </c>
      <c r="E88" s="25" t="str">
        <f>IF(ISBLANK(LitRev!E88),".",LitRev!E88)</f>
        <v>.</v>
      </c>
      <c r="F88" s="25" t="str">
        <f>IF(ISBLANK(LitRev!F88),".",LitRev!F88)</f>
        <v>.</v>
      </c>
      <c r="G88" s="25" t="str">
        <f>IF(ISBLANK(LitRev!G88),".",LitRev!G88)</f>
        <v>.</v>
      </c>
      <c r="H88" s="25" t="str">
        <f>IF(ISBLANK(LitRev!H88),".",LitRev!H88)</f>
        <v>.</v>
      </c>
      <c r="I88" s="25" t="str">
        <f>IF(ISBLANK(LitRev!I88),".",LitRev!I88)</f>
        <v>.</v>
      </c>
      <c r="J88" s="25" t="str">
        <f>IF(ISBLANK(LitRev!J88),".",LitRev!J88)</f>
        <v>.</v>
      </c>
      <c r="K88" s="25" t="str">
        <f>IF(ISBLANK(LitRev!K88),".",LitRev!K88)</f>
        <v>.</v>
      </c>
      <c r="L88" s="25" t="str">
        <f>IF(ISBLANK(LitRev!L88),".",LitRev!L88)</f>
        <v>.</v>
      </c>
      <c r="M88" s="25" t="str">
        <f>IF(ISBLANK(LitRev!M88),".",LitRev!M88)</f>
        <v>.</v>
      </c>
      <c r="N88" s="25" t="str">
        <f>IF(ISBLANK(LitRev!N88),".",LitRev!N88)</f>
        <v>.</v>
      </c>
      <c r="O88" s="25" t="str">
        <f>IF(ISBLANK(LitRev!O88),".",LitRev!O88)</f>
        <v>.</v>
      </c>
      <c r="P88" s="25" t="str">
        <f>IF(ISBLANK(LitRev!P88),".",LitRev!P88)</f>
        <v>.</v>
      </c>
      <c r="Q88" s="25" t="str">
        <f>IF(ISBLANK(LitRev!Q88),".",LitRev!Q88)</f>
        <v>.</v>
      </c>
      <c r="R88" s="25" t="str">
        <f>IF(ISBLANK(LitRev!R88),".",LitRev!R88)</f>
        <v>.</v>
      </c>
      <c r="S88" s="25" t="str">
        <f>IF(ISBLANK(LitRev!S88),".",LitRev!S88)</f>
        <v>.</v>
      </c>
      <c r="T88" s="25" t="str">
        <f>IF(ISBLANK(LitRev!T88),".",LitRev!T88)</f>
        <v>.</v>
      </c>
      <c r="U88" s="25" t="str">
        <f>IF(ISBLANK(LitRev!U88),".",LitRev!U88)</f>
        <v>.</v>
      </c>
      <c r="V88" s="25" t="str">
        <f>IF(ISBLANK(LitRev!V88),".",LitRev!V88)</f>
        <v>.</v>
      </c>
      <c r="W88" s="25" t="str">
        <f>IF(ISBLANK(LitRev!W88),".",LitRev!W88)</f>
        <v>.</v>
      </c>
      <c r="X88" s="25" t="str">
        <f>IF(ISBLANK(LitRev!X88),".",LitRev!X88)</f>
        <v>.</v>
      </c>
      <c r="Y88" s="25" t="str">
        <f>IF(ISBLANK(LitRev!Y88),".",LitRev!Y88)</f>
        <v>.</v>
      </c>
      <c r="Z88" s="25" t="str">
        <f>IF(ISBLANK(LitRev!Z88),".",LitRev!Z88)</f>
        <v>.</v>
      </c>
      <c r="AA88" s="25" t="str">
        <f>IF(ISBLANK(LitRev!AA88),".",LitRev!AA88)</f>
        <v>.</v>
      </c>
      <c r="AB88" s="25" t="str">
        <f>IF(ISBLANK(LitRev!AB88),".",LitRev!AB88)</f>
        <v>.</v>
      </c>
      <c r="AC88" s="25" t="str">
        <f>IF(ISBLANK(LitRev!AC88),".",LitRev!AC88)</f>
        <v>.</v>
      </c>
      <c r="AD88" s="25" t="str">
        <f>IF(ISBLANK(LitRev!AD88),".",LitRev!AD88)</f>
        <v>.</v>
      </c>
      <c r="AE88" s="25" t="str">
        <f>IF(ISBLANK(LitRev!AE88),".",LitRev!AE88)</f>
        <v>.</v>
      </c>
      <c r="AF88" s="25" t="str">
        <f>IF(ISBLANK(LitRev!AF88),".",LitRev!AF88)</f>
        <v>.</v>
      </c>
      <c r="AG88" s="25" t="str">
        <f>IF(ISBLANK(LitRev!AG88),".",LitRev!AG88)</f>
        <v>.</v>
      </c>
      <c r="AH88" s="25" t="str">
        <f>IF(ISBLANK(LitRev!AH88),".",LitRev!AH88)</f>
        <v>.</v>
      </c>
      <c r="AI88" s="25" t="str">
        <f>IF(ISBLANK(LitRev!AI88),".",LitRev!AI88)</f>
        <v>.</v>
      </c>
      <c r="AJ88" s="25" t="str">
        <f>IF(ISBLANK(LitRev!AJ88),".",LitRev!AJ88)</f>
        <v>.</v>
      </c>
      <c r="AK88" s="25" t="str">
        <f>IF(ISBLANK(LitRev!AK88),".",LitRev!AK88)</f>
        <v>.</v>
      </c>
      <c r="AL88" s="25" t="str">
        <f>IF(ISBLANK(LitRev!AL88),".",LitRev!AL88)</f>
        <v>.</v>
      </c>
      <c r="AM88" s="25" t="str">
        <f>IF(ISBLANK(LitRev!AM88),".",LitRev!AM88)</f>
        <v>.</v>
      </c>
      <c r="AN88" s="25" t="str">
        <f>IF(ISBLANK(LitRev!AN88),".",LitRev!AN88)</f>
        <v>.</v>
      </c>
      <c r="AO88" s="25" t="str">
        <f>IF(ISBLANK(LitRev!AO88),".",LitRev!AO88)</f>
        <v>.</v>
      </c>
      <c r="AP88" s="25" t="str">
        <f>IF(ISBLANK(LitRev!AP88),".",LitRev!AP88)</f>
        <v>.</v>
      </c>
      <c r="AQ88" s="25" t="str">
        <f>IF(ISBLANK(LitRev!AQ88),".",LitRev!AQ88)</f>
        <v>.</v>
      </c>
      <c r="AR88" s="25" t="str">
        <f>IF(ISBLANK(LitRev!AR88),".",LitRev!AR88)</f>
        <v>.</v>
      </c>
      <c r="AS88" s="25" t="str">
        <f>IF(ISBLANK(LitRev!AS88),".",LitRev!AS88)</f>
        <v>.</v>
      </c>
      <c r="AT88" s="25" t="str">
        <f>IF(ISBLANK(LitRev!AT88),".",LitRev!AT88)</f>
        <v>.</v>
      </c>
      <c r="AU88" s="25" t="str">
        <f>IF(ISBLANK(LitRev!AU88),".",LitRev!AU88)</f>
        <v>.</v>
      </c>
      <c r="AV88" s="25" t="str">
        <f>IF(ISBLANK(LitRev!AV88),".",LitRev!AV88)</f>
        <v>.</v>
      </c>
      <c r="AW88" s="25" t="str">
        <f>IF(ISBLANK(LitRev!AW88),".",LitRev!AW88)</f>
        <v>.</v>
      </c>
      <c r="AX88" s="25" t="str">
        <f>IF(ISBLANK(LitRev!AX88),".",LitRev!AX88)</f>
        <v>.</v>
      </c>
      <c r="AY88" s="25" t="str">
        <f>IF(ISBLANK(LitRev!AY88),".",LitRev!AY88)</f>
        <v>.</v>
      </c>
      <c r="AZ88" s="25" t="str">
        <f>IF(ISBLANK(LitRev!AZ88),".",LitRev!AZ88)</f>
        <v>.</v>
      </c>
      <c r="BA88" s="25" t="str">
        <f>IF(ISBLANK(LitRev!BA88),".",LitRev!BA88)</f>
        <v>.</v>
      </c>
      <c r="BB88" s="25" t="str">
        <f>IF(ISBLANK(LitRev!BB88),".",LitRev!BB88)</f>
        <v>.</v>
      </c>
      <c r="BC88" s="25" t="str">
        <f>IF(ISBLANK(LitRev!BC88),".",LitRev!BC88)</f>
        <v>.</v>
      </c>
      <c r="BD88" s="25" t="str">
        <f>IF(ISBLANK(LitRev!BD88),".",LitRev!BD88)</f>
        <v>.</v>
      </c>
      <c r="BE88" s="25" t="str">
        <f>IF(ISBLANK(LitRev!BE88),".",LitRev!BE88)</f>
        <v>.</v>
      </c>
      <c r="BF88" s="25" t="str">
        <f>IF(ISBLANK(LitRev!BF88),".",LitRev!BF88)</f>
        <v>.</v>
      </c>
      <c r="BG88" s="25" t="str">
        <f>IF(ISBLANK(LitRev!BG88),".",LitRev!BG88)</f>
        <v>.</v>
      </c>
      <c r="BH88" s="25" t="str">
        <f>IF(ISBLANK(LitRev!BH88),".",LitRev!BH88)</f>
        <v>.</v>
      </c>
      <c r="BI88" s="25" t="str">
        <f>IF(ISBLANK(LitRev!BI88),".",LitRev!BI88)</f>
        <v>.</v>
      </c>
      <c r="BJ88" s="25" t="str">
        <f>IF(ISBLANK(LitRev!BJ88),".",LitRev!BJ88)</f>
        <v>.</v>
      </c>
      <c r="BK88" s="25" t="str">
        <f>IF(ISBLANK(LitRev!BK88),".",LitRev!BK88)</f>
        <v>.</v>
      </c>
      <c r="BL88" s="25" t="str">
        <f>IF(ISBLANK(LitRev!BL88),".",LitRev!BL88)</f>
        <v>.</v>
      </c>
      <c r="BM88" s="25" t="str">
        <f>IF(ISBLANK(LitRev!BM88),".",LitRev!BM88)</f>
        <v>.</v>
      </c>
      <c r="BN88" s="25" t="str">
        <f>IF(ISBLANK(LitRev!BN88),".",LitRev!BN88)</f>
        <v>.</v>
      </c>
      <c r="BO88" s="25" t="str">
        <f>IF(ISBLANK(LitRev!BO88),".",LitRev!BO88)</f>
        <v>.</v>
      </c>
      <c r="BP88" s="25" t="str">
        <f>IF(ISBLANK(LitRev!BP88),".",LitRev!BP88)</f>
        <v>.</v>
      </c>
      <c r="BQ88" s="25" t="str">
        <f>IF(ISBLANK(LitRev!BQ88),".",LitRev!BQ88)</f>
        <v>.</v>
      </c>
      <c r="BR88" s="25" t="str">
        <f>IF(ISBLANK(LitRev!BR88),".",LitRev!BR88)</f>
        <v>.</v>
      </c>
      <c r="BS88" s="25" t="str">
        <f>IF(ISBLANK(LitRev!BS88),".",LitRev!BS88)</f>
        <v>.</v>
      </c>
      <c r="BT88" s="25" t="str">
        <f>IF(ISBLANK(LitRev!BT88),".",LitRev!BT88)</f>
        <v>.</v>
      </c>
      <c r="BU88" s="25" t="str">
        <f>IF(ISBLANK(LitRev!BU88),".",LitRev!BU88)</f>
        <v>.</v>
      </c>
      <c r="BV88" s="25" t="str">
        <f>IF(ISBLANK(LitRev!BV88),".",LitRev!BV88)</f>
        <v>.</v>
      </c>
      <c r="BW88" s="25" t="str">
        <f>IF(ISBLANK(LitRev!BW88),".",LitRev!BW88)</f>
        <v>.</v>
      </c>
      <c r="BX88" s="25" t="str">
        <f>IF(ISBLANK(LitRev!BX88),".",LitRev!BX88)</f>
        <v>.</v>
      </c>
      <c r="BY88" s="25" t="str">
        <f>IF(ISBLANK(LitRev!BY88),".",LitRev!BY88)</f>
        <v>.</v>
      </c>
      <c r="BZ88" s="25" t="str">
        <f>IF(ISBLANK(LitRev!BZ88),".",LitRev!BZ88)</f>
        <v>.</v>
      </c>
      <c r="CA88" s="25" t="str">
        <f>IF(ISBLANK(LitRev!CA88),".",LitRev!CA88)</f>
        <v>.</v>
      </c>
      <c r="CB88" s="25" t="str">
        <f>IF(ISBLANK(LitRev!CB88),".",LitRev!CB88)</f>
        <v>.</v>
      </c>
      <c r="CC88" s="25" t="str">
        <f>IF(ISBLANK(LitRev!CC88),".",LitRev!CC88)</f>
        <v>.</v>
      </c>
      <c r="CD88" s="25" t="str">
        <f>IF(ISBLANK(LitRev!CD88),".",LitRev!CD88)</f>
        <v>.</v>
      </c>
      <c r="CE88" s="25" t="str">
        <f>IF(ISBLANK(LitRev!CE88),".",LitRev!CE88)</f>
        <v>.</v>
      </c>
      <c r="CF88" s="25" t="str">
        <f>IF(ISBLANK(LitRev!CF88),".",LitRev!CF88)</f>
        <v>.</v>
      </c>
      <c r="CG88" s="25" t="str">
        <f>IF(ISBLANK(LitRev!CG88),".",LitRev!CG88)</f>
        <v>.</v>
      </c>
      <c r="CH88" s="25" t="str">
        <f>IF(ISBLANK(LitRev!CH88),".",LitRev!CH88)</f>
        <v>.</v>
      </c>
      <c r="CI88" s="25" t="str">
        <f>IF(ISBLANK(LitRev!CI88),".",LitRev!CI88)</f>
        <v>.</v>
      </c>
      <c r="CJ88" s="25" t="str">
        <f>IF(ISBLANK(LitRev!CJ88),".",LitRev!CJ88)</f>
        <v>.</v>
      </c>
      <c r="CK88" s="25" t="str">
        <f>IF(ISBLANK(LitRev!CK88),".",LitRev!CK88)</f>
        <v>.</v>
      </c>
      <c r="CL88" s="25" t="str">
        <f>IF(ISBLANK(LitRev!CL88),".",LitRev!CL88)</f>
        <v>.</v>
      </c>
      <c r="CM88" s="25" t="str">
        <f>IF(ISBLANK(LitRev!CM88),".",LitRev!CM88)</f>
        <v>.</v>
      </c>
      <c r="CN88" s="25" t="str">
        <f>IF(ISBLANK(LitRev!CN88),".",LitRev!CN88)</f>
        <v>.</v>
      </c>
      <c r="CO88" s="25" t="str">
        <f>IF(ISBLANK(LitRev!CO88),".",LitRev!CO88)</f>
        <v>.</v>
      </c>
      <c r="CP88" s="25" t="str">
        <f>IF(ISBLANK(LitRev!CP88),".",LitRev!CP88)</f>
        <v>.</v>
      </c>
      <c r="CQ88" s="25" t="str">
        <f>IF(ISBLANK(LitRev!CQ88),".",LitRev!CQ88)</f>
        <v>.</v>
      </c>
      <c r="CR88" s="25" t="str">
        <f>IF(ISBLANK(LitRev!CR88),".",LitRev!CR88)</f>
        <v>.</v>
      </c>
      <c r="CS88" s="25" t="str">
        <f>IF(ISBLANK(LitRev!CS88),".",LitRev!CS88)</f>
        <v>.</v>
      </c>
      <c r="CT88" s="25" t="str">
        <f>IF(ISBLANK(LitRev!CT88),".",LitRev!CT88)</f>
        <v>.</v>
      </c>
      <c r="CU88" s="25" t="str">
        <f>IF(ISBLANK(LitRev!CU88),".",LitRev!CU88)</f>
        <v>.</v>
      </c>
      <c r="CV88" s="25" t="str">
        <f>IF(ISBLANK(LitRev!CV88),".",LitRev!CV88)</f>
        <v>.</v>
      </c>
      <c r="CW88" s="25" t="str">
        <f>IF(ISBLANK(LitRev!CW88),".",LitRev!CW88)</f>
        <v>.</v>
      </c>
      <c r="CX88" s="25" t="str">
        <f>IF(ISBLANK(LitRev!CX88),".",LitRev!CX88)</f>
        <v>.</v>
      </c>
      <c r="CY88" s="25" t="str">
        <f>IF(ISBLANK(LitRev!CY88),".",LitRev!CY88)</f>
        <v>.</v>
      </c>
      <c r="CZ88" s="25" t="str">
        <f>IF(ISBLANK(LitRev!CZ88),".",LitRev!CZ88)</f>
        <v>.</v>
      </c>
      <c r="DA88" s="25" t="str">
        <f>IF(ISBLANK(LitRev!DA88),".",LitRev!DA88)</f>
        <v>.</v>
      </c>
      <c r="DB88" s="25" t="str">
        <f>IF(ISBLANK(LitRev!DB88),".",LitRev!DB88)</f>
        <v>.</v>
      </c>
      <c r="DC88" s="25" t="str">
        <f>IF(ISBLANK(LitRev!DC88),".",LitRev!DC88)</f>
        <v>.</v>
      </c>
      <c r="DD88" s="25" t="str">
        <f>IF(ISBLANK(LitRev!DD88),".",LitRev!DD88)</f>
        <v>.</v>
      </c>
      <c r="DE88" s="25" t="str">
        <f>IF(ISBLANK(LitRev!DE88),".",LitRev!DE88)</f>
        <v>.</v>
      </c>
      <c r="DF88" s="25" t="str">
        <f>IF(ISBLANK(LitRev!DF88),".",LitRev!DF88)</f>
        <v>.</v>
      </c>
      <c r="DG88" s="25" t="str">
        <f>IF(ISBLANK(LitRev!DG88),".",LitRev!DG88)</f>
        <v>.</v>
      </c>
      <c r="DH88" s="25" t="str">
        <f>IF(ISBLANK(LitRev!DH88),".",LitRev!DH88)</f>
        <v>.</v>
      </c>
      <c r="DI88" s="25" t="str">
        <f>IF(ISBLANK(LitRev!DI88),".",LitRev!DI88)</f>
        <v>.</v>
      </c>
      <c r="DJ88" s="25" t="str">
        <f>IF(ISBLANK(LitRev!DJ88),".",LitRev!DJ88)</f>
        <v>.</v>
      </c>
      <c r="DK88" s="25" t="str">
        <f>IF(ISBLANK(LitRev!DK88),".",LitRev!DK88)</f>
        <v>.</v>
      </c>
      <c r="DL88" s="25" t="str">
        <f>IF(ISBLANK(LitRev!DL88),".",LitRev!DL88)</f>
        <v>.</v>
      </c>
      <c r="DM88" s="25" t="str">
        <f>IF(ISBLANK(LitRev!DM88),".",LitRev!DM88)</f>
        <v>.</v>
      </c>
      <c r="DN88" s="25" t="str">
        <f>IF(ISBLANK(LitRev!DN88),".",LitRev!DN88)</f>
        <v>.</v>
      </c>
      <c r="DO88" s="25" t="str">
        <f>IF(ISBLANK(LitRev!DO88),".",LitRev!DO88)</f>
        <v>.</v>
      </c>
      <c r="DP88" s="25" t="str">
        <f>IF(ISBLANK(LitRev!DP88),".",LitRev!DP88)</f>
        <v>.</v>
      </c>
      <c r="DQ88" s="25" t="str">
        <f>IF(ISBLANK(LitRev!DQ88),".",LitRev!DQ88)</f>
        <v>.</v>
      </c>
      <c r="DR88" s="25" t="str">
        <f>IF(ISBLANK(LitRev!DR88),".",LitRev!DR88)</f>
        <v>.</v>
      </c>
      <c r="DS88" s="25" t="str">
        <f>IF(ISBLANK(LitRev!DS88),".",LitRev!DS88)</f>
        <v>.</v>
      </c>
      <c r="DT88" s="25" t="str">
        <f>IF(ISBLANK(LitRev!DT88),".",LitRev!DT88)</f>
        <v>.</v>
      </c>
      <c r="DU88" s="25" t="str">
        <f>IF(ISBLANK(LitRev!DU88),".",LitRev!DU88)</f>
        <v>.</v>
      </c>
      <c r="DV88" s="25" t="str">
        <f>IF(ISBLANK(LitRev!DV88),".",LitRev!DV88)</f>
        <v>.</v>
      </c>
      <c r="DW88" s="25" t="str">
        <f>IF(ISBLANK(LitRev!DW88),".",LitRev!DW88)</f>
        <v>.</v>
      </c>
      <c r="DX88" s="25" t="str">
        <f>IF(ISBLANK(LitRev!DX88),".",LitRev!DX88)</f>
        <v>.</v>
      </c>
      <c r="DY88" s="25" t="str">
        <f>IF(ISBLANK(LitRev!DY88),".",LitRev!DY88)</f>
        <v>.</v>
      </c>
      <c r="DZ88" s="25" t="str">
        <f>IF(ISBLANK(LitRev!DZ88),".",LitRev!DZ88)</f>
        <v>.</v>
      </c>
      <c r="EA88" s="25" t="str">
        <f>IF(ISBLANK(LitRev!EA88),".",LitRev!EA88)</f>
        <v>.</v>
      </c>
      <c r="EB88" s="25" t="str">
        <f>IF(ISBLANK(LitRev!EB88),".",LitRev!EB88)</f>
        <v>.</v>
      </c>
      <c r="EC88" s="25" t="str">
        <f>IF(ISBLANK(LitRev!EC88),".",LitRev!EC88)</f>
        <v>.</v>
      </c>
      <c r="ED88" s="25" t="str">
        <f>IF(ISBLANK(LitRev!ED88),".",LitRev!ED88)</f>
        <v>.</v>
      </c>
      <c r="EE88" s="25" t="str">
        <f>IF(ISBLANK(LitRev!EE88),".",LitRev!EE88)</f>
        <v>.</v>
      </c>
      <c r="EF88" s="25" t="str">
        <f>IF(ISBLANK(LitRev!EF88),".",LitRev!EF88)</f>
        <v>.</v>
      </c>
      <c r="EG88" s="25" t="str">
        <f>IF(ISBLANK(LitRev!EG88),".",LitRev!EG88)</f>
        <v>.</v>
      </c>
      <c r="EH88" s="25" t="str">
        <f>IF(ISBLANK(LitRev!EH88),".",LitRev!EH88)</f>
        <v>.</v>
      </c>
      <c r="EI88" s="25" t="str">
        <f>IF(ISBLANK(LitRev!EI88),".",LitRev!EI88)</f>
        <v>.</v>
      </c>
      <c r="EJ88" s="25" t="str">
        <f>IF(ISBLANK(LitRev!EJ88),".",LitRev!EJ88)</f>
        <v>.</v>
      </c>
      <c r="EK88" s="25" t="str">
        <f>IF(ISBLANK(LitRev!EK88),".",LitRev!EK88)</f>
        <v>.</v>
      </c>
      <c r="EL88" s="25" t="str">
        <f>IF(ISBLANK(LitRev!EL88),".",LitRev!EL88)</f>
        <v>.</v>
      </c>
      <c r="EM88" s="25" t="str">
        <f>IF(ISBLANK(LitRev!EM88),".",LitRev!EM88)</f>
        <v>.</v>
      </c>
      <c r="EN88" s="25" t="str">
        <f>IF(ISBLANK(LitRev!EN88),".",LitRev!EN88)</f>
        <v>.</v>
      </c>
      <c r="EO88" s="25" t="str">
        <f>IF(ISBLANK(LitRev!EO88),".",LitRev!EO88)</f>
        <v>.</v>
      </c>
      <c r="EP88" s="25" t="str">
        <f>IF(ISBLANK(LitRev!EP88),".",LitRev!EP88)</f>
        <v>.</v>
      </c>
      <c r="EQ88" s="25" t="str">
        <f>IF(ISBLANK(LitRev!EQ88),".",LitRev!EQ88)</f>
        <v>.</v>
      </c>
      <c r="ER88" s="25" t="str">
        <f>IF(ISBLANK(LitRev!ER88),".",LitRev!ER88)</f>
        <v>.</v>
      </c>
      <c r="ES88" s="25" t="str">
        <f>IF(ISBLANK(LitRev!ES88),".",LitRev!ES88)</f>
        <v>.</v>
      </c>
      <c r="ET88" s="25" t="str">
        <f>IF(ISBLANK(LitRev!ET88),".",LitRev!ET88)</f>
        <v>.</v>
      </c>
      <c r="EU88" s="25" t="str">
        <f>IF(ISBLANK(LitRev!EU88),".",LitRev!EU88)</f>
        <v>.</v>
      </c>
      <c r="EV88" s="25" t="str">
        <f>IF(ISBLANK(LitRev!EV88),".",LitRev!EV88)</f>
        <v>.</v>
      </c>
      <c r="EW88" s="25" t="str">
        <f>IF(ISBLANK(LitRev!EW88),".",LitRev!EW88)</f>
        <v>.</v>
      </c>
      <c r="EX88" s="25" t="str">
        <f>IF(ISBLANK(LitRev!EX88),".",LitRev!EX88)</f>
        <v>.</v>
      </c>
      <c r="EY88" s="25" t="str">
        <f>IF(ISBLANK(LitRev!EY88),".",LitRev!EY88)</f>
        <v>.</v>
      </c>
      <c r="EZ88" s="25" t="str">
        <f>IF(ISBLANK(LitRev!EZ88),".",LitRev!EZ88)</f>
        <v>.</v>
      </c>
      <c r="FA88" s="25" t="str">
        <f>IF(ISBLANK(LitRev!FA88),".",LitRev!FA88)</f>
        <v>.</v>
      </c>
      <c r="FB88" s="25" t="str">
        <f>IF(ISBLANK(LitRev!FB88),".",LitRev!FB88)</f>
        <v>.</v>
      </c>
      <c r="FC88" s="25" t="str">
        <f>IF(ISBLANK(LitRev!FC88),".",LitRev!FC88)</f>
        <v>.</v>
      </c>
      <c r="FD88" s="25" t="str">
        <f>IF(ISBLANK(LitRev!FD88),".",LitRev!FD88)</f>
        <v>.</v>
      </c>
      <c r="FE88" s="25" t="str">
        <f>IF(ISBLANK(LitRev!FE88),".",LitRev!FE88)</f>
        <v>.</v>
      </c>
      <c r="FF88" s="25" t="str">
        <f>IF(ISBLANK(LitRev!FF88),".",LitRev!FF88)</f>
        <v>.</v>
      </c>
      <c r="FG88" s="25" t="str">
        <f>IF(ISBLANK(LitRev!FG88),".",LitRev!FG88)</f>
        <v>.</v>
      </c>
      <c r="FH88" s="25" t="str">
        <f>IF(ISBLANK(LitRev!FH88),".",LitRev!FH88)</f>
        <v>.</v>
      </c>
      <c r="FI88" s="25" t="str">
        <f>IF(ISBLANK(LitRev!FI88),".",LitRev!FI88)</f>
        <v>.</v>
      </c>
      <c r="FJ88" s="25" t="str">
        <f>IF(ISBLANK(LitRev!FJ88),".",LitRev!FJ88)</f>
        <v>.</v>
      </c>
      <c r="FK88" s="25" t="str">
        <f>IF(ISBLANK(LitRev!FK88),".",LitRev!FK88)</f>
        <v>.</v>
      </c>
      <c r="FL88" s="25" t="str">
        <f>IF(ISBLANK(LitRev!FL88),".",LitRev!FL88)</f>
        <v>.</v>
      </c>
      <c r="FM88" s="25" t="str">
        <f>IF(ISBLANK(LitRev!FM88),".",LitRev!FM88)</f>
        <v>.</v>
      </c>
      <c r="FN88" s="25" t="str">
        <f>IF(ISBLANK(LitRev!FN88),".",LitRev!FN88)</f>
        <v>.</v>
      </c>
      <c r="FO88" s="25" t="str">
        <f>IF(ISBLANK(LitRev!FO88),".",LitRev!FO88)</f>
        <v>.</v>
      </c>
      <c r="FP88" s="25" t="str">
        <f>IF(ISBLANK(LitRev!FP88),".",LitRev!FP88)</f>
        <v>.</v>
      </c>
      <c r="FQ88" s="25" t="str">
        <f>IF(ISBLANK(LitRev!FQ88),".",LitRev!FQ88)</f>
        <v>.</v>
      </c>
      <c r="FR88" s="25" t="str">
        <f>IF(ISBLANK(LitRev!FR88),".",LitRev!FR88)</f>
        <v>.</v>
      </c>
      <c r="FS88" s="25" t="str">
        <f>IF(ISBLANK(LitRev!FS88),".",LitRev!FS88)</f>
        <v>.</v>
      </c>
      <c r="FT88" s="25" t="str">
        <f>IF(ISBLANK(LitRev!FT88),".",LitRev!FT88)</f>
        <v>.</v>
      </c>
      <c r="FU88" s="25" t="str">
        <f>IF(ISBLANK(LitRev!FU88),".",LitRev!FU88)</f>
        <v>.</v>
      </c>
      <c r="FV88" s="25" t="str">
        <f>IF(ISBLANK(LitRev!FV88),".",LitRev!FV88)</f>
        <v>.</v>
      </c>
      <c r="FW88" s="25" t="str">
        <f>IF(ISBLANK(LitRev!FW88),".",LitRev!FW88)</f>
        <v>.</v>
      </c>
      <c r="FX88" s="25" t="str">
        <f>IF(ISBLANK(LitRev!FX88),".",LitRev!FX88)</f>
        <v>.</v>
      </c>
      <c r="FY88" s="25" t="str">
        <f>IF(ISBLANK(LitRev!FY88),".",LitRev!FY88)</f>
        <v>.</v>
      </c>
      <c r="FZ88" s="25" t="str">
        <f>IF(ISBLANK(LitRev!FZ88),".",LitRev!FZ88)</f>
        <v>.</v>
      </c>
      <c r="GA88" s="25" t="str">
        <f>IF(ISBLANK(LitRev!GA88),".",LitRev!GA88)</f>
        <v>.</v>
      </c>
      <c r="GB88" s="25" t="str">
        <f>IF(ISBLANK(LitRev!GB88),".",LitRev!GB88)</f>
        <v>.</v>
      </c>
      <c r="GC88" s="25" t="str">
        <f>IF(ISBLANK(LitRev!GC88),".",LitRev!GC88)</f>
        <v>.</v>
      </c>
      <c r="GD88" s="25" t="str">
        <f>IF(ISBLANK(LitRev!GD88),".",LitRev!GD88)</f>
        <v>.</v>
      </c>
      <c r="GE88" s="25" t="str">
        <f>IF(ISBLANK(LitRev!GE88),".",LitRev!GE88)</f>
        <v>.</v>
      </c>
      <c r="GF88" s="25" t="str">
        <f>IF(ISBLANK(LitRev!GF88),".",LitRev!GF88)</f>
        <v>.</v>
      </c>
      <c r="GG88" s="25" t="str">
        <f>IF(ISBLANK(LitRev!GG88),".",LitRev!GG88)</f>
        <v>.</v>
      </c>
      <c r="GH88" s="25" t="str">
        <f>IF(ISBLANK(LitRev!GH88),".",LitRev!GH88)</f>
        <v>.</v>
      </c>
      <c r="GI88" s="25" t="str">
        <f>IF(ISBLANK(LitRev!GI88),".",LitRev!GI88)</f>
        <v>.</v>
      </c>
      <c r="GJ88" s="25" t="str">
        <f>IF(ISBLANK(LitRev!GJ88),".",LitRev!GJ88)</f>
        <v>.</v>
      </c>
      <c r="GK88" s="25" t="str">
        <f>IF(ISBLANK(LitRev!GK88),".",LitRev!GK88)</f>
        <v>.</v>
      </c>
      <c r="GL88" s="25" t="str">
        <f>IF(ISBLANK(LitRev!GL88),".",LitRev!GL88)</f>
        <v>.</v>
      </c>
      <c r="GM88" s="25" t="str">
        <f>IF(ISBLANK(LitRev!GM88),".",LitRev!GM88)</f>
        <v>.</v>
      </c>
      <c r="GN88" s="25" t="str">
        <f>IF(ISBLANK(LitRev!GN88),".",LitRev!GN88)</f>
        <v>.</v>
      </c>
      <c r="GO88" s="25" t="str">
        <f>IF(ISBLANK(LitRev!GO88),".",LitRev!GO88)</f>
        <v>.</v>
      </c>
      <c r="GP88" s="25" t="str">
        <f>IF(ISBLANK(LitRev!GP88),".",LitRev!GP88)</f>
        <v>.</v>
      </c>
      <c r="GQ88" s="25" t="str">
        <f>IF(ISBLANK(LitRev!GQ88),".",LitRev!GQ88)</f>
        <v>.</v>
      </c>
      <c r="GR88" s="25" t="str">
        <f>IF(ISBLANK(LitRev!GR88),".",LitRev!GR88)</f>
        <v>.</v>
      </c>
      <c r="GS88" s="25" t="str">
        <f>IF(ISBLANK(LitRev!GS88),".",LitRev!GS88)</f>
        <v>.</v>
      </c>
      <c r="GT88" s="25" t="str">
        <f>IF(ISBLANK(LitRev!GT88),".",LitRev!GT88)</f>
        <v>.</v>
      </c>
      <c r="GU88" s="25" t="str">
        <f>IF(ISBLANK(LitRev!GU88),".",LitRev!GU88)</f>
        <v>.</v>
      </c>
      <c r="GV88" s="25" t="str">
        <f>IF(ISBLANK(LitRev!GV88),".",LitRev!GV88)</f>
        <v>.</v>
      </c>
      <c r="GW88" s="25" t="str">
        <f>IF(ISBLANK(LitRev!GW88),".",LitRev!GW88)</f>
        <v>.</v>
      </c>
      <c r="GX88" s="25" t="str">
        <f>IF(ISBLANK(LitRev!GX88),".",LitRev!GX88)</f>
        <v>.</v>
      </c>
      <c r="GY88" s="25" t="str">
        <f>IF(ISBLANK(LitRev!GY88),".",LitRev!GY88)</f>
        <v>.</v>
      </c>
      <c r="GZ88" s="25" t="str">
        <f>IF(ISBLANK(LitRev!GZ88),".",LitRev!GZ88)</f>
        <v>.</v>
      </c>
      <c r="HA88" s="25" t="str">
        <f>IF(ISBLANK(LitRev!HA88),".",LitRev!HA88)</f>
        <v>.</v>
      </c>
      <c r="HB88" s="25" t="str">
        <f>IF(ISBLANK(LitRev!HB88),".",LitRev!HB88)</f>
        <v>.</v>
      </c>
      <c r="HC88" s="25" t="str">
        <f>IF(ISBLANK(LitRev!HC88),".",LitRev!HC88)</f>
        <v>.</v>
      </c>
      <c r="HD88" s="25" t="str">
        <f>IF(ISBLANK(LitRev!HD88),".",LitRev!HD88)</f>
        <v>.</v>
      </c>
      <c r="HE88" s="25" t="str">
        <f>IF(ISBLANK(LitRev!HE88),".",LitRev!HE88)</f>
        <v>.</v>
      </c>
      <c r="HF88" s="25" t="str">
        <f>IF(ISBLANK(LitRev!HF88),".",LitRev!HF88)</f>
        <v>.</v>
      </c>
      <c r="HG88" s="25" t="str">
        <f>IF(ISBLANK(LitRev!HG88),".",LitRev!HG88)</f>
        <v>.</v>
      </c>
      <c r="HH88" s="25" t="str">
        <f>IF(ISBLANK(LitRev!HH88),".",LitRev!HH88)</f>
        <v>.</v>
      </c>
      <c r="HI88" s="25" t="str">
        <f>IF(ISBLANK(LitRev!HI88),".",LitRev!HI88)</f>
        <v>.</v>
      </c>
      <c r="HJ88" s="25" t="str">
        <f>IF(ISBLANK(LitRev!HJ88),".",LitRev!HJ88)</f>
        <v>.</v>
      </c>
      <c r="HK88" s="25" t="str">
        <f>IF(ISBLANK(LitRev!HK88),".",LitRev!HK88)</f>
        <v>.</v>
      </c>
      <c r="HL88" s="25" t="str">
        <f>IF(ISBLANK(LitRev!HL88),".",LitRev!HL88)</f>
        <v>.</v>
      </c>
      <c r="HM88" s="25" t="str">
        <f>IF(ISBLANK(LitRev!HM88),".",LitRev!HM88)</f>
        <v>.</v>
      </c>
      <c r="HN88" s="25" t="str">
        <f>IF(ISBLANK(LitRev!HN88),".",LitRev!HN88)</f>
        <v>.</v>
      </c>
      <c r="HO88" s="25" t="str">
        <f>IF(ISBLANK(LitRev!HO88),".",LitRev!HO88)</f>
        <v>.</v>
      </c>
      <c r="HP88" s="25" t="str">
        <f>IF(ISBLANK(LitRev!HP88),".",LitRev!HP88)</f>
        <v>.</v>
      </c>
      <c r="HQ88" s="25" t="str">
        <f>IF(ISBLANK(LitRev!HQ88),".",LitRev!HQ88)</f>
        <v>.</v>
      </c>
      <c r="HR88" s="25" t="str">
        <f>IF(ISBLANK(LitRev!HR88),".",LitRev!HR88)</f>
        <v>.</v>
      </c>
      <c r="HS88" s="25" t="str">
        <f>IF(ISBLANK(LitRev!HS88),".",LitRev!HS88)</f>
        <v>.</v>
      </c>
      <c r="HT88" s="25" t="str">
        <f>IF(ISBLANK(LitRev!HT88),".",LitRev!HT88)</f>
        <v>.</v>
      </c>
      <c r="HU88" s="25" t="str">
        <f>IF(ISBLANK(LitRev!HU88),".",LitRev!HU88)</f>
        <v>.</v>
      </c>
      <c r="HV88" s="25" t="str">
        <f>IF(ISBLANK(LitRev!HV88),".",LitRev!HV88)</f>
        <v>.</v>
      </c>
      <c r="HW88" s="25" t="str">
        <f>IF(ISBLANK(LitRev!HW88),".",LitRev!HW88)</f>
        <v>.</v>
      </c>
      <c r="HX88" s="25" t="str">
        <f>IF(ISBLANK(LitRev!HX88),".",LitRev!HX88)</f>
        <v>.</v>
      </c>
      <c r="HY88" s="25" t="str">
        <f>IF(ISBLANK(LitRev!HY88),".",LitRev!HY88)</f>
        <v>.</v>
      </c>
      <c r="HZ88" s="25" t="str">
        <f>IF(ISBLANK(LitRev!HZ88),".",LitRev!HZ88)</f>
        <v>.</v>
      </c>
      <c r="IA88" s="25" t="str">
        <f>IF(ISBLANK(LitRev!IA88),".",LitRev!IA88)</f>
        <v>.</v>
      </c>
      <c r="IB88" s="25" t="str">
        <f>IF(ISBLANK(LitRev!IB88),".",LitRev!IB88)</f>
        <v>.</v>
      </c>
      <c r="IC88" s="25" t="str">
        <f>IF(ISBLANK(LitRev!IC88),".",LitRev!IC88)</f>
        <v>.</v>
      </c>
      <c r="ID88" s="25" t="str">
        <f>IF(ISBLANK(LitRev!ID88),".",LitRev!ID88)</f>
        <v>.</v>
      </c>
      <c r="IE88" s="25" t="str">
        <f>IF(ISBLANK(LitRev!IE88),".",LitRev!IE88)</f>
        <v>.</v>
      </c>
      <c r="IF88" s="25" t="str">
        <f>IF(ISBLANK(LitRev!IF88),".",LitRev!IF88)</f>
        <v>.</v>
      </c>
      <c r="IG88" s="25" t="str">
        <f>IF(ISBLANK(LitRev!IG88),".",LitRev!IG88)</f>
        <v>.</v>
      </c>
      <c r="IH88" s="25" t="str">
        <f>IF(ISBLANK(LitRev!IH88),".",LitRev!IH88)</f>
        <v>.</v>
      </c>
      <c r="II88" s="25" t="str">
        <f>IF(ISBLANK(LitRev!II88),".",LitRev!II88)</f>
        <v>.</v>
      </c>
      <c r="IJ88" s="25" t="str">
        <f>IF(ISBLANK(LitRev!IJ88),".",LitRev!IJ88)</f>
        <v>.</v>
      </c>
      <c r="IK88" s="25" t="str">
        <f>IF(ISBLANK(LitRev!IK88),".",LitRev!IK88)</f>
        <v>.</v>
      </c>
      <c r="IL88" s="25" t="str">
        <f>IF(ISBLANK(LitRev!IL88),".",LitRev!IL88)</f>
        <v>.</v>
      </c>
      <c r="IM88" s="25" t="str">
        <f>IF(ISBLANK(LitRev!IM88),".",LitRev!IM88)</f>
        <v>.</v>
      </c>
      <c r="IN88" s="25" t="str">
        <f>IF(ISBLANK(LitRev!IN88),".",LitRev!IN88)</f>
        <v>.</v>
      </c>
      <c r="IO88" s="25" t="str">
        <f>IF(ISBLANK(LitRev!IO88),".",LitRev!IO88)</f>
        <v>.</v>
      </c>
      <c r="IP88" s="25" t="str">
        <f>IF(ISBLANK(LitRev!IP88),".",LitRev!IP88)</f>
        <v>.</v>
      </c>
      <c r="IQ88" s="25" t="str">
        <f>IF(ISBLANK(LitRev!IQ88),".",LitRev!IQ88)</f>
        <v>.</v>
      </c>
      <c r="IR88" s="25" t="str">
        <f>IF(ISBLANK(LitRev!IR88),".",LitRev!IR88)</f>
        <v>.</v>
      </c>
      <c r="IS88" s="25" t="str">
        <f>IF(ISBLANK(LitRev!IS88),".",LitRev!IS88)</f>
        <v>.</v>
      </c>
      <c r="IT88" s="25" t="str">
        <f>IF(ISBLANK(LitRev!IT88),".",LitRev!IT88)</f>
        <v>.</v>
      </c>
      <c r="IU88" s="25" t="str">
        <f>IF(ISBLANK(LitRev!IU88),".",LitRev!IU88)</f>
        <v>.</v>
      </c>
      <c r="IV88" s="25" t="str">
        <f>IF(ISBLANK(LitRev!IV88),".",LitRev!IV88)</f>
        <v>.</v>
      </c>
      <c r="IW88" s="25" t="str">
        <f>IF(ISBLANK(LitRev!IW88),".",LitRev!IW88)</f>
        <v>.</v>
      </c>
      <c r="IX88" s="25" t="str">
        <f>IF(ISBLANK(LitRev!IX88),".",LitRev!IX88)</f>
        <v>.</v>
      </c>
      <c r="IY88" s="25" t="str">
        <f>IF(ISBLANK(LitRev!IY88),".",LitRev!IY88)</f>
        <v>.</v>
      </c>
      <c r="IZ88" s="25" t="str">
        <f>IF(ISBLANK(LitRev!IZ88),".",LitRev!IZ88)</f>
        <v>.</v>
      </c>
      <c r="JA88" s="25" t="str">
        <f>IF(ISBLANK(LitRev!JA88),".",LitRev!JA88)</f>
        <v>.</v>
      </c>
      <c r="JB88" s="25" t="str">
        <f>IF(ISBLANK(LitRev!JB88),".",LitRev!JB88)</f>
        <v>.</v>
      </c>
      <c r="JC88" s="25" t="str">
        <f>IF(ISBLANK(LitRev!JC88),".",LitRev!JC88)</f>
        <v>.</v>
      </c>
      <c r="JD88" s="25" t="str">
        <f>IF(ISBLANK(LitRev!JD88),".",LitRev!JD88)</f>
        <v>.</v>
      </c>
      <c r="JE88" s="25" t="str">
        <f>IF(ISBLANK(LitRev!JE88),".",LitRev!JE88)</f>
        <v>.</v>
      </c>
      <c r="JF88" s="25" t="str">
        <f>IF(ISBLANK(LitRev!JF88),".",LitRev!JF88)</f>
        <v>.</v>
      </c>
      <c r="JG88" s="25" t="str">
        <f>IF(ISBLANK(LitRev!JG88),".",LitRev!JG88)</f>
        <v>.</v>
      </c>
      <c r="JH88" s="25" t="str">
        <f>IF(ISBLANK(LitRev!JH88),".",LitRev!JH88)</f>
        <v>.</v>
      </c>
      <c r="JI88" s="25" t="str">
        <f>IF(ISBLANK(LitRev!JI88),".",LitRev!JI88)</f>
        <v>.</v>
      </c>
      <c r="JJ88" s="25" t="str">
        <f>IF(ISBLANK(LitRev!JJ88),".",LitRev!JJ88)</f>
        <v>.</v>
      </c>
      <c r="JK88" s="25" t="str">
        <f>IF(ISBLANK(LitRev!JK88),".",LitRev!JK88)</f>
        <v>.</v>
      </c>
      <c r="JL88" s="25" t="str">
        <f>IF(ISBLANK(LitRev!JL88),".",LitRev!JL88)</f>
        <v>.</v>
      </c>
      <c r="JM88" s="25" t="str">
        <f>IF(ISBLANK(LitRev!JM88),".",LitRev!JM88)</f>
        <v>.</v>
      </c>
      <c r="JN88" s="25" t="str">
        <f>IF(ISBLANK(LitRev!JN88),".",LitRev!JN88)</f>
        <v>.</v>
      </c>
      <c r="JO88" s="25" t="str">
        <f>IF(ISBLANK(LitRev!JO88),".",LitRev!JO88)</f>
        <v>.</v>
      </c>
      <c r="JP88" s="25" t="str">
        <f>IF(ISBLANK(LitRev!JP88),".",LitRev!JP88)</f>
        <v>.</v>
      </c>
      <c r="JQ88" s="25" t="str">
        <f>IF(ISBLANK(LitRev!JQ88),".",LitRev!JQ88)</f>
        <v>.</v>
      </c>
      <c r="JR88" s="25" t="str">
        <f>IF(ISBLANK(LitRev!JR88),".",LitRev!JR88)</f>
        <v>.</v>
      </c>
      <c r="JS88" s="25" t="str">
        <f>IF(ISBLANK(LitRev!JS88),".",LitRev!JS88)</f>
        <v>.</v>
      </c>
      <c r="JT88" s="25" t="str">
        <f>IF(ISBLANK(LitRev!JT88),".",LitRev!JT88)</f>
        <v>.</v>
      </c>
      <c r="JU88" s="25" t="str">
        <f>IF(ISBLANK(LitRev!JU88),".",LitRev!JU88)</f>
        <v>.</v>
      </c>
      <c r="JV88" s="25" t="str">
        <f>IF(ISBLANK(LitRev!JV88),".",LitRev!JV88)</f>
        <v>.</v>
      </c>
      <c r="JW88" s="25" t="str">
        <f>IF(ISBLANK(LitRev!JW88),".",LitRev!JW88)</f>
        <v>.</v>
      </c>
      <c r="JX88" s="25" t="str">
        <f>IF(ISBLANK(LitRev!JX88),".",LitRev!JX88)</f>
        <v>.</v>
      </c>
      <c r="JY88" s="25" t="str">
        <f>IF(ISBLANK(LitRev!JY88),".",LitRev!JY88)</f>
        <v>.</v>
      </c>
      <c r="JZ88" s="25" t="str">
        <f>IF(ISBLANK(LitRev!JZ88),".",LitRev!JZ88)</f>
        <v>.</v>
      </c>
      <c r="KA88" s="25" t="str">
        <f>IF(ISBLANK(LitRev!KA88),".",LitRev!KA88)</f>
        <v>.</v>
      </c>
      <c r="KB88" s="25" t="str">
        <f>IF(ISBLANK(LitRev!KB88),".",LitRev!KB88)</f>
        <v>.</v>
      </c>
      <c r="KC88" s="25" t="str">
        <f>IF(ISBLANK(LitRev!KC88),".",LitRev!KC88)</f>
        <v>.</v>
      </c>
      <c r="KD88" s="25" t="str">
        <f>IF(ISBLANK(LitRev!KD88),".",LitRev!KD88)</f>
        <v>.</v>
      </c>
      <c r="KE88" s="25" t="str">
        <f>IF(ISBLANK(LitRev!KE88),".",LitRev!KE88)</f>
        <v>.</v>
      </c>
      <c r="KF88" s="25" t="str">
        <f>IF(ISBLANK(LitRev!KF88),".",LitRev!KF88)</f>
        <v>.</v>
      </c>
      <c r="KG88" s="25" t="str">
        <f>IF(ISBLANK(LitRev!KG88),".",LitRev!KG88)</f>
        <v>.</v>
      </c>
      <c r="KH88" s="25" t="str">
        <f>IF(ISBLANK(LitRev!KH88),".",LitRev!KH88)</f>
        <v>.</v>
      </c>
      <c r="KI88" s="25" t="str">
        <f>IF(ISBLANK(LitRev!KI88),".",LitRev!KI88)</f>
        <v>.</v>
      </c>
      <c r="KJ88" s="25" t="str">
        <f>IF(ISBLANK(LitRev!KJ88),".",LitRev!KJ88)</f>
        <v>.</v>
      </c>
      <c r="KK88" s="25" t="str">
        <f>IF(ISBLANK(LitRev!KK88),".",LitRev!KK88)</f>
        <v>.</v>
      </c>
      <c r="KL88" s="25" t="str">
        <f>IF(ISBLANK(LitRev!KL88),".",LitRev!KL88)</f>
        <v>.</v>
      </c>
      <c r="KM88" s="25" t="str">
        <f>IF(ISBLANK(LitRev!KM88),".",LitRev!KM88)</f>
        <v>.</v>
      </c>
      <c r="KN88" s="25" t="str">
        <f>IF(ISBLANK(LitRev!KN88),".",LitRev!KN88)</f>
        <v>.</v>
      </c>
      <c r="KO88" s="25" t="str">
        <f>IF(ISBLANK(LitRev!KO88),".",LitRev!KO88)</f>
        <v>.</v>
      </c>
      <c r="KP88" s="25" t="str">
        <f>IF(ISBLANK(LitRev!KP88),".",LitRev!KP88)</f>
        <v>.</v>
      </c>
      <c r="KQ88" s="25" t="str">
        <f>IF(ISBLANK(LitRev!KQ88),".",LitRev!KQ88)</f>
        <v>.</v>
      </c>
      <c r="KR88" s="25" t="str">
        <f>IF(ISBLANK(LitRev!KR88),".",LitRev!KR88)</f>
        <v>.</v>
      </c>
      <c r="KS88" s="25" t="str">
        <f>IF(ISBLANK(LitRev!KS88),".",LitRev!KS88)</f>
        <v>.</v>
      </c>
      <c r="KT88" s="25" t="str">
        <f>IF(ISBLANK(LitRev!KT88),".",LitRev!KT88)</f>
        <v>.</v>
      </c>
      <c r="KU88" s="25" t="str">
        <f>IF(ISBLANK(LitRev!KU88),".",LitRev!KU88)</f>
        <v>.</v>
      </c>
      <c r="KV88" s="25" t="str">
        <f>IF(ISBLANK(LitRev!KV88),".",LitRev!KV88)</f>
        <v>.</v>
      </c>
      <c r="KW88" s="25" t="str">
        <f>IF(ISBLANK(LitRev!KW88),".",LitRev!KW88)</f>
        <v>.</v>
      </c>
      <c r="KX88" s="25" t="str">
        <f>IF(ISBLANK(LitRev!KX88),".",LitRev!KX88)</f>
        <v>.</v>
      </c>
      <c r="KY88" s="25" t="str">
        <f>IF(ISBLANK(LitRev!KY88),".",LitRev!KY88)</f>
        <v>.</v>
      </c>
      <c r="KZ88" s="25" t="str">
        <f>IF(ISBLANK(LitRev!KZ88),".",LitRev!KZ88)</f>
        <v>.</v>
      </c>
      <c r="LA88" s="25" t="str">
        <f>IF(ISBLANK(LitRev!LA88),".",LitRev!LA88)</f>
        <v>.</v>
      </c>
      <c r="LB88" s="25" t="str">
        <f>IF(ISBLANK(LitRev!LB88),".",LitRev!LB88)</f>
        <v>.</v>
      </c>
      <c r="LC88" s="25" t="str">
        <f>IF(ISBLANK(LitRev!LC88),".",LitRev!LC88)</f>
        <v>.</v>
      </c>
      <c r="LD88" s="25" t="str">
        <f>IF(ISBLANK(LitRev!LD88),".",LitRev!LD88)</f>
        <v>.</v>
      </c>
      <c r="LE88" s="25" t="str">
        <f>IF(ISBLANK(LitRev!LE88),".",LitRev!LE88)</f>
        <v>.</v>
      </c>
      <c r="LF88" s="25" t="str">
        <f>IF(ISBLANK(LitRev!LF88),".",LitRev!LF88)</f>
        <v>.</v>
      </c>
      <c r="LG88" s="25" t="str">
        <f>IF(ISBLANK(LitRev!LG88),".",LitRev!LG88)</f>
        <v>.</v>
      </c>
      <c r="LH88" s="25" t="str">
        <f>IF(ISBLANK(LitRev!LH88),".",LitRev!LH88)</f>
        <v>.</v>
      </c>
      <c r="LI88" s="25" t="str">
        <f>IF(ISBLANK(LitRev!LI88),".",LitRev!LI88)</f>
        <v>.</v>
      </c>
      <c r="LJ88" s="25" t="str">
        <f>IF(ISBLANK(LitRev!LJ88),".",LitRev!LJ88)</f>
        <v>.</v>
      </c>
      <c r="LK88" s="25" t="str">
        <f>IF(ISBLANK(LitRev!LK88),".",LitRev!LK88)</f>
        <v>.</v>
      </c>
      <c r="LL88" s="25" t="str">
        <f>IF(ISBLANK(LitRev!LL88),".",LitRev!LL88)</f>
        <v>.</v>
      </c>
      <c r="LM88" s="25" t="str">
        <f>IF(ISBLANK(LitRev!LM88),".",LitRev!LM88)</f>
        <v>.</v>
      </c>
      <c r="LN88" s="25" t="str">
        <f>IF(ISBLANK(LitRev!LN88),".",LitRev!LN88)</f>
        <v>.</v>
      </c>
      <c r="LO88" s="25" t="str">
        <f>IF(ISBLANK(LitRev!LO88),".",LitRev!LO88)</f>
        <v>.</v>
      </c>
      <c r="LP88" s="25" t="str">
        <f>IF(ISBLANK(LitRev!LP88),".",LitRev!LP88)</f>
        <v>.</v>
      </c>
      <c r="LQ88" s="25" t="str">
        <f>IF(ISBLANK(LitRev!LQ88),".",LitRev!LQ88)</f>
        <v>.</v>
      </c>
      <c r="LR88" s="25" t="str">
        <f>IF(ISBLANK(LitRev!LR88),".",LitRev!LR88)</f>
        <v>.</v>
      </c>
      <c r="LS88" s="25" t="str">
        <f>IF(ISBLANK(LitRev!LS88),".",LitRev!LS88)</f>
        <v>.</v>
      </c>
      <c r="LT88" s="25" t="str">
        <f>IF(ISBLANK(LitRev!LT88),".",LitRev!LT88)</f>
        <v>.</v>
      </c>
      <c r="LU88" s="25" t="str">
        <f>IF(ISBLANK(LitRev!LU88),".",LitRev!LU88)</f>
        <v>.</v>
      </c>
      <c r="LV88" s="25" t="str">
        <f>IF(ISBLANK(LitRev!LV88),".",LitRev!LV88)</f>
        <v>.</v>
      </c>
      <c r="LW88" s="25" t="str">
        <f>IF(ISBLANK(LitRev!LW88),".",LitRev!LW88)</f>
        <v>.</v>
      </c>
      <c r="LX88" s="25" t="str">
        <f>IF(ISBLANK(LitRev!LX88),".",LitRev!LX88)</f>
        <v>.</v>
      </c>
      <c r="LY88" s="25" t="str">
        <f>IF(ISBLANK(LitRev!LY88),".",LitRev!LY88)</f>
        <v>.</v>
      </c>
      <c r="LZ88" s="25" t="str">
        <f>IF(ISBLANK(LitRev!LZ88),".",LitRev!LZ88)</f>
        <v>.</v>
      </c>
      <c r="MA88" s="25" t="str">
        <f>IF(ISBLANK(LitRev!MA88),".",LitRev!MA88)</f>
        <v>.</v>
      </c>
      <c r="MB88" s="25" t="str">
        <f>IF(ISBLANK(LitRev!MB88),".",LitRev!MB88)</f>
        <v>.</v>
      </c>
      <c r="MC88" s="25" t="str">
        <f>IF(ISBLANK(LitRev!MC88),".",LitRev!MC88)</f>
        <v>.</v>
      </c>
      <c r="MD88" s="25" t="str">
        <f>IF(ISBLANK(LitRev!MD88),".",LitRev!MD88)</f>
        <v>.</v>
      </c>
      <c r="ME88" s="25" t="str">
        <f>IF(ISBLANK(LitRev!ME88),".",LitRev!ME88)</f>
        <v>.</v>
      </c>
      <c r="MF88" s="25" t="str">
        <f>IF(ISBLANK(LitRev!MF88),".",LitRev!MF88)</f>
        <v>.</v>
      </c>
      <c r="MG88" s="25" t="str">
        <f>IF(ISBLANK(LitRev!MG88),".",LitRev!MG88)</f>
        <v>.</v>
      </c>
      <c r="MH88" s="25" t="str">
        <f>IF(ISBLANK(LitRev!MH88),".",LitRev!MH88)</f>
        <v>.</v>
      </c>
      <c r="MI88" s="25" t="str">
        <f>IF(ISBLANK(LitRev!MI88),".",LitRev!MI88)</f>
        <v>.</v>
      </c>
      <c r="MJ88" s="25" t="str">
        <f>IF(ISBLANK(LitRev!MJ88),".",LitRev!MJ88)</f>
        <v>.</v>
      </c>
      <c r="MK88" s="25" t="str">
        <f>IF(ISBLANK(LitRev!MK88),".",LitRev!MK88)</f>
        <v>.</v>
      </c>
      <c r="ML88" s="25" t="str">
        <f>IF(ISBLANK(LitRev!ML88),".",LitRev!ML88)</f>
        <v>.</v>
      </c>
      <c r="MM88" s="25" t="str">
        <f>IF(ISBLANK(LitRev!MM88),".",LitRev!MM88)</f>
        <v>.</v>
      </c>
      <c r="MN88" s="25" t="str">
        <f>IF(ISBLANK(LitRev!MN88),".",LitRev!MN88)</f>
        <v>.</v>
      </c>
      <c r="MO88" s="25" t="str">
        <f>IF(ISBLANK(LitRev!MO88),".",LitRev!MO88)</f>
        <v>.</v>
      </c>
      <c r="MP88" s="25" t="str">
        <f>IF(ISBLANK(LitRev!MP88),".",LitRev!MP88)</f>
        <v>.</v>
      </c>
      <c r="MQ88" s="25" t="str">
        <f>IF(ISBLANK(LitRev!MQ88),".",LitRev!MQ88)</f>
        <v>.</v>
      </c>
      <c r="MR88" s="25" t="str">
        <f>IF(ISBLANK(LitRev!MR88),".",LitRev!MR88)</f>
        <v>.</v>
      </c>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5"/>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5"/>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5"/>
      <c r="RK88" s="25"/>
      <c r="RL88" s="25"/>
      <c r="RM88" s="25"/>
      <c r="RN88" s="25"/>
      <c r="RO88" s="25"/>
    </row>
    <row r="89" spans="1:483" x14ac:dyDescent="0.25">
      <c r="A89" s="47"/>
      <c r="C89" s="25" t="str">
        <f>IF(ISBLANK(LitRev!C89),".",LitRev!C89)</f>
        <v>.</v>
      </c>
      <c r="D89" s="25" t="str">
        <f>IF(ISBLANK(LitRev!D89),".",LitRev!D89)</f>
        <v>.</v>
      </c>
      <c r="E89" s="25" t="str">
        <f>IF(ISBLANK(LitRev!E89),".",LitRev!E89)</f>
        <v>.</v>
      </c>
      <c r="F89" s="25" t="str">
        <f>IF(ISBLANK(LitRev!F89),".",LitRev!F89)</f>
        <v>.</v>
      </c>
      <c r="G89" s="25" t="str">
        <f>IF(ISBLANK(LitRev!G89),".",LitRev!G89)</f>
        <v>.</v>
      </c>
      <c r="H89" s="25" t="str">
        <f>IF(ISBLANK(LitRev!H89),".",LitRev!H89)</f>
        <v>.</v>
      </c>
      <c r="I89" s="25" t="str">
        <f>IF(ISBLANK(LitRev!I89),".",LitRev!I89)</f>
        <v>.</v>
      </c>
      <c r="J89" s="25" t="str">
        <f>IF(ISBLANK(LitRev!J89),".",LitRev!J89)</f>
        <v>.</v>
      </c>
      <c r="K89" s="25" t="str">
        <f>IF(ISBLANK(LitRev!K89),".",LitRev!K89)</f>
        <v>.</v>
      </c>
      <c r="L89" s="25" t="str">
        <f>IF(ISBLANK(LitRev!L89),".",LitRev!L89)</f>
        <v>.</v>
      </c>
      <c r="M89" s="25" t="str">
        <f>IF(ISBLANK(LitRev!M89),".",LitRev!M89)</f>
        <v>.</v>
      </c>
      <c r="N89" s="25" t="str">
        <f>IF(ISBLANK(LitRev!N89),".",LitRev!N89)</f>
        <v>.</v>
      </c>
      <c r="O89" s="25" t="str">
        <f>IF(ISBLANK(LitRev!O89),".",LitRev!O89)</f>
        <v>.</v>
      </c>
      <c r="P89" s="25" t="str">
        <f>IF(ISBLANK(LitRev!P89),".",LitRev!P89)</f>
        <v>.</v>
      </c>
      <c r="Q89" s="25" t="str">
        <f>IF(ISBLANK(LitRev!Q89),".",LitRev!Q89)</f>
        <v>.</v>
      </c>
      <c r="R89" s="25" t="str">
        <f>IF(ISBLANK(LitRev!R89),".",LitRev!R89)</f>
        <v>.</v>
      </c>
      <c r="S89" s="25" t="str">
        <f>IF(ISBLANK(LitRev!S89),".",LitRev!S89)</f>
        <v>.</v>
      </c>
      <c r="T89" s="25" t="str">
        <f>IF(ISBLANK(LitRev!T89),".",LitRev!T89)</f>
        <v>.</v>
      </c>
      <c r="U89" s="25" t="str">
        <f>IF(ISBLANK(LitRev!U89),".",LitRev!U89)</f>
        <v>.</v>
      </c>
      <c r="V89" s="25" t="str">
        <f>IF(ISBLANK(LitRev!V89),".",LitRev!V89)</f>
        <v>.</v>
      </c>
      <c r="W89" s="25" t="str">
        <f>IF(ISBLANK(LitRev!W89),".",LitRev!W89)</f>
        <v>.</v>
      </c>
      <c r="X89" s="25" t="str">
        <f>IF(ISBLANK(LitRev!X89),".",LitRev!X89)</f>
        <v>.</v>
      </c>
      <c r="Y89" s="25" t="str">
        <f>IF(ISBLANK(LitRev!Y89),".",LitRev!Y89)</f>
        <v>.</v>
      </c>
      <c r="Z89" s="25" t="str">
        <f>IF(ISBLANK(LitRev!Z89),".",LitRev!Z89)</f>
        <v>.</v>
      </c>
      <c r="AA89" s="25" t="str">
        <f>IF(ISBLANK(LitRev!AA89),".",LitRev!AA89)</f>
        <v>.</v>
      </c>
      <c r="AB89" s="25" t="str">
        <f>IF(ISBLANK(LitRev!AB89),".",LitRev!AB89)</f>
        <v>.</v>
      </c>
      <c r="AC89" s="25" t="str">
        <f>IF(ISBLANK(LitRev!AC89),".",LitRev!AC89)</f>
        <v>.</v>
      </c>
      <c r="AD89" s="25" t="str">
        <f>IF(ISBLANK(LitRev!AD89),".",LitRev!AD89)</f>
        <v>.</v>
      </c>
      <c r="AE89" s="25" t="str">
        <f>IF(ISBLANK(LitRev!AE89),".",LitRev!AE89)</f>
        <v>.</v>
      </c>
      <c r="AF89" s="25" t="str">
        <f>IF(ISBLANK(LitRev!AF89),".",LitRev!AF89)</f>
        <v>.</v>
      </c>
      <c r="AG89" s="25" t="str">
        <f>IF(ISBLANK(LitRev!AG89),".",LitRev!AG89)</f>
        <v>.</v>
      </c>
      <c r="AH89" s="25" t="str">
        <f>IF(ISBLANK(LitRev!AH89),".",LitRev!AH89)</f>
        <v>.</v>
      </c>
      <c r="AI89" s="25" t="str">
        <f>IF(ISBLANK(LitRev!AI89),".",LitRev!AI89)</f>
        <v>.</v>
      </c>
      <c r="AJ89" s="25" t="str">
        <f>IF(ISBLANK(LitRev!AJ89),".",LitRev!AJ89)</f>
        <v>.</v>
      </c>
      <c r="AK89" s="25" t="str">
        <f>IF(ISBLANK(LitRev!AK89),".",LitRev!AK89)</f>
        <v>.</v>
      </c>
      <c r="AL89" s="25" t="str">
        <f>IF(ISBLANK(LitRev!AL89),".",LitRev!AL89)</f>
        <v>.</v>
      </c>
      <c r="AM89" s="25" t="str">
        <f>IF(ISBLANK(LitRev!AM89),".",LitRev!AM89)</f>
        <v>.</v>
      </c>
      <c r="AN89" s="25" t="str">
        <f>IF(ISBLANK(LitRev!AN89),".",LitRev!AN89)</f>
        <v>.</v>
      </c>
      <c r="AO89" s="25" t="str">
        <f>IF(ISBLANK(LitRev!AO89),".",LitRev!AO89)</f>
        <v>.</v>
      </c>
      <c r="AP89" s="25" t="str">
        <f>IF(ISBLANK(LitRev!AP89),".",LitRev!AP89)</f>
        <v>.</v>
      </c>
      <c r="AQ89" s="25" t="str">
        <f>IF(ISBLANK(LitRev!AQ89),".",LitRev!AQ89)</f>
        <v>.</v>
      </c>
      <c r="AR89" s="25" t="str">
        <f>IF(ISBLANK(LitRev!AR89),".",LitRev!AR89)</f>
        <v>.</v>
      </c>
      <c r="AS89" s="25" t="str">
        <f>IF(ISBLANK(LitRev!AS89),".",LitRev!AS89)</f>
        <v>.</v>
      </c>
      <c r="AT89" s="25" t="str">
        <f>IF(ISBLANK(LitRev!AT89),".",LitRev!AT89)</f>
        <v>.</v>
      </c>
      <c r="AU89" s="25" t="str">
        <f>IF(ISBLANK(LitRev!AU89),".",LitRev!AU89)</f>
        <v>.</v>
      </c>
      <c r="AV89" s="25" t="str">
        <f>IF(ISBLANK(LitRev!AV89),".",LitRev!AV89)</f>
        <v>.</v>
      </c>
      <c r="AW89" s="25" t="str">
        <f>IF(ISBLANK(LitRev!AW89),".",LitRev!AW89)</f>
        <v>.</v>
      </c>
      <c r="AX89" s="25" t="str">
        <f>IF(ISBLANK(LitRev!AX89),".",LitRev!AX89)</f>
        <v>.</v>
      </c>
      <c r="AY89" s="25" t="str">
        <f>IF(ISBLANK(LitRev!AY89),".",LitRev!AY89)</f>
        <v>.</v>
      </c>
      <c r="AZ89" s="25" t="str">
        <f>IF(ISBLANK(LitRev!AZ89),".",LitRev!AZ89)</f>
        <v>.</v>
      </c>
      <c r="BA89" s="25" t="str">
        <f>IF(ISBLANK(LitRev!BA89),".",LitRev!BA89)</f>
        <v>.</v>
      </c>
      <c r="BB89" s="25" t="str">
        <f>IF(ISBLANK(LitRev!BB89),".",LitRev!BB89)</f>
        <v>.</v>
      </c>
      <c r="BC89" s="25" t="str">
        <f>IF(ISBLANK(LitRev!BC89),".",LitRev!BC89)</f>
        <v>.</v>
      </c>
      <c r="BD89" s="25" t="str">
        <f>IF(ISBLANK(LitRev!BD89),".",LitRev!BD89)</f>
        <v>.</v>
      </c>
      <c r="BE89" s="25" t="str">
        <f>IF(ISBLANK(LitRev!BE89),".",LitRev!BE89)</f>
        <v>.</v>
      </c>
      <c r="BF89" s="25" t="str">
        <f>IF(ISBLANK(LitRev!BF89),".",LitRev!BF89)</f>
        <v>.</v>
      </c>
      <c r="BG89" s="25" t="str">
        <f>IF(ISBLANK(LitRev!BG89),".",LitRev!BG89)</f>
        <v>.</v>
      </c>
      <c r="BH89" s="25" t="str">
        <f>IF(ISBLANK(LitRev!BH89),".",LitRev!BH89)</f>
        <v>.</v>
      </c>
      <c r="BI89" s="25" t="str">
        <f>IF(ISBLANK(LitRev!BI89),".",LitRev!BI89)</f>
        <v>.</v>
      </c>
      <c r="BJ89" s="25" t="str">
        <f>IF(ISBLANK(LitRev!BJ89),".",LitRev!BJ89)</f>
        <v>.</v>
      </c>
      <c r="BK89" s="25" t="str">
        <f>IF(ISBLANK(LitRev!BK89),".",LitRev!BK89)</f>
        <v>.</v>
      </c>
      <c r="BL89" s="25" t="str">
        <f>IF(ISBLANK(LitRev!BL89),".",LitRev!BL89)</f>
        <v>.</v>
      </c>
      <c r="BM89" s="25" t="str">
        <f>IF(ISBLANK(LitRev!BM89),".",LitRev!BM89)</f>
        <v>.</v>
      </c>
      <c r="BN89" s="25" t="str">
        <f>IF(ISBLANK(LitRev!BN89),".",LitRev!BN89)</f>
        <v>.</v>
      </c>
      <c r="BO89" s="25" t="str">
        <f>IF(ISBLANK(LitRev!BO89),".",LitRev!BO89)</f>
        <v>.</v>
      </c>
      <c r="BP89" s="25" t="str">
        <f>IF(ISBLANK(LitRev!BP89),".",LitRev!BP89)</f>
        <v>.</v>
      </c>
      <c r="BQ89" s="25" t="str">
        <f>IF(ISBLANK(LitRev!BQ89),".",LitRev!BQ89)</f>
        <v>.</v>
      </c>
      <c r="BR89" s="25" t="str">
        <f>IF(ISBLANK(LitRev!BR89),".",LitRev!BR89)</f>
        <v>.</v>
      </c>
      <c r="BS89" s="25" t="str">
        <f>IF(ISBLANK(LitRev!BS89),".",LitRev!BS89)</f>
        <v>.</v>
      </c>
      <c r="BT89" s="25" t="str">
        <f>IF(ISBLANK(LitRev!BT89),".",LitRev!BT89)</f>
        <v>.</v>
      </c>
      <c r="BU89" s="25" t="str">
        <f>IF(ISBLANK(LitRev!BU89),".",LitRev!BU89)</f>
        <v>.</v>
      </c>
      <c r="BV89" s="25" t="str">
        <f>IF(ISBLANK(LitRev!BV89),".",LitRev!BV89)</f>
        <v>.</v>
      </c>
      <c r="BW89" s="25" t="str">
        <f>IF(ISBLANK(LitRev!BW89),".",LitRev!BW89)</f>
        <v>.</v>
      </c>
      <c r="BX89" s="25" t="str">
        <f>IF(ISBLANK(LitRev!BX89),".",LitRev!BX89)</f>
        <v>.</v>
      </c>
      <c r="BY89" s="25" t="str">
        <f>IF(ISBLANK(LitRev!BY89),".",LitRev!BY89)</f>
        <v>.</v>
      </c>
      <c r="BZ89" s="25" t="str">
        <f>IF(ISBLANK(LitRev!BZ89),".",LitRev!BZ89)</f>
        <v>.</v>
      </c>
      <c r="CA89" s="25" t="str">
        <f>IF(ISBLANK(LitRev!CA89),".",LitRev!CA89)</f>
        <v>.</v>
      </c>
      <c r="CB89" s="25" t="str">
        <f>IF(ISBLANK(LitRev!CB89),".",LitRev!CB89)</f>
        <v>.</v>
      </c>
      <c r="CC89" s="25" t="str">
        <f>IF(ISBLANK(LitRev!CC89),".",LitRev!CC89)</f>
        <v>.</v>
      </c>
      <c r="CD89" s="25" t="str">
        <f>IF(ISBLANK(LitRev!CD89),".",LitRev!CD89)</f>
        <v>.</v>
      </c>
      <c r="CE89" s="25" t="str">
        <f>IF(ISBLANK(LitRev!CE89),".",LitRev!CE89)</f>
        <v>.</v>
      </c>
      <c r="CF89" s="25" t="str">
        <f>IF(ISBLANK(LitRev!CF89),".",LitRev!CF89)</f>
        <v>.</v>
      </c>
      <c r="CG89" s="25" t="str">
        <f>IF(ISBLANK(LitRev!CG89),".",LitRev!CG89)</f>
        <v>.</v>
      </c>
      <c r="CH89" s="25" t="str">
        <f>IF(ISBLANK(LitRev!CH89),".",LitRev!CH89)</f>
        <v>.</v>
      </c>
      <c r="CI89" s="25" t="str">
        <f>IF(ISBLANK(LitRev!CI89),".",LitRev!CI89)</f>
        <v>.</v>
      </c>
      <c r="CJ89" s="25" t="str">
        <f>IF(ISBLANK(LitRev!CJ89),".",LitRev!CJ89)</f>
        <v>.</v>
      </c>
      <c r="CK89" s="25" t="str">
        <f>IF(ISBLANK(LitRev!CK89),".",LitRev!CK89)</f>
        <v>.</v>
      </c>
      <c r="CL89" s="25" t="str">
        <f>IF(ISBLANK(LitRev!CL89),".",LitRev!CL89)</f>
        <v>.</v>
      </c>
      <c r="CM89" s="25" t="str">
        <f>IF(ISBLANK(LitRev!CM89),".",LitRev!CM89)</f>
        <v>.</v>
      </c>
      <c r="CN89" s="25" t="str">
        <f>IF(ISBLANK(LitRev!CN89),".",LitRev!CN89)</f>
        <v>.</v>
      </c>
      <c r="CO89" s="25" t="str">
        <f>IF(ISBLANK(LitRev!CO89),".",LitRev!CO89)</f>
        <v>.</v>
      </c>
      <c r="CP89" s="25" t="str">
        <f>IF(ISBLANK(LitRev!CP89),".",LitRev!CP89)</f>
        <v>.</v>
      </c>
      <c r="CQ89" s="25" t="str">
        <f>IF(ISBLANK(LitRev!CQ89),".",LitRev!CQ89)</f>
        <v>.</v>
      </c>
      <c r="CR89" s="25" t="str">
        <f>IF(ISBLANK(LitRev!CR89),".",LitRev!CR89)</f>
        <v>.</v>
      </c>
      <c r="CS89" s="25" t="str">
        <f>IF(ISBLANK(LitRev!CS89),".",LitRev!CS89)</f>
        <v>.</v>
      </c>
      <c r="CT89" s="25" t="str">
        <f>IF(ISBLANK(LitRev!CT89),".",LitRev!CT89)</f>
        <v>.</v>
      </c>
      <c r="CU89" s="25" t="str">
        <f>IF(ISBLANK(LitRev!CU89),".",LitRev!CU89)</f>
        <v>.</v>
      </c>
      <c r="CV89" s="25" t="str">
        <f>IF(ISBLANK(LitRev!CV89),".",LitRev!CV89)</f>
        <v>.</v>
      </c>
      <c r="CW89" s="25" t="str">
        <f>IF(ISBLANK(LitRev!CW89),".",LitRev!CW89)</f>
        <v>.</v>
      </c>
      <c r="CX89" s="25" t="str">
        <f>IF(ISBLANK(LitRev!CX89),".",LitRev!CX89)</f>
        <v>.</v>
      </c>
      <c r="CY89" s="25" t="str">
        <f>IF(ISBLANK(LitRev!CY89),".",LitRev!CY89)</f>
        <v>.</v>
      </c>
      <c r="CZ89" s="25" t="str">
        <f>IF(ISBLANK(LitRev!CZ89),".",LitRev!CZ89)</f>
        <v>.</v>
      </c>
      <c r="DA89" s="25" t="str">
        <f>IF(ISBLANK(LitRev!DA89),".",LitRev!DA89)</f>
        <v>.</v>
      </c>
      <c r="DB89" s="25" t="str">
        <f>IF(ISBLANK(LitRev!DB89),".",LitRev!DB89)</f>
        <v>.</v>
      </c>
      <c r="DC89" s="25" t="str">
        <f>IF(ISBLANK(LitRev!DC89),".",LitRev!DC89)</f>
        <v>.</v>
      </c>
      <c r="DD89" s="25" t="str">
        <f>IF(ISBLANK(LitRev!DD89),".",LitRev!DD89)</f>
        <v>.</v>
      </c>
      <c r="DE89" s="25" t="str">
        <f>IF(ISBLANK(LitRev!DE89),".",LitRev!DE89)</f>
        <v>.</v>
      </c>
      <c r="DF89" s="25" t="str">
        <f>IF(ISBLANK(LitRev!DF89),".",LitRev!DF89)</f>
        <v>.</v>
      </c>
      <c r="DG89" s="25" t="str">
        <f>IF(ISBLANK(LitRev!DG89),".",LitRev!DG89)</f>
        <v>.</v>
      </c>
      <c r="DH89" s="25" t="str">
        <f>IF(ISBLANK(LitRev!DH89),".",LitRev!DH89)</f>
        <v>.</v>
      </c>
      <c r="DI89" s="25" t="str">
        <f>IF(ISBLANK(LitRev!DI89),".",LitRev!DI89)</f>
        <v>.</v>
      </c>
      <c r="DJ89" s="25" t="str">
        <f>IF(ISBLANK(LitRev!DJ89),".",LitRev!DJ89)</f>
        <v>.</v>
      </c>
      <c r="DK89" s="25" t="str">
        <f>IF(ISBLANK(LitRev!DK89),".",LitRev!DK89)</f>
        <v>.</v>
      </c>
      <c r="DL89" s="25" t="str">
        <f>IF(ISBLANK(LitRev!DL89),".",LitRev!DL89)</f>
        <v>.</v>
      </c>
      <c r="DM89" s="25" t="str">
        <f>IF(ISBLANK(LitRev!DM89),".",LitRev!DM89)</f>
        <v>.</v>
      </c>
      <c r="DN89" s="25" t="str">
        <f>IF(ISBLANK(LitRev!DN89),".",LitRev!DN89)</f>
        <v>.</v>
      </c>
      <c r="DO89" s="25" t="str">
        <f>IF(ISBLANK(LitRev!DO89),".",LitRev!DO89)</f>
        <v>.</v>
      </c>
      <c r="DP89" s="25" t="str">
        <f>IF(ISBLANK(LitRev!DP89),".",LitRev!DP89)</f>
        <v>.</v>
      </c>
      <c r="DQ89" s="25" t="str">
        <f>IF(ISBLANK(LitRev!DQ89),".",LitRev!DQ89)</f>
        <v>.</v>
      </c>
      <c r="DR89" s="25" t="str">
        <f>IF(ISBLANK(LitRev!DR89),".",LitRev!DR89)</f>
        <v>.</v>
      </c>
      <c r="DS89" s="25" t="str">
        <f>IF(ISBLANK(LitRev!DS89),".",LitRev!DS89)</f>
        <v>.</v>
      </c>
      <c r="DT89" s="25" t="str">
        <f>IF(ISBLANK(LitRev!DT89),".",LitRev!DT89)</f>
        <v>.</v>
      </c>
      <c r="DU89" s="25" t="str">
        <f>IF(ISBLANK(LitRev!DU89),".",LitRev!DU89)</f>
        <v>.</v>
      </c>
      <c r="DV89" s="25" t="str">
        <f>IF(ISBLANK(LitRev!DV89),".",LitRev!DV89)</f>
        <v>.</v>
      </c>
      <c r="DW89" s="25" t="str">
        <f>IF(ISBLANK(LitRev!DW89),".",LitRev!DW89)</f>
        <v>.</v>
      </c>
      <c r="DX89" s="25" t="str">
        <f>IF(ISBLANK(LitRev!DX89),".",LitRev!DX89)</f>
        <v>.</v>
      </c>
      <c r="DY89" s="25" t="str">
        <f>IF(ISBLANK(LitRev!DY89),".",LitRev!DY89)</f>
        <v>.</v>
      </c>
      <c r="DZ89" s="25" t="str">
        <f>IF(ISBLANK(LitRev!DZ89),".",LitRev!DZ89)</f>
        <v>.</v>
      </c>
      <c r="EA89" s="25" t="str">
        <f>IF(ISBLANK(LitRev!EA89),".",LitRev!EA89)</f>
        <v>.</v>
      </c>
      <c r="EB89" s="25" t="str">
        <f>IF(ISBLANK(LitRev!EB89),".",LitRev!EB89)</f>
        <v>.</v>
      </c>
      <c r="EC89" s="25" t="str">
        <f>IF(ISBLANK(LitRev!EC89),".",LitRev!EC89)</f>
        <v>.</v>
      </c>
      <c r="ED89" s="25" t="str">
        <f>IF(ISBLANK(LitRev!ED89),".",LitRev!ED89)</f>
        <v>.</v>
      </c>
      <c r="EE89" s="25" t="str">
        <f>IF(ISBLANK(LitRev!EE89),".",LitRev!EE89)</f>
        <v>.</v>
      </c>
      <c r="EF89" s="25" t="str">
        <f>IF(ISBLANK(LitRev!EF89),".",LitRev!EF89)</f>
        <v>.</v>
      </c>
      <c r="EG89" s="25" t="str">
        <f>IF(ISBLANK(LitRev!EG89),".",LitRev!EG89)</f>
        <v>.</v>
      </c>
      <c r="EH89" s="25" t="str">
        <f>IF(ISBLANK(LitRev!EH89),".",LitRev!EH89)</f>
        <v>.</v>
      </c>
      <c r="EI89" s="25" t="str">
        <f>IF(ISBLANK(LitRev!EI89),".",LitRev!EI89)</f>
        <v>.</v>
      </c>
      <c r="EJ89" s="25" t="str">
        <f>IF(ISBLANK(LitRev!EJ89),".",LitRev!EJ89)</f>
        <v>.</v>
      </c>
      <c r="EK89" s="25" t="str">
        <f>IF(ISBLANK(LitRev!EK89),".",LitRev!EK89)</f>
        <v>.</v>
      </c>
      <c r="EL89" s="25" t="str">
        <f>IF(ISBLANK(LitRev!EL89),".",LitRev!EL89)</f>
        <v>.</v>
      </c>
      <c r="EM89" s="25" t="str">
        <f>IF(ISBLANK(LitRev!EM89),".",LitRev!EM89)</f>
        <v>.</v>
      </c>
      <c r="EN89" s="25" t="str">
        <f>IF(ISBLANK(LitRev!EN89),".",LitRev!EN89)</f>
        <v>.</v>
      </c>
      <c r="EO89" s="25" t="str">
        <f>IF(ISBLANK(LitRev!EO89),".",LitRev!EO89)</f>
        <v>.</v>
      </c>
      <c r="EP89" s="25" t="str">
        <f>IF(ISBLANK(LitRev!EP89),".",LitRev!EP89)</f>
        <v>.</v>
      </c>
      <c r="EQ89" s="25" t="str">
        <f>IF(ISBLANK(LitRev!EQ89),".",LitRev!EQ89)</f>
        <v>.</v>
      </c>
      <c r="ER89" s="25" t="str">
        <f>IF(ISBLANK(LitRev!ER89),".",LitRev!ER89)</f>
        <v>.</v>
      </c>
      <c r="ES89" s="25" t="str">
        <f>IF(ISBLANK(LitRev!ES89),".",LitRev!ES89)</f>
        <v>.</v>
      </c>
      <c r="ET89" s="25" t="str">
        <f>IF(ISBLANK(LitRev!ET89),".",LitRev!ET89)</f>
        <v>.</v>
      </c>
      <c r="EU89" s="25" t="str">
        <f>IF(ISBLANK(LitRev!EU89),".",LitRev!EU89)</f>
        <v>.</v>
      </c>
      <c r="EV89" s="25" t="str">
        <f>IF(ISBLANK(LitRev!EV89),".",LitRev!EV89)</f>
        <v>.</v>
      </c>
      <c r="EW89" s="25" t="str">
        <f>IF(ISBLANK(LitRev!EW89),".",LitRev!EW89)</f>
        <v>.</v>
      </c>
      <c r="EX89" s="25" t="str">
        <f>IF(ISBLANK(LitRev!EX89),".",LitRev!EX89)</f>
        <v>.</v>
      </c>
      <c r="EY89" s="25" t="str">
        <f>IF(ISBLANK(LitRev!EY89),".",LitRev!EY89)</f>
        <v>.</v>
      </c>
      <c r="EZ89" s="25" t="str">
        <f>IF(ISBLANK(LitRev!EZ89),".",LitRev!EZ89)</f>
        <v>.</v>
      </c>
      <c r="FA89" s="25" t="str">
        <f>IF(ISBLANK(LitRev!FA89),".",LitRev!FA89)</f>
        <v>.</v>
      </c>
      <c r="FB89" s="25" t="str">
        <f>IF(ISBLANK(LitRev!FB89),".",LitRev!FB89)</f>
        <v>.</v>
      </c>
      <c r="FC89" s="25" t="str">
        <f>IF(ISBLANK(LitRev!FC89),".",LitRev!FC89)</f>
        <v>.</v>
      </c>
      <c r="FD89" s="25" t="str">
        <f>IF(ISBLANK(LitRev!FD89),".",LitRev!FD89)</f>
        <v>.</v>
      </c>
      <c r="FE89" s="25" t="str">
        <f>IF(ISBLANK(LitRev!FE89),".",LitRev!FE89)</f>
        <v>.</v>
      </c>
      <c r="FF89" s="25" t="str">
        <f>IF(ISBLANK(LitRev!FF89),".",LitRev!FF89)</f>
        <v>.</v>
      </c>
      <c r="FG89" s="25" t="str">
        <f>IF(ISBLANK(LitRev!FG89),".",LitRev!FG89)</f>
        <v>.</v>
      </c>
      <c r="FH89" s="25" t="str">
        <f>IF(ISBLANK(LitRev!FH89),".",LitRev!FH89)</f>
        <v>.</v>
      </c>
      <c r="FI89" s="25" t="str">
        <f>IF(ISBLANK(LitRev!FI89),".",LitRev!FI89)</f>
        <v>.</v>
      </c>
      <c r="FJ89" s="25" t="str">
        <f>IF(ISBLANK(LitRev!FJ89),".",LitRev!FJ89)</f>
        <v>.</v>
      </c>
      <c r="FK89" s="25" t="str">
        <f>IF(ISBLANK(LitRev!FK89),".",LitRev!FK89)</f>
        <v>.</v>
      </c>
      <c r="FL89" s="25" t="str">
        <f>IF(ISBLANK(LitRev!FL89),".",LitRev!FL89)</f>
        <v>.</v>
      </c>
      <c r="FM89" s="25" t="str">
        <f>IF(ISBLANK(LitRev!FM89),".",LitRev!FM89)</f>
        <v>.</v>
      </c>
      <c r="FN89" s="25" t="str">
        <f>IF(ISBLANK(LitRev!FN89),".",LitRev!FN89)</f>
        <v>.</v>
      </c>
      <c r="FO89" s="25" t="str">
        <f>IF(ISBLANK(LitRev!FO89),".",LitRev!FO89)</f>
        <v>.</v>
      </c>
      <c r="FP89" s="25" t="str">
        <f>IF(ISBLANK(LitRev!FP89),".",LitRev!FP89)</f>
        <v>.</v>
      </c>
      <c r="FQ89" s="25" t="str">
        <f>IF(ISBLANK(LitRev!FQ89),".",LitRev!FQ89)</f>
        <v>.</v>
      </c>
      <c r="FR89" s="25" t="str">
        <f>IF(ISBLANK(LitRev!FR89),".",LitRev!FR89)</f>
        <v>.</v>
      </c>
      <c r="FS89" s="25" t="str">
        <f>IF(ISBLANK(LitRev!FS89),".",LitRev!FS89)</f>
        <v>.</v>
      </c>
      <c r="FT89" s="25" t="str">
        <f>IF(ISBLANK(LitRev!FT89),".",LitRev!FT89)</f>
        <v>.</v>
      </c>
      <c r="FU89" s="25" t="str">
        <f>IF(ISBLANK(LitRev!FU89),".",LitRev!FU89)</f>
        <v>.</v>
      </c>
      <c r="FV89" s="25" t="str">
        <f>IF(ISBLANK(LitRev!FV89),".",LitRev!FV89)</f>
        <v>.</v>
      </c>
      <c r="FW89" s="25" t="str">
        <f>IF(ISBLANK(LitRev!FW89),".",LitRev!FW89)</f>
        <v>.</v>
      </c>
      <c r="FX89" s="25" t="str">
        <f>IF(ISBLANK(LitRev!FX89),".",LitRev!FX89)</f>
        <v>.</v>
      </c>
      <c r="FY89" s="25" t="str">
        <f>IF(ISBLANK(LitRev!FY89),".",LitRev!FY89)</f>
        <v>.</v>
      </c>
      <c r="FZ89" s="25" t="str">
        <f>IF(ISBLANK(LitRev!FZ89),".",LitRev!FZ89)</f>
        <v>.</v>
      </c>
      <c r="GA89" s="25" t="str">
        <f>IF(ISBLANK(LitRev!GA89),".",LitRev!GA89)</f>
        <v>.</v>
      </c>
      <c r="GB89" s="25" t="str">
        <f>IF(ISBLANK(LitRev!GB89),".",LitRev!GB89)</f>
        <v>.</v>
      </c>
      <c r="GC89" s="25" t="str">
        <f>IF(ISBLANK(LitRev!GC89),".",LitRev!GC89)</f>
        <v>.</v>
      </c>
      <c r="GD89" s="25" t="str">
        <f>IF(ISBLANK(LitRev!GD89),".",LitRev!GD89)</f>
        <v>.</v>
      </c>
      <c r="GE89" s="25" t="str">
        <f>IF(ISBLANK(LitRev!GE89),".",LitRev!GE89)</f>
        <v>.</v>
      </c>
      <c r="GF89" s="25" t="str">
        <f>IF(ISBLANK(LitRev!GF89),".",LitRev!GF89)</f>
        <v>.</v>
      </c>
      <c r="GG89" s="25" t="str">
        <f>IF(ISBLANK(LitRev!GG89),".",LitRev!GG89)</f>
        <v>.</v>
      </c>
      <c r="GH89" s="25" t="str">
        <f>IF(ISBLANK(LitRev!GH89),".",LitRev!GH89)</f>
        <v>.</v>
      </c>
      <c r="GI89" s="25" t="str">
        <f>IF(ISBLANK(LitRev!GI89),".",LitRev!GI89)</f>
        <v>.</v>
      </c>
      <c r="GJ89" s="25" t="str">
        <f>IF(ISBLANK(LitRev!GJ89),".",LitRev!GJ89)</f>
        <v>.</v>
      </c>
      <c r="GK89" s="25" t="str">
        <f>IF(ISBLANK(LitRev!GK89),".",LitRev!GK89)</f>
        <v>.</v>
      </c>
      <c r="GL89" s="25" t="str">
        <f>IF(ISBLANK(LitRev!GL89),".",LitRev!GL89)</f>
        <v>.</v>
      </c>
      <c r="GM89" s="25" t="str">
        <f>IF(ISBLANK(LitRev!GM89),".",LitRev!GM89)</f>
        <v>.</v>
      </c>
      <c r="GN89" s="25" t="str">
        <f>IF(ISBLANK(LitRev!GN89),".",LitRev!GN89)</f>
        <v>.</v>
      </c>
      <c r="GO89" s="25" t="str">
        <f>IF(ISBLANK(LitRev!GO89),".",LitRev!GO89)</f>
        <v>.</v>
      </c>
      <c r="GP89" s="25" t="str">
        <f>IF(ISBLANK(LitRev!GP89),".",LitRev!GP89)</f>
        <v>.</v>
      </c>
      <c r="GQ89" s="25" t="str">
        <f>IF(ISBLANK(LitRev!GQ89),".",LitRev!GQ89)</f>
        <v>.</v>
      </c>
      <c r="GR89" s="25" t="str">
        <f>IF(ISBLANK(LitRev!GR89),".",LitRev!GR89)</f>
        <v>.</v>
      </c>
      <c r="GS89" s="25" t="str">
        <f>IF(ISBLANK(LitRev!GS89),".",LitRev!GS89)</f>
        <v>.</v>
      </c>
      <c r="GT89" s="25" t="str">
        <f>IF(ISBLANK(LitRev!GT89),".",LitRev!GT89)</f>
        <v>.</v>
      </c>
      <c r="GU89" s="25" t="str">
        <f>IF(ISBLANK(LitRev!GU89),".",LitRev!GU89)</f>
        <v>.</v>
      </c>
      <c r="GV89" s="25" t="str">
        <f>IF(ISBLANK(LitRev!GV89),".",LitRev!GV89)</f>
        <v>.</v>
      </c>
      <c r="GW89" s="25" t="str">
        <f>IF(ISBLANK(LitRev!GW89),".",LitRev!GW89)</f>
        <v>.</v>
      </c>
      <c r="GX89" s="25" t="str">
        <f>IF(ISBLANK(LitRev!GX89),".",LitRev!GX89)</f>
        <v>.</v>
      </c>
      <c r="GY89" s="25" t="str">
        <f>IF(ISBLANK(LitRev!GY89),".",LitRev!GY89)</f>
        <v>.</v>
      </c>
      <c r="GZ89" s="25" t="str">
        <f>IF(ISBLANK(LitRev!GZ89),".",LitRev!GZ89)</f>
        <v>.</v>
      </c>
      <c r="HA89" s="25" t="str">
        <f>IF(ISBLANK(LitRev!HA89),".",LitRev!HA89)</f>
        <v>.</v>
      </c>
      <c r="HB89" s="25" t="str">
        <f>IF(ISBLANK(LitRev!HB89),".",LitRev!HB89)</f>
        <v>.</v>
      </c>
      <c r="HC89" s="25" t="str">
        <f>IF(ISBLANK(LitRev!HC89),".",LitRev!HC89)</f>
        <v>.</v>
      </c>
      <c r="HD89" s="25" t="str">
        <f>IF(ISBLANK(LitRev!HD89),".",LitRev!HD89)</f>
        <v>.</v>
      </c>
      <c r="HE89" s="25" t="str">
        <f>IF(ISBLANK(LitRev!HE89),".",LitRev!HE89)</f>
        <v>.</v>
      </c>
      <c r="HF89" s="25" t="str">
        <f>IF(ISBLANK(LitRev!HF89),".",LitRev!HF89)</f>
        <v>.</v>
      </c>
      <c r="HG89" s="25" t="str">
        <f>IF(ISBLANK(LitRev!HG89),".",LitRev!HG89)</f>
        <v>.</v>
      </c>
      <c r="HH89" s="25" t="str">
        <f>IF(ISBLANK(LitRev!HH89),".",LitRev!HH89)</f>
        <v>.</v>
      </c>
      <c r="HI89" s="25" t="str">
        <f>IF(ISBLANK(LitRev!HI89),".",LitRev!HI89)</f>
        <v>.</v>
      </c>
      <c r="HJ89" s="25" t="str">
        <f>IF(ISBLANK(LitRev!HJ89),".",LitRev!HJ89)</f>
        <v>.</v>
      </c>
      <c r="HK89" s="25" t="str">
        <f>IF(ISBLANK(LitRev!HK89),".",LitRev!HK89)</f>
        <v>.</v>
      </c>
      <c r="HL89" s="25" t="str">
        <f>IF(ISBLANK(LitRev!HL89),".",LitRev!HL89)</f>
        <v>.</v>
      </c>
      <c r="HM89" s="25" t="str">
        <f>IF(ISBLANK(LitRev!HM89),".",LitRev!HM89)</f>
        <v>.</v>
      </c>
      <c r="HN89" s="25" t="str">
        <f>IF(ISBLANK(LitRev!HN89),".",LitRev!HN89)</f>
        <v>.</v>
      </c>
      <c r="HO89" s="25" t="str">
        <f>IF(ISBLANK(LitRev!HO89),".",LitRev!HO89)</f>
        <v>.</v>
      </c>
      <c r="HP89" s="25" t="str">
        <f>IF(ISBLANK(LitRev!HP89),".",LitRev!HP89)</f>
        <v>.</v>
      </c>
      <c r="HQ89" s="25" t="str">
        <f>IF(ISBLANK(LitRev!HQ89),".",LitRev!HQ89)</f>
        <v>.</v>
      </c>
      <c r="HR89" s="25" t="str">
        <f>IF(ISBLANK(LitRev!HR89),".",LitRev!HR89)</f>
        <v>.</v>
      </c>
      <c r="HS89" s="25" t="str">
        <f>IF(ISBLANK(LitRev!HS89),".",LitRev!HS89)</f>
        <v>.</v>
      </c>
      <c r="HT89" s="25" t="str">
        <f>IF(ISBLANK(LitRev!HT89),".",LitRev!HT89)</f>
        <v>.</v>
      </c>
      <c r="HU89" s="25" t="str">
        <f>IF(ISBLANK(LitRev!HU89),".",LitRev!HU89)</f>
        <v>.</v>
      </c>
      <c r="HV89" s="25" t="str">
        <f>IF(ISBLANK(LitRev!HV89),".",LitRev!HV89)</f>
        <v>.</v>
      </c>
      <c r="HW89" s="25" t="str">
        <f>IF(ISBLANK(LitRev!HW89),".",LitRev!HW89)</f>
        <v>.</v>
      </c>
      <c r="HX89" s="25" t="str">
        <f>IF(ISBLANK(LitRev!HX89),".",LitRev!HX89)</f>
        <v>.</v>
      </c>
      <c r="HY89" s="25" t="str">
        <f>IF(ISBLANK(LitRev!HY89),".",LitRev!HY89)</f>
        <v>.</v>
      </c>
      <c r="HZ89" s="25" t="str">
        <f>IF(ISBLANK(LitRev!HZ89),".",LitRev!HZ89)</f>
        <v>.</v>
      </c>
      <c r="IA89" s="25" t="str">
        <f>IF(ISBLANK(LitRev!IA89),".",LitRev!IA89)</f>
        <v>.</v>
      </c>
      <c r="IB89" s="25" t="str">
        <f>IF(ISBLANK(LitRev!IB89),".",LitRev!IB89)</f>
        <v>.</v>
      </c>
      <c r="IC89" s="25" t="str">
        <f>IF(ISBLANK(LitRev!IC89),".",LitRev!IC89)</f>
        <v>.</v>
      </c>
      <c r="ID89" s="25" t="str">
        <f>IF(ISBLANK(LitRev!ID89),".",LitRev!ID89)</f>
        <v>.</v>
      </c>
      <c r="IE89" s="25" t="str">
        <f>IF(ISBLANK(LitRev!IE89),".",LitRev!IE89)</f>
        <v>.</v>
      </c>
      <c r="IF89" s="25" t="str">
        <f>IF(ISBLANK(LitRev!IF89),".",LitRev!IF89)</f>
        <v>.</v>
      </c>
      <c r="IG89" s="25" t="str">
        <f>IF(ISBLANK(LitRev!IG89),".",LitRev!IG89)</f>
        <v>.</v>
      </c>
      <c r="IH89" s="25" t="str">
        <f>IF(ISBLANK(LitRev!IH89),".",LitRev!IH89)</f>
        <v>.</v>
      </c>
      <c r="II89" s="25" t="str">
        <f>IF(ISBLANK(LitRev!II89),".",LitRev!II89)</f>
        <v>.</v>
      </c>
      <c r="IJ89" s="25" t="str">
        <f>IF(ISBLANK(LitRev!IJ89),".",LitRev!IJ89)</f>
        <v>.</v>
      </c>
      <c r="IK89" s="25" t="str">
        <f>IF(ISBLANK(LitRev!IK89),".",LitRev!IK89)</f>
        <v>.</v>
      </c>
      <c r="IL89" s="25" t="str">
        <f>IF(ISBLANK(LitRev!IL89),".",LitRev!IL89)</f>
        <v>.</v>
      </c>
      <c r="IM89" s="25" t="str">
        <f>IF(ISBLANK(LitRev!IM89),".",LitRev!IM89)</f>
        <v>.</v>
      </c>
      <c r="IN89" s="25" t="str">
        <f>IF(ISBLANK(LitRev!IN89),".",LitRev!IN89)</f>
        <v>.</v>
      </c>
      <c r="IO89" s="25" t="str">
        <f>IF(ISBLANK(LitRev!IO89),".",LitRev!IO89)</f>
        <v>.</v>
      </c>
      <c r="IP89" s="25" t="str">
        <f>IF(ISBLANK(LitRev!IP89),".",LitRev!IP89)</f>
        <v>.</v>
      </c>
      <c r="IQ89" s="25" t="str">
        <f>IF(ISBLANK(LitRev!IQ89),".",LitRev!IQ89)</f>
        <v>.</v>
      </c>
      <c r="IR89" s="25" t="str">
        <f>IF(ISBLANK(LitRev!IR89),".",LitRev!IR89)</f>
        <v>.</v>
      </c>
      <c r="IS89" s="25" t="str">
        <f>IF(ISBLANK(LitRev!IS89),".",LitRev!IS89)</f>
        <v>.</v>
      </c>
      <c r="IT89" s="25" t="str">
        <f>IF(ISBLANK(LitRev!IT89),".",LitRev!IT89)</f>
        <v>.</v>
      </c>
      <c r="IU89" s="25" t="str">
        <f>IF(ISBLANK(LitRev!IU89),".",LitRev!IU89)</f>
        <v>.</v>
      </c>
      <c r="IV89" s="25" t="str">
        <f>IF(ISBLANK(LitRev!IV89),".",LitRev!IV89)</f>
        <v>.</v>
      </c>
      <c r="IW89" s="25" t="str">
        <f>IF(ISBLANK(LitRev!IW89),".",LitRev!IW89)</f>
        <v>.</v>
      </c>
      <c r="IX89" s="25" t="str">
        <f>IF(ISBLANK(LitRev!IX89),".",LitRev!IX89)</f>
        <v>.</v>
      </c>
      <c r="IY89" s="25" t="str">
        <f>IF(ISBLANK(LitRev!IY89),".",LitRev!IY89)</f>
        <v>.</v>
      </c>
      <c r="IZ89" s="25" t="str">
        <f>IF(ISBLANK(LitRev!IZ89),".",LitRev!IZ89)</f>
        <v>.</v>
      </c>
      <c r="JA89" s="25" t="str">
        <f>IF(ISBLANK(LitRev!JA89),".",LitRev!JA89)</f>
        <v>.</v>
      </c>
      <c r="JB89" s="25" t="str">
        <f>IF(ISBLANK(LitRev!JB89),".",LitRev!JB89)</f>
        <v>.</v>
      </c>
      <c r="JC89" s="25" t="str">
        <f>IF(ISBLANK(LitRev!JC89),".",LitRev!JC89)</f>
        <v>.</v>
      </c>
      <c r="JD89" s="25" t="str">
        <f>IF(ISBLANK(LitRev!JD89),".",LitRev!JD89)</f>
        <v>.</v>
      </c>
      <c r="JE89" s="25" t="str">
        <f>IF(ISBLANK(LitRev!JE89),".",LitRev!JE89)</f>
        <v>.</v>
      </c>
      <c r="JF89" s="25" t="str">
        <f>IF(ISBLANK(LitRev!JF89),".",LitRev!JF89)</f>
        <v>.</v>
      </c>
      <c r="JG89" s="25" t="str">
        <f>IF(ISBLANK(LitRev!JG89),".",LitRev!JG89)</f>
        <v>.</v>
      </c>
      <c r="JH89" s="25" t="str">
        <f>IF(ISBLANK(LitRev!JH89),".",LitRev!JH89)</f>
        <v>.</v>
      </c>
      <c r="JI89" s="25" t="str">
        <f>IF(ISBLANK(LitRev!JI89),".",LitRev!JI89)</f>
        <v>.</v>
      </c>
      <c r="JJ89" s="25" t="str">
        <f>IF(ISBLANK(LitRev!JJ89),".",LitRev!JJ89)</f>
        <v>.</v>
      </c>
      <c r="JK89" s="25" t="str">
        <f>IF(ISBLANK(LitRev!JK89),".",LitRev!JK89)</f>
        <v>.</v>
      </c>
      <c r="JL89" s="25" t="str">
        <f>IF(ISBLANK(LitRev!JL89),".",LitRev!JL89)</f>
        <v>.</v>
      </c>
      <c r="JM89" s="25" t="str">
        <f>IF(ISBLANK(LitRev!JM89),".",LitRev!JM89)</f>
        <v>.</v>
      </c>
      <c r="JN89" s="25" t="str">
        <f>IF(ISBLANK(LitRev!JN89),".",LitRev!JN89)</f>
        <v>.</v>
      </c>
      <c r="JO89" s="25" t="str">
        <f>IF(ISBLANK(LitRev!JO89),".",LitRev!JO89)</f>
        <v>.</v>
      </c>
      <c r="JP89" s="25" t="str">
        <f>IF(ISBLANK(LitRev!JP89),".",LitRev!JP89)</f>
        <v>.</v>
      </c>
      <c r="JQ89" s="25" t="str">
        <f>IF(ISBLANK(LitRev!JQ89),".",LitRev!JQ89)</f>
        <v>.</v>
      </c>
      <c r="JR89" s="25" t="str">
        <f>IF(ISBLANK(LitRev!JR89),".",LitRev!JR89)</f>
        <v>.</v>
      </c>
      <c r="JS89" s="25" t="str">
        <f>IF(ISBLANK(LitRev!JS89),".",LitRev!JS89)</f>
        <v>.</v>
      </c>
      <c r="JT89" s="25" t="str">
        <f>IF(ISBLANK(LitRev!JT89),".",LitRev!JT89)</f>
        <v>.</v>
      </c>
      <c r="JU89" s="25" t="str">
        <f>IF(ISBLANK(LitRev!JU89),".",LitRev!JU89)</f>
        <v>.</v>
      </c>
      <c r="JV89" s="25" t="str">
        <f>IF(ISBLANK(LitRev!JV89),".",LitRev!JV89)</f>
        <v>.</v>
      </c>
      <c r="JW89" s="25" t="str">
        <f>IF(ISBLANK(LitRev!JW89),".",LitRev!JW89)</f>
        <v>.</v>
      </c>
      <c r="JX89" s="25" t="str">
        <f>IF(ISBLANK(LitRev!JX89),".",LitRev!JX89)</f>
        <v>.</v>
      </c>
      <c r="JY89" s="25" t="str">
        <f>IF(ISBLANK(LitRev!JY89),".",LitRev!JY89)</f>
        <v>.</v>
      </c>
      <c r="JZ89" s="25" t="str">
        <f>IF(ISBLANK(LitRev!JZ89),".",LitRev!JZ89)</f>
        <v>.</v>
      </c>
      <c r="KA89" s="25" t="str">
        <f>IF(ISBLANK(LitRev!KA89),".",LitRev!KA89)</f>
        <v>.</v>
      </c>
      <c r="KB89" s="25" t="str">
        <f>IF(ISBLANK(LitRev!KB89),".",LitRev!KB89)</f>
        <v>.</v>
      </c>
      <c r="KC89" s="25" t="str">
        <f>IF(ISBLANK(LitRev!KC89),".",LitRev!KC89)</f>
        <v>.</v>
      </c>
      <c r="KD89" s="25" t="str">
        <f>IF(ISBLANK(LitRev!KD89),".",LitRev!KD89)</f>
        <v>.</v>
      </c>
      <c r="KE89" s="25" t="str">
        <f>IF(ISBLANK(LitRev!KE89),".",LitRev!KE89)</f>
        <v>.</v>
      </c>
      <c r="KF89" s="25" t="str">
        <f>IF(ISBLANK(LitRev!KF89),".",LitRev!KF89)</f>
        <v>.</v>
      </c>
      <c r="KG89" s="25" t="str">
        <f>IF(ISBLANK(LitRev!KG89),".",LitRev!KG89)</f>
        <v>.</v>
      </c>
      <c r="KH89" s="25" t="str">
        <f>IF(ISBLANK(LitRev!KH89),".",LitRev!KH89)</f>
        <v>.</v>
      </c>
      <c r="KI89" s="25" t="str">
        <f>IF(ISBLANK(LitRev!KI89),".",LitRev!KI89)</f>
        <v>.</v>
      </c>
      <c r="KJ89" s="25" t="str">
        <f>IF(ISBLANK(LitRev!KJ89),".",LitRev!KJ89)</f>
        <v>.</v>
      </c>
      <c r="KK89" s="25" t="str">
        <f>IF(ISBLANK(LitRev!KK89),".",LitRev!KK89)</f>
        <v>.</v>
      </c>
      <c r="KL89" s="25" t="str">
        <f>IF(ISBLANK(LitRev!KL89),".",LitRev!KL89)</f>
        <v>.</v>
      </c>
      <c r="KM89" s="25" t="str">
        <f>IF(ISBLANK(LitRev!KM89),".",LitRev!KM89)</f>
        <v>.</v>
      </c>
      <c r="KN89" s="25" t="str">
        <f>IF(ISBLANK(LitRev!KN89),".",LitRev!KN89)</f>
        <v>.</v>
      </c>
      <c r="KO89" s="25" t="str">
        <f>IF(ISBLANK(LitRev!KO89),".",LitRev!KO89)</f>
        <v>.</v>
      </c>
      <c r="KP89" s="25" t="str">
        <f>IF(ISBLANK(LitRev!KP89),".",LitRev!KP89)</f>
        <v>.</v>
      </c>
      <c r="KQ89" s="25" t="str">
        <f>IF(ISBLANK(LitRev!KQ89),".",LitRev!KQ89)</f>
        <v>.</v>
      </c>
      <c r="KR89" s="25" t="str">
        <f>IF(ISBLANK(LitRev!KR89),".",LitRev!KR89)</f>
        <v>.</v>
      </c>
      <c r="KS89" s="25" t="str">
        <f>IF(ISBLANK(LitRev!KS89),".",LitRev!KS89)</f>
        <v>.</v>
      </c>
      <c r="KT89" s="25" t="str">
        <f>IF(ISBLANK(LitRev!KT89),".",LitRev!KT89)</f>
        <v>.</v>
      </c>
      <c r="KU89" s="25" t="str">
        <f>IF(ISBLANK(LitRev!KU89),".",LitRev!KU89)</f>
        <v>.</v>
      </c>
      <c r="KV89" s="25" t="str">
        <f>IF(ISBLANK(LitRev!KV89),".",LitRev!KV89)</f>
        <v>.</v>
      </c>
      <c r="KW89" s="25" t="str">
        <f>IF(ISBLANK(LitRev!KW89),".",LitRev!KW89)</f>
        <v>.</v>
      </c>
      <c r="KX89" s="25" t="str">
        <f>IF(ISBLANK(LitRev!KX89),".",LitRev!KX89)</f>
        <v>.</v>
      </c>
      <c r="KY89" s="25" t="str">
        <f>IF(ISBLANK(LitRev!KY89),".",LitRev!KY89)</f>
        <v>.</v>
      </c>
      <c r="KZ89" s="25" t="str">
        <f>IF(ISBLANK(LitRev!KZ89),".",LitRev!KZ89)</f>
        <v>.</v>
      </c>
      <c r="LA89" s="25" t="str">
        <f>IF(ISBLANK(LitRev!LA89),".",LitRev!LA89)</f>
        <v>.</v>
      </c>
      <c r="LB89" s="25" t="str">
        <f>IF(ISBLANK(LitRev!LB89),".",LitRev!LB89)</f>
        <v>.</v>
      </c>
      <c r="LC89" s="25" t="str">
        <f>IF(ISBLANK(LitRev!LC89),".",LitRev!LC89)</f>
        <v>.</v>
      </c>
      <c r="LD89" s="25" t="str">
        <f>IF(ISBLANK(LitRev!LD89),".",LitRev!LD89)</f>
        <v>.</v>
      </c>
      <c r="LE89" s="25" t="str">
        <f>IF(ISBLANK(LitRev!LE89),".",LitRev!LE89)</f>
        <v>.</v>
      </c>
      <c r="LF89" s="25" t="str">
        <f>IF(ISBLANK(LitRev!LF89),".",LitRev!LF89)</f>
        <v>.</v>
      </c>
      <c r="LG89" s="25" t="str">
        <f>IF(ISBLANK(LitRev!LG89),".",LitRev!LG89)</f>
        <v>.</v>
      </c>
      <c r="LH89" s="25" t="str">
        <f>IF(ISBLANK(LitRev!LH89),".",LitRev!LH89)</f>
        <v>.</v>
      </c>
      <c r="LI89" s="25" t="str">
        <f>IF(ISBLANK(LitRev!LI89),".",LitRev!LI89)</f>
        <v>.</v>
      </c>
      <c r="LJ89" s="25" t="str">
        <f>IF(ISBLANK(LitRev!LJ89),".",LitRev!LJ89)</f>
        <v>.</v>
      </c>
      <c r="LK89" s="25" t="str">
        <f>IF(ISBLANK(LitRev!LK89),".",LitRev!LK89)</f>
        <v>.</v>
      </c>
      <c r="LL89" s="25" t="str">
        <f>IF(ISBLANK(LitRev!LL89),".",LitRev!LL89)</f>
        <v>.</v>
      </c>
      <c r="LM89" s="25" t="str">
        <f>IF(ISBLANK(LitRev!LM89),".",LitRev!LM89)</f>
        <v>.</v>
      </c>
      <c r="LN89" s="25" t="str">
        <f>IF(ISBLANK(LitRev!LN89),".",LitRev!LN89)</f>
        <v>.</v>
      </c>
      <c r="LO89" s="25" t="str">
        <f>IF(ISBLANK(LitRev!LO89),".",LitRev!LO89)</f>
        <v>.</v>
      </c>
      <c r="LP89" s="25" t="str">
        <f>IF(ISBLANK(LitRev!LP89),".",LitRev!LP89)</f>
        <v>.</v>
      </c>
      <c r="LQ89" s="25" t="str">
        <f>IF(ISBLANK(LitRev!LQ89),".",LitRev!LQ89)</f>
        <v>.</v>
      </c>
      <c r="LR89" s="25" t="str">
        <f>IF(ISBLANK(LitRev!LR89),".",LitRev!LR89)</f>
        <v>.</v>
      </c>
      <c r="LS89" s="25" t="str">
        <f>IF(ISBLANK(LitRev!LS89),".",LitRev!LS89)</f>
        <v>.</v>
      </c>
      <c r="LT89" s="25" t="str">
        <f>IF(ISBLANK(LitRev!LT89),".",LitRev!LT89)</f>
        <v>.</v>
      </c>
      <c r="LU89" s="25" t="str">
        <f>IF(ISBLANK(LitRev!LU89),".",LitRev!LU89)</f>
        <v>.</v>
      </c>
      <c r="LV89" s="25" t="str">
        <f>IF(ISBLANK(LitRev!LV89),".",LitRev!LV89)</f>
        <v>.</v>
      </c>
      <c r="LW89" s="25" t="str">
        <f>IF(ISBLANK(LitRev!LW89),".",LitRev!LW89)</f>
        <v>.</v>
      </c>
      <c r="LX89" s="25" t="str">
        <f>IF(ISBLANK(LitRev!LX89),".",LitRev!LX89)</f>
        <v>.</v>
      </c>
      <c r="LY89" s="25" t="str">
        <f>IF(ISBLANK(LitRev!LY89),".",LitRev!LY89)</f>
        <v>.</v>
      </c>
      <c r="LZ89" s="25" t="str">
        <f>IF(ISBLANK(LitRev!LZ89),".",LitRev!LZ89)</f>
        <v>.</v>
      </c>
      <c r="MA89" s="25" t="str">
        <f>IF(ISBLANK(LitRev!MA89),".",LitRev!MA89)</f>
        <v>.</v>
      </c>
      <c r="MB89" s="25" t="str">
        <f>IF(ISBLANK(LitRev!MB89),".",LitRev!MB89)</f>
        <v>.</v>
      </c>
      <c r="MC89" s="25" t="str">
        <f>IF(ISBLANK(LitRev!MC89),".",LitRev!MC89)</f>
        <v>.</v>
      </c>
      <c r="MD89" s="25" t="str">
        <f>IF(ISBLANK(LitRev!MD89),".",LitRev!MD89)</f>
        <v>.</v>
      </c>
      <c r="ME89" s="25" t="str">
        <f>IF(ISBLANK(LitRev!ME89),".",LitRev!ME89)</f>
        <v>.</v>
      </c>
      <c r="MF89" s="25" t="str">
        <f>IF(ISBLANK(LitRev!MF89),".",LitRev!MF89)</f>
        <v>.</v>
      </c>
      <c r="MG89" s="25" t="str">
        <f>IF(ISBLANK(LitRev!MG89),".",LitRev!MG89)</f>
        <v>.</v>
      </c>
      <c r="MH89" s="25" t="str">
        <f>IF(ISBLANK(LitRev!MH89),".",LitRev!MH89)</f>
        <v>.</v>
      </c>
      <c r="MI89" s="25" t="str">
        <f>IF(ISBLANK(LitRev!MI89),".",LitRev!MI89)</f>
        <v>.</v>
      </c>
      <c r="MJ89" s="25" t="str">
        <f>IF(ISBLANK(LitRev!MJ89),".",LitRev!MJ89)</f>
        <v>.</v>
      </c>
      <c r="MK89" s="25" t="str">
        <f>IF(ISBLANK(LitRev!MK89),".",LitRev!MK89)</f>
        <v>.</v>
      </c>
      <c r="ML89" s="25" t="str">
        <f>IF(ISBLANK(LitRev!ML89),".",LitRev!ML89)</f>
        <v>.</v>
      </c>
      <c r="MM89" s="25" t="str">
        <f>IF(ISBLANK(LitRev!MM89),".",LitRev!MM89)</f>
        <v>.</v>
      </c>
      <c r="MN89" s="25" t="str">
        <f>IF(ISBLANK(LitRev!MN89),".",LitRev!MN89)</f>
        <v>.</v>
      </c>
      <c r="MO89" s="25" t="str">
        <f>IF(ISBLANK(LitRev!MO89),".",LitRev!MO89)</f>
        <v>.</v>
      </c>
      <c r="MP89" s="25" t="str">
        <f>IF(ISBLANK(LitRev!MP89),".",LitRev!MP89)</f>
        <v>.</v>
      </c>
      <c r="MQ89" s="25" t="str">
        <f>IF(ISBLANK(LitRev!MQ89),".",LitRev!MQ89)</f>
        <v>.</v>
      </c>
      <c r="MR89" s="25" t="str">
        <f>IF(ISBLANK(LitRev!MR89),".",LitRev!MR89)</f>
        <v>.</v>
      </c>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5"/>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5"/>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5"/>
      <c r="RK89" s="25"/>
      <c r="RL89" s="25"/>
      <c r="RM89" s="25"/>
      <c r="RN89" s="25"/>
      <c r="RO89" s="25"/>
    </row>
    <row r="90" spans="1:483" x14ac:dyDescent="0.25">
      <c r="A90" s="67" t="s">
        <v>1197</v>
      </c>
      <c r="B90" t="s">
        <v>1948</v>
      </c>
      <c r="C90" s="25" t="str">
        <f>IF(ISBLANK(LitRev!C90),".",LitRev!C90)</f>
        <v>.</v>
      </c>
      <c r="D90" s="25" t="str">
        <f>IF(ISBLANK(LitRev!D90),".",LitRev!D90)</f>
        <v>.</v>
      </c>
      <c r="E90" s="25" t="str">
        <f>IF(ISBLANK(LitRev!E90),".",LitRev!E90)</f>
        <v>.</v>
      </c>
      <c r="F90" s="25" t="str">
        <f>IF(ISBLANK(LitRev!F90),".",LitRev!F90)</f>
        <v>.</v>
      </c>
      <c r="G90" s="25" t="str">
        <f>IF(ISBLANK(LitRev!G90),".",LitRev!G90)</f>
        <v>.</v>
      </c>
      <c r="H90" s="25" t="str">
        <f>IF(ISBLANK(LitRev!H90),".",LitRev!H90)</f>
        <v>.</v>
      </c>
      <c r="I90" s="25" t="str">
        <f>IF(ISBLANK(LitRev!I90),".",LitRev!I90)</f>
        <v>.</v>
      </c>
      <c r="J90" s="25" t="str">
        <f>IF(ISBLANK(LitRev!J90),".",LitRev!J90)</f>
        <v>.</v>
      </c>
      <c r="K90" s="25" t="str">
        <f>IF(ISBLANK(LitRev!K90),".",LitRev!K90)</f>
        <v>.</v>
      </c>
      <c r="L90" s="25" t="str">
        <f>IF(ISBLANK(LitRev!L90),".",LitRev!L90)</f>
        <v>.</v>
      </c>
      <c r="M90" s="25" t="str">
        <f>IF(ISBLANK(LitRev!M90),".",LitRev!M90)</f>
        <v>.</v>
      </c>
      <c r="N90" s="25" t="str">
        <f>IF(ISBLANK(LitRev!N90),".",LitRev!N90)</f>
        <v>.</v>
      </c>
      <c r="O90" s="25" t="str">
        <f>IF(ISBLANK(LitRev!O90),".",LitRev!O90)</f>
        <v>.</v>
      </c>
      <c r="P90" s="25" t="str">
        <f>IF(ISBLANK(LitRev!P90),".",LitRev!P90)</f>
        <v>.</v>
      </c>
      <c r="Q90" s="25" t="str">
        <f>IF(ISBLANK(LitRev!Q90),".",LitRev!Q90)</f>
        <v>.</v>
      </c>
      <c r="R90" s="25" t="str">
        <f>IF(ISBLANK(LitRev!R90),".",LitRev!R90)</f>
        <v>.</v>
      </c>
      <c r="S90" s="25" t="str">
        <f>IF(ISBLANK(LitRev!S90),".",LitRev!S90)</f>
        <v>.</v>
      </c>
      <c r="T90" s="25" t="str">
        <f>IF(ISBLANK(LitRev!T90),".",LitRev!T90)</f>
        <v>.</v>
      </c>
      <c r="U90" s="25" t="str">
        <f>IF(ISBLANK(LitRev!U90),".",LitRev!U90)</f>
        <v>.</v>
      </c>
      <c r="V90" s="25" t="str">
        <f>IF(ISBLANK(LitRev!V90),".",LitRev!V90)</f>
        <v>.</v>
      </c>
      <c r="W90" s="25" t="str">
        <f>IF(ISBLANK(LitRev!W90),".",LitRev!W90)</f>
        <v>.</v>
      </c>
      <c r="X90" s="25" t="str">
        <f>IF(ISBLANK(LitRev!X90),".",LitRev!X90)</f>
        <v>.</v>
      </c>
      <c r="Y90" s="25" t="str">
        <f>IF(ISBLANK(LitRev!Y90),".",LitRev!Y90)</f>
        <v>.</v>
      </c>
      <c r="Z90" s="25" t="str">
        <f>IF(ISBLANK(LitRev!Z90),".",LitRev!Z90)</f>
        <v>.</v>
      </c>
      <c r="AA90" s="25" t="str">
        <f>IF(ISBLANK(LitRev!AA90),".",LitRev!AA90)</f>
        <v>.</v>
      </c>
      <c r="AB90" s="25" t="str">
        <f>IF(ISBLANK(LitRev!AB90),".",LitRev!AB90)</f>
        <v>.</v>
      </c>
      <c r="AC90" s="25" t="str">
        <f>IF(ISBLANK(LitRev!AC90),".",LitRev!AC90)</f>
        <v>.</v>
      </c>
      <c r="AD90" s="25" t="str">
        <f>IF(ISBLANK(LitRev!AD90),".",LitRev!AD90)</f>
        <v>.</v>
      </c>
      <c r="AE90" s="25" t="str">
        <f>IF(ISBLANK(LitRev!AE90),".",LitRev!AE90)</f>
        <v>.</v>
      </c>
      <c r="AF90" s="25" t="str">
        <f>IF(ISBLANK(LitRev!AF90),".",LitRev!AF90)</f>
        <v>.</v>
      </c>
      <c r="AG90" s="25" t="str">
        <f>IF(ISBLANK(LitRev!AG90),".",LitRev!AG90)</f>
        <v>.</v>
      </c>
      <c r="AH90" s="25" t="str">
        <f>IF(ISBLANK(LitRev!AH90),".",LitRev!AH90)</f>
        <v>.</v>
      </c>
      <c r="AI90" s="25" t="str">
        <f>IF(ISBLANK(LitRev!AI90),".",LitRev!AI90)</f>
        <v>.</v>
      </c>
      <c r="AJ90" s="25" t="str">
        <f>IF(ISBLANK(LitRev!AJ90),".",LitRev!AJ90)</f>
        <v>.</v>
      </c>
      <c r="AK90" s="25" t="str">
        <f>IF(ISBLANK(LitRev!AK90),".",LitRev!AK90)</f>
        <v>.</v>
      </c>
      <c r="AL90" s="25" t="str">
        <f>IF(ISBLANK(LitRev!AL90),".",LitRev!AL90)</f>
        <v>.</v>
      </c>
      <c r="AM90" s="25" t="str">
        <f>IF(ISBLANK(LitRev!AM90),".",LitRev!AM90)</f>
        <v>.</v>
      </c>
      <c r="AN90" s="25" t="str">
        <f>IF(ISBLANK(LitRev!AN90),".",LitRev!AN90)</f>
        <v>.</v>
      </c>
      <c r="AO90" s="25" t="str">
        <f>IF(ISBLANK(LitRev!AO90),".",LitRev!AO90)</f>
        <v>.</v>
      </c>
      <c r="AP90" s="25" t="str">
        <f>IF(ISBLANK(LitRev!AP90),".",LitRev!AP90)</f>
        <v>.</v>
      </c>
      <c r="AQ90" s="25" t="str">
        <f>IF(ISBLANK(LitRev!AQ90),".",LitRev!AQ90)</f>
        <v>.</v>
      </c>
      <c r="AR90" s="25" t="str">
        <f>IF(ISBLANK(LitRev!AR90),".",LitRev!AR90)</f>
        <v>.</v>
      </c>
      <c r="AS90" s="25" t="str">
        <f>IF(ISBLANK(LitRev!AS90),".",LitRev!AS90)</f>
        <v>.</v>
      </c>
      <c r="AT90" s="25" t="str">
        <f>IF(ISBLANK(LitRev!AT90),".",LitRev!AT90)</f>
        <v>.</v>
      </c>
      <c r="AU90" s="25" t="str">
        <f>IF(ISBLANK(LitRev!AU90),".",LitRev!AU90)</f>
        <v>.</v>
      </c>
      <c r="AV90" s="25" t="str">
        <f>IF(ISBLANK(LitRev!AV90),".",LitRev!AV90)</f>
        <v>.</v>
      </c>
      <c r="AW90" s="25" t="str">
        <f>IF(ISBLANK(LitRev!AW90),".",LitRev!AW90)</f>
        <v>.</v>
      </c>
      <c r="AX90" s="25" t="str">
        <f>IF(ISBLANK(LitRev!AX90),".",LitRev!AX90)</f>
        <v>.</v>
      </c>
      <c r="AY90" s="25" t="str">
        <f>IF(ISBLANK(LitRev!AY90),".",LitRev!AY90)</f>
        <v>.</v>
      </c>
      <c r="AZ90" s="25" t="str">
        <f>IF(ISBLANK(LitRev!AZ90),".",LitRev!AZ90)</f>
        <v>.</v>
      </c>
      <c r="BA90" s="25" t="str">
        <f>IF(ISBLANK(LitRev!BA90),".",LitRev!BA90)</f>
        <v>.</v>
      </c>
      <c r="BB90" s="25" t="str">
        <f>IF(ISBLANK(LitRev!BB90),".",LitRev!BB90)</f>
        <v>.</v>
      </c>
      <c r="BC90" s="25" t="str">
        <f>IF(ISBLANK(LitRev!BC90),".",LitRev!BC90)</f>
        <v>.</v>
      </c>
      <c r="BD90" s="25" t="str">
        <f>IF(ISBLANK(LitRev!BD90),".",LitRev!BD90)</f>
        <v>.</v>
      </c>
      <c r="BE90" s="25" t="str">
        <f>IF(ISBLANK(LitRev!BE90),".",LitRev!BE90)</f>
        <v>.</v>
      </c>
      <c r="BF90" s="25" t="str">
        <f>IF(ISBLANK(LitRev!BF90),".",LitRev!BF90)</f>
        <v>.</v>
      </c>
      <c r="BG90" s="25">
        <f>IF(ISBLANK(LitRev!BG90),".",LitRev!BG90)</f>
        <v>1</v>
      </c>
      <c r="BH90" s="25">
        <f>IF(ISBLANK(LitRev!BH90),".",LitRev!BH90)</f>
        <v>1</v>
      </c>
      <c r="BI90" s="25">
        <f>IF(ISBLANK(LitRev!BI90),".",LitRev!BI90)</f>
        <v>1</v>
      </c>
      <c r="BJ90" s="25" t="str">
        <f>IF(ISBLANK(LitRev!BJ90),".",LitRev!BJ90)</f>
        <v>.</v>
      </c>
      <c r="BK90" s="25" t="str">
        <f>IF(ISBLANK(LitRev!BK90),".",LitRev!BK90)</f>
        <v>.</v>
      </c>
      <c r="BL90" s="25" t="str">
        <f>IF(ISBLANK(LitRev!BL90),".",LitRev!BL90)</f>
        <v>.</v>
      </c>
      <c r="BM90" s="25" t="str">
        <f>IF(ISBLANK(LitRev!BM90),".",LitRev!BM90)</f>
        <v>.</v>
      </c>
      <c r="BN90" s="25" t="str">
        <f>IF(ISBLANK(LitRev!BN90),".",LitRev!BN90)</f>
        <v>.</v>
      </c>
      <c r="BO90" s="25" t="str">
        <f>IF(ISBLANK(LitRev!BO90),".",LitRev!BO90)</f>
        <v>.</v>
      </c>
      <c r="BP90" s="25" t="str">
        <f>IF(ISBLANK(LitRev!BP90),".",LitRev!BP90)</f>
        <v>.</v>
      </c>
      <c r="BQ90" s="25" t="str">
        <f>IF(ISBLANK(LitRev!BQ90),".",LitRev!BQ90)</f>
        <v>.</v>
      </c>
      <c r="BR90" s="25" t="str">
        <f>IF(ISBLANK(LitRev!BR90),".",LitRev!BR90)</f>
        <v>.</v>
      </c>
      <c r="BS90" s="25" t="str">
        <f>IF(ISBLANK(LitRev!BS90),".",LitRev!BS90)</f>
        <v>.</v>
      </c>
      <c r="BT90" s="25" t="str">
        <f>IF(ISBLANK(LitRev!BT90),".",LitRev!BT90)</f>
        <v>.</v>
      </c>
      <c r="BU90" s="25" t="str">
        <f>IF(ISBLANK(LitRev!BU90),".",LitRev!BU90)</f>
        <v>.</v>
      </c>
      <c r="BV90" s="25" t="str">
        <f>IF(ISBLANK(LitRev!BV90),".",LitRev!BV90)</f>
        <v>.</v>
      </c>
      <c r="BW90" s="25" t="str">
        <f>IF(ISBLANK(LitRev!BW90),".",LitRev!BW90)</f>
        <v>.</v>
      </c>
      <c r="BX90" s="25" t="str">
        <f>IF(ISBLANK(LitRev!BX90),".",LitRev!BX90)</f>
        <v>.</v>
      </c>
      <c r="BY90" s="25" t="str">
        <f>IF(ISBLANK(LitRev!BY90),".",LitRev!BY90)</f>
        <v>.</v>
      </c>
      <c r="BZ90" s="25" t="str">
        <f>IF(ISBLANK(LitRev!BZ90),".",LitRev!BZ90)</f>
        <v>.</v>
      </c>
      <c r="CA90" s="25" t="str">
        <f>IF(ISBLANK(LitRev!CA90),".",LitRev!CA90)</f>
        <v>.</v>
      </c>
      <c r="CB90" s="25" t="str">
        <f>IF(ISBLANK(LitRev!CB90),".",LitRev!CB90)</f>
        <v>.</v>
      </c>
      <c r="CC90" s="25" t="str">
        <f>IF(ISBLANK(LitRev!CC90),".",LitRev!CC90)</f>
        <v>.</v>
      </c>
      <c r="CD90" s="25" t="str">
        <f>IF(ISBLANK(LitRev!CD90),".",LitRev!CD90)</f>
        <v>.</v>
      </c>
      <c r="CE90" s="25" t="str">
        <f>IF(ISBLANK(LitRev!CE90),".",LitRev!CE90)</f>
        <v>.</v>
      </c>
      <c r="CF90" s="25" t="str">
        <f>IF(ISBLANK(LitRev!CF90),".",LitRev!CF90)</f>
        <v>.</v>
      </c>
      <c r="CG90" s="25" t="str">
        <f>IF(ISBLANK(LitRev!CG90),".",LitRev!CG90)</f>
        <v>.</v>
      </c>
      <c r="CH90" s="25" t="str">
        <f>IF(ISBLANK(LitRev!CH90),".",LitRev!CH90)</f>
        <v>.</v>
      </c>
      <c r="CI90" s="25" t="str">
        <f>IF(ISBLANK(LitRev!CI90),".",LitRev!CI90)</f>
        <v>.</v>
      </c>
      <c r="CJ90" s="25" t="str">
        <f>IF(ISBLANK(LitRev!CJ90),".",LitRev!CJ90)</f>
        <v>.</v>
      </c>
      <c r="CK90" s="25" t="str">
        <f>IF(ISBLANK(LitRev!CK90),".",LitRev!CK90)</f>
        <v>.</v>
      </c>
      <c r="CL90" s="25" t="str">
        <f>IF(ISBLANK(LitRev!CL90),".",LitRev!CL90)</f>
        <v>.</v>
      </c>
      <c r="CM90" s="25" t="str">
        <f>IF(ISBLANK(LitRev!CM90),".",LitRev!CM90)</f>
        <v>.</v>
      </c>
      <c r="CN90" s="25" t="str">
        <f>IF(ISBLANK(LitRev!CN90),".",LitRev!CN90)</f>
        <v>.</v>
      </c>
      <c r="CO90" s="25" t="str">
        <f>IF(ISBLANK(LitRev!CO90),".",LitRev!CO90)</f>
        <v>.</v>
      </c>
      <c r="CP90" s="25" t="str">
        <f>IF(ISBLANK(LitRev!CP90),".",LitRev!CP90)</f>
        <v>.</v>
      </c>
      <c r="CQ90" s="25" t="str">
        <f>IF(ISBLANK(LitRev!CQ90),".",LitRev!CQ90)</f>
        <v>.</v>
      </c>
      <c r="CR90" s="25" t="str">
        <f>IF(ISBLANK(LitRev!CR90),".",LitRev!CR90)</f>
        <v>.</v>
      </c>
      <c r="CS90" s="25" t="str">
        <f>IF(ISBLANK(LitRev!CS90),".",LitRev!CS90)</f>
        <v>.</v>
      </c>
      <c r="CT90" s="25" t="str">
        <f>IF(ISBLANK(LitRev!CT90),".",LitRev!CT90)</f>
        <v>.</v>
      </c>
      <c r="CU90" s="25" t="str">
        <f>IF(ISBLANK(LitRev!CU90),".",LitRev!CU90)</f>
        <v>.</v>
      </c>
      <c r="CV90" s="25" t="str">
        <f>IF(ISBLANK(LitRev!CV90),".",LitRev!CV90)</f>
        <v>.</v>
      </c>
      <c r="CW90" s="25" t="str">
        <f>IF(ISBLANK(LitRev!CW90),".",LitRev!CW90)</f>
        <v>.</v>
      </c>
      <c r="CX90" s="25" t="str">
        <f>IF(ISBLANK(LitRev!CX90),".",LitRev!CX90)</f>
        <v>.</v>
      </c>
      <c r="CY90" s="25" t="str">
        <f>IF(ISBLANK(LitRev!CY90),".",LitRev!CY90)</f>
        <v>.</v>
      </c>
      <c r="CZ90" s="25" t="str">
        <f>IF(ISBLANK(LitRev!CZ90),".",LitRev!CZ90)</f>
        <v>.</v>
      </c>
      <c r="DA90" s="25" t="str">
        <f>IF(ISBLANK(LitRev!DA90),".",LitRev!DA90)</f>
        <v>.</v>
      </c>
      <c r="DB90" s="25" t="str">
        <f>IF(ISBLANK(LitRev!DB90),".",LitRev!DB90)</f>
        <v>.</v>
      </c>
      <c r="DC90" s="25" t="str">
        <f>IF(ISBLANK(LitRev!DC90),".",LitRev!DC90)</f>
        <v>.</v>
      </c>
      <c r="DD90" s="25" t="str">
        <f>IF(ISBLANK(LitRev!DD90),".",LitRev!DD90)</f>
        <v>.</v>
      </c>
      <c r="DE90" s="25" t="str">
        <f>IF(ISBLANK(LitRev!DE90),".",LitRev!DE90)</f>
        <v>.</v>
      </c>
      <c r="DF90" s="25" t="str">
        <f>IF(ISBLANK(LitRev!DF90),".",LitRev!DF90)</f>
        <v>.</v>
      </c>
      <c r="DG90" s="25" t="str">
        <f>IF(ISBLANK(LitRev!DG90),".",LitRev!DG90)</f>
        <v>.</v>
      </c>
      <c r="DH90" s="25" t="str">
        <f>IF(ISBLANK(LitRev!DH90),".",LitRev!DH90)</f>
        <v>.</v>
      </c>
      <c r="DI90" s="25" t="str">
        <f>IF(ISBLANK(LitRev!DI90),".",LitRev!DI90)</f>
        <v>.</v>
      </c>
      <c r="DJ90" s="25" t="str">
        <f>IF(ISBLANK(LitRev!DJ90),".",LitRev!DJ90)</f>
        <v>.</v>
      </c>
      <c r="DK90" s="25" t="str">
        <f>IF(ISBLANK(LitRev!DK90),".",LitRev!DK90)</f>
        <v>.</v>
      </c>
      <c r="DL90" s="25" t="str">
        <f>IF(ISBLANK(LitRev!DL90),".",LitRev!DL90)</f>
        <v>.</v>
      </c>
      <c r="DM90" s="25" t="str">
        <f>IF(ISBLANK(LitRev!DM90),".",LitRev!DM90)</f>
        <v>.</v>
      </c>
      <c r="DN90" s="25" t="str">
        <f>IF(ISBLANK(LitRev!DN90),".",LitRev!DN90)</f>
        <v>.</v>
      </c>
      <c r="DO90" s="25" t="str">
        <f>IF(ISBLANK(LitRev!DO90),".",LitRev!DO90)</f>
        <v>.</v>
      </c>
      <c r="DP90" s="25" t="str">
        <f>IF(ISBLANK(LitRev!DP90),".",LitRev!DP90)</f>
        <v>.</v>
      </c>
      <c r="DQ90" s="25" t="str">
        <f>IF(ISBLANK(LitRev!DQ90),".",LitRev!DQ90)</f>
        <v>.</v>
      </c>
      <c r="DR90" s="25" t="str">
        <f>IF(ISBLANK(LitRev!DR90),".",LitRev!DR90)</f>
        <v>.</v>
      </c>
      <c r="DS90" s="25" t="str">
        <f>IF(ISBLANK(LitRev!DS90),".",LitRev!DS90)</f>
        <v>.</v>
      </c>
      <c r="DT90" s="25" t="str">
        <f>IF(ISBLANK(LitRev!DT90),".",LitRev!DT90)</f>
        <v>.</v>
      </c>
      <c r="DU90" s="25" t="str">
        <f>IF(ISBLANK(LitRev!DU90),".",LitRev!DU90)</f>
        <v>.</v>
      </c>
      <c r="DV90" s="25" t="str">
        <f>IF(ISBLANK(LitRev!DV90),".",LitRev!DV90)</f>
        <v>.</v>
      </c>
      <c r="DW90" s="25" t="str">
        <f>IF(ISBLANK(LitRev!DW90),".",LitRev!DW90)</f>
        <v>.</v>
      </c>
      <c r="DX90" s="25" t="str">
        <f>IF(ISBLANK(LitRev!DX90),".",LitRev!DX90)</f>
        <v>.</v>
      </c>
      <c r="DY90" s="25" t="str">
        <f>IF(ISBLANK(LitRev!DY90),".",LitRev!DY90)</f>
        <v>.</v>
      </c>
      <c r="DZ90" s="25" t="str">
        <f>IF(ISBLANK(LitRev!DZ90),".",LitRev!DZ90)</f>
        <v>.</v>
      </c>
      <c r="EA90" s="25" t="str">
        <f>IF(ISBLANK(LitRev!EA90),".",LitRev!EA90)</f>
        <v>.</v>
      </c>
      <c r="EB90" s="25" t="str">
        <f>IF(ISBLANK(LitRev!EB90),".",LitRev!EB90)</f>
        <v>.</v>
      </c>
      <c r="EC90" s="25" t="str">
        <f>IF(ISBLANK(LitRev!EC90),".",LitRev!EC90)</f>
        <v>.</v>
      </c>
      <c r="ED90" s="25" t="str">
        <f>IF(ISBLANK(LitRev!ED90),".",LitRev!ED90)</f>
        <v>.</v>
      </c>
      <c r="EE90" s="25" t="str">
        <f>IF(ISBLANK(LitRev!EE90),".",LitRev!EE90)</f>
        <v>.</v>
      </c>
      <c r="EF90" s="25" t="str">
        <f>IF(ISBLANK(LitRev!EF90),".",LitRev!EF90)</f>
        <v>.</v>
      </c>
      <c r="EG90" s="25" t="str">
        <f>IF(ISBLANK(LitRev!EG90),".",LitRev!EG90)</f>
        <v>.</v>
      </c>
      <c r="EH90" s="25" t="str">
        <f>IF(ISBLANK(LitRev!EH90),".",LitRev!EH90)</f>
        <v>.</v>
      </c>
      <c r="EI90" s="25" t="str">
        <f>IF(ISBLANK(LitRev!EI90),".",LitRev!EI90)</f>
        <v>.</v>
      </c>
      <c r="EJ90" s="25" t="str">
        <f>IF(ISBLANK(LitRev!EJ90),".",LitRev!EJ90)</f>
        <v>.</v>
      </c>
      <c r="EK90" s="25" t="str">
        <f>IF(ISBLANK(LitRev!EK90),".",LitRev!EK90)</f>
        <v>.</v>
      </c>
      <c r="EL90" s="25" t="str">
        <f>IF(ISBLANK(LitRev!EL90),".",LitRev!EL90)</f>
        <v>.</v>
      </c>
      <c r="EM90" s="25" t="str">
        <f>IF(ISBLANK(LitRev!EM90),".",LitRev!EM90)</f>
        <v>.</v>
      </c>
      <c r="EN90" s="25" t="str">
        <f>IF(ISBLANK(LitRev!EN90),".",LitRev!EN90)</f>
        <v>.</v>
      </c>
      <c r="EO90" s="25" t="str">
        <f>IF(ISBLANK(LitRev!EO90),".",LitRev!EO90)</f>
        <v>.</v>
      </c>
      <c r="EP90" s="25" t="str">
        <f>IF(ISBLANK(LitRev!EP90),".",LitRev!EP90)</f>
        <v>.</v>
      </c>
      <c r="EQ90" s="25" t="str">
        <f>IF(ISBLANK(LitRev!EQ90),".",LitRev!EQ90)</f>
        <v>.</v>
      </c>
      <c r="ER90" s="25" t="str">
        <f>IF(ISBLANK(LitRev!ER90),".",LitRev!ER90)</f>
        <v>.</v>
      </c>
      <c r="ES90" s="25" t="str">
        <f>IF(ISBLANK(LitRev!ES90),".",LitRev!ES90)</f>
        <v>.</v>
      </c>
      <c r="ET90" s="25" t="str">
        <f>IF(ISBLANK(LitRev!ET90),".",LitRev!ET90)</f>
        <v>.</v>
      </c>
      <c r="EU90" s="25" t="str">
        <f>IF(ISBLANK(LitRev!EU90),".",LitRev!EU90)</f>
        <v>.</v>
      </c>
      <c r="EV90" s="25" t="str">
        <f>IF(ISBLANK(LitRev!EV90),".",LitRev!EV90)</f>
        <v>.</v>
      </c>
      <c r="EW90" s="25" t="str">
        <f>IF(ISBLANK(LitRev!EW90),".",LitRev!EW90)</f>
        <v>.</v>
      </c>
      <c r="EX90" s="25" t="str">
        <f>IF(ISBLANK(LitRev!EX90),".",LitRev!EX90)</f>
        <v>.</v>
      </c>
      <c r="EY90" s="25" t="str">
        <f>IF(ISBLANK(LitRev!EY90),".",LitRev!EY90)</f>
        <v>.</v>
      </c>
      <c r="EZ90" s="25" t="str">
        <f>IF(ISBLANK(LitRev!EZ90),".",LitRev!EZ90)</f>
        <v>.</v>
      </c>
      <c r="FA90" s="25" t="str">
        <f>IF(ISBLANK(LitRev!FA90),".",LitRev!FA90)</f>
        <v>.</v>
      </c>
      <c r="FB90" s="25" t="str">
        <f>IF(ISBLANK(LitRev!FB90),".",LitRev!FB90)</f>
        <v>.</v>
      </c>
      <c r="FC90" s="25" t="str">
        <f>IF(ISBLANK(LitRev!FC90),".",LitRev!FC90)</f>
        <v>.</v>
      </c>
      <c r="FD90" s="25" t="str">
        <f>IF(ISBLANK(LitRev!FD90),".",LitRev!FD90)</f>
        <v>.</v>
      </c>
      <c r="FE90" s="25" t="str">
        <f>IF(ISBLANK(LitRev!FE90),".",LitRev!FE90)</f>
        <v>.</v>
      </c>
      <c r="FF90" s="25" t="str">
        <f>IF(ISBLANK(LitRev!FF90),".",LitRev!FF90)</f>
        <v>.</v>
      </c>
      <c r="FG90" s="25" t="str">
        <f>IF(ISBLANK(LitRev!FG90),".",LitRev!FG90)</f>
        <v>.</v>
      </c>
      <c r="FH90" s="25" t="str">
        <f>IF(ISBLANK(LitRev!FH90),".",LitRev!FH90)</f>
        <v>.</v>
      </c>
      <c r="FI90" s="25" t="str">
        <f>IF(ISBLANK(LitRev!FI90),".",LitRev!FI90)</f>
        <v>.</v>
      </c>
      <c r="FJ90" s="25" t="str">
        <f>IF(ISBLANK(LitRev!FJ90),".",LitRev!FJ90)</f>
        <v>.</v>
      </c>
      <c r="FK90" s="25" t="str">
        <f>IF(ISBLANK(LitRev!FK90),".",LitRev!FK90)</f>
        <v>.</v>
      </c>
      <c r="FL90" s="25" t="str">
        <f>IF(ISBLANK(LitRev!FL90),".",LitRev!FL90)</f>
        <v>.</v>
      </c>
      <c r="FM90" s="25" t="str">
        <f>IF(ISBLANK(LitRev!FM90),".",LitRev!FM90)</f>
        <v>.</v>
      </c>
      <c r="FN90" s="25" t="str">
        <f>IF(ISBLANK(LitRev!FN90),".",LitRev!FN90)</f>
        <v>.</v>
      </c>
      <c r="FO90" s="25" t="str">
        <f>IF(ISBLANK(LitRev!FO90),".",LitRev!FO90)</f>
        <v>.</v>
      </c>
      <c r="FP90" s="25" t="str">
        <f>IF(ISBLANK(LitRev!FP90),".",LitRev!FP90)</f>
        <v>.</v>
      </c>
      <c r="FQ90" s="25" t="str">
        <f>IF(ISBLANK(LitRev!FQ90),".",LitRev!FQ90)</f>
        <v>.</v>
      </c>
      <c r="FR90" s="25" t="str">
        <f>IF(ISBLANK(LitRev!FR90),".",LitRev!FR90)</f>
        <v>.</v>
      </c>
      <c r="FS90" s="25" t="str">
        <f>IF(ISBLANK(LitRev!FS90),".",LitRev!FS90)</f>
        <v>.</v>
      </c>
      <c r="FT90" s="25" t="str">
        <f>IF(ISBLANK(LitRev!FT90),".",LitRev!FT90)</f>
        <v>.</v>
      </c>
      <c r="FU90" s="25" t="str">
        <f>IF(ISBLANK(LitRev!FU90),".",LitRev!FU90)</f>
        <v>.</v>
      </c>
      <c r="FV90" s="25" t="str">
        <f>IF(ISBLANK(LitRev!FV90),".",LitRev!FV90)</f>
        <v>.</v>
      </c>
      <c r="FW90" s="25" t="str">
        <f>IF(ISBLANK(LitRev!FW90),".",LitRev!FW90)</f>
        <v>.</v>
      </c>
      <c r="FX90" s="25" t="str">
        <f>IF(ISBLANK(LitRev!FX90),".",LitRev!FX90)</f>
        <v>.</v>
      </c>
      <c r="FY90" s="25" t="str">
        <f>IF(ISBLANK(LitRev!FY90),".",LitRev!FY90)</f>
        <v>.</v>
      </c>
      <c r="FZ90" s="25" t="str">
        <f>IF(ISBLANK(LitRev!FZ90),".",LitRev!FZ90)</f>
        <v>.</v>
      </c>
      <c r="GA90" s="25" t="str">
        <f>IF(ISBLANK(LitRev!GA90),".",LitRev!GA90)</f>
        <v>.</v>
      </c>
      <c r="GB90" s="25" t="str">
        <f>IF(ISBLANK(LitRev!GB90),".",LitRev!GB90)</f>
        <v>.</v>
      </c>
      <c r="GC90" s="25" t="str">
        <f>IF(ISBLANK(LitRev!GC90),".",LitRev!GC90)</f>
        <v>.</v>
      </c>
      <c r="GD90" s="25" t="str">
        <f>IF(ISBLANK(LitRev!GD90),".",LitRev!GD90)</f>
        <v>.</v>
      </c>
      <c r="GE90" s="25" t="str">
        <f>IF(ISBLANK(LitRev!GE90),".",LitRev!GE90)</f>
        <v>.</v>
      </c>
      <c r="GF90" s="25" t="str">
        <f>IF(ISBLANK(LitRev!GF90),".",LitRev!GF90)</f>
        <v>.</v>
      </c>
      <c r="GG90" s="25" t="str">
        <f>IF(ISBLANK(LitRev!GG90),".",LitRev!GG90)</f>
        <v>.</v>
      </c>
      <c r="GH90" s="25" t="str">
        <f>IF(ISBLANK(LitRev!GH90),".",LitRev!GH90)</f>
        <v>.</v>
      </c>
      <c r="GI90" s="25" t="str">
        <f>IF(ISBLANK(LitRev!GI90),".",LitRev!GI90)</f>
        <v>.</v>
      </c>
      <c r="GJ90" s="25" t="str">
        <f>IF(ISBLANK(LitRev!GJ90),".",LitRev!GJ90)</f>
        <v>.</v>
      </c>
      <c r="GK90" s="25" t="str">
        <f>IF(ISBLANK(LitRev!GK90),".",LitRev!GK90)</f>
        <v>.</v>
      </c>
      <c r="GL90" s="25" t="str">
        <f>IF(ISBLANK(LitRev!GL90),".",LitRev!GL90)</f>
        <v>.</v>
      </c>
      <c r="GM90" s="25" t="str">
        <f>IF(ISBLANK(LitRev!GM90),".",LitRev!GM90)</f>
        <v>.</v>
      </c>
      <c r="GN90" s="25" t="str">
        <f>IF(ISBLANK(LitRev!GN90),".",LitRev!GN90)</f>
        <v>.</v>
      </c>
      <c r="GO90" s="25" t="str">
        <f>IF(ISBLANK(LitRev!GO90),".",LitRev!GO90)</f>
        <v>.</v>
      </c>
      <c r="GP90" s="25" t="str">
        <f>IF(ISBLANK(LitRev!GP90),".",LitRev!GP90)</f>
        <v>.</v>
      </c>
      <c r="GQ90" s="25" t="str">
        <f>IF(ISBLANK(LitRev!GQ90),".",LitRev!GQ90)</f>
        <v>.</v>
      </c>
      <c r="GR90" s="25" t="str">
        <f>IF(ISBLANK(LitRev!GR90),".",LitRev!GR90)</f>
        <v>.</v>
      </c>
      <c r="GS90" s="25" t="str">
        <f>IF(ISBLANK(LitRev!GS90),".",LitRev!GS90)</f>
        <v>.</v>
      </c>
      <c r="GT90" s="25" t="str">
        <f>IF(ISBLANK(LitRev!GT90),".",LitRev!GT90)</f>
        <v>.</v>
      </c>
      <c r="GU90" s="25" t="str">
        <f>IF(ISBLANK(LitRev!GU90),".",LitRev!GU90)</f>
        <v>.</v>
      </c>
      <c r="GV90" s="25" t="str">
        <f>IF(ISBLANK(LitRev!GV90),".",LitRev!GV90)</f>
        <v>.</v>
      </c>
      <c r="GW90" s="25" t="str">
        <f>IF(ISBLANK(LitRev!GW90),".",LitRev!GW90)</f>
        <v>.</v>
      </c>
      <c r="GX90" s="25" t="str">
        <f>IF(ISBLANK(LitRev!GX90),".",LitRev!GX90)</f>
        <v>.</v>
      </c>
      <c r="GY90" s="25" t="str">
        <f>IF(ISBLANK(LitRev!GY90),".",LitRev!GY90)</f>
        <v>.</v>
      </c>
      <c r="GZ90" s="25" t="str">
        <f>IF(ISBLANK(LitRev!GZ90),".",LitRev!GZ90)</f>
        <v>.</v>
      </c>
      <c r="HA90" s="25" t="str">
        <f>IF(ISBLANK(LitRev!HA90),".",LitRev!HA90)</f>
        <v>.</v>
      </c>
      <c r="HB90" s="25" t="str">
        <f>IF(ISBLANK(LitRev!HB90),".",LitRev!HB90)</f>
        <v>.</v>
      </c>
      <c r="HC90" s="25" t="str">
        <f>IF(ISBLANK(LitRev!HC90),".",LitRev!HC90)</f>
        <v>.</v>
      </c>
      <c r="HD90" s="25" t="str">
        <f>IF(ISBLANK(LitRev!HD90),".",LitRev!HD90)</f>
        <v>.</v>
      </c>
      <c r="HE90" s="25" t="str">
        <f>IF(ISBLANK(LitRev!HE90),".",LitRev!HE90)</f>
        <v>.</v>
      </c>
      <c r="HF90" s="25" t="str">
        <f>IF(ISBLANK(LitRev!HF90),".",LitRev!HF90)</f>
        <v>.</v>
      </c>
      <c r="HG90" s="25" t="str">
        <f>IF(ISBLANK(LitRev!HG90),".",LitRev!HG90)</f>
        <v>.</v>
      </c>
      <c r="HH90" s="25" t="str">
        <f>IF(ISBLANK(LitRev!HH90),".",LitRev!HH90)</f>
        <v>.</v>
      </c>
      <c r="HI90" s="25" t="str">
        <f>IF(ISBLANK(LitRev!HI90),".",LitRev!HI90)</f>
        <v>.</v>
      </c>
      <c r="HJ90" s="25" t="str">
        <f>IF(ISBLANK(LitRev!HJ90),".",LitRev!HJ90)</f>
        <v>.</v>
      </c>
      <c r="HK90" s="25" t="str">
        <f>IF(ISBLANK(LitRev!HK90),".",LitRev!HK90)</f>
        <v>.</v>
      </c>
      <c r="HL90" s="25" t="str">
        <f>IF(ISBLANK(LitRev!HL90),".",LitRev!HL90)</f>
        <v>.</v>
      </c>
      <c r="HM90" s="25" t="str">
        <f>IF(ISBLANK(LitRev!HM90),".",LitRev!HM90)</f>
        <v>.</v>
      </c>
      <c r="HN90" s="25" t="str">
        <f>IF(ISBLANK(LitRev!HN90),".",LitRev!HN90)</f>
        <v>.</v>
      </c>
      <c r="HO90" s="25" t="str">
        <f>IF(ISBLANK(LitRev!HO90),".",LitRev!HO90)</f>
        <v>.</v>
      </c>
      <c r="HP90" s="25" t="str">
        <f>IF(ISBLANK(LitRev!HP90),".",LitRev!HP90)</f>
        <v>.</v>
      </c>
      <c r="HQ90" s="25" t="str">
        <f>IF(ISBLANK(LitRev!HQ90),".",LitRev!HQ90)</f>
        <v>.</v>
      </c>
      <c r="HR90" s="25" t="str">
        <f>IF(ISBLANK(LitRev!HR90),".",LitRev!HR90)</f>
        <v>.</v>
      </c>
      <c r="HS90" s="25" t="str">
        <f>IF(ISBLANK(LitRev!HS90),".",LitRev!HS90)</f>
        <v>.</v>
      </c>
      <c r="HT90" s="25" t="str">
        <f>IF(ISBLANK(LitRev!HT90),".",LitRev!HT90)</f>
        <v>.</v>
      </c>
      <c r="HU90" s="25" t="str">
        <f>IF(ISBLANK(LitRev!HU90),".",LitRev!HU90)</f>
        <v>.</v>
      </c>
      <c r="HV90" s="25" t="str">
        <f>IF(ISBLANK(LitRev!HV90),".",LitRev!HV90)</f>
        <v>.</v>
      </c>
      <c r="HW90" s="25" t="str">
        <f>IF(ISBLANK(LitRev!HW90),".",LitRev!HW90)</f>
        <v>.</v>
      </c>
      <c r="HX90" s="25" t="str">
        <f>IF(ISBLANK(LitRev!HX90),".",LitRev!HX90)</f>
        <v>.</v>
      </c>
      <c r="HY90" s="25" t="str">
        <f>IF(ISBLANK(LitRev!HY90),".",LitRev!HY90)</f>
        <v>.</v>
      </c>
      <c r="HZ90" s="25" t="str">
        <f>IF(ISBLANK(LitRev!HZ90),".",LitRev!HZ90)</f>
        <v>.</v>
      </c>
      <c r="IA90" s="25" t="str">
        <f>IF(ISBLANK(LitRev!IA90),".",LitRev!IA90)</f>
        <v>.</v>
      </c>
      <c r="IB90" s="25" t="str">
        <f>IF(ISBLANK(LitRev!IB90),".",LitRev!IB90)</f>
        <v>.</v>
      </c>
      <c r="IC90" s="25" t="str">
        <f>IF(ISBLANK(LitRev!IC90),".",LitRev!IC90)</f>
        <v>.</v>
      </c>
      <c r="ID90" s="25" t="str">
        <f>IF(ISBLANK(LitRev!ID90),".",LitRev!ID90)</f>
        <v>.</v>
      </c>
      <c r="IE90" s="25" t="str">
        <f>IF(ISBLANK(LitRev!IE90),".",LitRev!IE90)</f>
        <v>.</v>
      </c>
      <c r="IF90" s="25" t="str">
        <f>IF(ISBLANK(LitRev!IF90),".",LitRev!IF90)</f>
        <v>.</v>
      </c>
      <c r="IG90" s="25" t="str">
        <f>IF(ISBLANK(LitRev!IG90),".",LitRev!IG90)</f>
        <v>.</v>
      </c>
      <c r="IH90" s="25" t="str">
        <f>IF(ISBLANK(LitRev!IH90),".",LitRev!IH90)</f>
        <v>.</v>
      </c>
      <c r="II90" s="25" t="str">
        <f>IF(ISBLANK(LitRev!II90),".",LitRev!II90)</f>
        <v>.</v>
      </c>
      <c r="IJ90" s="25" t="str">
        <f>IF(ISBLANK(LitRev!IJ90),".",LitRev!IJ90)</f>
        <v>.</v>
      </c>
      <c r="IK90" s="25" t="str">
        <f>IF(ISBLANK(LitRev!IK90),".",LitRev!IK90)</f>
        <v>.</v>
      </c>
      <c r="IL90" s="25" t="str">
        <f>IF(ISBLANK(LitRev!IL90),".",LitRev!IL90)</f>
        <v>.</v>
      </c>
      <c r="IM90" s="25" t="str">
        <f>IF(ISBLANK(LitRev!IM90),".",LitRev!IM90)</f>
        <v>.</v>
      </c>
      <c r="IN90" s="25" t="str">
        <f>IF(ISBLANK(LitRev!IN90),".",LitRev!IN90)</f>
        <v>.</v>
      </c>
      <c r="IO90" s="25" t="str">
        <f>IF(ISBLANK(LitRev!IO90),".",LitRev!IO90)</f>
        <v>.</v>
      </c>
      <c r="IP90" s="25" t="str">
        <f>IF(ISBLANK(LitRev!IP90),".",LitRev!IP90)</f>
        <v>.</v>
      </c>
      <c r="IQ90" s="25" t="str">
        <f>IF(ISBLANK(LitRev!IQ90),".",LitRev!IQ90)</f>
        <v>.</v>
      </c>
      <c r="IR90" s="25" t="str">
        <f>IF(ISBLANK(LitRev!IR90),".",LitRev!IR90)</f>
        <v>.</v>
      </c>
      <c r="IS90" s="25" t="str">
        <f>IF(ISBLANK(LitRev!IS90),".",LitRev!IS90)</f>
        <v>.</v>
      </c>
      <c r="IT90" s="25" t="str">
        <f>IF(ISBLANK(LitRev!IT90),".",LitRev!IT90)</f>
        <v>.</v>
      </c>
      <c r="IU90" s="25" t="str">
        <f>IF(ISBLANK(LitRev!IU90),".",LitRev!IU90)</f>
        <v>.</v>
      </c>
      <c r="IV90" s="25" t="str">
        <f>IF(ISBLANK(LitRev!IV90),".",LitRev!IV90)</f>
        <v>.</v>
      </c>
      <c r="IW90" s="25" t="str">
        <f>IF(ISBLANK(LitRev!IW90),".",LitRev!IW90)</f>
        <v>.</v>
      </c>
      <c r="IX90" s="25" t="str">
        <f>IF(ISBLANK(LitRev!IX90),".",LitRev!IX90)</f>
        <v>.</v>
      </c>
      <c r="IY90" s="25" t="str">
        <f>IF(ISBLANK(LitRev!IY90),".",LitRev!IY90)</f>
        <v>.</v>
      </c>
      <c r="IZ90" s="25" t="str">
        <f>IF(ISBLANK(LitRev!IZ90),".",LitRev!IZ90)</f>
        <v>.</v>
      </c>
      <c r="JA90" s="25" t="str">
        <f>IF(ISBLANK(LitRev!JA90),".",LitRev!JA90)</f>
        <v>.</v>
      </c>
      <c r="JB90" s="25" t="str">
        <f>IF(ISBLANK(LitRev!JB90),".",LitRev!JB90)</f>
        <v>.</v>
      </c>
      <c r="JC90" s="25" t="str">
        <f>IF(ISBLANK(LitRev!JC90),".",LitRev!JC90)</f>
        <v>.</v>
      </c>
      <c r="JD90" s="25" t="str">
        <f>IF(ISBLANK(LitRev!JD90),".",LitRev!JD90)</f>
        <v>.</v>
      </c>
      <c r="JE90" s="25" t="str">
        <f>IF(ISBLANK(LitRev!JE90),".",LitRev!JE90)</f>
        <v>.</v>
      </c>
      <c r="JF90" s="25" t="str">
        <f>IF(ISBLANK(LitRev!JF90),".",LitRev!JF90)</f>
        <v>.</v>
      </c>
      <c r="JG90" s="25" t="str">
        <f>IF(ISBLANK(LitRev!JG90),".",LitRev!JG90)</f>
        <v>.</v>
      </c>
      <c r="JH90" s="25" t="str">
        <f>IF(ISBLANK(LitRev!JH90),".",LitRev!JH90)</f>
        <v>.</v>
      </c>
      <c r="JI90" s="25" t="str">
        <f>IF(ISBLANK(LitRev!JI90),".",LitRev!JI90)</f>
        <v>.</v>
      </c>
      <c r="JJ90" s="25" t="str">
        <f>IF(ISBLANK(LitRev!JJ90),".",LitRev!JJ90)</f>
        <v>.</v>
      </c>
      <c r="JK90" s="25" t="str">
        <f>IF(ISBLANK(LitRev!JK90),".",LitRev!JK90)</f>
        <v>.</v>
      </c>
      <c r="JL90" s="25" t="str">
        <f>IF(ISBLANK(LitRev!JL90),".",LitRev!JL90)</f>
        <v>.</v>
      </c>
      <c r="JM90" s="25" t="str">
        <f>IF(ISBLANK(LitRev!JM90),".",LitRev!JM90)</f>
        <v>.</v>
      </c>
      <c r="JN90" s="25" t="str">
        <f>IF(ISBLANK(LitRev!JN90),".",LitRev!JN90)</f>
        <v>.</v>
      </c>
      <c r="JO90" s="25" t="str">
        <f>IF(ISBLANK(LitRev!JO90),".",LitRev!JO90)</f>
        <v>.</v>
      </c>
      <c r="JP90" s="25" t="str">
        <f>IF(ISBLANK(LitRev!JP90),".",LitRev!JP90)</f>
        <v>.</v>
      </c>
      <c r="JQ90" s="25" t="str">
        <f>IF(ISBLANK(LitRev!JQ90),".",LitRev!JQ90)</f>
        <v>.</v>
      </c>
      <c r="JR90" s="25" t="str">
        <f>IF(ISBLANK(LitRev!JR90),".",LitRev!JR90)</f>
        <v>.</v>
      </c>
      <c r="JS90" s="25" t="str">
        <f>IF(ISBLANK(LitRev!JS90),".",LitRev!JS90)</f>
        <v>.</v>
      </c>
      <c r="JT90" s="25" t="str">
        <f>IF(ISBLANK(LitRev!JT90),".",LitRev!JT90)</f>
        <v>.</v>
      </c>
      <c r="JU90" s="25" t="str">
        <f>IF(ISBLANK(LitRev!JU90),".",LitRev!JU90)</f>
        <v>.</v>
      </c>
      <c r="JV90" s="25" t="str">
        <f>IF(ISBLANK(LitRev!JV90),".",LitRev!JV90)</f>
        <v>.</v>
      </c>
      <c r="JW90" s="25" t="str">
        <f>IF(ISBLANK(LitRev!JW90),".",LitRev!JW90)</f>
        <v>.</v>
      </c>
      <c r="JX90" s="25" t="str">
        <f>IF(ISBLANK(LitRev!JX90),".",LitRev!JX90)</f>
        <v>.</v>
      </c>
      <c r="JY90" s="25" t="str">
        <f>IF(ISBLANK(LitRev!JY90),".",LitRev!JY90)</f>
        <v>.</v>
      </c>
      <c r="JZ90" s="25" t="str">
        <f>IF(ISBLANK(LitRev!JZ90),".",LitRev!JZ90)</f>
        <v>.</v>
      </c>
      <c r="KA90" s="25" t="str">
        <f>IF(ISBLANK(LitRev!KA90),".",LitRev!KA90)</f>
        <v>.</v>
      </c>
      <c r="KB90" s="25" t="str">
        <f>IF(ISBLANK(LitRev!KB90),".",LitRev!KB90)</f>
        <v>.</v>
      </c>
      <c r="KC90" s="25" t="str">
        <f>IF(ISBLANK(LitRev!KC90),".",LitRev!KC90)</f>
        <v>.</v>
      </c>
      <c r="KD90" s="25" t="str">
        <f>IF(ISBLANK(LitRev!KD90),".",LitRev!KD90)</f>
        <v>.</v>
      </c>
      <c r="KE90" s="25" t="str">
        <f>IF(ISBLANK(LitRev!KE90),".",LitRev!KE90)</f>
        <v>.</v>
      </c>
      <c r="KF90" s="25" t="str">
        <f>IF(ISBLANK(LitRev!KF90),".",LitRev!KF90)</f>
        <v>.</v>
      </c>
      <c r="KG90" s="25" t="str">
        <f>IF(ISBLANK(LitRev!KG90),".",LitRev!KG90)</f>
        <v>.</v>
      </c>
      <c r="KH90" s="25" t="str">
        <f>IF(ISBLANK(LitRev!KH90),".",LitRev!KH90)</f>
        <v>.</v>
      </c>
      <c r="KI90" s="25" t="str">
        <f>IF(ISBLANK(LitRev!KI90),".",LitRev!KI90)</f>
        <v>.</v>
      </c>
      <c r="KJ90" s="25" t="str">
        <f>IF(ISBLANK(LitRev!KJ90),".",LitRev!KJ90)</f>
        <v>.</v>
      </c>
      <c r="KK90" s="25" t="str">
        <f>IF(ISBLANK(LitRev!KK90),".",LitRev!KK90)</f>
        <v>.</v>
      </c>
      <c r="KL90" s="25" t="str">
        <f>IF(ISBLANK(LitRev!KL90),".",LitRev!KL90)</f>
        <v>.</v>
      </c>
      <c r="KM90" s="25" t="str">
        <f>IF(ISBLANK(LitRev!KM90),".",LitRev!KM90)</f>
        <v>.</v>
      </c>
      <c r="KN90" s="25" t="str">
        <f>IF(ISBLANK(LitRev!KN90),".",LitRev!KN90)</f>
        <v>.</v>
      </c>
      <c r="KO90" s="25" t="str">
        <f>IF(ISBLANK(LitRev!KO90),".",LitRev!KO90)</f>
        <v>.</v>
      </c>
      <c r="KP90" s="25" t="str">
        <f>IF(ISBLANK(LitRev!KP90),".",LitRev!KP90)</f>
        <v>.</v>
      </c>
      <c r="KQ90" s="25" t="str">
        <f>IF(ISBLANK(LitRev!KQ90),".",LitRev!KQ90)</f>
        <v>.</v>
      </c>
      <c r="KR90" s="25" t="str">
        <f>IF(ISBLANK(LitRev!KR90),".",LitRev!KR90)</f>
        <v>.</v>
      </c>
      <c r="KS90" s="25" t="str">
        <f>IF(ISBLANK(LitRev!KS90),".",LitRev!KS90)</f>
        <v>.</v>
      </c>
      <c r="KT90" s="25" t="str">
        <f>IF(ISBLANK(LitRev!KT90),".",LitRev!KT90)</f>
        <v>.</v>
      </c>
      <c r="KU90" s="25" t="str">
        <f>IF(ISBLANK(LitRev!KU90),".",LitRev!KU90)</f>
        <v>.</v>
      </c>
      <c r="KV90" s="25" t="str">
        <f>IF(ISBLANK(LitRev!KV90),".",LitRev!KV90)</f>
        <v>.</v>
      </c>
      <c r="KW90" s="25" t="str">
        <f>IF(ISBLANK(LitRev!KW90),".",LitRev!KW90)</f>
        <v>.</v>
      </c>
      <c r="KX90" s="25" t="str">
        <f>IF(ISBLANK(LitRev!KX90),".",LitRev!KX90)</f>
        <v>.</v>
      </c>
      <c r="KY90" s="25" t="str">
        <f>IF(ISBLANK(LitRev!KY90),".",LitRev!KY90)</f>
        <v>.</v>
      </c>
      <c r="KZ90" s="25" t="str">
        <f>IF(ISBLANK(LitRev!KZ90),".",LitRev!KZ90)</f>
        <v>.</v>
      </c>
      <c r="LA90" s="25" t="str">
        <f>IF(ISBLANK(LitRev!LA90),".",LitRev!LA90)</f>
        <v>.</v>
      </c>
      <c r="LB90" s="25" t="str">
        <f>IF(ISBLANK(LitRev!LB90),".",LitRev!LB90)</f>
        <v>.</v>
      </c>
      <c r="LC90" s="25" t="str">
        <f>IF(ISBLANK(LitRev!LC90),".",LitRev!LC90)</f>
        <v>.</v>
      </c>
      <c r="LD90" s="25" t="str">
        <f>IF(ISBLANK(LitRev!LD90),".",LitRev!LD90)</f>
        <v>.</v>
      </c>
      <c r="LE90" s="25" t="str">
        <f>IF(ISBLANK(LitRev!LE90),".",LitRev!LE90)</f>
        <v>.</v>
      </c>
      <c r="LF90" s="25" t="str">
        <f>IF(ISBLANK(LitRev!LF90),".",LitRev!LF90)</f>
        <v>.</v>
      </c>
      <c r="LG90" s="25" t="str">
        <f>IF(ISBLANK(LitRev!LG90),".",LitRev!LG90)</f>
        <v>.</v>
      </c>
      <c r="LH90" s="25" t="str">
        <f>IF(ISBLANK(LitRev!LH90),".",LitRev!LH90)</f>
        <v>.</v>
      </c>
      <c r="LI90" s="25" t="str">
        <f>IF(ISBLANK(LitRev!LI90),".",LitRev!LI90)</f>
        <v>.</v>
      </c>
      <c r="LJ90" s="25" t="str">
        <f>IF(ISBLANK(LitRev!LJ90),".",LitRev!LJ90)</f>
        <v>.</v>
      </c>
      <c r="LK90" s="25" t="str">
        <f>IF(ISBLANK(LitRev!LK90),".",LitRev!LK90)</f>
        <v>.</v>
      </c>
      <c r="LL90" s="25" t="str">
        <f>IF(ISBLANK(LitRev!LL90),".",LitRev!LL90)</f>
        <v>.</v>
      </c>
      <c r="LM90" s="25" t="str">
        <f>IF(ISBLANK(LitRev!LM90),".",LitRev!LM90)</f>
        <v>.</v>
      </c>
      <c r="LN90" s="25" t="str">
        <f>IF(ISBLANK(LitRev!LN90),".",LitRev!LN90)</f>
        <v>.</v>
      </c>
      <c r="LO90" s="25" t="str">
        <f>IF(ISBLANK(LitRev!LO90),".",LitRev!LO90)</f>
        <v>.</v>
      </c>
      <c r="LP90" s="25" t="str">
        <f>IF(ISBLANK(LitRev!LP90),".",LitRev!LP90)</f>
        <v>.</v>
      </c>
      <c r="LQ90" s="25" t="str">
        <f>IF(ISBLANK(LitRev!LQ90),".",LitRev!LQ90)</f>
        <v>.</v>
      </c>
      <c r="LR90" s="25" t="str">
        <f>IF(ISBLANK(LitRev!LR90),".",LitRev!LR90)</f>
        <v>.</v>
      </c>
      <c r="LS90" s="25" t="str">
        <f>IF(ISBLANK(LitRev!LS90),".",LitRev!LS90)</f>
        <v>.</v>
      </c>
      <c r="LT90" s="25" t="str">
        <f>IF(ISBLANK(LitRev!LT90),".",LitRev!LT90)</f>
        <v>.</v>
      </c>
      <c r="LU90" s="25" t="str">
        <f>IF(ISBLANK(LitRev!LU90),".",LitRev!LU90)</f>
        <v>.</v>
      </c>
      <c r="LV90" s="25" t="str">
        <f>IF(ISBLANK(LitRev!LV90),".",LitRev!LV90)</f>
        <v>.</v>
      </c>
      <c r="LW90" s="25" t="str">
        <f>IF(ISBLANK(LitRev!LW90),".",LitRev!LW90)</f>
        <v>.</v>
      </c>
      <c r="LX90" s="25" t="str">
        <f>IF(ISBLANK(LitRev!LX90),".",LitRev!LX90)</f>
        <v>.</v>
      </c>
      <c r="LY90" s="25" t="str">
        <f>IF(ISBLANK(LitRev!LY90),".",LitRev!LY90)</f>
        <v>.</v>
      </c>
      <c r="LZ90" s="25" t="str">
        <f>IF(ISBLANK(LitRev!LZ90),".",LitRev!LZ90)</f>
        <v>.</v>
      </c>
      <c r="MA90" s="25" t="str">
        <f>IF(ISBLANK(LitRev!MA90),".",LitRev!MA90)</f>
        <v>.</v>
      </c>
      <c r="MB90" s="25" t="str">
        <f>IF(ISBLANK(LitRev!MB90),".",LitRev!MB90)</f>
        <v>.</v>
      </c>
      <c r="MC90" s="25" t="str">
        <f>IF(ISBLANK(LitRev!MC90),".",LitRev!MC90)</f>
        <v>.</v>
      </c>
      <c r="MD90" s="25" t="str">
        <f>IF(ISBLANK(LitRev!MD90),".",LitRev!MD90)</f>
        <v>.</v>
      </c>
      <c r="ME90" s="25" t="str">
        <f>IF(ISBLANK(LitRev!ME90),".",LitRev!ME90)</f>
        <v>.</v>
      </c>
      <c r="MF90" s="25" t="str">
        <f>IF(ISBLANK(LitRev!MF90),".",LitRev!MF90)</f>
        <v>.</v>
      </c>
      <c r="MG90" s="25" t="str">
        <f>IF(ISBLANK(LitRev!MG90),".",LitRev!MG90)</f>
        <v>.</v>
      </c>
      <c r="MH90" s="25" t="str">
        <f>IF(ISBLANK(LitRev!MH90),".",LitRev!MH90)</f>
        <v>.</v>
      </c>
      <c r="MI90" s="25" t="str">
        <f>IF(ISBLANK(LitRev!MI90),".",LitRev!MI90)</f>
        <v>.</v>
      </c>
      <c r="MJ90" s="25" t="str">
        <f>IF(ISBLANK(LitRev!MJ90),".",LitRev!MJ90)</f>
        <v>.</v>
      </c>
      <c r="MK90" s="25" t="str">
        <f>IF(ISBLANK(LitRev!MK90),".",LitRev!MK90)</f>
        <v>.</v>
      </c>
      <c r="ML90" s="25" t="str">
        <f>IF(ISBLANK(LitRev!ML90),".",LitRev!ML90)</f>
        <v>.</v>
      </c>
      <c r="MM90" s="25" t="str">
        <f>IF(ISBLANK(LitRev!MM90),".",LitRev!MM90)</f>
        <v>.</v>
      </c>
      <c r="MN90" s="25" t="str">
        <f>IF(ISBLANK(LitRev!MN90),".",LitRev!MN90)</f>
        <v>.</v>
      </c>
      <c r="MO90" s="25" t="str">
        <f>IF(ISBLANK(LitRev!MO90),".",LitRev!MO90)</f>
        <v>.</v>
      </c>
      <c r="MP90" s="25" t="str">
        <f>IF(ISBLANK(LitRev!MP90),".",LitRev!MP90)</f>
        <v>.</v>
      </c>
      <c r="MQ90" s="25" t="str">
        <f>IF(ISBLANK(LitRev!MQ90),".",LitRev!MQ90)</f>
        <v>.</v>
      </c>
      <c r="MR90" s="25" t="str">
        <f>IF(ISBLANK(LitRev!MR90),".",LitRev!MR90)</f>
        <v>.</v>
      </c>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5"/>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5"/>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5"/>
      <c r="RK90" s="25"/>
      <c r="RL90" s="25"/>
      <c r="RM90" s="25"/>
      <c r="RN90" s="25"/>
      <c r="RO90" s="25"/>
    </row>
    <row r="91" spans="1:483" x14ac:dyDescent="0.25">
      <c r="A91" s="67" t="s">
        <v>1162</v>
      </c>
      <c r="C91" s="25" t="str">
        <f>IF(ISBLANK(LitRev!C91),".",LitRev!C91)</f>
        <v>.</v>
      </c>
      <c r="D91" s="25" t="str">
        <f>IF(ISBLANK(LitRev!D91),".",LitRev!D91)</f>
        <v>.</v>
      </c>
      <c r="E91" s="25" t="str">
        <f>IF(ISBLANK(LitRev!E91),".",LitRev!E91)</f>
        <v>.</v>
      </c>
      <c r="F91" s="25" t="str">
        <f>IF(ISBLANK(LitRev!F91),".",LitRev!F91)</f>
        <v>.</v>
      </c>
      <c r="G91" s="25" t="str">
        <f>IF(ISBLANK(LitRev!G91),".",LitRev!G91)</f>
        <v>.</v>
      </c>
      <c r="H91" s="25" t="str">
        <f>IF(ISBLANK(LitRev!H91),".",LitRev!H91)</f>
        <v>.</v>
      </c>
      <c r="I91" s="25" t="str">
        <f>IF(ISBLANK(LitRev!I91),".",LitRev!I91)</f>
        <v>.</v>
      </c>
      <c r="J91" s="25" t="str">
        <f>IF(ISBLANK(LitRev!J91),".",LitRev!J91)</f>
        <v>.</v>
      </c>
      <c r="K91" s="25" t="str">
        <f>IF(ISBLANK(LitRev!K91),".",LitRev!K91)</f>
        <v>.</v>
      </c>
      <c r="L91" s="25" t="str">
        <f>IF(ISBLANK(LitRev!L91),".",LitRev!L91)</f>
        <v>.</v>
      </c>
      <c r="M91" s="25" t="str">
        <f>IF(ISBLANK(LitRev!M91),".",LitRev!M91)</f>
        <v>.</v>
      </c>
      <c r="N91" s="25" t="str">
        <f>IF(ISBLANK(LitRev!N91),".",LitRev!N91)</f>
        <v>.</v>
      </c>
      <c r="O91" s="25" t="str">
        <f>IF(ISBLANK(LitRev!O91),".",LitRev!O91)</f>
        <v>.</v>
      </c>
      <c r="P91" s="25" t="str">
        <f>IF(ISBLANK(LitRev!P91),".",LitRev!P91)</f>
        <v>.</v>
      </c>
      <c r="Q91" s="25" t="str">
        <f>IF(ISBLANK(LitRev!Q91),".",LitRev!Q91)</f>
        <v>.</v>
      </c>
      <c r="R91" s="25" t="str">
        <f>IF(ISBLANK(LitRev!R91),".",LitRev!R91)</f>
        <v>.</v>
      </c>
      <c r="S91" s="25" t="str">
        <f>IF(ISBLANK(LitRev!S91),".",LitRev!S91)</f>
        <v>.</v>
      </c>
      <c r="T91" s="25" t="str">
        <f>IF(ISBLANK(LitRev!T91),".",LitRev!T91)</f>
        <v>.</v>
      </c>
      <c r="U91" s="25" t="str">
        <f>IF(ISBLANK(LitRev!U91),".",LitRev!U91)</f>
        <v>.</v>
      </c>
      <c r="V91" s="25" t="str">
        <f>IF(ISBLANK(LitRev!V91),".",LitRev!V91)</f>
        <v>.</v>
      </c>
      <c r="W91" s="25" t="str">
        <f>IF(ISBLANK(LitRev!W91),".",LitRev!W91)</f>
        <v>.</v>
      </c>
      <c r="X91" s="25" t="str">
        <f>IF(ISBLANK(LitRev!X91),".",LitRev!X91)</f>
        <v>.</v>
      </c>
      <c r="Y91" s="25" t="str">
        <f>IF(ISBLANK(LitRev!Y91),".",LitRev!Y91)</f>
        <v>.</v>
      </c>
      <c r="Z91" s="25" t="str">
        <f>IF(ISBLANK(LitRev!Z91),".",LitRev!Z91)</f>
        <v>.</v>
      </c>
      <c r="AA91" s="25" t="str">
        <f>IF(ISBLANK(LitRev!AA91),".",LitRev!AA91)</f>
        <v>.</v>
      </c>
      <c r="AB91" s="25" t="str">
        <f>IF(ISBLANK(LitRev!AB91),".",LitRev!AB91)</f>
        <v>.</v>
      </c>
      <c r="AC91" s="25" t="str">
        <f>IF(ISBLANK(LitRev!AC91),".",LitRev!AC91)</f>
        <v>.</v>
      </c>
      <c r="AD91" s="25" t="str">
        <f>IF(ISBLANK(LitRev!AD91),".",LitRev!AD91)</f>
        <v>.</v>
      </c>
      <c r="AE91" s="25" t="str">
        <f>IF(ISBLANK(LitRev!AE91),".",LitRev!AE91)</f>
        <v>.</v>
      </c>
      <c r="AF91" s="25" t="str">
        <f>IF(ISBLANK(LitRev!AF91),".",LitRev!AF91)</f>
        <v>.</v>
      </c>
      <c r="AG91" s="25" t="str">
        <f>IF(ISBLANK(LitRev!AG91),".",LitRev!AG91)</f>
        <v>.</v>
      </c>
      <c r="AH91" s="25" t="str">
        <f>IF(ISBLANK(LitRev!AH91),".",LitRev!AH91)</f>
        <v>.</v>
      </c>
      <c r="AI91" s="25" t="str">
        <f>IF(ISBLANK(LitRev!AI91),".",LitRev!AI91)</f>
        <v>.</v>
      </c>
      <c r="AJ91" s="25" t="str">
        <f>IF(ISBLANK(LitRev!AJ91),".",LitRev!AJ91)</f>
        <v>.</v>
      </c>
      <c r="AK91" s="25" t="str">
        <f>IF(ISBLANK(LitRev!AK91),".",LitRev!AK91)</f>
        <v>.</v>
      </c>
      <c r="AL91" s="25" t="str">
        <f>IF(ISBLANK(LitRev!AL91),".",LitRev!AL91)</f>
        <v>.</v>
      </c>
      <c r="AM91" s="25" t="str">
        <f>IF(ISBLANK(LitRev!AM91),".",LitRev!AM91)</f>
        <v>.</v>
      </c>
      <c r="AN91" s="25" t="str">
        <f>IF(ISBLANK(LitRev!AN91),".",LitRev!AN91)</f>
        <v>.</v>
      </c>
      <c r="AO91" s="25" t="str">
        <f>IF(ISBLANK(LitRev!AO91),".",LitRev!AO91)</f>
        <v>.</v>
      </c>
      <c r="AP91" s="25" t="str">
        <f>IF(ISBLANK(LitRev!AP91),".",LitRev!AP91)</f>
        <v>.</v>
      </c>
      <c r="AQ91" s="25" t="str">
        <f>IF(ISBLANK(LitRev!AQ91),".",LitRev!AQ91)</f>
        <v>.</v>
      </c>
      <c r="AR91" s="25" t="str">
        <f>IF(ISBLANK(LitRev!AR91),".",LitRev!AR91)</f>
        <v>.</v>
      </c>
      <c r="AS91" s="25" t="str">
        <f>IF(ISBLANK(LitRev!AS91),".",LitRev!AS91)</f>
        <v>.</v>
      </c>
      <c r="AT91" s="25" t="str">
        <f>IF(ISBLANK(LitRev!AT91),".",LitRev!AT91)</f>
        <v>.</v>
      </c>
      <c r="AU91" s="25" t="str">
        <f>IF(ISBLANK(LitRev!AU91),".",LitRev!AU91)</f>
        <v>.</v>
      </c>
      <c r="AV91" s="25" t="str">
        <f>IF(ISBLANK(LitRev!AV91),".",LitRev!AV91)</f>
        <v>.</v>
      </c>
      <c r="AW91" s="25" t="str">
        <f>IF(ISBLANK(LitRev!AW91),".",LitRev!AW91)</f>
        <v>.</v>
      </c>
      <c r="AX91" s="25" t="str">
        <f>IF(ISBLANK(LitRev!AX91),".",LitRev!AX91)</f>
        <v>.</v>
      </c>
      <c r="AY91" s="25" t="str">
        <f>IF(ISBLANK(LitRev!AY91),".",LitRev!AY91)</f>
        <v>.</v>
      </c>
      <c r="AZ91" s="25" t="str">
        <f>IF(ISBLANK(LitRev!AZ91),".",LitRev!AZ91)</f>
        <v>.</v>
      </c>
      <c r="BA91" s="25" t="str">
        <f>IF(ISBLANK(LitRev!BA91),".",LitRev!BA91)</f>
        <v>.</v>
      </c>
      <c r="BB91" s="25" t="str">
        <f>IF(ISBLANK(LitRev!BB91),".",LitRev!BB91)</f>
        <v>.</v>
      </c>
      <c r="BC91" s="25" t="str">
        <f>IF(ISBLANK(LitRev!BC91),".",LitRev!BC91)</f>
        <v>.</v>
      </c>
      <c r="BD91" s="25" t="str">
        <f>IF(ISBLANK(LitRev!BD91),".",LitRev!BD91)</f>
        <v>.</v>
      </c>
      <c r="BE91" s="25" t="str">
        <f>IF(ISBLANK(LitRev!BE91),".",LitRev!BE91)</f>
        <v>.</v>
      </c>
      <c r="BF91" s="25" t="str">
        <f>IF(ISBLANK(LitRev!BF91),".",LitRev!BF91)</f>
        <v>.</v>
      </c>
      <c r="BG91" s="25" t="str">
        <f>IF(ISBLANK(LitRev!BG91),".",LitRev!BG91)</f>
        <v>.</v>
      </c>
      <c r="BH91" s="25" t="str">
        <f>IF(ISBLANK(LitRev!BH91),".",LitRev!BH91)</f>
        <v>.</v>
      </c>
      <c r="BI91" s="25" t="str">
        <f>IF(ISBLANK(LitRev!BI91),".",LitRev!BI91)</f>
        <v>.</v>
      </c>
      <c r="BJ91" s="25" t="str">
        <f>IF(ISBLANK(LitRev!BJ91),".",LitRev!BJ91)</f>
        <v>.</v>
      </c>
      <c r="BK91" s="25" t="str">
        <f>IF(ISBLANK(LitRev!BK91),".",LitRev!BK91)</f>
        <v>.</v>
      </c>
      <c r="BL91" s="25" t="str">
        <f>IF(ISBLANK(LitRev!BL91),".",LitRev!BL91)</f>
        <v>.</v>
      </c>
      <c r="BM91" s="25" t="str">
        <f>IF(ISBLANK(LitRev!BM91),".",LitRev!BM91)</f>
        <v>.</v>
      </c>
      <c r="BN91" s="25" t="str">
        <f>IF(ISBLANK(LitRev!BN91),".",LitRev!BN91)</f>
        <v>.</v>
      </c>
      <c r="BO91" s="25" t="str">
        <f>IF(ISBLANK(LitRev!BO91),".",LitRev!BO91)</f>
        <v>.</v>
      </c>
      <c r="BP91" s="25" t="str">
        <f>IF(ISBLANK(LitRev!BP91),".",LitRev!BP91)</f>
        <v>.</v>
      </c>
      <c r="BQ91" s="25" t="str">
        <f>IF(ISBLANK(LitRev!BQ91),".",LitRev!BQ91)</f>
        <v>.</v>
      </c>
      <c r="BR91" s="25" t="str">
        <f>IF(ISBLANK(LitRev!BR91),".",LitRev!BR91)</f>
        <v>.</v>
      </c>
      <c r="BS91" s="25" t="str">
        <f>IF(ISBLANK(LitRev!BS91),".",LitRev!BS91)</f>
        <v>.</v>
      </c>
      <c r="BT91" s="25" t="str">
        <f>IF(ISBLANK(LitRev!BT91),".",LitRev!BT91)</f>
        <v>.</v>
      </c>
      <c r="BU91" s="25" t="str">
        <f>IF(ISBLANK(LitRev!BU91),".",LitRev!BU91)</f>
        <v>.</v>
      </c>
      <c r="BV91" s="25" t="str">
        <f>IF(ISBLANK(LitRev!BV91),".",LitRev!BV91)</f>
        <v>.</v>
      </c>
      <c r="BW91" s="25" t="str">
        <f>IF(ISBLANK(LitRev!BW91),".",LitRev!BW91)</f>
        <v>.</v>
      </c>
      <c r="BX91" s="25" t="str">
        <f>IF(ISBLANK(LitRev!BX91),".",LitRev!BX91)</f>
        <v>.</v>
      </c>
      <c r="BY91" s="25" t="str">
        <f>IF(ISBLANK(LitRev!BY91),".",LitRev!BY91)</f>
        <v>.</v>
      </c>
      <c r="BZ91" s="25" t="str">
        <f>IF(ISBLANK(LitRev!BZ91),".",LitRev!BZ91)</f>
        <v>.</v>
      </c>
      <c r="CA91" s="25" t="str">
        <f>IF(ISBLANK(LitRev!CA91),".",LitRev!CA91)</f>
        <v>.</v>
      </c>
      <c r="CB91" s="25" t="str">
        <f>IF(ISBLANK(LitRev!CB91),".",LitRev!CB91)</f>
        <v>.</v>
      </c>
      <c r="CC91" s="25" t="str">
        <f>IF(ISBLANK(LitRev!CC91),".",LitRev!CC91)</f>
        <v>.</v>
      </c>
      <c r="CD91" s="25" t="str">
        <f>IF(ISBLANK(LitRev!CD91),".",LitRev!CD91)</f>
        <v>.</v>
      </c>
      <c r="CE91" s="25" t="str">
        <f>IF(ISBLANK(LitRev!CE91),".",LitRev!CE91)</f>
        <v>.</v>
      </c>
      <c r="CF91" s="25" t="str">
        <f>IF(ISBLANK(LitRev!CF91),".",LitRev!CF91)</f>
        <v>.</v>
      </c>
      <c r="CG91" s="25" t="str">
        <f>IF(ISBLANK(LitRev!CG91),".",LitRev!CG91)</f>
        <v>.</v>
      </c>
      <c r="CH91" s="25" t="str">
        <f>IF(ISBLANK(LitRev!CH91),".",LitRev!CH91)</f>
        <v>.</v>
      </c>
      <c r="CI91" s="25" t="str">
        <f>IF(ISBLANK(LitRev!CI91),".",LitRev!CI91)</f>
        <v>.</v>
      </c>
      <c r="CJ91" s="25" t="str">
        <f>IF(ISBLANK(LitRev!CJ91),".",LitRev!CJ91)</f>
        <v>.</v>
      </c>
      <c r="CK91" s="25" t="str">
        <f>IF(ISBLANK(LitRev!CK91),".",LitRev!CK91)</f>
        <v>.</v>
      </c>
      <c r="CL91" s="25" t="str">
        <f>IF(ISBLANK(LitRev!CL91),".",LitRev!CL91)</f>
        <v>.</v>
      </c>
      <c r="CM91" s="25" t="str">
        <f>IF(ISBLANK(LitRev!CM91),".",LitRev!CM91)</f>
        <v>.</v>
      </c>
      <c r="CN91" s="25" t="str">
        <f>IF(ISBLANK(LitRev!CN91),".",LitRev!CN91)</f>
        <v>.</v>
      </c>
      <c r="CO91" s="25" t="str">
        <f>IF(ISBLANK(LitRev!CO91),".",LitRev!CO91)</f>
        <v>.</v>
      </c>
      <c r="CP91" s="25" t="str">
        <f>IF(ISBLANK(LitRev!CP91),".",LitRev!CP91)</f>
        <v>.</v>
      </c>
      <c r="CQ91" s="25" t="str">
        <f>IF(ISBLANK(LitRev!CQ91),".",LitRev!CQ91)</f>
        <v>.</v>
      </c>
      <c r="CR91" s="25" t="str">
        <f>IF(ISBLANK(LitRev!CR91),".",LitRev!CR91)</f>
        <v>.</v>
      </c>
      <c r="CS91" s="25" t="str">
        <f>IF(ISBLANK(LitRev!CS91),".",LitRev!CS91)</f>
        <v>.</v>
      </c>
      <c r="CT91" s="25" t="str">
        <f>IF(ISBLANK(LitRev!CT91),".",LitRev!CT91)</f>
        <v>.</v>
      </c>
      <c r="CU91" s="25" t="str">
        <f>IF(ISBLANK(LitRev!CU91),".",LitRev!CU91)</f>
        <v>.</v>
      </c>
      <c r="CV91" s="25" t="str">
        <f>IF(ISBLANK(LitRev!CV91),".",LitRev!CV91)</f>
        <v>.</v>
      </c>
      <c r="CW91" s="25" t="str">
        <f>IF(ISBLANK(LitRev!CW91),".",LitRev!CW91)</f>
        <v>.</v>
      </c>
      <c r="CX91" s="25" t="str">
        <f>IF(ISBLANK(LitRev!CX91),".",LitRev!CX91)</f>
        <v>.</v>
      </c>
      <c r="CY91" s="25" t="str">
        <f>IF(ISBLANK(LitRev!CY91),".",LitRev!CY91)</f>
        <v>.</v>
      </c>
      <c r="CZ91" s="25" t="str">
        <f>IF(ISBLANK(LitRev!CZ91),".",LitRev!CZ91)</f>
        <v>.</v>
      </c>
      <c r="DA91" s="25" t="str">
        <f>IF(ISBLANK(LitRev!DA91),".",LitRev!DA91)</f>
        <v>.</v>
      </c>
      <c r="DB91" s="25">
        <f>IF(ISBLANK(LitRev!DB91),".",LitRev!DB91)</f>
        <v>1</v>
      </c>
      <c r="DC91" s="25">
        <f>IF(ISBLANK(LitRev!DC91),".",LitRev!DC91)</f>
        <v>1</v>
      </c>
      <c r="DD91" s="25">
        <f>IF(ISBLANK(LitRev!DD91),".",LitRev!DD91)</f>
        <v>1</v>
      </c>
      <c r="DE91" s="25">
        <f>IF(ISBLANK(LitRev!DE91),".",LitRev!DE91)</f>
        <v>1</v>
      </c>
      <c r="DF91" s="25" t="str">
        <f>IF(ISBLANK(LitRev!DF91),".",LitRev!DF91)</f>
        <v>.</v>
      </c>
      <c r="DG91" s="25" t="str">
        <f>IF(ISBLANK(LitRev!DG91),".",LitRev!DG91)</f>
        <v>.</v>
      </c>
      <c r="DH91" s="25" t="str">
        <f>IF(ISBLANK(LitRev!DH91),".",LitRev!DH91)</f>
        <v>.</v>
      </c>
      <c r="DI91" s="25" t="str">
        <f>IF(ISBLANK(LitRev!DI91),".",LitRev!DI91)</f>
        <v>.</v>
      </c>
      <c r="DJ91" s="25">
        <f>IF(ISBLANK(LitRev!DJ91),".",LitRev!DJ91)</f>
        <v>1</v>
      </c>
      <c r="DK91" s="25">
        <f>IF(ISBLANK(LitRev!DK91),".",LitRev!DK91)</f>
        <v>1</v>
      </c>
      <c r="DL91" s="25">
        <f>IF(ISBLANK(LitRev!DL91),".",LitRev!DL91)</f>
        <v>1</v>
      </c>
      <c r="DM91" s="25">
        <f>IF(ISBLANK(LitRev!DM91),".",LitRev!DM91)</f>
        <v>1</v>
      </c>
      <c r="DN91" s="25">
        <f>IF(ISBLANK(LitRev!DN91),".",LitRev!DN91)</f>
        <v>1</v>
      </c>
      <c r="DO91" s="25">
        <f>IF(ISBLANK(LitRev!DO91),".",LitRev!DO91)</f>
        <v>1</v>
      </c>
      <c r="DP91" s="25">
        <f>IF(ISBLANK(LitRev!DP91),".",LitRev!DP91)</f>
        <v>1</v>
      </c>
      <c r="DQ91" s="25">
        <f>IF(ISBLANK(LitRev!DQ91),".",LitRev!DQ91)</f>
        <v>1</v>
      </c>
      <c r="DR91" s="25">
        <f>IF(ISBLANK(LitRev!DR91),".",LitRev!DR91)</f>
        <v>1</v>
      </c>
      <c r="DS91" s="25">
        <f>IF(ISBLANK(LitRev!DS91),".",LitRev!DS91)</f>
        <v>1</v>
      </c>
      <c r="DT91" s="25">
        <f>IF(ISBLANK(LitRev!DT91),".",LitRev!DT91)</f>
        <v>1</v>
      </c>
      <c r="DU91" s="25">
        <f>IF(ISBLANK(LitRev!DU91),".",LitRev!DU91)</f>
        <v>1</v>
      </c>
      <c r="DV91" s="25">
        <f>IF(ISBLANK(LitRev!DV91),".",LitRev!DV91)</f>
        <v>1</v>
      </c>
      <c r="DW91" s="25">
        <f>IF(ISBLANK(LitRev!DW91),".",LitRev!DW91)</f>
        <v>1</v>
      </c>
      <c r="DX91" s="25">
        <f>IF(ISBLANK(LitRev!DX91),".",LitRev!DX91)</f>
        <v>1</v>
      </c>
      <c r="DY91" s="25">
        <f>IF(ISBLANK(LitRev!DY91),".",LitRev!DY91)</f>
        <v>1</v>
      </c>
      <c r="DZ91" s="25" t="str">
        <f>IF(ISBLANK(LitRev!DZ91),".",LitRev!DZ91)</f>
        <v>.</v>
      </c>
      <c r="EA91" s="25" t="str">
        <f>IF(ISBLANK(LitRev!EA91),".",LitRev!EA91)</f>
        <v>.</v>
      </c>
      <c r="EB91" s="25" t="str">
        <f>IF(ISBLANK(LitRev!EB91),".",LitRev!EB91)</f>
        <v>.</v>
      </c>
      <c r="EC91" s="25" t="str">
        <f>IF(ISBLANK(LitRev!EC91),".",LitRev!EC91)</f>
        <v>.</v>
      </c>
      <c r="ED91" s="25" t="str">
        <f>IF(ISBLANK(LitRev!ED91),".",LitRev!ED91)</f>
        <v>.</v>
      </c>
      <c r="EE91" s="25" t="str">
        <f>IF(ISBLANK(LitRev!EE91),".",LitRev!EE91)</f>
        <v>.</v>
      </c>
      <c r="EF91" s="25" t="str">
        <f>IF(ISBLANK(LitRev!EF91),".",LitRev!EF91)</f>
        <v>.</v>
      </c>
      <c r="EG91" s="25" t="str">
        <f>IF(ISBLANK(LitRev!EG91),".",LitRev!EG91)</f>
        <v>.</v>
      </c>
      <c r="EH91" s="25" t="str">
        <f>IF(ISBLANK(LitRev!EH91),".",LitRev!EH91)</f>
        <v>.</v>
      </c>
      <c r="EI91" s="25" t="str">
        <f>IF(ISBLANK(LitRev!EI91),".",LitRev!EI91)</f>
        <v>.</v>
      </c>
      <c r="EJ91" s="25" t="str">
        <f>IF(ISBLANK(LitRev!EJ91),".",LitRev!EJ91)</f>
        <v>.</v>
      </c>
      <c r="EK91" s="25" t="str">
        <f>IF(ISBLANK(LitRev!EK91),".",LitRev!EK91)</f>
        <v>.</v>
      </c>
      <c r="EL91" s="25" t="str">
        <f>IF(ISBLANK(LitRev!EL91),".",LitRev!EL91)</f>
        <v>.</v>
      </c>
      <c r="EM91" s="25" t="str">
        <f>IF(ISBLANK(LitRev!EM91),".",LitRev!EM91)</f>
        <v>.</v>
      </c>
      <c r="EN91" s="25" t="str">
        <f>IF(ISBLANK(LitRev!EN91),".",LitRev!EN91)</f>
        <v>.</v>
      </c>
      <c r="EO91" s="25" t="str">
        <f>IF(ISBLANK(LitRev!EO91),".",LitRev!EO91)</f>
        <v>.</v>
      </c>
      <c r="EP91" s="25" t="str">
        <f>IF(ISBLANK(LitRev!EP91),".",LitRev!EP91)</f>
        <v>.</v>
      </c>
      <c r="EQ91" s="25" t="str">
        <f>IF(ISBLANK(LitRev!EQ91),".",LitRev!EQ91)</f>
        <v>.</v>
      </c>
      <c r="ER91" s="25" t="str">
        <f>IF(ISBLANK(LitRev!ER91),".",LitRev!ER91)</f>
        <v>.</v>
      </c>
      <c r="ES91" s="25" t="str">
        <f>IF(ISBLANK(LitRev!ES91),".",LitRev!ES91)</f>
        <v>.</v>
      </c>
      <c r="ET91" s="25" t="str">
        <f>IF(ISBLANK(LitRev!ET91),".",LitRev!ET91)</f>
        <v>.</v>
      </c>
      <c r="EU91" s="25" t="str">
        <f>IF(ISBLANK(LitRev!EU91),".",LitRev!EU91)</f>
        <v>.</v>
      </c>
      <c r="EV91" s="25" t="str">
        <f>IF(ISBLANK(LitRev!EV91),".",LitRev!EV91)</f>
        <v>.</v>
      </c>
      <c r="EW91" s="25" t="str">
        <f>IF(ISBLANK(LitRev!EW91),".",LitRev!EW91)</f>
        <v>.</v>
      </c>
      <c r="EX91" s="25" t="str">
        <f>IF(ISBLANK(LitRev!EX91),".",LitRev!EX91)</f>
        <v>.</v>
      </c>
      <c r="EY91" s="25" t="str">
        <f>IF(ISBLANK(LitRev!EY91),".",LitRev!EY91)</f>
        <v>.</v>
      </c>
      <c r="EZ91" s="25" t="str">
        <f>IF(ISBLANK(LitRev!EZ91),".",LitRev!EZ91)</f>
        <v>.</v>
      </c>
      <c r="FA91" s="25" t="str">
        <f>IF(ISBLANK(LitRev!FA91),".",LitRev!FA91)</f>
        <v>.</v>
      </c>
      <c r="FB91" s="25" t="str">
        <f>IF(ISBLANK(LitRev!FB91),".",LitRev!FB91)</f>
        <v>.</v>
      </c>
      <c r="FC91" s="25" t="str">
        <f>IF(ISBLANK(LitRev!FC91),".",LitRev!FC91)</f>
        <v>.</v>
      </c>
      <c r="FD91" s="25" t="str">
        <f>IF(ISBLANK(LitRev!FD91),".",LitRev!FD91)</f>
        <v>.</v>
      </c>
      <c r="FE91" s="25" t="str">
        <f>IF(ISBLANK(LitRev!FE91),".",LitRev!FE91)</f>
        <v>.</v>
      </c>
      <c r="FF91" s="25" t="str">
        <f>IF(ISBLANK(LitRev!FF91),".",LitRev!FF91)</f>
        <v>.</v>
      </c>
      <c r="FG91" s="25" t="str">
        <f>IF(ISBLANK(LitRev!FG91),".",LitRev!FG91)</f>
        <v>.</v>
      </c>
      <c r="FH91" s="25" t="str">
        <f>IF(ISBLANK(LitRev!FH91),".",LitRev!FH91)</f>
        <v>.</v>
      </c>
      <c r="FI91" s="25" t="str">
        <f>IF(ISBLANK(LitRev!FI91),".",LitRev!FI91)</f>
        <v>.</v>
      </c>
      <c r="FJ91" s="25" t="str">
        <f>IF(ISBLANK(LitRev!FJ91),".",LitRev!FJ91)</f>
        <v>.</v>
      </c>
      <c r="FK91" s="25" t="str">
        <f>IF(ISBLANK(LitRev!FK91),".",LitRev!FK91)</f>
        <v>.</v>
      </c>
      <c r="FL91" s="25" t="str">
        <f>IF(ISBLANK(LitRev!FL91),".",LitRev!FL91)</f>
        <v>.</v>
      </c>
      <c r="FM91" s="25" t="str">
        <f>IF(ISBLANK(LitRev!FM91),".",LitRev!FM91)</f>
        <v>.</v>
      </c>
      <c r="FN91" s="25" t="str">
        <f>IF(ISBLANK(LitRev!FN91),".",LitRev!FN91)</f>
        <v>.</v>
      </c>
      <c r="FO91" s="25" t="str">
        <f>IF(ISBLANK(LitRev!FO91),".",LitRev!FO91)</f>
        <v>.</v>
      </c>
      <c r="FP91" s="25" t="str">
        <f>IF(ISBLANK(LitRev!FP91),".",LitRev!FP91)</f>
        <v>.</v>
      </c>
      <c r="FQ91" s="25" t="str">
        <f>IF(ISBLANK(LitRev!FQ91),".",LitRev!FQ91)</f>
        <v>.</v>
      </c>
      <c r="FR91" s="25" t="str">
        <f>IF(ISBLANK(LitRev!FR91),".",LitRev!FR91)</f>
        <v>.</v>
      </c>
      <c r="FS91" s="25" t="str">
        <f>IF(ISBLANK(LitRev!FS91),".",LitRev!FS91)</f>
        <v>.</v>
      </c>
      <c r="FT91" s="25" t="str">
        <f>IF(ISBLANK(LitRev!FT91),".",LitRev!FT91)</f>
        <v>.</v>
      </c>
      <c r="FU91" s="25" t="str">
        <f>IF(ISBLANK(LitRev!FU91),".",LitRev!FU91)</f>
        <v>.</v>
      </c>
      <c r="FV91" s="25" t="str">
        <f>IF(ISBLANK(LitRev!FV91),".",LitRev!FV91)</f>
        <v>.</v>
      </c>
      <c r="FW91" s="25" t="str">
        <f>IF(ISBLANK(LitRev!FW91),".",LitRev!FW91)</f>
        <v>.</v>
      </c>
      <c r="FX91" s="25" t="str">
        <f>IF(ISBLANK(LitRev!FX91),".",LitRev!FX91)</f>
        <v>.</v>
      </c>
      <c r="FY91" s="25" t="str">
        <f>IF(ISBLANK(LitRev!FY91),".",LitRev!FY91)</f>
        <v>.</v>
      </c>
      <c r="FZ91" s="25" t="str">
        <f>IF(ISBLANK(LitRev!FZ91),".",LitRev!FZ91)</f>
        <v>.</v>
      </c>
      <c r="GA91" s="25" t="str">
        <f>IF(ISBLANK(LitRev!GA91),".",LitRev!GA91)</f>
        <v>.</v>
      </c>
      <c r="GB91" s="25" t="str">
        <f>IF(ISBLANK(LitRev!GB91),".",LitRev!GB91)</f>
        <v>.</v>
      </c>
      <c r="GC91" s="25" t="str">
        <f>IF(ISBLANK(LitRev!GC91),".",LitRev!GC91)</f>
        <v>.</v>
      </c>
      <c r="GD91" s="25" t="str">
        <f>IF(ISBLANK(LitRev!GD91),".",LitRev!GD91)</f>
        <v>.</v>
      </c>
      <c r="GE91" s="25" t="str">
        <f>IF(ISBLANK(LitRev!GE91),".",LitRev!GE91)</f>
        <v>.</v>
      </c>
      <c r="GF91" s="25" t="str">
        <f>IF(ISBLANK(LitRev!GF91),".",LitRev!GF91)</f>
        <v>.</v>
      </c>
      <c r="GG91" s="25" t="str">
        <f>IF(ISBLANK(LitRev!GG91),".",LitRev!GG91)</f>
        <v>.</v>
      </c>
      <c r="GH91" s="25" t="str">
        <f>IF(ISBLANK(LitRev!GH91),".",LitRev!GH91)</f>
        <v>.</v>
      </c>
      <c r="GI91" s="25" t="str">
        <f>IF(ISBLANK(LitRev!GI91),".",LitRev!GI91)</f>
        <v>.</v>
      </c>
      <c r="GJ91" s="25" t="str">
        <f>IF(ISBLANK(LitRev!GJ91),".",LitRev!GJ91)</f>
        <v>.</v>
      </c>
      <c r="GK91" s="25" t="str">
        <f>IF(ISBLANK(LitRev!GK91),".",LitRev!GK91)</f>
        <v>.</v>
      </c>
      <c r="GL91" s="25" t="str">
        <f>IF(ISBLANK(LitRev!GL91),".",LitRev!GL91)</f>
        <v>.</v>
      </c>
      <c r="GM91" s="25" t="str">
        <f>IF(ISBLANK(LitRev!GM91),".",LitRev!GM91)</f>
        <v>.</v>
      </c>
      <c r="GN91" s="25" t="str">
        <f>IF(ISBLANK(LitRev!GN91),".",LitRev!GN91)</f>
        <v>.</v>
      </c>
      <c r="GO91" s="25" t="str">
        <f>IF(ISBLANK(LitRev!GO91),".",LitRev!GO91)</f>
        <v>.</v>
      </c>
      <c r="GP91" s="25" t="str">
        <f>IF(ISBLANK(LitRev!GP91),".",LitRev!GP91)</f>
        <v>.</v>
      </c>
      <c r="GQ91" s="25" t="str">
        <f>IF(ISBLANK(LitRev!GQ91),".",LitRev!GQ91)</f>
        <v>.</v>
      </c>
      <c r="GR91" s="25" t="str">
        <f>IF(ISBLANK(LitRev!GR91),".",LitRev!GR91)</f>
        <v>.</v>
      </c>
      <c r="GS91" s="25" t="str">
        <f>IF(ISBLANK(LitRev!GS91),".",LitRev!GS91)</f>
        <v>.</v>
      </c>
      <c r="GT91" s="25" t="str">
        <f>IF(ISBLANK(LitRev!GT91),".",LitRev!GT91)</f>
        <v>.</v>
      </c>
      <c r="GU91" s="25" t="str">
        <f>IF(ISBLANK(LitRev!GU91),".",LitRev!GU91)</f>
        <v>.</v>
      </c>
      <c r="GV91" s="25" t="str">
        <f>IF(ISBLANK(LitRev!GV91),".",LitRev!GV91)</f>
        <v>.</v>
      </c>
      <c r="GW91" s="25" t="str">
        <f>IF(ISBLANK(LitRev!GW91),".",LitRev!GW91)</f>
        <v>.</v>
      </c>
      <c r="GX91" s="25" t="str">
        <f>IF(ISBLANK(LitRev!GX91),".",LitRev!GX91)</f>
        <v>.</v>
      </c>
      <c r="GY91" s="25" t="str">
        <f>IF(ISBLANK(LitRev!GY91),".",LitRev!GY91)</f>
        <v>.</v>
      </c>
      <c r="GZ91" s="25" t="str">
        <f>IF(ISBLANK(LitRev!GZ91),".",LitRev!GZ91)</f>
        <v>.</v>
      </c>
      <c r="HA91" s="25" t="str">
        <f>IF(ISBLANK(LitRev!HA91),".",LitRev!HA91)</f>
        <v>.</v>
      </c>
      <c r="HB91" s="25" t="str">
        <f>IF(ISBLANK(LitRev!HB91),".",LitRev!HB91)</f>
        <v>.</v>
      </c>
      <c r="HC91" s="25" t="str">
        <f>IF(ISBLANK(LitRev!HC91),".",LitRev!HC91)</f>
        <v>.</v>
      </c>
      <c r="HD91" s="25" t="str">
        <f>IF(ISBLANK(LitRev!HD91),".",LitRev!HD91)</f>
        <v>.</v>
      </c>
      <c r="HE91" s="25" t="str">
        <f>IF(ISBLANK(LitRev!HE91),".",LitRev!HE91)</f>
        <v>.</v>
      </c>
      <c r="HF91" s="25" t="str">
        <f>IF(ISBLANK(LitRev!HF91),".",LitRev!HF91)</f>
        <v>.</v>
      </c>
      <c r="HG91" s="25" t="str">
        <f>IF(ISBLANK(LitRev!HG91),".",LitRev!HG91)</f>
        <v>.</v>
      </c>
      <c r="HH91" s="25" t="str">
        <f>IF(ISBLANK(LitRev!HH91),".",LitRev!HH91)</f>
        <v>.</v>
      </c>
      <c r="HI91" s="25" t="str">
        <f>IF(ISBLANK(LitRev!HI91),".",LitRev!HI91)</f>
        <v>.</v>
      </c>
      <c r="HJ91" s="25" t="str">
        <f>IF(ISBLANK(LitRev!HJ91),".",LitRev!HJ91)</f>
        <v>.</v>
      </c>
      <c r="HK91" s="25" t="str">
        <f>IF(ISBLANK(LitRev!HK91),".",LitRev!HK91)</f>
        <v>.</v>
      </c>
      <c r="HL91" s="25" t="str">
        <f>IF(ISBLANK(LitRev!HL91),".",LitRev!HL91)</f>
        <v>.</v>
      </c>
      <c r="HM91" s="25" t="str">
        <f>IF(ISBLANK(LitRev!HM91),".",LitRev!HM91)</f>
        <v>.</v>
      </c>
      <c r="HN91" s="25" t="str">
        <f>IF(ISBLANK(LitRev!HN91),".",LitRev!HN91)</f>
        <v>.</v>
      </c>
      <c r="HO91" s="25" t="str">
        <f>IF(ISBLANK(LitRev!HO91),".",LitRev!HO91)</f>
        <v>.</v>
      </c>
      <c r="HP91" s="25" t="str">
        <f>IF(ISBLANK(LitRev!HP91),".",LitRev!HP91)</f>
        <v>.</v>
      </c>
      <c r="HQ91" s="25" t="str">
        <f>IF(ISBLANK(LitRev!HQ91),".",LitRev!HQ91)</f>
        <v>.</v>
      </c>
      <c r="HR91" s="25" t="str">
        <f>IF(ISBLANK(LitRev!HR91),".",LitRev!HR91)</f>
        <v>.</v>
      </c>
      <c r="HS91" s="25" t="str">
        <f>IF(ISBLANK(LitRev!HS91),".",LitRev!HS91)</f>
        <v>.</v>
      </c>
      <c r="HT91" s="25" t="str">
        <f>IF(ISBLANK(LitRev!HT91),".",LitRev!HT91)</f>
        <v>.</v>
      </c>
      <c r="HU91" s="25" t="str">
        <f>IF(ISBLANK(LitRev!HU91),".",LitRev!HU91)</f>
        <v>.</v>
      </c>
      <c r="HV91" s="25" t="str">
        <f>IF(ISBLANK(LitRev!HV91),".",LitRev!HV91)</f>
        <v>.</v>
      </c>
      <c r="HW91" s="25" t="str">
        <f>IF(ISBLANK(LitRev!HW91),".",LitRev!HW91)</f>
        <v>.</v>
      </c>
      <c r="HX91" s="25" t="str">
        <f>IF(ISBLANK(LitRev!HX91),".",LitRev!HX91)</f>
        <v>.</v>
      </c>
      <c r="HY91" s="25" t="str">
        <f>IF(ISBLANK(LitRev!HY91),".",LitRev!HY91)</f>
        <v>.</v>
      </c>
      <c r="HZ91" s="25" t="str">
        <f>IF(ISBLANK(LitRev!HZ91),".",LitRev!HZ91)</f>
        <v>.</v>
      </c>
      <c r="IA91" s="25" t="str">
        <f>IF(ISBLANK(LitRev!IA91),".",LitRev!IA91)</f>
        <v>.</v>
      </c>
      <c r="IB91" s="25" t="str">
        <f>IF(ISBLANK(LitRev!IB91),".",LitRev!IB91)</f>
        <v>.</v>
      </c>
      <c r="IC91" s="25" t="str">
        <f>IF(ISBLANK(LitRev!IC91),".",LitRev!IC91)</f>
        <v>.</v>
      </c>
      <c r="ID91" s="25" t="str">
        <f>IF(ISBLANK(LitRev!ID91),".",LitRev!ID91)</f>
        <v>.</v>
      </c>
      <c r="IE91" s="25" t="str">
        <f>IF(ISBLANK(LitRev!IE91),".",LitRev!IE91)</f>
        <v>.</v>
      </c>
      <c r="IF91" s="25" t="str">
        <f>IF(ISBLANK(LitRev!IF91),".",LitRev!IF91)</f>
        <v>.</v>
      </c>
      <c r="IG91" s="25" t="str">
        <f>IF(ISBLANK(LitRev!IG91),".",LitRev!IG91)</f>
        <v>.</v>
      </c>
      <c r="IH91" s="25" t="str">
        <f>IF(ISBLANK(LitRev!IH91),".",LitRev!IH91)</f>
        <v>.</v>
      </c>
      <c r="II91" s="25" t="str">
        <f>IF(ISBLANK(LitRev!II91),".",LitRev!II91)</f>
        <v>.</v>
      </c>
      <c r="IJ91" s="25" t="str">
        <f>IF(ISBLANK(LitRev!IJ91),".",LitRev!IJ91)</f>
        <v>.</v>
      </c>
      <c r="IK91" s="25" t="str">
        <f>IF(ISBLANK(LitRev!IK91),".",LitRev!IK91)</f>
        <v>.</v>
      </c>
      <c r="IL91" s="25" t="str">
        <f>IF(ISBLANK(LitRev!IL91),".",LitRev!IL91)</f>
        <v>.</v>
      </c>
      <c r="IM91" s="25" t="str">
        <f>IF(ISBLANK(LitRev!IM91),".",LitRev!IM91)</f>
        <v>.</v>
      </c>
      <c r="IN91" s="25" t="str">
        <f>IF(ISBLANK(LitRev!IN91),".",LitRev!IN91)</f>
        <v>.</v>
      </c>
      <c r="IO91" s="25" t="str">
        <f>IF(ISBLANK(LitRev!IO91),".",LitRev!IO91)</f>
        <v>.</v>
      </c>
      <c r="IP91" s="25" t="str">
        <f>IF(ISBLANK(LitRev!IP91),".",LitRev!IP91)</f>
        <v>.</v>
      </c>
      <c r="IQ91" s="25" t="str">
        <f>IF(ISBLANK(LitRev!IQ91),".",LitRev!IQ91)</f>
        <v>.</v>
      </c>
      <c r="IR91" s="25" t="str">
        <f>IF(ISBLANK(LitRev!IR91),".",LitRev!IR91)</f>
        <v>.</v>
      </c>
      <c r="IS91" s="25" t="str">
        <f>IF(ISBLANK(LitRev!IS91),".",LitRev!IS91)</f>
        <v>.</v>
      </c>
      <c r="IT91" s="25" t="str">
        <f>IF(ISBLANK(LitRev!IT91),".",LitRev!IT91)</f>
        <v>.</v>
      </c>
      <c r="IU91" s="25" t="str">
        <f>IF(ISBLANK(LitRev!IU91),".",LitRev!IU91)</f>
        <v>.</v>
      </c>
      <c r="IV91" s="25" t="str">
        <f>IF(ISBLANK(LitRev!IV91),".",LitRev!IV91)</f>
        <v>.</v>
      </c>
      <c r="IW91" s="25" t="str">
        <f>IF(ISBLANK(LitRev!IW91),".",LitRev!IW91)</f>
        <v>.</v>
      </c>
      <c r="IX91" s="25" t="str">
        <f>IF(ISBLANK(LitRev!IX91),".",LitRev!IX91)</f>
        <v>.</v>
      </c>
      <c r="IY91" s="25" t="str">
        <f>IF(ISBLANK(LitRev!IY91),".",LitRev!IY91)</f>
        <v>.</v>
      </c>
      <c r="IZ91" s="25" t="str">
        <f>IF(ISBLANK(LitRev!IZ91),".",LitRev!IZ91)</f>
        <v>.</v>
      </c>
      <c r="JA91" s="25" t="str">
        <f>IF(ISBLANK(LitRev!JA91),".",LitRev!JA91)</f>
        <v>.</v>
      </c>
      <c r="JB91" s="25" t="str">
        <f>IF(ISBLANK(LitRev!JB91),".",LitRev!JB91)</f>
        <v>.</v>
      </c>
      <c r="JC91" s="25" t="str">
        <f>IF(ISBLANK(LitRev!JC91),".",LitRev!JC91)</f>
        <v>.</v>
      </c>
      <c r="JD91" s="25" t="str">
        <f>IF(ISBLANK(LitRev!JD91),".",LitRev!JD91)</f>
        <v>.</v>
      </c>
      <c r="JE91" s="25" t="str">
        <f>IF(ISBLANK(LitRev!JE91),".",LitRev!JE91)</f>
        <v>.</v>
      </c>
      <c r="JF91" s="25" t="str">
        <f>IF(ISBLANK(LitRev!JF91),".",LitRev!JF91)</f>
        <v>.</v>
      </c>
      <c r="JG91" s="25" t="str">
        <f>IF(ISBLANK(LitRev!JG91),".",LitRev!JG91)</f>
        <v>.</v>
      </c>
      <c r="JH91" s="25" t="str">
        <f>IF(ISBLANK(LitRev!JH91),".",LitRev!JH91)</f>
        <v>.</v>
      </c>
      <c r="JI91" s="25" t="str">
        <f>IF(ISBLANK(LitRev!JI91),".",LitRev!JI91)</f>
        <v>.</v>
      </c>
      <c r="JJ91" s="25" t="str">
        <f>IF(ISBLANK(LitRev!JJ91),".",LitRev!JJ91)</f>
        <v>.</v>
      </c>
      <c r="JK91" s="25" t="str">
        <f>IF(ISBLANK(LitRev!JK91),".",LitRev!JK91)</f>
        <v>.</v>
      </c>
      <c r="JL91" s="25" t="str">
        <f>IF(ISBLANK(LitRev!JL91),".",LitRev!JL91)</f>
        <v>.</v>
      </c>
      <c r="JM91" s="25" t="str">
        <f>IF(ISBLANK(LitRev!JM91),".",LitRev!JM91)</f>
        <v>.</v>
      </c>
      <c r="JN91" s="25" t="str">
        <f>IF(ISBLANK(LitRev!JN91),".",LitRev!JN91)</f>
        <v>.</v>
      </c>
      <c r="JO91" s="25" t="str">
        <f>IF(ISBLANK(LitRev!JO91),".",LitRev!JO91)</f>
        <v>.</v>
      </c>
      <c r="JP91" s="25" t="str">
        <f>IF(ISBLANK(LitRev!JP91),".",LitRev!JP91)</f>
        <v>.</v>
      </c>
      <c r="JQ91" s="25" t="str">
        <f>IF(ISBLANK(LitRev!JQ91),".",LitRev!JQ91)</f>
        <v>.</v>
      </c>
      <c r="JR91" s="25" t="str">
        <f>IF(ISBLANK(LitRev!JR91),".",LitRev!JR91)</f>
        <v>.</v>
      </c>
      <c r="JS91" s="25" t="str">
        <f>IF(ISBLANK(LitRev!JS91),".",LitRev!JS91)</f>
        <v>.</v>
      </c>
      <c r="JT91" s="25" t="str">
        <f>IF(ISBLANK(LitRev!JT91),".",LitRev!JT91)</f>
        <v>.</v>
      </c>
      <c r="JU91" s="25" t="str">
        <f>IF(ISBLANK(LitRev!JU91),".",LitRev!JU91)</f>
        <v>.</v>
      </c>
      <c r="JV91" s="25" t="str">
        <f>IF(ISBLANK(LitRev!JV91),".",LitRev!JV91)</f>
        <v>.</v>
      </c>
      <c r="JW91" s="25" t="str">
        <f>IF(ISBLANK(LitRev!JW91),".",LitRev!JW91)</f>
        <v>.</v>
      </c>
      <c r="JX91" s="25" t="str">
        <f>IF(ISBLANK(LitRev!JX91),".",LitRev!JX91)</f>
        <v>.</v>
      </c>
      <c r="JY91" s="25" t="str">
        <f>IF(ISBLANK(LitRev!JY91),".",LitRev!JY91)</f>
        <v>.</v>
      </c>
      <c r="JZ91" s="25" t="str">
        <f>IF(ISBLANK(LitRev!JZ91),".",LitRev!JZ91)</f>
        <v>.</v>
      </c>
      <c r="KA91" s="25" t="str">
        <f>IF(ISBLANK(LitRev!KA91),".",LitRev!KA91)</f>
        <v>.</v>
      </c>
      <c r="KB91" s="25" t="str">
        <f>IF(ISBLANK(LitRev!KB91),".",LitRev!KB91)</f>
        <v>.</v>
      </c>
      <c r="KC91" s="25" t="str">
        <f>IF(ISBLANK(LitRev!KC91),".",LitRev!KC91)</f>
        <v>.</v>
      </c>
      <c r="KD91" s="25" t="str">
        <f>IF(ISBLANK(LitRev!KD91),".",LitRev!KD91)</f>
        <v>.</v>
      </c>
      <c r="KE91" s="25" t="str">
        <f>IF(ISBLANK(LitRev!KE91),".",LitRev!KE91)</f>
        <v>.</v>
      </c>
      <c r="KF91" s="25" t="str">
        <f>IF(ISBLANK(LitRev!KF91),".",LitRev!KF91)</f>
        <v>.</v>
      </c>
      <c r="KG91" s="25" t="str">
        <f>IF(ISBLANK(LitRev!KG91),".",LitRev!KG91)</f>
        <v>.</v>
      </c>
      <c r="KH91" s="25" t="str">
        <f>IF(ISBLANK(LitRev!KH91),".",LitRev!KH91)</f>
        <v>.</v>
      </c>
      <c r="KI91" s="25" t="str">
        <f>IF(ISBLANK(LitRev!KI91),".",LitRev!KI91)</f>
        <v>.</v>
      </c>
      <c r="KJ91" s="25" t="str">
        <f>IF(ISBLANK(LitRev!KJ91),".",LitRev!KJ91)</f>
        <v>.</v>
      </c>
      <c r="KK91" s="25" t="str">
        <f>IF(ISBLANK(LitRev!KK91),".",LitRev!KK91)</f>
        <v>.</v>
      </c>
      <c r="KL91" s="25" t="str">
        <f>IF(ISBLANK(LitRev!KL91),".",LitRev!KL91)</f>
        <v>.</v>
      </c>
      <c r="KM91" s="25" t="str">
        <f>IF(ISBLANK(LitRev!KM91),".",LitRev!KM91)</f>
        <v>.</v>
      </c>
      <c r="KN91" s="25" t="str">
        <f>IF(ISBLANK(LitRev!KN91),".",LitRev!KN91)</f>
        <v>.</v>
      </c>
      <c r="KO91" s="25" t="str">
        <f>IF(ISBLANK(LitRev!KO91),".",LitRev!KO91)</f>
        <v>.</v>
      </c>
      <c r="KP91" s="25" t="str">
        <f>IF(ISBLANK(LitRev!KP91),".",LitRev!KP91)</f>
        <v>.</v>
      </c>
      <c r="KQ91" s="25" t="str">
        <f>IF(ISBLANK(LitRev!KQ91),".",LitRev!KQ91)</f>
        <v>.</v>
      </c>
      <c r="KR91" s="25" t="str">
        <f>IF(ISBLANK(LitRev!KR91),".",LitRev!KR91)</f>
        <v>.</v>
      </c>
      <c r="KS91" s="25" t="str">
        <f>IF(ISBLANK(LitRev!KS91),".",LitRev!KS91)</f>
        <v>.</v>
      </c>
      <c r="KT91" s="25" t="str">
        <f>IF(ISBLANK(LitRev!KT91),".",LitRev!KT91)</f>
        <v>.</v>
      </c>
      <c r="KU91" s="25" t="str">
        <f>IF(ISBLANK(LitRev!KU91),".",LitRev!KU91)</f>
        <v>.</v>
      </c>
      <c r="KV91" s="25" t="str">
        <f>IF(ISBLANK(LitRev!KV91),".",LitRev!KV91)</f>
        <v>.</v>
      </c>
      <c r="KW91" s="25" t="str">
        <f>IF(ISBLANK(LitRev!KW91),".",LitRev!KW91)</f>
        <v>.</v>
      </c>
      <c r="KX91" s="25" t="str">
        <f>IF(ISBLANK(LitRev!KX91),".",LitRev!KX91)</f>
        <v>.</v>
      </c>
      <c r="KY91" s="25" t="str">
        <f>IF(ISBLANK(LitRev!KY91),".",LitRev!KY91)</f>
        <v>.</v>
      </c>
      <c r="KZ91" s="25" t="str">
        <f>IF(ISBLANK(LitRev!KZ91),".",LitRev!KZ91)</f>
        <v>.</v>
      </c>
      <c r="LA91" s="25" t="str">
        <f>IF(ISBLANK(LitRev!LA91),".",LitRev!LA91)</f>
        <v>.</v>
      </c>
      <c r="LB91" s="25" t="str">
        <f>IF(ISBLANK(LitRev!LB91),".",LitRev!LB91)</f>
        <v>.</v>
      </c>
      <c r="LC91" s="25" t="str">
        <f>IF(ISBLANK(LitRev!LC91),".",LitRev!LC91)</f>
        <v>.</v>
      </c>
      <c r="LD91" s="25" t="str">
        <f>IF(ISBLANK(LitRev!LD91),".",LitRev!LD91)</f>
        <v>.</v>
      </c>
      <c r="LE91" s="25" t="str">
        <f>IF(ISBLANK(LitRev!LE91),".",LitRev!LE91)</f>
        <v>.</v>
      </c>
      <c r="LF91" s="25" t="str">
        <f>IF(ISBLANK(LitRev!LF91),".",LitRev!LF91)</f>
        <v>.</v>
      </c>
      <c r="LG91" s="25" t="str">
        <f>IF(ISBLANK(LitRev!LG91),".",LitRev!LG91)</f>
        <v>.</v>
      </c>
      <c r="LH91" s="25" t="str">
        <f>IF(ISBLANK(LitRev!LH91),".",LitRev!LH91)</f>
        <v>.</v>
      </c>
      <c r="LI91" s="25" t="str">
        <f>IF(ISBLANK(LitRev!LI91),".",LitRev!LI91)</f>
        <v>.</v>
      </c>
      <c r="LJ91" s="25" t="str">
        <f>IF(ISBLANK(LitRev!LJ91),".",LitRev!LJ91)</f>
        <v>.</v>
      </c>
      <c r="LK91" s="25" t="str">
        <f>IF(ISBLANK(LitRev!LK91),".",LitRev!LK91)</f>
        <v>.</v>
      </c>
      <c r="LL91" s="25" t="str">
        <f>IF(ISBLANK(LitRev!LL91),".",LitRev!LL91)</f>
        <v>.</v>
      </c>
      <c r="LM91" s="25" t="str">
        <f>IF(ISBLANK(LitRev!LM91),".",LitRev!LM91)</f>
        <v>.</v>
      </c>
      <c r="LN91" s="25" t="str">
        <f>IF(ISBLANK(LitRev!LN91),".",LitRev!LN91)</f>
        <v>.</v>
      </c>
      <c r="LO91" s="25" t="str">
        <f>IF(ISBLANK(LitRev!LO91),".",LitRev!LO91)</f>
        <v>.</v>
      </c>
      <c r="LP91" s="25" t="str">
        <f>IF(ISBLANK(LitRev!LP91),".",LitRev!LP91)</f>
        <v>.</v>
      </c>
      <c r="LQ91" s="25" t="str">
        <f>IF(ISBLANK(LitRev!LQ91),".",LitRev!LQ91)</f>
        <v>.</v>
      </c>
      <c r="LR91" s="25" t="str">
        <f>IF(ISBLANK(LitRev!LR91),".",LitRev!LR91)</f>
        <v>.</v>
      </c>
      <c r="LS91" s="25" t="str">
        <f>IF(ISBLANK(LitRev!LS91),".",LitRev!LS91)</f>
        <v>.</v>
      </c>
      <c r="LT91" s="25" t="str">
        <f>IF(ISBLANK(LitRev!LT91),".",LitRev!LT91)</f>
        <v>.</v>
      </c>
      <c r="LU91" s="25" t="str">
        <f>IF(ISBLANK(LitRev!LU91),".",LitRev!LU91)</f>
        <v>.</v>
      </c>
      <c r="LV91" s="25" t="str">
        <f>IF(ISBLANK(LitRev!LV91),".",LitRev!LV91)</f>
        <v>.</v>
      </c>
      <c r="LW91" s="25" t="str">
        <f>IF(ISBLANK(LitRev!LW91),".",LitRev!LW91)</f>
        <v>.</v>
      </c>
      <c r="LX91" s="25" t="str">
        <f>IF(ISBLANK(LitRev!LX91),".",LitRev!LX91)</f>
        <v>.</v>
      </c>
      <c r="LY91" s="25" t="str">
        <f>IF(ISBLANK(LitRev!LY91),".",LitRev!LY91)</f>
        <v>.</v>
      </c>
      <c r="LZ91" s="25" t="str">
        <f>IF(ISBLANK(LitRev!LZ91),".",LitRev!LZ91)</f>
        <v>.</v>
      </c>
      <c r="MA91" s="25" t="str">
        <f>IF(ISBLANK(LitRev!MA91),".",LitRev!MA91)</f>
        <v>.</v>
      </c>
      <c r="MB91" s="25" t="str">
        <f>IF(ISBLANK(LitRev!MB91),".",LitRev!MB91)</f>
        <v>.</v>
      </c>
      <c r="MC91" s="25" t="str">
        <f>IF(ISBLANK(LitRev!MC91),".",LitRev!MC91)</f>
        <v>.</v>
      </c>
      <c r="MD91" s="25" t="str">
        <f>IF(ISBLANK(LitRev!MD91),".",LitRev!MD91)</f>
        <v>.</v>
      </c>
      <c r="ME91" s="25" t="str">
        <f>IF(ISBLANK(LitRev!ME91),".",LitRev!ME91)</f>
        <v>.</v>
      </c>
      <c r="MF91" s="25" t="str">
        <f>IF(ISBLANK(LitRev!MF91),".",LitRev!MF91)</f>
        <v>.</v>
      </c>
      <c r="MG91" s="25" t="str">
        <f>IF(ISBLANK(LitRev!MG91),".",LitRev!MG91)</f>
        <v>.</v>
      </c>
      <c r="MH91" s="25" t="str">
        <f>IF(ISBLANK(LitRev!MH91),".",LitRev!MH91)</f>
        <v>.</v>
      </c>
      <c r="MI91" s="25" t="str">
        <f>IF(ISBLANK(LitRev!MI91),".",LitRev!MI91)</f>
        <v>.</v>
      </c>
      <c r="MJ91" s="25" t="str">
        <f>IF(ISBLANK(LitRev!MJ91),".",LitRev!MJ91)</f>
        <v>.</v>
      </c>
      <c r="MK91" s="25" t="str">
        <f>IF(ISBLANK(LitRev!MK91),".",LitRev!MK91)</f>
        <v>.</v>
      </c>
      <c r="ML91" s="25" t="str">
        <f>IF(ISBLANK(LitRev!ML91),".",LitRev!ML91)</f>
        <v>.</v>
      </c>
      <c r="MM91" s="25" t="str">
        <f>IF(ISBLANK(LitRev!MM91),".",LitRev!MM91)</f>
        <v>.</v>
      </c>
      <c r="MN91" s="25" t="str">
        <f>IF(ISBLANK(LitRev!MN91),".",LitRev!MN91)</f>
        <v>.</v>
      </c>
      <c r="MO91" s="25" t="str">
        <f>IF(ISBLANK(LitRev!MO91),".",LitRev!MO91)</f>
        <v>.</v>
      </c>
      <c r="MP91" s="25" t="str">
        <f>IF(ISBLANK(LitRev!MP91),".",LitRev!MP91)</f>
        <v>.</v>
      </c>
      <c r="MQ91" s="25" t="str">
        <f>IF(ISBLANK(LitRev!MQ91),".",LitRev!MQ91)</f>
        <v>.</v>
      </c>
      <c r="MR91" s="25" t="str">
        <f>IF(ISBLANK(LitRev!MR91),".",LitRev!MR91)</f>
        <v>.</v>
      </c>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5"/>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5"/>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5"/>
      <c r="RK91" s="25"/>
      <c r="RL91" s="25"/>
      <c r="RM91" s="25"/>
      <c r="RN91" s="25"/>
      <c r="RO91" s="25"/>
    </row>
    <row r="92" spans="1:483" x14ac:dyDescent="0.25">
      <c r="A92" s="67" t="s">
        <v>1163</v>
      </c>
      <c r="C92" s="25" t="str">
        <f>IF(ISBLANK(LitRev!C92),".",LitRev!C92)</f>
        <v>.</v>
      </c>
      <c r="D92" s="25" t="str">
        <f>IF(ISBLANK(LitRev!D92),".",LitRev!D92)</f>
        <v>.</v>
      </c>
      <c r="E92" s="25" t="str">
        <f>IF(ISBLANK(LitRev!E92),".",LitRev!E92)</f>
        <v>.</v>
      </c>
      <c r="F92" s="25" t="str">
        <f>IF(ISBLANK(LitRev!F92),".",LitRev!F92)</f>
        <v>.</v>
      </c>
      <c r="G92" s="25" t="str">
        <f>IF(ISBLANK(LitRev!G92),".",LitRev!G92)</f>
        <v>.</v>
      </c>
      <c r="H92" s="25" t="str">
        <f>IF(ISBLANK(LitRev!H92),".",LitRev!H92)</f>
        <v>.</v>
      </c>
      <c r="I92" s="25" t="str">
        <f>IF(ISBLANK(LitRev!I92),".",LitRev!I92)</f>
        <v>.</v>
      </c>
      <c r="J92" s="25" t="str">
        <f>IF(ISBLANK(LitRev!J92),".",LitRev!J92)</f>
        <v>.</v>
      </c>
      <c r="K92" s="25" t="str">
        <f>IF(ISBLANK(LitRev!K92),".",LitRev!K92)</f>
        <v>.</v>
      </c>
      <c r="L92" s="25" t="str">
        <f>IF(ISBLANK(LitRev!L92),".",LitRev!L92)</f>
        <v>.</v>
      </c>
      <c r="M92" s="25" t="str">
        <f>IF(ISBLANK(LitRev!M92),".",LitRev!M92)</f>
        <v>.</v>
      </c>
      <c r="N92" s="25" t="str">
        <f>IF(ISBLANK(LitRev!N92),".",LitRev!N92)</f>
        <v>.</v>
      </c>
      <c r="O92" s="25" t="str">
        <f>IF(ISBLANK(LitRev!O92),".",LitRev!O92)</f>
        <v>.</v>
      </c>
      <c r="P92" s="25" t="str">
        <f>IF(ISBLANK(LitRev!P92),".",LitRev!P92)</f>
        <v>.</v>
      </c>
      <c r="Q92" s="25" t="str">
        <f>IF(ISBLANK(LitRev!Q92),".",LitRev!Q92)</f>
        <v>.</v>
      </c>
      <c r="R92" s="25" t="str">
        <f>IF(ISBLANK(LitRev!R92),".",LitRev!R92)</f>
        <v>.</v>
      </c>
      <c r="S92" s="25" t="str">
        <f>IF(ISBLANK(LitRev!S92),".",LitRev!S92)</f>
        <v>.</v>
      </c>
      <c r="T92" s="25" t="str">
        <f>IF(ISBLANK(LitRev!T92),".",LitRev!T92)</f>
        <v>.</v>
      </c>
      <c r="U92" s="25" t="str">
        <f>IF(ISBLANK(LitRev!U92),".",LitRev!U92)</f>
        <v>.</v>
      </c>
      <c r="V92" s="25" t="str">
        <f>IF(ISBLANK(LitRev!V92),".",LitRev!V92)</f>
        <v>.</v>
      </c>
      <c r="W92" s="25" t="str">
        <f>IF(ISBLANK(LitRev!W92),".",LitRev!W92)</f>
        <v>.</v>
      </c>
      <c r="X92" s="25" t="str">
        <f>IF(ISBLANK(LitRev!X92),".",LitRev!X92)</f>
        <v>.</v>
      </c>
      <c r="Y92" s="25" t="str">
        <f>IF(ISBLANK(LitRev!Y92),".",LitRev!Y92)</f>
        <v>.</v>
      </c>
      <c r="Z92" s="25" t="str">
        <f>IF(ISBLANK(LitRev!Z92),".",LitRev!Z92)</f>
        <v>.</v>
      </c>
      <c r="AA92" s="25" t="str">
        <f>IF(ISBLANK(LitRev!AA92),".",LitRev!AA92)</f>
        <v>.</v>
      </c>
      <c r="AB92" s="25" t="str">
        <f>IF(ISBLANK(LitRev!AB92),".",LitRev!AB92)</f>
        <v>.</v>
      </c>
      <c r="AC92" s="25" t="str">
        <f>IF(ISBLANK(LitRev!AC92),".",LitRev!AC92)</f>
        <v>.</v>
      </c>
      <c r="AD92" s="25" t="str">
        <f>IF(ISBLANK(LitRev!AD92),".",LitRev!AD92)</f>
        <v>.</v>
      </c>
      <c r="AE92" s="25" t="str">
        <f>IF(ISBLANK(LitRev!AE92),".",LitRev!AE92)</f>
        <v>.</v>
      </c>
      <c r="AF92" s="25" t="str">
        <f>IF(ISBLANK(LitRev!AF92),".",LitRev!AF92)</f>
        <v>.</v>
      </c>
      <c r="AG92" s="25" t="str">
        <f>IF(ISBLANK(LitRev!AG92),".",LitRev!AG92)</f>
        <v>.</v>
      </c>
      <c r="AH92" s="25" t="str">
        <f>IF(ISBLANK(LitRev!AH92),".",LitRev!AH92)</f>
        <v>.</v>
      </c>
      <c r="AI92" s="25" t="str">
        <f>IF(ISBLANK(LitRev!AI92),".",LitRev!AI92)</f>
        <v>.</v>
      </c>
      <c r="AJ92" s="25" t="str">
        <f>IF(ISBLANK(LitRev!AJ92),".",LitRev!AJ92)</f>
        <v>.</v>
      </c>
      <c r="AK92" s="25" t="str">
        <f>IF(ISBLANK(LitRev!AK92),".",LitRev!AK92)</f>
        <v>.</v>
      </c>
      <c r="AL92" s="25" t="str">
        <f>IF(ISBLANK(LitRev!AL92),".",LitRev!AL92)</f>
        <v>.</v>
      </c>
      <c r="AM92" s="25" t="str">
        <f>IF(ISBLANK(LitRev!AM92),".",LitRev!AM92)</f>
        <v>.</v>
      </c>
      <c r="AN92" s="25" t="str">
        <f>IF(ISBLANK(LitRev!AN92),".",LitRev!AN92)</f>
        <v>.</v>
      </c>
      <c r="AO92" s="25" t="str">
        <f>IF(ISBLANK(LitRev!AO92),".",LitRev!AO92)</f>
        <v>.</v>
      </c>
      <c r="AP92" s="25" t="str">
        <f>IF(ISBLANK(LitRev!AP92),".",LitRev!AP92)</f>
        <v>.</v>
      </c>
      <c r="AQ92" s="25" t="str">
        <f>IF(ISBLANK(LitRev!AQ92),".",LitRev!AQ92)</f>
        <v>.</v>
      </c>
      <c r="AR92" s="25" t="str">
        <f>IF(ISBLANK(LitRev!AR92),".",LitRev!AR92)</f>
        <v>.</v>
      </c>
      <c r="AS92" s="25" t="str">
        <f>IF(ISBLANK(LitRev!AS92),".",LitRev!AS92)</f>
        <v>.</v>
      </c>
      <c r="AT92" s="25" t="str">
        <f>IF(ISBLANK(LitRev!AT92),".",LitRev!AT92)</f>
        <v>.</v>
      </c>
      <c r="AU92" s="25" t="str">
        <f>IF(ISBLANK(LitRev!AU92),".",LitRev!AU92)</f>
        <v>.</v>
      </c>
      <c r="AV92" s="25" t="str">
        <f>IF(ISBLANK(LitRev!AV92),".",LitRev!AV92)</f>
        <v>.</v>
      </c>
      <c r="AW92" s="25" t="str">
        <f>IF(ISBLANK(LitRev!AW92),".",LitRev!AW92)</f>
        <v>.</v>
      </c>
      <c r="AX92" s="25" t="str">
        <f>IF(ISBLANK(LitRev!AX92),".",LitRev!AX92)</f>
        <v>.</v>
      </c>
      <c r="AY92" s="25" t="str">
        <f>IF(ISBLANK(LitRev!AY92),".",LitRev!AY92)</f>
        <v>.</v>
      </c>
      <c r="AZ92" s="25" t="str">
        <f>IF(ISBLANK(LitRev!AZ92),".",LitRev!AZ92)</f>
        <v>.</v>
      </c>
      <c r="BA92" s="25" t="str">
        <f>IF(ISBLANK(LitRev!BA92),".",LitRev!BA92)</f>
        <v>.</v>
      </c>
      <c r="BB92" s="25" t="str">
        <f>IF(ISBLANK(LitRev!BB92),".",LitRev!BB92)</f>
        <v>.</v>
      </c>
      <c r="BC92" s="25" t="str">
        <f>IF(ISBLANK(LitRev!BC92),".",LitRev!BC92)</f>
        <v>.</v>
      </c>
      <c r="BD92" s="25" t="str">
        <f>IF(ISBLANK(LitRev!BD92),".",LitRev!BD92)</f>
        <v>.</v>
      </c>
      <c r="BE92" s="25" t="str">
        <f>IF(ISBLANK(LitRev!BE92),".",LitRev!BE92)</f>
        <v>.</v>
      </c>
      <c r="BF92" s="25" t="str">
        <f>IF(ISBLANK(LitRev!BF92),".",LitRev!BF92)</f>
        <v>.</v>
      </c>
      <c r="BG92" s="25" t="str">
        <f>IF(ISBLANK(LitRev!BG92),".",LitRev!BG92)</f>
        <v>.</v>
      </c>
      <c r="BH92" s="25" t="str">
        <f>IF(ISBLANK(LitRev!BH92),".",LitRev!BH92)</f>
        <v>.</v>
      </c>
      <c r="BI92" s="25" t="str">
        <f>IF(ISBLANK(LitRev!BI92),".",LitRev!BI92)</f>
        <v>.</v>
      </c>
      <c r="BJ92" s="25" t="str">
        <f>IF(ISBLANK(LitRev!BJ92),".",LitRev!BJ92)</f>
        <v>.</v>
      </c>
      <c r="BK92" s="25" t="str">
        <f>IF(ISBLANK(LitRev!BK92),".",LitRev!BK92)</f>
        <v>.</v>
      </c>
      <c r="BL92" s="25" t="str">
        <f>IF(ISBLANK(LitRev!BL92),".",LitRev!BL92)</f>
        <v>.</v>
      </c>
      <c r="BM92" s="25" t="str">
        <f>IF(ISBLANK(LitRev!BM92),".",LitRev!BM92)</f>
        <v>.</v>
      </c>
      <c r="BN92" s="25" t="str">
        <f>IF(ISBLANK(LitRev!BN92),".",LitRev!BN92)</f>
        <v>.</v>
      </c>
      <c r="BO92" s="25" t="str">
        <f>IF(ISBLANK(LitRev!BO92),".",LitRev!BO92)</f>
        <v>.</v>
      </c>
      <c r="BP92" s="25" t="str">
        <f>IF(ISBLANK(LitRev!BP92),".",LitRev!BP92)</f>
        <v>.</v>
      </c>
      <c r="BQ92" s="25" t="str">
        <f>IF(ISBLANK(LitRev!BQ92),".",LitRev!BQ92)</f>
        <v>.</v>
      </c>
      <c r="BR92" s="25" t="str">
        <f>IF(ISBLANK(LitRev!BR92),".",LitRev!BR92)</f>
        <v>.</v>
      </c>
      <c r="BS92" s="25" t="str">
        <f>IF(ISBLANK(LitRev!BS92),".",LitRev!BS92)</f>
        <v>.</v>
      </c>
      <c r="BT92" s="25" t="str">
        <f>IF(ISBLANK(LitRev!BT92),".",LitRev!BT92)</f>
        <v>.</v>
      </c>
      <c r="BU92" s="25" t="str">
        <f>IF(ISBLANK(LitRev!BU92),".",LitRev!BU92)</f>
        <v>.</v>
      </c>
      <c r="BV92" s="25" t="str">
        <f>IF(ISBLANK(LitRev!BV92),".",LitRev!BV92)</f>
        <v>.</v>
      </c>
      <c r="BW92" s="25" t="str">
        <f>IF(ISBLANK(LitRev!BW92),".",LitRev!BW92)</f>
        <v>.</v>
      </c>
      <c r="BX92" s="25" t="str">
        <f>IF(ISBLANK(LitRev!BX92),".",LitRev!BX92)</f>
        <v>.</v>
      </c>
      <c r="BY92" s="25" t="str">
        <f>IF(ISBLANK(LitRev!BY92),".",LitRev!BY92)</f>
        <v>.</v>
      </c>
      <c r="BZ92" s="25" t="str">
        <f>IF(ISBLANK(LitRev!BZ92),".",LitRev!BZ92)</f>
        <v>.</v>
      </c>
      <c r="CA92" s="25" t="str">
        <f>IF(ISBLANK(LitRev!CA92),".",LitRev!CA92)</f>
        <v>.</v>
      </c>
      <c r="CB92" s="25" t="str">
        <f>IF(ISBLANK(LitRev!CB92),".",LitRev!CB92)</f>
        <v>.</v>
      </c>
      <c r="CC92" s="25" t="str">
        <f>IF(ISBLANK(LitRev!CC92),".",LitRev!CC92)</f>
        <v>.</v>
      </c>
      <c r="CD92" s="25" t="str">
        <f>IF(ISBLANK(LitRev!CD92),".",LitRev!CD92)</f>
        <v>.</v>
      </c>
      <c r="CE92" s="25" t="str">
        <f>IF(ISBLANK(LitRev!CE92),".",LitRev!CE92)</f>
        <v>.</v>
      </c>
      <c r="CF92" s="25" t="str">
        <f>IF(ISBLANK(LitRev!CF92),".",LitRev!CF92)</f>
        <v>.</v>
      </c>
      <c r="CG92" s="25" t="str">
        <f>IF(ISBLANK(LitRev!CG92),".",LitRev!CG92)</f>
        <v>.</v>
      </c>
      <c r="CH92" s="25" t="str">
        <f>IF(ISBLANK(LitRev!CH92),".",LitRev!CH92)</f>
        <v>.</v>
      </c>
      <c r="CI92" s="25" t="str">
        <f>IF(ISBLANK(LitRev!CI92),".",LitRev!CI92)</f>
        <v>.</v>
      </c>
      <c r="CJ92" s="25" t="str">
        <f>IF(ISBLANK(LitRev!CJ92),".",LitRev!CJ92)</f>
        <v>.</v>
      </c>
      <c r="CK92" s="25" t="str">
        <f>IF(ISBLANK(LitRev!CK92),".",LitRev!CK92)</f>
        <v>.</v>
      </c>
      <c r="CL92" s="25" t="str">
        <f>IF(ISBLANK(LitRev!CL92),".",LitRev!CL92)</f>
        <v>.</v>
      </c>
      <c r="CM92" s="25" t="str">
        <f>IF(ISBLANK(LitRev!CM92),".",LitRev!CM92)</f>
        <v>.</v>
      </c>
      <c r="CN92" s="25" t="str">
        <f>IF(ISBLANK(LitRev!CN92),".",LitRev!CN92)</f>
        <v>.</v>
      </c>
      <c r="CO92" s="25" t="str">
        <f>IF(ISBLANK(LitRev!CO92),".",LitRev!CO92)</f>
        <v>.</v>
      </c>
      <c r="CP92" s="25" t="str">
        <f>IF(ISBLANK(LitRev!CP92),".",LitRev!CP92)</f>
        <v>.</v>
      </c>
      <c r="CQ92" s="25">
        <f>IF(ISBLANK(LitRev!CQ92),".",LitRev!CQ92)</f>
        <v>1</v>
      </c>
      <c r="CR92" s="25" t="str">
        <f>IF(ISBLANK(LitRev!CR92),".",LitRev!CR92)</f>
        <v>.</v>
      </c>
      <c r="CS92" s="25" t="str">
        <f>IF(ISBLANK(LitRev!CS92),".",LitRev!CS92)</f>
        <v>.</v>
      </c>
      <c r="CT92" s="25" t="str">
        <f>IF(ISBLANK(LitRev!CT92),".",LitRev!CT92)</f>
        <v>.</v>
      </c>
      <c r="CU92" s="25" t="str">
        <f>IF(ISBLANK(LitRev!CU92),".",LitRev!CU92)</f>
        <v>.</v>
      </c>
      <c r="CV92" s="25" t="str">
        <f>IF(ISBLANK(LitRev!CV92),".",LitRev!CV92)</f>
        <v>.</v>
      </c>
      <c r="CW92" s="25" t="str">
        <f>IF(ISBLANK(LitRev!CW92),".",LitRev!CW92)</f>
        <v>.</v>
      </c>
      <c r="CX92" s="25" t="str">
        <f>IF(ISBLANK(LitRev!CX92),".",LitRev!CX92)</f>
        <v>.</v>
      </c>
      <c r="CY92" s="25" t="str">
        <f>IF(ISBLANK(LitRev!CY92),".",LitRev!CY92)</f>
        <v>.</v>
      </c>
      <c r="CZ92" s="25" t="str">
        <f>IF(ISBLANK(LitRev!CZ92),".",LitRev!CZ92)</f>
        <v>.</v>
      </c>
      <c r="DA92" s="25" t="str">
        <f>IF(ISBLANK(LitRev!DA92),".",LitRev!DA92)</f>
        <v>.</v>
      </c>
      <c r="DB92" s="25" t="str">
        <f>IF(ISBLANK(LitRev!DB92),".",LitRev!DB92)</f>
        <v>.</v>
      </c>
      <c r="DC92" s="25" t="str">
        <f>IF(ISBLANK(LitRev!DC92),".",LitRev!DC92)</f>
        <v>.</v>
      </c>
      <c r="DD92" s="25" t="str">
        <f>IF(ISBLANK(LitRev!DD92),".",LitRev!DD92)</f>
        <v>.</v>
      </c>
      <c r="DE92" s="25" t="str">
        <f>IF(ISBLANK(LitRev!DE92),".",LitRev!DE92)</f>
        <v>.</v>
      </c>
      <c r="DF92" s="25" t="str">
        <f>IF(ISBLANK(LitRev!DF92),".",LitRev!DF92)</f>
        <v>.</v>
      </c>
      <c r="DG92" s="25" t="str">
        <f>IF(ISBLANK(LitRev!DG92),".",LitRev!DG92)</f>
        <v>.</v>
      </c>
      <c r="DH92" s="25" t="str">
        <f>IF(ISBLANK(LitRev!DH92),".",LitRev!DH92)</f>
        <v>.</v>
      </c>
      <c r="DI92" s="25" t="str">
        <f>IF(ISBLANK(LitRev!DI92),".",LitRev!DI92)</f>
        <v>.</v>
      </c>
      <c r="DJ92" s="25" t="str">
        <f>IF(ISBLANK(LitRev!DJ92),".",LitRev!DJ92)</f>
        <v>.</v>
      </c>
      <c r="DK92" s="25" t="str">
        <f>IF(ISBLANK(LitRev!DK92),".",LitRev!DK92)</f>
        <v>.</v>
      </c>
      <c r="DL92" s="25" t="str">
        <f>IF(ISBLANK(LitRev!DL92),".",LitRev!DL92)</f>
        <v>.</v>
      </c>
      <c r="DM92" s="25" t="str">
        <f>IF(ISBLANK(LitRev!DM92),".",LitRev!DM92)</f>
        <v>.</v>
      </c>
      <c r="DN92" s="25" t="str">
        <f>IF(ISBLANK(LitRev!DN92),".",LitRev!DN92)</f>
        <v>.</v>
      </c>
      <c r="DO92" s="25" t="str">
        <f>IF(ISBLANK(LitRev!DO92),".",LitRev!DO92)</f>
        <v>.</v>
      </c>
      <c r="DP92" s="25" t="str">
        <f>IF(ISBLANK(LitRev!DP92),".",LitRev!DP92)</f>
        <v>.</v>
      </c>
      <c r="DQ92" s="25" t="str">
        <f>IF(ISBLANK(LitRev!DQ92),".",LitRev!DQ92)</f>
        <v>.</v>
      </c>
      <c r="DR92" s="25" t="str">
        <f>IF(ISBLANK(LitRev!DR92),".",LitRev!DR92)</f>
        <v>.</v>
      </c>
      <c r="DS92" s="25" t="str">
        <f>IF(ISBLANK(LitRev!DS92),".",LitRev!DS92)</f>
        <v>.</v>
      </c>
      <c r="DT92" s="25" t="str">
        <f>IF(ISBLANK(LitRev!DT92),".",LitRev!DT92)</f>
        <v>.</v>
      </c>
      <c r="DU92" s="25" t="str">
        <f>IF(ISBLANK(LitRev!DU92),".",LitRev!DU92)</f>
        <v>.</v>
      </c>
      <c r="DV92" s="25" t="str">
        <f>IF(ISBLANK(LitRev!DV92),".",LitRev!DV92)</f>
        <v>.</v>
      </c>
      <c r="DW92" s="25" t="str">
        <f>IF(ISBLANK(LitRev!DW92),".",LitRev!DW92)</f>
        <v>.</v>
      </c>
      <c r="DX92" s="25" t="str">
        <f>IF(ISBLANK(LitRev!DX92),".",LitRev!DX92)</f>
        <v>.</v>
      </c>
      <c r="DY92" s="25" t="str">
        <f>IF(ISBLANK(LitRev!DY92),".",LitRev!DY92)</f>
        <v>.</v>
      </c>
      <c r="DZ92" s="25" t="str">
        <f>IF(ISBLANK(LitRev!DZ92),".",LitRev!DZ92)</f>
        <v>.</v>
      </c>
      <c r="EA92" s="25" t="str">
        <f>IF(ISBLANK(LitRev!EA92),".",LitRev!EA92)</f>
        <v>.</v>
      </c>
      <c r="EB92" s="25" t="str">
        <f>IF(ISBLANK(LitRev!EB92),".",LitRev!EB92)</f>
        <v>.</v>
      </c>
      <c r="EC92" s="25" t="str">
        <f>IF(ISBLANK(LitRev!EC92),".",LitRev!EC92)</f>
        <v>.</v>
      </c>
      <c r="ED92" s="25" t="str">
        <f>IF(ISBLANK(LitRev!ED92),".",LitRev!ED92)</f>
        <v>.</v>
      </c>
      <c r="EE92" s="25" t="str">
        <f>IF(ISBLANK(LitRev!EE92),".",LitRev!EE92)</f>
        <v>.</v>
      </c>
      <c r="EF92" s="25" t="str">
        <f>IF(ISBLANK(LitRev!EF92),".",LitRev!EF92)</f>
        <v>.</v>
      </c>
      <c r="EG92" s="25" t="str">
        <f>IF(ISBLANK(LitRev!EG92),".",LitRev!EG92)</f>
        <v>.</v>
      </c>
      <c r="EH92" s="25" t="str">
        <f>IF(ISBLANK(LitRev!EH92),".",LitRev!EH92)</f>
        <v>.</v>
      </c>
      <c r="EI92" s="25" t="str">
        <f>IF(ISBLANK(LitRev!EI92),".",LitRev!EI92)</f>
        <v>.</v>
      </c>
      <c r="EJ92" s="25" t="str">
        <f>IF(ISBLANK(LitRev!EJ92),".",LitRev!EJ92)</f>
        <v>.</v>
      </c>
      <c r="EK92" s="25" t="str">
        <f>IF(ISBLANK(LitRev!EK92),".",LitRev!EK92)</f>
        <v>.</v>
      </c>
      <c r="EL92" s="25" t="str">
        <f>IF(ISBLANK(LitRev!EL92),".",LitRev!EL92)</f>
        <v>.</v>
      </c>
      <c r="EM92" s="25" t="str">
        <f>IF(ISBLANK(LitRev!EM92),".",LitRev!EM92)</f>
        <v>.</v>
      </c>
      <c r="EN92" s="25" t="str">
        <f>IF(ISBLANK(LitRev!EN92),".",LitRev!EN92)</f>
        <v>.</v>
      </c>
      <c r="EO92" s="25" t="str">
        <f>IF(ISBLANK(LitRev!EO92),".",LitRev!EO92)</f>
        <v>.</v>
      </c>
      <c r="EP92" s="25" t="str">
        <f>IF(ISBLANK(LitRev!EP92),".",LitRev!EP92)</f>
        <v>.</v>
      </c>
      <c r="EQ92" s="25" t="str">
        <f>IF(ISBLANK(LitRev!EQ92),".",LitRev!EQ92)</f>
        <v>.</v>
      </c>
      <c r="ER92" s="25" t="str">
        <f>IF(ISBLANK(LitRev!ER92),".",LitRev!ER92)</f>
        <v>.</v>
      </c>
      <c r="ES92" s="25" t="str">
        <f>IF(ISBLANK(LitRev!ES92),".",LitRev!ES92)</f>
        <v>.</v>
      </c>
      <c r="ET92" s="25" t="str">
        <f>IF(ISBLANK(LitRev!ET92),".",LitRev!ET92)</f>
        <v>.</v>
      </c>
      <c r="EU92" s="25" t="str">
        <f>IF(ISBLANK(LitRev!EU92),".",LitRev!EU92)</f>
        <v>.</v>
      </c>
      <c r="EV92" s="25" t="str">
        <f>IF(ISBLANK(LitRev!EV92),".",LitRev!EV92)</f>
        <v>.</v>
      </c>
      <c r="EW92" s="25" t="str">
        <f>IF(ISBLANK(LitRev!EW92),".",LitRev!EW92)</f>
        <v>.</v>
      </c>
      <c r="EX92" s="25" t="str">
        <f>IF(ISBLANK(LitRev!EX92),".",LitRev!EX92)</f>
        <v>.</v>
      </c>
      <c r="EY92" s="25" t="str">
        <f>IF(ISBLANK(LitRev!EY92),".",LitRev!EY92)</f>
        <v>.</v>
      </c>
      <c r="EZ92" s="25" t="str">
        <f>IF(ISBLANK(LitRev!EZ92),".",LitRev!EZ92)</f>
        <v>.</v>
      </c>
      <c r="FA92" s="25" t="str">
        <f>IF(ISBLANK(LitRev!FA92),".",LitRev!FA92)</f>
        <v>.</v>
      </c>
      <c r="FB92" s="25" t="str">
        <f>IF(ISBLANK(LitRev!FB92),".",LitRev!FB92)</f>
        <v>.</v>
      </c>
      <c r="FC92" s="25" t="str">
        <f>IF(ISBLANK(LitRev!FC92),".",LitRev!FC92)</f>
        <v>.</v>
      </c>
      <c r="FD92" s="25" t="str">
        <f>IF(ISBLANK(LitRev!FD92),".",LitRev!FD92)</f>
        <v>.</v>
      </c>
      <c r="FE92" s="25" t="str">
        <f>IF(ISBLANK(LitRev!FE92),".",LitRev!FE92)</f>
        <v>.</v>
      </c>
      <c r="FF92" s="25" t="str">
        <f>IF(ISBLANK(LitRev!FF92),".",LitRev!FF92)</f>
        <v>.</v>
      </c>
      <c r="FG92" s="25" t="str">
        <f>IF(ISBLANK(LitRev!FG92),".",LitRev!FG92)</f>
        <v>.</v>
      </c>
      <c r="FH92" s="25" t="str">
        <f>IF(ISBLANK(LitRev!FH92),".",LitRev!FH92)</f>
        <v>.</v>
      </c>
      <c r="FI92" s="25" t="str">
        <f>IF(ISBLANK(LitRev!FI92),".",LitRev!FI92)</f>
        <v>.</v>
      </c>
      <c r="FJ92" s="25" t="str">
        <f>IF(ISBLANK(LitRev!FJ92),".",LitRev!FJ92)</f>
        <v>.</v>
      </c>
      <c r="FK92" s="25" t="str">
        <f>IF(ISBLANK(LitRev!FK92),".",LitRev!FK92)</f>
        <v>.</v>
      </c>
      <c r="FL92" s="25" t="str">
        <f>IF(ISBLANK(LitRev!FL92),".",LitRev!FL92)</f>
        <v>.</v>
      </c>
      <c r="FM92" s="25" t="str">
        <f>IF(ISBLANK(LitRev!FM92),".",LitRev!FM92)</f>
        <v>.</v>
      </c>
      <c r="FN92" s="25" t="str">
        <f>IF(ISBLANK(LitRev!FN92),".",LitRev!FN92)</f>
        <v>.</v>
      </c>
      <c r="FO92" s="25" t="str">
        <f>IF(ISBLANK(LitRev!FO92),".",LitRev!FO92)</f>
        <v>.</v>
      </c>
      <c r="FP92" s="25" t="str">
        <f>IF(ISBLANK(LitRev!FP92),".",LitRev!FP92)</f>
        <v>.</v>
      </c>
      <c r="FQ92" s="25" t="str">
        <f>IF(ISBLANK(LitRev!FQ92),".",LitRev!FQ92)</f>
        <v>.</v>
      </c>
      <c r="FR92" s="25" t="str">
        <f>IF(ISBLANK(LitRev!FR92),".",LitRev!FR92)</f>
        <v>.</v>
      </c>
      <c r="FS92" s="25" t="str">
        <f>IF(ISBLANK(LitRev!FS92),".",LitRev!FS92)</f>
        <v>.</v>
      </c>
      <c r="FT92" s="25" t="str">
        <f>IF(ISBLANK(LitRev!FT92),".",LitRev!FT92)</f>
        <v>.</v>
      </c>
      <c r="FU92" s="25" t="str">
        <f>IF(ISBLANK(LitRev!FU92),".",LitRev!FU92)</f>
        <v>.</v>
      </c>
      <c r="FV92" s="25" t="str">
        <f>IF(ISBLANK(LitRev!FV92),".",LitRev!FV92)</f>
        <v>.</v>
      </c>
      <c r="FW92" s="25" t="str">
        <f>IF(ISBLANK(LitRev!FW92),".",LitRev!FW92)</f>
        <v>.</v>
      </c>
      <c r="FX92" s="25" t="str">
        <f>IF(ISBLANK(LitRev!FX92),".",LitRev!FX92)</f>
        <v>.</v>
      </c>
      <c r="FY92" s="25" t="str">
        <f>IF(ISBLANK(LitRev!FY92),".",LitRev!FY92)</f>
        <v>.</v>
      </c>
      <c r="FZ92" s="25" t="str">
        <f>IF(ISBLANK(LitRev!FZ92),".",LitRev!FZ92)</f>
        <v>.</v>
      </c>
      <c r="GA92" s="25" t="str">
        <f>IF(ISBLANK(LitRev!GA92),".",LitRev!GA92)</f>
        <v>.</v>
      </c>
      <c r="GB92" s="25" t="str">
        <f>IF(ISBLANK(LitRev!GB92),".",LitRev!GB92)</f>
        <v>.</v>
      </c>
      <c r="GC92" s="25" t="str">
        <f>IF(ISBLANK(LitRev!GC92),".",LitRev!GC92)</f>
        <v>.</v>
      </c>
      <c r="GD92" s="25" t="str">
        <f>IF(ISBLANK(LitRev!GD92),".",LitRev!GD92)</f>
        <v>.</v>
      </c>
      <c r="GE92" s="25" t="str">
        <f>IF(ISBLANK(LitRev!GE92),".",LitRev!GE92)</f>
        <v>.</v>
      </c>
      <c r="GF92" s="25" t="str">
        <f>IF(ISBLANK(LitRev!GF92),".",LitRev!GF92)</f>
        <v>.</v>
      </c>
      <c r="GG92" s="25" t="str">
        <f>IF(ISBLANK(LitRev!GG92),".",LitRev!GG92)</f>
        <v>.</v>
      </c>
      <c r="GH92" s="25" t="str">
        <f>IF(ISBLANK(LitRev!GH92),".",LitRev!GH92)</f>
        <v>.</v>
      </c>
      <c r="GI92" s="25" t="str">
        <f>IF(ISBLANK(LitRev!GI92),".",LitRev!GI92)</f>
        <v>.</v>
      </c>
      <c r="GJ92" s="25" t="str">
        <f>IF(ISBLANK(LitRev!GJ92),".",LitRev!GJ92)</f>
        <v>.</v>
      </c>
      <c r="GK92" s="25" t="str">
        <f>IF(ISBLANK(LitRev!GK92),".",LitRev!GK92)</f>
        <v>.</v>
      </c>
      <c r="GL92" s="25" t="str">
        <f>IF(ISBLANK(LitRev!GL92),".",LitRev!GL92)</f>
        <v>.</v>
      </c>
      <c r="GM92" s="25" t="str">
        <f>IF(ISBLANK(LitRev!GM92),".",LitRev!GM92)</f>
        <v>.</v>
      </c>
      <c r="GN92" s="25" t="str">
        <f>IF(ISBLANK(LitRev!GN92),".",LitRev!GN92)</f>
        <v>.</v>
      </c>
      <c r="GO92" s="25" t="str">
        <f>IF(ISBLANK(LitRev!GO92),".",LitRev!GO92)</f>
        <v>.</v>
      </c>
      <c r="GP92" s="25" t="str">
        <f>IF(ISBLANK(LitRev!GP92),".",LitRev!GP92)</f>
        <v>.</v>
      </c>
      <c r="GQ92" s="25" t="str">
        <f>IF(ISBLANK(LitRev!GQ92),".",LitRev!GQ92)</f>
        <v>.</v>
      </c>
      <c r="GR92" s="25" t="str">
        <f>IF(ISBLANK(LitRev!GR92),".",LitRev!GR92)</f>
        <v>.</v>
      </c>
      <c r="GS92" s="25" t="str">
        <f>IF(ISBLANK(LitRev!GS92),".",LitRev!GS92)</f>
        <v>.</v>
      </c>
      <c r="GT92" s="25" t="str">
        <f>IF(ISBLANK(LitRev!GT92),".",LitRev!GT92)</f>
        <v>.</v>
      </c>
      <c r="GU92" s="25" t="str">
        <f>IF(ISBLANK(LitRev!GU92),".",LitRev!GU92)</f>
        <v>.</v>
      </c>
      <c r="GV92" s="25" t="str">
        <f>IF(ISBLANK(LitRev!GV92),".",LitRev!GV92)</f>
        <v>.</v>
      </c>
      <c r="GW92" s="25" t="str">
        <f>IF(ISBLANK(LitRev!GW92),".",LitRev!GW92)</f>
        <v>.</v>
      </c>
      <c r="GX92" s="25" t="str">
        <f>IF(ISBLANK(LitRev!GX92),".",LitRev!GX92)</f>
        <v>.</v>
      </c>
      <c r="GY92" s="25" t="str">
        <f>IF(ISBLANK(LitRev!GY92),".",LitRev!GY92)</f>
        <v>.</v>
      </c>
      <c r="GZ92" s="25" t="str">
        <f>IF(ISBLANK(LitRev!GZ92),".",LitRev!GZ92)</f>
        <v>.</v>
      </c>
      <c r="HA92" s="25" t="str">
        <f>IF(ISBLANK(LitRev!HA92),".",LitRev!HA92)</f>
        <v>.</v>
      </c>
      <c r="HB92" s="25" t="str">
        <f>IF(ISBLANK(LitRev!HB92),".",LitRev!HB92)</f>
        <v>.</v>
      </c>
      <c r="HC92" s="25" t="str">
        <f>IF(ISBLANK(LitRev!HC92),".",LitRev!HC92)</f>
        <v>.</v>
      </c>
      <c r="HD92" s="25" t="str">
        <f>IF(ISBLANK(LitRev!HD92),".",LitRev!HD92)</f>
        <v>.</v>
      </c>
      <c r="HE92" s="25" t="str">
        <f>IF(ISBLANK(LitRev!HE92),".",LitRev!HE92)</f>
        <v>.</v>
      </c>
      <c r="HF92" s="25" t="str">
        <f>IF(ISBLANK(LitRev!HF92),".",LitRev!HF92)</f>
        <v>.</v>
      </c>
      <c r="HG92" s="25" t="str">
        <f>IF(ISBLANK(LitRev!HG92),".",LitRev!HG92)</f>
        <v>.</v>
      </c>
      <c r="HH92" s="25" t="str">
        <f>IF(ISBLANK(LitRev!HH92),".",LitRev!HH92)</f>
        <v>.</v>
      </c>
      <c r="HI92" s="25" t="str">
        <f>IF(ISBLANK(LitRev!HI92),".",LitRev!HI92)</f>
        <v>.</v>
      </c>
      <c r="HJ92" s="25" t="str">
        <f>IF(ISBLANK(LitRev!HJ92),".",LitRev!HJ92)</f>
        <v>.</v>
      </c>
      <c r="HK92" s="25" t="str">
        <f>IF(ISBLANK(LitRev!HK92),".",LitRev!HK92)</f>
        <v>.</v>
      </c>
      <c r="HL92" s="25" t="str">
        <f>IF(ISBLANK(LitRev!HL92),".",LitRev!HL92)</f>
        <v>.</v>
      </c>
      <c r="HM92" s="25" t="str">
        <f>IF(ISBLANK(LitRev!HM92),".",LitRev!HM92)</f>
        <v>.</v>
      </c>
      <c r="HN92" s="25" t="str">
        <f>IF(ISBLANK(LitRev!HN92),".",LitRev!HN92)</f>
        <v>.</v>
      </c>
      <c r="HO92" s="25" t="str">
        <f>IF(ISBLANK(LitRev!HO92),".",LitRev!HO92)</f>
        <v>.</v>
      </c>
      <c r="HP92" s="25" t="str">
        <f>IF(ISBLANK(LitRev!HP92),".",LitRev!HP92)</f>
        <v>.</v>
      </c>
      <c r="HQ92" s="25" t="str">
        <f>IF(ISBLANK(LitRev!HQ92),".",LitRev!HQ92)</f>
        <v>.</v>
      </c>
      <c r="HR92" s="25" t="str">
        <f>IF(ISBLANK(LitRev!HR92),".",LitRev!HR92)</f>
        <v>.</v>
      </c>
      <c r="HS92" s="25" t="str">
        <f>IF(ISBLANK(LitRev!HS92),".",LitRev!HS92)</f>
        <v>.</v>
      </c>
      <c r="HT92" s="25" t="str">
        <f>IF(ISBLANK(LitRev!HT92),".",LitRev!HT92)</f>
        <v>.</v>
      </c>
      <c r="HU92" s="25" t="str">
        <f>IF(ISBLANK(LitRev!HU92),".",LitRev!HU92)</f>
        <v>.</v>
      </c>
      <c r="HV92" s="25" t="str">
        <f>IF(ISBLANK(LitRev!HV92),".",LitRev!HV92)</f>
        <v>.</v>
      </c>
      <c r="HW92" s="25" t="str">
        <f>IF(ISBLANK(LitRev!HW92),".",LitRev!HW92)</f>
        <v>.</v>
      </c>
      <c r="HX92" s="25" t="str">
        <f>IF(ISBLANK(LitRev!HX92),".",LitRev!HX92)</f>
        <v>.</v>
      </c>
      <c r="HY92" s="25" t="str">
        <f>IF(ISBLANK(LitRev!HY92),".",LitRev!HY92)</f>
        <v>.</v>
      </c>
      <c r="HZ92" s="25" t="str">
        <f>IF(ISBLANK(LitRev!HZ92),".",LitRev!HZ92)</f>
        <v>.</v>
      </c>
      <c r="IA92" s="25" t="str">
        <f>IF(ISBLANK(LitRev!IA92),".",LitRev!IA92)</f>
        <v>.</v>
      </c>
      <c r="IB92" s="25" t="str">
        <f>IF(ISBLANK(LitRev!IB92),".",LitRev!IB92)</f>
        <v>.</v>
      </c>
      <c r="IC92" s="25" t="str">
        <f>IF(ISBLANK(LitRev!IC92),".",LitRev!IC92)</f>
        <v>.</v>
      </c>
      <c r="ID92" s="25" t="str">
        <f>IF(ISBLANK(LitRev!ID92),".",LitRev!ID92)</f>
        <v>.</v>
      </c>
      <c r="IE92" s="25" t="str">
        <f>IF(ISBLANK(LitRev!IE92),".",LitRev!IE92)</f>
        <v>.</v>
      </c>
      <c r="IF92" s="25" t="str">
        <f>IF(ISBLANK(LitRev!IF92),".",LitRev!IF92)</f>
        <v>.</v>
      </c>
      <c r="IG92" s="25" t="str">
        <f>IF(ISBLANK(LitRev!IG92),".",LitRev!IG92)</f>
        <v>.</v>
      </c>
      <c r="IH92" s="25" t="str">
        <f>IF(ISBLANK(LitRev!IH92),".",LitRev!IH92)</f>
        <v>.</v>
      </c>
      <c r="II92" s="25" t="str">
        <f>IF(ISBLANK(LitRev!II92),".",LitRev!II92)</f>
        <v>.</v>
      </c>
      <c r="IJ92" s="25" t="str">
        <f>IF(ISBLANK(LitRev!IJ92),".",LitRev!IJ92)</f>
        <v>.</v>
      </c>
      <c r="IK92" s="25" t="str">
        <f>IF(ISBLANK(LitRev!IK92),".",LitRev!IK92)</f>
        <v>.</v>
      </c>
      <c r="IL92" s="25" t="str">
        <f>IF(ISBLANK(LitRev!IL92),".",LitRev!IL92)</f>
        <v>.</v>
      </c>
      <c r="IM92" s="25" t="str">
        <f>IF(ISBLANK(LitRev!IM92),".",LitRev!IM92)</f>
        <v>.</v>
      </c>
      <c r="IN92" s="25" t="str">
        <f>IF(ISBLANK(LitRev!IN92),".",LitRev!IN92)</f>
        <v>.</v>
      </c>
      <c r="IO92" s="25" t="str">
        <f>IF(ISBLANK(LitRev!IO92),".",LitRev!IO92)</f>
        <v>.</v>
      </c>
      <c r="IP92" s="25" t="str">
        <f>IF(ISBLANK(LitRev!IP92),".",LitRev!IP92)</f>
        <v>.</v>
      </c>
      <c r="IQ92" s="25" t="str">
        <f>IF(ISBLANK(LitRev!IQ92),".",LitRev!IQ92)</f>
        <v>.</v>
      </c>
      <c r="IR92" s="25" t="str">
        <f>IF(ISBLANK(LitRev!IR92),".",LitRev!IR92)</f>
        <v>.</v>
      </c>
      <c r="IS92" s="25" t="str">
        <f>IF(ISBLANK(LitRev!IS92),".",LitRev!IS92)</f>
        <v>.</v>
      </c>
      <c r="IT92" s="25" t="str">
        <f>IF(ISBLANK(LitRev!IT92),".",LitRev!IT92)</f>
        <v>.</v>
      </c>
      <c r="IU92" s="25" t="str">
        <f>IF(ISBLANK(LitRev!IU92),".",LitRev!IU92)</f>
        <v>.</v>
      </c>
      <c r="IV92" s="25" t="str">
        <f>IF(ISBLANK(LitRev!IV92),".",LitRev!IV92)</f>
        <v>.</v>
      </c>
      <c r="IW92" s="25" t="str">
        <f>IF(ISBLANK(LitRev!IW92),".",LitRev!IW92)</f>
        <v>.</v>
      </c>
      <c r="IX92" s="25" t="str">
        <f>IF(ISBLANK(LitRev!IX92),".",LitRev!IX92)</f>
        <v>.</v>
      </c>
      <c r="IY92" s="25" t="str">
        <f>IF(ISBLANK(LitRev!IY92),".",LitRev!IY92)</f>
        <v>.</v>
      </c>
      <c r="IZ92" s="25" t="str">
        <f>IF(ISBLANK(LitRev!IZ92),".",LitRev!IZ92)</f>
        <v>.</v>
      </c>
      <c r="JA92" s="25" t="str">
        <f>IF(ISBLANK(LitRev!JA92),".",LitRev!JA92)</f>
        <v>.</v>
      </c>
      <c r="JB92" s="25" t="str">
        <f>IF(ISBLANK(LitRev!JB92),".",LitRev!JB92)</f>
        <v>.</v>
      </c>
      <c r="JC92" s="25" t="str">
        <f>IF(ISBLANK(LitRev!JC92),".",LitRev!JC92)</f>
        <v>.</v>
      </c>
      <c r="JD92" s="25" t="str">
        <f>IF(ISBLANK(LitRev!JD92),".",LitRev!JD92)</f>
        <v>.</v>
      </c>
      <c r="JE92" s="25" t="str">
        <f>IF(ISBLANK(LitRev!JE92),".",LitRev!JE92)</f>
        <v>.</v>
      </c>
      <c r="JF92" s="25" t="str">
        <f>IF(ISBLANK(LitRev!JF92),".",LitRev!JF92)</f>
        <v>.</v>
      </c>
      <c r="JG92" s="25" t="str">
        <f>IF(ISBLANK(LitRev!JG92),".",LitRev!JG92)</f>
        <v>.</v>
      </c>
      <c r="JH92" s="25" t="str">
        <f>IF(ISBLANK(LitRev!JH92),".",LitRev!JH92)</f>
        <v>.</v>
      </c>
      <c r="JI92" s="25" t="str">
        <f>IF(ISBLANK(LitRev!JI92),".",LitRev!JI92)</f>
        <v>.</v>
      </c>
      <c r="JJ92" s="25" t="str">
        <f>IF(ISBLANK(LitRev!JJ92),".",LitRev!JJ92)</f>
        <v>.</v>
      </c>
      <c r="JK92" s="25" t="str">
        <f>IF(ISBLANK(LitRev!JK92),".",LitRev!JK92)</f>
        <v>.</v>
      </c>
      <c r="JL92" s="25" t="str">
        <f>IF(ISBLANK(LitRev!JL92),".",LitRev!JL92)</f>
        <v>.</v>
      </c>
      <c r="JM92" s="25" t="str">
        <f>IF(ISBLANK(LitRev!JM92),".",LitRev!JM92)</f>
        <v>.</v>
      </c>
      <c r="JN92" s="25" t="str">
        <f>IF(ISBLANK(LitRev!JN92),".",LitRev!JN92)</f>
        <v>.</v>
      </c>
      <c r="JO92" s="25" t="str">
        <f>IF(ISBLANK(LitRev!JO92),".",LitRev!JO92)</f>
        <v>.</v>
      </c>
      <c r="JP92" s="25" t="str">
        <f>IF(ISBLANK(LitRev!JP92),".",LitRev!JP92)</f>
        <v>.</v>
      </c>
      <c r="JQ92" s="25" t="str">
        <f>IF(ISBLANK(LitRev!JQ92),".",LitRev!JQ92)</f>
        <v>.</v>
      </c>
      <c r="JR92" s="25" t="str">
        <f>IF(ISBLANK(LitRev!JR92),".",LitRev!JR92)</f>
        <v>.</v>
      </c>
      <c r="JS92" s="25" t="str">
        <f>IF(ISBLANK(LitRev!JS92),".",LitRev!JS92)</f>
        <v>.</v>
      </c>
      <c r="JT92" s="25" t="str">
        <f>IF(ISBLANK(LitRev!JT92),".",LitRev!JT92)</f>
        <v>.</v>
      </c>
      <c r="JU92" s="25" t="str">
        <f>IF(ISBLANK(LitRev!JU92),".",LitRev!JU92)</f>
        <v>.</v>
      </c>
      <c r="JV92" s="25" t="str">
        <f>IF(ISBLANK(LitRev!JV92),".",LitRev!JV92)</f>
        <v>.</v>
      </c>
      <c r="JW92" s="25" t="str">
        <f>IF(ISBLANK(LitRev!JW92),".",LitRev!JW92)</f>
        <v>.</v>
      </c>
      <c r="JX92" s="25" t="str">
        <f>IF(ISBLANK(LitRev!JX92),".",LitRev!JX92)</f>
        <v>.</v>
      </c>
      <c r="JY92" s="25" t="str">
        <f>IF(ISBLANK(LitRev!JY92),".",LitRev!JY92)</f>
        <v>.</v>
      </c>
      <c r="JZ92" s="25" t="str">
        <f>IF(ISBLANK(LitRev!JZ92),".",LitRev!JZ92)</f>
        <v>.</v>
      </c>
      <c r="KA92" s="25" t="str">
        <f>IF(ISBLANK(LitRev!KA92),".",LitRev!KA92)</f>
        <v>.</v>
      </c>
      <c r="KB92" s="25" t="str">
        <f>IF(ISBLANK(LitRev!KB92),".",LitRev!KB92)</f>
        <v>.</v>
      </c>
      <c r="KC92" s="25" t="str">
        <f>IF(ISBLANK(LitRev!KC92),".",LitRev!KC92)</f>
        <v>.</v>
      </c>
      <c r="KD92" s="25" t="str">
        <f>IF(ISBLANK(LitRev!KD92),".",LitRev!KD92)</f>
        <v>.</v>
      </c>
      <c r="KE92" s="25" t="str">
        <f>IF(ISBLANK(LitRev!KE92),".",LitRev!KE92)</f>
        <v>.</v>
      </c>
      <c r="KF92" s="25" t="str">
        <f>IF(ISBLANK(LitRev!KF92),".",LitRev!KF92)</f>
        <v>.</v>
      </c>
      <c r="KG92" s="25" t="str">
        <f>IF(ISBLANK(LitRev!KG92),".",LitRev!KG92)</f>
        <v>.</v>
      </c>
      <c r="KH92" s="25" t="str">
        <f>IF(ISBLANK(LitRev!KH92),".",LitRev!KH92)</f>
        <v>.</v>
      </c>
      <c r="KI92" s="25" t="str">
        <f>IF(ISBLANK(LitRev!KI92),".",LitRev!KI92)</f>
        <v>.</v>
      </c>
      <c r="KJ92" s="25" t="str">
        <f>IF(ISBLANK(LitRev!KJ92),".",LitRev!KJ92)</f>
        <v>.</v>
      </c>
      <c r="KK92" s="25" t="str">
        <f>IF(ISBLANK(LitRev!KK92),".",LitRev!KK92)</f>
        <v>.</v>
      </c>
      <c r="KL92" s="25" t="str">
        <f>IF(ISBLANK(LitRev!KL92),".",LitRev!KL92)</f>
        <v>.</v>
      </c>
      <c r="KM92" s="25" t="str">
        <f>IF(ISBLANK(LitRev!KM92),".",LitRev!KM92)</f>
        <v>.</v>
      </c>
      <c r="KN92" s="25" t="str">
        <f>IF(ISBLANK(LitRev!KN92),".",LitRev!KN92)</f>
        <v>.</v>
      </c>
      <c r="KO92" s="25" t="str">
        <f>IF(ISBLANK(LitRev!KO92),".",LitRev!KO92)</f>
        <v>.</v>
      </c>
      <c r="KP92" s="25" t="str">
        <f>IF(ISBLANK(LitRev!KP92),".",LitRev!KP92)</f>
        <v>.</v>
      </c>
      <c r="KQ92" s="25" t="str">
        <f>IF(ISBLANK(LitRev!KQ92),".",LitRev!KQ92)</f>
        <v>.</v>
      </c>
      <c r="KR92" s="25" t="str">
        <f>IF(ISBLANK(LitRev!KR92),".",LitRev!KR92)</f>
        <v>.</v>
      </c>
      <c r="KS92" s="25" t="str">
        <f>IF(ISBLANK(LitRev!KS92),".",LitRev!KS92)</f>
        <v>.</v>
      </c>
      <c r="KT92" s="25" t="str">
        <f>IF(ISBLANK(LitRev!KT92),".",LitRev!KT92)</f>
        <v>.</v>
      </c>
      <c r="KU92" s="25" t="str">
        <f>IF(ISBLANK(LitRev!KU92),".",LitRev!KU92)</f>
        <v>.</v>
      </c>
      <c r="KV92" s="25" t="str">
        <f>IF(ISBLANK(LitRev!KV92),".",LitRev!KV92)</f>
        <v>.</v>
      </c>
      <c r="KW92" s="25" t="str">
        <f>IF(ISBLANK(LitRev!KW92),".",LitRev!KW92)</f>
        <v>.</v>
      </c>
      <c r="KX92" s="25" t="str">
        <f>IF(ISBLANK(LitRev!KX92),".",LitRev!KX92)</f>
        <v>.</v>
      </c>
      <c r="KY92" s="25" t="str">
        <f>IF(ISBLANK(LitRev!KY92),".",LitRev!KY92)</f>
        <v>.</v>
      </c>
      <c r="KZ92" s="25" t="str">
        <f>IF(ISBLANK(LitRev!KZ92),".",LitRev!KZ92)</f>
        <v>.</v>
      </c>
      <c r="LA92" s="25" t="str">
        <f>IF(ISBLANK(LitRev!LA92),".",LitRev!LA92)</f>
        <v>.</v>
      </c>
      <c r="LB92" s="25" t="str">
        <f>IF(ISBLANK(LitRev!LB92),".",LitRev!LB92)</f>
        <v>.</v>
      </c>
      <c r="LC92" s="25" t="str">
        <f>IF(ISBLANK(LitRev!LC92),".",LitRev!LC92)</f>
        <v>.</v>
      </c>
      <c r="LD92" s="25" t="str">
        <f>IF(ISBLANK(LitRev!LD92),".",LitRev!LD92)</f>
        <v>.</v>
      </c>
      <c r="LE92" s="25" t="str">
        <f>IF(ISBLANK(LitRev!LE92),".",LitRev!LE92)</f>
        <v>.</v>
      </c>
      <c r="LF92" s="25" t="str">
        <f>IF(ISBLANK(LitRev!LF92),".",LitRev!LF92)</f>
        <v>.</v>
      </c>
      <c r="LG92" s="25" t="str">
        <f>IF(ISBLANK(LitRev!LG92),".",LitRev!LG92)</f>
        <v>.</v>
      </c>
      <c r="LH92" s="25" t="str">
        <f>IF(ISBLANK(LitRev!LH92),".",LitRev!LH92)</f>
        <v>.</v>
      </c>
      <c r="LI92" s="25" t="str">
        <f>IF(ISBLANK(LitRev!LI92),".",LitRev!LI92)</f>
        <v>.</v>
      </c>
      <c r="LJ92" s="25" t="str">
        <f>IF(ISBLANK(LitRev!LJ92),".",LitRev!LJ92)</f>
        <v>.</v>
      </c>
      <c r="LK92" s="25" t="str">
        <f>IF(ISBLANK(LitRev!LK92),".",LitRev!LK92)</f>
        <v>.</v>
      </c>
      <c r="LL92" s="25" t="str">
        <f>IF(ISBLANK(LitRev!LL92),".",LitRev!LL92)</f>
        <v>.</v>
      </c>
      <c r="LM92" s="25" t="str">
        <f>IF(ISBLANK(LitRev!LM92),".",LitRev!LM92)</f>
        <v>.</v>
      </c>
      <c r="LN92" s="25" t="str">
        <f>IF(ISBLANK(LitRev!LN92),".",LitRev!LN92)</f>
        <v>.</v>
      </c>
      <c r="LO92" s="25" t="str">
        <f>IF(ISBLANK(LitRev!LO92),".",LitRev!LO92)</f>
        <v>.</v>
      </c>
      <c r="LP92" s="25" t="str">
        <f>IF(ISBLANK(LitRev!LP92),".",LitRev!LP92)</f>
        <v>.</v>
      </c>
      <c r="LQ92" s="25" t="str">
        <f>IF(ISBLANK(LitRev!LQ92),".",LitRev!LQ92)</f>
        <v>.</v>
      </c>
      <c r="LR92" s="25" t="str">
        <f>IF(ISBLANK(LitRev!LR92),".",LitRev!LR92)</f>
        <v>.</v>
      </c>
      <c r="LS92" s="25" t="str">
        <f>IF(ISBLANK(LitRev!LS92),".",LitRev!LS92)</f>
        <v>.</v>
      </c>
      <c r="LT92" s="25" t="str">
        <f>IF(ISBLANK(LitRev!LT92),".",LitRev!LT92)</f>
        <v>.</v>
      </c>
      <c r="LU92" s="25" t="str">
        <f>IF(ISBLANK(LitRev!LU92),".",LitRev!LU92)</f>
        <v>.</v>
      </c>
      <c r="LV92" s="25" t="str">
        <f>IF(ISBLANK(LitRev!LV92),".",LitRev!LV92)</f>
        <v>.</v>
      </c>
      <c r="LW92" s="25" t="str">
        <f>IF(ISBLANK(LitRev!LW92),".",LitRev!LW92)</f>
        <v>.</v>
      </c>
      <c r="LX92" s="25" t="str">
        <f>IF(ISBLANK(LitRev!LX92),".",LitRev!LX92)</f>
        <v>.</v>
      </c>
      <c r="LY92" s="25" t="str">
        <f>IF(ISBLANK(LitRev!LY92),".",LitRev!LY92)</f>
        <v>.</v>
      </c>
      <c r="LZ92" s="25" t="str">
        <f>IF(ISBLANK(LitRev!LZ92),".",LitRev!LZ92)</f>
        <v>.</v>
      </c>
      <c r="MA92" s="25" t="str">
        <f>IF(ISBLANK(LitRev!MA92),".",LitRev!MA92)</f>
        <v>.</v>
      </c>
      <c r="MB92" s="25" t="str">
        <f>IF(ISBLANK(LitRev!MB92),".",LitRev!MB92)</f>
        <v>.</v>
      </c>
      <c r="MC92" s="25" t="str">
        <f>IF(ISBLANK(LitRev!MC92),".",LitRev!MC92)</f>
        <v>.</v>
      </c>
      <c r="MD92" s="25" t="str">
        <f>IF(ISBLANK(LitRev!MD92),".",LitRev!MD92)</f>
        <v>.</v>
      </c>
      <c r="ME92" s="25" t="str">
        <f>IF(ISBLANK(LitRev!ME92),".",LitRev!ME92)</f>
        <v>.</v>
      </c>
      <c r="MF92" s="25" t="str">
        <f>IF(ISBLANK(LitRev!MF92),".",LitRev!MF92)</f>
        <v>.</v>
      </c>
      <c r="MG92" s="25" t="str">
        <f>IF(ISBLANK(LitRev!MG92),".",LitRev!MG92)</f>
        <v>.</v>
      </c>
      <c r="MH92" s="25" t="str">
        <f>IF(ISBLANK(LitRev!MH92),".",LitRev!MH92)</f>
        <v>.</v>
      </c>
      <c r="MI92" s="25" t="str">
        <f>IF(ISBLANK(LitRev!MI92),".",LitRev!MI92)</f>
        <v>.</v>
      </c>
      <c r="MJ92" s="25" t="str">
        <f>IF(ISBLANK(LitRev!MJ92),".",LitRev!MJ92)</f>
        <v>.</v>
      </c>
      <c r="MK92" s="25" t="str">
        <f>IF(ISBLANK(LitRev!MK92),".",LitRev!MK92)</f>
        <v>.</v>
      </c>
      <c r="ML92" s="25" t="str">
        <f>IF(ISBLANK(LitRev!ML92),".",LitRev!ML92)</f>
        <v>.</v>
      </c>
      <c r="MM92" s="25" t="str">
        <f>IF(ISBLANK(LitRev!MM92),".",LitRev!MM92)</f>
        <v>.</v>
      </c>
      <c r="MN92" s="25" t="str">
        <f>IF(ISBLANK(LitRev!MN92),".",LitRev!MN92)</f>
        <v>.</v>
      </c>
      <c r="MO92" s="25" t="str">
        <f>IF(ISBLANK(LitRev!MO92),".",LitRev!MO92)</f>
        <v>.</v>
      </c>
      <c r="MP92" s="25" t="str">
        <f>IF(ISBLANK(LitRev!MP92),".",LitRev!MP92)</f>
        <v>.</v>
      </c>
      <c r="MQ92" s="25" t="str">
        <f>IF(ISBLANK(LitRev!MQ92),".",LitRev!MQ92)</f>
        <v>.</v>
      </c>
      <c r="MR92" s="25" t="str">
        <f>IF(ISBLANK(LitRev!MR92),".",LitRev!MR92)</f>
        <v>.</v>
      </c>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5"/>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5"/>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5"/>
      <c r="RK92" s="25"/>
      <c r="RL92" s="25"/>
      <c r="RM92" s="25"/>
      <c r="RN92" s="25"/>
      <c r="RO92" s="25"/>
    </row>
    <row r="93" spans="1:483" x14ac:dyDescent="0.25">
      <c r="A93" s="67" t="s">
        <v>1166</v>
      </c>
      <c r="C93" s="25" t="str">
        <f>IF(ISBLANK(LitRev!C93),".",LitRev!C93)</f>
        <v>.</v>
      </c>
      <c r="D93" s="25" t="str">
        <f>IF(ISBLANK(LitRev!D93),".",LitRev!D93)</f>
        <v>.</v>
      </c>
      <c r="E93" s="25" t="str">
        <f>IF(ISBLANK(LitRev!E93),".",LitRev!E93)</f>
        <v>.</v>
      </c>
      <c r="F93" s="25" t="str">
        <f>IF(ISBLANK(LitRev!F93),".",LitRev!F93)</f>
        <v>.</v>
      </c>
      <c r="G93" s="25" t="str">
        <f>IF(ISBLANK(LitRev!G93),".",LitRev!G93)</f>
        <v>.</v>
      </c>
      <c r="H93" s="25" t="str">
        <f>IF(ISBLANK(LitRev!H93),".",LitRev!H93)</f>
        <v>.</v>
      </c>
      <c r="I93" s="25" t="str">
        <f>IF(ISBLANK(LitRev!I93),".",LitRev!I93)</f>
        <v>.</v>
      </c>
      <c r="J93" s="25" t="str">
        <f>IF(ISBLANK(LitRev!J93),".",LitRev!J93)</f>
        <v>.</v>
      </c>
      <c r="K93" s="25" t="str">
        <f>IF(ISBLANK(LitRev!K93),".",LitRev!K93)</f>
        <v>.</v>
      </c>
      <c r="L93" s="25" t="str">
        <f>IF(ISBLANK(LitRev!L93),".",LitRev!L93)</f>
        <v>.</v>
      </c>
      <c r="M93" s="25" t="str">
        <f>IF(ISBLANK(LitRev!M93),".",LitRev!M93)</f>
        <v>.</v>
      </c>
      <c r="N93" s="25" t="str">
        <f>IF(ISBLANK(LitRev!N93),".",LitRev!N93)</f>
        <v>.</v>
      </c>
      <c r="O93" s="25" t="str">
        <f>IF(ISBLANK(LitRev!O93),".",LitRev!O93)</f>
        <v>.</v>
      </c>
      <c r="P93" s="25" t="str">
        <f>IF(ISBLANK(LitRev!P93),".",LitRev!P93)</f>
        <v>.</v>
      </c>
      <c r="Q93" s="25" t="str">
        <f>IF(ISBLANK(LitRev!Q93),".",LitRev!Q93)</f>
        <v>.</v>
      </c>
      <c r="R93" s="25" t="str">
        <f>IF(ISBLANK(LitRev!R93),".",LitRev!R93)</f>
        <v>.</v>
      </c>
      <c r="S93" s="25" t="str">
        <f>IF(ISBLANK(LitRev!S93),".",LitRev!S93)</f>
        <v>.</v>
      </c>
      <c r="T93" s="25" t="str">
        <f>IF(ISBLANK(LitRev!T93),".",LitRev!T93)</f>
        <v>.</v>
      </c>
      <c r="U93" s="25" t="str">
        <f>IF(ISBLANK(LitRev!U93),".",LitRev!U93)</f>
        <v>.</v>
      </c>
      <c r="V93" s="25" t="str">
        <f>IF(ISBLANK(LitRev!V93),".",LitRev!V93)</f>
        <v>.</v>
      </c>
      <c r="W93" s="25" t="str">
        <f>IF(ISBLANK(LitRev!W93),".",LitRev!W93)</f>
        <v>.</v>
      </c>
      <c r="X93" s="25" t="str">
        <f>IF(ISBLANK(LitRev!X93),".",LitRev!X93)</f>
        <v>.</v>
      </c>
      <c r="Y93" s="25" t="str">
        <f>IF(ISBLANK(LitRev!Y93),".",LitRev!Y93)</f>
        <v>.</v>
      </c>
      <c r="Z93" s="25" t="str">
        <f>IF(ISBLANK(LitRev!Z93),".",LitRev!Z93)</f>
        <v>.</v>
      </c>
      <c r="AA93" s="25" t="str">
        <f>IF(ISBLANK(LitRev!AA93),".",LitRev!AA93)</f>
        <v>.</v>
      </c>
      <c r="AB93" s="25" t="str">
        <f>IF(ISBLANK(LitRev!AB93),".",LitRev!AB93)</f>
        <v>.</v>
      </c>
      <c r="AC93" s="25" t="str">
        <f>IF(ISBLANK(LitRev!AC93),".",LitRev!AC93)</f>
        <v>.</v>
      </c>
      <c r="AD93" s="25" t="str">
        <f>IF(ISBLANK(LitRev!AD93),".",LitRev!AD93)</f>
        <v>.</v>
      </c>
      <c r="AE93" s="25" t="str">
        <f>IF(ISBLANK(LitRev!AE93),".",LitRev!AE93)</f>
        <v>.</v>
      </c>
      <c r="AF93" s="25" t="str">
        <f>IF(ISBLANK(LitRev!AF93),".",LitRev!AF93)</f>
        <v>.</v>
      </c>
      <c r="AG93" s="25" t="str">
        <f>IF(ISBLANK(LitRev!AG93),".",LitRev!AG93)</f>
        <v>.</v>
      </c>
      <c r="AH93" s="25" t="str">
        <f>IF(ISBLANK(LitRev!AH93),".",LitRev!AH93)</f>
        <v>.</v>
      </c>
      <c r="AI93" s="25" t="str">
        <f>IF(ISBLANK(LitRev!AI93),".",LitRev!AI93)</f>
        <v>.</v>
      </c>
      <c r="AJ93" s="25" t="str">
        <f>IF(ISBLANK(LitRev!AJ93),".",LitRev!AJ93)</f>
        <v>.</v>
      </c>
      <c r="AK93" s="25" t="str">
        <f>IF(ISBLANK(LitRev!AK93),".",LitRev!AK93)</f>
        <v>.</v>
      </c>
      <c r="AL93" s="25" t="str">
        <f>IF(ISBLANK(LitRev!AL93),".",LitRev!AL93)</f>
        <v>.</v>
      </c>
      <c r="AM93" s="25" t="str">
        <f>IF(ISBLANK(LitRev!AM93),".",LitRev!AM93)</f>
        <v>.</v>
      </c>
      <c r="AN93" s="25" t="str">
        <f>IF(ISBLANK(LitRev!AN93),".",LitRev!AN93)</f>
        <v>.</v>
      </c>
      <c r="AO93" s="25" t="str">
        <f>IF(ISBLANK(LitRev!AO93),".",LitRev!AO93)</f>
        <v>.</v>
      </c>
      <c r="AP93" s="25" t="str">
        <f>IF(ISBLANK(LitRev!AP93),".",LitRev!AP93)</f>
        <v>.</v>
      </c>
      <c r="AQ93" s="25" t="str">
        <f>IF(ISBLANK(LitRev!AQ93),".",LitRev!AQ93)</f>
        <v>.</v>
      </c>
      <c r="AR93" s="25" t="str">
        <f>IF(ISBLANK(LitRev!AR93),".",LitRev!AR93)</f>
        <v>.</v>
      </c>
      <c r="AS93" s="25" t="str">
        <f>IF(ISBLANK(LitRev!AS93),".",LitRev!AS93)</f>
        <v>.</v>
      </c>
      <c r="AT93" s="25" t="str">
        <f>IF(ISBLANK(LitRev!AT93),".",LitRev!AT93)</f>
        <v>.</v>
      </c>
      <c r="AU93" s="25" t="str">
        <f>IF(ISBLANK(LitRev!AU93),".",LitRev!AU93)</f>
        <v>.</v>
      </c>
      <c r="AV93" s="25" t="str">
        <f>IF(ISBLANK(LitRev!AV93),".",LitRev!AV93)</f>
        <v>.</v>
      </c>
      <c r="AW93" s="25" t="str">
        <f>IF(ISBLANK(LitRev!AW93),".",LitRev!AW93)</f>
        <v>.</v>
      </c>
      <c r="AX93" s="25" t="str">
        <f>IF(ISBLANK(LitRev!AX93),".",LitRev!AX93)</f>
        <v>.</v>
      </c>
      <c r="AY93" s="25" t="str">
        <f>IF(ISBLANK(LitRev!AY93),".",LitRev!AY93)</f>
        <v>.</v>
      </c>
      <c r="AZ93" s="25" t="str">
        <f>IF(ISBLANK(LitRev!AZ93),".",LitRev!AZ93)</f>
        <v>.</v>
      </c>
      <c r="BA93" s="25" t="str">
        <f>IF(ISBLANK(LitRev!BA93),".",LitRev!BA93)</f>
        <v>.</v>
      </c>
      <c r="BB93" s="25" t="str">
        <f>IF(ISBLANK(LitRev!BB93),".",LitRev!BB93)</f>
        <v>.</v>
      </c>
      <c r="BC93" s="25" t="str">
        <f>IF(ISBLANK(LitRev!BC93),".",LitRev!BC93)</f>
        <v>.</v>
      </c>
      <c r="BD93" s="25" t="str">
        <f>IF(ISBLANK(LitRev!BD93),".",LitRev!BD93)</f>
        <v>.</v>
      </c>
      <c r="BE93" s="25" t="str">
        <f>IF(ISBLANK(LitRev!BE93),".",LitRev!BE93)</f>
        <v>.</v>
      </c>
      <c r="BF93" s="25" t="str">
        <f>IF(ISBLANK(LitRev!BF93),".",LitRev!BF93)</f>
        <v>.</v>
      </c>
      <c r="BG93" s="25" t="str">
        <f>IF(ISBLANK(LitRev!BG93),".",LitRev!BG93)</f>
        <v>.</v>
      </c>
      <c r="BH93" s="25" t="str">
        <f>IF(ISBLANK(LitRev!BH93),".",LitRev!BH93)</f>
        <v>.</v>
      </c>
      <c r="BI93" s="25" t="str">
        <f>IF(ISBLANK(LitRev!BI93),".",LitRev!BI93)</f>
        <v>.</v>
      </c>
      <c r="BJ93" s="25" t="str">
        <f>IF(ISBLANK(LitRev!BJ93),".",LitRev!BJ93)</f>
        <v>.</v>
      </c>
      <c r="BK93" s="25" t="str">
        <f>IF(ISBLANK(LitRev!BK93),".",LitRev!BK93)</f>
        <v>.</v>
      </c>
      <c r="BL93" s="25" t="str">
        <f>IF(ISBLANK(LitRev!BL93),".",LitRev!BL93)</f>
        <v>.</v>
      </c>
      <c r="BM93" s="25" t="str">
        <f>IF(ISBLANK(LitRev!BM93),".",LitRev!BM93)</f>
        <v>.</v>
      </c>
      <c r="BN93" s="25" t="str">
        <f>IF(ISBLANK(LitRev!BN93),".",LitRev!BN93)</f>
        <v>.</v>
      </c>
      <c r="BO93" s="25" t="str">
        <f>IF(ISBLANK(LitRev!BO93),".",LitRev!BO93)</f>
        <v>.</v>
      </c>
      <c r="BP93" s="25" t="str">
        <f>IF(ISBLANK(LitRev!BP93),".",LitRev!BP93)</f>
        <v>.</v>
      </c>
      <c r="BQ93" s="25" t="str">
        <f>IF(ISBLANK(LitRev!BQ93),".",LitRev!BQ93)</f>
        <v>.</v>
      </c>
      <c r="BR93" s="25" t="str">
        <f>IF(ISBLANK(LitRev!BR93),".",LitRev!BR93)</f>
        <v>.</v>
      </c>
      <c r="BS93" s="25" t="str">
        <f>IF(ISBLANK(LitRev!BS93),".",LitRev!BS93)</f>
        <v>.</v>
      </c>
      <c r="BT93" s="25" t="str">
        <f>IF(ISBLANK(LitRev!BT93),".",LitRev!BT93)</f>
        <v>.</v>
      </c>
      <c r="BU93" s="25" t="str">
        <f>IF(ISBLANK(LitRev!BU93),".",LitRev!BU93)</f>
        <v>.</v>
      </c>
      <c r="BV93" s="25" t="str">
        <f>IF(ISBLANK(LitRev!BV93),".",LitRev!BV93)</f>
        <v>.</v>
      </c>
      <c r="BW93" s="25" t="str">
        <f>IF(ISBLANK(LitRev!BW93),".",LitRev!BW93)</f>
        <v>.</v>
      </c>
      <c r="BX93" s="25" t="str">
        <f>IF(ISBLANK(LitRev!BX93),".",LitRev!BX93)</f>
        <v>.</v>
      </c>
      <c r="BY93" s="25" t="str">
        <f>IF(ISBLANK(LitRev!BY93),".",LitRev!BY93)</f>
        <v>.</v>
      </c>
      <c r="BZ93" s="25" t="str">
        <f>IF(ISBLANK(LitRev!BZ93),".",LitRev!BZ93)</f>
        <v>.</v>
      </c>
      <c r="CA93" s="25" t="str">
        <f>IF(ISBLANK(LitRev!CA93),".",LitRev!CA93)</f>
        <v>.</v>
      </c>
      <c r="CB93" s="25" t="str">
        <f>IF(ISBLANK(LitRev!CB93),".",LitRev!CB93)</f>
        <v>.</v>
      </c>
      <c r="CC93" s="25" t="str">
        <f>IF(ISBLANK(LitRev!CC93),".",LitRev!CC93)</f>
        <v>.</v>
      </c>
      <c r="CD93" s="25" t="str">
        <f>IF(ISBLANK(LitRev!CD93),".",LitRev!CD93)</f>
        <v>.</v>
      </c>
      <c r="CE93" s="25" t="str">
        <f>IF(ISBLANK(LitRev!CE93),".",LitRev!CE93)</f>
        <v>.</v>
      </c>
      <c r="CF93" s="25" t="str">
        <f>IF(ISBLANK(LitRev!CF93),".",LitRev!CF93)</f>
        <v>.</v>
      </c>
      <c r="CG93" s="25" t="str">
        <f>IF(ISBLANK(LitRev!CG93),".",LitRev!CG93)</f>
        <v>.</v>
      </c>
      <c r="CH93" s="25" t="str">
        <f>IF(ISBLANK(LitRev!CH93),".",LitRev!CH93)</f>
        <v>.</v>
      </c>
      <c r="CI93" s="25" t="str">
        <f>IF(ISBLANK(LitRev!CI93),".",LitRev!CI93)</f>
        <v>.</v>
      </c>
      <c r="CJ93" s="25" t="str">
        <f>IF(ISBLANK(LitRev!CJ93),".",LitRev!CJ93)</f>
        <v>.</v>
      </c>
      <c r="CK93" s="25" t="str">
        <f>IF(ISBLANK(LitRev!CK93),".",LitRev!CK93)</f>
        <v>.</v>
      </c>
      <c r="CL93" s="25" t="str">
        <f>IF(ISBLANK(LitRev!CL93),".",LitRev!CL93)</f>
        <v>.</v>
      </c>
      <c r="CM93" s="25" t="str">
        <f>IF(ISBLANK(LitRev!CM93),".",LitRev!CM93)</f>
        <v>.</v>
      </c>
      <c r="CN93" s="25" t="str">
        <f>IF(ISBLANK(LitRev!CN93),".",LitRev!CN93)</f>
        <v>.</v>
      </c>
      <c r="CO93" s="25" t="str">
        <f>IF(ISBLANK(LitRev!CO93),".",LitRev!CO93)</f>
        <v>.</v>
      </c>
      <c r="CP93" s="25" t="str">
        <f>IF(ISBLANK(LitRev!CP93),".",LitRev!CP93)</f>
        <v>.</v>
      </c>
      <c r="CQ93" s="25" t="str">
        <f>IF(ISBLANK(LitRev!CQ93),".",LitRev!CQ93)</f>
        <v>.</v>
      </c>
      <c r="CR93" s="25" t="str">
        <f>IF(ISBLANK(LitRev!CR93),".",LitRev!CR93)</f>
        <v>.</v>
      </c>
      <c r="CS93" s="25" t="str">
        <f>IF(ISBLANK(LitRev!CS93),".",LitRev!CS93)</f>
        <v>.</v>
      </c>
      <c r="CT93" s="25" t="str">
        <f>IF(ISBLANK(LitRev!CT93),".",LitRev!CT93)</f>
        <v>.</v>
      </c>
      <c r="CU93" s="25" t="str">
        <f>IF(ISBLANK(LitRev!CU93),".",LitRev!CU93)</f>
        <v>.</v>
      </c>
      <c r="CV93" s="25" t="str">
        <f>IF(ISBLANK(LitRev!CV93),".",LitRev!CV93)</f>
        <v>.</v>
      </c>
      <c r="CW93" s="25" t="str">
        <f>IF(ISBLANK(LitRev!CW93),".",LitRev!CW93)</f>
        <v>.</v>
      </c>
      <c r="CX93" s="25" t="str">
        <f>IF(ISBLANK(LitRev!CX93),".",LitRev!CX93)</f>
        <v>.</v>
      </c>
      <c r="CY93" s="25" t="str">
        <f>IF(ISBLANK(LitRev!CY93),".",LitRev!CY93)</f>
        <v>.</v>
      </c>
      <c r="CZ93" s="25" t="str">
        <f>IF(ISBLANK(LitRev!CZ93),".",LitRev!CZ93)</f>
        <v>.</v>
      </c>
      <c r="DA93" s="25" t="str">
        <f>IF(ISBLANK(LitRev!DA93),".",LitRev!DA93)</f>
        <v>.</v>
      </c>
      <c r="DB93" s="25" t="str">
        <f>IF(ISBLANK(LitRev!DB93),".",LitRev!DB93)</f>
        <v>.</v>
      </c>
      <c r="DC93" s="25" t="str">
        <f>IF(ISBLANK(LitRev!DC93),".",LitRev!DC93)</f>
        <v>.</v>
      </c>
      <c r="DD93" s="25" t="str">
        <f>IF(ISBLANK(LitRev!DD93),".",LitRev!DD93)</f>
        <v>.</v>
      </c>
      <c r="DE93" s="25" t="str">
        <f>IF(ISBLANK(LitRev!DE93),".",LitRev!DE93)</f>
        <v>.</v>
      </c>
      <c r="DF93" s="25" t="str">
        <f>IF(ISBLANK(LitRev!DF93),".",LitRev!DF93)</f>
        <v>.</v>
      </c>
      <c r="DG93" s="25" t="str">
        <f>IF(ISBLANK(LitRev!DG93),".",LitRev!DG93)</f>
        <v>.</v>
      </c>
      <c r="DH93" s="25" t="str">
        <f>IF(ISBLANK(LitRev!DH93),".",LitRev!DH93)</f>
        <v>.</v>
      </c>
      <c r="DI93" s="25" t="str">
        <f>IF(ISBLANK(LitRev!DI93),".",LitRev!DI93)</f>
        <v>.</v>
      </c>
      <c r="DJ93" s="25" t="str">
        <f>IF(ISBLANK(LitRev!DJ93),".",LitRev!DJ93)</f>
        <v>.</v>
      </c>
      <c r="DK93" s="25" t="str">
        <f>IF(ISBLANK(LitRev!DK93),".",LitRev!DK93)</f>
        <v>.</v>
      </c>
      <c r="DL93" s="25" t="str">
        <f>IF(ISBLANK(LitRev!DL93),".",LitRev!DL93)</f>
        <v>.</v>
      </c>
      <c r="DM93" s="25" t="str">
        <f>IF(ISBLANK(LitRev!DM93),".",LitRev!DM93)</f>
        <v>.</v>
      </c>
      <c r="DN93" s="25" t="str">
        <f>IF(ISBLANK(LitRev!DN93),".",LitRev!DN93)</f>
        <v>.</v>
      </c>
      <c r="DO93" s="25" t="str">
        <f>IF(ISBLANK(LitRev!DO93),".",LitRev!DO93)</f>
        <v>.</v>
      </c>
      <c r="DP93" s="25" t="str">
        <f>IF(ISBLANK(LitRev!DP93),".",LitRev!DP93)</f>
        <v>.</v>
      </c>
      <c r="DQ93" s="25" t="str">
        <f>IF(ISBLANK(LitRev!DQ93),".",LitRev!DQ93)</f>
        <v>.</v>
      </c>
      <c r="DR93" s="25" t="str">
        <f>IF(ISBLANK(LitRev!DR93),".",LitRev!DR93)</f>
        <v>.</v>
      </c>
      <c r="DS93" s="25" t="str">
        <f>IF(ISBLANK(LitRev!DS93),".",LitRev!DS93)</f>
        <v>.</v>
      </c>
      <c r="DT93" s="25" t="str">
        <f>IF(ISBLANK(LitRev!DT93),".",LitRev!DT93)</f>
        <v>.</v>
      </c>
      <c r="DU93" s="25" t="str">
        <f>IF(ISBLANK(LitRev!DU93),".",LitRev!DU93)</f>
        <v>.</v>
      </c>
      <c r="DV93" s="25" t="str">
        <f>IF(ISBLANK(LitRev!DV93),".",LitRev!DV93)</f>
        <v>.</v>
      </c>
      <c r="DW93" s="25" t="str">
        <f>IF(ISBLANK(LitRev!DW93),".",LitRev!DW93)</f>
        <v>.</v>
      </c>
      <c r="DX93" s="25" t="str">
        <f>IF(ISBLANK(LitRev!DX93),".",LitRev!DX93)</f>
        <v>.</v>
      </c>
      <c r="DY93" s="25" t="str">
        <f>IF(ISBLANK(LitRev!DY93),".",LitRev!DY93)</f>
        <v>.</v>
      </c>
      <c r="DZ93" s="25" t="str">
        <f>IF(ISBLANK(LitRev!DZ93),".",LitRev!DZ93)</f>
        <v>.</v>
      </c>
      <c r="EA93" s="25" t="str">
        <f>IF(ISBLANK(LitRev!EA93),".",LitRev!EA93)</f>
        <v>.</v>
      </c>
      <c r="EB93" s="25" t="str">
        <f>IF(ISBLANK(LitRev!EB93),".",LitRev!EB93)</f>
        <v>.</v>
      </c>
      <c r="EC93" s="25" t="str">
        <f>IF(ISBLANK(LitRev!EC93),".",LitRev!EC93)</f>
        <v>.</v>
      </c>
      <c r="ED93" s="25" t="str">
        <f>IF(ISBLANK(LitRev!ED93),".",LitRev!ED93)</f>
        <v>.</v>
      </c>
      <c r="EE93" s="25" t="str">
        <f>IF(ISBLANK(LitRev!EE93),".",LitRev!EE93)</f>
        <v>.</v>
      </c>
      <c r="EF93" s="25" t="str">
        <f>IF(ISBLANK(LitRev!EF93),".",LitRev!EF93)</f>
        <v>.</v>
      </c>
      <c r="EG93" s="25" t="str">
        <f>IF(ISBLANK(LitRev!EG93),".",LitRev!EG93)</f>
        <v>.</v>
      </c>
      <c r="EH93" s="25" t="str">
        <f>IF(ISBLANK(LitRev!EH93),".",LitRev!EH93)</f>
        <v>.</v>
      </c>
      <c r="EI93" s="25" t="str">
        <f>IF(ISBLANK(LitRev!EI93),".",LitRev!EI93)</f>
        <v>.</v>
      </c>
      <c r="EJ93" s="25" t="str">
        <f>IF(ISBLANK(LitRev!EJ93),".",LitRev!EJ93)</f>
        <v>.</v>
      </c>
      <c r="EK93" s="25" t="str">
        <f>IF(ISBLANK(LitRev!EK93),".",LitRev!EK93)</f>
        <v>.</v>
      </c>
      <c r="EL93" s="25" t="str">
        <f>IF(ISBLANK(LitRev!EL93),".",LitRev!EL93)</f>
        <v>.</v>
      </c>
      <c r="EM93" s="25" t="str">
        <f>IF(ISBLANK(LitRev!EM93),".",LitRev!EM93)</f>
        <v>.</v>
      </c>
      <c r="EN93" s="25" t="str">
        <f>IF(ISBLANK(LitRev!EN93),".",LitRev!EN93)</f>
        <v>.</v>
      </c>
      <c r="EO93" s="25" t="str">
        <f>IF(ISBLANK(LitRev!EO93),".",LitRev!EO93)</f>
        <v>.</v>
      </c>
      <c r="EP93" s="25" t="str">
        <f>IF(ISBLANK(LitRev!EP93),".",LitRev!EP93)</f>
        <v>.</v>
      </c>
      <c r="EQ93" s="25" t="str">
        <f>IF(ISBLANK(LitRev!EQ93),".",LitRev!EQ93)</f>
        <v>.</v>
      </c>
      <c r="ER93" s="25" t="str">
        <f>IF(ISBLANK(LitRev!ER93),".",LitRev!ER93)</f>
        <v>.</v>
      </c>
      <c r="ES93" s="25" t="str">
        <f>IF(ISBLANK(LitRev!ES93),".",LitRev!ES93)</f>
        <v>.</v>
      </c>
      <c r="ET93" s="25" t="str">
        <f>IF(ISBLANK(LitRev!ET93),".",LitRev!ET93)</f>
        <v>.</v>
      </c>
      <c r="EU93" s="25" t="str">
        <f>IF(ISBLANK(LitRev!EU93),".",LitRev!EU93)</f>
        <v>.</v>
      </c>
      <c r="EV93" s="25" t="str">
        <f>IF(ISBLANK(LitRev!EV93),".",LitRev!EV93)</f>
        <v>.</v>
      </c>
      <c r="EW93" s="25" t="str">
        <f>IF(ISBLANK(LitRev!EW93),".",LitRev!EW93)</f>
        <v>.</v>
      </c>
      <c r="EX93" s="25" t="str">
        <f>IF(ISBLANK(LitRev!EX93),".",LitRev!EX93)</f>
        <v>.</v>
      </c>
      <c r="EY93" s="25" t="str">
        <f>IF(ISBLANK(LitRev!EY93),".",LitRev!EY93)</f>
        <v>.</v>
      </c>
      <c r="EZ93" s="25" t="str">
        <f>IF(ISBLANK(LitRev!EZ93),".",LitRev!EZ93)</f>
        <v>.</v>
      </c>
      <c r="FA93" s="25" t="str">
        <f>IF(ISBLANK(LitRev!FA93),".",LitRev!FA93)</f>
        <v>.</v>
      </c>
      <c r="FB93" s="25" t="str">
        <f>IF(ISBLANK(LitRev!FB93),".",LitRev!FB93)</f>
        <v>.</v>
      </c>
      <c r="FC93" s="25" t="str">
        <f>IF(ISBLANK(LitRev!FC93),".",LitRev!FC93)</f>
        <v>.</v>
      </c>
      <c r="FD93" s="25" t="str">
        <f>IF(ISBLANK(LitRev!FD93),".",LitRev!FD93)</f>
        <v>.</v>
      </c>
      <c r="FE93" s="25" t="str">
        <f>IF(ISBLANK(LitRev!FE93),".",LitRev!FE93)</f>
        <v>.</v>
      </c>
      <c r="FF93" s="25" t="str">
        <f>IF(ISBLANK(LitRev!FF93),".",LitRev!FF93)</f>
        <v>.</v>
      </c>
      <c r="FG93" s="25" t="str">
        <f>IF(ISBLANK(LitRev!FG93),".",LitRev!FG93)</f>
        <v>.</v>
      </c>
      <c r="FH93" s="25" t="str">
        <f>IF(ISBLANK(LitRev!FH93),".",LitRev!FH93)</f>
        <v>.</v>
      </c>
      <c r="FI93" s="25" t="str">
        <f>IF(ISBLANK(LitRev!FI93),".",LitRev!FI93)</f>
        <v>.</v>
      </c>
      <c r="FJ93" s="25" t="str">
        <f>IF(ISBLANK(LitRev!FJ93),".",LitRev!FJ93)</f>
        <v>.</v>
      </c>
      <c r="FK93" s="25" t="str">
        <f>IF(ISBLANK(LitRev!FK93),".",LitRev!FK93)</f>
        <v>.</v>
      </c>
      <c r="FL93" s="25" t="str">
        <f>IF(ISBLANK(LitRev!FL93),".",LitRev!FL93)</f>
        <v>.</v>
      </c>
      <c r="FM93" s="25" t="str">
        <f>IF(ISBLANK(LitRev!FM93),".",LitRev!FM93)</f>
        <v>.</v>
      </c>
      <c r="FN93" s="25" t="str">
        <f>IF(ISBLANK(LitRev!FN93),".",LitRev!FN93)</f>
        <v>.</v>
      </c>
      <c r="FO93" s="25" t="str">
        <f>IF(ISBLANK(LitRev!FO93),".",LitRev!FO93)</f>
        <v>.</v>
      </c>
      <c r="FP93" s="25" t="str">
        <f>IF(ISBLANK(LitRev!FP93),".",LitRev!FP93)</f>
        <v>.</v>
      </c>
      <c r="FQ93" s="25" t="str">
        <f>IF(ISBLANK(LitRev!FQ93),".",LitRev!FQ93)</f>
        <v>.</v>
      </c>
      <c r="FR93" s="25" t="str">
        <f>IF(ISBLANK(LitRev!FR93),".",LitRev!FR93)</f>
        <v>.</v>
      </c>
      <c r="FS93" s="25" t="str">
        <f>IF(ISBLANK(LitRev!FS93),".",LitRev!FS93)</f>
        <v>.</v>
      </c>
      <c r="FT93" s="25" t="str">
        <f>IF(ISBLANK(LitRev!FT93),".",LitRev!FT93)</f>
        <v>.</v>
      </c>
      <c r="FU93" s="25" t="str">
        <f>IF(ISBLANK(LitRev!FU93),".",LitRev!FU93)</f>
        <v>.</v>
      </c>
      <c r="FV93" s="25" t="str">
        <f>IF(ISBLANK(LitRev!FV93),".",LitRev!FV93)</f>
        <v>.</v>
      </c>
      <c r="FW93" s="25" t="str">
        <f>IF(ISBLANK(LitRev!FW93),".",LitRev!FW93)</f>
        <v>.</v>
      </c>
      <c r="FX93" s="25" t="str">
        <f>IF(ISBLANK(LitRev!FX93),".",LitRev!FX93)</f>
        <v>.</v>
      </c>
      <c r="FY93" s="25" t="str">
        <f>IF(ISBLANK(LitRev!FY93),".",LitRev!FY93)</f>
        <v>.</v>
      </c>
      <c r="FZ93" s="25" t="str">
        <f>IF(ISBLANK(LitRev!FZ93),".",LitRev!FZ93)</f>
        <v>.</v>
      </c>
      <c r="GA93" s="25" t="str">
        <f>IF(ISBLANK(LitRev!GA93),".",LitRev!GA93)</f>
        <v>.</v>
      </c>
      <c r="GB93" s="25" t="str">
        <f>IF(ISBLANK(LitRev!GB93),".",LitRev!GB93)</f>
        <v>.</v>
      </c>
      <c r="GC93" s="25" t="str">
        <f>IF(ISBLANK(LitRev!GC93),".",LitRev!GC93)</f>
        <v>.</v>
      </c>
      <c r="GD93" s="25" t="str">
        <f>IF(ISBLANK(LitRev!GD93),".",LitRev!GD93)</f>
        <v>.</v>
      </c>
      <c r="GE93" s="25" t="str">
        <f>IF(ISBLANK(LitRev!GE93),".",LitRev!GE93)</f>
        <v>.</v>
      </c>
      <c r="GF93" s="25" t="str">
        <f>IF(ISBLANK(LitRev!GF93),".",LitRev!GF93)</f>
        <v>.</v>
      </c>
      <c r="GG93" s="25" t="str">
        <f>IF(ISBLANK(LitRev!GG93),".",LitRev!GG93)</f>
        <v>.</v>
      </c>
      <c r="GH93" s="25" t="str">
        <f>IF(ISBLANK(LitRev!GH93),".",LitRev!GH93)</f>
        <v>.</v>
      </c>
      <c r="GI93" s="25" t="str">
        <f>IF(ISBLANK(LitRev!GI93),".",LitRev!GI93)</f>
        <v>.</v>
      </c>
      <c r="GJ93" s="25" t="str">
        <f>IF(ISBLANK(LitRev!GJ93),".",LitRev!GJ93)</f>
        <v>.</v>
      </c>
      <c r="GK93" s="25" t="str">
        <f>IF(ISBLANK(LitRev!GK93),".",LitRev!GK93)</f>
        <v>.</v>
      </c>
      <c r="GL93" s="25" t="str">
        <f>IF(ISBLANK(LitRev!GL93),".",LitRev!GL93)</f>
        <v>.</v>
      </c>
      <c r="GM93" s="25" t="str">
        <f>IF(ISBLANK(LitRev!GM93),".",LitRev!GM93)</f>
        <v>.</v>
      </c>
      <c r="GN93" s="25" t="str">
        <f>IF(ISBLANK(LitRev!GN93),".",LitRev!GN93)</f>
        <v>.</v>
      </c>
      <c r="GO93" s="25" t="str">
        <f>IF(ISBLANK(LitRev!GO93),".",LitRev!GO93)</f>
        <v>.</v>
      </c>
      <c r="GP93" s="25" t="str">
        <f>IF(ISBLANK(LitRev!GP93),".",LitRev!GP93)</f>
        <v>.</v>
      </c>
      <c r="GQ93" s="25" t="str">
        <f>IF(ISBLANK(LitRev!GQ93),".",LitRev!GQ93)</f>
        <v>.</v>
      </c>
      <c r="GR93" s="25" t="str">
        <f>IF(ISBLANK(LitRev!GR93),".",LitRev!GR93)</f>
        <v>.</v>
      </c>
      <c r="GS93" s="25" t="str">
        <f>IF(ISBLANK(LitRev!GS93),".",LitRev!GS93)</f>
        <v>.</v>
      </c>
      <c r="GT93" s="25" t="str">
        <f>IF(ISBLANK(LitRev!GT93),".",LitRev!GT93)</f>
        <v>.</v>
      </c>
      <c r="GU93" s="25" t="str">
        <f>IF(ISBLANK(LitRev!GU93),".",LitRev!GU93)</f>
        <v>.</v>
      </c>
      <c r="GV93" s="25" t="str">
        <f>IF(ISBLANK(LitRev!GV93),".",LitRev!GV93)</f>
        <v>.</v>
      </c>
      <c r="GW93" s="25" t="str">
        <f>IF(ISBLANK(LitRev!GW93),".",LitRev!GW93)</f>
        <v>.</v>
      </c>
      <c r="GX93" s="25" t="str">
        <f>IF(ISBLANK(LitRev!GX93),".",LitRev!GX93)</f>
        <v>.</v>
      </c>
      <c r="GY93" s="25" t="str">
        <f>IF(ISBLANK(LitRev!GY93),".",LitRev!GY93)</f>
        <v>.</v>
      </c>
      <c r="GZ93" s="25" t="str">
        <f>IF(ISBLANK(LitRev!GZ93),".",LitRev!GZ93)</f>
        <v>.</v>
      </c>
      <c r="HA93" s="25" t="str">
        <f>IF(ISBLANK(LitRev!HA93),".",LitRev!HA93)</f>
        <v>.</v>
      </c>
      <c r="HB93" s="25" t="str">
        <f>IF(ISBLANK(LitRev!HB93),".",LitRev!HB93)</f>
        <v>.</v>
      </c>
      <c r="HC93" s="25" t="str">
        <f>IF(ISBLANK(LitRev!HC93),".",LitRev!HC93)</f>
        <v>.</v>
      </c>
      <c r="HD93" s="25" t="str">
        <f>IF(ISBLANK(LitRev!HD93),".",LitRev!HD93)</f>
        <v>.</v>
      </c>
      <c r="HE93" s="25" t="str">
        <f>IF(ISBLANK(LitRev!HE93),".",LitRev!HE93)</f>
        <v>.</v>
      </c>
      <c r="HF93" s="25" t="str">
        <f>IF(ISBLANK(LitRev!HF93),".",LitRev!HF93)</f>
        <v>.</v>
      </c>
      <c r="HG93" s="25" t="str">
        <f>IF(ISBLANK(LitRev!HG93),".",LitRev!HG93)</f>
        <v>.</v>
      </c>
      <c r="HH93" s="25" t="str">
        <f>IF(ISBLANK(LitRev!HH93),".",LitRev!HH93)</f>
        <v>.</v>
      </c>
      <c r="HI93" s="25" t="str">
        <f>IF(ISBLANK(LitRev!HI93),".",LitRev!HI93)</f>
        <v>.</v>
      </c>
      <c r="HJ93" s="25" t="str">
        <f>IF(ISBLANK(LitRev!HJ93),".",LitRev!HJ93)</f>
        <v>.</v>
      </c>
      <c r="HK93" s="25" t="str">
        <f>IF(ISBLANK(LitRev!HK93),".",LitRev!HK93)</f>
        <v>.</v>
      </c>
      <c r="HL93" s="25" t="str">
        <f>IF(ISBLANK(LitRev!HL93),".",LitRev!HL93)</f>
        <v>.</v>
      </c>
      <c r="HM93" s="25" t="str">
        <f>IF(ISBLANK(LitRev!HM93),".",LitRev!HM93)</f>
        <v>.</v>
      </c>
      <c r="HN93" s="25" t="str">
        <f>IF(ISBLANK(LitRev!HN93),".",LitRev!HN93)</f>
        <v>.</v>
      </c>
      <c r="HO93" s="25" t="str">
        <f>IF(ISBLANK(LitRev!HO93),".",LitRev!HO93)</f>
        <v>.</v>
      </c>
      <c r="HP93" s="25" t="str">
        <f>IF(ISBLANK(LitRev!HP93),".",LitRev!HP93)</f>
        <v>.</v>
      </c>
      <c r="HQ93" s="25" t="str">
        <f>IF(ISBLANK(LitRev!HQ93),".",LitRev!HQ93)</f>
        <v>.</v>
      </c>
      <c r="HR93" s="25" t="str">
        <f>IF(ISBLANK(LitRev!HR93),".",LitRev!HR93)</f>
        <v>.</v>
      </c>
      <c r="HS93" s="25" t="str">
        <f>IF(ISBLANK(LitRev!HS93),".",LitRev!HS93)</f>
        <v>.</v>
      </c>
      <c r="HT93" s="25" t="str">
        <f>IF(ISBLANK(LitRev!HT93),".",LitRev!HT93)</f>
        <v>.</v>
      </c>
      <c r="HU93" s="25" t="str">
        <f>IF(ISBLANK(LitRev!HU93),".",LitRev!HU93)</f>
        <v>.</v>
      </c>
      <c r="HV93" s="25" t="str">
        <f>IF(ISBLANK(LitRev!HV93),".",LitRev!HV93)</f>
        <v>.</v>
      </c>
      <c r="HW93" s="25" t="str">
        <f>IF(ISBLANK(LitRev!HW93),".",LitRev!HW93)</f>
        <v>.</v>
      </c>
      <c r="HX93" s="25" t="str">
        <f>IF(ISBLANK(LitRev!HX93),".",LitRev!HX93)</f>
        <v>.</v>
      </c>
      <c r="HY93" s="25" t="str">
        <f>IF(ISBLANK(LitRev!HY93),".",LitRev!HY93)</f>
        <v>.</v>
      </c>
      <c r="HZ93" s="25" t="str">
        <f>IF(ISBLANK(LitRev!HZ93),".",LitRev!HZ93)</f>
        <v>.</v>
      </c>
      <c r="IA93" s="25" t="str">
        <f>IF(ISBLANK(LitRev!IA93),".",LitRev!IA93)</f>
        <v>.</v>
      </c>
      <c r="IB93" s="25" t="str">
        <f>IF(ISBLANK(LitRev!IB93),".",LitRev!IB93)</f>
        <v>.</v>
      </c>
      <c r="IC93" s="25" t="str">
        <f>IF(ISBLANK(LitRev!IC93),".",LitRev!IC93)</f>
        <v>.</v>
      </c>
      <c r="ID93" s="25" t="str">
        <f>IF(ISBLANK(LitRev!ID93),".",LitRev!ID93)</f>
        <v>.</v>
      </c>
      <c r="IE93" s="25" t="str">
        <f>IF(ISBLANK(LitRev!IE93),".",LitRev!IE93)</f>
        <v>.</v>
      </c>
      <c r="IF93" s="25" t="str">
        <f>IF(ISBLANK(LitRev!IF93),".",LitRev!IF93)</f>
        <v>.</v>
      </c>
      <c r="IG93" s="25" t="str">
        <f>IF(ISBLANK(LitRev!IG93),".",LitRev!IG93)</f>
        <v>.</v>
      </c>
      <c r="IH93" s="25" t="str">
        <f>IF(ISBLANK(LitRev!IH93),".",LitRev!IH93)</f>
        <v>.</v>
      </c>
      <c r="II93" s="25" t="str">
        <f>IF(ISBLANK(LitRev!II93),".",LitRev!II93)</f>
        <v>.</v>
      </c>
      <c r="IJ93" s="25" t="str">
        <f>IF(ISBLANK(LitRev!IJ93),".",LitRev!IJ93)</f>
        <v>.</v>
      </c>
      <c r="IK93" s="25" t="str">
        <f>IF(ISBLANK(LitRev!IK93),".",LitRev!IK93)</f>
        <v>.</v>
      </c>
      <c r="IL93" s="25" t="str">
        <f>IF(ISBLANK(LitRev!IL93),".",LitRev!IL93)</f>
        <v>.</v>
      </c>
      <c r="IM93" s="25" t="str">
        <f>IF(ISBLANK(LitRev!IM93),".",LitRev!IM93)</f>
        <v>.</v>
      </c>
      <c r="IN93" s="25" t="str">
        <f>IF(ISBLANK(LitRev!IN93),".",LitRev!IN93)</f>
        <v>.</v>
      </c>
      <c r="IO93" s="25" t="str">
        <f>IF(ISBLANK(LitRev!IO93),".",LitRev!IO93)</f>
        <v>.</v>
      </c>
      <c r="IP93" s="25" t="str">
        <f>IF(ISBLANK(LitRev!IP93),".",LitRev!IP93)</f>
        <v>.</v>
      </c>
      <c r="IQ93" s="25" t="str">
        <f>IF(ISBLANK(LitRev!IQ93),".",LitRev!IQ93)</f>
        <v>.</v>
      </c>
      <c r="IR93" s="25" t="str">
        <f>IF(ISBLANK(LitRev!IR93),".",LitRev!IR93)</f>
        <v>.</v>
      </c>
      <c r="IS93" s="25" t="str">
        <f>IF(ISBLANK(LitRev!IS93),".",LitRev!IS93)</f>
        <v>.</v>
      </c>
      <c r="IT93" s="25" t="str">
        <f>IF(ISBLANK(LitRev!IT93),".",LitRev!IT93)</f>
        <v>.</v>
      </c>
      <c r="IU93" s="25" t="str">
        <f>IF(ISBLANK(LitRev!IU93),".",LitRev!IU93)</f>
        <v>.</v>
      </c>
      <c r="IV93" s="25" t="str">
        <f>IF(ISBLANK(LitRev!IV93),".",LitRev!IV93)</f>
        <v>.</v>
      </c>
      <c r="IW93" s="25" t="str">
        <f>IF(ISBLANK(LitRev!IW93),".",LitRev!IW93)</f>
        <v>.</v>
      </c>
      <c r="IX93" s="25" t="str">
        <f>IF(ISBLANK(LitRev!IX93),".",LitRev!IX93)</f>
        <v>.</v>
      </c>
      <c r="IY93" s="25" t="str">
        <f>IF(ISBLANK(LitRev!IY93),".",LitRev!IY93)</f>
        <v>.</v>
      </c>
      <c r="IZ93" s="25" t="str">
        <f>IF(ISBLANK(LitRev!IZ93),".",LitRev!IZ93)</f>
        <v>.</v>
      </c>
      <c r="JA93" s="25" t="str">
        <f>IF(ISBLANK(LitRev!JA93),".",LitRev!JA93)</f>
        <v>.</v>
      </c>
      <c r="JB93" s="25" t="str">
        <f>IF(ISBLANK(LitRev!JB93),".",LitRev!JB93)</f>
        <v>.</v>
      </c>
      <c r="JC93" s="25" t="str">
        <f>IF(ISBLANK(LitRev!JC93),".",LitRev!JC93)</f>
        <v>.</v>
      </c>
      <c r="JD93" s="25" t="str">
        <f>IF(ISBLANK(LitRev!JD93),".",LitRev!JD93)</f>
        <v>.</v>
      </c>
      <c r="JE93" s="25" t="str">
        <f>IF(ISBLANK(LitRev!JE93),".",LitRev!JE93)</f>
        <v>.</v>
      </c>
      <c r="JF93" s="25" t="str">
        <f>IF(ISBLANK(LitRev!JF93),".",LitRev!JF93)</f>
        <v>.</v>
      </c>
      <c r="JG93" s="25" t="str">
        <f>IF(ISBLANK(LitRev!JG93),".",LitRev!JG93)</f>
        <v>.</v>
      </c>
      <c r="JH93" s="25" t="str">
        <f>IF(ISBLANK(LitRev!JH93),".",LitRev!JH93)</f>
        <v>.</v>
      </c>
      <c r="JI93" s="25" t="str">
        <f>IF(ISBLANK(LitRev!JI93),".",LitRev!JI93)</f>
        <v>.</v>
      </c>
      <c r="JJ93" s="25" t="str">
        <f>IF(ISBLANK(LitRev!JJ93),".",LitRev!JJ93)</f>
        <v>.</v>
      </c>
      <c r="JK93" s="25" t="str">
        <f>IF(ISBLANK(LitRev!JK93),".",LitRev!JK93)</f>
        <v>.</v>
      </c>
      <c r="JL93" s="25" t="str">
        <f>IF(ISBLANK(LitRev!JL93),".",LitRev!JL93)</f>
        <v>.</v>
      </c>
      <c r="JM93" s="25" t="str">
        <f>IF(ISBLANK(LitRev!JM93),".",LitRev!JM93)</f>
        <v>.</v>
      </c>
      <c r="JN93" s="25" t="str">
        <f>IF(ISBLANK(LitRev!JN93),".",LitRev!JN93)</f>
        <v>.</v>
      </c>
      <c r="JO93" s="25" t="str">
        <f>IF(ISBLANK(LitRev!JO93),".",LitRev!JO93)</f>
        <v>.</v>
      </c>
      <c r="JP93" s="25" t="str">
        <f>IF(ISBLANK(LitRev!JP93),".",LitRev!JP93)</f>
        <v>.</v>
      </c>
      <c r="JQ93" s="25" t="str">
        <f>IF(ISBLANK(LitRev!JQ93),".",LitRev!JQ93)</f>
        <v>.</v>
      </c>
      <c r="JR93" s="25" t="str">
        <f>IF(ISBLANK(LitRev!JR93),".",LitRev!JR93)</f>
        <v>.</v>
      </c>
      <c r="JS93" s="25" t="str">
        <f>IF(ISBLANK(LitRev!JS93),".",LitRev!JS93)</f>
        <v>.</v>
      </c>
      <c r="JT93" s="25" t="str">
        <f>IF(ISBLANK(LitRev!JT93),".",LitRev!JT93)</f>
        <v>.</v>
      </c>
      <c r="JU93" s="25" t="str">
        <f>IF(ISBLANK(LitRev!JU93),".",LitRev!JU93)</f>
        <v>.</v>
      </c>
      <c r="JV93" s="25" t="str">
        <f>IF(ISBLANK(LitRev!JV93),".",LitRev!JV93)</f>
        <v>.</v>
      </c>
      <c r="JW93" s="25" t="str">
        <f>IF(ISBLANK(LitRev!JW93),".",LitRev!JW93)</f>
        <v>.</v>
      </c>
      <c r="JX93" s="25" t="str">
        <f>IF(ISBLANK(LitRev!JX93),".",LitRev!JX93)</f>
        <v>.</v>
      </c>
      <c r="JY93" s="25" t="str">
        <f>IF(ISBLANK(LitRev!JY93),".",LitRev!JY93)</f>
        <v>.</v>
      </c>
      <c r="JZ93" s="25" t="str">
        <f>IF(ISBLANK(LitRev!JZ93),".",LitRev!JZ93)</f>
        <v>.</v>
      </c>
      <c r="KA93" s="25" t="str">
        <f>IF(ISBLANK(LitRev!KA93),".",LitRev!KA93)</f>
        <v>.</v>
      </c>
      <c r="KB93" s="25" t="str">
        <f>IF(ISBLANK(LitRev!KB93),".",LitRev!KB93)</f>
        <v>.</v>
      </c>
      <c r="KC93" s="25" t="str">
        <f>IF(ISBLANK(LitRev!KC93),".",LitRev!KC93)</f>
        <v>.</v>
      </c>
      <c r="KD93" s="25" t="str">
        <f>IF(ISBLANK(LitRev!KD93),".",LitRev!KD93)</f>
        <v>.</v>
      </c>
      <c r="KE93" s="25" t="str">
        <f>IF(ISBLANK(LitRev!KE93),".",LitRev!KE93)</f>
        <v>.</v>
      </c>
      <c r="KF93" s="25" t="str">
        <f>IF(ISBLANK(LitRev!KF93),".",LitRev!KF93)</f>
        <v>.</v>
      </c>
      <c r="KG93" s="25" t="str">
        <f>IF(ISBLANK(LitRev!KG93),".",LitRev!KG93)</f>
        <v>.</v>
      </c>
      <c r="KH93" s="25" t="str">
        <f>IF(ISBLANK(LitRev!KH93),".",LitRev!KH93)</f>
        <v>.</v>
      </c>
      <c r="KI93" s="25" t="str">
        <f>IF(ISBLANK(LitRev!KI93),".",LitRev!KI93)</f>
        <v>.</v>
      </c>
      <c r="KJ93" s="25" t="str">
        <f>IF(ISBLANK(LitRev!KJ93),".",LitRev!KJ93)</f>
        <v>.</v>
      </c>
      <c r="KK93" s="25" t="str">
        <f>IF(ISBLANK(LitRev!KK93),".",LitRev!KK93)</f>
        <v>.</v>
      </c>
      <c r="KL93" s="25" t="str">
        <f>IF(ISBLANK(LitRev!KL93),".",LitRev!KL93)</f>
        <v>.</v>
      </c>
      <c r="KM93" s="25" t="str">
        <f>IF(ISBLANK(LitRev!KM93),".",LitRev!KM93)</f>
        <v>.</v>
      </c>
      <c r="KN93" s="25" t="str">
        <f>IF(ISBLANK(LitRev!KN93),".",LitRev!KN93)</f>
        <v>.</v>
      </c>
      <c r="KO93" s="25" t="str">
        <f>IF(ISBLANK(LitRev!KO93),".",LitRev!KO93)</f>
        <v>.</v>
      </c>
      <c r="KP93" s="25" t="str">
        <f>IF(ISBLANK(LitRev!KP93),".",LitRev!KP93)</f>
        <v>.</v>
      </c>
      <c r="KQ93" s="25" t="str">
        <f>IF(ISBLANK(LitRev!KQ93),".",LitRev!KQ93)</f>
        <v>.</v>
      </c>
      <c r="KR93" s="25" t="str">
        <f>IF(ISBLANK(LitRev!KR93),".",LitRev!KR93)</f>
        <v>.</v>
      </c>
      <c r="KS93" s="25" t="str">
        <f>IF(ISBLANK(LitRev!KS93),".",LitRev!KS93)</f>
        <v>.</v>
      </c>
      <c r="KT93" s="25" t="str">
        <f>IF(ISBLANK(LitRev!KT93),".",LitRev!KT93)</f>
        <v>.</v>
      </c>
      <c r="KU93" s="25" t="str">
        <f>IF(ISBLANK(LitRev!KU93),".",LitRev!KU93)</f>
        <v>.</v>
      </c>
      <c r="KV93" s="25" t="str">
        <f>IF(ISBLANK(LitRev!KV93),".",LitRev!KV93)</f>
        <v>.</v>
      </c>
      <c r="KW93" s="25" t="str">
        <f>IF(ISBLANK(LitRev!KW93),".",LitRev!KW93)</f>
        <v>.</v>
      </c>
      <c r="KX93" s="25" t="str">
        <f>IF(ISBLANK(LitRev!KX93),".",LitRev!KX93)</f>
        <v>.</v>
      </c>
      <c r="KY93" s="25" t="str">
        <f>IF(ISBLANK(LitRev!KY93),".",LitRev!KY93)</f>
        <v>.</v>
      </c>
      <c r="KZ93" s="25" t="str">
        <f>IF(ISBLANK(LitRev!KZ93),".",LitRev!KZ93)</f>
        <v>.</v>
      </c>
      <c r="LA93" s="25" t="str">
        <f>IF(ISBLANK(LitRev!LA93),".",LitRev!LA93)</f>
        <v>.</v>
      </c>
      <c r="LB93" s="25" t="str">
        <f>IF(ISBLANK(LitRev!LB93),".",LitRev!LB93)</f>
        <v>.</v>
      </c>
      <c r="LC93" s="25" t="str">
        <f>IF(ISBLANK(LitRev!LC93),".",LitRev!LC93)</f>
        <v>.</v>
      </c>
      <c r="LD93" s="25" t="str">
        <f>IF(ISBLANK(LitRev!LD93),".",LitRev!LD93)</f>
        <v>.</v>
      </c>
      <c r="LE93" s="25" t="str">
        <f>IF(ISBLANK(LitRev!LE93),".",LitRev!LE93)</f>
        <v>.</v>
      </c>
      <c r="LF93" s="25" t="str">
        <f>IF(ISBLANK(LitRev!LF93),".",LitRev!LF93)</f>
        <v>.</v>
      </c>
      <c r="LG93" s="25" t="str">
        <f>IF(ISBLANK(LitRev!LG93),".",LitRev!LG93)</f>
        <v>.</v>
      </c>
      <c r="LH93" s="25" t="str">
        <f>IF(ISBLANK(LitRev!LH93),".",LitRev!LH93)</f>
        <v>.</v>
      </c>
      <c r="LI93" s="25" t="str">
        <f>IF(ISBLANK(LitRev!LI93),".",LitRev!LI93)</f>
        <v>.</v>
      </c>
      <c r="LJ93" s="25" t="str">
        <f>IF(ISBLANK(LitRev!LJ93),".",LitRev!LJ93)</f>
        <v>.</v>
      </c>
      <c r="LK93" s="25" t="str">
        <f>IF(ISBLANK(LitRev!LK93),".",LitRev!LK93)</f>
        <v>.</v>
      </c>
      <c r="LL93" s="25" t="str">
        <f>IF(ISBLANK(LitRev!LL93),".",LitRev!LL93)</f>
        <v>.</v>
      </c>
      <c r="LM93" s="25" t="str">
        <f>IF(ISBLANK(LitRev!LM93),".",LitRev!LM93)</f>
        <v>.</v>
      </c>
      <c r="LN93" s="25" t="str">
        <f>IF(ISBLANK(LitRev!LN93),".",LitRev!LN93)</f>
        <v>.</v>
      </c>
      <c r="LO93" s="25" t="str">
        <f>IF(ISBLANK(LitRev!LO93),".",LitRev!LO93)</f>
        <v>.</v>
      </c>
      <c r="LP93" s="25" t="str">
        <f>IF(ISBLANK(LitRev!LP93),".",LitRev!LP93)</f>
        <v>.</v>
      </c>
      <c r="LQ93" s="25" t="str">
        <f>IF(ISBLANK(LitRev!LQ93),".",LitRev!LQ93)</f>
        <v>.</v>
      </c>
      <c r="LR93" s="25" t="str">
        <f>IF(ISBLANK(LitRev!LR93),".",LitRev!LR93)</f>
        <v>.</v>
      </c>
      <c r="LS93" s="25" t="str">
        <f>IF(ISBLANK(LitRev!LS93),".",LitRev!LS93)</f>
        <v>.</v>
      </c>
      <c r="LT93" s="25" t="str">
        <f>IF(ISBLANK(LitRev!LT93),".",LitRev!LT93)</f>
        <v>.</v>
      </c>
      <c r="LU93" s="25" t="str">
        <f>IF(ISBLANK(LitRev!LU93),".",LitRev!LU93)</f>
        <v>.</v>
      </c>
      <c r="LV93" s="25" t="str">
        <f>IF(ISBLANK(LitRev!LV93),".",LitRev!LV93)</f>
        <v>.</v>
      </c>
      <c r="LW93" s="25" t="str">
        <f>IF(ISBLANK(LitRev!LW93),".",LitRev!LW93)</f>
        <v>.</v>
      </c>
      <c r="LX93" s="25" t="str">
        <f>IF(ISBLANK(LitRev!LX93),".",LitRev!LX93)</f>
        <v>.</v>
      </c>
      <c r="LY93" s="25" t="str">
        <f>IF(ISBLANK(LitRev!LY93),".",LitRev!LY93)</f>
        <v>.</v>
      </c>
      <c r="LZ93" s="25" t="str">
        <f>IF(ISBLANK(LitRev!LZ93),".",LitRev!LZ93)</f>
        <v>.</v>
      </c>
      <c r="MA93" s="25" t="str">
        <f>IF(ISBLANK(LitRev!MA93),".",LitRev!MA93)</f>
        <v>.</v>
      </c>
      <c r="MB93" s="25" t="str">
        <f>IF(ISBLANK(LitRev!MB93),".",LitRev!MB93)</f>
        <v>.</v>
      </c>
      <c r="MC93" s="25" t="str">
        <f>IF(ISBLANK(LitRev!MC93),".",LitRev!MC93)</f>
        <v>.</v>
      </c>
      <c r="MD93" s="25" t="str">
        <f>IF(ISBLANK(LitRev!MD93),".",LitRev!MD93)</f>
        <v>.</v>
      </c>
      <c r="ME93" s="25" t="str">
        <f>IF(ISBLANK(LitRev!ME93),".",LitRev!ME93)</f>
        <v>.</v>
      </c>
      <c r="MF93" s="25" t="str">
        <f>IF(ISBLANK(LitRev!MF93),".",LitRev!MF93)</f>
        <v>.</v>
      </c>
      <c r="MG93" s="25" t="str">
        <f>IF(ISBLANK(LitRev!MG93),".",LitRev!MG93)</f>
        <v>.</v>
      </c>
      <c r="MH93" s="25" t="str">
        <f>IF(ISBLANK(LitRev!MH93),".",LitRev!MH93)</f>
        <v>.</v>
      </c>
      <c r="MI93" s="25" t="str">
        <f>IF(ISBLANK(LitRev!MI93),".",LitRev!MI93)</f>
        <v>.</v>
      </c>
      <c r="MJ93" s="25" t="str">
        <f>IF(ISBLANK(LitRev!MJ93),".",LitRev!MJ93)</f>
        <v>.</v>
      </c>
      <c r="MK93" s="25" t="str">
        <f>IF(ISBLANK(LitRev!MK93),".",LitRev!MK93)</f>
        <v>.</v>
      </c>
      <c r="ML93" s="25" t="str">
        <f>IF(ISBLANK(LitRev!ML93),".",LitRev!ML93)</f>
        <v>.</v>
      </c>
      <c r="MM93" s="25" t="str">
        <f>IF(ISBLANK(LitRev!MM93),".",LitRev!MM93)</f>
        <v>.</v>
      </c>
      <c r="MN93" s="25" t="str">
        <f>IF(ISBLANK(LitRev!MN93),".",LitRev!MN93)</f>
        <v>.</v>
      </c>
      <c r="MO93" s="25" t="str">
        <f>IF(ISBLANK(LitRev!MO93),".",LitRev!MO93)</f>
        <v>.</v>
      </c>
      <c r="MP93" s="25" t="str">
        <f>IF(ISBLANK(LitRev!MP93),".",LitRev!MP93)</f>
        <v>.</v>
      </c>
      <c r="MQ93" s="25" t="str">
        <f>IF(ISBLANK(LitRev!MQ93),".",LitRev!MQ93)</f>
        <v>.</v>
      </c>
      <c r="MR93" s="25" t="str">
        <f>IF(ISBLANK(LitRev!MR93),".",LitRev!MR93)</f>
        <v>.</v>
      </c>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5"/>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5"/>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5"/>
      <c r="RK93" s="25"/>
      <c r="RL93" s="25"/>
      <c r="RM93" s="25"/>
      <c r="RN93" s="25"/>
      <c r="RO93" s="25"/>
    </row>
    <row r="94" spans="1:483" x14ac:dyDescent="0.25">
      <c r="A94" s="67" t="s">
        <v>1164</v>
      </c>
      <c r="C94" s="25" t="str">
        <f>IF(ISBLANK(LitRev!C94),".",LitRev!C94)</f>
        <v>.</v>
      </c>
      <c r="D94" s="25" t="str">
        <f>IF(ISBLANK(LitRev!D94),".",LitRev!D94)</f>
        <v>.</v>
      </c>
      <c r="E94" s="25" t="str">
        <f>IF(ISBLANK(LitRev!E94),".",LitRev!E94)</f>
        <v>.</v>
      </c>
      <c r="F94" s="25" t="str">
        <f>IF(ISBLANK(LitRev!F94),".",LitRev!F94)</f>
        <v>.</v>
      </c>
      <c r="G94" s="25" t="str">
        <f>IF(ISBLANK(LitRev!G94),".",LitRev!G94)</f>
        <v>.</v>
      </c>
      <c r="H94" s="25" t="str">
        <f>IF(ISBLANK(LitRev!H94),".",LitRev!H94)</f>
        <v>.</v>
      </c>
      <c r="I94" s="25" t="str">
        <f>IF(ISBLANK(LitRev!I94),".",LitRev!I94)</f>
        <v>.</v>
      </c>
      <c r="J94" s="25" t="str">
        <f>IF(ISBLANK(LitRev!J94),".",LitRev!J94)</f>
        <v>.</v>
      </c>
      <c r="K94" s="25" t="str">
        <f>IF(ISBLANK(LitRev!K94),".",LitRev!K94)</f>
        <v>.</v>
      </c>
      <c r="L94" s="25" t="str">
        <f>IF(ISBLANK(LitRev!L94),".",LitRev!L94)</f>
        <v>.</v>
      </c>
      <c r="M94" s="25" t="str">
        <f>IF(ISBLANK(LitRev!M94),".",LitRev!M94)</f>
        <v>.</v>
      </c>
      <c r="N94" s="25" t="str">
        <f>IF(ISBLANK(LitRev!N94),".",LitRev!N94)</f>
        <v>.</v>
      </c>
      <c r="O94" s="25" t="str">
        <f>IF(ISBLANK(LitRev!O94),".",LitRev!O94)</f>
        <v>.</v>
      </c>
      <c r="P94" s="25" t="str">
        <f>IF(ISBLANK(LitRev!P94),".",LitRev!P94)</f>
        <v>.</v>
      </c>
      <c r="Q94" s="25" t="str">
        <f>IF(ISBLANK(LitRev!Q94),".",LitRev!Q94)</f>
        <v>.</v>
      </c>
      <c r="R94" s="25" t="str">
        <f>IF(ISBLANK(LitRev!R94),".",LitRev!R94)</f>
        <v>.</v>
      </c>
      <c r="S94" s="25" t="str">
        <f>IF(ISBLANK(LitRev!S94),".",LitRev!S94)</f>
        <v>.</v>
      </c>
      <c r="T94" s="25" t="str">
        <f>IF(ISBLANK(LitRev!T94),".",LitRev!T94)</f>
        <v>.</v>
      </c>
      <c r="U94" s="25" t="str">
        <f>IF(ISBLANK(LitRev!U94),".",LitRev!U94)</f>
        <v>.</v>
      </c>
      <c r="V94" s="25" t="str">
        <f>IF(ISBLANK(LitRev!V94),".",LitRev!V94)</f>
        <v>.</v>
      </c>
      <c r="W94" s="25" t="str">
        <f>IF(ISBLANK(LitRev!W94),".",LitRev!W94)</f>
        <v>.</v>
      </c>
      <c r="X94" s="25" t="str">
        <f>IF(ISBLANK(LitRev!X94),".",LitRev!X94)</f>
        <v>.</v>
      </c>
      <c r="Y94" s="25" t="str">
        <f>IF(ISBLANK(LitRev!Y94),".",LitRev!Y94)</f>
        <v>.</v>
      </c>
      <c r="Z94" s="25" t="str">
        <f>IF(ISBLANK(LitRev!Z94),".",LitRev!Z94)</f>
        <v>.</v>
      </c>
      <c r="AA94" s="25" t="str">
        <f>IF(ISBLANK(LitRev!AA94),".",LitRev!AA94)</f>
        <v>.</v>
      </c>
      <c r="AB94" s="25" t="str">
        <f>IF(ISBLANK(LitRev!AB94),".",LitRev!AB94)</f>
        <v>.</v>
      </c>
      <c r="AC94" s="25" t="str">
        <f>IF(ISBLANK(LitRev!AC94),".",LitRev!AC94)</f>
        <v>.</v>
      </c>
      <c r="AD94" s="25" t="str">
        <f>IF(ISBLANK(LitRev!AD94),".",LitRev!AD94)</f>
        <v>.</v>
      </c>
      <c r="AE94" s="25" t="str">
        <f>IF(ISBLANK(LitRev!AE94),".",LitRev!AE94)</f>
        <v>.</v>
      </c>
      <c r="AF94" s="25" t="str">
        <f>IF(ISBLANK(LitRev!AF94),".",LitRev!AF94)</f>
        <v>.</v>
      </c>
      <c r="AG94" s="25" t="str">
        <f>IF(ISBLANK(LitRev!AG94),".",LitRev!AG94)</f>
        <v>.</v>
      </c>
      <c r="AH94" s="25" t="str">
        <f>IF(ISBLANK(LitRev!AH94),".",LitRev!AH94)</f>
        <v>.</v>
      </c>
      <c r="AI94" s="25" t="str">
        <f>IF(ISBLANK(LitRev!AI94),".",LitRev!AI94)</f>
        <v>.</v>
      </c>
      <c r="AJ94" s="25" t="str">
        <f>IF(ISBLANK(LitRev!AJ94),".",LitRev!AJ94)</f>
        <v>.</v>
      </c>
      <c r="AK94" s="25" t="str">
        <f>IF(ISBLANK(LitRev!AK94),".",LitRev!AK94)</f>
        <v>.</v>
      </c>
      <c r="AL94" s="25" t="str">
        <f>IF(ISBLANK(LitRev!AL94),".",LitRev!AL94)</f>
        <v>.</v>
      </c>
      <c r="AM94" s="25" t="str">
        <f>IF(ISBLANK(LitRev!AM94),".",LitRev!AM94)</f>
        <v>.</v>
      </c>
      <c r="AN94" s="25" t="str">
        <f>IF(ISBLANK(LitRev!AN94),".",LitRev!AN94)</f>
        <v>.</v>
      </c>
      <c r="AO94" s="25" t="str">
        <f>IF(ISBLANK(LitRev!AO94),".",LitRev!AO94)</f>
        <v>.</v>
      </c>
      <c r="AP94" s="25" t="str">
        <f>IF(ISBLANK(LitRev!AP94),".",LitRev!AP94)</f>
        <v>.</v>
      </c>
      <c r="AQ94" s="25" t="str">
        <f>IF(ISBLANK(LitRev!AQ94),".",LitRev!AQ94)</f>
        <v>.</v>
      </c>
      <c r="AR94" s="25" t="str">
        <f>IF(ISBLANK(LitRev!AR94),".",LitRev!AR94)</f>
        <v>.</v>
      </c>
      <c r="AS94" s="25" t="str">
        <f>IF(ISBLANK(LitRev!AS94),".",LitRev!AS94)</f>
        <v>.</v>
      </c>
      <c r="AT94" s="25" t="str">
        <f>IF(ISBLANK(LitRev!AT94),".",LitRev!AT94)</f>
        <v>.</v>
      </c>
      <c r="AU94" s="25" t="str">
        <f>IF(ISBLANK(LitRev!AU94),".",LitRev!AU94)</f>
        <v>.</v>
      </c>
      <c r="AV94" s="25" t="str">
        <f>IF(ISBLANK(LitRev!AV94),".",LitRev!AV94)</f>
        <v>.</v>
      </c>
      <c r="AW94" s="25" t="str">
        <f>IF(ISBLANK(LitRev!AW94),".",LitRev!AW94)</f>
        <v>.</v>
      </c>
      <c r="AX94" s="25" t="str">
        <f>IF(ISBLANK(LitRev!AX94),".",LitRev!AX94)</f>
        <v>.</v>
      </c>
      <c r="AY94" s="25" t="str">
        <f>IF(ISBLANK(LitRev!AY94),".",LitRev!AY94)</f>
        <v>.</v>
      </c>
      <c r="AZ94" s="25" t="str">
        <f>IF(ISBLANK(LitRev!AZ94),".",LitRev!AZ94)</f>
        <v>.</v>
      </c>
      <c r="BA94" s="25" t="str">
        <f>IF(ISBLANK(LitRev!BA94),".",LitRev!BA94)</f>
        <v>.</v>
      </c>
      <c r="BB94" s="25" t="str">
        <f>IF(ISBLANK(LitRev!BB94),".",LitRev!BB94)</f>
        <v>.</v>
      </c>
      <c r="BC94" s="25" t="str">
        <f>IF(ISBLANK(LitRev!BC94),".",LitRev!BC94)</f>
        <v>.</v>
      </c>
      <c r="BD94" s="25" t="str">
        <f>IF(ISBLANK(LitRev!BD94),".",LitRev!BD94)</f>
        <v>.</v>
      </c>
      <c r="BE94" s="25" t="str">
        <f>IF(ISBLANK(LitRev!BE94),".",LitRev!BE94)</f>
        <v>.</v>
      </c>
      <c r="BF94" s="25" t="str">
        <f>IF(ISBLANK(LitRev!BF94),".",LitRev!BF94)</f>
        <v>.</v>
      </c>
      <c r="BG94" s="25" t="str">
        <f>IF(ISBLANK(LitRev!BG94),".",LitRev!BG94)</f>
        <v>.</v>
      </c>
      <c r="BH94" s="25" t="str">
        <f>IF(ISBLANK(LitRev!BH94),".",LitRev!BH94)</f>
        <v>.</v>
      </c>
      <c r="BI94" s="25" t="str">
        <f>IF(ISBLANK(LitRev!BI94),".",LitRev!BI94)</f>
        <v>.</v>
      </c>
      <c r="BJ94" s="25" t="str">
        <f>IF(ISBLANK(LitRev!BJ94),".",LitRev!BJ94)</f>
        <v>.</v>
      </c>
      <c r="BK94" s="25" t="str">
        <f>IF(ISBLANK(LitRev!BK94),".",LitRev!BK94)</f>
        <v>.</v>
      </c>
      <c r="BL94" s="25" t="str">
        <f>IF(ISBLANK(LitRev!BL94),".",LitRev!BL94)</f>
        <v>.</v>
      </c>
      <c r="BM94" s="25" t="str">
        <f>IF(ISBLANK(LitRev!BM94),".",LitRev!BM94)</f>
        <v>.</v>
      </c>
      <c r="BN94" s="25" t="str">
        <f>IF(ISBLANK(LitRev!BN94),".",LitRev!BN94)</f>
        <v>.</v>
      </c>
      <c r="BO94" s="25" t="str">
        <f>IF(ISBLANK(LitRev!BO94),".",LitRev!BO94)</f>
        <v>.</v>
      </c>
      <c r="BP94" s="25" t="str">
        <f>IF(ISBLANK(LitRev!BP94),".",LitRev!BP94)</f>
        <v>.</v>
      </c>
      <c r="BQ94" s="25" t="str">
        <f>IF(ISBLANK(LitRev!BQ94),".",LitRev!BQ94)</f>
        <v>.</v>
      </c>
      <c r="BR94" s="25" t="str">
        <f>IF(ISBLANK(LitRev!BR94),".",LitRev!BR94)</f>
        <v>.</v>
      </c>
      <c r="BS94" s="25" t="str">
        <f>IF(ISBLANK(LitRev!BS94),".",LitRev!BS94)</f>
        <v>.</v>
      </c>
      <c r="BT94" s="25" t="str">
        <f>IF(ISBLANK(LitRev!BT94),".",LitRev!BT94)</f>
        <v>.</v>
      </c>
      <c r="BU94" s="25" t="str">
        <f>IF(ISBLANK(LitRev!BU94),".",LitRev!BU94)</f>
        <v>.</v>
      </c>
      <c r="BV94" s="25" t="str">
        <f>IF(ISBLANK(LitRev!BV94),".",LitRev!BV94)</f>
        <v>.</v>
      </c>
      <c r="BW94" s="25" t="str">
        <f>IF(ISBLANK(LitRev!BW94),".",LitRev!BW94)</f>
        <v>.</v>
      </c>
      <c r="BX94" s="25" t="str">
        <f>IF(ISBLANK(LitRev!BX94),".",LitRev!BX94)</f>
        <v>.</v>
      </c>
      <c r="BY94" s="25" t="str">
        <f>IF(ISBLANK(LitRev!BY94),".",LitRev!BY94)</f>
        <v>.</v>
      </c>
      <c r="BZ94" s="25" t="str">
        <f>IF(ISBLANK(LitRev!BZ94),".",LitRev!BZ94)</f>
        <v>.</v>
      </c>
      <c r="CA94" s="25" t="str">
        <f>IF(ISBLANK(LitRev!CA94),".",LitRev!CA94)</f>
        <v>.</v>
      </c>
      <c r="CB94" s="25" t="str">
        <f>IF(ISBLANK(LitRev!CB94),".",LitRev!CB94)</f>
        <v>.</v>
      </c>
      <c r="CC94" s="25" t="str">
        <f>IF(ISBLANK(LitRev!CC94),".",LitRev!CC94)</f>
        <v>.</v>
      </c>
      <c r="CD94" s="25" t="str">
        <f>IF(ISBLANK(LitRev!CD94),".",LitRev!CD94)</f>
        <v>.</v>
      </c>
      <c r="CE94" s="25" t="str">
        <f>IF(ISBLANK(LitRev!CE94),".",LitRev!CE94)</f>
        <v>.</v>
      </c>
      <c r="CF94" s="25" t="str">
        <f>IF(ISBLANK(LitRev!CF94),".",LitRev!CF94)</f>
        <v>.</v>
      </c>
      <c r="CG94" s="25" t="str">
        <f>IF(ISBLANK(LitRev!CG94),".",LitRev!CG94)</f>
        <v>.</v>
      </c>
      <c r="CH94" s="25" t="str">
        <f>IF(ISBLANK(LitRev!CH94),".",LitRev!CH94)</f>
        <v>.</v>
      </c>
      <c r="CI94" s="25" t="str">
        <f>IF(ISBLANK(LitRev!CI94),".",LitRev!CI94)</f>
        <v>.</v>
      </c>
      <c r="CJ94" s="25" t="str">
        <f>IF(ISBLANK(LitRev!CJ94),".",LitRev!CJ94)</f>
        <v>.</v>
      </c>
      <c r="CK94" s="25" t="str">
        <f>IF(ISBLANK(LitRev!CK94),".",LitRev!CK94)</f>
        <v>.</v>
      </c>
      <c r="CL94" s="25" t="str">
        <f>IF(ISBLANK(LitRev!CL94),".",LitRev!CL94)</f>
        <v>.</v>
      </c>
      <c r="CM94" s="25" t="str">
        <f>IF(ISBLANK(LitRev!CM94),".",LitRev!CM94)</f>
        <v>.</v>
      </c>
      <c r="CN94" s="25" t="str">
        <f>IF(ISBLANK(LitRev!CN94),".",LitRev!CN94)</f>
        <v>.</v>
      </c>
      <c r="CO94" s="25" t="str">
        <f>IF(ISBLANK(LitRev!CO94),".",LitRev!CO94)</f>
        <v>.</v>
      </c>
      <c r="CP94" s="25" t="str">
        <f>IF(ISBLANK(LitRev!CP94),".",LitRev!CP94)</f>
        <v>.</v>
      </c>
      <c r="CQ94" s="25" t="str">
        <f>IF(ISBLANK(LitRev!CQ94),".",LitRev!CQ94)</f>
        <v>.</v>
      </c>
      <c r="CR94" s="25" t="str">
        <f>IF(ISBLANK(LitRev!CR94),".",LitRev!CR94)</f>
        <v>.</v>
      </c>
      <c r="CS94" s="25" t="str">
        <f>IF(ISBLANK(LitRev!CS94),".",LitRev!CS94)</f>
        <v>.</v>
      </c>
      <c r="CT94" s="25" t="str">
        <f>IF(ISBLANK(LitRev!CT94),".",LitRev!CT94)</f>
        <v>.</v>
      </c>
      <c r="CU94" s="25" t="str">
        <f>IF(ISBLANK(LitRev!CU94),".",LitRev!CU94)</f>
        <v>.</v>
      </c>
      <c r="CV94" s="25" t="str">
        <f>IF(ISBLANK(LitRev!CV94),".",LitRev!CV94)</f>
        <v>.</v>
      </c>
      <c r="CW94" s="25" t="str">
        <f>IF(ISBLANK(LitRev!CW94),".",LitRev!CW94)</f>
        <v>.</v>
      </c>
      <c r="CX94" s="25" t="str">
        <f>IF(ISBLANK(LitRev!CX94),".",LitRev!CX94)</f>
        <v>.</v>
      </c>
      <c r="CY94" s="25" t="str">
        <f>IF(ISBLANK(LitRev!CY94),".",LitRev!CY94)</f>
        <v>.</v>
      </c>
      <c r="CZ94" s="25" t="str">
        <f>IF(ISBLANK(LitRev!CZ94),".",LitRev!CZ94)</f>
        <v>.</v>
      </c>
      <c r="DA94" s="25" t="str">
        <f>IF(ISBLANK(LitRev!DA94),".",LitRev!DA94)</f>
        <v>.</v>
      </c>
      <c r="DB94" s="25" t="str">
        <f>IF(ISBLANK(LitRev!DB94),".",LitRev!DB94)</f>
        <v>.</v>
      </c>
      <c r="DC94" s="25" t="str">
        <f>IF(ISBLANK(LitRev!DC94),".",LitRev!DC94)</f>
        <v>.</v>
      </c>
      <c r="DD94" s="25" t="str">
        <f>IF(ISBLANK(LitRev!DD94),".",LitRev!DD94)</f>
        <v>.</v>
      </c>
      <c r="DE94" s="25" t="str">
        <f>IF(ISBLANK(LitRev!DE94),".",LitRev!DE94)</f>
        <v>.</v>
      </c>
      <c r="DF94" s="25" t="str">
        <f>IF(ISBLANK(LitRev!DF94),".",LitRev!DF94)</f>
        <v>.</v>
      </c>
      <c r="DG94" s="25" t="str">
        <f>IF(ISBLANK(LitRev!DG94),".",LitRev!DG94)</f>
        <v>.</v>
      </c>
      <c r="DH94" s="25" t="str">
        <f>IF(ISBLANK(LitRev!DH94),".",LitRev!DH94)</f>
        <v>.</v>
      </c>
      <c r="DI94" s="25" t="str">
        <f>IF(ISBLANK(LitRev!DI94),".",LitRev!DI94)</f>
        <v>.</v>
      </c>
      <c r="DJ94" s="25" t="str">
        <f>IF(ISBLANK(LitRev!DJ94),".",LitRev!DJ94)</f>
        <v>.</v>
      </c>
      <c r="DK94" s="25" t="str">
        <f>IF(ISBLANK(LitRev!DK94),".",LitRev!DK94)</f>
        <v>.</v>
      </c>
      <c r="DL94" s="25" t="str">
        <f>IF(ISBLANK(LitRev!DL94),".",LitRev!DL94)</f>
        <v>.</v>
      </c>
      <c r="DM94" s="25" t="str">
        <f>IF(ISBLANK(LitRev!DM94),".",LitRev!DM94)</f>
        <v>.</v>
      </c>
      <c r="DN94" s="25" t="str">
        <f>IF(ISBLANK(LitRev!DN94),".",LitRev!DN94)</f>
        <v>.</v>
      </c>
      <c r="DO94" s="25" t="str">
        <f>IF(ISBLANK(LitRev!DO94),".",LitRev!DO94)</f>
        <v>.</v>
      </c>
      <c r="DP94" s="25" t="str">
        <f>IF(ISBLANK(LitRev!DP94),".",LitRev!DP94)</f>
        <v>.</v>
      </c>
      <c r="DQ94" s="25" t="str">
        <f>IF(ISBLANK(LitRev!DQ94),".",LitRev!DQ94)</f>
        <v>.</v>
      </c>
      <c r="DR94" s="25" t="str">
        <f>IF(ISBLANK(LitRev!DR94),".",LitRev!DR94)</f>
        <v>.</v>
      </c>
      <c r="DS94" s="25" t="str">
        <f>IF(ISBLANK(LitRev!DS94),".",LitRev!DS94)</f>
        <v>.</v>
      </c>
      <c r="DT94" s="25" t="str">
        <f>IF(ISBLANK(LitRev!DT94),".",LitRev!DT94)</f>
        <v>.</v>
      </c>
      <c r="DU94" s="25" t="str">
        <f>IF(ISBLANK(LitRev!DU94),".",LitRev!DU94)</f>
        <v>.</v>
      </c>
      <c r="DV94" s="25" t="str">
        <f>IF(ISBLANK(LitRev!DV94),".",LitRev!DV94)</f>
        <v>.</v>
      </c>
      <c r="DW94" s="25" t="str">
        <f>IF(ISBLANK(LitRev!DW94),".",LitRev!DW94)</f>
        <v>.</v>
      </c>
      <c r="DX94" s="25" t="str">
        <f>IF(ISBLANK(LitRev!DX94),".",LitRev!DX94)</f>
        <v>.</v>
      </c>
      <c r="DY94" s="25" t="str">
        <f>IF(ISBLANK(LitRev!DY94),".",LitRev!DY94)</f>
        <v>.</v>
      </c>
      <c r="DZ94" s="25" t="str">
        <f>IF(ISBLANK(LitRev!DZ94),".",LitRev!DZ94)</f>
        <v>.</v>
      </c>
      <c r="EA94" s="25" t="str">
        <f>IF(ISBLANK(LitRev!EA94),".",LitRev!EA94)</f>
        <v>.</v>
      </c>
      <c r="EB94" s="25" t="str">
        <f>IF(ISBLANK(LitRev!EB94),".",LitRev!EB94)</f>
        <v>.</v>
      </c>
      <c r="EC94" s="25" t="str">
        <f>IF(ISBLANK(LitRev!EC94),".",LitRev!EC94)</f>
        <v>.</v>
      </c>
      <c r="ED94" s="25" t="str">
        <f>IF(ISBLANK(LitRev!ED94),".",LitRev!ED94)</f>
        <v>.</v>
      </c>
      <c r="EE94" s="25" t="str">
        <f>IF(ISBLANK(LitRev!EE94),".",LitRev!EE94)</f>
        <v>.</v>
      </c>
      <c r="EF94" s="25" t="str">
        <f>IF(ISBLANK(LitRev!EF94),".",LitRev!EF94)</f>
        <v>.</v>
      </c>
      <c r="EG94" s="25" t="str">
        <f>IF(ISBLANK(LitRev!EG94),".",LitRev!EG94)</f>
        <v>.</v>
      </c>
      <c r="EH94" s="25" t="str">
        <f>IF(ISBLANK(LitRev!EH94),".",LitRev!EH94)</f>
        <v>.</v>
      </c>
      <c r="EI94" s="25" t="str">
        <f>IF(ISBLANK(LitRev!EI94),".",LitRev!EI94)</f>
        <v>.</v>
      </c>
      <c r="EJ94" s="25" t="str">
        <f>IF(ISBLANK(LitRev!EJ94),".",LitRev!EJ94)</f>
        <v>.</v>
      </c>
      <c r="EK94" s="25" t="str">
        <f>IF(ISBLANK(LitRev!EK94),".",LitRev!EK94)</f>
        <v>.</v>
      </c>
      <c r="EL94" s="25" t="str">
        <f>IF(ISBLANK(LitRev!EL94),".",LitRev!EL94)</f>
        <v>.</v>
      </c>
      <c r="EM94" s="25" t="str">
        <f>IF(ISBLANK(LitRev!EM94),".",LitRev!EM94)</f>
        <v>.</v>
      </c>
      <c r="EN94" s="25" t="str">
        <f>IF(ISBLANK(LitRev!EN94),".",LitRev!EN94)</f>
        <v>.</v>
      </c>
      <c r="EO94" s="25" t="str">
        <f>IF(ISBLANK(LitRev!EO94),".",LitRev!EO94)</f>
        <v>.</v>
      </c>
      <c r="EP94" s="25" t="str">
        <f>IF(ISBLANK(LitRev!EP94),".",LitRev!EP94)</f>
        <v>.</v>
      </c>
      <c r="EQ94" s="25" t="str">
        <f>IF(ISBLANK(LitRev!EQ94),".",LitRev!EQ94)</f>
        <v>.</v>
      </c>
      <c r="ER94" s="25" t="str">
        <f>IF(ISBLANK(LitRev!ER94),".",LitRev!ER94)</f>
        <v>.</v>
      </c>
      <c r="ES94" s="25" t="str">
        <f>IF(ISBLANK(LitRev!ES94),".",LitRev!ES94)</f>
        <v>.</v>
      </c>
      <c r="ET94" s="25" t="str">
        <f>IF(ISBLANK(LitRev!ET94),".",LitRev!ET94)</f>
        <v>.</v>
      </c>
      <c r="EU94" s="25" t="str">
        <f>IF(ISBLANK(LitRev!EU94),".",LitRev!EU94)</f>
        <v>.</v>
      </c>
      <c r="EV94" s="25" t="str">
        <f>IF(ISBLANK(LitRev!EV94),".",LitRev!EV94)</f>
        <v>.</v>
      </c>
      <c r="EW94" s="25" t="str">
        <f>IF(ISBLANK(LitRev!EW94),".",LitRev!EW94)</f>
        <v>.</v>
      </c>
      <c r="EX94" s="25" t="str">
        <f>IF(ISBLANK(LitRev!EX94),".",LitRev!EX94)</f>
        <v>.</v>
      </c>
      <c r="EY94" s="25" t="str">
        <f>IF(ISBLANK(LitRev!EY94),".",LitRev!EY94)</f>
        <v>.</v>
      </c>
      <c r="EZ94" s="25" t="str">
        <f>IF(ISBLANK(LitRev!EZ94),".",LitRev!EZ94)</f>
        <v>.</v>
      </c>
      <c r="FA94" s="25" t="str">
        <f>IF(ISBLANK(LitRev!FA94),".",LitRev!FA94)</f>
        <v>.</v>
      </c>
      <c r="FB94" s="25" t="str">
        <f>IF(ISBLANK(LitRev!FB94),".",LitRev!FB94)</f>
        <v>.</v>
      </c>
      <c r="FC94" s="25" t="str">
        <f>IF(ISBLANK(LitRev!FC94),".",LitRev!FC94)</f>
        <v>.</v>
      </c>
      <c r="FD94" s="25" t="str">
        <f>IF(ISBLANK(LitRev!FD94),".",LitRev!FD94)</f>
        <v>.</v>
      </c>
      <c r="FE94" s="25" t="str">
        <f>IF(ISBLANK(LitRev!FE94),".",LitRev!FE94)</f>
        <v>.</v>
      </c>
      <c r="FF94" s="25" t="str">
        <f>IF(ISBLANK(LitRev!FF94),".",LitRev!FF94)</f>
        <v>.</v>
      </c>
      <c r="FG94" s="25" t="str">
        <f>IF(ISBLANK(LitRev!FG94),".",LitRev!FG94)</f>
        <v>.</v>
      </c>
      <c r="FH94" s="25" t="str">
        <f>IF(ISBLANK(LitRev!FH94),".",LitRev!FH94)</f>
        <v>.</v>
      </c>
      <c r="FI94" s="25" t="str">
        <f>IF(ISBLANK(LitRev!FI94),".",LitRev!FI94)</f>
        <v>.</v>
      </c>
      <c r="FJ94" s="25" t="str">
        <f>IF(ISBLANK(LitRev!FJ94),".",LitRev!FJ94)</f>
        <v>.</v>
      </c>
      <c r="FK94" s="25" t="str">
        <f>IF(ISBLANK(LitRev!FK94),".",LitRev!FK94)</f>
        <v>.</v>
      </c>
      <c r="FL94" s="25" t="str">
        <f>IF(ISBLANK(LitRev!FL94),".",LitRev!FL94)</f>
        <v>.</v>
      </c>
      <c r="FM94" s="25" t="str">
        <f>IF(ISBLANK(LitRev!FM94),".",LitRev!FM94)</f>
        <v>.</v>
      </c>
      <c r="FN94" s="25" t="str">
        <f>IF(ISBLANK(LitRev!FN94),".",LitRev!FN94)</f>
        <v>.</v>
      </c>
      <c r="FO94" s="25" t="str">
        <f>IF(ISBLANK(LitRev!FO94),".",LitRev!FO94)</f>
        <v>.</v>
      </c>
      <c r="FP94" s="25" t="str">
        <f>IF(ISBLANK(LitRev!FP94),".",LitRev!FP94)</f>
        <v>.</v>
      </c>
      <c r="FQ94" s="25" t="str">
        <f>IF(ISBLANK(LitRev!FQ94),".",LitRev!FQ94)</f>
        <v>.</v>
      </c>
      <c r="FR94" s="25" t="str">
        <f>IF(ISBLANK(LitRev!FR94),".",LitRev!FR94)</f>
        <v>.</v>
      </c>
      <c r="FS94" s="25" t="str">
        <f>IF(ISBLANK(LitRev!FS94),".",LitRev!FS94)</f>
        <v>.</v>
      </c>
      <c r="FT94" s="25" t="str">
        <f>IF(ISBLANK(LitRev!FT94),".",LitRev!FT94)</f>
        <v>.</v>
      </c>
      <c r="FU94" s="25" t="str">
        <f>IF(ISBLANK(LitRev!FU94),".",LitRev!FU94)</f>
        <v>.</v>
      </c>
      <c r="FV94" s="25" t="str">
        <f>IF(ISBLANK(LitRev!FV94),".",LitRev!FV94)</f>
        <v>.</v>
      </c>
      <c r="FW94" s="25" t="str">
        <f>IF(ISBLANK(LitRev!FW94),".",LitRev!FW94)</f>
        <v>.</v>
      </c>
      <c r="FX94" s="25" t="str">
        <f>IF(ISBLANK(LitRev!FX94),".",LitRev!FX94)</f>
        <v>.</v>
      </c>
      <c r="FY94" s="25" t="str">
        <f>IF(ISBLANK(LitRev!FY94),".",LitRev!FY94)</f>
        <v>.</v>
      </c>
      <c r="FZ94" s="25" t="str">
        <f>IF(ISBLANK(LitRev!FZ94),".",LitRev!FZ94)</f>
        <v>.</v>
      </c>
      <c r="GA94" s="25" t="str">
        <f>IF(ISBLANK(LitRev!GA94),".",LitRev!GA94)</f>
        <v>.</v>
      </c>
      <c r="GB94" s="25" t="str">
        <f>IF(ISBLANK(LitRev!GB94),".",LitRev!GB94)</f>
        <v>.</v>
      </c>
      <c r="GC94" s="25" t="str">
        <f>IF(ISBLANK(LitRev!GC94),".",LitRev!GC94)</f>
        <v>.</v>
      </c>
      <c r="GD94" s="25" t="str">
        <f>IF(ISBLANK(LitRev!GD94),".",LitRev!GD94)</f>
        <v>.</v>
      </c>
      <c r="GE94" s="25" t="str">
        <f>IF(ISBLANK(LitRev!GE94),".",LitRev!GE94)</f>
        <v>.</v>
      </c>
      <c r="GF94" s="25" t="str">
        <f>IF(ISBLANK(LitRev!GF94),".",LitRev!GF94)</f>
        <v>.</v>
      </c>
      <c r="GG94" s="25" t="str">
        <f>IF(ISBLANK(LitRev!GG94),".",LitRev!GG94)</f>
        <v>.</v>
      </c>
      <c r="GH94" s="25" t="str">
        <f>IF(ISBLANK(LitRev!GH94),".",LitRev!GH94)</f>
        <v>.</v>
      </c>
      <c r="GI94" s="25" t="str">
        <f>IF(ISBLANK(LitRev!GI94),".",LitRev!GI94)</f>
        <v>.</v>
      </c>
      <c r="GJ94" s="25" t="str">
        <f>IF(ISBLANK(LitRev!GJ94),".",LitRev!GJ94)</f>
        <v>.</v>
      </c>
      <c r="GK94" s="25" t="str">
        <f>IF(ISBLANK(LitRev!GK94),".",LitRev!GK94)</f>
        <v>.</v>
      </c>
      <c r="GL94" s="25" t="str">
        <f>IF(ISBLANK(LitRev!GL94),".",LitRev!GL94)</f>
        <v>.</v>
      </c>
      <c r="GM94" s="25" t="str">
        <f>IF(ISBLANK(LitRev!GM94),".",LitRev!GM94)</f>
        <v>.</v>
      </c>
      <c r="GN94" s="25" t="str">
        <f>IF(ISBLANK(LitRev!GN94),".",LitRev!GN94)</f>
        <v>.</v>
      </c>
      <c r="GO94" s="25" t="str">
        <f>IF(ISBLANK(LitRev!GO94),".",LitRev!GO94)</f>
        <v>.</v>
      </c>
      <c r="GP94" s="25" t="str">
        <f>IF(ISBLANK(LitRev!GP94),".",LitRev!GP94)</f>
        <v>.</v>
      </c>
      <c r="GQ94" s="25" t="str">
        <f>IF(ISBLANK(LitRev!GQ94),".",LitRev!GQ94)</f>
        <v>.</v>
      </c>
      <c r="GR94" s="25" t="str">
        <f>IF(ISBLANK(LitRev!GR94),".",LitRev!GR94)</f>
        <v>.</v>
      </c>
      <c r="GS94" s="25" t="str">
        <f>IF(ISBLANK(LitRev!GS94),".",LitRev!GS94)</f>
        <v>.</v>
      </c>
      <c r="GT94" s="25" t="str">
        <f>IF(ISBLANK(LitRev!GT94),".",LitRev!GT94)</f>
        <v>.</v>
      </c>
      <c r="GU94" s="25" t="str">
        <f>IF(ISBLANK(LitRev!GU94),".",LitRev!GU94)</f>
        <v>.</v>
      </c>
      <c r="GV94" s="25" t="str">
        <f>IF(ISBLANK(LitRev!GV94),".",LitRev!GV94)</f>
        <v>.</v>
      </c>
      <c r="GW94" s="25" t="str">
        <f>IF(ISBLANK(LitRev!GW94),".",LitRev!GW94)</f>
        <v>.</v>
      </c>
      <c r="GX94" s="25" t="str">
        <f>IF(ISBLANK(LitRev!GX94),".",LitRev!GX94)</f>
        <v>.</v>
      </c>
      <c r="GY94" s="25" t="str">
        <f>IF(ISBLANK(LitRev!GY94),".",LitRev!GY94)</f>
        <v>.</v>
      </c>
      <c r="GZ94" s="25" t="str">
        <f>IF(ISBLANK(LitRev!GZ94),".",LitRev!GZ94)</f>
        <v>.</v>
      </c>
      <c r="HA94" s="25" t="str">
        <f>IF(ISBLANK(LitRev!HA94),".",LitRev!HA94)</f>
        <v>.</v>
      </c>
      <c r="HB94" s="25" t="str">
        <f>IF(ISBLANK(LitRev!HB94),".",LitRev!HB94)</f>
        <v>.</v>
      </c>
      <c r="HC94" s="25" t="str">
        <f>IF(ISBLANK(LitRev!HC94),".",LitRev!HC94)</f>
        <v>.</v>
      </c>
      <c r="HD94" s="25" t="str">
        <f>IF(ISBLANK(LitRev!HD94),".",LitRev!HD94)</f>
        <v>.</v>
      </c>
      <c r="HE94" s="25" t="str">
        <f>IF(ISBLANK(LitRev!HE94),".",LitRev!HE94)</f>
        <v>.</v>
      </c>
      <c r="HF94" s="25" t="str">
        <f>IF(ISBLANK(LitRev!HF94),".",LitRev!HF94)</f>
        <v>.</v>
      </c>
      <c r="HG94" s="25" t="str">
        <f>IF(ISBLANK(LitRev!HG94),".",LitRev!HG94)</f>
        <v>.</v>
      </c>
      <c r="HH94" s="25" t="str">
        <f>IF(ISBLANK(LitRev!HH94),".",LitRev!HH94)</f>
        <v>.</v>
      </c>
      <c r="HI94" s="25" t="str">
        <f>IF(ISBLANK(LitRev!HI94),".",LitRev!HI94)</f>
        <v>.</v>
      </c>
      <c r="HJ94" s="25" t="str">
        <f>IF(ISBLANK(LitRev!HJ94),".",LitRev!HJ94)</f>
        <v>.</v>
      </c>
      <c r="HK94" s="25" t="str">
        <f>IF(ISBLANK(LitRev!HK94),".",LitRev!HK94)</f>
        <v>.</v>
      </c>
      <c r="HL94" s="25" t="str">
        <f>IF(ISBLANK(LitRev!HL94),".",LitRev!HL94)</f>
        <v>.</v>
      </c>
      <c r="HM94" s="25" t="str">
        <f>IF(ISBLANK(LitRev!HM94),".",LitRev!HM94)</f>
        <v>.</v>
      </c>
      <c r="HN94" s="25" t="str">
        <f>IF(ISBLANK(LitRev!HN94),".",LitRev!HN94)</f>
        <v>.</v>
      </c>
      <c r="HO94" s="25" t="str">
        <f>IF(ISBLANK(LitRev!HO94),".",LitRev!HO94)</f>
        <v>.</v>
      </c>
      <c r="HP94" s="25" t="str">
        <f>IF(ISBLANK(LitRev!HP94),".",LitRev!HP94)</f>
        <v>.</v>
      </c>
      <c r="HQ94" s="25" t="str">
        <f>IF(ISBLANK(LitRev!HQ94),".",LitRev!HQ94)</f>
        <v>.</v>
      </c>
      <c r="HR94" s="25" t="str">
        <f>IF(ISBLANK(LitRev!HR94),".",LitRev!HR94)</f>
        <v>.</v>
      </c>
      <c r="HS94" s="25" t="str">
        <f>IF(ISBLANK(LitRev!HS94),".",LitRev!HS94)</f>
        <v>.</v>
      </c>
      <c r="HT94" s="25" t="str">
        <f>IF(ISBLANK(LitRev!HT94),".",LitRev!HT94)</f>
        <v>.</v>
      </c>
      <c r="HU94" s="25" t="str">
        <f>IF(ISBLANK(LitRev!HU94),".",LitRev!HU94)</f>
        <v>.</v>
      </c>
      <c r="HV94" s="25" t="str">
        <f>IF(ISBLANK(LitRev!HV94),".",LitRev!HV94)</f>
        <v>.</v>
      </c>
      <c r="HW94" s="25" t="str">
        <f>IF(ISBLANK(LitRev!HW94),".",LitRev!HW94)</f>
        <v>.</v>
      </c>
      <c r="HX94" s="25" t="str">
        <f>IF(ISBLANK(LitRev!HX94),".",LitRev!HX94)</f>
        <v>.</v>
      </c>
      <c r="HY94" s="25" t="str">
        <f>IF(ISBLANK(LitRev!HY94),".",LitRev!HY94)</f>
        <v>.</v>
      </c>
      <c r="HZ94" s="25" t="str">
        <f>IF(ISBLANK(LitRev!HZ94),".",LitRev!HZ94)</f>
        <v>.</v>
      </c>
      <c r="IA94" s="25" t="str">
        <f>IF(ISBLANK(LitRev!IA94),".",LitRev!IA94)</f>
        <v>.</v>
      </c>
      <c r="IB94" s="25" t="str">
        <f>IF(ISBLANK(LitRev!IB94),".",LitRev!IB94)</f>
        <v>.</v>
      </c>
      <c r="IC94" s="25" t="str">
        <f>IF(ISBLANK(LitRev!IC94),".",LitRev!IC94)</f>
        <v>.</v>
      </c>
      <c r="ID94" s="25" t="str">
        <f>IF(ISBLANK(LitRev!ID94),".",LitRev!ID94)</f>
        <v>.</v>
      </c>
      <c r="IE94" s="25" t="str">
        <f>IF(ISBLANK(LitRev!IE94),".",LitRev!IE94)</f>
        <v>.</v>
      </c>
      <c r="IF94" s="25" t="str">
        <f>IF(ISBLANK(LitRev!IF94),".",LitRev!IF94)</f>
        <v>.</v>
      </c>
      <c r="IG94" s="25" t="str">
        <f>IF(ISBLANK(LitRev!IG94),".",LitRev!IG94)</f>
        <v>.</v>
      </c>
      <c r="IH94" s="25" t="str">
        <f>IF(ISBLANK(LitRev!IH94),".",LitRev!IH94)</f>
        <v>.</v>
      </c>
      <c r="II94" s="25" t="str">
        <f>IF(ISBLANK(LitRev!II94),".",LitRev!II94)</f>
        <v>.</v>
      </c>
      <c r="IJ94" s="25" t="str">
        <f>IF(ISBLANK(LitRev!IJ94),".",LitRev!IJ94)</f>
        <v>.</v>
      </c>
      <c r="IK94" s="25" t="str">
        <f>IF(ISBLANK(LitRev!IK94),".",LitRev!IK94)</f>
        <v>.</v>
      </c>
      <c r="IL94" s="25" t="str">
        <f>IF(ISBLANK(LitRev!IL94),".",LitRev!IL94)</f>
        <v>.</v>
      </c>
      <c r="IM94" s="25" t="str">
        <f>IF(ISBLANK(LitRev!IM94),".",LitRev!IM94)</f>
        <v>.</v>
      </c>
      <c r="IN94" s="25" t="str">
        <f>IF(ISBLANK(LitRev!IN94),".",LitRev!IN94)</f>
        <v>.</v>
      </c>
      <c r="IO94" s="25" t="str">
        <f>IF(ISBLANK(LitRev!IO94),".",LitRev!IO94)</f>
        <v>.</v>
      </c>
      <c r="IP94" s="25" t="str">
        <f>IF(ISBLANK(LitRev!IP94),".",LitRev!IP94)</f>
        <v>.</v>
      </c>
      <c r="IQ94" s="25" t="str">
        <f>IF(ISBLANK(LitRev!IQ94),".",LitRev!IQ94)</f>
        <v>.</v>
      </c>
      <c r="IR94" s="25" t="str">
        <f>IF(ISBLANK(LitRev!IR94),".",LitRev!IR94)</f>
        <v>.</v>
      </c>
      <c r="IS94" s="25" t="str">
        <f>IF(ISBLANK(LitRev!IS94),".",LitRev!IS94)</f>
        <v>.</v>
      </c>
      <c r="IT94" s="25" t="str">
        <f>IF(ISBLANK(LitRev!IT94),".",LitRev!IT94)</f>
        <v>.</v>
      </c>
      <c r="IU94" s="25" t="str">
        <f>IF(ISBLANK(LitRev!IU94),".",LitRev!IU94)</f>
        <v>.</v>
      </c>
      <c r="IV94" s="25" t="str">
        <f>IF(ISBLANK(LitRev!IV94),".",LitRev!IV94)</f>
        <v>.</v>
      </c>
      <c r="IW94" s="25" t="str">
        <f>IF(ISBLANK(LitRev!IW94),".",LitRev!IW94)</f>
        <v>.</v>
      </c>
      <c r="IX94" s="25" t="str">
        <f>IF(ISBLANK(LitRev!IX94),".",LitRev!IX94)</f>
        <v>.</v>
      </c>
      <c r="IY94" s="25" t="str">
        <f>IF(ISBLANK(LitRev!IY94),".",LitRev!IY94)</f>
        <v>.</v>
      </c>
      <c r="IZ94" s="25" t="str">
        <f>IF(ISBLANK(LitRev!IZ94),".",LitRev!IZ94)</f>
        <v>.</v>
      </c>
      <c r="JA94" s="25" t="str">
        <f>IF(ISBLANK(LitRev!JA94),".",LitRev!JA94)</f>
        <v>.</v>
      </c>
      <c r="JB94" s="25" t="str">
        <f>IF(ISBLANK(LitRev!JB94),".",LitRev!JB94)</f>
        <v>.</v>
      </c>
      <c r="JC94" s="25" t="str">
        <f>IF(ISBLANK(LitRev!JC94),".",LitRev!JC94)</f>
        <v>.</v>
      </c>
      <c r="JD94" s="25" t="str">
        <f>IF(ISBLANK(LitRev!JD94),".",LitRev!JD94)</f>
        <v>.</v>
      </c>
      <c r="JE94" s="25" t="str">
        <f>IF(ISBLANK(LitRev!JE94),".",LitRev!JE94)</f>
        <v>.</v>
      </c>
      <c r="JF94" s="25" t="str">
        <f>IF(ISBLANK(LitRev!JF94),".",LitRev!JF94)</f>
        <v>.</v>
      </c>
      <c r="JG94" s="25" t="str">
        <f>IF(ISBLANK(LitRev!JG94),".",LitRev!JG94)</f>
        <v>.</v>
      </c>
      <c r="JH94" s="25" t="str">
        <f>IF(ISBLANK(LitRev!JH94),".",LitRev!JH94)</f>
        <v>.</v>
      </c>
      <c r="JI94" s="25" t="str">
        <f>IF(ISBLANK(LitRev!JI94),".",LitRev!JI94)</f>
        <v>.</v>
      </c>
      <c r="JJ94" s="25" t="str">
        <f>IF(ISBLANK(LitRev!JJ94),".",LitRev!JJ94)</f>
        <v>.</v>
      </c>
      <c r="JK94" s="25" t="str">
        <f>IF(ISBLANK(LitRev!JK94),".",LitRev!JK94)</f>
        <v>.</v>
      </c>
      <c r="JL94" s="25" t="str">
        <f>IF(ISBLANK(LitRev!JL94),".",LitRev!JL94)</f>
        <v>.</v>
      </c>
      <c r="JM94" s="25" t="str">
        <f>IF(ISBLANK(LitRev!JM94),".",LitRev!JM94)</f>
        <v>.</v>
      </c>
      <c r="JN94" s="25" t="str">
        <f>IF(ISBLANK(LitRev!JN94),".",LitRev!JN94)</f>
        <v>.</v>
      </c>
      <c r="JO94" s="25" t="str">
        <f>IF(ISBLANK(LitRev!JO94),".",LitRev!JO94)</f>
        <v>.</v>
      </c>
      <c r="JP94" s="25" t="str">
        <f>IF(ISBLANK(LitRev!JP94),".",LitRev!JP94)</f>
        <v>.</v>
      </c>
      <c r="JQ94" s="25" t="str">
        <f>IF(ISBLANK(LitRev!JQ94),".",LitRev!JQ94)</f>
        <v>.</v>
      </c>
      <c r="JR94" s="25" t="str">
        <f>IF(ISBLANK(LitRev!JR94),".",LitRev!JR94)</f>
        <v>.</v>
      </c>
      <c r="JS94" s="25" t="str">
        <f>IF(ISBLANK(LitRev!JS94),".",LitRev!JS94)</f>
        <v>.</v>
      </c>
      <c r="JT94" s="25" t="str">
        <f>IF(ISBLANK(LitRev!JT94),".",LitRev!JT94)</f>
        <v>.</v>
      </c>
      <c r="JU94" s="25" t="str">
        <f>IF(ISBLANK(LitRev!JU94),".",LitRev!JU94)</f>
        <v>.</v>
      </c>
      <c r="JV94" s="25" t="str">
        <f>IF(ISBLANK(LitRev!JV94),".",LitRev!JV94)</f>
        <v>.</v>
      </c>
      <c r="JW94" s="25" t="str">
        <f>IF(ISBLANK(LitRev!JW94),".",LitRev!JW94)</f>
        <v>.</v>
      </c>
      <c r="JX94" s="25" t="str">
        <f>IF(ISBLANK(LitRev!JX94),".",LitRev!JX94)</f>
        <v>.</v>
      </c>
      <c r="JY94" s="25" t="str">
        <f>IF(ISBLANK(LitRev!JY94),".",LitRev!JY94)</f>
        <v>.</v>
      </c>
      <c r="JZ94" s="25" t="str">
        <f>IF(ISBLANK(LitRev!JZ94),".",LitRev!JZ94)</f>
        <v>.</v>
      </c>
      <c r="KA94" s="25" t="str">
        <f>IF(ISBLANK(LitRev!KA94),".",LitRev!KA94)</f>
        <v>.</v>
      </c>
      <c r="KB94" s="25" t="str">
        <f>IF(ISBLANK(LitRev!KB94),".",LitRev!KB94)</f>
        <v>.</v>
      </c>
      <c r="KC94" s="25" t="str">
        <f>IF(ISBLANK(LitRev!KC94),".",LitRev!KC94)</f>
        <v>.</v>
      </c>
      <c r="KD94" s="25" t="str">
        <f>IF(ISBLANK(LitRev!KD94),".",LitRev!KD94)</f>
        <v>.</v>
      </c>
      <c r="KE94" s="25" t="str">
        <f>IF(ISBLANK(LitRev!KE94),".",LitRev!KE94)</f>
        <v>.</v>
      </c>
      <c r="KF94" s="25" t="str">
        <f>IF(ISBLANK(LitRev!KF94),".",LitRev!KF94)</f>
        <v>.</v>
      </c>
      <c r="KG94" s="25" t="str">
        <f>IF(ISBLANK(LitRev!KG94),".",LitRev!KG94)</f>
        <v>.</v>
      </c>
      <c r="KH94" s="25" t="str">
        <f>IF(ISBLANK(LitRev!KH94),".",LitRev!KH94)</f>
        <v>.</v>
      </c>
      <c r="KI94" s="25" t="str">
        <f>IF(ISBLANK(LitRev!KI94),".",LitRev!KI94)</f>
        <v>.</v>
      </c>
      <c r="KJ94" s="25" t="str">
        <f>IF(ISBLANK(LitRev!KJ94),".",LitRev!KJ94)</f>
        <v>.</v>
      </c>
      <c r="KK94" s="25" t="str">
        <f>IF(ISBLANK(LitRev!KK94),".",LitRev!KK94)</f>
        <v>.</v>
      </c>
      <c r="KL94" s="25" t="str">
        <f>IF(ISBLANK(LitRev!KL94),".",LitRev!KL94)</f>
        <v>.</v>
      </c>
      <c r="KM94" s="25" t="str">
        <f>IF(ISBLANK(LitRev!KM94),".",LitRev!KM94)</f>
        <v>.</v>
      </c>
      <c r="KN94" s="25" t="str">
        <f>IF(ISBLANK(LitRev!KN94),".",LitRev!KN94)</f>
        <v>.</v>
      </c>
      <c r="KO94" s="25" t="str">
        <f>IF(ISBLANK(LitRev!KO94),".",LitRev!KO94)</f>
        <v>.</v>
      </c>
      <c r="KP94" s="25" t="str">
        <f>IF(ISBLANK(LitRev!KP94),".",LitRev!KP94)</f>
        <v>.</v>
      </c>
      <c r="KQ94" s="25" t="str">
        <f>IF(ISBLANK(LitRev!KQ94),".",LitRev!KQ94)</f>
        <v>.</v>
      </c>
      <c r="KR94" s="25" t="str">
        <f>IF(ISBLANK(LitRev!KR94),".",LitRev!KR94)</f>
        <v>.</v>
      </c>
      <c r="KS94" s="25" t="str">
        <f>IF(ISBLANK(LitRev!KS94),".",LitRev!KS94)</f>
        <v>.</v>
      </c>
      <c r="KT94" s="25" t="str">
        <f>IF(ISBLANK(LitRev!KT94),".",LitRev!KT94)</f>
        <v>.</v>
      </c>
      <c r="KU94" s="25" t="str">
        <f>IF(ISBLANK(LitRev!KU94),".",LitRev!KU94)</f>
        <v>.</v>
      </c>
      <c r="KV94" s="25" t="str">
        <f>IF(ISBLANK(LitRev!KV94),".",LitRev!KV94)</f>
        <v>.</v>
      </c>
      <c r="KW94" s="25" t="str">
        <f>IF(ISBLANK(LitRev!KW94),".",LitRev!KW94)</f>
        <v>.</v>
      </c>
      <c r="KX94" s="25" t="str">
        <f>IF(ISBLANK(LitRev!KX94),".",LitRev!KX94)</f>
        <v>.</v>
      </c>
      <c r="KY94" s="25" t="str">
        <f>IF(ISBLANK(LitRev!KY94),".",LitRev!KY94)</f>
        <v>.</v>
      </c>
      <c r="KZ94" s="25" t="str">
        <f>IF(ISBLANK(LitRev!KZ94),".",LitRev!KZ94)</f>
        <v>.</v>
      </c>
      <c r="LA94" s="25" t="str">
        <f>IF(ISBLANK(LitRev!LA94),".",LitRev!LA94)</f>
        <v>.</v>
      </c>
      <c r="LB94" s="25" t="str">
        <f>IF(ISBLANK(LitRev!LB94),".",LitRev!LB94)</f>
        <v>.</v>
      </c>
      <c r="LC94" s="25" t="str">
        <f>IF(ISBLANK(LitRev!LC94),".",LitRev!LC94)</f>
        <v>.</v>
      </c>
      <c r="LD94" s="25" t="str">
        <f>IF(ISBLANK(LitRev!LD94),".",LitRev!LD94)</f>
        <v>.</v>
      </c>
      <c r="LE94" s="25" t="str">
        <f>IF(ISBLANK(LitRev!LE94),".",LitRev!LE94)</f>
        <v>.</v>
      </c>
      <c r="LF94" s="25" t="str">
        <f>IF(ISBLANK(LitRev!LF94),".",LitRev!LF94)</f>
        <v>.</v>
      </c>
      <c r="LG94" s="25" t="str">
        <f>IF(ISBLANK(LitRev!LG94),".",LitRev!LG94)</f>
        <v>.</v>
      </c>
      <c r="LH94" s="25" t="str">
        <f>IF(ISBLANK(LitRev!LH94),".",LitRev!LH94)</f>
        <v>.</v>
      </c>
      <c r="LI94" s="25" t="str">
        <f>IF(ISBLANK(LitRev!LI94),".",LitRev!LI94)</f>
        <v>.</v>
      </c>
      <c r="LJ94" s="25" t="str">
        <f>IF(ISBLANK(LitRev!LJ94),".",LitRev!LJ94)</f>
        <v>.</v>
      </c>
      <c r="LK94" s="25" t="str">
        <f>IF(ISBLANK(LitRev!LK94),".",LitRev!LK94)</f>
        <v>.</v>
      </c>
      <c r="LL94" s="25" t="str">
        <f>IF(ISBLANK(LitRev!LL94),".",LitRev!LL94)</f>
        <v>.</v>
      </c>
      <c r="LM94" s="25" t="str">
        <f>IF(ISBLANK(LitRev!LM94),".",LitRev!LM94)</f>
        <v>.</v>
      </c>
      <c r="LN94" s="25" t="str">
        <f>IF(ISBLANK(LitRev!LN94),".",LitRev!LN94)</f>
        <v>.</v>
      </c>
      <c r="LO94" s="25" t="str">
        <f>IF(ISBLANK(LitRev!LO94),".",LitRev!LO94)</f>
        <v>.</v>
      </c>
      <c r="LP94" s="25" t="str">
        <f>IF(ISBLANK(LitRev!LP94),".",LitRev!LP94)</f>
        <v>.</v>
      </c>
      <c r="LQ94" s="25" t="str">
        <f>IF(ISBLANK(LitRev!LQ94),".",LitRev!LQ94)</f>
        <v>.</v>
      </c>
      <c r="LR94" s="25" t="str">
        <f>IF(ISBLANK(LitRev!LR94),".",LitRev!LR94)</f>
        <v>.</v>
      </c>
      <c r="LS94" s="25" t="str">
        <f>IF(ISBLANK(LitRev!LS94),".",LitRev!LS94)</f>
        <v>.</v>
      </c>
      <c r="LT94" s="25" t="str">
        <f>IF(ISBLANK(LitRev!LT94),".",LitRev!LT94)</f>
        <v>.</v>
      </c>
      <c r="LU94" s="25" t="str">
        <f>IF(ISBLANK(LitRev!LU94),".",LitRev!LU94)</f>
        <v>.</v>
      </c>
      <c r="LV94" s="25" t="str">
        <f>IF(ISBLANK(LitRev!LV94),".",LitRev!LV94)</f>
        <v>.</v>
      </c>
      <c r="LW94" s="25" t="str">
        <f>IF(ISBLANK(LitRev!LW94),".",LitRev!LW94)</f>
        <v>.</v>
      </c>
      <c r="LX94" s="25" t="str">
        <f>IF(ISBLANK(LitRev!LX94),".",LitRev!LX94)</f>
        <v>.</v>
      </c>
      <c r="LY94" s="25" t="str">
        <f>IF(ISBLANK(LitRev!LY94),".",LitRev!LY94)</f>
        <v>.</v>
      </c>
      <c r="LZ94" s="25" t="str">
        <f>IF(ISBLANK(LitRev!LZ94),".",LitRev!LZ94)</f>
        <v>.</v>
      </c>
      <c r="MA94" s="25" t="str">
        <f>IF(ISBLANK(LitRev!MA94),".",LitRev!MA94)</f>
        <v>.</v>
      </c>
      <c r="MB94" s="25" t="str">
        <f>IF(ISBLANK(LitRev!MB94),".",LitRev!MB94)</f>
        <v>.</v>
      </c>
      <c r="MC94" s="25" t="str">
        <f>IF(ISBLANK(LitRev!MC94),".",LitRev!MC94)</f>
        <v>.</v>
      </c>
      <c r="MD94" s="25" t="str">
        <f>IF(ISBLANK(LitRev!MD94),".",LitRev!MD94)</f>
        <v>.</v>
      </c>
      <c r="ME94" s="25" t="str">
        <f>IF(ISBLANK(LitRev!ME94),".",LitRev!ME94)</f>
        <v>.</v>
      </c>
      <c r="MF94" s="25" t="str">
        <f>IF(ISBLANK(LitRev!MF94),".",LitRev!MF94)</f>
        <v>.</v>
      </c>
      <c r="MG94" s="25" t="str">
        <f>IF(ISBLANK(LitRev!MG94),".",LitRev!MG94)</f>
        <v>.</v>
      </c>
      <c r="MH94" s="25" t="str">
        <f>IF(ISBLANK(LitRev!MH94),".",LitRev!MH94)</f>
        <v>.</v>
      </c>
      <c r="MI94" s="25" t="str">
        <f>IF(ISBLANK(LitRev!MI94),".",LitRev!MI94)</f>
        <v>.</v>
      </c>
      <c r="MJ94" s="25" t="str">
        <f>IF(ISBLANK(LitRev!MJ94),".",LitRev!MJ94)</f>
        <v>.</v>
      </c>
      <c r="MK94" s="25" t="str">
        <f>IF(ISBLANK(LitRev!MK94),".",LitRev!MK94)</f>
        <v>.</v>
      </c>
      <c r="ML94" s="25" t="str">
        <f>IF(ISBLANK(LitRev!ML94),".",LitRev!ML94)</f>
        <v>.</v>
      </c>
      <c r="MM94" s="25" t="str">
        <f>IF(ISBLANK(LitRev!MM94),".",LitRev!MM94)</f>
        <v>.</v>
      </c>
      <c r="MN94" s="25" t="str">
        <f>IF(ISBLANK(LitRev!MN94),".",LitRev!MN94)</f>
        <v>.</v>
      </c>
      <c r="MO94" s="25" t="str">
        <f>IF(ISBLANK(LitRev!MO94),".",LitRev!MO94)</f>
        <v>.</v>
      </c>
      <c r="MP94" s="25" t="str">
        <f>IF(ISBLANK(LitRev!MP94),".",LitRev!MP94)</f>
        <v>.</v>
      </c>
      <c r="MQ94" s="25" t="str">
        <f>IF(ISBLANK(LitRev!MQ94),".",LitRev!MQ94)</f>
        <v>.</v>
      </c>
      <c r="MR94" s="25" t="str">
        <f>IF(ISBLANK(LitRev!MR94),".",LitRev!MR94)</f>
        <v>.</v>
      </c>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5"/>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5"/>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5"/>
      <c r="RK94" s="25"/>
      <c r="RL94" s="25"/>
      <c r="RM94" s="25"/>
      <c r="RN94" s="25"/>
      <c r="RO94" s="25"/>
    </row>
    <row r="95" spans="1:483" x14ac:dyDescent="0.25">
      <c r="A95" s="47" t="s">
        <v>1165</v>
      </c>
      <c r="C95" s="25" t="str">
        <f>IF(ISBLANK(LitRev!C95),".",LitRev!C95)</f>
        <v>.</v>
      </c>
      <c r="D95" s="25" t="str">
        <f>IF(ISBLANK(LitRev!D95),".",LitRev!D95)</f>
        <v>.</v>
      </c>
      <c r="E95" s="25" t="str">
        <f>IF(ISBLANK(LitRev!E95),".",LitRev!E95)</f>
        <v>.</v>
      </c>
      <c r="F95" s="25" t="str">
        <f>IF(ISBLANK(LitRev!F95),".",LitRev!F95)</f>
        <v>.</v>
      </c>
      <c r="G95" s="25" t="str">
        <f>IF(ISBLANK(LitRev!G95),".",LitRev!G95)</f>
        <v>.</v>
      </c>
      <c r="H95" s="25" t="str">
        <f>IF(ISBLANK(LitRev!H95),".",LitRev!H95)</f>
        <v>.</v>
      </c>
      <c r="I95" s="25" t="str">
        <f>IF(ISBLANK(LitRev!I95),".",LitRev!I95)</f>
        <v>.</v>
      </c>
      <c r="J95" s="25" t="str">
        <f>IF(ISBLANK(LitRev!J95),".",LitRev!J95)</f>
        <v>.</v>
      </c>
      <c r="K95" s="25" t="str">
        <f>IF(ISBLANK(LitRev!K95),".",LitRev!K95)</f>
        <v>.</v>
      </c>
      <c r="L95" s="25" t="str">
        <f>IF(ISBLANK(LitRev!L95),".",LitRev!L95)</f>
        <v>.</v>
      </c>
      <c r="M95" s="25" t="str">
        <f>IF(ISBLANK(LitRev!M95),".",LitRev!M95)</f>
        <v>.</v>
      </c>
      <c r="N95" s="25" t="str">
        <f>IF(ISBLANK(LitRev!N95),".",LitRev!N95)</f>
        <v>.</v>
      </c>
      <c r="O95" s="25" t="str">
        <f>IF(ISBLANK(LitRev!O95),".",LitRev!O95)</f>
        <v>.</v>
      </c>
      <c r="P95" s="25" t="str">
        <f>IF(ISBLANK(LitRev!P95),".",LitRev!P95)</f>
        <v>.</v>
      </c>
      <c r="Q95" s="25" t="str">
        <f>IF(ISBLANK(LitRev!Q95),".",LitRev!Q95)</f>
        <v>.</v>
      </c>
      <c r="R95" s="25" t="str">
        <f>IF(ISBLANK(LitRev!R95),".",LitRev!R95)</f>
        <v>.</v>
      </c>
      <c r="S95" s="25" t="str">
        <f>IF(ISBLANK(LitRev!S95),".",LitRev!S95)</f>
        <v>.</v>
      </c>
      <c r="T95" s="25" t="str">
        <f>IF(ISBLANK(LitRev!T95),".",LitRev!T95)</f>
        <v>.</v>
      </c>
      <c r="U95" s="25" t="str">
        <f>IF(ISBLANK(LitRev!U95),".",LitRev!U95)</f>
        <v>.</v>
      </c>
      <c r="V95" s="25" t="str">
        <f>IF(ISBLANK(LitRev!V95),".",LitRev!V95)</f>
        <v>.</v>
      </c>
      <c r="W95" s="25" t="str">
        <f>IF(ISBLANK(LitRev!W95),".",LitRev!W95)</f>
        <v>.</v>
      </c>
      <c r="X95" s="25" t="str">
        <f>IF(ISBLANK(LitRev!X95),".",LitRev!X95)</f>
        <v>.</v>
      </c>
      <c r="Y95" s="25" t="str">
        <f>IF(ISBLANK(LitRev!Y95),".",LitRev!Y95)</f>
        <v>.</v>
      </c>
      <c r="Z95" s="25" t="str">
        <f>IF(ISBLANK(LitRev!Z95),".",LitRev!Z95)</f>
        <v>.</v>
      </c>
      <c r="AA95" s="25" t="str">
        <f>IF(ISBLANK(LitRev!AA95),".",LitRev!AA95)</f>
        <v>.</v>
      </c>
      <c r="AB95" s="25" t="str">
        <f>IF(ISBLANK(LitRev!AB95),".",LitRev!AB95)</f>
        <v>.</v>
      </c>
      <c r="AC95" s="25" t="str">
        <f>IF(ISBLANK(LitRev!AC95),".",LitRev!AC95)</f>
        <v>.</v>
      </c>
      <c r="AD95" s="25" t="str">
        <f>IF(ISBLANK(LitRev!AD95),".",LitRev!AD95)</f>
        <v>.</v>
      </c>
      <c r="AE95" s="25" t="str">
        <f>IF(ISBLANK(LitRev!AE95),".",LitRev!AE95)</f>
        <v>.</v>
      </c>
      <c r="AF95" s="25" t="str">
        <f>IF(ISBLANK(LitRev!AF95),".",LitRev!AF95)</f>
        <v>.</v>
      </c>
      <c r="AG95" s="25" t="str">
        <f>IF(ISBLANK(LitRev!AG95),".",LitRev!AG95)</f>
        <v>.</v>
      </c>
      <c r="AH95" s="25" t="str">
        <f>IF(ISBLANK(LitRev!AH95),".",LitRev!AH95)</f>
        <v>.</v>
      </c>
      <c r="AI95" s="25" t="str">
        <f>IF(ISBLANK(LitRev!AI95),".",LitRev!AI95)</f>
        <v>.</v>
      </c>
      <c r="AJ95" s="25" t="str">
        <f>IF(ISBLANK(LitRev!AJ95),".",LitRev!AJ95)</f>
        <v>.</v>
      </c>
      <c r="AK95" s="25" t="str">
        <f>IF(ISBLANK(LitRev!AK95),".",LitRev!AK95)</f>
        <v>.</v>
      </c>
      <c r="AL95" s="25" t="str">
        <f>IF(ISBLANK(LitRev!AL95),".",LitRev!AL95)</f>
        <v>.</v>
      </c>
      <c r="AM95" s="25" t="str">
        <f>IF(ISBLANK(LitRev!AM95),".",LitRev!AM95)</f>
        <v>.</v>
      </c>
      <c r="AN95" s="25" t="str">
        <f>IF(ISBLANK(LitRev!AN95),".",LitRev!AN95)</f>
        <v>.</v>
      </c>
      <c r="AO95" s="25" t="str">
        <f>IF(ISBLANK(LitRev!AO95),".",LitRev!AO95)</f>
        <v>.</v>
      </c>
      <c r="AP95" s="25" t="str">
        <f>IF(ISBLANK(LitRev!AP95),".",LitRev!AP95)</f>
        <v>.</v>
      </c>
      <c r="AQ95" s="25" t="str">
        <f>IF(ISBLANK(LitRev!AQ95),".",LitRev!AQ95)</f>
        <v>.</v>
      </c>
      <c r="AR95" s="25" t="str">
        <f>IF(ISBLANK(LitRev!AR95),".",LitRev!AR95)</f>
        <v>.</v>
      </c>
      <c r="AS95" s="25" t="str">
        <f>IF(ISBLANK(LitRev!AS95),".",LitRev!AS95)</f>
        <v>.</v>
      </c>
      <c r="AT95" s="25" t="str">
        <f>IF(ISBLANK(LitRev!AT95),".",LitRev!AT95)</f>
        <v>.</v>
      </c>
      <c r="AU95" s="25" t="str">
        <f>IF(ISBLANK(LitRev!AU95),".",LitRev!AU95)</f>
        <v>.</v>
      </c>
      <c r="AV95" s="25" t="str">
        <f>IF(ISBLANK(LitRev!AV95),".",LitRev!AV95)</f>
        <v>.</v>
      </c>
      <c r="AW95" s="25" t="str">
        <f>IF(ISBLANK(LitRev!AW95),".",LitRev!AW95)</f>
        <v>.</v>
      </c>
      <c r="AX95" s="25" t="str">
        <f>IF(ISBLANK(LitRev!AX95),".",LitRev!AX95)</f>
        <v>.</v>
      </c>
      <c r="AY95" s="25" t="str">
        <f>IF(ISBLANK(LitRev!AY95),".",LitRev!AY95)</f>
        <v>.</v>
      </c>
      <c r="AZ95" s="25" t="str">
        <f>IF(ISBLANK(LitRev!AZ95),".",LitRev!AZ95)</f>
        <v>.</v>
      </c>
      <c r="BA95" s="25" t="str">
        <f>IF(ISBLANK(LitRev!BA95),".",LitRev!BA95)</f>
        <v>.</v>
      </c>
      <c r="BB95" s="25" t="str">
        <f>IF(ISBLANK(LitRev!BB95),".",LitRev!BB95)</f>
        <v>.</v>
      </c>
      <c r="BC95" s="25" t="str">
        <f>IF(ISBLANK(LitRev!BC95),".",LitRev!BC95)</f>
        <v>.</v>
      </c>
      <c r="BD95" s="25" t="str">
        <f>IF(ISBLANK(LitRev!BD95),".",LitRev!BD95)</f>
        <v>.</v>
      </c>
      <c r="BE95" s="25" t="str">
        <f>IF(ISBLANK(LitRev!BE95),".",LitRev!BE95)</f>
        <v>.</v>
      </c>
      <c r="BF95" s="25" t="str">
        <f>IF(ISBLANK(LitRev!BF95),".",LitRev!BF95)</f>
        <v>.</v>
      </c>
      <c r="BG95" s="25" t="str">
        <f>IF(ISBLANK(LitRev!BG95),".",LitRev!BG95)</f>
        <v>.</v>
      </c>
      <c r="BH95" s="25" t="str">
        <f>IF(ISBLANK(LitRev!BH95),".",LitRev!BH95)</f>
        <v>.</v>
      </c>
      <c r="BI95" s="25" t="str">
        <f>IF(ISBLANK(LitRev!BI95),".",LitRev!BI95)</f>
        <v>.</v>
      </c>
      <c r="BJ95" s="25" t="str">
        <f>IF(ISBLANK(LitRev!BJ95),".",LitRev!BJ95)</f>
        <v>.</v>
      </c>
      <c r="BK95" s="25" t="str">
        <f>IF(ISBLANK(LitRev!BK95),".",LitRev!BK95)</f>
        <v>.</v>
      </c>
      <c r="BL95" s="25" t="str">
        <f>IF(ISBLANK(LitRev!BL95),".",LitRev!BL95)</f>
        <v>.</v>
      </c>
      <c r="BM95" s="25" t="str">
        <f>IF(ISBLANK(LitRev!BM95),".",LitRev!BM95)</f>
        <v>.</v>
      </c>
      <c r="BN95" s="25" t="str">
        <f>IF(ISBLANK(LitRev!BN95),".",LitRev!BN95)</f>
        <v>.</v>
      </c>
      <c r="BO95" s="25" t="str">
        <f>IF(ISBLANK(LitRev!BO95),".",LitRev!BO95)</f>
        <v>.</v>
      </c>
      <c r="BP95" s="25" t="str">
        <f>IF(ISBLANK(LitRev!BP95),".",LitRev!BP95)</f>
        <v>.</v>
      </c>
      <c r="BQ95" s="25" t="str">
        <f>IF(ISBLANK(LitRev!BQ95),".",LitRev!BQ95)</f>
        <v>.</v>
      </c>
      <c r="BR95" s="25" t="str">
        <f>IF(ISBLANK(LitRev!BR95),".",LitRev!BR95)</f>
        <v>.</v>
      </c>
      <c r="BS95" s="25" t="str">
        <f>IF(ISBLANK(LitRev!BS95),".",LitRev!BS95)</f>
        <v>.</v>
      </c>
      <c r="BT95" s="25" t="str">
        <f>IF(ISBLANK(LitRev!BT95),".",LitRev!BT95)</f>
        <v>.</v>
      </c>
      <c r="BU95" s="25" t="str">
        <f>IF(ISBLANK(LitRev!BU95),".",LitRev!BU95)</f>
        <v>.</v>
      </c>
      <c r="BV95" s="25" t="str">
        <f>IF(ISBLANK(LitRev!BV95),".",LitRev!BV95)</f>
        <v>.</v>
      </c>
      <c r="BW95" s="25" t="str">
        <f>IF(ISBLANK(LitRev!BW95),".",LitRev!BW95)</f>
        <v>.</v>
      </c>
      <c r="BX95" s="25" t="str">
        <f>IF(ISBLANK(LitRev!BX95),".",LitRev!BX95)</f>
        <v>.</v>
      </c>
      <c r="BY95" s="25" t="str">
        <f>IF(ISBLANK(LitRev!BY95),".",LitRev!BY95)</f>
        <v>.</v>
      </c>
      <c r="BZ95" s="25" t="str">
        <f>IF(ISBLANK(LitRev!BZ95),".",LitRev!BZ95)</f>
        <v>.</v>
      </c>
      <c r="CA95" s="25" t="str">
        <f>IF(ISBLANK(LitRev!CA95),".",LitRev!CA95)</f>
        <v>.</v>
      </c>
      <c r="CB95" s="25" t="str">
        <f>IF(ISBLANK(LitRev!CB95),".",LitRev!CB95)</f>
        <v>.</v>
      </c>
      <c r="CC95" s="25" t="str">
        <f>IF(ISBLANK(LitRev!CC95),".",LitRev!CC95)</f>
        <v>.</v>
      </c>
      <c r="CD95" s="25" t="str">
        <f>IF(ISBLANK(LitRev!CD95),".",LitRev!CD95)</f>
        <v>.</v>
      </c>
      <c r="CE95" s="25" t="str">
        <f>IF(ISBLANK(LitRev!CE95),".",LitRev!CE95)</f>
        <v>.</v>
      </c>
      <c r="CF95" s="25" t="str">
        <f>IF(ISBLANK(LitRev!CF95),".",LitRev!CF95)</f>
        <v>.</v>
      </c>
      <c r="CG95" s="25" t="str">
        <f>IF(ISBLANK(LitRev!CG95),".",LitRev!CG95)</f>
        <v>.</v>
      </c>
      <c r="CH95" s="25" t="str">
        <f>IF(ISBLANK(LitRev!CH95),".",LitRev!CH95)</f>
        <v>.</v>
      </c>
      <c r="CI95" s="25" t="str">
        <f>IF(ISBLANK(LitRev!CI95),".",LitRev!CI95)</f>
        <v>.</v>
      </c>
      <c r="CJ95" s="25" t="str">
        <f>IF(ISBLANK(LitRev!CJ95),".",LitRev!CJ95)</f>
        <v>.</v>
      </c>
      <c r="CK95" s="25" t="str">
        <f>IF(ISBLANK(LitRev!CK95),".",LitRev!CK95)</f>
        <v>.</v>
      </c>
      <c r="CL95" s="25" t="str">
        <f>IF(ISBLANK(LitRev!CL95),".",LitRev!CL95)</f>
        <v>.</v>
      </c>
      <c r="CM95" s="25" t="str">
        <f>IF(ISBLANK(LitRev!CM95),".",LitRev!CM95)</f>
        <v>.</v>
      </c>
      <c r="CN95" s="25" t="str">
        <f>IF(ISBLANK(LitRev!CN95),".",LitRev!CN95)</f>
        <v>.</v>
      </c>
      <c r="CO95" s="25" t="str">
        <f>IF(ISBLANK(LitRev!CO95),".",LitRev!CO95)</f>
        <v>.</v>
      </c>
      <c r="CP95" s="25" t="str">
        <f>IF(ISBLANK(LitRev!CP95),".",LitRev!CP95)</f>
        <v>.</v>
      </c>
      <c r="CQ95" s="25" t="str">
        <f>IF(ISBLANK(LitRev!CQ95),".",LitRev!CQ95)</f>
        <v>.</v>
      </c>
      <c r="CR95" s="25" t="str">
        <f>IF(ISBLANK(LitRev!CR95),".",LitRev!CR95)</f>
        <v>.</v>
      </c>
      <c r="CS95" s="25" t="str">
        <f>IF(ISBLANK(LitRev!CS95),".",LitRev!CS95)</f>
        <v>.</v>
      </c>
      <c r="CT95" s="25" t="str">
        <f>IF(ISBLANK(LitRev!CT95),".",LitRev!CT95)</f>
        <v>.</v>
      </c>
      <c r="CU95" s="25" t="str">
        <f>IF(ISBLANK(LitRev!CU95),".",LitRev!CU95)</f>
        <v>.</v>
      </c>
      <c r="CV95" s="25" t="str">
        <f>IF(ISBLANK(LitRev!CV95),".",LitRev!CV95)</f>
        <v>.</v>
      </c>
      <c r="CW95" s="25" t="str">
        <f>IF(ISBLANK(LitRev!CW95),".",LitRev!CW95)</f>
        <v>.</v>
      </c>
      <c r="CX95" s="25" t="str">
        <f>IF(ISBLANK(LitRev!CX95),".",LitRev!CX95)</f>
        <v>.</v>
      </c>
      <c r="CY95" s="25" t="str">
        <f>IF(ISBLANK(LitRev!CY95),".",LitRev!CY95)</f>
        <v>.</v>
      </c>
      <c r="CZ95" s="25" t="str">
        <f>IF(ISBLANK(LitRev!CZ95),".",LitRev!CZ95)</f>
        <v>.</v>
      </c>
      <c r="DA95" s="25" t="str">
        <f>IF(ISBLANK(LitRev!DA95),".",LitRev!DA95)</f>
        <v>.</v>
      </c>
      <c r="DB95" s="25" t="str">
        <f>IF(ISBLANK(LitRev!DB95),".",LitRev!DB95)</f>
        <v>.</v>
      </c>
      <c r="DC95" s="25" t="str">
        <f>IF(ISBLANK(LitRev!DC95),".",LitRev!DC95)</f>
        <v>.</v>
      </c>
      <c r="DD95" s="25" t="str">
        <f>IF(ISBLANK(LitRev!DD95),".",LitRev!DD95)</f>
        <v>.</v>
      </c>
      <c r="DE95" s="25" t="str">
        <f>IF(ISBLANK(LitRev!DE95),".",LitRev!DE95)</f>
        <v>.</v>
      </c>
      <c r="DF95" s="25" t="str">
        <f>IF(ISBLANK(LitRev!DF95),".",LitRev!DF95)</f>
        <v>.</v>
      </c>
      <c r="DG95" s="25" t="str">
        <f>IF(ISBLANK(LitRev!DG95),".",LitRev!DG95)</f>
        <v>.</v>
      </c>
      <c r="DH95" s="25" t="str">
        <f>IF(ISBLANK(LitRev!DH95),".",LitRev!DH95)</f>
        <v>.</v>
      </c>
      <c r="DI95" s="25" t="str">
        <f>IF(ISBLANK(LitRev!DI95),".",LitRev!DI95)</f>
        <v>.</v>
      </c>
      <c r="DJ95" s="25" t="str">
        <f>IF(ISBLANK(LitRev!DJ95),".",LitRev!DJ95)</f>
        <v>.</v>
      </c>
      <c r="DK95" s="25" t="str">
        <f>IF(ISBLANK(LitRev!DK95),".",LitRev!DK95)</f>
        <v>.</v>
      </c>
      <c r="DL95" s="25" t="str">
        <f>IF(ISBLANK(LitRev!DL95),".",LitRev!DL95)</f>
        <v>.</v>
      </c>
      <c r="DM95" s="25" t="str">
        <f>IF(ISBLANK(LitRev!DM95),".",LitRev!DM95)</f>
        <v>.</v>
      </c>
      <c r="DN95" s="25" t="str">
        <f>IF(ISBLANK(LitRev!DN95),".",LitRev!DN95)</f>
        <v>.</v>
      </c>
      <c r="DO95" s="25" t="str">
        <f>IF(ISBLANK(LitRev!DO95),".",LitRev!DO95)</f>
        <v>.</v>
      </c>
      <c r="DP95" s="25" t="str">
        <f>IF(ISBLANK(LitRev!DP95),".",LitRev!DP95)</f>
        <v>.</v>
      </c>
      <c r="DQ95" s="25" t="str">
        <f>IF(ISBLANK(LitRev!DQ95),".",LitRev!DQ95)</f>
        <v>.</v>
      </c>
      <c r="DR95" s="25" t="str">
        <f>IF(ISBLANK(LitRev!DR95),".",LitRev!DR95)</f>
        <v>.</v>
      </c>
      <c r="DS95" s="25" t="str">
        <f>IF(ISBLANK(LitRev!DS95),".",LitRev!DS95)</f>
        <v>.</v>
      </c>
      <c r="DT95" s="25" t="str">
        <f>IF(ISBLANK(LitRev!DT95),".",LitRev!DT95)</f>
        <v>.</v>
      </c>
      <c r="DU95" s="25" t="str">
        <f>IF(ISBLANK(LitRev!DU95),".",LitRev!DU95)</f>
        <v>.</v>
      </c>
      <c r="DV95" s="25" t="str">
        <f>IF(ISBLANK(LitRev!DV95),".",LitRev!DV95)</f>
        <v>.</v>
      </c>
      <c r="DW95" s="25" t="str">
        <f>IF(ISBLANK(LitRev!DW95),".",LitRev!DW95)</f>
        <v>.</v>
      </c>
      <c r="DX95" s="25" t="str">
        <f>IF(ISBLANK(LitRev!DX95),".",LitRev!DX95)</f>
        <v>.</v>
      </c>
      <c r="DY95" s="25" t="str">
        <f>IF(ISBLANK(LitRev!DY95),".",LitRev!DY95)</f>
        <v>.</v>
      </c>
      <c r="DZ95" s="25" t="str">
        <f>IF(ISBLANK(LitRev!DZ95),".",LitRev!DZ95)</f>
        <v>.</v>
      </c>
      <c r="EA95" s="25" t="str">
        <f>IF(ISBLANK(LitRev!EA95),".",LitRev!EA95)</f>
        <v>.</v>
      </c>
      <c r="EB95" s="25" t="str">
        <f>IF(ISBLANK(LitRev!EB95),".",LitRev!EB95)</f>
        <v>.</v>
      </c>
      <c r="EC95" s="25" t="str">
        <f>IF(ISBLANK(LitRev!EC95),".",LitRev!EC95)</f>
        <v>.</v>
      </c>
      <c r="ED95" s="25" t="str">
        <f>IF(ISBLANK(LitRev!ED95),".",LitRev!ED95)</f>
        <v>.</v>
      </c>
      <c r="EE95" s="25" t="str">
        <f>IF(ISBLANK(LitRev!EE95),".",LitRev!EE95)</f>
        <v>.</v>
      </c>
      <c r="EF95" s="25" t="str">
        <f>IF(ISBLANK(LitRev!EF95),".",LitRev!EF95)</f>
        <v>.</v>
      </c>
      <c r="EG95" s="25" t="str">
        <f>IF(ISBLANK(LitRev!EG95),".",LitRev!EG95)</f>
        <v>.</v>
      </c>
      <c r="EH95" s="25" t="str">
        <f>IF(ISBLANK(LitRev!EH95),".",LitRev!EH95)</f>
        <v>.</v>
      </c>
      <c r="EI95" s="25" t="str">
        <f>IF(ISBLANK(LitRev!EI95),".",LitRev!EI95)</f>
        <v>.</v>
      </c>
      <c r="EJ95" s="25" t="str">
        <f>IF(ISBLANK(LitRev!EJ95),".",LitRev!EJ95)</f>
        <v>.</v>
      </c>
      <c r="EK95" s="25" t="str">
        <f>IF(ISBLANK(LitRev!EK95),".",LitRev!EK95)</f>
        <v>.</v>
      </c>
      <c r="EL95" s="25" t="str">
        <f>IF(ISBLANK(LitRev!EL95),".",LitRev!EL95)</f>
        <v>.</v>
      </c>
      <c r="EM95" s="25" t="str">
        <f>IF(ISBLANK(LitRev!EM95),".",LitRev!EM95)</f>
        <v>.</v>
      </c>
      <c r="EN95" s="25" t="str">
        <f>IF(ISBLANK(LitRev!EN95),".",LitRev!EN95)</f>
        <v>.</v>
      </c>
      <c r="EO95" s="25" t="str">
        <f>IF(ISBLANK(LitRev!EO95),".",LitRev!EO95)</f>
        <v>.</v>
      </c>
      <c r="EP95" s="25" t="str">
        <f>IF(ISBLANK(LitRev!EP95),".",LitRev!EP95)</f>
        <v>.</v>
      </c>
      <c r="EQ95" s="25" t="str">
        <f>IF(ISBLANK(LitRev!EQ95),".",LitRev!EQ95)</f>
        <v>.</v>
      </c>
      <c r="ER95" s="25" t="str">
        <f>IF(ISBLANK(LitRev!ER95),".",LitRev!ER95)</f>
        <v>.</v>
      </c>
      <c r="ES95" s="25" t="str">
        <f>IF(ISBLANK(LitRev!ES95),".",LitRev!ES95)</f>
        <v>.</v>
      </c>
      <c r="ET95" s="25" t="str">
        <f>IF(ISBLANK(LitRev!ET95),".",LitRev!ET95)</f>
        <v>.</v>
      </c>
      <c r="EU95" s="25" t="str">
        <f>IF(ISBLANK(LitRev!EU95),".",LitRev!EU95)</f>
        <v>.</v>
      </c>
      <c r="EV95" s="25" t="str">
        <f>IF(ISBLANK(LitRev!EV95),".",LitRev!EV95)</f>
        <v>.</v>
      </c>
      <c r="EW95" s="25" t="str">
        <f>IF(ISBLANK(LitRev!EW95),".",LitRev!EW95)</f>
        <v>.</v>
      </c>
      <c r="EX95" s="25" t="str">
        <f>IF(ISBLANK(LitRev!EX95),".",LitRev!EX95)</f>
        <v>.</v>
      </c>
      <c r="EY95" s="25" t="str">
        <f>IF(ISBLANK(LitRev!EY95),".",LitRev!EY95)</f>
        <v>.</v>
      </c>
      <c r="EZ95" s="25" t="str">
        <f>IF(ISBLANK(LitRev!EZ95),".",LitRev!EZ95)</f>
        <v>.</v>
      </c>
      <c r="FA95" s="25" t="str">
        <f>IF(ISBLANK(LitRev!FA95),".",LitRev!FA95)</f>
        <v>.</v>
      </c>
      <c r="FB95" s="25" t="str">
        <f>IF(ISBLANK(LitRev!FB95),".",LitRev!FB95)</f>
        <v>.</v>
      </c>
      <c r="FC95" s="25" t="str">
        <f>IF(ISBLANK(LitRev!FC95),".",LitRev!FC95)</f>
        <v>.</v>
      </c>
      <c r="FD95" s="25" t="str">
        <f>IF(ISBLANK(LitRev!FD95),".",LitRev!FD95)</f>
        <v>.</v>
      </c>
      <c r="FE95" s="25" t="str">
        <f>IF(ISBLANK(LitRev!FE95),".",LitRev!FE95)</f>
        <v>.</v>
      </c>
      <c r="FF95" s="25" t="str">
        <f>IF(ISBLANK(LitRev!FF95),".",LitRev!FF95)</f>
        <v>.</v>
      </c>
      <c r="FG95" s="25" t="str">
        <f>IF(ISBLANK(LitRev!FG95),".",LitRev!FG95)</f>
        <v>.</v>
      </c>
      <c r="FH95" s="25" t="str">
        <f>IF(ISBLANK(LitRev!FH95),".",LitRev!FH95)</f>
        <v>.</v>
      </c>
      <c r="FI95" s="25" t="str">
        <f>IF(ISBLANK(LitRev!FI95),".",LitRev!FI95)</f>
        <v>.</v>
      </c>
      <c r="FJ95" s="25" t="str">
        <f>IF(ISBLANK(LitRev!FJ95),".",LitRev!FJ95)</f>
        <v>.</v>
      </c>
      <c r="FK95" s="25" t="str">
        <f>IF(ISBLANK(LitRev!FK95),".",LitRev!FK95)</f>
        <v>.</v>
      </c>
      <c r="FL95" s="25" t="str">
        <f>IF(ISBLANK(LitRev!FL95),".",LitRev!FL95)</f>
        <v>.</v>
      </c>
      <c r="FM95" s="25" t="str">
        <f>IF(ISBLANK(LitRev!FM95),".",LitRev!FM95)</f>
        <v>.</v>
      </c>
      <c r="FN95" s="25" t="str">
        <f>IF(ISBLANK(LitRev!FN95),".",LitRev!FN95)</f>
        <v>.</v>
      </c>
      <c r="FO95" s="25" t="str">
        <f>IF(ISBLANK(LitRev!FO95),".",LitRev!FO95)</f>
        <v>.</v>
      </c>
      <c r="FP95" s="25" t="str">
        <f>IF(ISBLANK(LitRev!FP95),".",LitRev!FP95)</f>
        <v>.</v>
      </c>
      <c r="FQ95" s="25" t="str">
        <f>IF(ISBLANK(LitRev!FQ95),".",LitRev!FQ95)</f>
        <v>.</v>
      </c>
      <c r="FR95" s="25" t="str">
        <f>IF(ISBLANK(LitRev!FR95),".",LitRev!FR95)</f>
        <v>.</v>
      </c>
      <c r="FS95" s="25" t="str">
        <f>IF(ISBLANK(LitRev!FS95),".",LitRev!FS95)</f>
        <v>.</v>
      </c>
      <c r="FT95" s="25" t="str">
        <f>IF(ISBLANK(LitRev!FT95),".",LitRev!FT95)</f>
        <v>.</v>
      </c>
      <c r="FU95" s="25" t="str">
        <f>IF(ISBLANK(LitRev!FU95),".",LitRev!FU95)</f>
        <v>.</v>
      </c>
      <c r="FV95" s="25" t="str">
        <f>IF(ISBLANK(LitRev!FV95),".",LitRev!FV95)</f>
        <v>.</v>
      </c>
      <c r="FW95" s="25" t="str">
        <f>IF(ISBLANK(LitRev!FW95),".",LitRev!FW95)</f>
        <v>.</v>
      </c>
      <c r="FX95" s="25" t="str">
        <f>IF(ISBLANK(LitRev!FX95),".",LitRev!FX95)</f>
        <v>.</v>
      </c>
      <c r="FY95" s="25" t="str">
        <f>IF(ISBLANK(LitRev!FY95),".",LitRev!FY95)</f>
        <v>.</v>
      </c>
      <c r="FZ95" s="25" t="str">
        <f>IF(ISBLANK(LitRev!FZ95),".",LitRev!FZ95)</f>
        <v>.</v>
      </c>
      <c r="GA95" s="25" t="str">
        <f>IF(ISBLANK(LitRev!GA95),".",LitRev!GA95)</f>
        <v>.</v>
      </c>
      <c r="GB95" s="25" t="str">
        <f>IF(ISBLANK(LitRev!GB95),".",LitRev!GB95)</f>
        <v>.</v>
      </c>
      <c r="GC95" s="25" t="str">
        <f>IF(ISBLANK(LitRev!GC95),".",LitRev!GC95)</f>
        <v>.</v>
      </c>
      <c r="GD95" s="25" t="str">
        <f>IF(ISBLANK(LitRev!GD95),".",LitRev!GD95)</f>
        <v>.</v>
      </c>
      <c r="GE95" s="25" t="str">
        <f>IF(ISBLANK(LitRev!GE95),".",LitRev!GE95)</f>
        <v>.</v>
      </c>
      <c r="GF95" s="25" t="str">
        <f>IF(ISBLANK(LitRev!GF95),".",LitRev!GF95)</f>
        <v>.</v>
      </c>
      <c r="GG95" s="25" t="str">
        <f>IF(ISBLANK(LitRev!GG95),".",LitRev!GG95)</f>
        <v>.</v>
      </c>
      <c r="GH95" s="25" t="str">
        <f>IF(ISBLANK(LitRev!GH95),".",LitRev!GH95)</f>
        <v>.</v>
      </c>
      <c r="GI95" s="25" t="str">
        <f>IF(ISBLANK(LitRev!GI95),".",LitRev!GI95)</f>
        <v>.</v>
      </c>
      <c r="GJ95" s="25" t="str">
        <f>IF(ISBLANK(LitRev!GJ95),".",LitRev!GJ95)</f>
        <v>.</v>
      </c>
      <c r="GK95" s="25" t="str">
        <f>IF(ISBLANK(LitRev!GK95),".",LitRev!GK95)</f>
        <v>.</v>
      </c>
      <c r="GL95" s="25" t="str">
        <f>IF(ISBLANK(LitRev!GL95),".",LitRev!GL95)</f>
        <v>.</v>
      </c>
      <c r="GM95" s="25" t="str">
        <f>IF(ISBLANK(LitRev!GM95),".",LitRev!GM95)</f>
        <v>.</v>
      </c>
      <c r="GN95" s="25" t="str">
        <f>IF(ISBLANK(LitRev!GN95),".",LitRev!GN95)</f>
        <v>.</v>
      </c>
      <c r="GO95" s="25" t="str">
        <f>IF(ISBLANK(LitRev!GO95),".",LitRev!GO95)</f>
        <v>.</v>
      </c>
      <c r="GP95" s="25" t="str">
        <f>IF(ISBLANK(LitRev!GP95),".",LitRev!GP95)</f>
        <v>.</v>
      </c>
      <c r="GQ95" s="25" t="str">
        <f>IF(ISBLANK(LitRev!GQ95),".",LitRev!GQ95)</f>
        <v>.</v>
      </c>
      <c r="GR95" s="25" t="str">
        <f>IF(ISBLANK(LitRev!GR95),".",LitRev!GR95)</f>
        <v>.</v>
      </c>
      <c r="GS95" s="25" t="str">
        <f>IF(ISBLANK(LitRev!GS95),".",LitRev!GS95)</f>
        <v>.</v>
      </c>
      <c r="GT95" s="25" t="str">
        <f>IF(ISBLANK(LitRev!GT95),".",LitRev!GT95)</f>
        <v>.</v>
      </c>
      <c r="GU95" s="25" t="str">
        <f>IF(ISBLANK(LitRev!GU95),".",LitRev!GU95)</f>
        <v>.</v>
      </c>
      <c r="GV95" s="25" t="str">
        <f>IF(ISBLANK(LitRev!GV95),".",LitRev!GV95)</f>
        <v>.</v>
      </c>
      <c r="GW95" s="25" t="str">
        <f>IF(ISBLANK(LitRev!GW95),".",LitRev!GW95)</f>
        <v>.</v>
      </c>
      <c r="GX95" s="25" t="str">
        <f>IF(ISBLANK(LitRev!GX95),".",LitRev!GX95)</f>
        <v>.</v>
      </c>
      <c r="GY95" s="25" t="str">
        <f>IF(ISBLANK(LitRev!GY95),".",LitRev!GY95)</f>
        <v>.</v>
      </c>
      <c r="GZ95" s="25" t="str">
        <f>IF(ISBLANK(LitRev!GZ95),".",LitRev!GZ95)</f>
        <v>.</v>
      </c>
      <c r="HA95" s="25" t="str">
        <f>IF(ISBLANK(LitRev!HA95),".",LitRev!HA95)</f>
        <v>.</v>
      </c>
      <c r="HB95" s="25" t="str">
        <f>IF(ISBLANK(LitRev!HB95),".",LitRev!HB95)</f>
        <v>.</v>
      </c>
      <c r="HC95" s="25" t="str">
        <f>IF(ISBLANK(LitRev!HC95),".",LitRev!HC95)</f>
        <v>.</v>
      </c>
      <c r="HD95" s="25" t="str">
        <f>IF(ISBLANK(LitRev!HD95),".",LitRev!HD95)</f>
        <v>.</v>
      </c>
      <c r="HE95" s="25" t="str">
        <f>IF(ISBLANK(LitRev!HE95),".",LitRev!HE95)</f>
        <v>.</v>
      </c>
      <c r="HF95" s="25" t="str">
        <f>IF(ISBLANK(LitRev!HF95),".",LitRev!HF95)</f>
        <v>.</v>
      </c>
      <c r="HG95" s="25" t="str">
        <f>IF(ISBLANK(LitRev!HG95),".",LitRev!HG95)</f>
        <v>.</v>
      </c>
      <c r="HH95" s="25" t="str">
        <f>IF(ISBLANK(LitRev!HH95),".",LitRev!HH95)</f>
        <v>.</v>
      </c>
      <c r="HI95" s="25" t="str">
        <f>IF(ISBLANK(LitRev!HI95),".",LitRev!HI95)</f>
        <v>.</v>
      </c>
      <c r="HJ95" s="25" t="str">
        <f>IF(ISBLANK(LitRev!HJ95),".",LitRev!HJ95)</f>
        <v>.</v>
      </c>
      <c r="HK95" s="25" t="str">
        <f>IF(ISBLANK(LitRev!HK95),".",LitRev!HK95)</f>
        <v>.</v>
      </c>
      <c r="HL95" s="25" t="str">
        <f>IF(ISBLANK(LitRev!HL95),".",LitRev!HL95)</f>
        <v>.</v>
      </c>
      <c r="HM95" s="25" t="str">
        <f>IF(ISBLANK(LitRev!HM95),".",LitRev!HM95)</f>
        <v>.</v>
      </c>
      <c r="HN95" s="25" t="str">
        <f>IF(ISBLANK(LitRev!HN95),".",LitRev!HN95)</f>
        <v>.</v>
      </c>
      <c r="HO95" s="25" t="str">
        <f>IF(ISBLANK(LitRev!HO95),".",LitRev!HO95)</f>
        <v>.</v>
      </c>
      <c r="HP95" s="25" t="str">
        <f>IF(ISBLANK(LitRev!HP95),".",LitRev!HP95)</f>
        <v>.</v>
      </c>
      <c r="HQ95" s="25" t="str">
        <f>IF(ISBLANK(LitRev!HQ95),".",LitRev!HQ95)</f>
        <v>.</v>
      </c>
      <c r="HR95" s="25" t="str">
        <f>IF(ISBLANK(LitRev!HR95),".",LitRev!HR95)</f>
        <v>.</v>
      </c>
      <c r="HS95" s="25" t="str">
        <f>IF(ISBLANK(LitRev!HS95),".",LitRev!HS95)</f>
        <v>.</v>
      </c>
      <c r="HT95" s="25" t="str">
        <f>IF(ISBLANK(LitRev!HT95),".",LitRev!HT95)</f>
        <v>.</v>
      </c>
      <c r="HU95" s="25" t="str">
        <f>IF(ISBLANK(LitRev!HU95),".",LitRev!HU95)</f>
        <v>.</v>
      </c>
      <c r="HV95" s="25" t="str">
        <f>IF(ISBLANK(LitRev!HV95),".",LitRev!HV95)</f>
        <v>.</v>
      </c>
      <c r="HW95" s="25" t="str">
        <f>IF(ISBLANK(LitRev!HW95),".",LitRev!HW95)</f>
        <v>.</v>
      </c>
      <c r="HX95" s="25" t="str">
        <f>IF(ISBLANK(LitRev!HX95),".",LitRev!HX95)</f>
        <v>.</v>
      </c>
      <c r="HY95" s="25" t="str">
        <f>IF(ISBLANK(LitRev!HY95),".",LitRev!HY95)</f>
        <v>.</v>
      </c>
      <c r="HZ95" s="25" t="str">
        <f>IF(ISBLANK(LitRev!HZ95),".",LitRev!HZ95)</f>
        <v>.</v>
      </c>
      <c r="IA95" s="25" t="str">
        <f>IF(ISBLANK(LitRev!IA95),".",LitRev!IA95)</f>
        <v>.</v>
      </c>
      <c r="IB95" s="25" t="str">
        <f>IF(ISBLANK(LitRev!IB95),".",LitRev!IB95)</f>
        <v>.</v>
      </c>
      <c r="IC95" s="25" t="str">
        <f>IF(ISBLANK(LitRev!IC95),".",LitRev!IC95)</f>
        <v>.</v>
      </c>
      <c r="ID95" s="25" t="str">
        <f>IF(ISBLANK(LitRev!ID95),".",LitRev!ID95)</f>
        <v>.</v>
      </c>
      <c r="IE95" s="25" t="str">
        <f>IF(ISBLANK(LitRev!IE95),".",LitRev!IE95)</f>
        <v>.</v>
      </c>
      <c r="IF95" s="25" t="str">
        <f>IF(ISBLANK(LitRev!IF95),".",LitRev!IF95)</f>
        <v>.</v>
      </c>
      <c r="IG95" s="25" t="str">
        <f>IF(ISBLANK(LitRev!IG95),".",LitRev!IG95)</f>
        <v>.</v>
      </c>
      <c r="IH95" s="25" t="str">
        <f>IF(ISBLANK(LitRev!IH95),".",LitRev!IH95)</f>
        <v>.</v>
      </c>
      <c r="II95" s="25" t="str">
        <f>IF(ISBLANK(LitRev!II95),".",LitRev!II95)</f>
        <v>.</v>
      </c>
      <c r="IJ95" s="25" t="str">
        <f>IF(ISBLANK(LitRev!IJ95),".",LitRev!IJ95)</f>
        <v>.</v>
      </c>
      <c r="IK95" s="25" t="str">
        <f>IF(ISBLANK(LitRev!IK95),".",LitRev!IK95)</f>
        <v>.</v>
      </c>
      <c r="IL95" s="25" t="str">
        <f>IF(ISBLANK(LitRev!IL95),".",LitRev!IL95)</f>
        <v>.</v>
      </c>
      <c r="IM95" s="25" t="str">
        <f>IF(ISBLANK(LitRev!IM95),".",LitRev!IM95)</f>
        <v>.</v>
      </c>
      <c r="IN95" s="25" t="str">
        <f>IF(ISBLANK(LitRev!IN95),".",LitRev!IN95)</f>
        <v>.</v>
      </c>
      <c r="IO95" s="25" t="str">
        <f>IF(ISBLANK(LitRev!IO95),".",LitRev!IO95)</f>
        <v>.</v>
      </c>
      <c r="IP95" s="25" t="str">
        <f>IF(ISBLANK(LitRev!IP95),".",LitRev!IP95)</f>
        <v>.</v>
      </c>
      <c r="IQ95" s="25" t="str">
        <f>IF(ISBLANK(LitRev!IQ95),".",LitRev!IQ95)</f>
        <v>.</v>
      </c>
      <c r="IR95" s="25" t="str">
        <f>IF(ISBLANK(LitRev!IR95),".",LitRev!IR95)</f>
        <v>.</v>
      </c>
      <c r="IS95" s="25" t="str">
        <f>IF(ISBLANK(LitRev!IS95),".",LitRev!IS95)</f>
        <v>.</v>
      </c>
      <c r="IT95" s="25" t="str">
        <f>IF(ISBLANK(LitRev!IT95),".",LitRev!IT95)</f>
        <v>.</v>
      </c>
      <c r="IU95" s="25" t="str">
        <f>IF(ISBLANK(LitRev!IU95),".",LitRev!IU95)</f>
        <v>.</v>
      </c>
      <c r="IV95" s="25" t="str">
        <f>IF(ISBLANK(LitRev!IV95),".",LitRev!IV95)</f>
        <v>.</v>
      </c>
      <c r="IW95" s="25" t="str">
        <f>IF(ISBLANK(LitRev!IW95),".",LitRev!IW95)</f>
        <v>.</v>
      </c>
      <c r="IX95" s="25" t="str">
        <f>IF(ISBLANK(LitRev!IX95),".",LitRev!IX95)</f>
        <v>.</v>
      </c>
      <c r="IY95" s="25" t="str">
        <f>IF(ISBLANK(LitRev!IY95),".",LitRev!IY95)</f>
        <v>.</v>
      </c>
      <c r="IZ95" s="25" t="str">
        <f>IF(ISBLANK(LitRev!IZ95),".",LitRev!IZ95)</f>
        <v>.</v>
      </c>
      <c r="JA95" s="25" t="str">
        <f>IF(ISBLANK(LitRev!JA95),".",LitRev!JA95)</f>
        <v>.</v>
      </c>
      <c r="JB95" s="25" t="str">
        <f>IF(ISBLANK(LitRev!JB95),".",LitRev!JB95)</f>
        <v>.</v>
      </c>
      <c r="JC95" s="25" t="str">
        <f>IF(ISBLANK(LitRev!JC95),".",LitRev!JC95)</f>
        <v>.</v>
      </c>
      <c r="JD95" s="25" t="str">
        <f>IF(ISBLANK(LitRev!JD95),".",LitRev!JD95)</f>
        <v>.</v>
      </c>
      <c r="JE95" s="25" t="str">
        <f>IF(ISBLANK(LitRev!JE95),".",LitRev!JE95)</f>
        <v>.</v>
      </c>
      <c r="JF95" s="25" t="str">
        <f>IF(ISBLANK(LitRev!JF95),".",LitRev!JF95)</f>
        <v>.</v>
      </c>
      <c r="JG95" s="25" t="str">
        <f>IF(ISBLANK(LitRev!JG95),".",LitRev!JG95)</f>
        <v>.</v>
      </c>
      <c r="JH95" s="25" t="str">
        <f>IF(ISBLANK(LitRev!JH95),".",LitRev!JH95)</f>
        <v>.</v>
      </c>
      <c r="JI95" s="25" t="str">
        <f>IF(ISBLANK(LitRev!JI95),".",LitRev!JI95)</f>
        <v>.</v>
      </c>
      <c r="JJ95" s="25" t="str">
        <f>IF(ISBLANK(LitRev!JJ95),".",LitRev!JJ95)</f>
        <v>.</v>
      </c>
      <c r="JK95" s="25" t="str">
        <f>IF(ISBLANK(LitRev!JK95),".",LitRev!JK95)</f>
        <v>.</v>
      </c>
      <c r="JL95" s="25" t="str">
        <f>IF(ISBLANK(LitRev!JL95),".",LitRev!JL95)</f>
        <v>.</v>
      </c>
      <c r="JM95" s="25" t="str">
        <f>IF(ISBLANK(LitRev!JM95),".",LitRev!JM95)</f>
        <v>.</v>
      </c>
      <c r="JN95" s="25" t="str">
        <f>IF(ISBLANK(LitRev!JN95),".",LitRev!JN95)</f>
        <v>.</v>
      </c>
      <c r="JO95" s="25" t="str">
        <f>IF(ISBLANK(LitRev!JO95),".",LitRev!JO95)</f>
        <v>.</v>
      </c>
      <c r="JP95" s="25" t="str">
        <f>IF(ISBLANK(LitRev!JP95),".",LitRev!JP95)</f>
        <v>.</v>
      </c>
      <c r="JQ95" s="25" t="str">
        <f>IF(ISBLANK(LitRev!JQ95),".",LitRev!JQ95)</f>
        <v>.</v>
      </c>
      <c r="JR95" s="25" t="str">
        <f>IF(ISBLANK(LitRev!JR95),".",LitRev!JR95)</f>
        <v>.</v>
      </c>
      <c r="JS95" s="25" t="str">
        <f>IF(ISBLANK(LitRev!JS95),".",LitRev!JS95)</f>
        <v>.</v>
      </c>
      <c r="JT95" s="25" t="str">
        <f>IF(ISBLANK(LitRev!JT95),".",LitRev!JT95)</f>
        <v>.</v>
      </c>
      <c r="JU95" s="25" t="str">
        <f>IF(ISBLANK(LitRev!JU95),".",LitRev!JU95)</f>
        <v>.</v>
      </c>
      <c r="JV95" s="25" t="str">
        <f>IF(ISBLANK(LitRev!JV95),".",LitRev!JV95)</f>
        <v>.</v>
      </c>
      <c r="JW95" s="25" t="str">
        <f>IF(ISBLANK(LitRev!JW95),".",LitRev!JW95)</f>
        <v>.</v>
      </c>
      <c r="JX95" s="25" t="str">
        <f>IF(ISBLANK(LitRev!JX95),".",LitRev!JX95)</f>
        <v>.</v>
      </c>
      <c r="JY95" s="25" t="str">
        <f>IF(ISBLANK(LitRev!JY95),".",LitRev!JY95)</f>
        <v>.</v>
      </c>
      <c r="JZ95" s="25" t="str">
        <f>IF(ISBLANK(LitRev!JZ95),".",LitRev!JZ95)</f>
        <v>.</v>
      </c>
      <c r="KA95" s="25" t="str">
        <f>IF(ISBLANK(LitRev!KA95),".",LitRev!KA95)</f>
        <v>.</v>
      </c>
      <c r="KB95" s="25" t="str">
        <f>IF(ISBLANK(LitRev!KB95),".",LitRev!KB95)</f>
        <v>.</v>
      </c>
      <c r="KC95" s="25" t="str">
        <f>IF(ISBLANK(LitRev!KC95),".",LitRev!KC95)</f>
        <v>.</v>
      </c>
      <c r="KD95" s="25" t="str">
        <f>IF(ISBLANK(LitRev!KD95),".",LitRev!KD95)</f>
        <v>.</v>
      </c>
      <c r="KE95" s="25" t="str">
        <f>IF(ISBLANK(LitRev!KE95),".",LitRev!KE95)</f>
        <v>.</v>
      </c>
      <c r="KF95" s="25" t="str">
        <f>IF(ISBLANK(LitRev!KF95),".",LitRev!KF95)</f>
        <v>.</v>
      </c>
      <c r="KG95" s="25" t="str">
        <f>IF(ISBLANK(LitRev!KG95),".",LitRev!KG95)</f>
        <v>.</v>
      </c>
      <c r="KH95" s="25" t="str">
        <f>IF(ISBLANK(LitRev!KH95),".",LitRev!KH95)</f>
        <v>.</v>
      </c>
      <c r="KI95" s="25" t="str">
        <f>IF(ISBLANK(LitRev!KI95),".",LitRev!KI95)</f>
        <v>.</v>
      </c>
      <c r="KJ95" s="25" t="str">
        <f>IF(ISBLANK(LitRev!KJ95),".",LitRev!KJ95)</f>
        <v>.</v>
      </c>
      <c r="KK95" s="25" t="str">
        <f>IF(ISBLANK(LitRev!KK95),".",LitRev!KK95)</f>
        <v>.</v>
      </c>
      <c r="KL95" s="25" t="str">
        <f>IF(ISBLANK(LitRev!KL95),".",LitRev!KL95)</f>
        <v>.</v>
      </c>
      <c r="KM95" s="25" t="str">
        <f>IF(ISBLANK(LitRev!KM95),".",LitRev!KM95)</f>
        <v>.</v>
      </c>
      <c r="KN95" s="25" t="str">
        <f>IF(ISBLANK(LitRev!KN95),".",LitRev!KN95)</f>
        <v>.</v>
      </c>
      <c r="KO95" s="25" t="str">
        <f>IF(ISBLANK(LitRev!KO95),".",LitRev!KO95)</f>
        <v>.</v>
      </c>
      <c r="KP95" s="25" t="str">
        <f>IF(ISBLANK(LitRev!KP95),".",LitRev!KP95)</f>
        <v>.</v>
      </c>
      <c r="KQ95" s="25" t="str">
        <f>IF(ISBLANK(LitRev!KQ95),".",LitRev!KQ95)</f>
        <v>.</v>
      </c>
      <c r="KR95" s="25" t="str">
        <f>IF(ISBLANK(LitRev!KR95),".",LitRev!KR95)</f>
        <v>.</v>
      </c>
      <c r="KS95" s="25" t="str">
        <f>IF(ISBLANK(LitRev!KS95),".",LitRev!KS95)</f>
        <v>.</v>
      </c>
      <c r="KT95" s="25" t="str">
        <f>IF(ISBLANK(LitRev!KT95),".",LitRev!KT95)</f>
        <v>.</v>
      </c>
      <c r="KU95" s="25" t="str">
        <f>IF(ISBLANK(LitRev!KU95),".",LitRev!KU95)</f>
        <v>.</v>
      </c>
      <c r="KV95" s="25" t="str">
        <f>IF(ISBLANK(LitRev!KV95),".",LitRev!KV95)</f>
        <v>.</v>
      </c>
      <c r="KW95" s="25" t="str">
        <f>IF(ISBLANK(LitRev!KW95),".",LitRev!KW95)</f>
        <v>.</v>
      </c>
      <c r="KX95" s="25" t="str">
        <f>IF(ISBLANK(LitRev!KX95),".",LitRev!KX95)</f>
        <v>.</v>
      </c>
      <c r="KY95" s="25" t="str">
        <f>IF(ISBLANK(LitRev!KY95),".",LitRev!KY95)</f>
        <v>.</v>
      </c>
      <c r="KZ95" s="25" t="str">
        <f>IF(ISBLANK(LitRev!KZ95),".",LitRev!KZ95)</f>
        <v>.</v>
      </c>
      <c r="LA95" s="25" t="str">
        <f>IF(ISBLANK(LitRev!LA95),".",LitRev!LA95)</f>
        <v>.</v>
      </c>
      <c r="LB95" s="25" t="str">
        <f>IF(ISBLANK(LitRev!LB95),".",LitRev!LB95)</f>
        <v>.</v>
      </c>
      <c r="LC95" s="25" t="str">
        <f>IF(ISBLANK(LitRev!LC95),".",LitRev!LC95)</f>
        <v>.</v>
      </c>
      <c r="LD95" s="25" t="str">
        <f>IF(ISBLANK(LitRev!LD95),".",LitRev!LD95)</f>
        <v>.</v>
      </c>
      <c r="LE95" s="25" t="str">
        <f>IF(ISBLANK(LitRev!LE95),".",LitRev!LE95)</f>
        <v>.</v>
      </c>
      <c r="LF95" s="25" t="str">
        <f>IF(ISBLANK(LitRev!LF95),".",LitRev!LF95)</f>
        <v>.</v>
      </c>
      <c r="LG95" s="25" t="str">
        <f>IF(ISBLANK(LitRev!LG95),".",LitRev!LG95)</f>
        <v>.</v>
      </c>
      <c r="LH95" s="25" t="str">
        <f>IF(ISBLANK(LitRev!LH95),".",LitRev!LH95)</f>
        <v>.</v>
      </c>
      <c r="LI95" s="25" t="str">
        <f>IF(ISBLANK(LitRev!LI95),".",LitRev!LI95)</f>
        <v>.</v>
      </c>
      <c r="LJ95" s="25" t="str">
        <f>IF(ISBLANK(LitRev!LJ95),".",LitRev!LJ95)</f>
        <v>.</v>
      </c>
      <c r="LK95" s="25" t="str">
        <f>IF(ISBLANK(LitRev!LK95),".",LitRev!LK95)</f>
        <v>.</v>
      </c>
      <c r="LL95" s="25" t="str">
        <f>IF(ISBLANK(LitRev!LL95),".",LitRev!LL95)</f>
        <v>.</v>
      </c>
      <c r="LM95" s="25" t="str">
        <f>IF(ISBLANK(LitRev!LM95),".",LitRev!LM95)</f>
        <v>.</v>
      </c>
      <c r="LN95" s="25" t="str">
        <f>IF(ISBLANK(LitRev!LN95),".",LitRev!LN95)</f>
        <v>.</v>
      </c>
      <c r="LO95" s="25" t="str">
        <f>IF(ISBLANK(LitRev!LO95),".",LitRev!LO95)</f>
        <v>.</v>
      </c>
      <c r="LP95" s="25" t="str">
        <f>IF(ISBLANK(LitRev!LP95),".",LitRev!LP95)</f>
        <v>.</v>
      </c>
      <c r="LQ95" s="25" t="str">
        <f>IF(ISBLANK(LitRev!LQ95),".",LitRev!LQ95)</f>
        <v>.</v>
      </c>
      <c r="LR95" s="25" t="str">
        <f>IF(ISBLANK(LitRev!LR95),".",LitRev!LR95)</f>
        <v>.</v>
      </c>
      <c r="LS95" s="25" t="str">
        <f>IF(ISBLANK(LitRev!LS95),".",LitRev!LS95)</f>
        <v>.</v>
      </c>
      <c r="LT95" s="25" t="str">
        <f>IF(ISBLANK(LitRev!LT95),".",LitRev!LT95)</f>
        <v>.</v>
      </c>
      <c r="LU95" s="25" t="str">
        <f>IF(ISBLANK(LitRev!LU95),".",LitRev!LU95)</f>
        <v>.</v>
      </c>
      <c r="LV95" s="25" t="str">
        <f>IF(ISBLANK(LitRev!LV95),".",LitRev!LV95)</f>
        <v>.</v>
      </c>
      <c r="LW95" s="25" t="str">
        <f>IF(ISBLANK(LitRev!LW95),".",LitRev!LW95)</f>
        <v>.</v>
      </c>
      <c r="LX95" s="25" t="str">
        <f>IF(ISBLANK(LitRev!LX95),".",LitRev!LX95)</f>
        <v>.</v>
      </c>
      <c r="LY95" s="25" t="str">
        <f>IF(ISBLANK(LitRev!LY95),".",LitRev!LY95)</f>
        <v>.</v>
      </c>
      <c r="LZ95" s="25" t="str">
        <f>IF(ISBLANK(LitRev!LZ95),".",LitRev!LZ95)</f>
        <v>.</v>
      </c>
      <c r="MA95" s="25" t="str">
        <f>IF(ISBLANK(LitRev!MA95),".",LitRev!MA95)</f>
        <v>.</v>
      </c>
      <c r="MB95" s="25" t="str">
        <f>IF(ISBLANK(LitRev!MB95),".",LitRev!MB95)</f>
        <v>.</v>
      </c>
      <c r="MC95" s="25" t="str">
        <f>IF(ISBLANK(LitRev!MC95),".",LitRev!MC95)</f>
        <v>.</v>
      </c>
      <c r="MD95" s="25" t="str">
        <f>IF(ISBLANK(LitRev!MD95),".",LitRev!MD95)</f>
        <v>.</v>
      </c>
      <c r="ME95" s="25" t="str">
        <f>IF(ISBLANK(LitRev!ME95),".",LitRev!ME95)</f>
        <v>.</v>
      </c>
      <c r="MF95" s="25" t="str">
        <f>IF(ISBLANK(LitRev!MF95),".",LitRev!MF95)</f>
        <v>.</v>
      </c>
      <c r="MG95" s="25" t="str">
        <f>IF(ISBLANK(LitRev!MG95),".",LitRev!MG95)</f>
        <v>.</v>
      </c>
      <c r="MH95" s="25" t="str">
        <f>IF(ISBLANK(LitRev!MH95),".",LitRev!MH95)</f>
        <v>.</v>
      </c>
      <c r="MI95" s="25" t="str">
        <f>IF(ISBLANK(LitRev!MI95),".",LitRev!MI95)</f>
        <v>.</v>
      </c>
      <c r="MJ95" s="25" t="str">
        <f>IF(ISBLANK(LitRev!MJ95),".",LitRev!MJ95)</f>
        <v>.</v>
      </c>
      <c r="MK95" s="25" t="str">
        <f>IF(ISBLANK(LitRev!MK95),".",LitRev!MK95)</f>
        <v>.</v>
      </c>
      <c r="ML95" s="25" t="str">
        <f>IF(ISBLANK(LitRev!ML95),".",LitRev!ML95)</f>
        <v>.</v>
      </c>
      <c r="MM95" s="25" t="str">
        <f>IF(ISBLANK(LitRev!MM95),".",LitRev!MM95)</f>
        <v>.</v>
      </c>
      <c r="MN95" s="25" t="str">
        <f>IF(ISBLANK(LitRev!MN95),".",LitRev!MN95)</f>
        <v>.</v>
      </c>
      <c r="MO95" s="25" t="str">
        <f>IF(ISBLANK(LitRev!MO95),".",LitRev!MO95)</f>
        <v>.</v>
      </c>
      <c r="MP95" s="25" t="str">
        <f>IF(ISBLANK(LitRev!MP95),".",LitRev!MP95)</f>
        <v>.</v>
      </c>
      <c r="MQ95" s="25" t="str">
        <f>IF(ISBLANK(LitRev!MQ95),".",LitRev!MQ95)</f>
        <v>.</v>
      </c>
      <c r="MR95" s="25" t="str">
        <f>IF(ISBLANK(LitRev!MR95),".",LitRev!MR95)</f>
        <v>.</v>
      </c>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5"/>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5"/>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5"/>
      <c r="RK95" s="25"/>
      <c r="RL95" s="25"/>
      <c r="RM95" s="25"/>
      <c r="RN95" s="25"/>
      <c r="RO95" s="25"/>
    </row>
    <row r="96" spans="1:483" x14ac:dyDescent="0.25">
      <c r="A96" s="47" t="s">
        <v>1153</v>
      </c>
      <c r="C96" s="25" t="str">
        <f>IF(ISBLANK(LitRev!C96),".",LitRev!C96)</f>
        <v>.</v>
      </c>
      <c r="D96" s="25" t="str">
        <f>IF(ISBLANK(LitRev!D96),".",LitRev!D96)</f>
        <v>.</v>
      </c>
      <c r="E96" s="25" t="str">
        <f>IF(ISBLANK(LitRev!E96),".",LitRev!E96)</f>
        <v>.</v>
      </c>
      <c r="F96" s="25" t="str">
        <f>IF(ISBLANK(LitRev!F96),".",LitRev!F96)</f>
        <v>.</v>
      </c>
      <c r="G96" s="25" t="str">
        <f>IF(ISBLANK(LitRev!G96),".",LitRev!G96)</f>
        <v>.</v>
      </c>
      <c r="H96" s="25" t="str">
        <f>IF(ISBLANK(LitRev!H96),".",LitRev!H96)</f>
        <v>.</v>
      </c>
      <c r="I96" s="25" t="str">
        <f>IF(ISBLANK(LitRev!I96),".",LitRev!I96)</f>
        <v>.</v>
      </c>
      <c r="J96" s="25" t="str">
        <f>IF(ISBLANK(LitRev!J96),".",LitRev!J96)</f>
        <v>.</v>
      </c>
      <c r="K96" s="25" t="str">
        <f>IF(ISBLANK(LitRev!K96),".",LitRev!K96)</f>
        <v>.</v>
      </c>
      <c r="L96" s="25" t="str">
        <f>IF(ISBLANK(LitRev!L96),".",LitRev!L96)</f>
        <v>.</v>
      </c>
      <c r="M96" s="25" t="str">
        <f>IF(ISBLANK(LitRev!M96),".",LitRev!M96)</f>
        <v>.</v>
      </c>
      <c r="N96" s="25" t="str">
        <f>IF(ISBLANK(LitRev!N96),".",LitRev!N96)</f>
        <v>.</v>
      </c>
      <c r="O96" s="25" t="str">
        <f>IF(ISBLANK(LitRev!O96),".",LitRev!O96)</f>
        <v>.</v>
      </c>
      <c r="P96" s="25" t="str">
        <f>IF(ISBLANK(LitRev!P96),".",LitRev!P96)</f>
        <v>.</v>
      </c>
      <c r="Q96" s="25" t="str">
        <f>IF(ISBLANK(LitRev!Q96),".",LitRev!Q96)</f>
        <v>.</v>
      </c>
      <c r="R96" s="25" t="str">
        <f>IF(ISBLANK(LitRev!R96),".",LitRev!R96)</f>
        <v>.</v>
      </c>
      <c r="S96" s="25" t="str">
        <f>IF(ISBLANK(LitRev!S96),".",LitRev!S96)</f>
        <v>.</v>
      </c>
      <c r="T96" s="25" t="str">
        <f>IF(ISBLANK(LitRev!T96),".",LitRev!T96)</f>
        <v>.</v>
      </c>
      <c r="U96" s="25" t="str">
        <f>IF(ISBLANK(LitRev!U96),".",LitRev!U96)</f>
        <v>.</v>
      </c>
      <c r="V96" s="25" t="str">
        <f>IF(ISBLANK(LitRev!V96),".",LitRev!V96)</f>
        <v>.</v>
      </c>
      <c r="W96" s="25" t="str">
        <f>IF(ISBLANK(LitRev!W96),".",LitRev!W96)</f>
        <v>.</v>
      </c>
      <c r="X96" s="25" t="str">
        <f>IF(ISBLANK(LitRev!X96),".",LitRev!X96)</f>
        <v>.</v>
      </c>
      <c r="Y96" s="25" t="str">
        <f>IF(ISBLANK(LitRev!Y96),".",LitRev!Y96)</f>
        <v>.</v>
      </c>
      <c r="Z96" s="25" t="str">
        <f>IF(ISBLANK(LitRev!Z96),".",LitRev!Z96)</f>
        <v>.</v>
      </c>
      <c r="AA96" s="25" t="str">
        <f>IF(ISBLANK(LitRev!AA96),".",LitRev!AA96)</f>
        <v>.</v>
      </c>
      <c r="AB96" s="25" t="str">
        <f>IF(ISBLANK(LitRev!AB96),".",LitRev!AB96)</f>
        <v>.</v>
      </c>
      <c r="AC96" s="25" t="str">
        <f>IF(ISBLANK(LitRev!AC96),".",LitRev!AC96)</f>
        <v>.</v>
      </c>
      <c r="AD96" s="25" t="str">
        <f>IF(ISBLANK(LitRev!AD96),".",LitRev!AD96)</f>
        <v>.</v>
      </c>
      <c r="AE96" s="25" t="str">
        <f>IF(ISBLANK(LitRev!AE96),".",LitRev!AE96)</f>
        <v>.</v>
      </c>
      <c r="AF96" s="25" t="str">
        <f>IF(ISBLANK(LitRev!AF96),".",LitRev!AF96)</f>
        <v>.</v>
      </c>
      <c r="AG96" s="25" t="str">
        <f>IF(ISBLANK(LitRev!AG96),".",LitRev!AG96)</f>
        <v>.</v>
      </c>
      <c r="AH96" s="25" t="str">
        <f>IF(ISBLANK(LitRev!AH96),".",LitRev!AH96)</f>
        <v>.</v>
      </c>
      <c r="AI96" s="25" t="str">
        <f>IF(ISBLANK(LitRev!AI96),".",LitRev!AI96)</f>
        <v>.</v>
      </c>
      <c r="AJ96" s="25" t="str">
        <f>IF(ISBLANK(LitRev!AJ96),".",LitRev!AJ96)</f>
        <v>.</v>
      </c>
      <c r="AK96" s="25" t="str">
        <f>IF(ISBLANK(LitRev!AK96),".",LitRev!AK96)</f>
        <v>.</v>
      </c>
      <c r="AL96" s="25" t="str">
        <f>IF(ISBLANK(LitRev!AL96),".",LitRev!AL96)</f>
        <v>.</v>
      </c>
      <c r="AM96" s="25" t="str">
        <f>IF(ISBLANK(LitRev!AM96),".",LitRev!AM96)</f>
        <v>.</v>
      </c>
      <c r="AN96" s="25" t="str">
        <f>IF(ISBLANK(LitRev!AN96),".",LitRev!AN96)</f>
        <v>.</v>
      </c>
      <c r="AO96" s="25" t="str">
        <f>IF(ISBLANK(LitRev!AO96),".",LitRev!AO96)</f>
        <v>.</v>
      </c>
      <c r="AP96" s="25" t="str">
        <f>IF(ISBLANK(LitRev!AP96),".",LitRev!AP96)</f>
        <v>.</v>
      </c>
      <c r="AQ96" s="25" t="str">
        <f>IF(ISBLANK(LitRev!AQ96),".",LitRev!AQ96)</f>
        <v>.</v>
      </c>
      <c r="AR96" s="25" t="str">
        <f>IF(ISBLANK(LitRev!AR96),".",LitRev!AR96)</f>
        <v>.</v>
      </c>
      <c r="AS96" s="25" t="str">
        <f>IF(ISBLANK(LitRev!AS96),".",LitRev!AS96)</f>
        <v>.</v>
      </c>
      <c r="AT96" s="25" t="str">
        <f>IF(ISBLANK(LitRev!AT96),".",LitRev!AT96)</f>
        <v>.</v>
      </c>
      <c r="AU96" s="25" t="str">
        <f>IF(ISBLANK(LitRev!AU96),".",LitRev!AU96)</f>
        <v>.</v>
      </c>
      <c r="AV96" s="25" t="str">
        <f>IF(ISBLANK(LitRev!AV96),".",LitRev!AV96)</f>
        <v>.</v>
      </c>
      <c r="AW96" s="25" t="str">
        <f>IF(ISBLANK(LitRev!AW96),".",LitRev!AW96)</f>
        <v>.</v>
      </c>
      <c r="AX96" s="25" t="str">
        <f>IF(ISBLANK(LitRev!AX96),".",LitRev!AX96)</f>
        <v>.</v>
      </c>
      <c r="AY96" s="25" t="str">
        <f>IF(ISBLANK(LitRev!AY96),".",LitRev!AY96)</f>
        <v>.</v>
      </c>
      <c r="AZ96" s="25" t="str">
        <f>IF(ISBLANK(LitRev!AZ96),".",LitRev!AZ96)</f>
        <v>.</v>
      </c>
      <c r="BA96" s="25" t="str">
        <f>IF(ISBLANK(LitRev!BA96),".",LitRev!BA96)</f>
        <v>All ag market effects come through ethanol because there appears to be no feedback from energy to agriculture costs either through (a) US ag costs of energy or fertilizer (as labor is used instead of energy and full set of costs, page S5, and fertilizer is used for GHG emissions without endogenous price, from page S12) or (b) through US net export demands (page S6)</v>
      </c>
      <c r="BB96" s="25" t="str">
        <f>IF(ISBLANK(LitRev!BB96),".",LitRev!BB96)</f>
        <v>All ag market effects come through ethanol because there appears to be no feedback from energy to agriculture costs either through (a) US ag costs of energy or fertilizer (as labor is used instead of energy and full set of costs, page S5, and fertilizer is used for GHG emissions without endogenous price, from page S12) or (b) through US net export demands (page S6)</v>
      </c>
      <c r="BC96" s="25" t="str">
        <f>IF(ISBLANK(LitRev!BC96),".",LitRev!BC96)</f>
        <v>All ag market effects come through ethanol because there appears to be no feedback from energy to agriculture costs either through (a) US ag costs of energy or fertilizer (as labor is used instead of energy and full set of costs, page S5, and fertilizer is used for GHG emissions without endogenous price, from page S12) or (b) through US net export demands (page S6)</v>
      </c>
      <c r="BD96" s="25" t="str">
        <f>IF(ISBLANK(LitRev!BD96),".",LitRev!BD96)</f>
        <v>All ag market effects come through ethanol because there appears to be no feedback from energy to agriculture costs either through (a) US ag costs of energy or fertilizer (as labor is used instead of energy and full set of costs, page S5, and fertilizer is used for GHG emissions without endogenous price, from page S12) or (b) through US net export demands (page S6)</v>
      </c>
      <c r="BE96" s="25" t="str">
        <f>IF(ISBLANK(LitRev!BE96),".",LitRev!BE96)</f>
        <v>.</v>
      </c>
      <c r="BF96" s="25" t="str">
        <f>IF(ISBLANK(LitRev!BF96),".",LitRev!BF96)</f>
        <v>.</v>
      </c>
      <c r="BG96" s="25" t="str">
        <f>IF(ISBLANK(LitRev!BG96),".",LitRev!BG96)</f>
        <v>.</v>
      </c>
      <c r="BH96" s="25" t="str">
        <f>IF(ISBLANK(LitRev!BH96),".",LitRev!BH96)</f>
        <v>.</v>
      </c>
      <c r="BI96" s="25" t="str">
        <f>IF(ISBLANK(LitRev!BI96),".",LitRev!BI96)</f>
        <v>.</v>
      </c>
      <c r="BJ96" s="25" t="str">
        <f>IF(ISBLANK(LitRev!BJ96),".",LitRev!BJ96)</f>
        <v>.</v>
      </c>
      <c r="BK96" s="25" t="str">
        <f>IF(ISBLANK(LitRev!BK96),".",LitRev!BK96)</f>
        <v>.</v>
      </c>
      <c r="BL96" s="25" t="str">
        <f>IF(ISBLANK(LitRev!BL96),".",LitRev!BL96)</f>
        <v>.</v>
      </c>
      <c r="BM96" s="25" t="str">
        <f>IF(ISBLANK(LitRev!BM96),".",LitRev!BM96)</f>
        <v>.</v>
      </c>
      <c r="BN96" s="25" t="str">
        <f>IF(ISBLANK(LitRev!BN96),".",LitRev!BN96)</f>
        <v>.</v>
      </c>
      <c r="BO96" s="25" t="str">
        <f>IF(ISBLANK(LitRev!BO96),".",LitRev!BO96)</f>
        <v>.</v>
      </c>
      <c r="BP96" s="25" t="str">
        <f>IF(ISBLANK(LitRev!BP96),".",LitRev!BP96)</f>
        <v>.</v>
      </c>
      <c r="BQ96" s="25" t="str">
        <f>IF(ISBLANK(LitRev!BQ96),".",LitRev!BQ96)</f>
        <v>.</v>
      </c>
      <c r="BR96" s="25" t="str">
        <f>IF(ISBLANK(LitRev!BR96),".",LitRev!BR96)</f>
        <v>.</v>
      </c>
      <c r="BS96" s="25" t="str">
        <f>IF(ISBLANK(LitRev!BS96),".",LitRev!BS96)</f>
        <v>.</v>
      </c>
      <c r="BT96" s="25" t="str">
        <f>IF(ISBLANK(LitRev!BT96),".",LitRev!BT96)</f>
        <v>.</v>
      </c>
      <c r="BU96" s="25" t="str">
        <f>IF(ISBLANK(LitRev!BU96),".",LitRev!BU96)</f>
        <v>.</v>
      </c>
      <c r="BV96" s="25" t="str">
        <f>IF(ISBLANK(LitRev!BV96),".",LitRev!BV96)</f>
        <v>.</v>
      </c>
      <c r="BW96" s="25" t="str">
        <f>IF(ISBLANK(LitRev!BW96),".",LitRev!BW96)</f>
        <v>.</v>
      </c>
      <c r="BX96" s="25" t="str">
        <f>IF(ISBLANK(LitRev!BX96),".",LitRev!BX96)</f>
        <v>.</v>
      </c>
      <c r="BY96" s="25" t="str">
        <f>IF(ISBLANK(LitRev!BY96),".",LitRev!BY96)</f>
        <v>.</v>
      </c>
      <c r="BZ96" s="25" t="str">
        <f>IF(ISBLANK(LitRev!BZ96),".",LitRev!BZ96)</f>
        <v>.</v>
      </c>
      <c r="CA96" s="25" t="str">
        <f>IF(ISBLANK(LitRev!CA96),".",LitRev!CA96)</f>
        <v>.</v>
      </c>
      <c r="CB96" s="25" t="str">
        <f>IF(ISBLANK(LitRev!CB96),".",LitRev!CB96)</f>
        <v>.</v>
      </c>
      <c r="CC96" s="25" t="str">
        <f>IF(ISBLANK(LitRev!CC96),".",LitRev!CC96)</f>
        <v>.</v>
      </c>
      <c r="CD96" s="25" t="str">
        <f>IF(ISBLANK(LitRev!CD96),".",LitRev!CD96)</f>
        <v>.</v>
      </c>
      <c r="CE96" s="25" t="str">
        <f>IF(ISBLANK(LitRev!CE96),".",LitRev!CE96)</f>
        <v>.</v>
      </c>
      <c r="CF96" s="25" t="str">
        <f>IF(ISBLANK(LitRev!CF96),".",LitRev!CF96)</f>
        <v>.</v>
      </c>
      <c r="CG96" s="25" t="str">
        <f>IF(ISBLANK(LitRev!CG96),".",LitRev!CG96)</f>
        <v>.</v>
      </c>
      <c r="CH96" s="25" t="str">
        <f>IF(ISBLANK(LitRev!CH96),".",LitRev!CH96)</f>
        <v>.</v>
      </c>
      <c r="CI96" s="25" t="str">
        <f>IF(ISBLANK(LitRev!CI96),".",LitRev!CI96)</f>
        <v>.</v>
      </c>
      <c r="CJ96" s="25" t="str">
        <f>IF(ISBLANK(LitRev!CJ96),".",LitRev!CJ96)</f>
        <v>.</v>
      </c>
      <c r="CK96" s="25" t="str">
        <f>IF(ISBLANK(LitRev!CK96),".",LitRev!CK96)</f>
        <v>.</v>
      </c>
      <c r="CL96" s="25" t="str">
        <f>IF(ISBLANK(LitRev!CL96),".",LitRev!CL96)</f>
        <v>.</v>
      </c>
      <c r="CM96" s="25" t="str">
        <f>IF(ISBLANK(LitRev!CM96),".",LitRev!CM96)</f>
        <v>.</v>
      </c>
      <c r="CN96" s="25" t="str">
        <f>IF(ISBLANK(LitRev!CN96),".",LitRev!CN96)</f>
        <v>.</v>
      </c>
      <c r="CO96" s="25" t="str">
        <f>IF(ISBLANK(LitRev!CO96),".",LitRev!CO96)</f>
        <v>.</v>
      </c>
      <c r="CP96" s="25" t="str">
        <f>IF(ISBLANK(LitRev!CP96),".",LitRev!CP96)</f>
        <v>.</v>
      </c>
      <c r="CQ96" s="25" t="str">
        <f>IF(ISBLANK(LitRev!CQ96),".",LitRev!CQ96)</f>
        <v>.</v>
      </c>
      <c r="CR96" s="25" t="str">
        <f>IF(ISBLANK(LitRev!CR96),".",LitRev!CR96)</f>
        <v>.</v>
      </c>
      <c r="CS96" s="25" t="str">
        <f>IF(ISBLANK(LitRev!CS96),".",LitRev!CS96)</f>
        <v>.</v>
      </c>
      <c r="CT96" s="25" t="str">
        <f>IF(ISBLANK(LitRev!CT96),".",LitRev!CT96)</f>
        <v>.</v>
      </c>
      <c r="CU96" s="25" t="str">
        <f>IF(ISBLANK(LitRev!CU96),".",LitRev!CU96)</f>
        <v>.</v>
      </c>
      <c r="CV96" s="25" t="str">
        <f>IF(ISBLANK(LitRev!CV96),".",LitRev!CV96)</f>
        <v>.</v>
      </c>
      <c r="CW96" s="25" t="str">
        <f>IF(ISBLANK(LitRev!CW96),".",LitRev!CW96)</f>
        <v>.</v>
      </c>
      <c r="CX96" s="25" t="str">
        <f>IF(ISBLANK(LitRev!CX96),".",LitRev!CX96)</f>
        <v>.</v>
      </c>
      <c r="CY96" s="25" t="str">
        <f>IF(ISBLANK(LitRev!CY96),".",LitRev!CY96)</f>
        <v>.</v>
      </c>
      <c r="CZ96" s="25" t="str">
        <f>IF(ISBLANK(LitRev!CZ96),".",LitRev!CZ96)</f>
        <v>.</v>
      </c>
      <c r="DA96" s="25" t="str">
        <f>IF(ISBLANK(LitRev!DA96),".",LitRev!DA96)</f>
        <v>.</v>
      </c>
      <c r="DB96" s="25" t="str">
        <f>IF(ISBLANK(LitRev!DB96),".",LitRev!DB96)</f>
        <v>.</v>
      </c>
      <c r="DC96" s="25" t="str">
        <f>IF(ISBLANK(LitRev!DC96),".",LitRev!DC96)</f>
        <v>.</v>
      </c>
      <c r="DD96" s="25" t="str">
        <f>IF(ISBLANK(LitRev!DD96),".",LitRev!DD96)</f>
        <v>.</v>
      </c>
      <c r="DE96" s="25" t="str">
        <f>IF(ISBLANK(LitRev!DE96),".",LitRev!DE96)</f>
        <v>.</v>
      </c>
      <c r="DF96" s="25" t="str">
        <f>IF(ISBLANK(LitRev!DF96),".",LitRev!DF96)</f>
        <v>.</v>
      </c>
      <c r="DG96" s="25" t="str">
        <f>IF(ISBLANK(LitRev!DG96),".",LitRev!DG96)</f>
        <v>.</v>
      </c>
      <c r="DH96" s="25" t="str">
        <f>IF(ISBLANK(LitRev!DH96),".",LitRev!DH96)</f>
        <v>.</v>
      </c>
      <c r="DI96" s="25" t="str">
        <f>IF(ISBLANK(LitRev!DI96),".",LitRev!DI96)</f>
        <v>.</v>
      </c>
      <c r="DJ96" s="25" t="str">
        <f>IF(ISBLANK(LitRev!DJ96),".",LitRev!DJ96)</f>
        <v>.</v>
      </c>
      <c r="DK96" s="25" t="str">
        <f>IF(ISBLANK(LitRev!DK96),".",LitRev!DK96)</f>
        <v>.</v>
      </c>
      <c r="DL96" s="25" t="str">
        <f>IF(ISBLANK(LitRev!DL96),".",LitRev!DL96)</f>
        <v>.</v>
      </c>
      <c r="DM96" s="25" t="str">
        <f>IF(ISBLANK(LitRev!DM96),".",LitRev!DM96)</f>
        <v>.</v>
      </c>
      <c r="DN96" s="25" t="str">
        <f>IF(ISBLANK(LitRev!DN96),".",LitRev!DN96)</f>
        <v>.</v>
      </c>
      <c r="DO96" s="25" t="str">
        <f>IF(ISBLANK(LitRev!DO96),".",LitRev!DO96)</f>
        <v>.</v>
      </c>
      <c r="DP96" s="25" t="str">
        <f>IF(ISBLANK(LitRev!DP96),".",LitRev!DP96)</f>
        <v>.</v>
      </c>
      <c r="DQ96" s="25" t="str">
        <f>IF(ISBLANK(LitRev!DQ96),".",LitRev!DQ96)</f>
        <v>.</v>
      </c>
      <c r="DR96" s="25" t="str">
        <f>IF(ISBLANK(LitRev!DR96),".",LitRev!DR96)</f>
        <v>.</v>
      </c>
      <c r="DS96" s="25" t="str">
        <f>IF(ISBLANK(LitRev!DS96),".",LitRev!DS96)</f>
        <v>.</v>
      </c>
      <c r="DT96" s="25" t="str">
        <f>IF(ISBLANK(LitRev!DT96),".",LitRev!DT96)</f>
        <v>.</v>
      </c>
      <c r="DU96" s="25" t="str">
        <f>IF(ISBLANK(LitRev!DU96),".",LitRev!DU96)</f>
        <v>.</v>
      </c>
      <c r="DV96" s="25" t="str">
        <f>IF(ISBLANK(LitRev!DV96),".",LitRev!DV96)</f>
        <v>.</v>
      </c>
      <c r="DW96" s="25" t="str">
        <f>IF(ISBLANK(LitRev!DW96),".",LitRev!DW96)</f>
        <v>.</v>
      </c>
      <c r="DX96" s="25" t="str">
        <f>IF(ISBLANK(LitRev!DX96),".",LitRev!DX96)</f>
        <v>.</v>
      </c>
      <c r="DY96" s="25" t="str">
        <f>IF(ISBLANK(LitRev!DY96),".",LitRev!DY96)</f>
        <v>.</v>
      </c>
      <c r="DZ96" s="25" t="str">
        <f>IF(ISBLANK(LitRev!DZ96),".",LitRev!DZ96)</f>
        <v>.</v>
      </c>
      <c r="EA96" s="25" t="str">
        <f>IF(ISBLANK(LitRev!EA96),".",LitRev!EA96)</f>
        <v>.</v>
      </c>
      <c r="EB96" s="25" t="str">
        <f>IF(ISBLANK(LitRev!EB96),".",LitRev!EB96)</f>
        <v>.</v>
      </c>
      <c r="EC96" s="25" t="str">
        <f>IF(ISBLANK(LitRev!EC96),".",LitRev!EC96)</f>
        <v>.</v>
      </c>
      <c r="ED96" s="25" t="str">
        <f>IF(ISBLANK(LitRev!ED96),".",LitRev!ED96)</f>
        <v>.</v>
      </c>
      <c r="EE96" s="25" t="str">
        <f>IF(ISBLANK(LitRev!EE96),".",LitRev!EE96)</f>
        <v>.</v>
      </c>
      <c r="EF96" s="25" t="str">
        <f>IF(ISBLANK(LitRev!EF96),".",LitRev!EF96)</f>
        <v>.</v>
      </c>
      <c r="EG96" s="25" t="str">
        <f>IF(ISBLANK(LitRev!EG96),".",LitRev!EG96)</f>
        <v>.</v>
      </c>
      <c r="EH96" s="25" t="str">
        <f>IF(ISBLANK(LitRev!EH96),".",LitRev!EH96)</f>
        <v>.</v>
      </c>
      <c r="EI96" s="25" t="str">
        <f>IF(ISBLANK(LitRev!EI96),".",LitRev!EI96)</f>
        <v>.</v>
      </c>
      <c r="EJ96" s="25" t="str">
        <f>IF(ISBLANK(LitRev!EJ96),".",LitRev!EJ96)</f>
        <v>.</v>
      </c>
      <c r="EK96" s="25" t="str">
        <f>IF(ISBLANK(LitRev!EK96),".",LitRev!EK96)</f>
        <v>.</v>
      </c>
      <c r="EL96" s="25" t="str">
        <f>IF(ISBLANK(LitRev!EL96),".",LitRev!EL96)</f>
        <v>.</v>
      </c>
      <c r="EM96" s="25" t="str">
        <f>IF(ISBLANK(LitRev!EM96),".",LitRev!EM96)</f>
        <v>.</v>
      </c>
      <c r="EN96" s="25" t="str">
        <f>IF(ISBLANK(LitRev!EN96),".",LitRev!EN96)</f>
        <v>.</v>
      </c>
      <c r="EO96" s="25" t="str">
        <f>IF(ISBLANK(LitRev!EO96),".",LitRev!EO96)</f>
        <v>.</v>
      </c>
      <c r="EP96" s="25" t="str">
        <f>IF(ISBLANK(LitRev!EP96),".",LitRev!EP96)</f>
        <v>.</v>
      </c>
      <c r="EQ96" s="25" t="str">
        <f>IF(ISBLANK(LitRev!EQ96),".",LitRev!EQ96)</f>
        <v>.</v>
      </c>
      <c r="ER96" s="25" t="str">
        <f>IF(ISBLANK(LitRev!ER96),".",LitRev!ER96)</f>
        <v>.</v>
      </c>
      <c r="ES96" s="25" t="str">
        <f>IF(ISBLANK(LitRev!ES96),".",LitRev!ES96)</f>
        <v>.</v>
      </c>
      <c r="ET96" s="25" t="str">
        <f>IF(ISBLANK(LitRev!ET96),".",LitRev!ET96)</f>
        <v>.</v>
      </c>
      <c r="EU96" s="25" t="str">
        <f>IF(ISBLANK(LitRev!EU96),".",LitRev!EU96)</f>
        <v>.</v>
      </c>
      <c r="EV96" s="25" t="str">
        <f>IF(ISBLANK(LitRev!EV96),".",LitRev!EV96)</f>
        <v>.</v>
      </c>
      <c r="EW96" s="25" t="str">
        <f>IF(ISBLANK(LitRev!EW96),".",LitRev!EW96)</f>
        <v>.</v>
      </c>
      <c r="EX96" s="25" t="str">
        <f>IF(ISBLANK(LitRev!EX96),".",LitRev!EX96)</f>
        <v>.</v>
      </c>
      <c r="EY96" s="25" t="str">
        <f>IF(ISBLANK(LitRev!EY96),".",LitRev!EY96)</f>
        <v>.</v>
      </c>
      <c r="EZ96" s="25" t="str">
        <f>IF(ISBLANK(LitRev!EZ96),".",LitRev!EZ96)</f>
        <v>.</v>
      </c>
      <c r="FA96" s="25" t="str">
        <f>IF(ISBLANK(LitRev!FA96),".",LitRev!FA96)</f>
        <v>.</v>
      </c>
      <c r="FB96" s="25" t="str">
        <f>IF(ISBLANK(LitRev!FB96),".",LitRev!FB96)</f>
        <v>.</v>
      </c>
      <c r="FC96" s="25" t="str">
        <f>IF(ISBLANK(LitRev!FC96),".",LitRev!FC96)</f>
        <v>.</v>
      </c>
      <c r="FD96" s="25" t="str">
        <f>IF(ISBLANK(LitRev!FD96),".",LitRev!FD96)</f>
        <v>.</v>
      </c>
      <c r="FE96" s="25" t="str">
        <f>IF(ISBLANK(LitRev!FE96),".",LitRev!FE96)</f>
        <v>.</v>
      </c>
      <c r="FF96" s="25" t="str">
        <f>IF(ISBLANK(LitRev!FF96),".",LitRev!FF96)</f>
        <v>.</v>
      </c>
      <c r="FG96" s="25" t="str">
        <f>IF(ISBLANK(LitRev!FG96),".",LitRev!FG96)</f>
        <v>.</v>
      </c>
      <c r="FH96" s="25" t="str">
        <f>IF(ISBLANK(LitRev!FH96),".",LitRev!FH96)</f>
        <v>.</v>
      </c>
      <c r="FI96" s="25" t="str">
        <f>IF(ISBLANK(LitRev!FI96),".",LitRev!FI96)</f>
        <v>.</v>
      </c>
      <c r="FJ96" s="25" t="str">
        <f>IF(ISBLANK(LitRev!FJ96),".",LitRev!FJ96)</f>
        <v>.</v>
      </c>
      <c r="FK96" s="25" t="str">
        <f>IF(ISBLANK(LitRev!FK96),".",LitRev!FK96)</f>
        <v>.</v>
      </c>
      <c r="FL96" s="25" t="str">
        <f>IF(ISBLANK(LitRev!FL96),".",LitRev!FL96)</f>
        <v>.</v>
      </c>
      <c r="FM96" s="25" t="str">
        <f>IF(ISBLANK(LitRev!FM96),".",LitRev!FM96)</f>
        <v>.</v>
      </c>
      <c r="FN96" s="25" t="str">
        <f>IF(ISBLANK(LitRev!FN96),".",LitRev!FN96)</f>
        <v>.</v>
      </c>
      <c r="FO96" s="25" t="str">
        <f>IF(ISBLANK(LitRev!FO96),".",LitRev!FO96)</f>
        <v>.</v>
      </c>
      <c r="FP96" s="25" t="str">
        <f>IF(ISBLANK(LitRev!FP96),".",LitRev!FP96)</f>
        <v>.</v>
      </c>
      <c r="FQ96" s="25" t="str">
        <f>IF(ISBLANK(LitRev!FQ96),".",LitRev!FQ96)</f>
        <v>.</v>
      </c>
      <c r="FR96" s="25" t="str">
        <f>IF(ISBLANK(LitRev!FR96),".",LitRev!FR96)</f>
        <v>.</v>
      </c>
      <c r="FS96" s="25" t="str">
        <f>IF(ISBLANK(LitRev!FS96),".",LitRev!FS96)</f>
        <v>.</v>
      </c>
      <c r="FT96" s="25" t="str">
        <f>IF(ISBLANK(LitRev!FT96),".",LitRev!FT96)</f>
        <v>.</v>
      </c>
      <c r="FU96" s="25" t="str">
        <f>IF(ISBLANK(LitRev!FU96),".",LitRev!FU96)</f>
        <v>.</v>
      </c>
      <c r="FV96" s="25" t="str">
        <f>IF(ISBLANK(LitRev!FV96),".",LitRev!FV96)</f>
        <v>.</v>
      </c>
      <c r="FW96" s="25" t="str">
        <f>IF(ISBLANK(LitRev!FW96),".",LitRev!FW96)</f>
        <v>.</v>
      </c>
      <c r="FX96" s="25" t="str">
        <f>IF(ISBLANK(LitRev!FX96),".",LitRev!FX96)</f>
        <v>.</v>
      </c>
      <c r="FY96" s="25" t="str">
        <f>IF(ISBLANK(LitRev!FY96),".",LitRev!FY96)</f>
        <v>.</v>
      </c>
      <c r="FZ96" s="25" t="str">
        <f>IF(ISBLANK(LitRev!FZ96),".",LitRev!FZ96)</f>
        <v>.</v>
      </c>
      <c r="GA96" s="25" t="str">
        <f>IF(ISBLANK(LitRev!GA96),".",LitRev!GA96)</f>
        <v>.</v>
      </c>
      <c r="GB96" s="25" t="str">
        <f>IF(ISBLANK(LitRev!GB96),".",LitRev!GB96)</f>
        <v>.</v>
      </c>
      <c r="GC96" s="25" t="str">
        <f>IF(ISBLANK(LitRev!GC96),".",LitRev!GC96)</f>
        <v>.</v>
      </c>
      <c r="GD96" s="25" t="str">
        <f>IF(ISBLANK(LitRev!GD96),".",LitRev!GD96)</f>
        <v>.</v>
      </c>
      <c r="GE96" s="25" t="str">
        <f>IF(ISBLANK(LitRev!GE96),".",LitRev!GE96)</f>
        <v>.</v>
      </c>
      <c r="GF96" s="25" t="str">
        <f>IF(ISBLANK(LitRev!GF96),".",LitRev!GF96)</f>
        <v>.</v>
      </c>
      <c r="GG96" s="25" t="str">
        <f>IF(ISBLANK(LitRev!GG96),".",LitRev!GG96)</f>
        <v>.</v>
      </c>
      <c r="GH96" s="25" t="str">
        <f>IF(ISBLANK(LitRev!GH96),".",LitRev!GH96)</f>
        <v>.</v>
      </c>
      <c r="GI96" s="25" t="str">
        <f>IF(ISBLANK(LitRev!GI96),".",LitRev!GI96)</f>
        <v>.</v>
      </c>
      <c r="GJ96" s="25" t="str">
        <f>IF(ISBLANK(LitRev!GJ96),".",LitRev!GJ96)</f>
        <v>.</v>
      </c>
      <c r="GK96" s="25" t="str">
        <f>IF(ISBLANK(LitRev!GK96),".",LitRev!GK96)</f>
        <v>.</v>
      </c>
      <c r="GL96" s="25" t="str">
        <f>IF(ISBLANK(LitRev!GL96),".",LitRev!GL96)</f>
        <v>.</v>
      </c>
      <c r="GM96" s="25" t="str">
        <f>IF(ISBLANK(LitRev!GM96),".",LitRev!GM96)</f>
        <v>.</v>
      </c>
      <c r="GN96" s="25" t="str">
        <f>IF(ISBLANK(LitRev!GN96),".",LitRev!GN96)</f>
        <v>.</v>
      </c>
      <c r="GO96" s="25" t="str">
        <f>IF(ISBLANK(LitRev!GO96),".",LitRev!GO96)</f>
        <v>.</v>
      </c>
      <c r="GP96" s="25" t="str">
        <f>IF(ISBLANK(LitRev!GP96),".",LitRev!GP96)</f>
        <v>.</v>
      </c>
      <c r="GQ96" s="25" t="str">
        <f>IF(ISBLANK(LitRev!GQ96),".",LitRev!GQ96)</f>
        <v>.</v>
      </c>
      <c r="GR96" s="25" t="str">
        <f>IF(ISBLANK(LitRev!GR96),".",LitRev!GR96)</f>
        <v>.</v>
      </c>
      <c r="GS96" s="25" t="str">
        <f>IF(ISBLANK(LitRev!GS96),".",LitRev!GS96)</f>
        <v>.</v>
      </c>
      <c r="GT96" s="25" t="str">
        <f>IF(ISBLANK(LitRev!GT96),".",LitRev!GT96)</f>
        <v>.</v>
      </c>
      <c r="GU96" s="25" t="str">
        <f>IF(ISBLANK(LitRev!GU96),".",LitRev!GU96)</f>
        <v>None</v>
      </c>
      <c r="GV96" s="25" t="str">
        <f>IF(ISBLANK(LitRev!GV96),".",LitRev!GV96)</f>
        <v>None</v>
      </c>
      <c r="GW96" s="25" t="str">
        <f>IF(ISBLANK(LitRev!GW96),".",LitRev!GW96)</f>
        <v>None</v>
      </c>
      <c r="GX96" s="25" t="str">
        <f>IF(ISBLANK(LitRev!GX96),".",LitRev!GX96)</f>
        <v>None</v>
      </c>
      <c r="GY96" s="25" t="str">
        <f>IF(ISBLANK(LitRev!GY96),".",LitRev!GY96)</f>
        <v>None</v>
      </c>
      <c r="GZ96" s="25" t="str">
        <f>IF(ISBLANK(LitRev!GZ96),".",LitRev!GZ96)</f>
        <v>None</v>
      </c>
      <c r="HA96" s="25" t="str">
        <f>IF(ISBLANK(LitRev!HA96),".",LitRev!HA96)</f>
        <v>.</v>
      </c>
      <c r="HB96" s="25" t="str">
        <f>IF(ISBLANK(LitRev!HB96),".",LitRev!HB96)</f>
        <v>None</v>
      </c>
      <c r="HC96" s="25" t="str">
        <f>IF(ISBLANK(LitRev!HC96),".",LitRev!HC96)</f>
        <v>None</v>
      </c>
      <c r="HD96" s="25" t="str">
        <f>IF(ISBLANK(LitRev!HD96),".",LitRev!HD96)</f>
        <v>None</v>
      </c>
      <c r="HE96" s="25" t="str">
        <f>IF(ISBLANK(LitRev!HE96),".",LitRev!HE96)</f>
        <v>.</v>
      </c>
      <c r="HF96" s="25" t="str">
        <f>IF(ISBLANK(LitRev!HF96),".",LitRev!HF96)</f>
        <v>.</v>
      </c>
      <c r="HG96" s="25" t="str">
        <f>IF(ISBLANK(LitRev!HG96),".",LitRev!HG96)</f>
        <v>.</v>
      </c>
      <c r="HH96" s="25" t="str">
        <f>IF(ISBLANK(LitRev!HH96),".",LitRev!HH96)</f>
        <v>.</v>
      </c>
      <c r="HI96" s="25" t="str">
        <f>IF(ISBLANK(LitRev!HI96),".",LitRev!HI96)</f>
        <v>.</v>
      </c>
      <c r="HJ96" s="25" t="str">
        <f>IF(ISBLANK(LitRev!HJ96),".",LitRev!HJ96)</f>
        <v>.</v>
      </c>
      <c r="HK96" s="25" t="str">
        <f>IF(ISBLANK(LitRev!HK96),".",LitRev!HK96)</f>
        <v>.</v>
      </c>
      <c r="HL96" s="25" t="str">
        <f>IF(ISBLANK(LitRev!HL96),".",LitRev!HL96)</f>
        <v>.</v>
      </c>
      <c r="HM96" s="25" t="str">
        <f>IF(ISBLANK(LitRev!HM96),".",LitRev!HM96)</f>
        <v>.</v>
      </c>
      <c r="HN96" s="25" t="str">
        <f>IF(ISBLANK(LitRev!HN96),".",LitRev!HN96)</f>
        <v>.</v>
      </c>
      <c r="HO96" s="25" t="str">
        <f>IF(ISBLANK(LitRev!HO96),".",LitRev!HO96)</f>
        <v>.</v>
      </c>
      <c r="HP96" s="25" t="str">
        <f>IF(ISBLANK(LitRev!HP96),".",LitRev!HP96)</f>
        <v>.</v>
      </c>
      <c r="HQ96" s="25" t="str">
        <f>IF(ISBLANK(LitRev!HQ96),".",LitRev!HQ96)</f>
        <v>.</v>
      </c>
      <c r="HR96" s="25" t="str">
        <f>IF(ISBLANK(LitRev!HR96),".",LitRev!HR96)</f>
        <v>.</v>
      </c>
      <c r="HS96" s="25" t="str">
        <f>IF(ISBLANK(LitRev!HS96),".",LitRev!HS96)</f>
        <v>.</v>
      </c>
      <c r="HT96" s="25" t="str">
        <f>IF(ISBLANK(LitRev!HT96),".",LitRev!HT96)</f>
        <v>.</v>
      </c>
      <c r="HU96" s="25" t="str">
        <f>IF(ISBLANK(LitRev!HU96),".",LitRev!HU96)</f>
        <v>.</v>
      </c>
      <c r="HV96" s="25" t="str">
        <f>IF(ISBLANK(LitRev!HV96),".",LitRev!HV96)</f>
        <v>.</v>
      </c>
      <c r="HW96" s="25" t="str">
        <f>IF(ISBLANK(LitRev!HW96),".",LitRev!HW96)</f>
        <v>.</v>
      </c>
      <c r="HX96" s="25" t="str">
        <f>IF(ISBLANK(LitRev!HX96),".",LitRev!HX96)</f>
        <v>.</v>
      </c>
      <c r="HY96" s="25" t="str">
        <f>IF(ISBLANK(LitRev!HY96),".",LitRev!HY96)</f>
        <v>.</v>
      </c>
      <c r="HZ96" s="25" t="str">
        <f>IF(ISBLANK(LitRev!HZ96),".",LitRev!HZ96)</f>
        <v>.</v>
      </c>
      <c r="IA96" s="25" t="str">
        <f>IF(ISBLANK(LitRev!IA96),".",LitRev!IA96)</f>
        <v>.</v>
      </c>
      <c r="IB96" s="25" t="str">
        <f>IF(ISBLANK(LitRev!IB96),".",LitRev!IB96)</f>
        <v>.</v>
      </c>
      <c r="IC96" s="25" t="str">
        <f>IF(ISBLANK(LitRev!IC96),".",LitRev!IC96)</f>
        <v>.</v>
      </c>
      <c r="ID96" s="25" t="str">
        <f>IF(ISBLANK(LitRev!ID96),".",LitRev!ID96)</f>
        <v>.</v>
      </c>
      <c r="IE96" s="25" t="str">
        <f>IF(ISBLANK(LitRev!IE96),".",LitRev!IE96)</f>
        <v>.</v>
      </c>
      <c r="IF96" s="25" t="str">
        <f>IF(ISBLANK(LitRev!IF96),".",LitRev!IF96)</f>
        <v>.</v>
      </c>
      <c r="IG96" s="25" t="str">
        <f>IF(ISBLANK(LitRev!IG96),".",LitRev!IG96)</f>
        <v>.</v>
      </c>
      <c r="IH96" s="25" t="str">
        <f>IF(ISBLANK(LitRev!IH96),".",LitRev!IH96)</f>
        <v>.</v>
      </c>
      <c r="II96" s="25" t="str">
        <f>IF(ISBLANK(LitRev!II96),".",LitRev!II96)</f>
        <v>.</v>
      </c>
      <c r="IJ96" s="25" t="str">
        <f>IF(ISBLANK(LitRev!IJ96),".",LitRev!IJ96)</f>
        <v>.</v>
      </c>
      <c r="IK96" s="25" t="str">
        <f>IF(ISBLANK(LitRev!IK96),".",LitRev!IK96)</f>
        <v>.</v>
      </c>
      <c r="IL96" s="25" t="str">
        <f>IF(ISBLANK(LitRev!IL96),".",LitRev!IL96)</f>
        <v>.</v>
      </c>
      <c r="IM96" s="25" t="str">
        <f>IF(ISBLANK(LitRev!IM96),".",LitRev!IM96)</f>
        <v>.</v>
      </c>
      <c r="IN96" s="25" t="str">
        <f>IF(ISBLANK(LitRev!IN96),".",LitRev!IN96)</f>
        <v>.</v>
      </c>
      <c r="IO96" s="25" t="str">
        <f>IF(ISBLANK(LitRev!IO96),".",LitRev!IO96)</f>
        <v>.</v>
      </c>
      <c r="IP96" s="25" t="str">
        <f>IF(ISBLANK(LitRev!IP96),".",LitRev!IP96)</f>
        <v>.</v>
      </c>
      <c r="IQ96" s="25" t="str">
        <f>IF(ISBLANK(LitRev!IQ96),".",LitRev!IQ96)</f>
        <v>.</v>
      </c>
      <c r="IR96" s="25" t="str">
        <f>IF(ISBLANK(LitRev!IR96),".",LitRev!IR96)</f>
        <v>.</v>
      </c>
      <c r="IS96" s="25" t="str">
        <f>IF(ISBLANK(LitRev!IS96),".",LitRev!IS96)</f>
        <v>.</v>
      </c>
      <c r="IT96" s="25" t="str">
        <f>IF(ISBLANK(LitRev!IT96),".",LitRev!IT96)</f>
        <v>.</v>
      </c>
      <c r="IU96" s="25" t="str">
        <f>IF(ISBLANK(LitRev!IU96),".",LitRev!IU96)</f>
        <v>.</v>
      </c>
      <c r="IV96" s="25" t="str">
        <f>IF(ISBLANK(LitRev!IV96),".",LitRev!IV96)</f>
        <v>.</v>
      </c>
      <c r="IW96" s="25" t="str">
        <f>IF(ISBLANK(LitRev!IW96),".",LitRev!IW96)</f>
        <v>.</v>
      </c>
      <c r="IX96" s="25" t="str">
        <f>IF(ISBLANK(LitRev!IX96),".",LitRev!IX96)</f>
        <v>.</v>
      </c>
      <c r="IY96" s="25" t="str">
        <f>IF(ISBLANK(LitRev!IY96),".",LitRev!IY96)</f>
        <v>.</v>
      </c>
      <c r="IZ96" s="25" t="str">
        <f>IF(ISBLANK(LitRev!IZ96),".",LitRev!IZ96)</f>
        <v>.</v>
      </c>
      <c r="JA96" s="25" t="str">
        <f>IF(ISBLANK(LitRev!JA96),".",LitRev!JA96)</f>
        <v>.</v>
      </c>
      <c r="JB96" s="25" t="str">
        <f>IF(ISBLANK(LitRev!JB96),".",LitRev!JB96)</f>
        <v>.</v>
      </c>
      <c r="JC96" s="25" t="str">
        <f>IF(ISBLANK(LitRev!JC96),".",LitRev!JC96)</f>
        <v>.</v>
      </c>
      <c r="JD96" s="25" t="str">
        <f>IF(ISBLANK(LitRev!JD96),".",LitRev!JD96)</f>
        <v>.</v>
      </c>
      <c r="JE96" s="25" t="str">
        <f>IF(ISBLANK(LitRev!JE96),".",LitRev!JE96)</f>
        <v>.</v>
      </c>
      <c r="JF96" s="25" t="str">
        <f>IF(ISBLANK(LitRev!JF96),".",LitRev!JF96)</f>
        <v>.</v>
      </c>
      <c r="JG96" s="25" t="str">
        <f>IF(ISBLANK(LitRev!JG96),".",LitRev!JG96)</f>
        <v>.</v>
      </c>
      <c r="JH96" s="25" t="str">
        <f>IF(ISBLANK(LitRev!JH96),".",LitRev!JH96)</f>
        <v>.</v>
      </c>
      <c r="JI96" s="25" t="str">
        <f>IF(ISBLANK(LitRev!JI96),".",LitRev!JI96)</f>
        <v>.</v>
      </c>
      <c r="JJ96" s="25" t="str">
        <f>IF(ISBLANK(LitRev!JJ96),".",LitRev!JJ96)</f>
        <v>.</v>
      </c>
      <c r="JK96" s="25" t="str">
        <f>IF(ISBLANK(LitRev!JK96),".",LitRev!JK96)</f>
        <v>.</v>
      </c>
      <c r="JL96" s="25" t="str">
        <f>IF(ISBLANK(LitRev!JL96),".",LitRev!JL96)</f>
        <v>.</v>
      </c>
      <c r="JM96" s="25" t="str">
        <f>IF(ISBLANK(LitRev!JM96),".",LitRev!JM96)</f>
        <v>.</v>
      </c>
      <c r="JN96" s="25" t="str">
        <f>IF(ISBLANK(LitRev!JN96),".",LitRev!JN96)</f>
        <v>.</v>
      </c>
      <c r="JO96" s="25" t="str">
        <f>IF(ISBLANK(LitRev!JO96),".",LitRev!JO96)</f>
        <v>.</v>
      </c>
      <c r="JP96" s="25" t="str">
        <f>IF(ISBLANK(LitRev!JP96),".",LitRev!JP96)</f>
        <v>.</v>
      </c>
      <c r="JQ96" s="25" t="str">
        <f>IF(ISBLANK(LitRev!JQ96),".",LitRev!JQ96)</f>
        <v>.</v>
      </c>
      <c r="JR96" s="25" t="str">
        <f>IF(ISBLANK(LitRev!JR96),".",LitRev!JR96)</f>
        <v>.</v>
      </c>
      <c r="JS96" s="25" t="str">
        <f>IF(ISBLANK(LitRev!JS96),".",LitRev!JS96)</f>
        <v>.</v>
      </c>
      <c r="JT96" s="25" t="str">
        <f>IF(ISBLANK(LitRev!JT96),".",LitRev!JT96)</f>
        <v>.</v>
      </c>
      <c r="JU96" s="25" t="str">
        <f>IF(ISBLANK(LitRev!JU96),".",LitRev!JU96)</f>
        <v>.</v>
      </c>
      <c r="JV96" s="25" t="str">
        <f>IF(ISBLANK(LitRev!JV96),".",LitRev!JV96)</f>
        <v>.</v>
      </c>
      <c r="JW96" s="25" t="str">
        <f>IF(ISBLANK(LitRev!JW96),".",LitRev!JW96)</f>
        <v>.</v>
      </c>
      <c r="JX96" s="25" t="str">
        <f>IF(ISBLANK(LitRev!JX96),".",LitRev!JX96)</f>
        <v>.</v>
      </c>
      <c r="JY96" s="25" t="str">
        <f>IF(ISBLANK(LitRev!JY96),".",LitRev!JY96)</f>
        <v>.</v>
      </c>
      <c r="JZ96" s="25" t="str">
        <f>IF(ISBLANK(LitRev!JZ96),".",LitRev!JZ96)</f>
        <v>.</v>
      </c>
      <c r="KA96" s="25" t="str">
        <f>IF(ISBLANK(LitRev!KA96),".",LitRev!KA96)</f>
        <v>.</v>
      </c>
      <c r="KB96" s="25" t="str">
        <f>IF(ISBLANK(LitRev!KB96),".",LitRev!KB96)</f>
        <v>.</v>
      </c>
      <c r="KC96" s="25" t="str">
        <f>IF(ISBLANK(LitRev!KC96),".",LitRev!KC96)</f>
        <v>.</v>
      </c>
      <c r="KD96" s="25" t="str">
        <f>IF(ISBLANK(LitRev!KD96),".",LitRev!KD96)</f>
        <v>.</v>
      </c>
      <c r="KE96" s="25" t="str">
        <f>IF(ISBLANK(LitRev!KE96),".",LitRev!KE96)</f>
        <v>.</v>
      </c>
      <c r="KF96" s="25" t="str">
        <f>IF(ISBLANK(LitRev!KF96),".",LitRev!KF96)</f>
        <v>.</v>
      </c>
      <c r="KG96" s="25" t="str">
        <f>IF(ISBLANK(LitRev!KG96),".",LitRev!KG96)</f>
        <v>.</v>
      </c>
      <c r="KH96" s="25" t="str">
        <f>IF(ISBLANK(LitRev!KH96),".",LitRev!KH96)</f>
        <v>.</v>
      </c>
      <c r="KI96" s="25" t="str">
        <f>IF(ISBLANK(LitRev!KI96),".",LitRev!KI96)</f>
        <v>.</v>
      </c>
      <c r="KJ96" s="25" t="str">
        <f>IF(ISBLANK(LitRev!KJ96),".",LitRev!KJ96)</f>
        <v>.</v>
      </c>
      <c r="KK96" s="25" t="str">
        <f>IF(ISBLANK(LitRev!KK96),".",LitRev!KK96)</f>
        <v>.</v>
      </c>
      <c r="KL96" s="25" t="str">
        <f>IF(ISBLANK(LitRev!KL96),".",LitRev!KL96)</f>
        <v>.</v>
      </c>
      <c r="KM96" s="25" t="str">
        <f>IF(ISBLANK(LitRev!KM96),".",LitRev!KM96)</f>
        <v>.</v>
      </c>
      <c r="KN96" s="25" t="str">
        <f>IF(ISBLANK(LitRev!KN96),".",LitRev!KN96)</f>
        <v>.</v>
      </c>
      <c r="KO96" s="25" t="str">
        <f>IF(ISBLANK(LitRev!KO96),".",LitRev!KO96)</f>
        <v>.</v>
      </c>
      <c r="KP96" s="25" t="str">
        <f>IF(ISBLANK(LitRev!KP96),".",LitRev!KP96)</f>
        <v>.</v>
      </c>
      <c r="KQ96" s="25" t="str">
        <f>IF(ISBLANK(LitRev!KQ96),".",LitRev!KQ96)</f>
        <v>.</v>
      </c>
      <c r="KR96" s="25" t="str">
        <f>IF(ISBLANK(LitRev!KR96),".",LitRev!KR96)</f>
        <v>.</v>
      </c>
      <c r="KS96" s="25" t="str">
        <f>IF(ISBLANK(LitRev!KS96),".",LitRev!KS96)</f>
        <v>.</v>
      </c>
      <c r="KT96" s="25" t="str">
        <f>IF(ISBLANK(LitRev!KT96),".",LitRev!KT96)</f>
        <v>.</v>
      </c>
      <c r="KU96" s="25" t="str">
        <f>IF(ISBLANK(LitRev!KU96),".",LitRev!KU96)</f>
        <v>.</v>
      </c>
      <c r="KV96" s="25" t="str">
        <f>IF(ISBLANK(LitRev!KV96),".",LitRev!KV96)</f>
        <v>.</v>
      </c>
      <c r="KW96" s="25" t="str">
        <f>IF(ISBLANK(LitRev!KW96),".",LitRev!KW96)</f>
        <v>.</v>
      </c>
      <c r="KX96" s="25" t="str">
        <f>IF(ISBLANK(LitRev!KX96),".",LitRev!KX96)</f>
        <v>.</v>
      </c>
      <c r="KY96" s="25" t="str">
        <f>IF(ISBLANK(LitRev!KY96),".",LitRev!KY96)</f>
        <v>.</v>
      </c>
      <c r="KZ96" s="25" t="str">
        <f>IF(ISBLANK(LitRev!KZ96),".",LitRev!KZ96)</f>
        <v>.</v>
      </c>
      <c r="LA96" s="25" t="str">
        <f>IF(ISBLANK(LitRev!LA96),".",LitRev!LA96)</f>
        <v>.</v>
      </c>
      <c r="LB96" s="25" t="str">
        <f>IF(ISBLANK(LitRev!LB96),".",LitRev!LB96)</f>
        <v>.</v>
      </c>
      <c r="LC96" s="25" t="str">
        <f>IF(ISBLANK(LitRev!LC96),".",LitRev!LC96)</f>
        <v>.</v>
      </c>
      <c r="LD96" s="25" t="str">
        <f>IF(ISBLANK(LitRev!LD96),".",LitRev!LD96)</f>
        <v>.</v>
      </c>
      <c r="LE96" s="25" t="str">
        <f>IF(ISBLANK(LitRev!LE96),".",LitRev!LE96)</f>
        <v>.</v>
      </c>
      <c r="LF96" s="25" t="str">
        <f>IF(ISBLANK(LitRev!LF96),".",LitRev!LF96)</f>
        <v>.</v>
      </c>
      <c r="LG96" s="25" t="str">
        <f>IF(ISBLANK(LitRev!LG96),".",LitRev!LG96)</f>
        <v>.</v>
      </c>
      <c r="LH96" s="25" t="str">
        <f>IF(ISBLANK(LitRev!LH96),".",LitRev!LH96)</f>
        <v>.</v>
      </c>
      <c r="LI96" s="25" t="str">
        <f>IF(ISBLANK(LitRev!LI96),".",LitRev!LI96)</f>
        <v>.</v>
      </c>
      <c r="LJ96" s="25" t="str">
        <f>IF(ISBLANK(LitRev!LJ96),".",LitRev!LJ96)</f>
        <v>.</v>
      </c>
      <c r="LK96" s="25" t="str">
        <f>IF(ISBLANK(LitRev!LK96),".",LitRev!LK96)</f>
        <v>.</v>
      </c>
      <c r="LL96" s="25" t="str">
        <f>IF(ISBLANK(LitRev!LL96),".",LitRev!LL96)</f>
        <v>.</v>
      </c>
      <c r="LM96" s="25" t="str">
        <f>IF(ISBLANK(LitRev!LM96),".",LitRev!LM96)</f>
        <v>.</v>
      </c>
      <c r="LN96" s="25" t="str">
        <f>IF(ISBLANK(LitRev!LN96),".",LitRev!LN96)</f>
        <v>.</v>
      </c>
      <c r="LO96" s="25" t="str">
        <f>IF(ISBLANK(LitRev!LO96),".",LitRev!LO96)</f>
        <v>.</v>
      </c>
      <c r="LP96" s="25" t="str">
        <f>IF(ISBLANK(LitRev!LP96),".",LitRev!LP96)</f>
        <v>.</v>
      </c>
      <c r="LQ96" s="25" t="str">
        <f>IF(ISBLANK(LitRev!LQ96),".",LitRev!LQ96)</f>
        <v>.</v>
      </c>
      <c r="LR96" s="25" t="str">
        <f>IF(ISBLANK(LitRev!LR96),".",LitRev!LR96)</f>
        <v>.</v>
      </c>
      <c r="LS96" s="25" t="str">
        <f>IF(ISBLANK(LitRev!LS96),".",LitRev!LS96)</f>
        <v>.</v>
      </c>
      <c r="LT96" s="25" t="str">
        <f>IF(ISBLANK(LitRev!LT96),".",LitRev!LT96)</f>
        <v>.</v>
      </c>
      <c r="LU96" s="25" t="str">
        <f>IF(ISBLANK(LitRev!LU96),".",LitRev!LU96)</f>
        <v>.</v>
      </c>
      <c r="LV96" s="25" t="str">
        <f>IF(ISBLANK(LitRev!LV96),".",LitRev!LV96)</f>
        <v>.</v>
      </c>
      <c r="LW96" s="25" t="str">
        <f>IF(ISBLANK(LitRev!LW96),".",LitRev!LW96)</f>
        <v>.</v>
      </c>
      <c r="LX96" s="25" t="str">
        <f>IF(ISBLANK(LitRev!LX96),".",LitRev!LX96)</f>
        <v>.</v>
      </c>
      <c r="LY96" s="25" t="str">
        <f>IF(ISBLANK(LitRev!LY96),".",LitRev!LY96)</f>
        <v>.</v>
      </c>
      <c r="LZ96" s="25" t="str">
        <f>IF(ISBLANK(LitRev!LZ96),".",LitRev!LZ96)</f>
        <v>.</v>
      </c>
      <c r="MA96" s="25" t="str">
        <f>IF(ISBLANK(LitRev!MA96),".",LitRev!MA96)</f>
        <v>.</v>
      </c>
      <c r="MB96" s="25" t="str">
        <f>IF(ISBLANK(LitRev!MB96),".",LitRev!MB96)</f>
        <v>.</v>
      </c>
      <c r="MC96" s="25" t="str">
        <f>IF(ISBLANK(LitRev!MC96),".",LitRev!MC96)</f>
        <v>.</v>
      </c>
      <c r="MD96" s="25" t="str">
        <f>IF(ISBLANK(LitRev!MD96),".",LitRev!MD96)</f>
        <v>.</v>
      </c>
      <c r="ME96" s="25" t="str">
        <f>IF(ISBLANK(LitRev!ME96),".",LitRev!ME96)</f>
        <v>.</v>
      </c>
      <c r="MF96" s="25" t="str">
        <f>IF(ISBLANK(LitRev!MF96),".",LitRev!MF96)</f>
        <v>.</v>
      </c>
      <c r="MG96" s="25" t="str">
        <f>IF(ISBLANK(LitRev!MG96),".",LitRev!MG96)</f>
        <v>.</v>
      </c>
      <c r="MH96" s="25" t="str">
        <f>IF(ISBLANK(LitRev!MH96),".",LitRev!MH96)</f>
        <v>.</v>
      </c>
      <c r="MI96" s="25" t="str">
        <f>IF(ISBLANK(LitRev!MI96),".",LitRev!MI96)</f>
        <v>.</v>
      </c>
      <c r="MJ96" s="25" t="str">
        <f>IF(ISBLANK(LitRev!MJ96),".",LitRev!MJ96)</f>
        <v>.</v>
      </c>
      <c r="MK96" s="25" t="str">
        <f>IF(ISBLANK(LitRev!MK96),".",LitRev!MK96)</f>
        <v>.</v>
      </c>
      <c r="ML96" s="25" t="str">
        <f>IF(ISBLANK(LitRev!ML96),".",LitRev!ML96)</f>
        <v>.</v>
      </c>
      <c r="MM96" s="25" t="str">
        <f>IF(ISBLANK(LitRev!MM96),".",LitRev!MM96)</f>
        <v>.</v>
      </c>
      <c r="MN96" s="25" t="str">
        <f>IF(ISBLANK(LitRev!MN96),".",LitRev!MN96)</f>
        <v>.</v>
      </c>
      <c r="MO96" s="25" t="str">
        <f>IF(ISBLANK(LitRev!MO96),".",LitRev!MO96)</f>
        <v>.</v>
      </c>
      <c r="MP96" s="25" t="str">
        <f>IF(ISBLANK(LitRev!MP96),".",LitRev!MP96)</f>
        <v>.</v>
      </c>
      <c r="MQ96" s="25" t="str">
        <f>IF(ISBLANK(LitRev!MQ96),".",LitRev!MQ96)</f>
        <v>.</v>
      </c>
      <c r="MR96" s="25" t="str">
        <f>IF(ISBLANK(LitRev!MR96),".",LitRev!MR96)</f>
        <v>.</v>
      </c>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5"/>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5"/>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5"/>
      <c r="RK96" s="25"/>
      <c r="RL96" s="25"/>
      <c r="RM96" s="25"/>
      <c r="RN96" s="25"/>
      <c r="RO96" s="25"/>
    </row>
    <row r="97" spans="1:483" x14ac:dyDescent="0.25">
      <c r="A97" s="63"/>
      <c r="C97" s="25" t="str">
        <f>IF(ISBLANK(LitRev!C97),".",LitRev!C97)</f>
        <v>.</v>
      </c>
      <c r="D97" s="25" t="str">
        <f>IF(ISBLANK(LitRev!D97),".",LitRev!D97)</f>
        <v>.</v>
      </c>
      <c r="E97" s="25" t="str">
        <f>IF(ISBLANK(LitRev!E97),".",LitRev!E97)</f>
        <v>.</v>
      </c>
      <c r="F97" s="25" t="str">
        <f>IF(ISBLANK(LitRev!F97),".",LitRev!F97)</f>
        <v>.</v>
      </c>
      <c r="G97" s="25" t="str">
        <f>IF(ISBLANK(LitRev!G97),".",LitRev!G97)</f>
        <v>.</v>
      </c>
      <c r="H97" s="25" t="str">
        <f>IF(ISBLANK(LitRev!H97),".",LitRev!H97)</f>
        <v>.</v>
      </c>
      <c r="I97" s="25" t="str">
        <f>IF(ISBLANK(LitRev!I97),".",LitRev!I97)</f>
        <v>.</v>
      </c>
      <c r="J97" s="25" t="str">
        <f>IF(ISBLANK(LitRev!J97),".",LitRev!J97)</f>
        <v>.</v>
      </c>
      <c r="K97" s="25" t="str">
        <f>IF(ISBLANK(LitRev!K97),".",LitRev!K97)</f>
        <v>.</v>
      </c>
      <c r="L97" s="25" t="str">
        <f>IF(ISBLANK(LitRev!L97),".",LitRev!L97)</f>
        <v>.</v>
      </c>
      <c r="M97" s="25" t="str">
        <f>IF(ISBLANK(LitRev!M97),".",LitRev!M97)</f>
        <v>.</v>
      </c>
      <c r="N97" s="25" t="str">
        <f>IF(ISBLANK(LitRev!N97),".",LitRev!N97)</f>
        <v>.</v>
      </c>
      <c r="O97" s="25" t="str">
        <f>IF(ISBLANK(LitRev!O97),".",LitRev!O97)</f>
        <v>.</v>
      </c>
      <c r="P97" s="25" t="str">
        <f>IF(ISBLANK(LitRev!P97),".",LitRev!P97)</f>
        <v>.</v>
      </c>
      <c r="Q97" s="25" t="str">
        <f>IF(ISBLANK(LitRev!Q97),".",LitRev!Q97)</f>
        <v>.</v>
      </c>
      <c r="R97" s="25" t="str">
        <f>IF(ISBLANK(LitRev!R97),".",LitRev!R97)</f>
        <v>.</v>
      </c>
      <c r="S97" s="25" t="str">
        <f>IF(ISBLANK(LitRev!S97),".",LitRev!S97)</f>
        <v>.</v>
      </c>
      <c r="T97" s="25" t="str">
        <f>IF(ISBLANK(LitRev!T97),".",LitRev!T97)</f>
        <v>.</v>
      </c>
      <c r="U97" s="25" t="str">
        <f>IF(ISBLANK(LitRev!U97),".",LitRev!U97)</f>
        <v>.</v>
      </c>
      <c r="V97" s="25" t="str">
        <f>IF(ISBLANK(LitRev!V97),".",LitRev!V97)</f>
        <v>.</v>
      </c>
      <c r="W97" s="25" t="str">
        <f>IF(ISBLANK(LitRev!W97),".",LitRev!W97)</f>
        <v>.</v>
      </c>
      <c r="X97" s="25" t="str">
        <f>IF(ISBLANK(LitRev!X97),".",LitRev!X97)</f>
        <v>.</v>
      </c>
      <c r="Y97" s="25" t="str">
        <f>IF(ISBLANK(LitRev!Y97),".",LitRev!Y97)</f>
        <v>.</v>
      </c>
      <c r="Z97" s="25" t="str">
        <f>IF(ISBLANK(LitRev!Z97),".",LitRev!Z97)</f>
        <v>.</v>
      </c>
      <c r="AA97" s="25" t="str">
        <f>IF(ISBLANK(LitRev!AA97),".",LitRev!AA97)</f>
        <v>.</v>
      </c>
      <c r="AB97" s="25" t="str">
        <f>IF(ISBLANK(LitRev!AB97),".",LitRev!AB97)</f>
        <v>.</v>
      </c>
      <c r="AC97" s="25" t="str">
        <f>IF(ISBLANK(LitRev!AC97),".",LitRev!AC97)</f>
        <v>.</v>
      </c>
      <c r="AD97" s="25" t="str">
        <f>IF(ISBLANK(LitRev!AD97),".",LitRev!AD97)</f>
        <v>.</v>
      </c>
      <c r="AE97" s="25" t="str">
        <f>IF(ISBLANK(LitRev!AE97),".",LitRev!AE97)</f>
        <v>.</v>
      </c>
      <c r="AF97" s="25" t="str">
        <f>IF(ISBLANK(LitRev!AF97),".",LitRev!AF97)</f>
        <v>.</v>
      </c>
      <c r="AG97" s="25" t="str">
        <f>IF(ISBLANK(LitRev!AG97),".",LitRev!AG97)</f>
        <v>.</v>
      </c>
      <c r="AH97" s="25" t="str">
        <f>IF(ISBLANK(LitRev!AH97),".",LitRev!AH97)</f>
        <v>.</v>
      </c>
      <c r="AI97" s="25" t="str">
        <f>IF(ISBLANK(LitRev!AI97),".",LitRev!AI97)</f>
        <v>.</v>
      </c>
      <c r="AJ97" s="25" t="str">
        <f>IF(ISBLANK(LitRev!AJ97),".",LitRev!AJ97)</f>
        <v>.</v>
      </c>
      <c r="AK97" s="25" t="str">
        <f>IF(ISBLANK(LitRev!AK97),".",LitRev!AK97)</f>
        <v>.</v>
      </c>
      <c r="AL97" s="25" t="str">
        <f>IF(ISBLANK(LitRev!AL97),".",LitRev!AL97)</f>
        <v>.</v>
      </c>
      <c r="AM97" s="25" t="str">
        <f>IF(ISBLANK(LitRev!AM97),".",LitRev!AM97)</f>
        <v>.</v>
      </c>
      <c r="AN97" s="25" t="str">
        <f>IF(ISBLANK(LitRev!AN97),".",LitRev!AN97)</f>
        <v>.</v>
      </c>
      <c r="AO97" s="25" t="str">
        <f>IF(ISBLANK(LitRev!AO97),".",LitRev!AO97)</f>
        <v>.</v>
      </c>
      <c r="AP97" s="25" t="str">
        <f>IF(ISBLANK(LitRev!AP97),".",LitRev!AP97)</f>
        <v>.</v>
      </c>
      <c r="AQ97" s="25" t="str">
        <f>IF(ISBLANK(LitRev!AQ97),".",LitRev!AQ97)</f>
        <v>.</v>
      </c>
      <c r="AR97" s="25" t="str">
        <f>IF(ISBLANK(LitRev!AR97),".",LitRev!AR97)</f>
        <v>.</v>
      </c>
      <c r="AS97" s="25" t="str">
        <f>IF(ISBLANK(LitRev!AS97),".",LitRev!AS97)</f>
        <v>.</v>
      </c>
      <c r="AT97" s="25" t="str">
        <f>IF(ISBLANK(LitRev!AT97),".",LitRev!AT97)</f>
        <v>.</v>
      </c>
      <c r="AU97" s="25" t="str">
        <f>IF(ISBLANK(LitRev!AU97),".",LitRev!AU97)</f>
        <v>.</v>
      </c>
      <c r="AV97" s="25" t="str">
        <f>IF(ISBLANK(LitRev!AV97),".",LitRev!AV97)</f>
        <v>.</v>
      </c>
      <c r="AW97" s="25" t="str">
        <f>IF(ISBLANK(LitRev!AW97),".",LitRev!AW97)</f>
        <v>.</v>
      </c>
      <c r="AX97" s="25" t="str">
        <f>IF(ISBLANK(LitRev!AX97),".",LitRev!AX97)</f>
        <v>.</v>
      </c>
      <c r="AY97" s="25" t="str">
        <f>IF(ISBLANK(LitRev!AY97),".",LitRev!AY97)</f>
        <v>.</v>
      </c>
      <c r="AZ97" s="25" t="str">
        <f>IF(ISBLANK(LitRev!AZ97),".",LitRev!AZ97)</f>
        <v>.</v>
      </c>
      <c r="BA97" s="25" t="str">
        <f>IF(ISBLANK(LitRev!BA97),".",LitRev!BA97)</f>
        <v>.</v>
      </c>
      <c r="BB97" s="25" t="str">
        <f>IF(ISBLANK(LitRev!BB97),".",LitRev!BB97)</f>
        <v>.</v>
      </c>
      <c r="BC97" s="25" t="str">
        <f>IF(ISBLANK(LitRev!BC97),".",LitRev!BC97)</f>
        <v>.</v>
      </c>
      <c r="BD97" s="25" t="str">
        <f>IF(ISBLANK(LitRev!BD97),".",LitRev!BD97)</f>
        <v>.</v>
      </c>
      <c r="BE97" s="25" t="str">
        <f>IF(ISBLANK(LitRev!BE97),".",LitRev!BE97)</f>
        <v>.</v>
      </c>
      <c r="BF97" s="25" t="str">
        <f>IF(ISBLANK(LitRev!BF97),".",LitRev!BF97)</f>
        <v>.</v>
      </c>
      <c r="BG97" s="25" t="str">
        <f>IF(ISBLANK(LitRev!BG97),".",LitRev!BG97)</f>
        <v>.</v>
      </c>
      <c r="BH97" s="25" t="str">
        <f>IF(ISBLANK(LitRev!BH97),".",LitRev!BH97)</f>
        <v>.</v>
      </c>
      <c r="BI97" s="25" t="str">
        <f>IF(ISBLANK(LitRev!BI97),".",LitRev!BI97)</f>
        <v>.</v>
      </c>
      <c r="BJ97" s="25" t="str">
        <f>IF(ISBLANK(LitRev!BJ97),".",LitRev!BJ97)</f>
        <v>.</v>
      </c>
      <c r="BK97" s="25" t="str">
        <f>IF(ISBLANK(LitRev!BK97),".",LitRev!BK97)</f>
        <v>.</v>
      </c>
      <c r="BL97" s="25" t="str">
        <f>IF(ISBLANK(LitRev!BL97),".",LitRev!BL97)</f>
        <v>.</v>
      </c>
      <c r="BM97" s="25" t="str">
        <f>IF(ISBLANK(LitRev!BM97),".",LitRev!BM97)</f>
        <v>.</v>
      </c>
      <c r="BN97" s="25" t="str">
        <f>IF(ISBLANK(LitRev!BN97),".",LitRev!BN97)</f>
        <v>.</v>
      </c>
      <c r="BO97" s="25" t="str">
        <f>IF(ISBLANK(LitRev!BO97),".",LitRev!BO97)</f>
        <v>.</v>
      </c>
      <c r="BP97" s="25" t="str">
        <f>IF(ISBLANK(LitRev!BP97),".",LitRev!BP97)</f>
        <v>.</v>
      </c>
      <c r="BQ97" s="25" t="str">
        <f>IF(ISBLANK(LitRev!BQ97),".",LitRev!BQ97)</f>
        <v>.</v>
      </c>
      <c r="BR97" s="25" t="str">
        <f>IF(ISBLANK(LitRev!BR97),".",LitRev!BR97)</f>
        <v>.</v>
      </c>
      <c r="BS97" s="25" t="str">
        <f>IF(ISBLANK(LitRev!BS97),".",LitRev!BS97)</f>
        <v>.</v>
      </c>
      <c r="BT97" s="25" t="str">
        <f>IF(ISBLANK(LitRev!BT97),".",LitRev!BT97)</f>
        <v>.</v>
      </c>
      <c r="BU97" s="25" t="str">
        <f>IF(ISBLANK(LitRev!BU97),".",LitRev!BU97)</f>
        <v>.</v>
      </c>
      <c r="BV97" s="25" t="str">
        <f>IF(ISBLANK(LitRev!BV97),".",LitRev!BV97)</f>
        <v>.</v>
      </c>
      <c r="BW97" s="25" t="str">
        <f>IF(ISBLANK(LitRev!BW97),".",LitRev!BW97)</f>
        <v>.</v>
      </c>
      <c r="BX97" s="25" t="str">
        <f>IF(ISBLANK(LitRev!BX97),".",LitRev!BX97)</f>
        <v>.</v>
      </c>
      <c r="BY97" s="25" t="str">
        <f>IF(ISBLANK(LitRev!BY97),".",LitRev!BY97)</f>
        <v>.</v>
      </c>
      <c r="BZ97" s="25" t="str">
        <f>IF(ISBLANK(LitRev!BZ97),".",LitRev!BZ97)</f>
        <v>.</v>
      </c>
      <c r="CA97" s="25" t="str">
        <f>IF(ISBLANK(LitRev!CA97),".",LitRev!CA97)</f>
        <v>.</v>
      </c>
      <c r="CB97" s="25" t="str">
        <f>IF(ISBLANK(LitRev!CB97),".",LitRev!CB97)</f>
        <v>.</v>
      </c>
      <c r="CC97" s="25" t="str">
        <f>IF(ISBLANK(LitRev!CC97),".",LitRev!CC97)</f>
        <v>.</v>
      </c>
      <c r="CD97" s="25" t="str">
        <f>IF(ISBLANK(LitRev!CD97),".",LitRev!CD97)</f>
        <v>.</v>
      </c>
      <c r="CE97" s="25" t="str">
        <f>IF(ISBLANK(LitRev!CE97),".",LitRev!CE97)</f>
        <v>.</v>
      </c>
      <c r="CF97" s="25" t="str">
        <f>IF(ISBLANK(LitRev!CF97),".",LitRev!CF97)</f>
        <v>.</v>
      </c>
      <c r="CG97" s="25" t="str">
        <f>IF(ISBLANK(LitRev!CG97),".",LitRev!CG97)</f>
        <v>.</v>
      </c>
      <c r="CH97" s="25" t="str">
        <f>IF(ISBLANK(LitRev!CH97),".",LitRev!CH97)</f>
        <v>.</v>
      </c>
      <c r="CI97" s="25" t="str">
        <f>IF(ISBLANK(LitRev!CI97),".",LitRev!CI97)</f>
        <v>.</v>
      </c>
      <c r="CJ97" s="25" t="str">
        <f>IF(ISBLANK(LitRev!CJ97),".",LitRev!CJ97)</f>
        <v>.</v>
      </c>
      <c r="CK97" s="25" t="str">
        <f>IF(ISBLANK(LitRev!CK97),".",LitRev!CK97)</f>
        <v>.</v>
      </c>
      <c r="CL97" s="25" t="str">
        <f>IF(ISBLANK(LitRev!CL97),".",LitRev!CL97)</f>
        <v>.</v>
      </c>
      <c r="CM97" s="25" t="str">
        <f>IF(ISBLANK(LitRev!CM97),".",LitRev!CM97)</f>
        <v>.</v>
      </c>
      <c r="CN97" s="25" t="str">
        <f>IF(ISBLANK(LitRev!CN97),".",LitRev!CN97)</f>
        <v>.</v>
      </c>
      <c r="CO97" s="25" t="str">
        <f>IF(ISBLANK(LitRev!CO97),".",LitRev!CO97)</f>
        <v>.</v>
      </c>
      <c r="CP97" s="25" t="str">
        <f>IF(ISBLANK(LitRev!CP97),".",LitRev!CP97)</f>
        <v>.</v>
      </c>
      <c r="CQ97" s="25" t="str">
        <f>IF(ISBLANK(LitRev!CQ97),".",LitRev!CQ97)</f>
        <v>.</v>
      </c>
      <c r="CR97" s="25" t="str">
        <f>IF(ISBLANK(LitRev!CR97),".",LitRev!CR97)</f>
        <v>.</v>
      </c>
      <c r="CS97" s="25" t="str">
        <f>IF(ISBLANK(LitRev!CS97),".",LitRev!CS97)</f>
        <v>.</v>
      </c>
      <c r="CT97" s="25" t="str">
        <f>IF(ISBLANK(LitRev!CT97),".",LitRev!CT97)</f>
        <v>.</v>
      </c>
      <c r="CU97" s="25" t="str">
        <f>IF(ISBLANK(LitRev!CU97),".",LitRev!CU97)</f>
        <v>.</v>
      </c>
      <c r="CV97" s="25" t="str">
        <f>IF(ISBLANK(LitRev!CV97),".",LitRev!CV97)</f>
        <v>.</v>
      </c>
      <c r="CW97" s="25" t="str">
        <f>IF(ISBLANK(LitRev!CW97),".",LitRev!CW97)</f>
        <v>.</v>
      </c>
      <c r="CX97" s="25" t="str">
        <f>IF(ISBLANK(LitRev!CX97),".",LitRev!CX97)</f>
        <v>.</v>
      </c>
      <c r="CY97" s="25" t="str">
        <f>IF(ISBLANK(LitRev!CY97),".",LitRev!CY97)</f>
        <v>.</v>
      </c>
      <c r="CZ97" s="25" t="str">
        <f>IF(ISBLANK(LitRev!CZ97),".",LitRev!CZ97)</f>
        <v>.</v>
      </c>
      <c r="DA97" s="25" t="str">
        <f>IF(ISBLANK(LitRev!DA97),".",LitRev!DA97)</f>
        <v>.</v>
      </c>
      <c r="DB97" s="25" t="str">
        <f>IF(ISBLANK(LitRev!DB97),".",LitRev!DB97)</f>
        <v>.</v>
      </c>
      <c r="DC97" s="25" t="str">
        <f>IF(ISBLANK(LitRev!DC97),".",LitRev!DC97)</f>
        <v>.</v>
      </c>
      <c r="DD97" s="25" t="str">
        <f>IF(ISBLANK(LitRev!DD97),".",LitRev!DD97)</f>
        <v>.</v>
      </c>
      <c r="DE97" s="25" t="str">
        <f>IF(ISBLANK(LitRev!DE97),".",LitRev!DE97)</f>
        <v>.</v>
      </c>
      <c r="DF97" s="25" t="str">
        <f>IF(ISBLANK(LitRev!DF97),".",LitRev!DF97)</f>
        <v>.</v>
      </c>
      <c r="DG97" s="25" t="str">
        <f>IF(ISBLANK(LitRev!DG97),".",LitRev!DG97)</f>
        <v>.</v>
      </c>
      <c r="DH97" s="25" t="str">
        <f>IF(ISBLANK(LitRev!DH97),".",LitRev!DH97)</f>
        <v>.</v>
      </c>
      <c r="DI97" s="25" t="str">
        <f>IF(ISBLANK(LitRev!DI97),".",LitRev!DI97)</f>
        <v>.</v>
      </c>
      <c r="DJ97" s="25" t="str">
        <f>IF(ISBLANK(LitRev!DJ97),".",LitRev!DJ97)</f>
        <v>.</v>
      </c>
      <c r="DK97" s="25" t="str">
        <f>IF(ISBLANK(LitRev!DK97),".",LitRev!DK97)</f>
        <v>.</v>
      </c>
      <c r="DL97" s="25" t="str">
        <f>IF(ISBLANK(LitRev!DL97),".",LitRev!DL97)</f>
        <v>.</v>
      </c>
      <c r="DM97" s="25" t="str">
        <f>IF(ISBLANK(LitRev!DM97),".",LitRev!DM97)</f>
        <v>.</v>
      </c>
      <c r="DN97" s="25" t="str">
        <f>IF(ISBLANK(LitRev!DN97),".",LitRev!DN97)</f>
        <v>.</v>
      </c>
      <c r="DO97" s="25" t="str">
        <f>IF(ISBLANK(LitRev!DO97),".",LitRev!DO97)</f>
        <v>.</v>
      </c>
      <c r="DP97" s="25" t="str">
        <f>IF(ISBLANK(LitRev!DP97),".",LitRev!DP97)</f>
        <v>.</v>
      </c>
      <c r="DQ97" s="25" t="str">
        <f>IF(ISBLANK(LitRev!DQ97),".",LitRev!DQ97)</f>
        <v>.</v>
      </c>
      <c r="DR97" s="25" t="str">
        <f>IF(ISBLANK(LitRev!DR97),".",LitRev!DR97)</f>
        <v>.</v>
      </c>
      <c r="DS97" s="25" t="str">
        <f>IF(ISBLANK(LitRev!DS97),".",LitRev!DS97)</f>
        <v>.</v>
      </c>
      <c r="DT97" s="25" t="str">
        <f>IF(ISBLANK(LitRev!DT97),".",LitRev!DT97)</f>
        <v>.</v>
      </c>
      <c r="DU97" s="25" t="str">
        <f>IF(ISBLANK(LitRev!DU97),".",LitRev!DU97)</f>
        <v>.</v>
      </c>
      <c r="DV97" s="25" t="str">
        <f>IF(ISBLANK(LitRev!DV97),".",LitRev!DV97)</f>
        <v>.</v>
      </c>
      <c r="DW97" s="25" t="str">
        <f>IF(ISBLANK(LitRev!DW97),".",LitRev!DW97)</f>
        <v>.</v>
      </c>
      <c r="DX97" s="25" t="str">
        <f>IF(ISBLANK(LitRev!DX97),".",LitRev!DX97)</f>
        <v>.</v>
      </c>
      <c r="DY97" s="25" t="str">
        <f>IF(ISBLANK(LitRev!DY97),".",LitRev!DY97)</f>
        <v>.</v>
      </c>
      <c r="DZ97" s="25" t="str">
        <f>IF(ISBLANK(LitRev!DZ97),".",LitRev!DZ97)</f>
        <v>.</v>
      </c>
      <c r="EA97" s="25" t="str">
        <f>IF(ISBLANK(LitRev!EA97),".",LitRev!EA97)</f>
        <v>.</v>
      </c>
      <c r="EB97" s="25" t="str">
        <f>IF(ISBLANK(LitRev!EB97),".",LitRev!EB97)</f>
        <v>.</v>
      </c>
      <c r="EC97" s="25" t="str">
        <f>IF(ISBLANK(LitRev!EC97),".",LitRev!EC97)</f>
        <v>.</v>
      </c>
      <c r="ED97" s="25" t="str">
        <f>IF(ISBLANK(LitRev!ED97),".",LitRev!ED97)</f>
        <v>.</v>
      </c>
      <c r="EE97" s="25" t="str">
        <f>IF(ISBLANK(LitRev!EE97),".",LitRev!EE97)</f>
        <v>.</v>
      </c>
      <c r="EF97" s="25" t="str">
        <f>IF(ISBLANK(LitRev!EF97),".",LitRev!EF97)</f>
        <v>.</v>
      </c>
      <c r="EG97" s="25" t="str">
        <f>IF(ISBLANK(LitRev!EG97),".",LitRev!EG97)</f>
        <v>.</v>
      </c>
      <c r="EH97" s="25" t="str">
        <f>IF(ISBLANK(LitRev!EH97),".",LitRev!EH97)</f>
        <v>.</v>
      </c>
      <c r="EI97" s="25" t="str">
        <f>IF(ISBLANK(LitRev!EI97),".",LitRev!EI97)</f>
        <v>.</v>
      </c>
      <c r="EJ97" s="25" t="str">
        <f>IF(ISBLANK(LitRev!EJ97),".",LitRev!EJ97)</f>
        <v>.</v>
      </c>
      <c r="EK97" s="25" t="str">
        <f>IF(ISBLANK(LitRev!EK97),".",LitRev!EK97)</f>
        <v>.</v>
      </c>
      <c r="EL97" s="25" t="str">
        <f>IF(ISBLANK(LitRev!EL97),".",LitRev!EL97)</f>
        <v>.</v>
      </c>
      <c r="EM97" s="25" t="str">
        <f>IF(ISBLANK(LitRev!EM97),".",LitRev!EM97)</f>
        <v>.</v>
      </c>
      <c r="EN97" s="25" t="str">
        <f>IF(ISBLANK(LitRev!EN97),".",LitRev!EN97)</f>
        <v>.</v>
      </c>
      <c r="EO97" s="25" t="str">
        <f>IF(ISBLANK(LitRev!EO97),".",LitRev!EO97)</f>
        <v>.</v>
      </c>
      <c r="EP97" s="25" t="str">
        <f>IF(ISBLANK(LitRev!EP97),".",LitRev!EP97)</f>
        <v>.</v>
      </c>
      <c r="EQ97" s="25" t="str">
        <f>IF(ISBLANK(LitRev!EQ97),".",LitRev!EQ97)</f>
        <v>.</v>
      </c>
      <c r="ER97" s="25" t="str">
        <f>IF(ISBLANK(LitRev!ER97),".",LitRev!ER97)</f>
        <v>.</v>
      </c>
      <c r="ES97" s="25" t="str">
        <f>IF(ISBLANK(LitRev!ES97),".",LitRev!ES97)</f>
        <v>.</v>
      </c>
      <c r="ET97" s="25" t="str">
        <f>IF(ISBLANK(LitRev!ET97),".",LitRev!ET97)</f>
        <v>.</v>
      </c>
      <c r="EU97" s="25" t="str">
        <f>IF(ISBLANK(LitRev!EU97),".",LitRev!EU97)</f>
        <v>.</v>
      </c>
      <c r="EV97" s="25" t="str">
        <f>IF(ISBLANK(LitRev!EV97),".",LitRev!EV97)</f>
        <v>.</v>
      </c>
      <c r="EW97" s="25" t="str">
        <f>IF(ISBLANK(LitRev!EW97),".",LitRev!EW97)</f>
        <v>.</v>
      </c>
      <c r="EX97" s="25" t="str">
        <f>IF(ISBLANK(LitRev!EX97),".",LitRev!EX97)</f>
        <v>.</v>
      </c>
      <c r="EY97" s="25" t="str">
        <f>IF(ISBLANK(LitRev!EY97),".",LitRev!EY97)</f>
        <v>.</v>
      </c>
      <c r="EZ97" s="25" t="str">
        <f>IF(ISBLANK(LitRev!EZ97),".",LitRev!EZ97)</f>
        <v>.</v>
      </c>
      <c r="FA97" s="25" t="str">
        <f>IF(ISBLANK(LitRev!FA97),".",LitRev!FA97)</f>
        <v>.</v>
      </c>
      <c r="FB97" s="25" t="str">
        <f>IF(ISBLANK(LitRev!FB97),".",LitRev!FB97)</f>
        <v>.</v>
      </c>
      <c r="FC97" s="25" t="str">
        <f>IF(ISBLANK(LitRev!FC97),".",LitRev!FC97)</f>
        <v>.</v>
      </c>
      <c r="FD97" s="25" t="str">
        <f>IF(ISBLANK(LitRev!FD97),".",LitRev!FD97)</f>
        <v>.</v>
      </c>
      <c r="FE97" s="25" t="str">
        <f>IF(ISBLANK(LitRev!FE97),".",LitRev!FE97)</f>
        <v>.</v>
      </c>
      <c r="FF97" s="25" t="str">
        <f>IF(ISBLANK(LitRev!FF97),".",LitRev!FF97)</f>
        <v>.</v>
      </c>
      <c r="FG97" s="25" t="str">
        <f>IF(ISBLANK(LitRev!FG97),".",LitRev!FG97)</f>
        <v>.</v>
      </c>
      <c r="FH97" s="25" t="str">
        <f>IF(ISBLANK(LitRev!FH97),".",LitRev!FH97)</f>
        <v>.</v>
      </c>
      <c r="FI97" s="25" t="str">
        <f>IF(ISBLANK(LitRev!FI97),".",LitRev!FI97)</f>
        <v>.</v>
      </c>
      <c r="FJ97" s="25" t="str">
        <f>IF(ISBLANK(LitRev!FJ97),".",LitRev!FJ97)</f>
        <v>.</v>
      </c>
      <c r="FK97" s="25" t="str">
        <f>IF(ISBLANK(LitRev!FK97),".",LitRev!FK97)</f>
        <v>.</v>
      </c>
      <c r="FL97" s="25" t="str">
        <f>IF(ISBLANK(LitRev!FL97),".",LitRev!FL97)</f>
        <v>.</v>
      </c>
      <c r="FM97" s="25" t="str">
        <f>IF(ISBLANK(LitRev!FM97),".",LitRev!FM97)</f>
        <v>.</v>
      </c>
      <c r="FN97" s="25" t="str">
        <f>IF(ISBLANK(LitRev!FN97),".",LitRev!FN97)</f>
        <v>.</v>
      </c>
      <c r="FO97" s="25" t="str">
        <f>IF(ISBLANK(LitRev!FO97),".",LitRev!FO97)</f>
        <v>.</v>
      </c>
      <c r="FP97" s="25" t="str">
        <f>IF(ISBLANK(LitRev!FP97),".",LitRev!FP97)</f>
        <v>.</v>
      </c>
      <c r="FQ97" s="25" t="str">
        <f>IF(ISBLANK(LitRev!FQ97),".",LitRev!FQ97)</f>
        <v>.</v>
      </c>
      <c r="FR97" s="25" t="str">
        <f>IF(ISBLANK(LitRev!FR97),".",LitRev!FR97)</f>
        <v>.</v>
      </c>
      <c r="FS97" s="25" t="str">
        <f>IF(ISBLANK(LitRev!FS97),".",LitRev!FS97)</f>
        <v>.</v>
      </c>
      <c r="FT97" s="25" t="str">
        <f>IF(ISBLANK(LitRev!FT97),".",LitRev!FT97)</f>
        <v>.</v>
      </c>
      <c r="FU97" s="25" t="str">
        <f>IF(ISBLANK(LitRev!FU97),".",LitRev!FU97)</f>
        <v>.</v>
      </c>
      <c r="FV97" s="25" t="str">
        <f>IF(ISBLANK(LitRev!FV97),".",LitRev!FV97)</f>
        <v>.</v>
      </c>
      <c r="FW97" s="25" t="str">
        <f>IF(ISBLANK(LitRev!FW97),".",LitRev!FW97)</f>
        <v>.</v>
      </c>
      <c r="FX97" s="25" t="str">
        <f>IF(ISBLANK(LitRev!FX97),".",LitRev!FX97)</f>
        <v>.</v>
      </c>
      <c r="FY97" s="25" t="str">
        <f>IF(ISBLANK(LitRev!FY97),".",LitRev!FY97)</f>
        <v>.</v>
      </c>
      <c r="FZ97" s="25" t="str">
        <f>IF(ISBLANK(LitRev!FZ97),".",LitRev!FZ97)</f>
        <v>.</v>
      </c>
      <c r="GA97" s="25" t="str">
        <f>IF(ISBLANK(LitRev!GA97),".",LitRev!GA97)</f>
        <v>.</v>
      </c>
      <c r="GB97" s="25" t="str">
        <f>IF(ISBLANK(LitRev!GB97),".",LitRev!GB97)</f>
        <v>.</v>
      </c>
      <c r="GC97" s="25" t="str">
        <f>IF(ISBLANK(LitRev!GC97),".",LitRev!GC97)</f>
        <v>.</v>
      </c>
      <c r="GD97" s="25" t="str">
        <f>IF(ISBLANK(LitRev!GD97),".",LitRev!GD97)</f>
        <v>.</v>
      </c>
      <c r="GE97" s="25" t="str">
        <f>IF(ISBLANK(LitRev!GE97),".",LitRev!GE97)</f>
        <v>.</v>
      </c>
      <c r="GF97" s="25" t="str">
        <f>IF(ISBLANK(LitRev!GF97),".",LitRev!GF97)</f>
        <v>.</v>
      </c>
      <c r="GG97" s="25" t="str">
        <f>IF(ISBLANK(LitRev!GG97),".",LitRev!GG97)</f>
        <v>.</v>
      </c>
      <c r="GH97" s="25" t="str">
        <f>IF(ISBLANK(LitRev!GH97),".",LitRev!GH97)</f>
        <v>.</v>
      </c>
      <c r="GI97" s="25" t="str">
        <f>IF(ISBLANK(LitRev!GI97),".",LitRev!GI97)</f>
        <v>.</v>
      </c>
      <c r="GJ97" s="25" t="str">
        <f>IF(ISBLANK(LitRev!GJ97),".",LitRev!GJ97)</f>
        <v>.</v>
      </c>
      <c r="GK97" s="25" t="str">
        <f>IF(ISBLANK(LitRev!GK97),".",LitRev!GK97)</f>
        <v>.</v>
      </c>
      <c r="GL97" s="25" t="str">
        <f>IF(ISBLANK(LitRev!GL97),".",LitRev!GL97)</f>
        <v>.</v>
      </c>
      <c r="GM97" s="25" t="str">
        <f>IF(ISBLANK(LitRev!GM97),".",LitRev!GM97)</f>
        <v>.</v>
      </c>
      <c r="GN97" s="25" t="str">
        <f>IF(ISBLANK(LitRev!GN97),".",LitRev!GN97)</f>
        <v>.</v>
      </c>
      <c r="GO97" s="25" t="str">
        <f>IF(ISBLANK(LitRev!GO97),".",LitRev!GO97)</f>
        <v>.</v>
      </c>
      <c r="GP97" s="25" t="str">
        <f>IF(ISBLANK(LitRev!GP97),".",LitRev!GP97)</f>
        <v>.</v>
      </c>
      <c r="GQ97" s="25" t="str">
        <f>IF(ISBLANK(LitRev!GQ97),".",LitRev!GQ97)</f>
        <v>.</v>
      </c>
      <c r="GR97" s="25" t="str">
        <f>IF(ISBLANK(LitRev!GR97),".",LitRev!GR97)</f>
        <v>.</v>
      </c>
      <c r="GS97" s="25" t="str">
        <f>IF(ISBLANK(LitRev!GS97),".",LitRev!GS97)</f>
        <v>.</v>
      </c>
      <c r="GT97" s="25" t="str">
        <f>IF(ISBLANK(LitRev!GT97),".",LitRev!GT97)</f>
        <v>.</v>
      </c>
      <c r="GU97" s="25" t="str">
        <f>IF(ISBLANK(LitRev!GU97),".",LitRev!GU97)</f>
        <v>.</v>
      </c>
      <c r="GV97" s="25" t="str">
        <f>IF(ISBLANK(LitRev!GV97),".",LitRev!GV97)</f>
        <v>.</v>
      </c>
      <c r="GW97" s="25" t="str">
        <f>IF(ISBLANK(LitRev!GW97),".",LitRev!GW97)</f>
        <v>.</v>
      </c>
      <c r="GX97" s="25" t="str">
        <f>IF(ISBLANK(LitRev!GX97),".",LitRev!GX97)</f>
        <v>.</v>
      </c>
      <c r="GY97" s="25" t="str">
        <f>IF(ISBLANK(LitRev!GY97),".",LitRev!GY97)</f>
        <v>.</v>
      </c>
      <c r="GZ97" s="25" t="str">
        <f>IF(ISBLANK(LitRev!GZ97),".",LitRev!GZ97)</f>
        <v>.</v>
      </c>
      <c r="HA97" s="25" t="str">
        <f>IF(ISBLANK(LitRev!HA97),".",LitRev!HA97)</f>
        <v>.</v>
      </c>
      <c r="HB97" s="25" t="str">
        <f>IF(ISBLANK(LitRev!HB97),".",LitRev!HB97)</f>
        <v>.</v>
      </c>
      <c r="HC97" s="25" t="str">
        <f>IF(ISBLANK(LitRev!HC97),".",LitRev!HC97)</f>
        <v>.</v>
      </c>
      <c r="HD97" s="25" t="str">
        <f>IF(ISBLANK(LitRev!HD97),".",LitRev!HD97)</f>
        <v>.</v>
      </c>
      <c r="HE97" s="25" t="str">
        <f>IF(ISBLANK(LitRev!HE97),".",LitRev!HE97)</f>
        <v>.</v>
      </c>
      <c r="HF97" s="25" t="str">
        <f>IF(ISBLANK(LitRev!HF97),".",LitRev!HF97)</f>
        <v>.</v>
      </c>
      <c r="HG97" s="25" t="str">
        <f>IF(ISBLANK(LitRev!HG97),".",LitRev!HG97)</f>
        <v>.</v>
      </c>
      <c r="HH97" s="25" t="str">
        <f>IF(ISBLANK(LitRev!HH97),".",LitRev!HH97)</f>
        <v>.</v>
      </c>
      <c r="HI97" s="25" t="str">
        <f>IF(ISBLANK(LitRev!HI97),".",LitRev!HI97)</f>
        <v>.</v>
      </c>
      <c r="HJ97" s="25" t="str">
        <f>IF(ISBLANK(LitRev!HJ97),".",LitRev!HJ97)</f>
        <v>.</v>
      </c>
      <c r="HK97" s="25" t="str">
        <f>IF(ISBLANK(LitRev!HK97),".",LitRev!HK97)</f>
        <v>.</v>
      </c>
      <c r="HL97" s="25" t="str">
        <f>IF(ISBLANK(LitRev!HL97),".",LitRev!HL97)</f>
        <v>.</v>
      </c>
      <c r="HM97" s="25" t="str">
        <f>IF(ISBLANK(LitRev!HM97),".",LitRev!HM97)</f>
        <v>.</v>
      </c>
      <c r="HN97" s="25" t="str">
        <f>IF(ISBLANK(LitRev!HN97),".",LitRev!HN97)</f>
        <v>.</v>
      </c>
      <c r="HO97" s="25" t="str">
        <f>IF(ISBLANK(LitRev!HO97),".",LitRev!HO97)</f>
        <v>.</v>
      </c>
      <c r="HP97" s="25" t="str">
        <f>IF(ISBLANK(LitRev!HP97),".",LitRev!HP97)</f>
        <v>.</v>
      </c>
      <c r="HQ97" s="25" t="str">
        <f>IF(ISBLANK(LitRev!HQ97),".",LitRev!HQ97)</f>
        <v>.</v>
      </c>
      <c r="HR97" s="25" t="str">
        <f>IF(ISBLANK(LitRev!HR97),".",LitRev!HR97)</f>
        <v>.</v>
      </c>
      <c r="HS97" s="25" t="str">
        <f>IF(ISBLANK(LitRev!HS97),".",LitRev!HS97)</f>
        <v>.</v>
      </c>
      <c r="HT97" s="25" t="str">
        <f>IF(ISBLANK(LitRev!HT97),".",LitRev!HT97)</f>
        <v>.</v>
      </c>
      <c r="HU97" s="25" t="str">
        <f>IF(ISBLANK(LitRev!HU97),".",LitRev!HU97)</f>
        <v>.</v>
      </c>
      <c r="HV97" s="25" t="str">
        <f>IF(ISBLANK(LitRev!HV97),".",LitRev!HV97)</f>
        <v>.</v>
      </c>
      <c r="HW97" s="25" t="str">
        <f>IF(ISBLANK(LitRev!HW97),".",LitRev!HW97)</f>
        <v>.</v>
      </c>
      <c r="HX97" s="25" t="str">
        <f>IF(ISBLANK(LitRev!HX97),".",LitRev!HX97)</f>
        <v>.</v>
      </c>
      <c r="HY97" s="25" t="str">
        <f>IF(ISBLANK(LitRev!HY97),".",LitRev!HY97)</f>
        <v>.</v>
      </c>
      <c r="HZ97" s="25" t="str">
        <f>IF(ISBLANK(LitRev!HZ97),".",LitRev!HZ97)</f>
        <v>.</v>
      </c>
      <c r="IA97" s="25" t="str">
        <f>IF(ISBLANK(LitRev!IA97),".",LitRev!IA97)</f>
        <v>.</v>
      </c>
      <c r="IB97" s="25" t="str">
        <f>IF(ISBLANK(LitRev!IB97),".",LitRev!IB97)</f>
        <v>.</v>
      </c>
      <c r="IC97" s="25" t="str">
        <f>IF(ISBLANK(LitRev!IC97),".",LitRev!IC97)</f>
        <v>.</v>
      </c>
      <c r="ID97" s="25" t="str">
        <f>IF(ISBLANK(LitRev!ID97),".",LitRev!ID97)</f>
        <v>.</v>
      </c>
      <c r="IE97" s="25" t="str">
        <f>IF(ISBLANK(LitRev!IE97),".",LitRev!IE97)</f>
        <v>.</v>
      </c>
      <c r="IF97" s="25" t="str">
        <f>IF(ISBLANK(LitRev!IF97),".",LitRev!IF97)</f>
        <v>.</v>
      </c>
      <c r="IG97" s="25" t="str">
        <f>IF(ISBLANK(LitRev!IG97),".",LitRev!IG97)</f>
        <v>.</v>
      </c>
      <c r="IH97" s="25" t="str">
        <f>IF(ISBLANK(LitRev!IH97),".",LitRev!IH97)</f>
        <v>.</v>
      </c>
      <c r="II97" s="25" t="str">
        <f>IF(ISBLANK(LitRev!II97),".",LitRev!II97)</f>
        <v>.</v>
      </c>
      <c r="IJ97" s="25" t="str">
        <f>IF(ISBLANK(LitRev!IJ97),".",LitRev!IJ97)</f>
        <v>.</v>
      </c>
      <c r="IK97" s="25" t="str">
        <f>IF(ISBLANK(LitRev!IK97),".",LitRev!IK97)</f>
        <v>.</v>
      </c>
      <c r="IL97" s="25" t="str">
        <f>IF(ISBLANK(LitRev!IL97),".",LitRev!IL97)</f>
        <v>.</v>
      </c>
      <c r="IM97" s="25" t="str">
        <f>IF(ISBLANK(LitRev!IM97),".",LitRev!IM97)</f>
        <v>.</v>
      </c>
      <c r="IN97" s="25" t="str">
        <f>IF(ISBLANK(LitRev!IN97),".",LitRev!IN97)</f>
        <v>.</v>
      </c>
      <c r="IO97" s="25" t="str">
        <f>IF(ISBLANK(LitRev!IO97),".",LitRev!IO97)</f>
        <v>.</v>
      </c>
      <c r="IP97" s="25" t="str">
        <f>IF(ISBLANK(LitRev!IP97),".",LitRev!IP97)</f>
        <v>.</v>
      </c>
      <c r="IQ97" s="25" t="str">
        <f>IF(ISBLANK(LitRev!IQ97),".",LitRev!IQ97)</f>
        <v>.</v>
      </c>
      <c r="IR97" s="25" t="str">
        <f>IF(ISBLANK(LitRev!IR97),".",LitRev!IR97)</f>
        <v>.</v>
      </c>
      <c r="IS97" s="25" t="str">
        <f>IF(ISBLANK(LitRev!IS97),".",LitRev!IS97)</f>
        <v>.</v>
      </c>
      <c r="IT97" s="25" t="str">
        <f>IF(ISBLANK(LitRev!IT97),".",LitRev!IT97)</f>
        <v>.</v>
      </c>
      <c r="IU97" s="25" t="str">
        <f>IF(ISBLANK(LitRev!IU97),".",LitRev!IU97)</f>
        <v>.</v>
      </c>
      <c r="IV97" s="25" t="str">
        <f>IF(ISBLANK(LitRev!IV97),".",LitRev!IV97)</f>
        <v>.</v>
      </c>
      <c r="IW97" s="25" t="str">
        <f>IF(ISBLANK(LitRev!IW97),".",LitRev!IW97)</f>
        <v>.</v>
      </c>
      <c r="IX97" s="25" t="str">
        <f>IF(ISBLANK(LitRev!IX97),".",LitRev!IX97)</f>
        <v>.</v>
      </c>
      <c r="IY97" s="25" t="str">
        <f>IF(ISBLANK(LitRev!IY97),".",LitRev!IY97)</f>
        <v>.</v>
      </c>
      <c r="IZ97" s="25" t="str">
        <f>IF(ISBLANK(LitRev!IZ97),".",LitRev!IZ97)</f>
        <v>.</v>
      </c>
      <c r="JA97" s="25" t="str">
        <f>IF(ISBLANK(LitRev!JA97),".",LitRev!JA97)</f>
        <v>.</v>
      </c>
      <c r="JB97" s="25" t="str">
        <f>IF(ISBLANK(LitRev!JB97),".",LitRev!JB97)</f>
        <v>.</v>
      </c>
      <c r="JC97" s="25" t="str">
        <f>IF(ISBLANK(LitRev!JC97),".",LitRev!JC97)</f>
        <v>.</v>
      </c>
      <c r="JD97" s="25" t="str">
        <f>IF(ISBLANK(LitRev!JD97),".",LitRev!JD97)</f>
        <v>.</v>
      </c>
      <c r="JE97" s="25" t="str">
        <f>IF(ISBLANK(LitRev!JE97),".",LitRev!JE97)</f>
        <v>.</v>
      </c>
      <c r="JF97" s="25" t="str">
        <f>IF(ISBLANK(LitRev!JF97),".",LitRev!JF97)</f>
        <v>.</v>
      </c>
      <c r="JG97" s="25" t="str">
        <f>IF(ISBLANK(LitRev!JG97),".",LitRev!JG97)</f>
        <v>.</v>
      </c>
      <c r="JH97" s="25" t="str">
        <f>IF(ISBLANK(LitRev!JH97),".",LitRev!JH97)</f>
        <v>.</v>
      </c>
      <c r="JI97" s="25" t="str">
        <f>IF(ISBLANK(LitRev!JI97),".",LitRev!JI97)</f>
        <v>.</v>
      </c>
      <c r="JJ97" s="25" t="str">
        <f>IF(ISBLANK(LitRev!JJ97),".",LitRev!JJ97)</f>
        <v>.</v>
      </c>
      <c r="JK97" s="25" t="str">
        <f>IF(ISBLANK(LitRev!JK97),".",LitRev!JK97)</f>
        <v>.</v>
      </c>
      <c r="JL97" s="25" t="str">
        <f>IF(ISBLANK(LitRev!JL97),".",LitRev!JL97)</f>
        <v>.</v>
      </c>
      <c r="JM97" s="25" t="str">
        <f>IF(ISBLANK(LitRev!JM97),".",LitRev!JM97)</f>
        <v>.</v>
      </c>
      <c r="JN97" s="25" t="str">
        <f>IF(ISBLANK(LitRev!JN97),".",LitRev!JN97)</f>
        <v>.</v>
      </c>
      <c r="JO97" s="25" t="str">
        <f>IF(ISBLANK(LitRev!JO97),".",LitRev!JO97)</f>
        <v>.</v>
      </c>
      <c r="JP97" s="25" t="str">
        <f>IF(ISBLANK(LitRev!JP97),".",LitRev!JP97)</f>
        <v>.</v>
      </c>
      <c r="JQ97" s="25" t="str">
        <f>IF(ISBLANK(LitRev!JQ97),".",LitRev!JQ97)</f>
        <v>.</v>
      </c>
      <c r="JR97" s="25" t="str">
        <f>IF(ISBLANK(LitRev!JR97),".",LitRev!JR97)</f>
        <v>.</v>
      </c>
      <c r="JS97" s="25" t="str">
        <f>IF(ISBLANK(LitRev!JS97),".",LitRev!JS97)</f>
        <v>.</v>
      </c>
      <c r="JT97" s="25" t="str">
        <f>IF(ISBLANK(LitRev!JT97),".",LitRev!JT97)</f>
        <v>.</v>
      </c>
      <c r="JU97" s="25" t="str">
        <f>IF(ISBLANK(LitRev!JU97),".",LitRev!JU97)</f>
        <v>.</v>
      </c>
      <c r="JV97" s="25" t="str">
        <f>IF(ISBLANK(LitRev!JV97),".",LitRev!JV97)</f>
        <v>.</v>
      </c>
      <c r="JW97" s="25" t="str">
        <f>IF(ISBLANK(LitRev!JW97),".",LitRev!JW97)</f>
        <v>.</v>
      </c>
      <c r="JX97" s="25" t="str">
        <f>IF(ISBLANK(LitRev!JX97),".",LitRev!JX97)</f>
        <v>.</v>
      </c>
      <c r="JY97" s="25" t="str">
        <f>IF(ISBLANK(LitRev!JY97),".",LitRev!JY97)</f>
        <v>.</v>
      </c>
      <c r="JZ97" s="25" t="str">
        <f>IF(ISBLANK(LitRev!JZ97),".",LitRev!JZ97)</f>
        <v>.</v>
      </c>
      <c r="KA97" s="25" t="str">
        <f>IF(ISBLANK(LitRev!KA97),".",LitRev!KA97)</f>
        <v>.</v>
      </c>
      <c r="KB97" s="25" t="str">
        <f>IF(ISBLANK(LitRev!KB97),".",LitRev!KB97)</f>
        <v>.</v>
      </c>
      <c r="KC97" s="25" t="str">
        <f>IF(ISBLANK(LitRev!KC97),".",LitRev!KC97)</f>
        <v>.</v>
      </c>
      <c r="KD97" s="25" t="str">
        <f>IF(ISBLANK(LitRev!KD97),".",LitRev!KD97)</f>
        <v>.</v>
      </c>
      <c r="KE97" s="25" t="str">
        <f>IF(ISBLANK(LitRev!KE97),".",LitRev!KE97)</f>
        <v>.</v>
      </c>
      <c r="KF97" s="25" t="str">
        <f>IF(ISBLANK(LitRev!KF97),".",LitRev!KF97)</f>
        <v>.</v>
      </c>
      <c r="KG97" s="25" t="str">
        <f>IF(ISBLANK(LitRev!KG97),".",LitRev!KG97)</f>
        <v>.</v>
      </c>
      <c r="KH97" s="25" t="str">
        <f>IF(ISBLANK(LitRev!KH97),".",LitRev!KH97)</f>
        <v>.</v>
      </c>
      <c r="KI97" s="25" t="str">
        <f>IF(ISBLANK(LitRev!KI97),".",LitRev!KI97)</f>
        <v>.</v>
      </c>
      <c r="KJ97" s="25" t="str">
        <f>IF(ISBLANK(LitRev!KJ97),".",LitRev!KJ97)</f>
        <v>.</v>
      </c>
      <c r="KK97" s="25" t="str">
        <f>IF(ISBLANK(LitRev!KK97),".",LitRev!KK97)</f>
        <v>.</v>
      </c>
      <c r="KL97" s="25" t="str">
        <f>IF(ISBLANK(LitRev!KL97),".",LitRev!KL97)</f>
        <v>.</v>
      </c>
      <c r="KM97" s="25" t="str">
        <f>IF(ISBLANK(LitRev!KM97),".",LitRev!KM97)</f>
        <v>.</v>
      </c>
      <c r="KN97" s="25" t="str">
        <f>IF(ISBLANK(LitRev!KN97),".",LitRev!KN97)</f>
        <v>.</v>
      </c>
      <c r="KO97" s="25" t="str">
        <f>IF(ISBLANK(LitRev!KO97),".",LitRev!KO97)</f>
        <v>.</v>
      </c>
      <c r="KP97" s="25" t="str">
        <f>IF(ISBLANK(LitRev!KP97),".",LitRev!KP97)</f>
        <v>.</v>
      </c>
      <c r="KQ97" s="25" t="str">
        <f>IF(ISBLANK(LitRev!KQ97),".",LitRev!KQ97)</f>
        <v>.</v>
      </c>
      <c r="KR97" s="25" t="str">
        <f>IF(ISBLANK(LitRev!KR97),".",LitRev!KR97)</f>
        <v>.</v>
      </c>
      <c r="KS97" s="25" t="str">
        <f>IF(ISBLANK(LitRev!KS97),".",LitRev!KS97)</f>
        <v>.</v>
      </c>
      <c r="KT97" s="25" t="str">
        <f>IF(ISBLANK(LitRev!KT97),".",LitRev!KT97)</f>
        <v>.</v>
      </c>
      <c r="KU97" s="25" t="str">
        <f>IF(ISBLANK(LitRev!KU97),".",LitRev!KU97)</f>
        <v>.</v>
      </c>
      <c r="KV97" s="25" t="str">
        <f>IF(ISBLANK(LitRev!KV97),".",LitRev!KV97)</f>
        <v>.</v>
      </c>
      <c r="KW97" s="25" t="str">
        <f>IF(ISBLANK(LitRev!KW97),".",LitRev!KW97)</f>
        <v>.</v>
      </c>
      <c r="KX97" s="25" t="str">
        <f>IF(ISBLANK(LitRev!KX97),".",LitRev!KX97)</f>
        <v>.</v>
      </c>
      <c r="KY97" s="25" t="str">
        <f>IF(ISBLANK(LitRev!KY97),".",LitRev!KY97)</f>
        <v>.</v>
      </c>
      <c r="KZ97" s="25" t="str">
        <f>IF(ISBLANK(LitRev!KZ97),".",LitRev!KZ97)</f>
        <v>.</v>
      </c>
      <c r="LA97" s="25" t="str">
        <f>IF(ISBLANK(LitRev!LA97),".",LitRev!LA97)</f>
        <v>.</v>
      </c>
      <c r="LB97" s="25" t="str">
        <f>IF(ISBLANK(LitRev!LB97),".",LitRev!LB97)</f>
        <v>.</v>
      </c>
      <c r="LC97" s="25" t="str">
        <f>IF(ISBLANK(LitRev!LC97),".",LitRev!LC97)</f>
        <v>.</v>
      </c>
      <c r="LD97" s="25" t="str">
        <f>IF(ISBLANK(LitRev!LD97),".",LitRev!LD97)</f>
        <v>.</v>
      </c>
      <c r="LE97" s="25" t="str">
        <f>IF(ISBLANK(LitRev!LE97),".",LitRev!LE97)</f>
        <v>.</v>
      </c>
      <c r="LF97" s="25" t="str">
        <f>IF(ISBLANK(LitRev!LF97),".",LitRev!LF97)</f>
        <v>.</v>
      </c>
      <c r="LG97" s="25" t="str">
        <f>IF(ISBLANK(LitRev!LG97),".",LitRev!LG97)</f>
        <v>.</v>
      </c>
      <c r="LH97" s="25" t="str">
        <f>IF(ISBLANK(LitRev!LH97),".",LitRev!LH97)</f>
        <v>.</v>
      </c>
      <c r="LI97" s="25" t="str">
        <f>IF(ISBLANK(LitRev!LI97),".",LitRev!LI97)</f>
        <v>.</v>
      </c>
      <c r="LJ97" s="25" t="str">
        <f>IF(ISBLANK(LitRev!LJ97),".",LitRev!LJ97)</f>
        <v>.</v>
      </c>
      <c r="LK97" s="25" t="str">
        <f>IF(ISBLANK(LitRev!LK97),".",LitRev!LK97)</f>
        <v>.</v>
      </c>
      <c r="LL97" s="25" t="str">
        <f>IF(ISBLANK(LitRev!LL97),".",LitRev!LL97)</f>
        <v>.</v>
      </c>
      <c r="LM97" s="25" t="str">
        <f>IF(ISBLANK(LitRev!LM97),".",LitRev!LM97)</f>
        <v>.</v>
      </c>
      <c r="LN97" s="25" t="str">
        <f>IF(ISBLANK(LitRev!LN97),".",LitRev!LN97)</f>
        <v>.</v>
      </c>
      <c r="LO97" s="25" t="str">
        <f>IF(ISBLANK(LitRev!LO97),".",LitRev!LO97)</f>
        <v>.</v>
      </c>
      <c r="LP97" s="25" t="str">
        <f>IF(ISBLANK(LitRev!LP97),".",LitRev!LP97)</f>
        <v>.</v>
      </c>
      <c r="LQ97" s="25" t="str">
        <f>IF(ISBLANK(LitRev!LQ97),".",LitRev!LQ97)</f>
        <v>.</v>
      </c>
      <c r="LR97" s="25" t="str">
        <f>IF(ISBLANK(LitRev!LR97),".",LitRev!LR97)</f>
        <v>.</v>
      </c>
      <c r="LS97" s="25" t="str">
        <f>IF(ISBLANK(LitRev!LS97),".",LitRev!LS97)</f>
        <v>.</v>
      </c>
      <c r="LT97" s="25" t="str">
        <f>IF(ISBLANK(LitRev!LT97),".",LitRev!LT97)</f>
        <v>.</v>
      </c>
      <c r="LU97" s="25" t="str">
        <f>IF(ISBLANK(LitRev!LU97),".",LitRev!LU97)</f>
        <v>.</v>
      </c>
      <c r="LV97" s="25" t="str">
        <f>IF(ISBLANK(LitRev!LV97),".",LitRev!LV97)</f>
        <v>.</v>
      </c>
      <c r="LW97" s="25" t="str">
        <f>IF(ISBLANK(LitRev!LW97),".",LitRev!LW97)</f>
        <v>.</v>
      </c>
      <c r="LX97" s="25" t="str">
        <f>IF(ISBLANK(LitRev!LX97),".",LitRev!LX97)</f>
        <v>.</v>
      </c>
      <c r="LY97" s="25" t="str">
        <f>IF(ISBLANK(LitRev!LY97),".",LitRev!LY97)</f>
        <v>.</v>
      </c>
      <c r="LZ97" s="25" t="str">
        <f>IF(ISBLANK(LitRev!LZ97),".",LitRev!LZ97)</f>
        <v>.</v>
      </c>
      <c r="MA97" s="25" t="str">
        <f>IF(ISBLANK(LitRev!MA97),".",LitRev!MA97)</f>
        <v>.</v>
      </c>
      <c r="MB97" s="25" t="str">
        <f>IF(ISBLANK(LitRev!MB97),".",LitRev!MB97)</f>
        <v>.</v>
      </c>
      <c r="MC97" s="25" t="str">
        <f>IF(ISBLANK(LitRev!MC97),".",LitRev!MC97)</f>
        <v>.</v>
      </c>
      <c r="MD97" s="25" t="str">
        <f>IF(ISBLANK(LitRev!MD97),".",LitRev!MD97)</f>
        <v>.</v>
      </c>
      <c r="ME97" s="25" t="str">
        <f>IF(ISBLANK(LitRev!ME97),".",LitRev!ME97)</f>
        <v>.</v>
      </c>
      <c r="MF97" s="25" t="str">
        <f>IF(ISBLANK(LitRev!MF97),".",LitRev!MF97)</f>
        <v>.</v>
      </c>
      <c r="MG97" s="25" t="str">
        <f>IF(ISBLANK(LitRev!MG97),".",LitRev!MG97)</f>
        <v>.</v>
      </c>
      <c r="MH97" s="25" t="str">
        <f>IF(ISBLANK(LitRev!MH97),".",LitRev!MH97)</f>
        <v>.</v>
      </c>
      <c r="MI97" s="25" t="str">
        <f>IF(ISBLANK(LitRev!MI97),".",LitRev!MI97)</f>
        <v>.</v>
      </c>
      <c r="MJ97" s="25" t="str">
        <f>IF(ISBLANK(LitRev!MJ97),".",LitRev!MJ97)</f>
        <v>.</v>
      </c>
      <c r="MK97" s="25" t="str">
        <f>IF(ISBLANK(LitRev!MK97),".",LitRev!MK97)</f>
        <v>.</v>
      </c>
      <c r="ML97" s="25" t="str">
        <f>IF(ISBLANK(LitRev!ML97),".",LitRev!ML97)</f>
        <v>.</v>
      </c>
      <c r="MM97" s="25" t="str">
        <f>IF(ISBLANK(LitRev!MM97),".",LitRev!MM97)</f>
        <v>.</v>
      </c>
      <c r="MN97" s="25" t="str">
        <f>IF(ISBLANK(LitRev!MN97),".",LitRev!MN97)</f>
        <v>.</v>
      </c>
      <c r="MO97" s="25" t="str">
        <f>IF(ISBLANK(LitRev!MO97),".",LitRev!MO97)</f>
        <v>.</v>
      </c>
      <c r="MP97" s="25" t="str">
        <f>IF(ISBLANK(LitRev!MP97),".",LitRev!MP97)</f>
        <v>.</v>
      </c>
      <c r="MQ97" s="25" t="str">
        <f>IF(ISBLANK(LitRev!MQ97),".",LitRev!MQ97)</f>
        <v>.</v>
      </c>
      <c r="MR97" s="25" t="str">
        <f>IF(ISBLANK(LitRev!MR97),".",LitRev!MR97)</f>
        <v>.</v>
      </c>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row>
    <row r="98" spans="1:483" x14ac:dyDescent="0.25">
      <c r="A98" s="63" t="s">
        <v>1106</v>
      </c>
      <c r="B98" t="s">
        <v>1931</v>
      </c>
      <c r="C98" s="25">
        <f>IF(ISBLANK(LitRev!C98),".",LitRev!C98)</f>
        <v>0.66599999999999993</v>
      </c>
      <c r="D98" s="25">
        <f>IF(ISBLANK(LitRev!D98),".",LitRev!D98)</f>
        <v>0.79920000000000002</v>
      </c>
      <c r="E98" s="25">
        <f>IF(ISBLANK(LitRev!E98),".",LitRev!E98)</f>
        <v>1.0600000000000005</v>
      </c>
      <c r="F98" s="25">
        <f>IF(ISBLANK(LitRev!F98),".",LitRev!F98)</f>
        <v>0.66000000000000014</v>
      </c>
      <c r="G98" s="25">
        <f>IF(ISBLANK(LitRev!G98),".",LitRev!G98)</f>
        <v>0.41999999999999993</v>
      </c>
      <c r="H98" s="25">
        <f>IF(ISBLANK(LitRev!H98),".",LitRev!H98)</f>
        <v>0.29000000000000004</v>
      </c>
      <c r="I98" s="25">
        <f>IF(ISBLANK(LitRev!I98),".",LitRev!I98)</f>
        <v>1.71</v>
      </c>
      <c r="J98" s="25">
        <f>IF(ISBLANK(LitRev!J98),".",LitRev!J98)</f>
        <v>1.0600000000000005</v>
      </c>
      <c r="K98" s="25">
        <f>IF(ISBLANK(LitRev!K98),".",LitRev!K98)</f>
        <v>0.6800000000000006</v>
      </c>
      <c r="L98" s="25">
        <f>IF(ISBLANK(LitRev!L98),".",LitRev!L98)</f>
        <v>0.45999999999999996</v>
      </c>
      <c r="M98" s="25">
        <f>IF(ISBLANK(LitRev!M98),".",LitRev!M98)</f>
        <v>0.87000000000000011</v>
      </c>
      <c r="N98" s="25">
        <f>IF(ISBLANK(LitRev!N98),".",LitRev!N98)</f>
        <v>0.92000000000000037</v>
      </c>
      <c r="O98" s="25">
        <f>IF(ISBLANK(LitRev!O98),".",LitRev!O98)</f>
        <v>0.95000000000000018</v>
      </c>
      <c r="P98" s="25">
        <f>IF(ISBLANK(LitRev!P98),".",LitRev!P98)</f>
        <v>0.97999999999999954</v>
      </c>
      <c r="Q98" s="25">
        <f>IF(ISBLANK(LitRev!Q98),".",LitRev!Q98)</f>
        <v>1.9100000000000001</v>
      </c>
      <c r="R98" s="25">
        <f>IF(ISBLANK(LitRev!R98),".",LitRev!R98)</f>
        <v>1.9500000000000006</v>
      </c>
      <c r="S98" s="25">
        <f>IF(ISBLANK(LitRev!S98),".",LitRev!S98)</f>
        <v>1.9699999999999998</v>
      </c>
      <c r="T98" s="25">
        <f>IF(ISBLANK(LitRev!T98),".",LitRev!T98)</f>
        <v>1.9900000000000002</v>
      </c>
      <c r="U98" s="25">
        <f>IF(ISBLANK(LitRev!U98),".",LitRev!U98)</f>
        <v>0.81</v>
      </c>
      <c r="V98" s="25">
        <f>IF(ISBLANK(LitRev!V98),".",LitRev!V98)</f>
        <v>0.79999999999999982</v>
      </c>
      <c r="W98" s="25">
        <f>IF(ISBLANK(LitRev!W98),".",LitRev!W98)</f>
        <v>0.58000000000000007</v>
      </c>
      <c r="X98" s="25">
        <f>IF(ISBLANK(LitRev!X98),".",LitRev!X98)</f>
        <v>0.56999999999999984</v>
      </c>
      <c r="Y98" s="25">
        <f>IF(ISBLANK(LitRev!Y98),".",LitRev!Y98)</f>
        <v>0.81</v>
      </c>
      <c r="Z98" s="25">
        <f>IF(ISBLANK(LitRev!Z98),".",LitRev!Z98)</f>
        <v>0.5</v>
      </c>
      <c r="AA98" s="25">
        <f>IF(ISBLANK(LitRev!AA98),".",LitRev!AA98)</f>
        <v>0.45000000000000018</v>
      </c>
      <c r="AB98" s="25">
        <f>IF(ISBLANK(LitRev!AB98),".",LitRev!AB98)</f>
        <v>0.41999999999999993</v>
      </c>
      <c r="AC98" s="25">
        <f>IF(ISBLANK(LitRev!AC98),".",LitRev!AC98)</f>
        <v>0.33999999999999986</v>
      </c>
      <c r="AD98" s="25">
        <f>IF(ISBLANK(LitRev!AD98),".",LitRev!AD98)</f>
        <v>0.5</v>
      </c>
      <c r="AE98" s="25">
        <f>IF(ISBLANK(LitRev!AE98),".",LitRev!AE98)</f>
        <v>0.54</v>
      </c>
      <c r="AF98" s="25">
        <f>IF(ISBLANK(LitRev!AF98),".",LitRev!AF98)</f>
        <v>0.45000000000000018</v>
      </c>
      <c r="AG98" s="25">
        <f>IF(ISBLANK(LitRev!AG98),".",LitRev!AG98)</f>
        <v>0.39000000000000012</v>
      </c>
      <c r="AH98" s="25">
        <f>IF(ISBLANK(LitRev!AH98),".",LitRev!AH98)</f>
        <v>0.12000000000000011</v>
      </c>
      <c r="AI98" s="25">
        <f>IF(ISBLANK(LitRev!AI98),".",LitRev!AI98)</f>
        <v>0.53000000000000025</v>
      </c>
      <c r="AJ98" s="25">
        <f>IF(ISBLANK(LitRev!AJ98),".",LitRev!AJ98)</f>
        <v>-4.0000000000000036E-2</v>
      </c>
      <c r="AK98" s="25">
        <f>IF(ISBLANK(LitRev!AK98),".",LitRev!AK98)</f>
        <v>-8.9999999999999858E-2</v>
      </c>
      <c r="AL98" s="25">
        <f>IF(ISBLANK(LitRev!AL98),".",LitRev!AL98)</f>
        <v>-0.30000000000000027</v>
      </c>
      <c r="AM98" s="25">
        <f>IF(ISBLANK(LitRev!AM98),".",LitRev!AM98)</f>
        <v>-0.17999999999999972</v>
      </c>
      <c r="AN98" s="25">
        <f>IF(ISBLANK(LitRev!AN98),".",LitRev!AN98)</f>
        <v>0</v>
      </c>
      <c r="AO98" s="25">
        <f>IF(ISBLANK(LitRev!AO98),".",LitRev!AO98)</f>
        <v>2.4900000000000002</v>
      </c>
      <c r="AP98" s="25">
        <f>IF(ISBLANK(LitRev!AP98),".",LitRev!AP98)</f>
        <v>0.58000000000000007</v>
      </c>
      <c r="AQ98" s="25">
        <f>IF(ISBLANK(LitRev!AQ98),".",LitRev!AQ98)</f>
        <v>-1.9100000000000001</v>
      </c>
      <c r="AR98" s="25">
        <f>IF(ISBLANK(LitRev!AR98),".",LitRev!AR98)</f>
        <v>-0.19</v>
      </c>
      <c r="AS98" s="25">
        <f>IF(ISBLANK(LitRev!AS98),".",LitRev!AS98)</f>
        <v>-0.24</v>
      </c>
      <c r="AT98" s="25">
        <f>IF(ISBLANK(LitRev!AT98),".",LitRev!AT98)</f>
        <v>-0.26</v>
      </c>
      <c r="AU98" s="25">
        <f>IF(ISBLANK(LitRev!AU98),".",LitRev!AU98)</f>
        <v>-0.27</v>
      </c>
      <c r="AV98" s="25">
        <f>IF(ISBLANK(LitRev!AV98),".",LitRev!AV98)</f>
        <v>-0.25</v>
      </c>
      <c r="AW98" s="25">
        <f>IF(ISBLANK(LitRev!AW98),".",LitRev!AW98)</f>
        <v>-0.26</v>
      </c>
      <c r="AX98" s="25">
        <f>IF(ISBLANK(LitRev!AX98),".",LitRev!AX98)</f>
        <v>-0.27</v>
      </c>
      <c r="AY98" s="25">
        <f>IF(ISBLANK(LitRev!AY98),".",LitRev!AY98)</f>
        <v>0.28999999999999998</v>
      </c>
      <c r="AZ98" s="25">
        <f>IF(ISBLANK(LitRev!AZ98),".",LitRev!AZ98)</f>
        <v>0.27</v>
      </c>
      <c r="BA98" s="25">
        <f>IF(ISBLANK(LitRev!BA98),".",LitRev!BA98)</f>
        <v>0.8268663199405607</v>
      </c>
      <c r="BB98" s="25">
        <f>IF(ISBLANK(LitRev!BB98),".",LitRev!BB98)</f>
        <v>0.80343144539063827</v>
      </c>
      <c r="BC98" s="25">
        <f>IF(ISBLANK(LitRev!BC98),".",LitRev!BC98)</f>
        <v>2.0133097102360402</v>
      </c>
      <c r="BD98" s="25">
        <f>IF(ISBLANK(LitRev!BD98),".",LitRev!BD98)</f>
        <v>1.1484422091406141</v>
      </c>
      <c r="BE98" s="25">
        <f>IF(ISBLANK(LitRev!BE98),".",LitRev!BE98)</f>
        <v>1.3125</v>
      </c>
      <c r="BF98" s="25">
        <f>IF(ISBLANK(LitRev!BF98),".",LitRev!BF98)</f>
        <v>2.7560000000000002</v>
      </c>
      <c r="BG98" s="25">
        <f>IF(ISBLANK(LitRev!BG98),".",LitRev!BG98)</f>
        <v>1.5410160927515144</v>
      </c>
      <c r="BH98" s="25">
        <f>IF(ISBLANK(LitRev!BH98),".",LitRev!BH98)</f>
        <v>0.28018474413663896</v>
      </c>
      <c r="BI98" s="25">
        <f>IF(ISBLANK(LitRev!BI98),".",LitRev!BI98)</f>
        <v>0.79385677505381047</v>
      </c>
      <c r="BJ98" s="25">
        <f>IF(ISBLANK(LitRev!BJ98),".",LitRev!BJ98)</f>
        <v>0.7188533907400001</v>
      </c>
      <c r="BK98" s="25">
        <f>IF(ISBLANK(LitRev!BK98),".",LitRev!BK98)</f>
        <v>-0.16764778723971713</v>
      </c>
      <c r="BL98" s="25">
        <f>IF(ISBLANK(LitRev!BL98),".",LitRev!BL98)</f>
        <v>1.5724922371186494</v>
      </c>
      <c r="BM98" s="25">
        <f>IF(ISBLANK(LitRev!BM98),".",LitRev!BM98)</f>
        <v>2.4624559287645233</v>
      </c>
      <c r="BN98" s="25">
        <f>IF(ISBLANK(LitRev!BN98),".",LitRev!BN98)</f>
        <v>2.4825302977490167</v>
      </c>
      <c r="BO98" s="25">
        <f>IF(ISBLANK(LitRev!BO98),".",LitRev!BO98)</f>
        <v>2.3687755401702209</v>
      </c>
      <c r="BP98" s="25">
        <f>IF(ISBLANK(LitRev!BP98),".",LitRev!BP98)</f>
        <v>2.8304860268135692</v>
      </c>
      <c r="BQ98" s="25">
        <f>IF(ISBLANK(LitRev!BQ98),".",LitRev!BQ98)</f>
        <v>3.5063231159581805</v>
      </c>
      <c r="BR98" s="25">
        <f>IF(ISBLANK(LitRev!BR98),".",LitRev!BR98)</f>
        <v>0.67583708914461127</v>
      </c>
      <c r="BS98" s="25">
        <f>IF(ISBLANK(LitRev!BS98),".",LitRev!BS98)</f>
        <v>-0.25</v>
      </c>
      <c r="BT98" s="25">
        <f>IF(ISBLANK(LitRev!BT98),".",LitRev!BT98)</f>
        <v>0.73</v>
      </c>
      <c r="BU98" s="25">
        <f>IF(ISBLANK(LitRev!BU98),".",LitRev!BU98)</f>
        <v>1.3000000000000003</v>
      </c>
      <c r="BV98" s="25">
        <f>IF(ISBLANK(LitRev!BV98),".",LitRev!BV98)</f>
        <v>1.27</v>
      </c>
      <c r="BW98" s="25">
        <f>IF(ISBLANK(LitRev!BW98),".",LitRev!BW98)</f>
        <v>1.8800000000000003</v>
      </c>
      <c r="BX98" s="25">
        <f>IF(ISBLANK(LitRev!BX98),".",LitRev!BX98)</f>
        <v>1.94</v>
      </c>
      <c r="BY98" s="25">
        <f>IF(ISBLANK(LitRev!BY98),".",LitRev!BY98)</f>
        <v>2.1199999999999997</v>
      </c>
      <c r="BZ98" s="25">
        <f>IF(ISBLANK(LitRev!BZ98),".",LitRev!BZ98)</f>
        <v>-0.37894999999999995</v>
      </c>
      <c r="CA98" s="25">
        <f>IF(ISBLANK(LitRev!CA98),".",LitRev!CA98)</f>
        <v>9.0903272727272721E-2</v>
      </c>
      <c r="CB98" s="25">
        <f>IF(ISBLANK(LitRev!CB98),".",LitRev!CB98)</f>
        <v>-0.15926539787773164</v>
      </c>
      <c r="CC98" s="25">
        <f>IF(ISBLANK(LitRev!CC98),".",LitRev!CC98)</f>
        <v>-8.9412153194516453E-2</v>
      </c>
      <c r="CD98" s="25">
        <f>IF(ISBLANK(LitRev!CD98),".",LitRev!CD98)</f>
        <v>0.38076368647323644</v>
      </c>
      <c r="CE98" s="25">
        <f>IF(ISBLANK(LitRev!CE98),".",LitRev!CE98)</f>
        <v>0.86059197449721481</v>
      </c>
      <c r="CF98" s="25">
        <f>IF(ISBLANK(LitRev!CF98),".",LitRev!CF98)</f>
        <v>0.32185904938471077</v>
      </c>
      <c r="CG98" s="25">
        <f>IF(ISBLANK(LitRev!CG98),".",LitRev!CG98)</f>
        <v>0.27167312692347728</v>
      </c>
      <c r="CH98" s="25">
        <f>IF(ISBLANK(LitRev!CH98),".",LitRev!CH98)</f>
        <v>0.21613403939971226</v>
      </c>
      <c r="CI98" s="25">
        <f>IF(ISBLANK(LitRev!CI98),".",LitRev!CI98)</f>
        <v>0.313160156158097</v>
      </c>
      <c r="CJ98" s="25">
        <f>IF(ISBLANK(LitRev!CJ98),".",LitRev!CJ98)</f>
        <v>0.26364337932967996</v>
      </c>
      <c r="CK98" s="25">
        <f>IF(ISBLANK(LitRev!CK98),".",LitRev!CK98)</f>
        <v>0.20877343743873134</v>
      </c>
      <c r="CL98" s="25">
        <f>IF(ISBLANK(LitRev!CL98),".",LitRev!CL98)</f>
        <v>0.40810032607886193</v>
      </c>
      <c r="CM98" s="25">
        <f>IF(ISBLANK(LitRev!CM98),".",LitRev!CM98)</f>
        <v>0.3365694625507949</v>
      </c>
      <c r="CN98" s="25">
        <f>IF(ISBLANK(LitRev!CN98),".",LitRev!CN98)</f>
        <v>0.13064727966696546</v>
      </c>
      <c r="CO98" s="25">
        <f>IF(ISBLANK(LitRev!CO98),".",LitRev!CO98)</f>
        <v>0.04</v>
      </c>
      <c r="CP98" s="25">
        <f>IF(ISBLANK(LitRev!CP98),".",LitRev!CP98)</f>
        <v>-0.14999999999999947</v>
      </c>
      <c r="CQ98" s="25">
        <f>IF(ISBLANK(LitRev!CQ98),".",LitRev!CQ98)</f>
        <v>1.2629466638725368</v>
      </c>
      <c r="CR98" s="25">
        <f>IF(ISBLANK(LitRev!CR98),".",LitRev!CR98)</f>
        <v>0.22861061896325083</v>
      </c>
      <c r="CS98" s="25">
        <f>IF(ISBLANK(LitRev!CS98),".",LitRev!CS98)</f>
        <v>0.25375778704920865</v>
      </c>
      <c r="CT98" s="25">
        <f>IF(ISBLANK(LitRev!CT98),".",LitRev!CT98)</f>
        <v>1.8158138079258552E-2</v>
      </c>
      <c r="CU98" s="25">
        <f>IF(ISBLANK(LitRev!CU98),".",LitRev!CU98)</f>
        <v>1.1724969159749807</v>
      </c>
      <c r="CV98" s="25">
        <f>IF(ISBLANK(LitRev!CV98),".",LitRev!CV98)</f>
        <v>3.6316276158517104E-2</v>
      </c>
      <c r="CW98" s="25">
        <f>IF(ISBLANK(LitRev!CW98),".",LitRev!CW98)</f>
        <v>0.33203452487787066</v>
      </c>
      <c r="CX98" s="25">
        <f>IF(ISBLANK(LitRev!CX98),".",LitRev!CX98)</f>
        <v>0.38910295884125462</v>
      </c>
      <c r="CY98" s="25">
        <f>IF(ISBLANK(LitRev!CY98),".",LitRev!CY98)</f>
        <v>1.1724969159749807</v>
      </c>
      <c r="CZ98" s="25">
        <f>IF(ISBLANK(LitRev!CZ98),".",LitRev!CZ98)</f>
        <v>0.38910295884125462</v>
      </c>
      <c r="DA98" s="25">
        <f>IF(ISBLANK(LitRev!DA98),".",LitRev!DA98)</f>
        <v>0.36056874185956267</v>
      </c>
      <c r="DB98" s="25">
        <f>IF(ISBLANK(LitRev!DB98),".",LitRev!DB98)</f>
        <v>3.197754535698183E-3</v>
      </c>
      <c r="DC98" s="25">
        <f>IF(ISBLANK(LitRev!DC98),".",LitRev!DC98)</f>
        <v>1.2631130416007823</v>
      </c>
      <c r="DD98" s="25">
        <f>IF(ISBLANK(LitRev!DD98),".",LitRev!DD98)</f>
        <v>1.256717532529386</v>
      </c>
      <c r="DE98" s="25">
        <f>IF(ISBLANK(LitRev!DE98),".",LitRev!DE98)</f>
        <v>0</v>
      </c>
      <c r="DF98" s="25">
        <f>IF(ISBLANK(LitRev!DF98),".",LitRev!DF98)</f>
        <v>-9.9999999999997868E-3</v>
      </c>
      <c r="DG98" s="25">
        <f>IF(ISBLANK(LitRev!DG98),".",LitRev!DG98)</f>
        <v>0.16000000000000014</v>
      </c>
      <c r="DH98" s="25">
        <f>IF(ISBLANK(LitRev!DH98),".",LitRev!DH98)</f>
        <v>0.61000000000000032</v>
      </c>
      <c r="DI98" s="25">
        <f>IF(ISBLANK(LitRev!DI98),".",LitRev!DI98)</f>
        <v>0.62000000000000011</v>
      </c>
      <c r="DJ98" s="25">
        <f>IF(ISBLANK(LitRev!DJ98),".",LitRev!DJ98)</f>
        <v>-0.36260000000000003</v>
      </c>
      <c r="DK98" s="25">
        <f>IF(ISBLANK(LitRev!DK98),".",LitRev!DK98)</f>
        <v>-0.2072</v>
      </c>
      <c r="DL98" s="25">
        <f>IF(ISBLANK(LitRev!DL98),".",LitRev!DL98)</f>
        <v>0.25900000000000001</v>
      </c>
      <c r="DM98" s="25">
        <f>IF(ISBLANK(LitRev!DM98),".",LitRev!DM98)</f>
        <v>0.6734</v>
      </c>
      <c r="DN98" s="25">
        <f>IF(ISBLANK(LitRev!DN98),".",LitRev!DN98)</f>
        <v>-0.31710000000000005</v>
      </c>
      <c r="DO98" s="25">
        <f>IF(ISBLANK(LitRev!DO98),".",LitRev!DO98)</f>
        <v>-0.22650000000000003</v>
      </c>
      <c r="DP98" s="25">
        <f>IF(ISBLANK(LitRev!DP98),".",LitRev!DP98)</f>
        <v>0.13589999999999999</v>
      </c>
      <c r="DQ98" s="25">
        <f>IF(ISBLANK(LitRev!DQ98),".",LitRev!DQ98)</f>
        <v>0.40770000000000001</v>
      </c>
      <c r="DR98" s="25">
        <f>IF(ISBLANK(LitRev!DR98),".",LitRev!DR98)</f>
        <v>0.49830000000000002</v>
      </c>
      <c r="DS98" s="25">
        <f>IF(ISBLANK(LitRev!DS98),".",LitRev!DS98)</f>
        <v>-4.6697457356106496E-2</v>
      </c>
      <c r="DT98" s="25">
        <f>IF(ISBLANK(LitRev!DT98),".",LitRev!DT98)</f>
        <v>4.6697457356106496E-2</v>
      </c>
      <c r="DU98" s="25">
        <f>IF(ISBLANK(LitRev!DU98),".",LitRev!DU98)</f>
        <v>0</v>
      </c>
      <c r="DV98" s="25">
        <f>IF(ISBLANK(LitRev!DV98),".",LitRev!DV98)</f>
        <v>0</v>
      </c>
      <c r="DW98" s="25">
        <f>IF(ISBLANK(LitRev!DW98),".",LitRev!DW98)</f>
        <v>0</v>
      </c>
      <c r="DX98" s="25">
        <f>IF(ISBLANK(LitRev!DX98),".",LitRev!DX98)</f>
        <v>0.81029763832529955</v>
      </c>
      <c r="DY98" s="25">
        <f>IF(ISBLANK(LitRev!DY98),".",LitRev!DY98)</f>
        <v>0.10465286112539939</v>
      </c>
      <c r="DZ98" s="25">
        <f>IF(ISBLANK(LitRev!DZ98),".",LitRev!DZ98)</f>
        <v>-0.48973474817905294</v>
      </c>
      <c r="EA98" s="25">
        <f>IF(ISBLANK(LitRev!EA98),".",LitRev!EA98)</f>
        <v>-0.71936141433769596</v>
      </c>
      <c r="EB98" s="25">
        <f>IF(ISBLANK(LitRev!EB98),".",LitRev!EB98)</f>
        <v>-0.66347881859112356</v>
      </c>
      <c r="EC98" s="25">
        <f>IF(ISBLANK(LitRev!EC98),".",LitRev!EC98)</f>
        <v>-0.59997586887910948</v>
      </c>
      <c r="ED98" s="25">
        <f>IF(ISBLANK(LitRev!ED98),".",LitRev!ED98)</f>
        <v>-0.55730188667263592</v>
      </c>
      <c r="EE98" s="25">
        <f>IF(ISBLANK(LitRev!EE98),".",LitRev!EE98)</f>
        <v>-0.29744781645107415</v>
      </c>
      <c r="EF98" s="25">
        <f>IF(ISBLANK(LitRev!EF98),".",LitRev!EF98)</f>
        <v>-0.74933480660176666</v>
      </c>
      <c r="EG98" s="25">
        <f>IF(ISBLANK(LitRev!EG98),".",LitRev!EG98)</f>
        <v>-1.0597372247940917</v>
      </c>
      <c r="EH98" s="25">
        <f>IF(ISBLANK(LitRev!EH98),".",LitRev!EH98)</f>
        <v>-1.0262076673461482</v>
      </c>
      <c r="EI98" s="25">
        <f>IF(ISBLANK(LitRev!EI98),".",LitRev!EI98)</f>
        <v>-1.0259536555473001</v>
      </c>
      <c r="EJ98" s="25">
        <f>IF(ISBLANK(LitRev!EJ98),".",LitRev!EJ98)</f>
        <v>1.0649999999999999</v>
      </c>
      <c r="EK98" s="25">
        <f>IF(ISBLANK(LitRev!EK98),".",LitRev!EK98)</f>
        <v>-0.35000000000000053</v>
      </c>
      <c r="EL98" s="25">
        <f>IF(ISBLANK(LitRev!EL98),".",LitRev!EL98)</f>
        <v>-0.54</v>
      </c>
      <c r="EM98" s="25">
        <f>IF(ISBLANK(LitRev!EM98),".",LitRev!EM98)</f>
        <v>-0.65000000000000036</v>
      </c>
      <c r="EN98" s="25">
        <f>IF(ISBLANK(LitRev!EN98),".",LitRev!EN98)</f>
        <v>-0.74000000000000021</v>
      </c>
      <c r="EO98" s="25">
        <f>IF(ISBLANK(LitRev!EO98),".",LitRev!EO98)</f>
        <v>-0.82000000000000028</v>
      </c>
      <c r="EP98" s="25">
        <f>IF(ISBLANK(LitRev!EP98),".",LitRev!EP98)</f>
        <v>-0.16000000000000014</v>
      </c>
      <c r="EQ98" s="25">
        <f>IF(ISBLANK(LitRev!EQ98),".",LitRev!EQ98)</f>
        <v>-0.29000000000000004</v>
      </c>
      <c r="ER98" s="25">
        <f>IF(ISBLANK(LitRev!ER98),".",LitRev!ER98)</f>
        <v>-0.41000000000000014</v>
      </c>
      <c r="ES98" s="25">
        <f>IF(ISBLANK(LitRev!ES98),".",LitRev!ES98)</f>
        <v>-0.50999999999999979</v>
      </c>
      <c r="ET98" s="25">
        <f>IF(ISBLANK(LitRev!ET98),".",LitRev!ET98)</f>
        <v>-0.60000000000000053</v>
      </c>
      <c r="EU98" s="25">
        <f>IF(ISBLANK(LitRev!EU98),".",LitRev!EU98)</f>
        <v>-0.41000000000000014</v>
      </c>
      <c r="EV98" s="25">
        <f>IF(ISBLANK(LitRev!EV98),".",LitRev!EV98)</f>
        <v>-0.61000000000000032</v>
      </c>
      <c r="EW98" s="25">
        <f>IF(ISBLANK(LitRev!EW98),".",LitRev!EW98)</f>
        <v>-0.74000000000000021</v>
      </c>
      <c r="EX98" s="25">
        <f>IF(ISBLANK(LitRev!EX98),".",LitRev!EX98)</f>
        <v>-0.83000000000000007</v>
      </c>
      <c r="EY98" s="25">
        <f>IF(ISBLANK(LitRev!EY98),".",LitRev!EY98)</f>
        <v>-0.91000000000000014</v>
      </c>
      <c r="EZ98" s="25">
        <f>IF(ISBLANK(LitRev!EZ98),".",LitRev!EZ98)</f>
        <v>-0.1800000000000006</v>
      </c>
      <c r="FA98" s="25">
        <f>IF(ISBLANK(LitRev!FA98),".",LitRev!FA98)</f>
        <v>-0.33000000000000007</v>
      </c>
      <c r="FB98" s="25">
        <f>IF(ISBLANK(LitRev!FB98),".",LitRev!FB98)</f>
        <v>-0.47000000000000064</v>
      </c>
      <c r="FC98" s="25">
        <f>IF(ISBLANK(LitRev!FC98),".",LitRev!FC98)</f>
        <v>-0.58000000000000007</v>
      </c>
      <c r="FD98" s="25">
        <f>IF(ISBLANK(LitRev!FD98),".",LitRev!FD98)</f>
        <v>-0.69000000000000039</v>
      </c>
      <c r="FE98" s="25">
        <f>IF(ISBLANK(LitRev!FE98),".",LitRev!FE98)</f>
        <v>-1.5599999999999996</v>
      </c>
      <c r="FF98" s="25">
        <f>IF(ISBLANK(LitRev!FF98),".",LitRev!FF98)</f>
        <v>-1.7399999999999993</v>
      </c>
      <c r="FG98" s="25">
        <f>IF(ISBLANK(LitRev!FG98),".",LitRev!FG98)</f>
        <v>-2.0199999999999996</v>
      </c>
      <c r="FH98" s="25">
        <f>IF(ISBLANK(LitRev!FH98),".",LitRev!FH98)</f>
        <v>-2.1599999999999993</v>
      </c>
      <c r="FI98" s="25">
        <f>IF(ISBLANK(LitRev!FI98),".",LitRev!FI98)</f>
        <v>-2.2699999999999996</v>
      </c>
      <c r="FJ98" s="25">
        <f>IF(ISBLANK(LitRev!FJ98),".",LitRev!FJ98)</f>
        <v>-1.2599999999999998</v>
      </c>
      <c r="FK98" s="25">
        <f>IF(ISBLANK(LitRev!FK98),".",LitRev!FK98)</f>
        <v>-1.5799999999999992</v>
      </c>
      <c r="FL98" s="25">
        <f>IF(ISBLANK(LitRev!FL98),".",LitRev!FL98)</f>
        <v>-1.5999999999999996</v>
      </c>
      <c r="FM98" s="25">
        <f>IF(ISBLANK(LitRev!FM98),".",LitRev!FM98)</f>
        <v>-1.75</v>
      </c>
      <c r="FN98" s="25">
        <f>IF(ISBLANK(LitRev!FN98),".",LitRev!FN98)</f>
        <v>-1.92</v>
      </c>
      <c r="FO98" s="25">
        <f>IF(ISBLANK(LitRev!FO98),".",LitRev!FO98)</f>
        <v>0.38272422181107019</v>
      </c>
      <c r="FP98" s="25">
        <f>IF(ISBLANK(LitRev!FP98),".",LitRev!FP98)</f>
        <v>0.39487419710665972</v>
      </c>
      <c r="FQ98" s="25">
        <f>IF(ISBLANK(LitRev!FQ98),".",LitRev!FQ98)</f>
        <v>-0.04</v>
      </c>
      <c r="FR98" s="25">
        <f>IF(ISBLANK(LitRev!FR98),".",LitRev!FR98)</f>
        <v>-0.17</v>
      </c>
      <c r="FS98" s="25">
        <f>IF(ISBLANK(LitRev!FS98),".",LitRev!FS98)</f>
        <v>-0.06</v>
      </c>
      <c r="FT98" s="25">
        <f>IF(ISBLANK(LitRev!FT98),".",LitRev!FT98)</f>
        <v>0.06</v>
      </c>
      <c r="FU98" s="25">
        <f>IF(ISBLANK(LitRev!FU98),".",LitRev!FU98)</f>
        <v>-1.9900000000000002</v>
      </c>
      <c r="FV98" s="25">
        <f>IF(ISBLANK(LitRev!FV98),".",LitRev!FV98)</f>
        <v>-2.0099999999999998</v>
      </c>
      <c r="FW98" s="25">
        <f>IF(ISBLANK(LitRev!FW98),".",LitRev!FW98)</f>
        <v>-2</v>
      </c>
      <c r="FX98" s="25">
        <f>IF(ISBLANK(LitRev!FX98),".",LitRev!FX98)</f>
        <v>2.1591002902084799</v>
      </c>
      <c r="FY98" s="25">
        <f>IF(ISBLANK(LitRev!FY98),".",LitRev!FY98)</f>
        <v>0.12999999999999989</v>
      </c>
      <c r="FZ98" s="25">
        <f>IF(ISBLANK(LitRev!FZ98),".",LitRev!FZ98)</f>
        <v>0.1899999999999995</v>
      </c>
      <c r="GA98" s="25">
        <f>IF(ISBLANK(LitRev!GA98),".",LitRev!GA98)</f>
        <v>0.1899999999999995</v>
      </c>
      <c r="GB98" s="25">
        <f>IF(ISBLANK(LitRev!GB98),".",LitRev!GB98)</f>
        <v>0.23666666666666636</v>
      </c>
      <c r="GC98" s="25">
        <f>IF(ISBLANK(LitRev!GC98),".",LitRev!GC98)</f>
        <v>0.23666666666666636</v>
      </c>
      <c r="GD98" s="25">
        <f>IF(ISBLANK(LitRev!GD98),".",LitRev!GD98)</f>
        <v>0.26666666666666661</v>
      </c>
      <c r="GE98" s="25">
        <f>IF(ISBLANK(LitRev!GE98),".",LitRev!GE98)</f>
        <v>1.2474000000000001</v>
      </c>
      <c r="GF98" s="25">
        <f>IF(ISBLANK(LitRev!GF98),".",LitRev!GF98)</f>
        <v>2.5116000000000001</v>
      </c>
      <c r="GG98" s="25">
        <f>IF(ISBLANK(LitRev!GG98),".",LitRev!GG98)</f>
        <v>3.8010000000000002</v>
      </c>
      <c r="GH98" s="25">
        <f>IF(ISBLANK(LitRev!GH98),".",LitRev!GH98)</f>
        <v>0.43261999999999995</v>
      </c>
      <c r="GI98" s="25">
        <f>IF(ISBLANK(LitRev!GI98),".",LitRev!GI98)</f>
        <v>0.32557999999999998</v>
      </c>
      <c r="GJ98" s="25">
        <f>IF(ISBLANK(LitRev!GJ98),".",LitRev!GJ98)</f>
        <v>-1.7840000000000002E-2</v>
      </c>
      <c r="GK98" s="25">
        <f>IF(ISBLANK(LitRev!GK98),".",LitRev!GK98)</f>
        <v>-0.28989999999999999</v>
      </c>
      <c r="GL98" s="25">
        <f>IF(ISBLANK(LitRev!GL98),".",LitRev!GL98)</f>
        <v>1.6145200000000002</v>
      </c>
      <c r="GM98" s="25">
        <f>IF(ISBLANK(LitRev!GM98),".",LitRev!GM98)</f>
        <v>1.52532</v>
      </c>
      <c r="GN98" s="25">
        <f>IF(ISBLANK(LitRev!GN98),".",LitRev!GN98)</f>
        <v>1.2086600000000001</v>
      </c>
      <c r="GO98" s="25">
        <f>IF(ISBLANK(LitRev!GO98),".",LitRev!GO98)</f>
        <v>0.94106000000000012</v>
      </c>
      <c r="GP98" s="25">
        <f>IF(ISBLANK(LitRev!GP98),".",LitRev!GP98)</f>
        <v>0.25</v>
      </c>
      <c r="GQ98" s="25">
        <f>IF(ISBLANK(LitRev!GQ98),".",LitRev!GQ98)</f>
        <v>0.22999999999999954</v>
      </c>
      <c r="GR98" s="25">
        <f>IF(ISBLANK(LitRev!GR98),".",LitRev!GR98)</f>
        <v>0.27</v>
      </c>
      <c r="GS98" s="25">
        <f>IF(ISBLANK(LitRev!GS98),".",LitRev!GS98)</f>
        <v>0.1</v>
      </c>
      <c r="GT98" s="25">
        <f>IF(ISBLANK(LitRev!GT98),".",LitRev!GT98)</f>
        <v>-0.1348</v>
      </c>
      <c r="GU98" s="25">
        <f>IF(ISBLANK(LitRev!GU98),".",LitRev!GU98)</f>
        <v>-0.30000000000000027</v>
      </c>
      <c r="GV98" s="25">
        <f>IF(ISBLANK(LitRev!GV98),".",LitRev!GV98)</f>
        <v>-0.96999999999999975</v>
      </c>
      <c r="GW98" s="25">
        <f>IF(ISBLANK(LitRev!GW98),".",LitRev!GW98)</f>
        <v>-0.27</v>
      </c>
      <c r="GX98" s="25">
        <f>IF(ISBLANK(LitRev!GX98),".",LitRev!GX98)</f>
        <v>4.0000000000000036E-2</v>
      </c>
      <c r="GY98" s="25">
        <f>IF(ISBLANK(LitRev!GY98),".",LitRev!GY98)</f>
        <v>-0.12000000000000011</v>
      </c>
      <c r="GZ98" s="25">
        <f>IF(ISBLANK(LitRev!GZ98),".",LitRev!GZ98)</f>
        <v>0.27</v>
      </c>
      <c r="HA98" s="25">
        <f>IF(ISBLANK(LitRev!HA98),".",LitRev!HA98)</f>
        <v>0.89</v>
      </c>
      <c r="HB98" s="25">
        <f>IF(ISBLANK(LitRev!HB98),".",LitRev!HB98)</f>
        <v>0.52</v>
      </c>
      <c r="HC98" s="25">
        <f>IF(ISBLANK(LitRev!HC98),".",LitRev!HC98)</f>
        <v>0.5</v>
      </c>
      <c r="HD98" s="25">
        <f>IF(ISBLANK(LitRev!HD98),".",LitRev!HD98)</f>
        <v>0.10000000000000009</v>
      </c>
      <c r="HE98" s="25">
        <f>IF(ISBLANK(LitRev!HE98),".",LitRev!HE98)</f>
        <v>-4.0000000000000036E-2</v>
      </c>
      <c r="HF98" s="25">
        <f>IF(ISBLANK(LitRev!HF98),".",LitRev!HF98)</f>
        <v>-4.9999999999999822E-2</v>
      </c>
      <c r="HG98" s="25">
        <f>IF(ISBLANK(LitRev!HG98),".",LitRev!HG98)</f>
        <v>0</v>
      </c>
      <c r="HH98" s="25">
        <f>IF(ISBLANK(LitRev!HH98),".",LitRev!HH98)</f>
        <v>7.2199999999999959E-2</v>
      </c>
      <c r="HI98" s="25">
        <f>IF(ISBLANK(LitRev!HI98),".",LitRev!HI98)</f>
        <v>3.6100000000000007E-2</v>
      </c>
      <c r="HJ98" s="25">
        <f>IF(ISBLANK(LitRev!HJ98),".",LitRev!HJ98)</f>
        <v>7.2199999999999959E-2</v>
      </c>
      <c r="HK98" s="25">
        <f>IF(ISBLANK(LitRev!HK98),".",LitRev!HK98)</f>
        <v>0.35000000000000053</v>
      </c>
      <c r="HL98" s="25">
        <f>IF(ISBLANK(LitRev!HL98),".",LitRev!HL98)</f>
        <v>1.75</v>
      </c>
      <c r="HM98" s="25">
        <f>IF(ISBLANK(LitRev!HM98),".",LitRev!HM98)</f>
        <v>1.0000000000000675E-2</v>
      </c>
      <c r="HN98" s="25">
        <f>IF(ISBLANK(LitRev!HN98),".",LitRev!HN98)</f>
        <v>1.0499999999999998</v>
      </c>
      <c r="HO98" s="25">
        <f>IF(ISBLANK(LitRev!HO98),".",LitRev!HO98)</f>
        <v>0.23000000000000043</v>
      </c>
      <c r="HP98" s="25">
        <f>IF(ISBLANK(LitRev!HP98),".",LitRev!HP98)</f>
        <v>0.55000000000000071</v>
      </c>
      <c r="HQ98" s="25">
        <f>IF(ISBLANK(LitRev!HQ98),".",LitRev!HQ98)</f>
        <v>0.13999999999999968</v>
      </c>
      <c r="HR98" s="25">
        <f>IF(ISBLANK(LitRev!HR98),".",LitRev!HR98)</f>
        <v>0.40000000000000036</v>
      </c>
      <c r="HS98" s="25">
        <f>IF(ISBLANK(LitRev!HS98),".",LitRev!HS98)</f>
        <v>1.27</v>
      </c>
      <c r="HT98" s="25">
        <f>IF(ISBLANK(LitRev!HT98),".",LitRev!HT98)</f>
        <v>-0.2799999999999998</v>
      </c>
      <c r="HU98" s="25">
        <f>IF(ISBLANK(LitRev!HU98),".",LitRev!HU98)</f>
        <v>0.4099999999999997</v>
      </c>
      <c r="HV98" s="25">
        <f>IF(ISBLANK(LitRev!HV98),".",LitRev!HV98)</f>
        <v>0.19999999999999973</v>
      </c>
      <c r="HW98" s="25">
        <f>IF(ISBLANK(LitRev!HW98),".",LitRev!HW98)</f>
        <v>0.4864</v>
      </c>
      <c r="HX98" s="25">
        <f>IF(ISBLANK(LitRev!HX98),".",LitRev!HX98)</f>
        <v>0.48374</v>
      </c>
      <c r="HY98" s="25">
        <f>IF(ISBLANK(LitRev!HY98),".",LitRev!HY98)</f>
        <v>1.4899999999999998</v>
      </c>
      <c r="HZ98" s="25">
        <f>IF(ISBLANK(LitRev!HZ98),".",LitRev!HZ98)</f>
        <v>1.3800000000000003</v>
      </c>
      <c r="IA98" s="25">
        <f>IF(ISBLANK(LitRev!IA98),".",LitRev!IA98)</f>
        <v>0.75000000000000044</v>
      </c>
      <c r="IB98" s="25">
        <f>IF(ISBLANK(LitRev!IB98),".",LitRev!IB98)</f>
        <v>2.9999999999999805E-2</v>
      </c>
      <c r="IC98" s="25">
        <f>IF(ISBLANK(LitRev!IC98),".",LitRev!IC98)</f>
        <v>-0.68000000000000016</v>
      </c>
      <c r="ID98" s="25">
        <f>IF(ISBLANK(LitRev!ID98),".",LitRev!ID98)</f>
        <v>1.9</v>
      </c>
      <c r="IE98" s="25">
        <f>IF(ISBLANK(LitRev!IE98),".",LitRev!IE98)</f>
        <v>-0.3</v>
      </c>
      <c r="IF98" s="25">
        <f>IF(ISBLANK(LitRev!IF98),".",LitRev!IF98)</f>
        <v>0.51200000000000001</v>
      </c>
      <c r="IG98" s="25">
        <f>IF(ISBLANK(LitRev!IG98),".",LitRev!IG98)</f>
        <v>0.8</v>
      </c>
      <c r="IH98" s="25">
        <f>IF(ISBLANK(LitRev!IH98),".",LitRev!IH98)</f>
        <v>1.0000000000000002</v>
      </c>
      <c r="II98" s="25">
        <f>IF(ISBLANK(LitRev!II98),".",LitRev!II98)</f>
        <v>1.02</v>
      </c>
      <c r="IJ98" s="25">
        <f>IF(ISBLANK(LitRev!IJ98),".",LitRev!IJ98)</f>
        <v>1.0399999999999996</v>
      </c>
      <c r="IK98" s="25">
        <f>IF(ISBLANK(LitRev!IK98),".",LitRev!IK98)</f>
        <v>1.0500000000000007</v>
      </c>
      <c r="IL98" s="25">
        <f>IF(ISBLANK(LitRev!IL98),".",LitRev!IL98)</f>
        <v>0.59000000000000008</v>
      </c>
      <c r="IM98" s="25">
        <f>IF(ISBLANK(LitRev!IM98),".",LitRev!IM98)</f>
        <v>0.80999999999999961</v>
      </c>
      <c r="IN98" s="25">
        <f>IF(ISBLANK(LitRev!IN98),".",LitRev!IN98)</f>
        <v>1.0200000000000005</v>
      </c>
      <c r="IO98" s="25">
        <f>IF(ISBLANK(LitRev!IO98),".",LitRev!IO98)</f>
        <v>1.2000000000000002</v>
      </c>
      <c r="IP98" s="25">
        <f>IF(ISBLANK(LitRev!IP98),".",LitRev!IP98)</f>
        <v>1.3899999999999997</v>
      </c>
      <c r="IQ98" s="25">
        <f>IF(ISBLANK(LitRev!IQ98),".",LitRev!IQ98)</f>
        <v>0.76</v>
      </c>
      <c r="IR98" s="25">
        <f>IF(ISBLANK(LitRev!IR98),".",LitRev!IR98)</f>
        <v>0.9700000000000002</v>
      </c>
      <c r="IS98" s="25">
        <f>IF(ISBLANK(LitRev!IS98),".",LitRev!IS98)</f>
        <v>1.1700000000000004</v>
      </c>
      <c r="IT98" s="25">
        <f>IF(ISBLANK(LitRev!IT98),".",LitRev!IT98)</f>
        <v>1.3600000000000003</v>
      </c>
      <c r="IU98" s="25">
        <f>IF(ISBLANK(LitRev!IU98),".",LitRev!IU98)</f>
        <v>0.58999999999999986</v>
      </c>
      <c r="IV98" s="25">
        <f>IF(ISBLANK(LitRev!IV98),".",LitRev!IV98)</f>
        <v>0.78000000000000025</v>
      </c>
      <c r="IW98" s="25">
        <f>IF(ISBLANK(LitRev!IW98),".",LitRev!IW98)</f>
        <v>0.9700000000000002</v>
      </c>
      <c r="IX98" s="25">
        <f>IF(ISBLANK(LitRev!IX98),".",LitRev!IX98)</f>
        <v>1.1700000000000004</v>
      </c>
      <c r="IY98" s="25">
        <f>IF(ISBLANK(LitRev!IY98),".",LitRev!IY98)</f>
        <v>1.3600000000000003</v>
      </c>
      <c r="IZ98" s="25">
        <f>IF(ISBLANK(LitRev!IZ98),".",LitRev!IZ98)</f>
        <v>0.33000000000000007</v>
      </c>
      <c r="JA98" s="25">
        <f>IF(ISBLANK(LitRev!JA98),".",LitRev!JA98)</f>
        <v>0.88999999999999968</v>
      </c>
      <c r="JB98" s="25">
        <f>IF(ISBLANK(LitRev!JB98),".",LitRev!JB98)</f>
        <v>0.83000000000000007</v>
      </c>
      <c r="JC98" s="25">
        <f>IF(ISBLANK(LitRev!JC98),".",LitRev!JC98)</f>
        <v>0.32999999999999985</v>
      </c>
      <c r="JD98" s="25">
        <f>IF(ISBLANK(LitRev!JD98),".",LitRev!JD98)</f>
        <v>1.98</v>
      </c>
      <c r="JE98" s="25">
        <f>IF(ISBLANK(LitRev!JE98),".",LitRev!JE98)</f>
        <v>1.66</v>
      </c>
      <c r="JF98" s="25">
        <f>IF(ISBLANK(LitRev!JF98),".",LitRev!JF98)</f>
        <v>1.2399999999999998</v>
      </c>
      <c r="JG98" s="25">
        <f>IF(ISBLANK(LitRev!JG98),".",LitRev!JG98)</f>
        <v>1.1700000000000004</v>
      </c>
      <c r="JH98" s="25">
        <f>IF(ISBLANK(LitRev!JH98),".",LitRev!JH98)</f>
        <v>1.3600000000000003</v>
      </c>
      <c r="JI98" s="25">
        <f>IF(ISBLANK(LitRev!JI98),".",LitRev!JI98)</f>
        <v>1.3900000000000001</v>
      </c>
      <c r="JJ98" s="25">
        <f>IF(ISBLANK(LitRev!JJ98),".",LitRev!JJ98)</f>
        <v>1.0499999999999998</v>
      </c>
      <c r="JK98" s="25">
        <f>IF(ISBLANK(LitRev!JK98),".",LitRev!JK98)</f>
        <v>1.0700000000000003</v>
      </c>
      <c r="JL98" s="25">
        <f>IF(ISBLANK(LitRev!JL98),".",LitRev!JL98)</f>
        <v>1.0699999999999994</v>
      </c>
      <c r="JM98" s="25">
        <f>IF(ISBLANK(LitRev!JM98),".",LitRev!JM98)</f>
        <v>1.08</v>
      </c>
      <c r="JN98" s="25">
        <f>IF(ISBLANK(LitRev!JN98),".",LitRev!JN98)</f>
        <v>0.87999999999999989</v>
      </c>
      <c r="JO98" s="25">
        <f>IF(ISBLANK(LitRev!JO98),".",LitRev!JO98)</f>
        <v>0.35000000000000009</v>
      </c>
      <c r="JP98" s="25">
        <f>IF(ISBLANK(LitRev!JP98),".",LitRev!JP98)</f>
        <v>1.44</v>
      </c>
      <c r="JQ98" s="25">
        <f>IF(ISBLANK(LitRev!JQ98),".",LitRev!JQ98)</f>
        <v>0.89999999999999991</v>
      </c>
      <c r="JR98" s="25">
        <f>IF(ISBLANK(LitRev!JR98),".",LitRev!JR98)</f>
        <v>0.26999999999999957</v>
      </c>
      <c r="JS98" s="25">
        <f>IF(ISBLANK(LitRev!JS98),".",LitRev!JS98)</f>
        <v>0.55999999999999983</v>
      </c>
      <c r="JT98" s="25">
        <f>IF(ISBLANK(LitRev!JT98),".",LitRev!JT98)</f>
        <v>0.8899999999999999</v>
      </c>
      <c r="JU98" s="25">
        <f>IF(ISBLANK(LitRev!JU98),".",LitRev!JU98)</f>
        <v>0.92999999999999972</v>
      </c>
      <c r="JV98" s="25">
        <f>IF(ISBLANK(LitRev!JV98),".",LitRev!JV98)</f>
        <v>0.9399999999999995</v>
      </c>
      <c r="JW98" s="25">
        <f>IF(ISBLANK(LitRev!JW98),".",LitRev!JW98)</f>
        <v>0.95999999999999952</v>
      </c>
      <c r="JX98" s="25">
        <f>IF(ISBLANK(LitRev!JX98),".",LitRev!JX98)</f>
        <v>0.58999999999999986</v>
      </c>
      <c r="JY98" s="25">
        <f>IF(ISBLANK(LitRev!JY98),".",LitRev!JY98)</f>
        <v>0.28000000000000003</v>
      </c>
      <c r="JZ98" s="25">
        <f>IF(ISBLANK(LitRev!JZ98),".",LitRev!JZ98)</f>
        <v>0.81999999999999984</v>
      </c>
      <c r="KA98" s="25">
        <f>IF(ISBLANK(LitRev!KA98),".",LitRev!KA98)</f>
        <v>0.59000000000000008</v>
      </c>
      <c r="KB98" s="25">
        <f>IF(ISBLANK(LitRev!KB98),".",LitRev!KB98)</f>
        <v>0.12999999999999989</v>
      </c>
      <c r="KC98" s="25">
        <f>IF(ISBLANK(LitRev!KC98),".",LitRev!KC98)</f>
        <v>0.89000000000000012</v>
      </c>
      <c r="KD98" s="25">
        <f>IF(ISBLANK(LitRev!KD98),".",LitRev!KD98)</f>
        <v>0.95000000000000018</v>
      </c>
      <c r="KE98" s="25">
        <f>IF(ISBLANK(LitRev!KE98),".",LitRev!KE98)</f>
        <v>0.9700000000000002</v>
      </c>
      <c r="KF98" s="25">
        <f>IF(ISBLANK(LitRev!KF98),".",LitRev!KF98)</f>
        <v>0.98999999999999932</v>
      </c>
      <c r="KG98" s="25">
        <f>IF(ISBLANK(LitRev!KG98),".",LitRev!KG98)</f>
        <v>0.99000000000000021</v>
      </c>
      <c r="KH98" s="25">
        <f>IF(ISBLANK(LitRev!KH98),".",LitRev!KH98)</f>
        <v>0.91999999999999993</v>
      </c>
      <c r="KI98" s="25">
        <f>IF(ISBLANK(LitRev!KI98),".",LitRev!KI98)</f>
        <v>0.31000000000000005</v>
      </c>
      <c r="KJ98" s="25">
        <f>IF(ISBLANK(LitRev!KJ98),".",LitRev!KJ98)</f>
        <v>0.6399999999999999</v>
      </c>
      <c r="KK98" s="25">
        <f>IF(ISBLANK(LitRev!KK98),".",LitRev!KK98)</f>
        <v>0</v>
      </c>
      <c r="KL98" s="25">
        <f>IF(ISBLANK(LitRev!KL98),".",LitRev!KL98)</f>
        <v>0.51000000000000023</v>
      </c>
      <c r="KM98" s="25">
        <f>IF(ISBLANK(LitRev!KM98),".",LitRev!KM98)</f>
        <v>0.70000000000000018</v>
      </c>
      <c r="KN98" s="25">
        <f>IF(ISBLANK(LitRev!KN98),".",LitRev!KN98)</f>
        <v>0.87000000000000055</v>
      </c>
      <c r="KO98" s="25">
        <f>IF(ISBLANK(LitRev!KO98),".",LitRev!KO98)</f>
        <v>1.04</v>
      </c>
      <c r="KP98" s="25">
        <f>IF(ISBLANK(LitRev!KP98),".",LitRev!KP98)</f>
        <v>1.1900000000000004</v>
      </c>
      <c r="KQ98" s="25">
        <f>IF(ISBLANK(LitRev!KQ98),".",LitRev!KQ98)</f>
        <v>0.17999999999999994</v>
      </c>
      <c r="KR98" s="25">
        <f>IF(ISBLANK(LitRev!KR98),".",LitRev!KR98)</f>
        <v>0.6399999999999999</v>
      </c>
      <c r="KS98" s="25">
        <f>IF(ISBLANK(LitRev!KS98),".",LitRev!KS98)</f>
        <v>0.83000000000000007</v>
      </c>
      <c r="KT98" s="25">
        <f>IF(ISBLANK(LitRev!KT98),".",LitRev!KT98)</f>
        <v>0.99000000000000021</v>
      </c>
      <c r="KU98" s="25">
        <f>IF(ISBLANK(LitRev!KU98),".",LitRev!KU98)</f>
        <v>1.1599999999999997</v>
      </c>
      <c r="KV98" s="25">
        <f>IF(ISBLANK(LitRev!KV98),".",LitRev!KV98)</f>
        <v>0.51</v>
      </c>
      <c r="KW98" s="25">
        <f>IF(ISBLANK(LitRev!KW98),".",LitRev!KW98)</f>
        <v>0.66999999999999993</v>
      </c>
      <c r="KX98" s="25">
        <f>IF(ISBLANK(LitRev!KX98),".",LitRev!KX98)</f>
        <v>0.83000000000000007</v>
      </c>
      <c r="KY98" s="25">
        <f>IF(ISBLANK(LitRev!KY98),".",LitRev!KY98)</f>
        <v>0.99000000000000021</v>
      </c>
      <c r="KZ98" s="25">
        <f>IF(ISBLANK(LitRev!KZ98),".",LitRev!KZ98)</f>
        <v>1.1599999999999997</v>
      </c>
      <c r="LA98" s="25">
        <f>IF(ISBLANK(LitRev!LA98),".",LitRev!LA98)</f>
        <v>4.9999999999999822E-2</v>
      </c>
      <c r="LB98" s="25">
        <f>IF(ISBLANK(LitRev!LB98),".",LitRev!LB98)</f>
        <v>0.70000000000000018</v>
      </c>
      <c r="LC98" s="25">
        <f>IF(ISBLANK(LitRev!LC98),".",LitRev!LC98)</f>
        <v>0.99000000000000021</v>
      </c>
      <c r="LD98" s="25">
        <f>IF(ISBLANK(LitRev!LD98),".",LitRev!LD98)</f>
        <v>1.1599999999999997</v>
      </c>
      <c r="LE98" s="25">
        <f>IF(ISBLANK(LitRev!LE98),".",LitRev!LE98)</f>
        <v>0.2200000000000002</v>
      </c>
      <c r="LF98" s="25">
        <f>IF(ISBLANK(LitRev!LF98),".",LitRev!LF98)</f>
        <v>0.81999999999999984</v>
      </c>
      <c r="LG98" s="25">
        <f>IF(ISBLANK(LitRev!LG98),".",LitRev!LG98)</f>
        <v>0.62999999999999989</v>
      </c>
      <c r="LH98" s="25">
        <f>IF(ISBLANK(LitRev!LH98),".",LitRev!LH98)</f>
        <v>1.4499999999999997</v>
      </c>
      <c r="LI98" s="25">
        <f>IF(ISBLANK(LitRev!LI98),".",LitRev!LI98)</f>
        <v>4.0000000000000001E-3</v>
      </c>
      <c r="LJ98" s="25">
        <f>IF(ISBLANK(LitRev!LJ98),".",LitRev!LJ98)</f>
        <v>4.403E-2</v>
      </c>
      <c r="LK98" s="25">
        <f>IF(ISBLANK(LitRev!LK98),".",LitRev!LK98)</f>
        <v>1.3090999999999999</v>
      </c>
      <c r="LL98" s="25">
        <f>IF(ISBLANK(LitRev!LL98),".",LitRev!LL98)</f>
        <v>-0.22999999999999954</v>
      </c>
      <c r="LM98" s="25">
        <f>IF(ISBLANK(LitRev!LM98),".",LitRev!LM98)</f>
        <v>-0.82000000000000028</v>
      </c>
      <c r="LN98" s="25">
        <f>IF(ISBLANK(LitRev!LN98),".",LitRev!LN98)</f>
        <v>-0.52999999999999936</v>
      </c>
      <c r="LO98" s="25">
        <f>IF(ISBLANK(LitRev!LO98),".",LitRev!LO98)</f>
        <v>-0.54000000000000092</v>
      </c>
      <c r="LP98" s="25">
        <f>IF(ISBLANK(LitRev!LP98),".",LitRev!LP98)</f>
        <v>-0.42999999999999972</v>
      </c>
      <c r="LQ98" s="25">
        <f>IF(ISBLANK(LitRev!LQ98),".",LitRev!LQ98)</f>
        <v>-0.64000000000000057</v>
      </c>
      <c r="LR98" s="25">
        <f>IF(ISBLANK(LitRev!LR98),".",LitRev!LR98)</f>
        <v>-0.47999999999999865</v>
      </c>
      <c r="LS98" s="25">
        <f>IF(ISBLANK(LitRev!LS98),".",LitRev!LS98)</f>
        <v>-0.37000000000000099</v>
      </c>
      <c r="LT98" s="25">
        <f>IF(ISBLANK(LitRev!LT98),".",LitRev!LT98)</f>
        <v>-0.30999999999999961</v>
      </c>
      <c r="LU98" s="25">
        <f>IF(ISBLANK(LitRev!LU98),".",LitRev!LU98)</f>
        <v>-4.4589231169787844</v>
      </c>
      <c r="LV98" s="25">
        <f>IF(ISBLANK(LitRev!LV98),".",LitRev!LV98)</f>
        <v>-0.22988067795749156</v>
      </c>
      <c r="LW98" s="25">
        <f>IF(ISBLANK(LitRev!LW98),".",LitRev!LW98)</f>
        <v>-0.75543108977412032</v>
      </c>
      <c r="LX98" s="25">
        <f>IF(ISBLANK(LitRev!LX98),".",LitRev!LX98)</f>
        <v>-0.46534961548963949</v>
      </c>
      <c r="LY98" s="25">
        <f>IF(ISBLANK(LitRev!LY98),".",LitRev!LY98)</f>
        <v>-0.4755100874435616</v>
      </c>
      <c r="LZ98" s="25">
        <f>IF(ISBLANK(LitRev!LZ98),".",LitRev!LZ98)</f>
        <v>-0.36552297854235327</v>
      </c>
      <c r="MA98" s="25">
        <f>IF(ISBLANK(LitRev!MA98),".",LitRev!MA98)</f>
        <v>-0.57533672439084871</v>
      </c>
      <c r="MB98" s="25">
        <f>IF(ISBLANK(LitRev!MB98),".",LitRev!MB98)</f>
        <v>-0.41556330291542043</v>
      </c>
      <c r="MC98" s="25">
        <f>IF(ISBLANK(LitRev!MC98),".",LitRev!MC98)</f>
        <v>-0.30532218221536311</v>
      </c>
      <c r="MD98" s="25">
        <f>IF(ISBLANK(LitRev!MD98),".",LitRev!MD98)</f>
        <v>-0.24537539768722372</v>
      </c>
      <c r="ME98" s="25">
        <f>IF(ISBLANK(LitRev!ME98),".",LitRev!ME98)</f>
        <v>2.1891520000000001E-2</v>
      </c>
      <c r="MF98" s="25">
        <f>IF(ISBLANK(LitRev!MF98),".",LitRev!MF98)</f>
        <v>-1.866E-2</v>
      </c>
      <c r="MG98" s="25">
        <f>IF(ISBLANK(LitRev!MG98),".",LitRev!MG98)</f>
        <v>-3.0239999999999996E-2</v>
      </c>
      <c r="MH98" s="25">
        <f>IF(ISBLANK(LitRev!MH98),".",LitRev!MH98)</f>
        <v>-1.1178399999999999</v>
      </c>
      <c r="MI98" s="25">
        <f>IF(ISBLANK(LitRev!MI98),".",LitRev!MI98)</f>
        <v>0.40390924158427161</v>
      </c>
      <c r="MJ98" s="25">
        <f>IF(ISBLANK(LitRev!MJ98),".",LitRev!MJ98)</f>
        <v>0.38788109707695922</v>
      </c>
      <c r="MK98" s="25">
        <f>IF(ISBLANK(LitRev!MK98),".",LitRev!MK98)</f>
        <v>0.87850234643399183</v>
      </c>
      <c r="ML98" s="25">
        <f>IF(ISBLANK(LitRev!ML98),".",LitRev!ML98)</f>
        <v>0.50696182837692805</v>
      </c>
      <c r="MM98" s="25">
        <f>IF(ISBLANK(LitRev!MM98),".",LitRev!MM98)</f>
        <v>-0.20999999999999996</v>
      </c>
      <c r="MN98" s="25">
        <f>IF(ISBLANK(LitRev!MN98),".",LitRev!MN98)</f>
        <v>-0.24999999999999956</v>
      </c>
      <c r="MO98" s="25">
        <f>IF(ISBLANK(LitRev!MO98),".",LitRev!MO98)</f>
        <v>-0.24000000000000021</v>
      </c>
      <c r="MP98" s="25">
        <f>IF(ISBLANK(LitRev!MP98),".",LitRev!MP98)</f>
        <v>-0.24000000000000021</v>
      </c>
      <c r="MQ98" s="25">
        <f>IF(ISBLANK(LitRev!MQ98),".",LitRev!MQ98)</f>
        <v>-0.30000000000000027</v>
      </c>
      <c r="MR98" s="25">
        <f>IF(ISBLANK(LitRev!MR98),".",LitRev!MR98)</f>
        <v>-0.27</v>
      </c>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row>
    <row r="99" spans="1:483" x14ac:dyDescent="0.25">
      <c r="A99" s="64" t="s">
        <v>1107</v>
      </c>
      <c r="B99" t="s">
        <v>1932</v>
      </c>
      <c r="C99" s="25">
        <f>IF(ISBLANK(LitRev!C99),".",LitRev!C99)</f>
        <v>0.19999999999999998</v>
      </c>
      <c r="D99" s="25">
        <f>IF(ISBLANK(LitRev!D99),".",LitRev!D99)</f>
        <v>0.24</v>
      </c>
      <c r="E99" s="25">
        <f>IF(ISBLANK(LitRev!E99),".",LitRev!E99)</f>
        <v>0.19237749546279501</v>
      </c>
      <c r="F99" s="25">
        <f>IF(ISBLANK(LitRev!F99),".",LitRev!F99)</f>
        <v>0.12359550561797755</v>
      </c>
      <c r="G99" s="25">
        <f>IF(ISBLANK(LitRev!G99),".",LitRev!G99)</f>
        <v>8.2352941176470573E-2</v>
      </c>
      <c r="H99" s="25">
        <f>IF(ISBLANK(LitRev!H99),".",LitRev!H99)</f>
        <v>6.0165975103734441E-2</v>
      </c>
      <c r="I99" s="25">
        <f>IF(ISBLANK(LitRev!I99),".",LitRev!I99)</f>
        <v>0.31034482758620691</v>
      </c>
      <c r="J99" s="25">
        <f>IF(ISBLANK(LitRev!J99),".",LitRev!J99)</f>
        <v>0.19850187265917613</v>
      </c>
      <c r="K99" s="25">
        <f>IF(ISBLANK(LitRev!K99),".",LitRev!K99)</f>
        <v>0.13333333333333347</v>
      </c>
      <c r="L99" s="25">
        <f>IF(ISBLANK(LitRev!L99),".",LitRev!L99)</f>
        <v>9.5435684647302885E-2</v>
      </c>
      <c r="M99" s="25">
        <f>IF(ISBLANK(LitRev!M99),".",LitRev!M99)</f>
        <v>0.22193877551020411</v>
      </c>
      <c r="N99" s="25">
        <f>IF(ISBLANK(LitRev!N99),".",LitRev!N99)</f>
        <v>0.24338624338624348</v>
      </c>
      <c r="O99" s="25">
        <f>IF(ISBLANK(LitRev!O99),".",LitRev!O99)</f>
        <v>0.25956284153005471</v>
      </c>
      <c r="P99" s="25">
        <f>IF(ISBLANK(LitRev!P99),".",LitRev!P99)</f>
        <v>0.27683615819209029</v>
      </c>
      <c r="Q99" s="25">
        <f>IF(ISBLANK(LitRev!Q99),".",LitRev!Q99)</f>
        <v>0.48724489795918374</v>
      </c>
      <c r="R99" s="25">
        <f>IF(ISBLANK(LitRev!R99),".",LitRev!R99)</f>
        <v>0.51587301587301604</v>
      </c>
      <c r="S99" s="25">
        <f>IF(ISBLANK(LitRev!S99),".",LitRev!S99)</f>
        <v>0.53825136612021851</v>
      </c>
      <c r="T99" s="25">
        <f>IF(ISBLANK(LitRev!T99),".",LitRev!T99)</f>
        <v>0.56214689265536733</v>
      </c>
      <c r="U99" s="25">
        <f>IF(ISBLANK(LitRev!U99),".",LitRev!U99)</f>
        <v>0.27181208053691275</v>
      </c>
      <c r="V99" s="25">
        <f>IF(ISBLANK(LitRev!V99),".",LitRev!V99)</f>
        <v>0.26845637583892612</v>
      </c>
      <c r="W99" s="25">
        <f>IF(ISBLANK(LitRev!W99),".",LitRev!W99)</f>
        <v>0.1946308724832215</v>
      </c>
      <c r="X99" s="25">
        <f>IF(ISBLANK(LitRev!X99),".",LitRev!X99)</f>
        <v>0.19127516778523485</v>
      </c>
      <c r="Y99" s="25">
        <f>IF(ISBLANK(LitRev!Y99),".",LitRev!Y99)</f>
        <v>0.27181208053691275</v>
      </c>
      <c r="Z99" s="25">
        <f>IF(ISBLANK(LitRev!Z99),".",LitRev!Z99)</f>
        <v>0.1519756838905775</v>
      </c>
      <c r="AA99" s="25">
        <f>IF(ISBLANK(LitRev!AA99),".",LitRev!AA99)</f>
        <v>0.1367781155015198</v>
      </c>
      <c r="AB99" s="25">
        <f>IF(ISBLANK(LitRev!AB99),".",LitRev!AB99)</f>
        <v>0.1276595744680851</v>
      </c>
      <c r="AC99" s="25">
        <f>IF(ISBLANK(LitRev!AC99),".",LitRev!AC99)</f>
        <v>0.10334346504559266</v>
      </c>
      <c r="AD99" s="25">
        <f>IF(ISBLANK(LitRev!AD99),".",LitRev!AD99)</f>
        <v>0.1519756838905775</v>
      </c>
      <c r="AE99" s="25">
        <f>IF(ISBLANK(LitRev!AE99),".",LitRev!AE99)</f>
        <v>0.16822429906542058</v>
      </c>
      <c r="AF99" s="25">
        <f>IF(ISBLANK(LitRev!AF99),".",LitRev!AF99)</f>
        <v>0.14018691588785051</v>
      </c>
      <c r="AG99" s="25">
        <f>IF(ISBLANK(LitRev!AG99),".",LitRev!AG99)</f>
        <v>0.12149532710280378</v>
      </c>
      <c r="AH99" s="25">
        <f>IF(ISBLANK(LitRev!AH99),".",LitRev!AH99)</f>
        <v>3.738317757009349E-2</v>
      </c>
      <c r="AI99" s="25">
        <f>IF(ISBLANK(LitRev!AI99),".",LitRev!AI99)</f>
        <v>0.16510903426791285</v>
      </c>
      <c r="AJ99" s="25">
        <f>IF(ISBLANK(LitRev!AJ99),".",LitRev!AJ99)</f>
        <v>-2.0000000000000018E-2</v>
      </c>
      <c r="AK99" s="25">
        <f>IF(ISBLANK(LitRev!AK99),".",LitRev!AK99)</f>
        <v>-2.960526315789469E-2</v>
      </c>
      <c r="AL99" s="25">
        <f>IF(ISBLANK(LitRev!AL99),".",LitRev!AL99)</f>
        <v>-7.1428571428571494E-2</v>
      </c>
      <c r="AM99" s="25">
        <f>IF(ISBLANK(LitRev!AM99),".",LitRev!AM99)</f>
        <v>-4.433497536945806E-2</v>
      </c>
      <c r="AN99" s="25">
        <f>IF(ISBLANK(LitRev!AN99),".",LitRev!AN99)</f>
        <v>0</v>
      </c>
      <c r="AO99" s="25">
        <f>IF(ISBLANK(LitRev!AO99),".",LitRev!AO99)</f>
        <v>0.3439226519337017</v>
      </c>
      <c r="AP99" s="25">
        <f>IF(ISBLANK(LitRev!AP99),".",LitRev!AP99)</f>
        <v>8.0110497237569064E-2</v>
      </c>
      <c r="AQ99" s="25">
        <f>IF(ISBLANK(LitRev!AQ99),".",LitRev!AQ99)</f>
        <v>-0.19630010277492294</v>
      </c>
      <c r="AR99" s="25">
        <f>IF(ISBLANK(LitRev!AR99),".",LitRev!AR99)</f>
        <v>-4.185022026431718E-2</v>
      </c>
      <c r="AS99" s="25">
        <f>IF(ISBLANK(LitRev!AS99),".",LitRev!AS99)</f>
        <v>-5.1612903225806445E-2</v>
      </c>
      <c r="AT99" s="25">
        <f>IF(ISBLANK(LitRev!AT99),".",LitRev!AT99)</f>
        <v>-5.6034482758620698E-2</v>
      </c>
      <c r="AU99" s="25">
        <f>IF(ISBLANK(LitRev!AU99),".",LitRev!AU99)</f>
        <v>-5.7569296375266525E-2</v>
      </c>
      <c r="AV99" s="25">
        <f>IF(ISBLANK(LitRev!AV99),".",LitRev!AV99)</f>
        <v>-5.2742616033755269E-2</v>
      </c>
      <c r="AW99" s="25">
        <f>IF(ISBLANK(LitRev!AW99),".",LitRev!AW99)</f>
        <v>-5.4054054054054057E-2</v>
      </c>
      <c r="AX99" s="25">
        <f>IF(ISBLANK(LitRev!AX99),".",LitRev!AX99)</f>
        <v>-5.5785123966942157E-2</v>
      </c>
      <c r="AY99" s="25">
        <f>IF(ISBLANK(LitRev!AY99),".",LitRev!AY99)</f>
        <v>8.4057971014492749E-2</v>
      </c>
      <c r="AZ99" s="25">
        <f>IF(ISBLANK(LitRev!AZ99),".",LitRev!AZ99)</f>
        <v>8.1325301204819289E-2</v>
      </c>
      <c r="BA99" s="25">
        <f>IF(ISBLANK(LitRev!BA99),".",LitRev!BA99)</f>
        <v>0.23639999999999989</v>
      </c>
      <c r="BB99" s="25">
        <f>IF(ISBLANK(LitRev!BB99),".",LitRev!BB99)</f>
        <v>0.22970000000000002</v>
      </c>
      <c r="BC99" s="25">
        <f>IF(ISBLANK(LitRev!BC99),".",LitRev!BC99)</f>
        <v>0.85409999999999986</v>
      </c>
      <c r="BD99" s="25">
        <f>IF(ISBLANK(LitRev!BD99),".",LitRev!BD99)</f>
        <v>0.4871999999999998</v>
      </c>
      <c r="BE99" s="25">
        <f>IF(ISBLANK(LitRev!BE99),".",LitRev!BE99)</f>
        <v>0.3</v>
      </c>
      <c r="BF99" s="25">
        <f>IF(ISBLANK(LitRev!BF99),".",LitRev!BF99)</f>
        <v>0.4</v>
      </c>
      <c r="BG99" s="25">
        <f>IF(ISBLANK(LitRev!BG99),".",LitRev!BG99)</f>
        <v>0.33</v>
      </c>
      <c r="BH99" s="25">
        <f>IF(ISBLANK(LitRev!BH99),".",LitRev!BH99)</f>
        <v>0.06</v>
      </c>
      <c r="BI99" s="25">
        <f>IF(ISBLANK(LitRev!BI99),".",LitRev!BI99)</f>
        <v>0.17</v>
      </c>
      <c r="BJ99" s="25">
        <f>IF(ISBLANK(LitRev!BJ99),".",LitRev!BJ99)</f>
        <v>0.24064625850340146</v>
      </c>
      <c r="BK99" s="25">
        <f>IF(ISBLANK(LitRev!BK99),".",LitRev!BK99)</f>
        <v>-5.6122448979591788E-2</v>
      </c>
      <c r="BL99" s="25">
        <f>IF(ISBLANK(LitRev!BL99),".",LitRev!BL99)</f>
        <v>0.23499999999999999</v>
      </c>
      <c r="BM99" s="25">
        <f>IF(ISBLANK(LitRev!BM99),".",LitRev!BM99)</f>
        <v>0.36799999999999999</v>
      </c>
      <c r="BN99" s="25">
        <f>IF(ISBLANK(LitRev!BN99),".",LitRev!BN99)</f>
        <v>0.371</v>
      </c>
      <c r="BO99" s="25">
        <f>IF(ISBLANK(LitRev!BO99),".",LitRev!BO99)</f>
        <v>0.35399999999999998</v>
      </c>
      <c r="BP99" s="25">
        <f>IF(ISBLANK(LitRev!BP99),".",LitRev!BP99)</f>
        <v>0.42299999999999999</v>
      </c>
      <c r="BQ99" s="25">
        <f>IF(ISBLANK(LitRev!BQ99),".",LitRev!BQ99)</f>
        <v>0.52400000000000002</v>
      </c>
      <c r="BR99" s="25">
        <f>IF(ISBLANK(LitRev!BR99),".",LitRev!BR99)</f>
        <v>0.10100000000000003</v>
      </c>
      <c r="BS99" s="25">
        <f>IF(ISBLANK(LitRev!BS99),".",LitRev!BS99)</f>
        <v>-7.4404761904761904E-2</v>
      </c>
      <c r="BT99" s="25">
        <f>IF(ISBLANK(LitRev!BT99),".",LitRev!BT99)</f>
        <v>0.29918032786885246</v>
      </c>
      <c r="BU99" s="25">
        <f>IF(ISBLANK(LitRev!BU99),".",LitRev!BU99)</f>
        <v>0.53278688524590179</v>
      </c>
      <c r="BV99" s="25">
        <f>IF(ISBLANK(LitRev!BV99),".",LitRev!BV99)</f>
        <v>0.52049180327868849</v>
      </c>
      <c r="BW99" s="25">
        <f>IF(ISBLANK(LitRev!BW99),".",LitRev!BW99)</f>
        <v>0.77049180327868871</v>
      </c>
      <c r="BX99" s="25">
        <f>IF(ISBLANK(LitRev!BX99),".",LitRev!BX99)</f>
        <v>0.79508196721311475</v>
      </c>
      <c r="BY99" s="25">
        <f>IF(ISBLANK(LitRev!BY99),".",LitRev!BY99)</f>
        <v>0.8688524590163933</v>
      </c>
      <c r="BZ99" s="25">
        <f>IF(ISBLANK(LitRev!BZ99),".",LitRev!BZ99)</f>
        <v>-5.4999999999999993E-2</v>
      </c>
      <c r="CA99" s="25">
        <f>IF(ISBLANK(LitRev!CA99),".",LitRev!CA99)</f>
        <v>2.8799999999999999E-2</v>
      </c>
      <c r="CB99" s="25">
        <f>IF(ISBLANK(LitRev!CB99),".",LitRev!CB99)</f>
        <v>-4.3166953528399374E-2</v>
      </c>
      <c r="CC99" s="25">
        <f>IF(ISBLANK(LitRev!CC99),".",LitRev!CC99)</f>
        <v>-2.4234079173838362E-2</v>
      </c>
      <c r="CD99" s="25">
        <f>IF(ISBLANK(LitRev!CD99),".",LitRev!CD99)</f>
        <v>0.10320137693631663</v>
      </c>
      <c r="CE99" s="25">
        <f>IF(ISBLANK(LitRev!CE99),".",LitRev!CE99)</f>
        <v>0.23325301204819263</v>
      </c>
      <c r="CF99" s="25">
        <f>IF(ISBLANK(LitRev!CF99),".",LitRev!CF99)</f>
        <v>4.8099999999999997E-2</v>
      </c>
      <c r="CG99" s="25">
        <f>IF(ISBLANK(LitRev!CG99),".",LitRev!CG99)</f>
        <v>4.0599999999999997E-2</v>
      </c>
      <c r="CH99" s="25">
        <f>IF(ISBLANK(LitRev!CH99),".",LitRev!CH99)</f>
        <v>3.2300000000000002E-2</v>
      </c>
      <c r="CI99" s="25">
        <f>IF(ISBLANK(LitRev!CI99),".",LitRev!CI99)</f>
        <v>4.6800000000000001E-2</v>
      </c>
      <c r="CJ99" s="25">
        <f>IF(ISBLANK(LitRev!CJ99),".",LitRev!CJ99)</f>
        <v>3.9399999999999998E-2</v>
      </c>
      <c r="CK99" s="25">
        <f>IF(ISBLANK(LitRev!CK99),".",LitRev!CK99)</f>
        <v>3.1199999999999999E-2</v>
      </c>
      <c r="CL99" s="25">
        <f>IF(ISBLANK(LitRev!CL99),".",LitRev!CL99)</f>
        <v>0.20710000000000001</v>
      </c>
      <c r="CM99" s="25">
        <f>IF(ISBLANK(LitRev!CM99),".",LitRev!CM99)</f>
        <v>0.17080000000000001</v>
      </c>
      <c r="CN99" s="25">
        <f>IF(ISBLANK(LitRev!CN99),".",LitRev!CN99)</f>
        <v>6.6299999999999998E-2</v>
      </c>
      <c r="CO99" s="25">
        <f>IF(ISBLANK(LitRev!CO99),".",LitRev!CO99)</f>
        <v>2.1621621621621619E-2</v>
      </c>
      <c r="CP99" s="25">
        <f>IF(ISBLANK(LitRev!CP99),".",LitRev!CP99)</f>
        <v>-2.1367521367521292E-2</v>
      </c>
      <c r="CQ99" s="25">
        <f>IF(ISBLANK(LitRev!CQ99),".",LitRev!CQ99)</f>
        <v>0.39756916679993604</v>
      </c>
      <c r="CR99" s="25">
        <f>IF(ISBLANK(LitRev!CR99),".",LitRev!CR99)</f>
        <v>7.1965456580841192E-2</v>
      </c>
      <c r="CS99" s="25">
        <f>IF(ISBLANK(LitRev!CS99),".",LitRev!CS99)</f>
        <v>7.9881656804733803E-2</v>
      </c>
      <c r="CT99" s="25">
        <f>IF(ISBLANK(LitRev!CT99),".",LitRev!CT99)</f>
        <v>7.0000000000000001E-3</v>
      </c>
      <c r="CU99" s="25">
        <f>IF(ISBLANK(LitRev!CU99),".",LitRev!CU99)</f>
        <v>0.45200000000000001</v>
      </c>
      <c r="CV99" s="25">
        <f>IF(ISBLANK(LitRev!CV99),".",LitRev!CV99)</f>
        <v>1.4E-2</v>
      </c>
      <c r="CW99" s="25">
        <f>IF(ISBLANK(LitRev!CW99),".",LitRev!CW99)</f>
        <v>0.128</v>
      </c>
      <c r="CX99" s="25">
        <f>IF(ISBLANK(LitRev!CX99),".",LitRev!CX99)</f>
        <v>0.15</v>
      </c>
      <c r="CY99" s="25">
        <f>IF(ISBLANK(LitRev!CY99),".",LitRev!CY99)</f>
        <v>0.45200000000000001</v>
      </c>
      <c r="CZ99" s="25">
        <f>IF(ISBLANK(LitRev!CZ99),".",LitRev!CZ99)</f>
        <v>0.15</v>
      </c>
      <c r="DA99" s="25">
        <f>IF(ISBLANK(LitRev!DA99),".",LitRev!DA99)</f>
        <v>0.13900000000000001</v>
      </c>
      <c r="DB99" s="25">
        <f>IF(ISBLANK(LitRev!DB99),".",LitRev!DB99)</f>
        <v>1E-3</v>
      </c>
      <c r="DC99" s="25">
        <f>IF(ISBLANK(LitRev!DC99),".",LitRev!DC99)</f>
        <v>0.39500000000000002</v>
      </c>
      <c r="DD99" s="25">
        <f>IF(ISBLANK(LitRev!DD99),".",LitRev!DD99)</f>
        <v>0.39300000000000002</v>
      </c>
      <c r="DE99" s="25">
        <f>IF(ISBLANK(LitRev!DE99),".",LitRev!DE99)</f>
        <v>0</v>
      </c>
      <c r="DF99" s="25">
        <f>IF(ISBLANK(LitRev!DF99),".",LitRev!DF99)</f>
        <v>-2.1186440677965651E-3</v>
      </c>
      <c r="DG99" s="25">
        <f>IF(ISBLANK(LitRev!DG99),".",LitRev!DG99)</f>
        <v>3.3898305084745797E-2</v>
      </c>
      <c r="DH99" s="25">
        <f>IF(ISBLANK(LitRev!DH99),".",LitRev!DH99)</f>
        <v>0.12923728813559329</v>
      </c>
      <c r="DI99" s="25">
        <f>IF(ISBLANK(LitRev!DI99),".",LitRev!DI99)</f>
        <v>0.13163481953290873</v>
      </c>
      <c r="DJ99" s="25">
        <f>IF(ISBLANK(LitRev!DJ99),".",LitRev!DJ99)</f>
        <v>-7.0000000000000007E-2</v>
      </c>
      <c r="DK99" s="25">
        <f>IF(ISBLANK(LitRev!DK99),".",LitRev!DK99)</f>
        <v>-0.04</v>
      </c>
      <c r="DL99" s="25">
        <f>IF(ISBLANK(LitRev!DL99),".",LitRev!DL99)</f>
        <v>0.05</v>
      </c>
      <c r="DM99" s="25">
        <f>IF(ISBLANK(LitRev!DM99),".",LitRev!DM99)</f>
        <v>0.13</v>
      </c>
      <c r="DN99" s="25">
        <f>IF(ISBLANK(LitRev!DN99),".",LitRev!DN99)</f>
        <v>-7.0000000000000007E-2</v>
      </c>
      <c r="DO99" s="25">
        <f>IF(ISBLANK(LitRev!DO99),".",LitRev!DO99)</f>
        <v>-0.05</v>
      </c>
      <c r="DP99" s="25">
        <f>IF(ISBLANK(LitRev!DP99),".",LitRev!DP99)</f>
        <v>0.03</v>
      </c>
      <c r="DQ99" s="25">
        <f>IF(ISBLANK(LitRev!DQ99),".",LitRev!DQ99)</f>
        <v>0.09</v>
      </c>
      <c r="DR99" s="25">
        <f>IF(ISBLANK(LitRev!DR99),".",LitRev!DR99)</f>
        <v>0.11</v>
      </c>
      <c r="DS99" s="25">
        <f>IF(ISBLANK(LitRev!DS99),".",LitRev!DS99)</f>
        <v>-0.01</v>
      </c>
      <c r="DT99" s="25">
        <f>IF(ISBLANK(LitRev!DT99),".",LitRev!DT99)</f>
        <v>0.01</v>
      </c>
      <c r="DU99" s="25">
        <f>IF(ISBLANK(LitRev!DU99),".",LitRev!DU99)</f>
        <v>0</v>
      </c>
      <c r="DV99" s="25">
        <f>IF(ISBLANK(LitRev!DV99),".",LitRev!DV99)</f>
        <v>0</v>
      </c>
      <c r="DW99" s="25">
        <f>IF(ISBLANK(LitRev!DW99),".",LitRev!DW99)</f>
        <v>0</v>
      </c>
      <c r="DX99" s="25">
        <f>IF(ISBLANK(LitRev!DX99),".",LitRev!DX99)</f>
        <v>0.17385143604556091</v>
      </c>
      <c r="DY99" s="25">
        <f>IF(ISBLANK(LitRev!DY99),".",LitRev!DY99)</f>
        <v>2.2453539702436121E-2</v>
      </c>
      <c r="DZ99" s="25">
        <f>IF(ISBLANK(LitRev!DZ99),".",LitRev!DZ99)</f>
        <v>-7.3188066119142123E-2</v>
      </c>
      <c r="EA99" s="25">
        <f>IF(ISBLANK(LitRev!EA99),".",LitRev!EA99)</f>
        <v>-0.10750446226629175</v>
      </c>
      <c r="EB99" s="25">
        <f>IF(ISBLANK(LitRev!EB99),".",LitRev!EB99)</f>
        <v>-9.9153126920746487E-2</v>
      </c>
      <c r="EC99" s="25">
        <f>IF(ISBLANK(LitRev!EC99),".",LitRev!EC99)</f>
        <v>-8.9662973118990519E-2</v>
      </c>
      <c r="ED99" s="25">
        <f>IF(ISBLANK(LitRev!ED99),".",LitRev!ED99)</f>
        <v>-8.328558976421048E-2</v>
      </c>
      <c r="EE99" s="25">
        <f>IF(ISBLANK(LitRev!EE99),".",LitRev!EE99)</f>
        <v>-4.4451880407425017E-2</v>
      </c>
      <c r="EF99" s="25">
        <f>IF(ISBLANK(LitRev!EF99),".",LitRev!EF99)</f>
        <v>-0.11198381486072058</v>
      </c>
      <c r="EG99" s="25">
        <f>IF(ISBLANK(LitRev!EG99),".",LitRev!EG99)</f>
        <v>-0.15837168664370382</v>
      </c>
      <c r="EH99" s="25">
        <f>IF(ISBLANK(LitRev!EH99),".",LitRev!EH99)</f>
        <v>-0.15336088543637666</v>
      </c>
      <c r="EI99" s="25">
        <f>IF(ISBLANK(LitRev!EI99),".",LitRev!EI99)</f>
        <v>-0.15332292482116963</v>
      </c>
      <c r="EJ99" s="25">
        <f>IF(ISBLANK(LitRev!EJ99),".",LitRev!EJ99)</f>
        <v>0.3</v>
      </c>
      <c r="EK99" s="25">
        <f>IF(ISBLANK(LitRev!EK99),".",LitRev!EK99)</f>
        <v>-5.0359712230215903E-2</v>
      </c>
      <c r="EL99" s="25">
        <f>IF(ISBLANK(LitRev!EL99),".",LitRev!EL99)</f>
        <v>-7.7697841726618713E-2</v>
      </c>
      <c r="EM99" s="25">
        <f>IF(ISBLANK(LitRev!EM99),".",LitRev!EM99)</f>
        <v>-9.3525179856115151E-2</v>
      </c>
      <c r="EN99" s="25">
        <f>IF(ISBLANK(LitRev!EN99),".",LitRev!EN99)</f>
        <v>-0.10647482014388492</v>
      </c>
      <c r="EO99" s="25">
        <f>IF(ISBLANK(LitRev!EO99),".",LitRev!EO99)</f>
        <v>-0.1179856115107914</v>
      </c>
      <c r="EP99" s="25">
        <f>IF(ISBLANK(LitRev!EP99),".",LitRev!EP99)</f>
        <v>-2.3021582733812971E-2</v>
      </c>
      <c r="EQ99" s="25">
        <f>IF(ISBLANK(LitRev!EQ99),".",LitRev!EQ99)</f>
        <v>-4.1726618705035974E-2</v>
      </c>
      <c r="ER99" s="25">
        <f>IF(ISBLANK(LitRev!ER99),".",LitRev!ER99)</f>
        <v>-5.89928057553957E-2</v>
      </c>
      <c r="ES99" s="25">
        <f>IF(ISBLANK(LitRev!ES99),".",LitRev!ES99)</f>
        <v>-7.3381294964028745E-2</v>
      </c>
      <c r="ET99" s="25">
        <f>IF(ISBLANK(LitRev!ET99),".",LitRev!ET99)</f>
        <v>-8.6330935251798635E-2</v>
      </c>
      <c r="EU99" s="25">
        <f>IF(ISBLANK(LitRev!EU99),".",LitRev!EU99)</f>
        <v>-5.7665260196905786E-2</v>
      </c>
      <c r="EV99" s="25">
        <f>IF(ISBLANK(LitRev!EV99),".",LitRev!EV99)</f>
        <v>-8.5794655414908619E-2</v>
      </c>
      <c r="EW99" s="25">
        <f>IF(ISBLANK(LitRev!EW99),".",LitRev!EW99)</f>
        <v>-0.10407876230661044</v>
      </c>
      <c r="EX99" s="25">
        <f>IF(ISBLANK(LitRev!EX99),".",LitRev!EX99)</f>
        <v>-0.11673699015471167</v>
      </c>
      <c r="EY99" s="25">
        <f>IF(ISBLANK(LitRev!EY99),".",LitRev!EY99)</f>
        <v>-0.12798874824191281</v>
      </c>
      <c r="EZ99" s="25">
        <f>IF(ISBLANK(LitRev!EZ99),".",LitRev!EZ99)</f>
        <v>-2.5316455696202615E-2</v>
      </c>
      <c r="FA99" s="25">
        <f>IF(ISBLANK(LitRev!FA99),".",LitRev!FA99)</f>
        <v>-4.641350210970465E-2</v>
      </c>
      <c r="FB99" s="25">
        <f>IF(ISBLANK(LitRev!FB99),".",LitRev!FB99)</f>
        <v>-6.6104078762306701E-2</v>
      </c>
      <c r="FC99" s="25">
        <f>IF(ISBLANK(LitRev!FC99),".",LitRev!FC99)</f>
        <v>-8.1575246132208165E-2</v>
      </c>
      <c r="FD99" s="25">
        <f>IF(ISBLANK(LitRev!FD99),".",LitRev!FD99)</f>
        <v>-9.7046413502109755E-2</v>
      </c>
      <c r="FE99" s="25">
        <f>IF(ISBLANK(LitRev!FE99),".",LitRev!FE99)</f>
        <v>-0.17787913340935002</v>
      </c>
      <c r="FF99" s="25">
        <f>IF(ISBLANK(LitRev!FF99),".",LitRev!FF99)</f>
        <v>-0.19840364880273653</v>
      </c>
      <c r="FG99" s="25">
        <f>IF(ISBLANK(LitRev!FG99),".",LitRev!FG99)</f>
        <v>-0.23033067274800453</v>
      </c>
      <c r="FH99" s="25">
        <f>IF(ISBLANK(LitRev!FH99),".",LitRev!FH99)</f>
        <v>-0.24629418472063846</v>
      </c>
      <c r="FI99" s="25">
        <f>IF(ISBLANK(LitRev!FI99),".",LitRev!FI99)</f>
        <v>-0.25883694412770808</v>
      </c>
      <c r="FJ99" s="25">
        <f>IF(ISBLANK(LitRev!FJ99),".",LitRev!FJ99)</f>
        <v>-0.1436716077537058</v>
      </c>
      <c r="FK99" s="25">
        <f>IF(ISBLANK(LitRev!FK99),".",LitRev!FK99)</f>
        <v>-0.18015963511972627</v>
      </c>
      <c r="FL99" s="25">
        <f>IF(ISBLANK(LitRev!FL99),".",LitRev!FL99)</f>
        <v>-0.1824401368301026</v>
      </c>
      <c r="FM99" s="25">
        <f>IF(ISBLANK(LitRev!FM99),".",LitRev!FM99)</f>
        <v>-0.19954389965792474</v>
      </c>
      <c r="FN99" s="25">
        <f>IF(ISBLANK(LitRev!FN99),".",LitRev!FN99)</f>
        <v>-0.21892816419612315</v>
      </c>
      <c r="FO99" s="25">
        <f>IF(ISBLANK(LitRev!FO99),".",LitRev!FO99)</f>
        <v>0.126</v>
      </c>
      <c r="FP99" s="25">
        <f>IF(ISBLANK(LitRev!FP99),".",LitRev!FP99)</f>
        <v>0.13</v>
      </c>
      <c r="FQ99" s="25">
        <f>IF(ISBLANK(LitRev!FQ99),".",LitRev!FQ99)</f>
        <v>-5.0825921219822112E-3</v>
      </c>
      <c r="FR99" s="25">
        <f>IF(ISBLANK(LitRev!FR99),".",LitRev!FR99)</f>
        <v>-3.2567049808429123E-2</v>
      </c>
      <c r="FS99" s="25">
        <f>IF(ISBLANK(LitRev!FS99),".",LitRev!FS99)</f>
        <v>-7.6238881829733159E-3</v>
      </c>
      <c r="FT99" s="25">
        <f>IF(ISBLANK(LitRev!FT99),".",LitRev!FT99)</f>
        <v>7.6238881829733159E-3</v>
      </c>
      <c r="FU99" s="25">
        <f>IF(ISBLANK(LitRev!FU99),".",LitRev!FU99)</f>
        <v>-0.23220536756126023</v>
      </c>
      <c r="FV99" s="25">
        <f>IF(ISBLANK(LitRev!FV99),".",LitRev!FV99)</f>
        <v>-0.25736235595390522</v>
      </c>
      <c r="FW99" s="25">
        <f>IF(ISBLANK(LitRev!FW99),".",LitRev!FW99)</f>
        <v>-0.28490028490028491</v>
      </c>
      <c r="FX99" s="25">
        <f>IF(ISBLANK(LitRev!FX99),".",LitRev!FX99)</f>
        <v>0.23611111111111108</v>
      </c>
      <c r="FY99" s="25">
        <f>IF(ISBLANK(LitRev!FY99),".",LitRev!FY99)</f>
        <v>3.1325301204819252E-2</v>
      </c>
      <c r="FZ99" s="25">
        <f>IF(ISBLANK(LitRev!FZ99),".",LitRev!FZ99)</f>
        <v>4.6116504854368807E-2</v>
      </c>
      <c r="GA99" s="25">
        <f>IF(ISBLANK(LitRev!GA99),".",LitRev!GA99)</f>
        <v>4.5673076923076802E-2</v>
      </c>
      <c r="GB99" s="25">
        <f>IF(ISBLANK(LitRev!GB99),".",LitRev!GB99)</f>
        <v>5.7119871279163237E-2</v>
      </c>
      <c r="GC99" s="25">
        <f>IF(ISBLANK(LitRev!GC99),".",LitRev!GC99)</f>
        <v>5.7119871279163237E-2</v>
      </c>
      <c r="GD99" s="25">
        <f>IF(ISBLANK(LitRev!GD99),".",LitRev!GD99)</f>
        <v>6.4360418342719217E-2</v>
      </c>
      <c r="GE99" s="25">
        <f>IF(ISBLANK(LitRev!GE99),".",LitRev!GE99)</f>
        <v>0.29699999999999999</v>
      </c>
      <c r="GF99" s="25">
        <f>IF(ISBLANK(LitRev!GF99),".",LitRev!GF99)</f>
        <v>0.59799999999999998</v>
      </c>
      <c r="GG99" s="25">
        <f>IF(ISBLANK(LitRev!GG99),".",LitRev!GG99)</f>
        <v>0.90500000000000003</v>
      </c>
      <c r="GH99" s="25">
        <f>IF(ISBLANK(LitRev!GH99),".",LitRev!GH99)</f>
        <v>9.6999999999999989E-2</v>
      </c>
      <c r="GI99" s="25">
        <f>IF(ISBLANK(LitRev!GI99),".",LitRev!GI99)</f>
        <v>7.2999999999999995E-2</v>
      </c>
      <c r="GJ99" s="25">
        <f>IF(ISBLANK(LitRev!GJ99),".",LitRev!GJ99)</f>
        <v>-4.0000000000000001E-3</v>
      </c>
      <c r="GK99" s="25">
        <f>IF(ISBLANK(LitRev!GK99),".",LitRev!GK99)</f>
        <v>-6.5000000000000002E-2</v>
      </c>
      <c r="GL99" s="25">
        <f>IF(ISBLANK(LitRev!GL99),".",LitRev!GL99)</f>
        <v>0.36200000000000004</v>
      </c>
      <c r="GM99" s="25">
        <f>IF(ISBLANK(LitRev!GM99),".",LitRev!GM99)</f>
        <v>0.34200000000000003</v>
      </c>
      <c r="GN99" s="25">
        <f>IF(ISBLANK(LitRev!GN99),".",LitRev!GN99)</f>
        <v>0.27100000000000002</v>
      </c>
      <c r="GO99" s="25">
        <f>IF(ISBLANK(LitRev!GO99),".",LitRev!GO99)</f>
        <v>0.21100000000000002</v>
      </c>
      <c r="GP99" s="25">
        <f>IF(ISBLANK(LitRev!GP99),".",LitRev!GP99)</f>
        <v>5.6433408577878111E-2</v>
      </c>
      <c r="GQ99" s="25">
        <f>IF(ISBLANK(LitRev!GQ99),".",LitRev!GQ99)</f>
        <v>5.324074074074063E-2</v>
      </c>
      <c r="GR99" s="25">
        <f>IF(ISBLANK(LitRev!GR99),".",LitRev!GR99)</f>
        <v>8.2000000000000003E-2</v>
      </c>
      <c r="GS99" s="25">
        <f>IF(ISBLANK(LitRev!GS99),".",LitRev!GS99)</f>
        <v>3.3000000000000002E-2</v>
      </c>
      <c r="GT99" s="25">
        <f>IF(ISBLANK(LitRev!GT99),".",LitRev!GT99)</f>
        <v>-0.04</v>
      </c>
      <c r="GU99" s="25">
        <f>IF(ISBLANK(LitRev!GU99),".",LitRev!GU99)</f>
        <v>-8.2872928176795646E-2</v>
      </c>
      <c r="GV99" s="25">
        <f>IF(ISBLANK(LitRev!GV99),".",LitRev!GV99)</f>
        <v>-0.2174887892376681</v>
      </c>
      <c r="GW99" s="25">
        <f>IF(ISBLANK(LitRev!GW99),".",LitRev!GW99)</f>
        <v>-7.9646017699115043E-2</v>
      </c>
      <c r="GX99" s="25">
        <f>IF(ISBLANK(LitRev!GX99),".",LitRev!GX99)</f>
        <v>1.1049723756906087E-2</v>
      </c>
      <c r="GY99" s="25">
        <f>IF(ISBLANK(LitRev!GY99),".",LitRev!GY99)</f>
        <v>-2.6905829596412582E-2</v>
      </c>
      <c r="GZ99" s="25">
        <f>IF(ISBLANK(LitRev!GZ99),".",LitRev!GZ99)</f>
        <v>7.9646017699115043E-2</v>
      </c>
      <c r="HA99" s="25">
        <f>IF(ISBLANK(LitRev!HA99),".",LitRev!HA99)</f>
        <v>0.36625514403292181</v>
      </c>
      <c r="HB99" s="25">
        <f>IF(ISBLANK(LitRev!HB99),".",LitRev!HB99)</f>
        <v>0.17161716171617164</v>
      </c>
      <c r="HC99" s="25">
        <f>IF(ISBLANK(LitRev!HC99),".",LitRev!HC99)</f>
        <v>0.14925373134328357</v>
      </c>
      <c r="HD99" s="25">
        <f>IF(ISBLANK(LitRev!HD99),".",LitRev!HD99)</f>
        <v>4.2918454935622297E-2</v>
      </c>
      <c r="HE99" s="25">
        <f>IF(ISBLANK(LitRev!HE99),".",LitRev!HE99)</f>
        <v>-1.6806722689075647E-2</v>
      </c>
      <c r="HF99" s="25">
        <f>IF(ISBLANK(LitRev!HF99),".",LitRev!HF99)</f>
        <v>-2.1008403361344463E-2</v>
      </c>
      <c r="HG99" s="25">
        <f>IF(ISBLANK(LitRev!HG99),".",LitRev!HG99)</f>
        <v>0</v>
      </c>
      <c r="HH99" s="25">
        <f>IF(ISBLANK(LitRev!HH99),".",LitRev!HH99)</f>
        <v>1.999999999999999E-2</v>
      </c>
      <c r="HI99" s="25">
        <f>IF(ISBLANK(LitRev!HI99),".",LitRev!HI99)</f>
        <v>1.0000000000000002E-2</v>
      </c>
      <c r="HJ99" s="25">
        <f>IF(ISBLANK(LitRev!HJ99),".",LitRev!HJ99)</f>
        <v>1.999999999999999E-2</v>
      </c>
      <c r="HK99" s="25">
        <f>IF(ISBLANK(LitRev!HK99),".",LitRev!HK99)</f>
        <v>7.042253521126772E-2</v>
      </c>
      <c r="HL99" s="25">
        <f>IF(ISBLANK(LitRev!HL99),".",LitRev!HL99)</f>
        <v>0.28044871794871795</v>
      </c>
      <c r="HM99" s="25">
        <f>IF(ISBLANK(LitRev!HM99),".",LitRev!HM99)</f>
        <v>2.4630541871922848E-3</v>
      </c>
      <c r="HN99" s="25">
        <f>IF(ISBLANK(LitRev!HN99),".",LitRev!HN99)</f>
        <v>0.25301204819277101</v>
      </c>
      <c r="HO99" s="25">
        <f>IF(ISBLANK(LitRev!HO99),".",LitRev!HO99)</f>
        <v>4.0852575488454786E-2</v>
      </c>
      <c r="HP99" s="25">
        <f>IF(ISBLANK(LitRev!HP99),".",LitRev!HP99)</f>
        <v>0.10784313725490211</v>
      </c>
      <c r="HQ99" s="25">
        <f>IF(ISBLANK(LitRev!HQ99),".",LitRev!HQ99)</f>
        <v>2.5134649910233335E-2</v>
      </c>
      <c r="HR99" s="25">
        <f>IF(ISBLANK(LitRev!HR99),".",LitRev!HR99)</f>
        <v>7.9840319361277515E-2</v>
      </c>
      <c r="HS99" s="25">
        <f>IF(ISBLANK(LitRev!HS99),".",LitRev!HS99)</f>
        <v>0.40317460317460319</v>
      </c>
      <c r="HT99" s="25">
        <f>IF(ISBLANK(LitRev!HT99),".",LitRev!HT99)</f>
        <v>-7.0707070707070663E-2</v>
      </c>
      <c r="HU99" s="25">
        <f>IF(ISBLANK(LitRev!HU99),".",LitRev!HU99)</f>
        <v>0.12094395280235978</v>
      </c>
      <c r="HV99" s="25">
        <f>IF(ISBLANK(LitRev!HV99),".",LitRev!HV99)</f>
        <v>5.4054054054053981E-2</v>
      </c>
      <c r="HW99" s="25">
        <f>IF(ISBLANK(LitRev!HW99),".",LitRev!HW99)</f>
        <v>0.16</v>
      </c>
      <c r="HX99" s="25">
        <f>IF(ISBLANK(LitRev!HX99),".",LitRev!HX99)</f>
        <v>0.13400000000000001</v>
      </c>
      <c r="HY99" s="25">
        <f>IF(ISBLANK(LitRev!HY99),".",LitRev!HY99)</f>
        <v>0.57999999999999996</v>
      </c>
      <c r="HZ99" s="25">
        <f>IF(ISBLANK(LitRev!HZ99),".",LitRev!HZ99)</f>
        <v>0.41071428571428581</v>
      </c>
      <c r="IA99" s="25">
        <f>IF(ISBLANK(LitRev!IA99),".",LitRev!IA99)</f>
        <v>0.20107238605898134</v>
      </c>
      <c r="IB99" s="25">
        <f>IF(ISBLANK(LitRev!IB99),".",LitRev!IB99)</f>
        <v>8.0428954423591974E-3</v>
      </c>
      <c r="IC99" s="25">
        <f>IF(ISBLANK(LitRev!IC99),".",LitRev!IC99)</f>
        <v>-0.18230563002680969</v>
      </c>
      <c r="ID99" s="25">
        <f>IF(ISBLANK(LitRev!ID99),".",LitRev!ID99)</f>
        <v>0.5093833780160858</v>
      </c>
      <c r="IE99" s="25">
        <f>IF(ISBLANK(LitRev!IE99),".",LitRev!IE99)</f>
        <v>-9.6000000000000002E-2</v>
      </c>
      <c r="IF99" s="25">
        <f>IF(ISBLANK(LitRev!IF99),".",LitRev!IF99)</f>
        <v>0.16</v>
      </c>
      <c r="IG99" s="25">
        <f>IF(ISBLANK(LitRev!IG99),".",LitRev!IG99)</f>
        <v>0.68376068376068388</v>
      </c>
      <c r="IH99" s="25">
        <f>IF(ISBLANK(LitRev!IH99),".",LitRev!IH99)</f>
        <v>0.50251256281407042</v>
      </c>
      <c r="II99" s="25">
        <f>IF(ISBLANK(LitRev!II99),".",LitRev!II99)</f>
        <v>0.35172413793103452</v>
      </c>
      <c r="IJ99" s="25">
        <f>IF(ISBLANK(LitRev!IJ99),".",LitRev!IJ99)</f>
        <v>0.27586206896551713</v>
      </c>
      <c r="IK99" s="25">
        <f>IF(ISBLANK(LitRev!IK99),".",LitRev!IK99)</f>
        <v>0.22826086956521757</v>
      </c>
      <c r="IL99" s="25">
        <f>IF(ISBLANK(LitRev!IL99),".",LitRev!IL99)</f>
        <v>0.2994923857868021</v>
      </c>
      <c r="IM99" s="25">
        <f>IF(ISBLANK(LitRev!IM99),".",LitRev!IM99)</f>
        <v>0.27090301003344469</v>
      </c>
      <c r="IN99" s="25">
        <f>IF(ISBLANK(LitRev!IN99),".",LitRev!IN99)</f>
        <v>0.26020408163265318</v>
      </c>
      <c r="IO99" s="25">
        <f>IF(ISBLANK(LitRev!IO99),".",LitRev!IO99)</f>
        <v>0.24948024948024955</v>
      </c>
      <c r="IP99" s="25">
        <f>IF(ISBLANK(LitRev!IP99),".",LitRev!IP99)</f>
        <v>0.24601769911504417</v>
      </c>
      <c r="IQ99" s="25">
        <f>IF(ISBLANK(LitRev!IQ99),".",LitRev!IQ99)</f>
        <v>0.38190954773869346</v>
      </c>
      <c r="IR99" s="25">
        <f>IF(ISBLANK(LitRev!IR99),".",LitRev!IR99)</f>
        <v>0.33448275862068971</v>
      </c>
      <c r="IS99" s="25">
        <f>IF(ISBLANK(LitRev!IS99),".",LitRev!IS99)</f>
        <v>0.31034482758620702</v>
      </c>
      <c r="IT99" s="25">
        <f>IF(ISBLANK(LitRev!IT99),".",LitRev!IT99)</f>
        <v>0.29565217391304355</v>
      </c>
      <c r="IU99" s="25">
        <f>IF(ISBLANK(LitRev!IU99),".",LitRev!IU99)</f>
        <v>0.29499999999999993</v>
      </c>
      <c r="IV99" s="25">
        <f>IF(ISBLANK(LitRev!IV99),".",LitRev!IV99)</f>
        <v>0.33620689655172425</v>
      </c>
      <c r="IW99" s="25">
        <f>IF(ISBLANK(LitRev!IW99),".",LitRev!IW99)</f>
        <v>0.33448275862068971</v>
      </c>
      <c r="IX99" s="25">
        <f>IF(ISBLANK(LitRev!IX99),".",LitRev!IX99)</f>
        <v>0.31034482758620702</v>
      </c>
      <c r="IY99" s="25">
        <f>IF(ISBLANK(LitRev!IY99),".",LitRev!IY99)</f>
        <v>0.29565217391304355</v>
      </c>
      <c r="IZ99" s="25">
        <f>IF(ISBLANK(LitRev!IZ99),".",LitRev!IZ99)</f>
        <v>7.1583514099783085E-2</v>
      </c>
      <c r="JA99" s="25">
        <f>IF(ISBLANK(LitRev!JA99),".",LitRev!JA99)</f>
        <v>0.17554240631163701</v>
      </c>
      <c r="JB99" s="25">
        <f>IF(ISBLANK(LitRev!JB99),".",LitRev!JB99)</f>
        <v>0.70940170940170955</v>
      </c>
      <c r="JC99" s="25">
        <f>IF(ISBLANK(LitRev!JC99),".",LitRev!JC99)</f>
        <v>0.16582914572864313</v>
      </c>
      <c r="JD99" s="25">
        <f>IF(ISBLANK(LitRev!JD99),".",LitRev!JD99)</f>
        <v>1.6923076923076923</v>
      </c>
      <c r="JE99" s="25">
        <f>IF(ISBLANK(LitRev!JE99),".",LitRev!JE99)</f>
        <v>0.83417085427135673</v>
      </c>
      <c r="JF99" s="25">
        <f>IF(ISBLANK(LitRev!JF99),".",LitRev!JF99)</f>
        <v>0.42758620689655163</v>
      </c>
      <c r="JG99" s="25">
        <f>IF(ISBLANK(LitRev!JG99),".",LitRev!JG99)</f>
        <v>0.31034482758620702</v>
      </c>
      <c r="JH99" s="25">
        <f>IF(ISBLANK(LitRev!JH99),".",LitRev!JH99)</f>
        <v>0.29565217391304355</v>
      </c>
      <c r="JI99" s="25">
        <f>IF(ISBLANK(LitRev!JI99),".",LitRev!JI99)</f>
        <v>1.1880341880341883</v>
      </c>
      <c r="JJ99" s="25">
        <f>IF(ISBLANK(LitRev!JJ99),".",LitRev!JJ99)</f>
        <v>0.38181818181818178</v>
      </c>
      <c r="JK99" s="25">
        <f>IF(ISBLANK(LitRev!JK99),".",LitRev!JK99)</f>
        <v>0.27648578811369517</v>
      </c>
      <c r="JL99" s="25">
        <f>IF(ISBLANK(LitRev!JL99),".",LitRev!JL99)</f>
        <v>0.21659919028340066</v>
      </c>
      <c r="JM99" s="25">
        <f>IF(ISBLANK(LitRev!JM99),".",LitRev!JM99)</f>
        <v>0.18120805369127518</v>
      </c>
      <c r="JN99" s="25">
        <f>IF(ISBLANK(LitRev!JN99),".",LitRev!JN99)</f>
        <v>0.51461988304093564</v>
      </c>
      <c r="JO99" s="25">
        <f>IF(ISBLANK(LitRev!JO99),".",LitRev!JO99)</f>
        <v>0.12727272727272732</v>
      </c>
      <c r="JP99" s="25">
        <f>IF(ISBLANK(LitRev!JP99),".",LitRev!JP99)</f>
        <v>0.84210526315789469</v>
      </c>
      <c r="JQ99" s="25">
        <f>IF(ISBLANK(LitRev!JQ99),".",LitRev!JQ99)</f>
        <v>0.32727272727272722</v>
      </c>
      <c r="JR99" s="25">
        <f>IF(ISBLANK(LitRev!JR99),".",LitRev!JR99)</f>
        <v>6.9767441860465004E-2</v>
      </c>
      <c r="JS99" s="25">
        <f>IF(ISBLANK(LitRev!JS99),".",LitRev!JS99)</f>
        <v>0.50450450450450435</v>
      </c>
      <c r="JT99" s="25">
        <f>IF(ISBLANK(LitRev!JT99),".",LitRev!JT99)</f>
        <v>0.54268292682926822</v>
      </c>
      <c r="JU99" s="25">
        <f>IF(ISBLANK(LitRev!JU99),".",LitRev!JU99)</f>
        <v>0.38912133891213374</v>
      </c>
      <c r="JV99" s="25">
        <f>IF(ISBLANK(LitRev!JV99),".",LitRev!JV99)</f>
        <v>0.3012820512820511</v>
      </c>
      <c r="JW99" s="25">
        <f>IF(ISBLANK(LitRev!JW99),".",LitRev!JW99)</f>
        <v>0.25196850393700776</v>
      </c>
      <c r="JX99" s="25">
        <f>IF(ISBLANK(LitRev!JX99),".",LitRev!JX99)</f>
        <v>0.53153153153153132</v>
      </c>
      <c r="JY99" s="25">
        <f>IF(ISBLANK(LitRev!JY99),".",LitRev!JY99)</f>
        <v>0.17073170731707318</v>
      </c>
      <c r="JZ99" s="25">
        <f>IF(ISBLANK(LitRev!JZ99),".",LitRev!JZ99)</f>
        <v>0.73873873873873852</v>
      </c>
      <c r="KA99" s="25">
        <f>IF(ISBLANK(LitRev!KA99),".",LitRev!KA99)</f>
        <v>0.35975609756097571</v>
      </c>
      <c r="KB99" s="25">
        <f>IF(ISBLANK(LitRev!KB99),".",LitRev!KB99)</f>
        <v>5.4393305439330498E-2</v>
      </c>
      <c r="KC99" s="25">
        <f>IF(ISBLANK(LitRev!KC99),".",LitRev!KC99)</f>
        <v>0.68992248062015515</v>
      </c>
      <c r="KD99" s="25">
        <f>IF(ISBLANK(LitRev!KD99),".",LitRev!KD99)</f>
        <v>0.4166666666666668</v>
      </c>
      <c r="KE99" s="25">
        <f>IF(ISBLANK(LitRev!KE99),".",LitRev!KE99)</f>
        <v>0.30124223602484479</v>
      </c>
      <c r="KF99" s="25">
        <f>IF(ISBLANK(LitRev!KF99),".",LitRev!KF99)</f>
        <v>0.24087591240875894</v>
      </c>
      <c r="KG99" s="25">
        <f>IF(ISBLANK(LitRev!KG99),".",LitRev!KG99)</f>
        <v>0.199195171026157</v>
      </c>
      <c r="KH99" s="25">
        <f>IF(ISBLANK(LitRev!KH99),".",LitRev!KH99)</f>
        <v>0.71317829457364335</v>
      </c>
      <c r="KI99" s="25">
        <f>IF(ISBLANK(LitRev!KI99),".",LitRev!KI99)</f>
        <v>0.13596491228070179</v>
      </c>
      <c r="KJ99" s="25">
        <f>IF(ISBLANK(LitRev!KJ99),".",LitRev!KJ99)</f>
        <v>0.49612403100775188</v>
      </c>
      <c r="KK99" s="25">
        <f>IF(ISBLANK(LitRev!KK99),".",LitRev!KK99)</f>
        <v>0</v>
      </c>
      <c r="KL99" s="25">
        <f>IF(ISBLANK(LitRev!KL99),".",LitRev!KL99)</f>
        <v>0.30538922155688636</v>
      </c>
      <c r="KM99" s="25">
        <f>IF(ISBLANK(LitRev!KM99),".",LitRev!KM99)</f>
        <v>0.27667984189723327</v>
      </c>
      <c r="KN99" s="25">
        <f>IF(ISBLANK(LitRev!KN99),".",LitRev!KN99)</f>
        <v>0.26204819277108454</v>
      </c>
      <c r="KO99" s="25">
        <f>IF(ISBLANK(LitRev!KO99),".",LitRev!KO99)</f>
        <v>0.25615763546798032</v>
      </c>
      <c r="KP99" s="25">
        <f>IF(ISBLANK(LitRev!KP99),".",LitRev!KP99)</f>
        <v>0.24947589098532505</v>
      </c>
      <c r="KQ99" s="25">
        <f>IF(ISBLANK(LitRev!KQ99),".",LitRev!KQ99)</f>
        <v>0.16216216216216209</v>
      </c>
      <c r="KR99" s="25">
        <f>IF(ISBLANK(LitRev!KR99),".",LitRev!KR99)</f>
        <v>0.39024390243902435</v>
      </c>
      <c r="KS99" s="25">
        <f>IF(ISBLANK(LitRev!KS99),".",LitRev!KS99)</f>
        <v>0.34728033472803349</v>
      </c>
      <c r="KT99" s="25">
        <f>IF(ISBLANK(LitRev!KT99),".",LitRev!KT99)</f>
        <v>0.31730769230769235</v>
      </c>
      <c r="KU99" s="25">
        <f>IF(ISBLANK(LitRev!KU99),".",LitRev!KU99)</f>
        <v>0.30446194225721779</v>
      </c>
      <c r="KV99" s="25">
        <f>IF(ISBLANK(LitRev!KV99),".",LitRev!KV99)</f>
        <v>0.3</v>
      </c>
      <c r="KW99" s="25">
        <f>IF(ISBLANK(LitRev!KW99),".",LitRev!KW99)</f>
        <v>0.34895833333333331</v>
      </c>
      <c r="KX99" s="25">
        <f>IF(ISBLANK(LitRev!KX99),".",LitRev!KX99)</f>
        <v>0.34728033472803349</v>
      </c>
      <c r="KY99" s="25">
        <f>IF(ISBLANK(LitRev!KY99),".",LitRev!KY99)</f>
        <v>0.31730769230769235</v>
      </c>
      <c r="KZ99" s="25">
        <f>IF(ISBLANK(LitRev!KZ99),".",LitRev!KZ99)</f>
        <v>0.30446194225721779</v>
      </c>
      <c r="LA99" s="25">
        <f>IF(ISBLANK(LitRev!LA99),".",LitRev!LA99)</f>
        <v>2.2421524663677049E-2</v>
      </c>
      <c r="LB99" s="25">
        <f>IF(ISBLANK(LitRev!LB99),".",LitRev!LB99)</f>
        <v>0.27777777777777785</v>
      </c>
      <c r="LC99" s="25">
        <f>IF(ISBLANK(LitRev!LC99),".",LitRev!LC99)</f>
        <v>0.31730769230769235</v>
      </c>
      <c r="LD99" s="25">
        <f>IF(ISBLANK(LitRev!LD99),".",LitRev!LD99)</f>
        <v>0.30446194225721779</v>
      </c>
      <c r="LE99" s="25">
        <f>IF(ISBLANK(LitRev!LE99),".",LitRev!LE99)</f>
        <v>8.1180811808118161E-2</v>
      </c>
      <c r="LF99" s="25">
        <f>IF(ISBLANK(LitRev!LF99),".",LitRev!LF99)</f>
        <v>0.30258302583025826</v>
      </c>
      <c r="LG99" s="25">
        <f>IF(ISBLANK(LitRev!LG99),".",LitRev!LG99)</f>
        <v>0.19999999999999998</v>
      </c>
      <c r="LH99" s="25">
        <f>IF(ISBLANK(LitRev!LH99),".",LitRev!LH99)</f>
        <v>0.43806646525679749</v>
      </c>
      <c r="LI99" s="25">
        <f>IF(ISBLANK(LitRev!LI99),".",LitRev!LI99)</f>
        <v>2E-3</v>
      </c>
      <c r="LJ99" s="25">
        <f>IF(ISBLANK(LitRev!LJ99),".",LitRev!LJ99)</f>
        <v>8.5000000000000006E-3</v>
      </c>
      <c r="LK99" s="25">
        <f>IF(ISBLANK(LitRev!LK99),".",LitRev!LK99)</f>
        <v>0.19</v>
      </c>
      <c r="LL99" s="25">
        <f>IF(ISBLANK(LitRev!LL99),".",LitRev!LL99)</f>
        <v>-3.8851351351351274E-2</v>
      </c>
      <c r="LM99" s="25">
        <f>IF(ISBLANK(LitRev!LM99),".",LitRev!LM99)</f>
        <v>-7.0386266094420627E-2</v>
      </c>
      <c r="LN99" s="25">
        <f>IF(ISBLANK(LitRev!LN99),".",LitRev!LN99)</f>
        <v>-4.893813481071093E-2</v>
      </c>
      <c r="LO99" s="25">
        <f>IF(ISBLANK(LitRev!LO99),".",LitRev!LO99)</f>
        <v>-5.2427184466019502E-2</v>
      </c>
      <c r="LP99" s="25">
        <f>IF(ISBLANK(LitRev!LP99),".",LitRev!LP99)</f>
        <v>-4.40573770491803E-2</v>
      </c>
      <c r="LQ99" s="25">
        <f>IF(ISBLANK(LitRev!LQ99),".",LitRev!LQ99)</f>
        <v>-6.8595927116827493E-2</v>
      </c>
      <c r="LR99" s="25">
        <f>IF(ISBLANK(LitRev!LR99),".",LitRev!LR99)</f>
        <v>-5.5235903337169011E-2</v>
      </c>
      <c r="LS99" s="25">
        <f>IF(ISBLANK(LitRev!LS99),".",LitRev!LS99)</f>
        <v>-4.5066991473812539E-2</v>
      </c>
      <c r="LT99" s="25">
        <f>IF(ISBLANK(LitRev!LT99),".",LitRev!LT99)</f>
        <v>-3.9540816326530566E-2</v>
      </c>
      <c r="LU99" s="25">
        <f>IF(ISBLANK(LitRev!LU99),".",LitRev!LU99)</f>
        <v>-0.42006269592476497</v>
      </c>
      <c r="LV99" s="25">
        <f>IF(ISBLANK(LitRev!LV99),".",LitRev!LV99)</f>
        <v>-4.1923379811923928E-2</v>
      </c>
      <c r="LW99" s="25">
        <f>IF(ISBLANK(LitRev!LW99),".",LitRev!LW99)</f>
        <v>-7.1167053530833496E-2</v>
      </c>
      <c r="LX99" s="25">
        <f>IF(ISBLANK(LitRev!LX99),".",LitRev!LX99)</f>
        <v>-4.7198248099961357E-2</v>
      </c>
      <c r="LY99" s="25">
        <f>IF(ISBLANK(LitRev!LY99),".",LitRev!LY99)</f>
        <v>-5.061785144525862E-2</v>
      </c>
      <c r="LZ99" s="25">
        <f>IF(ISBLANK(LitRev!LZ99),".",LitRev!LZ99)</f>
        <v>-4.0984306912363648E-2</v>
      </c>
      <c r="MA99" s="25">
        <f>IF(ISBLANK(LitRev!MA99),".",LitRev!MA99)</f>
        <v>-6.7266571632216762E-2</v>
      </c>
      <c r="MB99" s="25">
        <f>IF(ISBLANK(LitRev!MB99),".",LitRev!MB99)</f>
        <v>-5.2090298341134149E-2</v>
      </c>
      <c r="MC99" s="25">
        <f>IF(ISBLANK(LitRev!MC99),".",LitRev!MC99)</f>
        <v>-4.0374861442343118E-2</v>
      </c>
      <c r="MD99" s="25">
        <f>IF(ISBLANK(LitRev!MD99),".",LitRev!MD99)</f>
        <v>-3.3812874094298173E-2</v>
      </c>
      <c r="ME99" s="25">
        <f>IF(ISBLANK(LitRev!ME99),".",LitRev!ME99)</f>
        <v>6.0899999999999999E-3</v>
      </c>
      <c r="MF99" s="25">
        <f>IF(ISBLANK(LitRev!MF99),".",LitRev!MF99)</f>
        <v>-3.0000000000000001E-3</v>
      </c>
      <c r="MG99" s="25">
        <f>IF(ISBLANK(LitRev!MG99),".",LitRev!MG99)</f>
        <v>-8.9999999999999993E-3</v>
      </c>
      <c r="MH99" s="25">
        <f>IF(ISBLANK(LitRev!MH99),".",LitRev!MH99)</f>
        <v>-0.314</v>
      </c>
      <c r="MI99" s="25">
        <f>IF(ISBLANK(LitRev!MI99),".",LitRev!MI99)</f>
        <v>0.126</v>
      </c>
      <c r="MJ99" s="25">
        <f>IF(ISBLANK(LitRev!MJ99),".",LitRev!MJ99)</f>
        <v>0.121</v>
      </c>
      <c r="MK99" s="25">
        <f>IF(ISBLANK(LitRev!MK99),".",LitRev!MK99)</f>
        <v>0.253</v>
      </c>
      <c r="ML99" s="25">
        <f>IF(ISBLANK(LitRev!ML99),".",LitRev!ML99)</f>
        <v>0.14599999999999999</v>
      </c>
      <c r="MM99" s="25">
        <f>IF(ISBLANK(LitRev!MM99),".",LitRev!MM99)</f>
        <v>-5.0359712230215847E-2</v>
      </c>
      <c r="MN99" s="25">
        <f>IF(ISBLANK(LitRev!MN99),".",LitRev!MN99)</f>
        <v>-5.9808612440191311E-2</v>
      </c>
      <c r="MO99" s="25">
        <f>IF(ISBLANK(LitRev!MO99),".",LitRev!MO99)</f>
        <v>-5.6603773584905759E-2</v>
      </c>
      <c r="MP99" s="25">
        <f>IF(ISBLANK(LitRev!MP99),".",LitRev!MP99)</f>
        <v>-5.633802816901412E-2</v>
      </c>
      <c r="MQ99" s="25">
        <f>IF(ISBLANK(LitRev!MQ99),".",LitRev!MQ99)</f>
        <v>-7.0754716981132115E-2</v>
      </c>
      <c r="MR99" s="25">
        <f>IF(ISBLANK(LitRev!MR99),".",LitRev!MR99)</f>
        <v>-6.4133016627078376E-2</v>
      </c>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5"/>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5"/>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5"/>
      <c r="RK99" s="25"/>
      <c r="RL99" s="25"/>
      <c r="RM99" s="25"/>
      <c r="RN99" s="25"/>
      <c r="RO99" s="25"/>
    </row>
    <row r="100" spans="1:483" x14ac:dyDescent="0.25">
      <c r="A100" s="47" t="s">
        <v>1108</v>
      </c>
      <c r="B100" t="s">
        <v>1933</v>
      </c>
      <c r="C100" s="25">
        <f>IF(ISBLANK(LitRev!C100),".",LitRev!C100)</f>
        <v>3.33</v>
      </c>
      <c r="D100" s="25">
        <f>IF(ISBLANK(LitRev!D100),".",LitRev!D100)</f>
        <v>3.33</v>
      </c>
      <c r="E100" s="25">
        <f>IF(ISBLANK(LitRev!E100),".",LitRev!E100)</f>
        <v>5.51</v>
      </c>
      <c r="F100" s="25">
        <f>IF(ISBLANK(LitRev!F100),".",LitRev!F100)</f>
        <v>5.34</v>
      </c>
      <c r="G100" s="25">
        <f>IF(ISBLANK(LitRev!G100),".",LitRev!G100)</f>
        <v>5.0999999999999996</v>
      </c>
      <c r="H100" s="25">
        <f>IF(ISBLANK(LitRev!H100),".",LitRev!H100)</f>
        <v>4.82</v>
      </c>
      <c r="I100" s="25">
        <f>IF(ISBLANK(LitRev!I100),".",LitRev!I100)</f>
        <v>5.51</v>
      </c>
      <c r="J100" s="25">
        <f>IF(ISBLANK(LitRev!J100),".",LitRev!J100)</f>
        <v>5.34</v>
      </c>
      <c r="K100" s="25">
        <f>IF(ISBLANK(LitRev!K100),".",LitRev!K100)</f>
        <v>5.0999999999999996</v>
      </c>
      <c r="L100" s="25">
        <f>IF(ISBLANK(LitRev!L100),".",LitRev!L100)</f>
        <v>4.82</v>
      </c>
      <c r="M100" s="25">
        <f>IF(ISBLANK(LitRev!M100),".",LitRev!M100)</f>
        <v>3.92</v>
      </c>
      <c r="N100" s="25">
        <f>IF(ISBLANK(LitRev!N100),".",LitRev!N100)</f>
        <v>3.78</v>
      </c>
      <c r="O100" s="25">
        <f>IF(ISBLANK(LitRev!O100),".",LitRev!O100)</f>
        <v>3.66</v>
      </c>
      <c r="P100" s="25">
        <f>IF(ISBLANK(LitRev!P100),".",LitRev!P100)</f>
        <v>3.54</v>
      </c>
      <c r="Q100" s="25">
        <f>IF(ISBLANK(LitRev!Q100),".",LitRev!Q100)</f>
        <v>3.92</v>
      </c>
      <c r="R100" s="25">
        <f>IF(ISBLANK(LitRev!R100),".",LitRev!R100)</f>
        <v>3.78</v>
      </c>
      <c r="S100" s="25">
        <f>IF(ISBLANK(LitRev!S100),".",LitRev!S100)</f>
        <v>3.66</v>
      </c>
      <c r="T100" s="25">
        <f>IF(ISBLANK(LitRev!T100),".",LitRev!T100)</f>
        <v>3.54</v>
      </c>
      <c r="U100" s="25">
        <f>IF(ISBLANK(LitRev!U100),".",LitRev!U100)</f>
        <v>2.98</v>
      </c>
      <c r="V100" s="25">
        <f>IF(ISBLANK(LitRev!V100),".",LitRev!V100)</f>
        <v>2.98</v>
      </c>
      <c r="W100" s="25">
        <f>IF(ISBLANK(LitRev!W100),".",LitRev!W100)</f>
        <v>2.98</v>
      </c>
      <c r="X100" s="25">
        <f>IF(ISBLANK(LitRev!X100),".",LitRev!X100)</f>
        <v>2.98</v>
      </c>
      <c r="Y100" s="25">
        <f>IF(ISBLANK(LitRev!Y100),".",LitRev!Y100)</f>
        <v>2.98</v>
      </c>
      <c r="Z100" s="25">
        <f>IF(ISBLANK(LitRev!Z100),".",LitRev!Z100)</f>
        <v>3.29</v>
      </c>
      <c r="AA100" s="25">
        <f>IF(ISBLANK(LitRev!AA100),".",LitRev!AA100)</f>
        <v>3.29</v>
      </c>
      <c r="AB100" s="25">
        <f>IF(ISBLANK(LitRev!AB100),".",LitRev!AB100)</f>
        <v>3.29</v>
      </c>
      <c r="AC100" s="25">
        <f>IF(ISBLANK(LitRev!AC100),".",LitRev!AC100)</f>
        <v>3.29</v>
      </c>
      <c r="AD100" s="25">
        <f>IF(ISBLANK(LitRev!AD100),".",LitRev!AD100)</f>
        <v>3.29</v>
      </c>
      <c r="AE100" s="25">
        <f>IF(ISBLANK(LitRev!AE100),".",LitRev!AE100)</f>
        <v>3.21</v>
      </c>
      <c r="AF100" s="25">
        <f>IF(ISBLANK(LitRev!AF100),".",LitRev!AF100)</f>
        <v>3.21</v>
      </c>
      <c r="AG100" s="25">
        <f>IF(ISBLANK(LitRev!AG100),".",LitRev!AG100)</f>
        <v>3.21</v>
      </c>
      <c r="AH100" s="25">
        <f>IF(ISBLANK(LitRev!AH100),".",LitRev!AH100)</f>
        <v>3.21</v>
      </c>
      <c r="AI100" s="25">
        <f>IF(ISBLANK(LitRev!AI100),".",LitRev!AI100)</f>
        <v>3.21</v>
      </c>
      <c r="AJ100" s="25">
        <f>IF(ISBLANK(LitRev!AJ100),".",LitRev!AJ100)</f>
        <v>2</v>
      </c>
      <c r="AK100" s="25">
        <f>IF(ISBLANK(LitRev!AK100),".",LitRev!AK100)</f>
        <v>3.04</v>
      </c>
      <c r="AL100" s="25">
        <f>IF(ISBLANK(LitRev!AL100),".",LitRev!AL100)</f>
        <v>4.2</v>
      </c>
      <c r="AM100" s="25">
        <f>IF(ISBLANK(LitRev!AM100),".",LitRev!AM100)</f>
        <v>4.0599999999999996</v>
      </c>
      <c r="AN100" s="25">
        <f>IF(ISBLANK(LitRev!AN100),".",LitRev!AN100)</f>
        <v>3.6</v>
      </c>
      <c r="AO100" s="25">
        <f>IF(ISBLANK(LitRev!AO100),".",LitRev!AO100)</f>
        <v>7.24</v>
      </c>
      <c r="AP100" s="25">
        <f>IF(ISBLANK(LitRev!AP100),".",LitRev!AP100)</f>
        <v>7.24</v>
      </c>
      <c r="AQ100" s="25">
        <f>IF(ISBLANK(LitRev!AQ100),".",LitRev!AQ100)</f>
        <v>9.73</v>
      </c>
      <c r="AR100" s="25">
        <f>IF(ISBLANK(LitRev!AR100),".",LitRev!AR100)</f>
        <v>4.54</v>
      </c>
      <c r="AS100" s="25">
        <f>IF(ISBLANK(LitRev!AS100),".",LitRev!AS100)</f>
        <v>4.6500000000000004</v>
      </c>
      <c r="AT100" s="25">
        <f>IF(ISBLANK(LitRev!AT100),".",LitRev!AT100)</f>
        <v>4.6399999999999997</v>
      </c>
      <c r="AU100" s="25">
        <f>IF(ISBLANK(LitRev!AU100),".",LitRev!AU100)</f>
        <v>4.6900000000000004</v>
      </c>
      <c r="AV100" s="25">
        <f>IF(ISBLANK(LitRev!AV100),".",LitRev!AV100)</f>
        <v>4.74</v>
      </c>
      <c r="AW100" s="25">
        <f>IF(ISBLANK(LitRev!AW100),".",LitRev!AW100)</f>
        <v>4.8099999999999996</v>
      </c>
      <c r="AX100" s="25">
        <f>IF(ISBLANK(LitRev!AX100),".",LitRev!AX100)</f>
        <v>4.84</v>
      </c>
      <c r="AY100" s="25">
        <f>IF(ISBLANK(LitRev!AY100),".",LitRev!AY100)</f>
        <v>3.45</v>
      </c>
      <c r="AZ100" s="25">
        <f>IF(ISBLANK(LitRev!AZ100),".",LitRev!AZ100)</f>
        <v>3.32</v>
      </c>
      <c r="BA100" s="25">
        <f>IF(ISBLANK(LitRev!BA100),".",LitRev!BA100)</f>
        <v>3.4977424701377373</v>
      </c>
      <c r="BB100" s="25">
        <f>IF(ISBLANK(LitRev!BB100),".",LitRev!BB100)</f>
        <v>3.4977424701377373</v>
      </c>
      <c r="BC100" s="25">
        <f>IF(ISBLANK(LitRev!BC100),".",LitRev!BC100)</f>
        <v>2.3572294933099642</v>
      </c>
      <c r="BD100" s="25">
        <f>IF(ISBLANK(LitRev!BD100),".",LitRev!BD100)</f>
        <v>2.3572294933099642</v>
      </c>
      <c r="BE100" s="25">
        <f>IF(ISBLANK(LitRev!BE100),".",LitRev!BE100)</f>
        <v>4.375</v>
      </c>
      <c r="BF100" s="25">
        <f>IF(ISBLANK(LitRev!BF100),".",LitRev!BF100)</f>
        <v>6.89</v>
      </c>
      <c r="BG100" s="25">
        <f>IF(ISBLANK(LitRev!BG100),".",LitRev!BG100)</f>
        <v>4.6697457356106495</v>
      </c>
      <c r="BH100" s="25">
        <f>IF(ISBLANK(LitRev!BH100),".",LitRev!BH100)</f>
        <v>4.6697457356106495</v>
      </c>
      <c r="BI100" s="25">
        <f>IF(ISBLANK(LitRev!BI100),".",LitRev!BI100)</f>
        <v>4.6697457356106495</v>
      </c>
      <c r="BJ100" s="25">
        <f>IF(ISBLANK(LitRev!BJ100),".",LitRev!BJ100)</f>
        <v>2.9871787544531441</v>
      </c>
      <c r="BK100" s="25">
        <f>IF(ISBLANK(LitRev!BK100),".",LitRev!BK100)</f>
        <v>2.9871787544531441</v>
      </c>
      <c r="BL100" s="25">
        <f>IF(ISBLANK(LitRev!BL100),".",LitRev!BL100)</f>
        <v>6.6914563281644659</v>
      </c>
      <c r="BM100" s="25">
        <f>IF(ISBLANK(LitRev!BM100),".",LitRev!BM100)</f>
        <v>6.6914563281644659</v>
      </c>
      <c r="BN100" s="25">
        <f>IF(ISBLANK(LitRev!BN100),".",LitRev!BN100)</f>
        <v>6.6914563281644659</v>
      </c>
      <c r="BO100" s="25">
        <f>IF(ISBLANK(LitRev!BO100),".",LitRev!BO100)</f>
        <v>6.6914563281644659</v>
      </c>
      <c r="BP100" s="25">
        <f>IF(ISBLANK(LitRev!BP100),".",LitRev!BP100)</f>
        <v>6.6914563281644659</v>
      </c>
      <c r="BQ100" s="25">
        <f>IF(ISBLANK(LitRev!BQ100),".",LitRev!BQ100)</f>
        <v>6.6914563281644659</v>
      </c>
      <c r="BR100" s="25">
        <f>IF(ISBLANK(LitRev!BR100),".",LitRev!BR100)</f>
        <v>6.6914563281644659</v>
      </c>
      <c r="BS100" s="25">
        <f>IF(ISBLANK(LitRev!BS100),".",LitRev!BS100)</f>
        <v>3.36</v>
      </c>
      <c r="BT100" s="25">
        <f>IF(ISBLANK(LitRev!BT100),".",LitRev!BT100)</f>
        <v>2.44</v>
      </c>
      <c r="BU100" s="25">
        <f>IF(ISBLANK(LitRev!BU100),".",LitRev!BU100)</f>
        <v>2.44</v>
      </c>
      <c r="BV100" s="25">
        <f>IF(ISBLANK(LitRev!BV100),".",LitRev!BV100)</f>
        <v>2.44</v>
      </c>
      <c r="BW100" s="25">
        <f>IF(ISBLANK(LitRev!BW100),".",LitRev!BW100)</f>
        <v>2.44</v>
      </c>
      <c r="BX100" s="25">
        <f>IF(ISBLANK(LitRev!BX100),".",LitRev!BX100)</f>
        <v>2.44</v>
      </c>
      <c r="BY100" s="25">
        <f>IF(ISBLANK(LitRev!BY100),".",LitRev!BY100)</f>
        <v>2.44</v>
      </c>
      <c r="BZ100" s="25">
        <f>IF(ISBLANK(LitRev!BZ100),".",LitRev!BZ100)</f>
        <v>6.89</v>
      </c>
      <c r="CA100" s="25">
        <f>IF(ISBLANK(LitRev!CA100),".",LitRev!CA100)</f>
        <v>3.1563636363636363</v>
      </c>
      <c r="CB100" s="25">
        <f>IF(ISBLANK(LitRev!CB100),".",LitRev!CB100)</f>
        <v>3.6895213782680205</v>
      </c>
      <c r="CC100" s="25">
        <f>IF(ISBLANK(LitRev!CC100),".",LitRev!CC100)</f>
        <v>3.6895213782680205</v>
      </c>
      <c r="CD100" s="25">
        <f>IF(ISBLANK(LitRev!CD100),".",LitRev!CD100)</f>
        <v>3.6895213782680205</v>
      </c>
      <c r="CE100" s="25">
        <f>IF(ISBLANK(LitRev!CE100),".",LitRev!CE100)</f>
        <v>3.6895213782680205</v>
      </c>
      <c r="CF100" s="25">
        <f>IF(ISBLANK(LitRev!CF100),".",LitRev!CF100)</f>
        <v>6.6914563281644659</v>
      </c>
      <c r="CG100" s="25">
        <f>IF(ISBLANK(LitRev!CG100),".",LitRev!CG100)</f>
        <v>6.6914563281644659</v>
      </c>
      <c r="CH100" s="25">
        <f>IF(ISBLANK(LitRev!CH100),".",LitRev!CH100)</f>
        <v>6.6914563281644659</v>
      </c>
      <c r="CI100" s="25">
        <f>IF(ISBLANK(LitRev!CI100),".",LitRev!CI100)</f>
        <v>6.6914563281644659</v>
      </c>
      <c r="CJ100" s="25">
        <f>IF(ISBLANK(LitRev!CJ100),".",LitRev!CJ100)</f>
        <v>6.6914563281644659</v>
      </c>
      <c r="CK100" s="25">
        <f>IF(ISBLANK(LitRev!CK100),".",LitRev!CK100)</f>
        <v>6.6914563281644659</v>
      </c>
      <c r="CL100" s="25">
        <f>IF(ISBLANK(LitRev!CL100),".",LitRev!CL100)</f>
        <v>1.9705472046299466</v>
      </c>
      <c r="CM100" s="25">
        <f>IF(ISBLANK(LitRev!CM100),".",LitRev!CM100)</f>
        <v>1.9705472046299466</v>
      </c>
      <c r="CN100" s="25">
        <f>IF(ISBLANK(LitRev!CN100),".",LitRev!CN100)</f>
        <v>1.9705472046299466</v>
      </c>
      <c r="CO100" s="25">
        <f>IF(ISBLANK(LitRev!CO100),".",LitRev!CO100)</f>
        <v>1.85</v>
      </c>
      <c r="CP100" s="25">
        <f>IF(ISBLANK(LitRev!CP100),".",LitRev!CP100)</f>
        <v>7.02</v>
      </c>
      <c r="CQ100" s="25">
        <f>IF(ISBLANK(LitRev!CQ100),".",LitRev!CQ100)</f>
        <v>3.1766715563937944</v>
      </c>
      <c r="CR100" s="25">
        <f>IF(ISBLANK(LitRev!CR100),".",LitRev!CR100)</f>
        <v>3.1766715563937944</v>
      </c>
      <c r="CS100" s="25">
        <f>IF(ISBLANK(LitRev!CS100),".",LitRev!CS100)</f>
        <v>3.1766715563937944</v>
      </c>
      <c r="CT100" s="25">
        <f>IF(ISBLANK(LitRev!CT100),".",LitRev!CT100)</f>
        <v>2.5940197256083644</v>
      </c>
      <c r="CU100" s="25">
        <f>IF(ISBLANK(LitRev!CU100),".",LitRev!CU100)</f>
        <v>2.5940197256083644</v>
      </c>
      <c r="CV100" s="25">
        <f>IF(ISBLANK(LitRev!CV100),".",LitRev!CV100)</f>
        <v>2.5940197256083644</v>
      </c>
      <c r="CW100" s="25">
        <f>IF(ISBLANK(LitRev!CW100),".",LitRev!CW100)</f>
        <v>2.5940197256083644</v>
      </c>
      <c r="CX100" s="25">
        <f>IF(ISBLANK(LitRev!CX100),".",LitRev!CX100)</f>
        <v>2.5940197256083644</v>
      </c>
      <c r="CY100" s="25">
        <f>IF(ISBLANK(LitRev!CY100),".",LitRev!CY100)</f>
        <v>2.5940197256083644</v>
      </c>
      <c r="CZ100" s="25">
        <f>IF(ISBLANK(LitRev!CZ100),".",LitRev!CZ100)</f>
        <v>2.5940197256083644</v>
      </c>
      <c r="DA100" s="25">
        <f>IF(ISBLANK(LitRev!DA100),".",LitRev!DA100)</f>
        <v>2.5940197256083644</v>
      </c>
      <c r="DB100" s="25">
        <f>IF(ISBLANK(LitRev!DB100),".",LitRev!DB100)</f>
        <v>3.1977545356981829</v>
      </c>
      <c r="DC100" s="25">
        <f>IF(ISBLANK(LitRev!DC100),".",LitRev!DC100)</f>
        <v>3.1977545356981829</v>
      </c>
      <c r="DD100" s="25">
        <f>IF(ISBLANK(LitRev!DD100),".",LitRev!DD100)</f>
        <v>3.1977545356981829</v>
      </c>
      <c r="DE100" s="25">
        <f>IF(ISBLANK(LitRev!DE100),".",LitRev!DE100)</f>
        <v>3.1977545356981829</v>
      </c>
      <c r="DF100" s="25">
        <f>IF(ISBLANK(LitRev!DF100),".",LitRev!DF100)</f>
        <v>4.72</v>
      </c>
      <c r="DG100" s="25">
        <f>IF(ISBLANK(LitRev!DG100),".",LitRev!DG100)</f>
        <v>4.72</v>
      </c>
      <c r="DH100" s="25">
        <f>IF(ISBLANK(LitRev!DH100),".",LitRev!DH100)</f>
        <v>4.72</v>
      </c>
      <c r="DI100" s="25">
        <f>IF(ISBLANK(LitRev!DI100),".",LitRev!DI100)</f>
        <v>4.71</v>
      </c>
      <c r="DJ100" s="25">
        <f>IF(ISBLANK(LitRev!DJ100),".",LitRev!DJ100)</f>
        <v>5.18</v>
      </c>
      <c r="DK100" s="25">
        <f>IF(ISBLANK(LitRev!DK100),".",LitRev!DK100)</f>
        <v>5.18</v>
      </c>
      <c r="DL100" s="25">
        <f>IF(ISBLANK(LitRev!DL100),".",LitRev!DL100)</f>
        <v>5.18</v>
      </c>
      <c r="DM100" s="25">
        <f>IF(ISBLANK(LitRev!DM100),".",LitRev!DM100)</f>
        <v>5.18</v>
      </c>
      <c r="DN100" s="25">
        <f>IF(ISBLANK(LitRev!DN100),".",LitRev!DN100)</f>
        <v>4.53</v>
      </c>
      <c r="DO100" s="25">
        <f>IF(ISBLANK(LitRev!DO100),".",LitRev!DO100)</f>
        <v>4.53</v>
      </c>
      <c r="DP100" s="25">
        <f>IF(ISBLANK(LitRev!DP100),".",LitRev!DP100)</f>
        <v>4.53</v>
      </c>
      <c r="DQ100" s="25">
        <f>IF(ISBLANK(LitRev!DQ100),".",LitRev!DQ100)</f>
        <v>4.53</v>
      </c>
      <c r="DR100" s="25">
        <f>IF(ISBLANK(LitRev!DR100),".",LitRev!DR100)</f>
        <v>4.53</v>
      </c>
      <c r="DS100" s="25">
        <f>IF(ISBLANK(LitRev!DS100),".",LitRev!DS100)</f>
        <v>4.6697457356106495</v>
      </c>
      <c r="DT100" s="25">
        <f>IF(ISBLANK(LitRev!DT100),".",LitRev!DT100)</f>
        <v>4.6697457356106495</v>
      </c>
      <c r="DU100" s="25">
        <f>IF(ISBLANK(LitRev!DU100),".",LitRev!DU100)</f>
        <v>4.6697457356106495</v>
      </c>
      <c r="DV100" s="25">
        <f>IF(ISBLANK(LitRev!DV100),".",LitRev!DV100)</f>
        <v>4.6697457356106495</v>
      </c>
      <c r="DW100" s="25">
        <f>IF(ISBLANK(LitRev!DW100),".",LitRev!DW100)</f>
        <v>4.6697457356106495</v>
      </c>
      <c r="DX100" s="25">
        <f>IF(ISBLANK(LitRev!DX100),".",LitRev!DX100)</f>
        <v>4.6608624970629888</v>
      </c>
      <c r="DY100" s="25">
        <f>IF(ISBLANK(LitRev!DY100),".",LitRev!DY100)</f>
        <v>4.6608624970629888</v>
      </c>
      <c r="DZ100" s="25">
        <f>IF(ISBLANK(LitRev!DZ100),".",LitRev!DZ100)</f>
        <v>6.6914563281644659</v>
      </c>
      <c r="EA100" s="25">
        <f>IF(ISBLANK(LitRev!EA100),".",LitRev!EA100)</f>
        <v>6.6914563281644659</v>
      </c>
      <c r="EB100" s="25">
        <f>IF(ISBLANK(LitRev!EB100),".",LitRev!EB100)</f>
        <v>6.6914563281644659</v>
      </c>
      <c r="EC100" s="25">
        <f>IF(ISBLANK(LitRev!EC100),".",LitRev!EC100)</f>
        <v>6.6914563281644659</v>
      </c>
      <c r="ED100" s="25">
        <f>IF(ISBLANK(LitRev!ED100),".",LitRev!ED100)</f>
        <v>6.6914563281644659</v>
      </c>
      <c r="EE100" s="25">
        <f>IF(ISBLANK(LitRev!EE100),".",LitRev!EE100)</f>
        <v>6.6914563281644659</v>
      </c>
      <c r="EF100" s="25">
        <f>IF(ISBLANK(LitRev!EF100),".",LitRev!EF100)</f>
        <v>6.6914563281644659</v>
      </c>
      <c r="EG100" s="25">
        <f>IF(ISBLANK(LitRev!EG100),".",LitRev!EG100)</f>
        <v>6.6914563281644659</v>
      </c>
      <c r="EH100" s="25">
        <f>IF(ISBLANK(LitRev!EH100),".",LitRev!EH100)</f>
        <v>6.6914563281644659</v>
      </c>
      <c r="EI100" s="25">
        <f>IF(ISBLANK(LitRev!EI100),".",LitRev!EI100)</f>
        <v>6.6914563281644659</v>
      </c>
      <c r="EJ100" s="25">
        <f>IF(ISBLANK(LitRev!EJ100),".",LitRev!EJ100)</f>
        <v>3.55</v>
      </c>
      <c r="EK100" s="25">
        <f>IF(ISBLANK(LitRev!EK100),".",LitRev!EK100)</f>
        <v>6.95</v>
      </c>
      <c r="EL100" s="25">
        <f>IF(ISBLANK(LitRev!EL100),".",LitRev!EL100)</f>
        <v>6.95</v>
      </c>
      <c r="EM100" s="25">
        <f>IF(ISBLANK(LitRev!EM100),".",LitRev!EM100)</f>
        <v>6.95</v>
      </c>
      <c r="EN100" s="25">
        <f>IF(ISBLANK(LitRev!EN100),".",LitRev!EN100)</f>
        <v>6.95</v>
      </c>
      <c r="EO100" s="25">
        <f>IF(ISBLANK(LitRev!EO100),".",LitRev!EO100)</f>
        <v>6.95</v>
      </c>
      <c r="EP100" s="25">
        <f>IF(ISBLANK(LitRev!EP100),".",LitRev!EP100)</f>
        <v>6.95</v>
      </c>
      <c r="EQ100" s="25">
        <f>IF(ISBLANK(LitRev!EQ100),".",LitRev!EQ100)</f>
        <v>6.95</v>
      </c>
      <c r="ER100" s="25">
        <f>IF(ISBLANK(LitRev!ER100),".",LitRev!ER100)</f>
        <v>6.95</v>
      </c>
      <c r="ES100" s="25">
        <f>IF(ISBLANK(LitRev!ES100),".",LitRev!ES100)</f>
        <v>6.95</v>
      </c>
      <c r="ET100" s="25">
        <f>IF(ISBLANK(LitRev!ET100),".",LitRev!ET100)</f>
        <v>6.95</v>
      </c>
      <c r="EU100" s="25">
        <f>IF(ISBLANK(LitRev!EU100),".",LitRev!EU100)</f>
        <v>7.11</v>
      </c>
      <c r="EV100" s="25">
        <f>IF(ISBLANK(LitRev!EV100),".",LitRev!EV100)</f>
        <v>7.11</v>
      </c>
      <c r="EW100" s="25">
        <f>IF(ISBLANK(LitRev!EW100),".",LitRev!EW100)</f>
        <v>7.11</v>
      </c>
      <c r="EX100" s="25">
        <f>IF(ISBLANK(LitRev!EX100),".",LitRev!EX100)</f>
        <v>7.11</v>
      </c>
      <c r="EY100" s="25">
        <f>IF(ISBLANK(LitRev!EY100),".",LitRev!EY100)</f>
        <v>7.11</v>
      </c>
      <c r="EZ100" s="25">
        <f>IF(ISBLANK(LitRev!EZ100),".",LitRev!EZ100)</f>
        <v>7.11</v>
      </c>
      <c r="FA100" s="25">
        <f>IF(ISBLANK(LitRev!FA100),".",LitRev!FA100)</f>
        <v>7.11</v>
      </c>
      <c r="FB100" s="25">
        <f>IF(ISBLANK(LitRev!FB100),".",LitRev!FB100)</f>
        <v>7.11</v>
      </c>
      <c r="FC100" s="25">
        <f>IF(ISBLANK(LitRev!FC100),".",LitRev!FC100)</f>
        <v>7.11</v>
      </c>
      <c r="FD100" s="25">
        <f>IF(ISBLANK(LitRev!FD100),".",LitRev!FD100)</f>
        <v>7.11</v>
      </c>
      <c r="FE100" s="25">
        <f>IF(ISBLANK(LitRev!FE100),".",LitRev!FE100)</f>
        <v>8.77</v>
      </c>
      <c r="FF100" s="25">
        <f>IF(ISBLANK(LitRev!FF100),".",LitRev!FF100)</f>
        <v>8.77</v>
      </c>
      <c r="FG100" s="25">
        <f>IF(ISBLANK(LitRev!FG100),".",LitRev!FG100)</f>
        <v>8.77</v>
      </c>
      <c r="FH100" s="25">
        <f>IF(ISBLANK(LitRev!FH100),".",LitRev!FH100)</f>
        <v>8.77</v>
      </c>
      <c r="FI100" s="25">
        <f>IF(ISBLANK(LitRev!FI100),".",LitRev!FI100)</f>
        <v>8.77</v>
      </c>
      <c r="FJ100" s="25">
        <f>IF(ISBLANK(LitRev!FJ100),".",LitRev!FJ100)</f>
        <v>8.77</v>
      </c>
      <c r="FK100" s="25">
        <f>IF(ISBLANK(LitRev!FK100),".",LitRev!FK100)</f>
        <v>8.77</v>
      </c>
      <c r="FL100" s="25">
        <f>IF(ISBLANK(LitRev!FL100),".",LitRev!FL100)</f>
        <v>8.77</v>
      </c>
      <c r="FM100" s="25">
        <f>IF(ISBLANK(LitRev!FM100),".",LitRev!FM100)</f>
        <v>8.77</v>
      </c>
      <c r="FN100" s="25">
        <f>IF(ISBLANK(LitRev!FN100),".",LitRev!FN100)</f>
        <v>8.77</v>
      </c>
      <c r="FO100" s="25">
        <f>IF(ISBLANK(LitRev!FO100),".",LitRev!FO100)</f>
        <v>3.0374938238973823</v>
      </c>
      <c r="FP100" s="25">
        <f>IF(ISBLANK(LitRev!FP100),".",LitRev!FP100)</f>
        <v>3.0374938238973823</v>
      </c>
      <c r="FQ100" s="25">
        <f>IF(ISBLANK(LitRev!FQ100),".",LitRev!FQ100)</f>
        <v>7.87</v>
      </c>
      <c r="FR100" s="25">
        <f>IF(ISBLANK(LitRev!FR100),".",LitRev!FR100)</f>
        <v>5.22</v>
      </c>
      <c r="FS100" s="25">
        <f>IF(ISBLANK(LitRev!FS100),".",LitRev!FS100)</f>
        <v>7.87</v>
      </c>
      <c r="FT100" s="25">
        <f>IF(ISBLANK(LitRev!FT100),".",LitRev!FT100)</f>
        <v>7.87</v>
      </c>
      <c r="FU100" s="25">
        <f>IF(ISBLANK(LitRev!FU100),".",LitRev!FU100)</f>
        <v>8.57</v>
      </c>
      <c r="FV100" s="25">
        <f>IF(ISBLANK(LitRev!FV100),".",LitRev!FV100)</f>
        <v>7.81</v>
      </c>
      <c r="FW100" s="25">
        <f>IF(ISBLANK(LitRev!FW100),".",LitRev!FW100)</f>
        <v>7.02</v>
      </c>
      <c r="FX100" s="25">
        <f>IF(ISBLANK(LitRev!FX100),".",LitRev!FX100)</f>
        <v>9.1444247585300342</v>
      </c>
      <c r="FY100" s="25">
        <f>IF(ISBLANK(LitRev!FY100),".",LitRev!FY100)</f>
        <v>4.1500000000000004</v>
      </c>
      <c r="FZ100" s="25">
        <f>IF(ISBLANK(LitRev!FZ100),".",LitRev!FZ100)</f>
        <v>4.12</v>
      </c>
      <c r="GA100" s="25">
        <f>IF(ISBLANK(LitRev!GA100),".",LitRev!GA100)</f>
        <v>4.16</v>
      </c>
      <c r="GB100" s="25">
        <f>IF(ISBLANK(LitRev!GB100),".",LitRev!GB100)</f>
        <v>4.1433333333333335</v>
      </c>
      <c r="GC100" s="25">
        <f>IF(ISBLANK(LitRev!GC100),".",LitRev!GC100)</f>
        <v>4.1433333333333335</v>
      </c>
      <c r="GD100" s="25">
        <f>IF(ISBLANK(LitRev!GD100),".",LitRev!GD100)</f>
        <v>4.1433333333333335</v>
      </c>
      <c r="GE100" s="25">
        <f>IF(ISBLANK(LitRev!GE100),".",LitRev!GE100)</f>
        <v>4.2</v>
      </c>
      <c r="GF100" s="25">
        <f>IF(ISBLANK(LitRev!GF100),".",LitRev!GF100)</f>
        <v>4.2</v>
      </c>
      <c r="GG100" s="25">
        <f>IF(ISBLANK(LitRev!GG100),".",LitRev!GG100)</f>
        <v>4.2</v>
      </c>
      <c r="GH100" s="25">
        <f>IF(ISBLANK(LitRev!GH100),".",LitRev!GH100)</f>
        <v>4.46</v>
      </c>
      <c r="GI100" s="25">
        <f>IF(ISBLANK(LitRev!GI100),".",LitRev!GI100)</f>
        <v>4.46</v>
      </c>
      <c r="GJ100" s="25">
        <f>IF(ISBLANK(LitRev!GJ100),".",LitRev!GJ100)</f>
        <v>4.46</v>
      </c>
      <c r="GK100" s="25">
        <f>IF(ISBLANK(LitRev!GK100),".",LitRev!GK100)</f>
        <v>4.46</v>
      </c>
      <c r="GL100" s="25">
        <f>IF(ISBLANK(LitRev!GL100),".",LitRev!GL100)</f>
        <v>4.46</v>
      </c>
      <c r="GM100" s="25">
        <f>IF(ISBLANK(LitRev!GM100),".",LitRev!GM100)</f>
        <v>4.46</v>
      </c>
      <c r="GN100" s="25">
        <f>IF(ISBLANK(LitRev!GN100),".",LitRev!GN100)</f>
        <v>4.46</v>
      </c>
      <c r="GO100" s="25">
        <f>IF(ISBLANK(LitRev!GO100),".",LitRev!GO100)</f>
        <v>4.46</v>
      </c>
      <c r="GP100" s="25">
        <f>IF(ISBLANK(LitRev!GP100),".",LitRev!GP100)</f>
        <v>4.43</v>
      </c>
      <c r="GQ100" s="25">
        <f>IF(ISBLANK(LitRev!GQ100),".",LitRev!GQ100)</f>
        <v>4.32</v>
      </c>
      <c r="GR100" s="25">
        <f>IF(ISBLANK(LitRev!GR100),".",LitRev!GR100)</f>
        <v>3.32</v>
      </c>
      <c r="GS100" s="25">
        <f>IF(ISBLANK(LitRev!GS100),".",LitRev!GS100)</f>
        <v>3.32</v>
      </c>
      <c r="GT100" s="25">
        <f>IF(ISBLANK(LitRev!GT100),".",LitRev!GT100)</f>
        <v>3.37</v>
      </c>
      <c r="GU100" s="25">
        <f>IF(ISBLANK(LitRev!GU100),".",LitRev!GU100)</f>
        <v>3.62</v>
      </c>
      <c r="GV100" s="25">
        <f>IF(ISBLANK(LitRev!GV100),".",LitRev!GV100)</f>
        <v>4.46</v>
      </c>
      <c r="GW100" s="25">
        <f>IF(ISBLANK(LitRev!GW100),".",LitRev!GW100)</f>
        <v>3.39</v>
      </c>
      <c r="GX100" s="25">
        <f>IF(ISBLANK(LitRev!GX100),".",LitRev!GX100)</f>
        <v>3.62</v>
      </c>
      <c r="GY100" s="25">
        <f>IF(ISBLANK(LitRev!GY100),".",LitRev!GY100)</f>
        <v>4.46</v>
      </c>
      <c r="GZ100" s="25">
        <f>IF(ISBLANK(LitRev!GZ100),".",LitRev!GZ100)</f>
        <v>3.39</v>
      </c>
      <c r="HA100" s="25">
        <f>IF(ISBLANK(LitRev!HA100),".",LitRev!HA100)</f>
        <v>2.4300000000000002</v>
      </c>
      <c r="HB100" s="25">
        <f>IF(ISBLANK(LitRev!HB100),".",LitRev!HB100)</f>
        <v>3.03</v>
      </c>
      <c r="HC100" s="25">
        <f>IF(ISBLANK(LitRev!HC100),".",LitRev!HC100)</f>
        <v>3.35</v>
      </c>
      <c r="HD100" s="25">
        <f>IF(ISBLANK(LitRev!HD100),".",LitRev!HD100)</f>
        <v>2.33</v>
      </c>
      <c r="HE100" s="25">
        <f>IF(ISBLANK(LitRev!HE100),".",LitRev!HE100)</f>
        <v>2.38</v>
      </c>
      <c r="HF100" s="25">
        <f>IF(ISBLANK(LitRev!HF100),".",LitRev!HF100)</f>
        <v>2.38</v>
      </c>
      <c r="HG100" s="25">
        <f>IF(ISBLANK(LitRev!HG100),".",LitRev!HG100)</f>
        <v>3.61</v>
      </c>
      <c r="HH100" s="25">
        <f>IF(ISBLANK(LitRev!HH100),".",LitRev!HH100)</f>
        <v>3.61</v>
      </c>
      <c r="HI100" s="25">
        <f>IF(ISBLANK(LitRev!HI100),".",LitRev!HI100)</f>
        <v>3.61</v>
      </c>
      <c r="HJ100" s="25">
        <f>IF(ISBLANK(LitRev!HJ100),".",LitRev!HJ100)</f>
        <v>3.61</v>
      </c>
      <c r="HK100" s="25">
        <f>IF(ISBLANK(LitRev!HK100),".",LitRev!HK100)</f>
        <v>4.97</v>
      </c>
      <c r="HL100" s="25">
        <f>IF(ISBLANK(LitRev!HL100),".",LitRev!HL100)</f>
        <v>6.24</v>
      </c>
      <c r="HM100" s="25">
        <f>IF(ISBLANK(LitRev!HM100),".",LitRev!HM100)</f>
        <v>4.0599999999999996</v>
      </c>
      <c r="HN100" s="25">
        <f>IF(ISBLANK(LitRev!HN100),".",LitRev!HN100)</f>
        <v>4.1500000000000004</v>
      </c>
      <c r="HO100" s="25">
        <f>IF(ISBLANK(LitRev!HO100),".",LitRev!HO100)</f>
        <v>5.63</v>
      </c>
      <c r="HP100" s="25">
        <f>IF(ISBLANK(LitRev!HP100),".",LitRev!HP100)</f>
        <v>5.0999999999999996</v>
      </c>
      <c r="HQ100" s="25">
        <f>IF(ISBLANK(LitRev!HQ100),".",LitRev!HQ100)</f>
        <v>5.57</v>
      </c>
      <c r="HR100" s="25">
        <f>IF(ISBLANK(LitRev!HR100),".",LitRev!HR100)</f>
        <v>5.01</v>
      </c>
      <c r="HS100" s="25">
        <f>IF(ISBLANK(LitRev!HS100),".",LitRev!HS100)</f>
        <v>3.15</v>
      </c>
      <c r="HT100" s="25">
        <f>IF(ISBLANK(LitRev!HT100),".",LitRev!HT100)</f>
        <v>3.96</v>
      </c>
      <c r="HU100" s="25">
        <f>IF(ISBLANK(LitRev!HU100),".",LitRev!HU100)</f>
        <v>3.39</v>
      </c>
      <c r="HV100" s="25">
        <f>IF(ISBLANK(LitRev!HV100),".",LitRev!HV100)</f>
        <v>3.7</v>
      </c>
      <c r="HW100" s="25">
        <f>IF(ISBLANK(LitRev!HW100),".",LitRev!HW100)</f>
        <v>3.04</v>
      </c>
      <c r="HX100" s="25">
        <f>IF(ISBLANK(LitRev!HX100),".",LitRev!HX100)</f>
        <v>3.61</v>
      </c>
      <c r="HY100" s="25">
        <f>IF(ISBLANK(LitRev!HY100),".",LitRev!HY100)</f>
        <v>2.56</v>
      </c>
      <c r="HZ100" s="25">
        <f>IF(ISBLANK(LitRev!HZ100),".",LitRev!HZ100)</f>
        <v>3.36</v>
      </c>
      <c r="IA100" s="25">
        <f>IF(ISBLANK(LitRev!IA100),".",LitRev!IA100)</f>
        <v>3.73</v>
      </c>
      <c r="IB100" s="25">
        <f>IF(ISBLANK(LitRev!IB100),".",LitRev!IB100)</f>
        <v>3.73</v>
      </c>
      <c r="IC100" s="25">
        <f>IF(ISBLANK(LitRev!IC100),".",LitRev!IC100)</f>
        <v>3.73</v>
      </c>
      <c r="ID100" s="25">
        <f>IF(ISBLANK(LitRev!ID100),".",LitRev!ID100)</f>
        <v>3.73</v>
      </c>
      <c r="IE100" s="25">
        <f>IF(ISBLANK(LitRev!IE100),".",LitRev!IE100)</f>
        <v>3.11</v>
      </c>
      <c r="IF100" s="25">
        <f>IF(ISBLANK(LitRev!IF100),".",LitRev!IF100)</f>
        <v>3.2</v>
      </c>
      <c r="IG100" s="25">
        <f>IF(ISBLANK(LitRev!IG100),".",LitRev!IG100)</f>
        <v>1.17</v>
      </c>
      <c r="IH100" s="25">
        <f>IF(ISBLANK(LitRev!IH100),".",LitRev!IH100)</f>
        <v>1.99</v>
      </c>
      <c r="II100" s="25">
        <f>IF(ISBLANK(LitRev!II100),".",LitRev!II100)</f>
        <v>2.9</v>
      </c>
      <c r="IJ100" s="25">
        <f>IF(ISBLANK(LitRev!IJ100),".",LitRev!IJ100)</f>
        <v>3.77</v>
      </c>
      <c r="IK100" s="25">
        <f>IF(ISBLANK(LitRev!IK100),".",LitRev!IK100)</f>
        <v>4.5999999999999996</v>
      </c>
      <c r="IL100" s="25">
        <f>IF(ISBLANK(LitRev!IL100),".",LitRev!IL100)</f>
        <v>1.97</v>
      </c>
      <c r="IM100" s="25">
        <f>IF(ISBLANK(LitRev!IM100),".",LitRev!IM100)</f>
        <v>2.99</v>
      </c>
      <c r="IN100" s="25">
        <f>IF(ISBLANK(LitRev!IN100),".",LitRev!IN100)</f>
        <v>3.92</v>
      </c>
      <c r="IO100" s="25">
        <f>IF(ISBLANK(LitRev!IO100),".",LitRev!IO100)</f>
        <v>4.8099999999999996</v>
      </c>
      <c r="IP100" s="25">
        <f>IF(ISBLANK(LitRev!IP100),".",LitRev!IP100)</f>
        <v>5.65</v>
      </c>
      <c r="IQ100" s="25">
        <f>IF(ISBLANK(LitRev!IQ100),".",LitRev!IQ100)</f>
        <v>1.99</v>
      </c>
      <c r="IR100" s="25">
        <f>IF(ISBLANK(LitRev!IR100),".",LitRev!IR100)</f>
        <v>2.9</v>
      </c>
      <c r="IS100" s="25">
        <f>IF(ISBLANK(LitRev!IS100),".",LitRev!IS100)</f>
        <v>3.77</v>
      </c>
      <c r="IT100" s="25">
        <f>IF(ISBLANK(LitRev!IT100),".",LitRev!IT100)</f>
        <v>4.5999999999999996</v>
      </c>
      <c r="IU100" s="25">
        <f>IF(ISBLANK(LitRev!IU100),".",LitRev!IU100)</f>
        <v>2</v>
      </c>
      <c r="IV100" s="25">
        <f>IF(ISBLANK(LitRev!IV100),".",LitRev!IV100)</f>
        <v>2.3199999999999998</v>
      </c>
      <c r="IW100" s="25">
        <f>IF(ISBLANK(LitRev!IW100),".",LitRev!IW100)</f>
        <v>2.9</v>
      </c>
      <c r="IX100" s="25">
        <f>IF(ISBLANK(LitRev!IX100),".",LitRev!IX100)</f>
        <v>3.77</v>
      </c>
      <c r="IY100" s="25">
        <f>IF(ISBLANK(LitRev!IY100),".",LitRev!IY100)</f>
        <v>4.5999999999999996</v>
      </c>
      <c r="IZ100" s="25">
        <f>IF(ISBLANK(LitRev!IZ100),".",LitRev!IZ100)</f>
        <v>4.6100000000000003</v>
      </c>
      <c r="JA100" s="25">
        <f>IF(ISBLANK(LitRev!JA100),".",LitRev!JA100)</f>
        <v>5.07</v>
      </c>
      <c r="JB100" s="25">
        <f>IF(ISBLANK(LitRev!JB100),".",LitRev!JB100)</f>
        <v>1.17</v>
      </c>
      <c r="JC100" s="25">
        <f>IF(ISBLANK(LitRev!JC100),".",LitRev!JC100)</f>
        <v>1.99</v>
      </c>
      <c r="JD100" s="25">
        <f>IF(ISBLANK(LitRev!JD100),".",LitRev!JD100)</f>
        <v>1.17</v>
      </c>
      <c r="JE100" s="25">
        <f>IF(ISBLANK(LitRev!JE100),".",LitRev!JE100)</f>
        <v>1.99</v>
      </c>
      <c r="JF100" s="25">
        <f>IF(ISBLANK(LitRev!JF100),".",LitRev!JF100)</f>
        <v>2.9</v>
      </c>
      <c r="JG100" s="25">
        <f>IF(ISBLANK(LitRev!JG100),".",LitRev!JG100)</f>
        <v>3.77</v>
      </c>
      <c r="JH100" s="25">
        <f>IF(ISBLANK(LitRev!JH100),".",LitRev!JH100)</f>
        <v>4.5999999999999996</v>
      </c>
      <c r="JI100" s="25">
        <f>IF(ISBLANK(LitRev!JI100),".",LitRev!JI100)</f>
        <v>1.17</v>
      </c>
      <c r="JJ100" s="25">
        <f>IF(ISBLANK(LitRev!JJ100),".",LitRev!JJ100)</f>
        <v>2.75</v>
      </c>
      <c r="JK100" s="25">
        <f>IF(ISBLANK(LitRev!JK100),".",LitRev!JK100)</f>
        <v>3.87</v>
      </c>
      <c r="JL100" s="25">
        <f>IF(ISBLANK(LitRev!JL100),".",LitRev!JL100)</f>
        <v>4.9400000000000004</v>
      </c>
      <c r="JM100" s="25">
        <f>IF(ISBLANK(LitRev!JM100),".",LitRev!JM100)</f>
        <v>5.96</v>
      </c>
      <c r="JN100" s="25">
        <f>IF(ISBLANK(LitRev!JN100),".",LitRev!JN100)</f>
        <v>1.71</v>
      </c>
      <c r="JO100" s="25">
        <f>IF(ISBLANK(LitRev!JO100),".",LitRev!JO100)</f>
        <v>2.75</v>
      </c>
      <c r="JP100" s="25">
        <f>IF(ISBLANK(LitRev!JP100),".",LitRev!JP100)</f>
        <v>1.71</v>
      </c>
      <c r="JQ100" s="25">
        <f>IF(ISBLANK(LitRev!JQ100),".",LitRev!JQ100)</f>
        <v>2.75</v>
      </c>
      <c r="JR100" s="25">
        <f>IF(ISBLANK(LitRev!JR100),".",LitRev!JR100)</f>
        <v>3.87</v>
      </c>
      <c r="JS100" s="25">
        <f>IF(ISBLANK(LitRev!JS100),".",LitRev!JS100)</f>
        <v>1.1100000000000001</v>
      </c>
      <c r="JT100" s="25">
        <f>IF(ISBLANK(LitRev!JT100),".",LitRev!JT100)</f>
        <v>1.64</v>
      </c>
      <c r="JU100" s="25">
        <f>IF(ISBLANK(LitRev!JU100),".",LitRev!JU100)</f>
        <v>2.39</v>
      </c>
      <c r="JV100" s="25">
        <f>IF(ISBLANK(LitRev!JV100),".",LitRev!JV100)</f>
        <v>3.12</v>
      </c>
      <c r="JW100" s="25">
        <f>IF(ISBLANK(LitRev!JW100),".",LitRev!JW100)</f>
        <v>3.81</v>
      </c>
      <c r="JX100" s="25">
        <f>IF(ISBLANK(LitRev!JX100),".",LitRev!JX100)</f>
        <v>1.1100000000000001</v>
      </c>
      <c r="JY100" s="25">
        <f>IF(ISBLANK(LitRev!JY100),".",LitRev!JY100)</f>
        <v>1.64</v>
      </c>
      <c r="JZ100" s="25">
        <f>IF(ISBLANK(LitRev!JZ100),".",LitRev!JZ100)</f>
        <v>1.1100000000000001</v>
      </c>
      <c r="KA100" s="25">
        <f>IF(ISBLANK(LitRev!KA100),".",LitRev!KA100)</f>
        <v>1.64</v>
      </c>
      <c r="KB100" s="25">
        <f>IF(ISBLANK(LitRev!KB100),".",LitRev!KB100)</f>
        <v>2.39</v>
      </c>
      <c r="KC100" s="25">
        <f>IF(ISBLANK(LitRev!KC100),".",LitRev!KC100)</f>
        <v>1.29</v>
      </c>
      <c r="KD100" s="25">
        <f>IF(ISBLANK(LitRev!KD100),".",LitRev!KD100)</f>
        <v>2.2799999999999998</v>
      </c>
      <c r="KE100" s="25">
        <f>IF(ISBLANK(LitRev!KE100),".",LitRev!KE100)</f>
        <v>3.22</v>
      </c>
      <c r="KF100" s="25">
        <f>IF(ISBLANK(LitRev!KF100),".",LitRev!KF100)</f>
        <v>4.1100000000000003</v>
      </c>
      <c r="KG100" s="25">
        <f>IF(ISBLANK(LitRev!KG100),".",LitRev!KG100)</f>
        <v>4.97</v>
      </c>
      <c r="KH100" s="25">
        <f>IF(ISBLANK(LitRev!KH100),".",LitRev!KH100)</f>
        <v>1.29</v>
      </c>
      <c r="KI100" s="25">
        <f>IF(ISBLANK(LitRev!KI100),".",LitRev!KI100)</f>
        <v>2.2799999999999998</v>
      </c>
      <c r="KJ100" s="25">
        <f>IF(ISBLANK(LitRev!KJ100),".",LitRev!KJ100)</f>
        <v>1.29</v>
      </c>
      <c r="KK100" s="25">
        <f>IF(ISBLANK(LitRev!KK100),".",LitRev!KK100)</f>
        <v>2.2799999999999998</v>
      </c>
      <c r="KL100" s="25">
        <f>IF(ISBLANK(LitRev!KL100),".",LitRev!KL100)</f>
        <v>1.67</v>
      </c>
      <c r="KM100" s="25">
        <f>IF(ISBLANK(LitRev!KM100),".",LitRev!KM100)</f>
        <v>2.5299999999999998</v>
      </c>
      <c r="KN100" s="25">
        <f>IF(ISBLANK(LitRev!KN100),".",LitRev!KN100)</f>
        <v>3.32</v>
      </c>
      <c r="KO100" s="25">
        <f>IF(ISBLANK(LitRev!KO100),".",LitRev!KO100)</f>
        <v>4.0599999999999996</v>
      </c>
      <c r="KP100" s="25">
        <f>IF(ISBLANK(LitRev!KP100),".",LitRev!KP100)</f>
        <v>4.7699999999999996</v>
      </c>
      <c r="KQ100" s="25">
        <f>IF(ISBLANK(LitRev!KQ100),".",LitRev!KQ100)</f>
        <v>1.1100000000000001</v>
      </c>
      <c r="KR100" s="25">
        <f>IF(ISBLANK(LitRev!KR100),".",LitRev!KR100)</f>
        <v>1.64</v>
      </c>
      <c r="KS100" s="25">
        <f>IF(ISBLANK(LitRev!KS100),".",LitRev!KS100)</f>
        <v>2.39</v>
      </c>
      <c r="KT100" s="25">
        <f>IF(ISBLANK(LitRev!KT100),".",LitRev!KT100)</f>
        <v>3.12</v>
      </c>
      <c r="KU100" s="25">
        <f>IF(ISBLANK(LitRev!KU100),".",LitRev!KU100)</f>
        <v>3.81</v>
      </c>
      <c r="KV100" s="25">
        <f>IF(ISBLANK(LitRev!KV100),".",LitRev!KV100)</f>
        <v>1.7</v>
      </c>
      <c r="KW100" s="25">
        <f>IF(ISBLANK(LitRev!KW100),".",LitRev!KW100)</f>
        <v>1.92</v>
      </c>
      <c r="KX100" s="25">
        <f>IF(ISBLANK(LitRev!KX100),".",LitRev!KX100)</f>
        <v>2.39</v>
      </c>
      <c r="KY100" s="25">
        <f>IF(ISBLANK(LitRev!KY100),".",LitRev!KY100)</f>
        <v>3.12</v>
      </c>
      <c r="KZ100" s="25">
        <f>IF(ISBLANK(LitRev!KZ100),".",LitRev!KZ100)</f>
        <v>3.81</v>
      </c>
      <c r="LA100" s="25">
        <f>IF(ISBLANK(LitRev!LA100),".",LitRev!LA100)</f>
        <v>2.23</v>
      </c>
      <c r="LB100" s="25">
        <f>IF(ISBLANK(LitRev!LB100),".",LitRev!LB100)</f>
        <v>2.52</v>
      </c>
      <c r="LC100" s="25">
        <f>IF(ISBLANK(LitRev!LC100),".",LitRev!LC100)</f>
        <v>3.12</v>
      </c>
      <c r="LD100" s="25">
        <f>IF(ISBLANK(LitRev!LD100),".",LitRev!LD100)</f>
        <v>3.81</v>
      </c>
      <c r="LE100" s="25">
        <f>IF(ISBLANK(LitRev!LE100),".",LitRev!LE100)</f>
        <v>2.71</v>
      </c>
      <c r="LF100" s="25">
        <f>IF(ISBLANK(LitRev!LF100),".",LitRev!LF100)</f>
        <v>2.71</v>
      </c>
      <c r="LG100" s="25">
        <f>IF(ISBLANK(LitRev!LG100),".",LitRev!LG100)</f>
        <v>3.15</v>
      </c>
      <c r="LH100" s="25">
        <f>IF(ISBLANK(LitRev!LH100),".",LitRev!LH100)</f>
        <v>3.31</v>
      </c>
      <c r="LI100" s="25">
        <f>IF(ISBLANK(LitRev!LI100),".",LitRev!LI100)</f>
        <v>2</v>
      </c>
      <c r="LJ100" s="25">
        <f>IF(ISBLANK(LitRev!LJ100),".",LitRev!LJ100)</f>
        <v>5.18</v>
      </c>
      <c r="LK100" s="25">
        <f>IF(ISBLANK(LitRev!LK100),".",LitRev!LK100)</f>
        <v>6.89</v>
      </c>
      <c r="LL100" s="25">
        <f>IF(ISBLANK(LitRev!LL100),".",LitRev!LL100)</f>
        <v>5.92</v>
      </c>
      <c r="LM100" s="25">
        <f>IF(ISBLANK(LitRev!LM100),".",LitRev!LM100)</f>
        <v>11.65</v>
      </c>
      <c r="LN100" s="25">
        <f>IF(ISBLANK(LitRev!LN100),".",LitRev!LN100)</f>
        <v>10.83</v>
      </c>
      <c r="LO100" s="25">
        <f>IF(ISBLANK(LitRev!LO100),".",LitRev!LO100)</f>
        <v>10.3</v>
      </c>
      <c r="LP100" s="25">
        <f>IF(ISBLANK(LitRev!LP100),".",LitRev!LP100)</f>
        <v>9.76</v>
      </c>
      <c r="LQ100" s="25">
        <f>IF(ISBLANK(LitRev!LQ100),".",LitRev!LQ100)</f>
        <v>9.33</v>
      </c>
      <c r="LR100" s="25">
        <f>IF(ISBLANK(LitRev!LR100),".",LitRev!LR100)</f>
        <v>8.69</v>
      </c>
      <c r="LS100" s="25">
        <f>IF(ISBLANK(LitRev!LS100),".",LitRev!LS100)</f>
        <v>8.2100000000000009</v>
      </c>
      <c r="LT100" s="25">
        <f>IF(ISBLANK(LitRev!LT100),".",LitRev!LT100)</f>
        <v>7.84</v>
      </c>
      <c r="LU100" s="25">
        <f>IF(ISBLANK(LitRev!LU100),".",LitRev!LU100)</f>
        <v>10.614899062061433</v>
      </c>
      <c r="LV100" s="25">
        <f>IF(ISBLANK(LitRev!LV100),".",LitRev!LV100)</f>
        <v>5.4833527017329953</v>
      </c>
      <c r="LW100" s="25">
        <f>IF(ISBLANK(LitRev!LW100),".",LitRev!LW100)</f>
        <v>10.614899062061433</v>
      </c>
      <c r="LX100" s="25">
        <f>IF(ISBLANK(LitRev!LX100),".",LitRev!LX100)</f>
        <v>9.8594679722873124</v>
      </c>
      <c r="LY100" s="25">
        <f>IF(ISBLANK(LitRev!LY100),".",LitRev!LY100)</f>
        <v>9.3941183567976729</v>
      </c>
      <c r="LZ100" s="25">
        <f>IF(ISBLANK(LitRev!LZ100),".",LitRev!LZ100)</f>
        <v>8.9186082693541113</v>
      </c>
      <c r="MA100" s="25">
        <f>IF(ISBLANK(LitRev!MA100),".",LitRev!MA100)</f>
        <v>8.5530852908117581</v>
      </c>
      <c r="MB100" s="25">
        <f>IF(ISBLANK(LitRev!MB100),".",LitRev!MB100)</f>
        <v>7.9777485664209093</v>
      </c>
      <c r="MC100" s="25">
        <f>IF(ISBLANK(LitRev!MC100),".",LitRev!MC100)</f>
        <v>7.5621852635054889</v>
      </c>
      <c r="MD100" s="25">
        <f>IF(ISBLANK(LitRev!MD100),".",LitRev!MD100)</f>
        <v>7.2568630812901258</v>
      </c>
      <c r="ME100" s="25">
        <f>IF(ISBLANK(LitRev!ME100),".",LitRev!ME100)</f>
        <v>3.5946666666666669</v>
      </c>
      <c r="MF100" s="25">
        <f>IF(ISBLANK(LitRev!MF100),".",LitRev!MF100)</f>
        <v>6.22</v>
      </c>
      <c r="MG100" s="25">
        <f>IF(ISBLANK(LitRev!MG100),".",LitRev!MG100)</f>
        <v>3.36</v>
      </c>
      <c r="MH100" s="25">
        <f>IF(ISBLANK(LitRev!MH100),".",LitRev!MH100)</f>
        <v>3.56</v>
      </c>
      <c r="MI100" s="25">
        <f>IF(ISBLANK(LitRev!MI100),".",LitRev!MI100)</f>
        <v>3.205628901462473</v>
      </c>
      <c r="MJ100" s="25">
        <f>IF(ISBLANK(LitRev!MJ100),".",LitRev!MJ100)</f>
        <v>3.205628901462473</v>
      </c>
      <c r="MK100" s="25">
        <f>IF(ISBLANK(LitRev!MK100),".",LitRev!MK100)</f>
        <v>3.472341290252932</v>
      </c>
      <c r="ML100" s="25">
        <f>IF(ISBLANK(LitRev!ML100),".",LitRev!ML100)</f>
        <v>3.472341290252932</v>
      </c>
      <c r="MM100" s="25">
        <f>IF(ISBLANK(LitRev!MM100),".",LitRev!MM100)</f>
        <v>4.17</v>
      </c>
      <c r="MN100" s="25">
        <f>IF(ISBLANK(LitRev!MN100),".",LitRev!MN100)</f>
        <v>4.18</v>
      </c>
      <c r="MO100" s="25">
        <f>IF(ISBLANK(LitRev!MO100),".",LitRev!MO100)</f>
        <v>4.24</v>
      </c>
      <c r="MP100" s="25">
        <f>IF(ISBLANK(LitRev!MP100),".",LitRev!MP100)</f>
        <v>4.26</v>
      </c>
      <c r="MQ100" s="25">
        <f>IF(ISBLANK(LitRev!MQ100),".",LitRev!MQ100)</f>
        <v>4.24</v>
      </c>
      <c r="MR100" s="25">
        <f>IF(ISBLANK(LitRev!MR100),".",LitRev!MR100)</f>
        <v>4.21</v>
      </c>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5"/>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5"/>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5"/>
      <c r="RK100" s="25"/>
      <c r="RL100" s="25"/>
      <c r="RM100" s="25"/>
      <c r="RN100" s="25"/>
      <c r="RO100" s="25"/>
    </row>
    <row r="101" spans="1:483" x14ac:dyDescent="0.25">
      <c r="A101" s="47" t="s">
        <v>44</v>
      </c>
      <c r="C101" s="25" t="str">
        <f>IF(ISBLANK(LitRev!C101),".",LitRev!C101)</f>
        <v>Table 2; base data see chapter 3, dissertation version, table 4-7, pg.102</v>
      </c>
      <c r="D101" s="25" t="str">
        <f>IF(ISBLANK(LitRev!D101),".",LitRev!D101)</f>
        <v>Table 2; base data see chapter 3, dissertation version, table 4-7, pg.102</v>
      </c>
      <c r="E101" s="25" t="str">
        <f>IF(ISBLANK(LitRev!E101),".",LitRev!E101)</f>
        <v>Table 1</v>
      </c>
      <c r="F101" s="25" t="str">
        <f>IF(ISBLANK(LitRev!F101),".",LitRev!F101)</f>
        <v>Table 1</v>
      </c>
      <c r="G101" s="25" t="str">
        <f>IF(ISBLANK(LitRev!G101),".",LitRev!G101)</f>
        <v>Table 1</v>
      </c>
      <c r="H101" s="25" t="str">
        <f>IF(ISBLANK(LitRev!H101),".",LitRev!H101)</f>
        <v>Table 1</v>
      </c>
      <c r="I101" s="25" t="str">
        <f>IF(ISBLANK(LitRev!I101),".",LitRev!I101)</f>
        <v>Table 1</v>
      </c>
      <c r="J101" s="25" t="str">
        <f>IF(ISBLANK(LitRev!J101),".",LitRev!J101)</f>
        <v>Table 1</v>
      </c>
      <c r="K101" s="25" t="str">
        <f>IF(ISBLANK(LitRev!K101),".",LitRev!K101)</f>
        <v>Table 1</v>
      </c>
      <c r="L101" s="25" t="str">
        <f>IF(ISBLANK(LitRev!L101),".",LitRev!L101)</f>
        <v>Table 1</v>
      </c>
      <c r="M101" s="25" t="str">
        <f>IF(ISBLANK(LitRev!M101),".",LitRev!M101)</f>
        <v>Table 2</v>
      </c>
      <c r="N101" s="25" t="str">
        <f>IF(ISBLANK(LitRev!N101),".",LitRev!N101)</f>
        <v>Table 2</v>
      </c>
      <c r="O101" s="25" t="str">
        <f>IF(ISBLANK(LitRev!O101),".",LitRev!O101)</f>
        <v>Table 2</v>
      </c>
      <c r="P101" s="25" t="str">
        <f>IF(ISBLANK(LitRev!P101),".",LitRev!P101)</f>
        <v>Table 2</v>
      </c>
      <c r="Q101" s="25" t="str">
        <f>IF(ISBLANK(LitRev!Q101),".",LitRev!Q101)</f>
        <v>Table 2</v>
      </c>
      <c r="R101" s="25" t="str">
        <f>IF(ISBLANK(LitRev!R101),".",LitRev!R101)</f>
        <v>Table 2</v>
      </c>
      <c r="S101" s="25" t="str">
        <f>IF(ISBLANK(LitRev!S101),".",LitRev!S101)</f>
        <v>Table 2</v>
      </c>
      <c r="T101" s="25" t="str">
        <f>IF(ISBLANK(LitRev!T101),".",LitRev!T101)</f>
        <v>Table 2</v>
      </c>
      <c r="U101" s="25" t="str">
        <f>IF(ISBLANK(LitRev!U101),".",LitRev!U101)</f>
        <v>Table 1</v>
      </c>
      <c r="V101" s="25" t="str">
        <f>IF(ISBLANK(LitRev!V101),".",LitRev!V101)</f>
        <v>Table 1</v>
      </c>
      <c r="W101" s="25" t="str">
        <f>IF(ISBLANK(LitRev!W101),".",LitRev!W101)</f>
        <v>Table 1</v>
      </c>
      <c r="X101" s="25" t="str">
        <f>IF(ISBLANK(LitRev!X101),".",LitRev!X101)</f>
        <v>Table 1</v>
      </c>
      <c r="Y101" s="25" t="str">
        <f>IF(ISBLANK(LitRev!Y101),".",LitRev!Y101)</f>
        <v>Table 1</v>
      </c>
      <c r="Z101" s="25" t="str">
        <f>IF(ISBLANK(LitRev!Z101),".",LitRev!Z101)</f>
        <v>Table 2</v>
      </c>
      <c r="AA101" s="25" t="str">
        <f>IF(ISBLANK(LitRev!AA101),".",LitRev!AA101)</f>
        <v>Table 2</v>
      </c>
      <c r="AB101" s="25" t="str">
        <f>IF(ISBLANK(LitRev!AB101),".",LitRev!AB101)</f>
        <v>Table 2</v>
      </c>
      <c r="AC101" s="25" t="str">
        <f>IF(ISBLANK(LitRev!AC101),".",LitRev!AC101)</f>
        <v>Table 2</v>
      </c>
      <c r="AD101" s="25" t="str">
        <f>IF(ISBLANK(LitRev!AD101),".",LitRev!AD101)</f>
        <v>Table 2</v>
      </c>
      <c r="AE101" s="25" t="str">
        <f>IF(ISBLANK(LitRev!AE101),".",LitRev!AE101)</f>
        <v>Table 3</v>
      </c>
      <c r="AF101" s="25" t="str">
        <f>IF(ISBLANK(LitRev!AF101),".",LitRev!AF101)</f>
        <v>Table 3</v>
      </c>
      <c r="AG101" s="25" t="str">
        <f>IF(ISBLANK(LitRev!AG101),".",LitRev!AG101)</f>
        <v>Table 3</v>
      </c>
      <c r="AH101" s="25" t="str">
        <f>IF(ISBLANK(LitRev!AH101),".",LitRev!AH101)</f>
        <v>Table 3</v>
      </c>
      <c r="AI101" s="25" t="str">
        <f>IF(ISBLANK(LitRev!AI101),".",LitRev!AI101)</f>
        <v>Table 3</v>
      </c>
      <c r="AJ101" s="25" t="str">
        <f>IF(ISBLANK(LitRev!AJ101),".",LitRev!AJ101)</f>
        <v>Table 2</v>
      </c>
      <c r="AK101" s="25" t="str">
        <f>IF(ISBLANK(LitRev!AK101),".",LitRev!AK101)</f>
        <v>Table 2</v>
      </c>
      <c r="AL101" s="25" t="str">
        <f>IF(ISBLANK(LitRev!AL101),".",LitRev!AL101)</f>
        <v>Table 2</v>
      </c>
      <c r="AM101" s="25" t="str">
        <f>IF(ISBLANK(LitRev!AM101),".",LitRev!AM101)</f>
        <v>Table 2</v>
      </c>
      <c r="AN101" s="25" t="str">
        <f>IF(ISBLANK(LitRev!AN101),".",LitRev!AN101)</f>
        <v>Table 2</v>
      </c>
      <c r="AO101" s="25" t="str">
        <f>IF(ISBLANK(LitRev!AO101),".",LitRev!AO101)</f>
        <v>Table 1</v>
      </c>
      <c r="AP101" s="25" t="str">
        <f>IF(ISBLANK(LitRev!AP101),".",LitRev!AP101)</f>
        <v>Table 1</v>
      </c>
      <c r="AQ101" s="25" t="str">
        <f>IF(ISBLANK(LitRev!AQ101),".",LitRev!AQ101)</f>
        <v>Table 1</v>
      </c>
      <c r="AR101" s="25" t="str">
        <f>IF(ISBLANK(LitRev!AR101),".",LitRev!AR101)</f>
        <v>table 1 &amp; 2</v>
      </c>
      <c r="AS101" s="25" t="str">
        <f>IF(ISBLANK(LitRev!AS101),".",LitRev!AS101)</f>
        <v>table 1 &amp; 2</v>
      </c>
      <c r="AT101" s="25" t="str">
        <f>IF(ISBLANK(LitRev!AT101),".",LitRev!AT101)</f>
        <v>table 1 &amp; 2</v>
      </c>
      <c r="AU101" s="25" t="str">
        <f>IF(ISBLANK(LitRev!AU101),".",LitRev!AU101)</f>
        <v>table 1 &amp; 2</v>
      </c>
      <c r="AV101" s="25" t="str">
        <f>IF(ISBLANK(LitRev!AV101),".",LitRev!AV101)</f>
        <v>table 1 &amp; 2</v>
      </c>
      <c r="AW101" s="25" t="str">
        <f>IF(ISBLANK(LitRev!AW101),".",LitRev!AW101)</f>
        <v>table 1 &amp; 2</v>
      </c>
      <c r="AX101" s="25" t="str">
        <f>IF(ISBLANK(LitRev!AX101),".",LitRev!AX101)</f>
        <v>table 1 &amp; 2</v>
      </c>
      <c r="AY101" s="25" t="str">
        <f>IF(ISBLANK(LitRev!AY101),".",LitRev!AY101)</f>
        <v>Table 2-2</v>
      </c>
      <c r="AZ101" s="25" t="str">
        <f>IF(ISBLANK(LitRev!AZ101),".",LitRev!AZ101)</f>
        <v>Table 2-2</v>
      </c>
      <c r="BA101" s="25" t="str">
        <f>IF(ISBLANK(LitRev!BA101),".",LitRev!BA101)</f>
        <v>Table SI.2 Supporting Info Document, page S34; %change=%change per ethanol change*ethanol change</v>
      </c>
      <c r="BB101" s="25" t="str">
        <f>IF(ISBLANK(LitRev!BB101),".",LitRev!BB101)</f>
        <v>Table SI.2 Supporting Info Document, page S34; %change=%change per ethanol change*ethanol change</v>
      </c>
      <c r="BC101" s="25" t="str">
        <f>IF(ISBLANK(LitRev!BC101),".",LitRev!BC101)</f>
        <v>Table SI.2 Supporting Info Document, page S34; %change=%change per ethanol change*ethanol change</v>
      </c>
      <c r="BD101" s="25" t="str">
        <f>IF(ISBLANK(LitRev!BD101),".",LitRev!BD101)</f>
        <v>Table SI.2 Supporting Info Document, page S34; %change=%change per ethanol change*ethanol change</v>
      </c>
      <c r="BE101" s="25" t="str">
        <f>IF(ISBLANK(LitRev!BE101),".",LitRev!BE101)</f>
        <v>Abstract; Table 1; FAPRI base data</v>
      </c>
      <c r="BF101" s="25" t="str">
        <f>IF(ISBLANK(LitRev!BF101),".",LitRev!BF101)</f>
        <v>Abstract; page 42; FAPRI basedata</v>
      </c>
      <c r="BG101" s="25" t="str">
        <f>IF(ISBLANK(LitRev!BG101),".",LitRev!BG101)</f>
        <v>Figure 1d, 2030</v>
      </c>
      <c r="BH101" s="25" t="str">
        <f>IF(ISBLANK(LitRev!BH101),".",LitRev!BH101)</f>
        <v>Figure 1d, 2030</v>
      </c>
      <c r="BI101" s="25" t="str">
        <f>IF(ISBLANK(LitRev!BI101),".",LitRev!BI101)</f>
        <v>Figure 1d, 2030</v>
      </c>
      <c r="BJ101" s="25" t="str">
        <f>IF(ISBLANK(LitRev!BJ101),".",LitRev!BJ101)</f>
        <v>Table 4</v>
      </c>
      <c r="BK101" s="25" t="str">
        <f>IF(ISBLANK(LitRev!BK101),".",LitRev!BK101)</f>
        <v>Table 4</v>
      </c>
      <c r="BL101" s="25" t="str">
        <f>IF(ISBLANK(LitRev!BL101),".",LitRev!BL101)</f>
        <v>Corn price change %, Table 1; FAPRI base data</v>
      </c>
      <c r="BM101" s="25" t="str">
        <f>IF(ISBLANK(LitRev!BM101),".",LitRev!BM101)</f>
        <v>Corn price change %, Table 1; FAPRI base data</v>
      </c>
      <c r="BN101" s="25" t="str">
        <f>IF(ISBLANK(LitRev!BN101),".",LitRev!BN101)</f>
        <v>Corn price change %, Table 1; FAPRI base data</v>
      </c>
      <c r="BO101" s="25" t="str">
        <f>IF(ISBLANK(LitRev!BO101),".",LitRev!BO101)</f>
        <v>Corn price change %, Table 1; FAPRI base data</v>
      </c>
      <c r="BP101" s="25" t="str">
        <f>IF(ISBLANK(LitRev!BP101),".",LitRev!BP101)</f>
        <v>Corn price change %, Table 1; FAPRI base data</v>
      </c>
      <c r="BQ101" s="25" t="str">
        <f>IF(ISBLANK(LitRev!BQ101),".",LitRev!BQ101)</f>
        <v>Corn price change %, Table 1; FAPRI base data</v>
      </c>
      <c r="BR101" s="25" t="str">
        <f>IF(ISBLANK(LitRev!BR101),".",LitRev!BR101)</f>
        <v>Corn price change %, compared for last two columns of Table 1; FAPRI base data</v>
      </c>
      <c r="BS101" s="25" t="str">
        <f>IF(ISBLANK(LitRev!BS101),".",LitRev!BS101)</f>
        <v>.</v>
      </c>
      <c r="BT101" s="25" t="str">
        <f>IF(ISBLANK(LitRev!BT101),".",LitRev!BT101)</f>
        <v>Table 3.A</v>
      </c>
      <c r="BU101" s="25" t="str">
        <f>IF(ISBLANK(LitRev!BU101),".",LitRev!BU101)</f>
        <v>Table 3.A</v>
      </c>
      <c r="BV101" s="25" t="str">
        <f>IF(ISBLANK(LitRev!BV101),".",LitRev!BV101)</f>
        <v>Table 3.A</v>
      </c>
      <c r="BW101" s="25" t="str">
        <f>IF(ISBLANK(LitRev!BW101),".",LitRev!BW101)</f>
        <v>Table 3.A</v>
      </c>
      <c r="BX101" s="25" t="str">
        <f>IF(ISBLANK(LitRev!BX101),".",LitRev!BX101)</f>
        <v>Table 3.A</v>
      </c>
      <c r="BY101" s="25" t="str">
        <f>IF(ISBLANK(LitRev!BY101),".",LitRev!BY101)</f>
        <v>Table 3.A optimal mandate less no policy</v>
      </c>
      <c r="BZ101" s="25" t="str">
        <f>IF(ISBLANK(LitRev!BZ101),".",LitRev!BZ101)</f>
        <v>mean % change in corn price, table 3, comparing with and without use of RINs</v>
      </c>
      <c r="CA101" s="25" t="str">
        <f>IF(ISBLANK(LitRev!CA101),".",LitRev!CA101)</f>
        <v>% change in corn price per 10% change in corn starch ethanol scenario change is derived from impact multipliers of table 3 by taking the % change in corn per 1% change in corn starch ethanol times 10.</v>
      </c>
      <c r="CB101" s="25" t="str">
        <f>IF(ISBLANK(LitRev!CB101),".",LitRev!CB101)</f>
        <v>Table 7.3, average for 2011-2017 coarse grain price (corn price is not available, FAPRI basedata seemed too high instead); Ending value Table 7.7, average for 2010-2017</v>
      </c>
      <c r="CC101" s="25" t="str">
        <f>IF(ISBLANK(LitRev!CC101),".",LitRev!CC101)</f>
        <v>Table 7.3, average for 2011-2017 coarse grain price (corn price is not available, FAPRI basedata seemed too high instead); Ending value Table 7.7, average for 2010-2017</v>
      </c>
      <c r="CD101" s="25" t="str">
        <f>IF(ISBLANK(LitRev!CD101),".",LitRev!CD101)</f>
        <v>Table 7.3, average for 2011-2017 coarse grain price (corn price is not available, FAPRI basedata seemed too high instead); Ending value Table 7.7, average for 2010-2017</v>
      </c>
      <c r="CE101" s="25" t="str">
        <f>IF(ISBLANK(LitRev!CE101),".",LitRev!CE101)</f>
        <v>Table 7.3, average for 2011-2017 coarse grain price (corn price is not available, FAPRI basedata seemed too high instead); Ending value Table 7.7, average for 2010-2017</v>
      </c>
      <c r="CF101" s="25" t="str">
        <f>IF(ISBLANK(LitRev!CF101),".",LitRev!CF101)</f>
        <v>% change in corn price, table 4</v>
      </c>
      <c r="CG101" s="25" t="str">
        <f>IF(ISBLANK(LitRev!CG101),".",LitRev!CG101)</f>
        <v>Table 4 US price divided by percent change ethanol from numbers on p 580; applied to 2001 base data</v>
      </c>
      <c r="CH101" s="25" t="str">
        <f>IF(ISBLANK(LitRev!CH101),".",LitRev!CH101)</f>
        <v>Table 4 US price divided by percent change ethanol from numbers on p 580; applied to 2001 base data</v>
      </c>
      <c r="CI101" s="25" t="str">
        <f>IF(ISBLANK(LitRev!CI101),".",LitRev!CI101)</f>
        <v>Table 4 US price divided by percent change ethanol from numbers on p 580; applied to 2001 base data</v>
      </c>
      <c r="CJ101" s="25" t="str">
        <f>IF(ISBLANK(LitRev!CJ101),".",LitRev!CJ101)</f>
        <v>use fapri corn price 2000</v>
      </c>
      <c r="CK101" s="25" t="str">
        <f>IF(ISBLANK(LitRev!CK101),".",LitRev!CK101)</f>
        <v>p 11</v>
      </c>
      <c r="CL101" s="25" t="str">
        <f>IF(ISBLANK(LitRev!CL101),".",LitRev!CL101)</f>
        <v>Table 4</v>
      </c>
      <c r="CM101" s="25" t="str">
        <f>IF(ISBLANK(LitRev!CM101),".",LitRev!CM101)</f>
        <v>Table 4</v>
      </c>
      <c r="CN101" s="25" t="str">
        <f>IF(ISBLANK(LitRev!CN101),".",LitRev!CN101)</f>
        <v>Table 4</v>
      </c>
      <c r="CO101" s="25" t="str">
        <f>IF(ISBLANK(LitRev!CO101),".",LitRev!CO101)</f>
        <v xml:space="preserve"> Table 5 for corn price % change; base price 2020= base price 2006 * -14.6% </v>
      </c>
      <c r="CP101" s="25" t="str">
        <f>IF(ISBLANK(LitRev!CP101),".",LitRev!CP101)</f>
        <v>p. 11 text for price changes, but not entirely clear</v>
      </c>
      <c r="CQ101" s="25" t="str">
        <f>IF(ISBLANK(LitRev!CQ101),".",LitRev!CQ101)</f>
        <v>Table 3</v>
      </c>
      <c r="CR101" s="25" t="str">
        <f>IF(ISBLANK(LitRev!CR101),".",LitRev!CR101)</f>
        <v>Table 3</v>
      </c>
      <c r="CS101" s="25" t="str">
        <f>IF(ISBLANK(LitRev!CS101),".",LitRev!CS101)</f>
        <v>Table 3</v>
      </c>
      <c r="CT101" s="25" t="str">
        <f>IF(ISBLANK(LitRev!CT101),".",LitRev!CT101)</f>
        <v xml:space="preserve"> Table 5 for corn price % change; base price 2020= base price 2006 * -14.6% </v>
      </c>
      <c r="CU101" s="25" t="str">
        <f>IF(ISBLANK(LitRev!CU101),".",LitRev!CU101)</f>
        <v xml:space="preserve"> Table 5 for corn price % change; base price 2020= base price 2006 * -14.6% </v>
      </c>
      <c r="CV101" s="25" t="str">
        <f>IF(ISBLANK(LitRev!CV101),".",LitRev!CV101)</f>
        <v xml:space="preserve"> Table 5 for corn price % change; base price 2020= base price 2006 * -14.6% </v>
      </c>
      <c r="CW101" s="25" t="str">
        <f>IF(ISBLANK(LitRev!CW101),".",LitRev!CW101)</f>
        <v xml:space="preserve"> Table 5 for corn price % change; base price 2020= base price 2006 * -14.6% </v>
      </c>
      <c r="CX101" s="25" t="str">
        <f>IF(ISBLANK(LitRev!CX101),".",LitRev!CX101)</f>
        <v xml:space="preserve"> Table 5 for corn price % change; base price 2020= base price 2006 * -14.6% </v>
      </c>
      <c r="CY101" s="25" t="str">
        <f>IF(ISBLANK(LitRev!CY101),".",LitRev!CY101)</f>
        <v xml:space="preserve"> Table 5 for corn price % change; base price 2020= base price 2006 * -14.6% </v>
      </c>
      <c r="CZ101" s="25" t="str">
        <f>IF(ISBLANK(LitRev!CZ101),".",LitRev!CZ101)</f>
        <v xml:space="preserve"> Table 5 for corn price % change; base price 2020= base price 2006 * -14.6% </v>
      </c>
      <c r="DA101" s="25" t="str">
        <f>IF(ISBLANK(LitRev!DA101),".",LitRev!DA101)</f>
        <v xml:space="preserve"> Table 5 for corn price % change; base price 2020= base price 2006 * -14.6% </v>
      </c>
      <c r="DB101" s="25" t="str">
        <f>IF(ISBLANK(LitRev!DB101),".",LitRev!DB101)</f>
        <v>Table 6</v>
      </c>
      <c r="DC101" s="25" t="str">
        <f>IF(ISBLANK(LitRev!DC101),".",LitRev!DC101)</f>
        <v>Table 6</v>
      </c>
      <c r="DD101" s="25" t="str">
        <f>IF(ISBLANK(LitRev!DD101),".",LitRev!DD101)</f>
        <v>Table 6</v>
      </c>
      <c r="DE101" s="25" t="str">
        <f>IF(ISBLANK(LitRev!DE101),".",LitRev!DE101)</f>
        <v>Table 6</v>
      </c>
      <c r="DF101" s="25" t="str">
        <f>IF(ISBLANK(LitRev!DF101),".",LitRev!DF101)</f>
        <v>Table 4</v>
      </c>
      <c r="DG101" s="25" t="str">
        <f>IF(ISBLANK(LitRev!DG101),".",LitRev!DG101)</f>
        <v>Table 4</v>
      </c>
      <c r="DH101" s="25" t="str">
        <f>IF(ISBLANK(LitRev!DH101),".",LitRev!DH101)</f>
        <v>Table 4</v>
      </c>
      <c r="DI101" s="25" t="str">
        <f>IF(ISBLANK(LitRev!DI101),".",LitRev!DI101)</f>
        <v>Table 4, option 3 is compared to option 1</v>
      </c>
      <c r="DJ101" s="25" t="str">
        <f>IF(ISBLANK(LitRev!DJ101),".",LitRev!DJ101)</f>
        <v>FAPRI basedata; % change from Table A4</v>
      </c>
      <c r="DK101" s="25" t="str">
        <f>IF(ISBLANK(LitRev!DK101),".",LitRev!DK101)</f>
        <v>FAPRI basedata; % change from Table A4</v>
      </c>
      <c r="DL101" s="25" t="str">
        <f>IF(ISBLANK(LitRev!DL101),".",LitRev!DL101)</f>
        <v>FAPRI basedata; % change from Table A4</v>
      </c>
      <c r="DM101" s="25" t="str">
        <f>IF(ISBLANK(LitRev!DM101),".",LitRev!DM101)</f>
        <v>FAPRI basedata; % change from Table A4</v>
      </c>
      <c r="DN101" s="25" t="str">
        <f>IF(ISBLANK(LitRev!DN101),".",LitRev!DN101)</f>
        <v>FAPRI basedata; % change from Table A4</v>
      </c>
      <c r="DO101" s="25" t="str">
        <f>IF(ISBLANK(LitRev!DO101),".",LitRev!DO101)</f>
        <v>FAPRI basedata; % change from Table A4</v>
      </c>
      <c r="DP101" s="25" t="str">
        <f>IF(ISBLANK(LitRev!DP101),".",LitRev!DP101)</f>
        <v>FAPRI basedata; % change from Table A4</v>
      </c>
      <c r="DQ101" s="25" t="str">
        <f>IF(ISBLANK(LitRev!DQ101),".",LitRev!DQ101)</f>
        <v>FAPRI basedata; % change from Table A4</v>
      </c>
      <c r="DR101" s="25" t="str">
        <f>IF(ISBLANK(LitRev!DR101),".",LitRev!DR101)</f>
        <v>FAPRI basedata; % change from Table A4</v>
      </c>
      <c r="DS101" s="25" t="str">
        <f>IF(ISBLANK(LitRev!DS101),".",LitRev!DS101)</f>
        <v>FAPRI basedata; % change from Table A4</v>
      </c>
      <c r="DT101" s="25" t="str">
        <f>IF(ISBLANK(LitRev!DT101),".",LitRev!DT101)</f>
        <v>FAPRI basedata; % change from Table A4</v>
      </c>
      <c r="DU101" s="25" t="str">
        <f>IF(ISBLANK(LitRev!DU101),".",LitRev!DU101)</f>
        <v>FAPRI basedata; % change from Table A4</v>
      </c>
      <c r="DV101" s="25" t="str">
        <f>IF(ISBLANK(LitRev!DV101),".",LitRev!DV101)</f>
        <v>FAPRI basedata; % change from Table A4</v>
      </c>
      <c r="DW101" s="25" t="str">
        <f>IF(ISBLANK(LitRev!DW101),".",LitRev!DW101)</f>
        <v>FAPRI basedata; % change from Table A4</v>
      </c>
      <c r="DX101" s="25" t="str">
        <f>IF(ISBLANK(LitRev!DX101),".",LitRev!DX101)</f>
        <v>Table 1</v>
      </c>
      <c r="DY101" s="25" t="str">
        <f>IF(ISBLANK(LitRev!DY101),".",LitRev!DY101)</f>
        <v>Table 1</v>
      </c>
      <c r="DZ101" s="25" t="str">
        <f>IF(ISBLANK(LitRev!DZ101),".",LitRev!DZ101)</f>
        <v>Level change in corn price, Table 1; base corn price, FAPRI basedata</v>
      </c>
      <c r="EA101" s="25" t="str">
        <f>IF(ISBLANK(LitRev!EA101),".",LitRev!EA101)</f>
        <v>Level change in corn price, Table 1; base corn price, FAPRI basedata</v>
      </c>
      <c r="EB101" s="25" t="str">
        <f>IF(ISBLANK(LitRev!EB101),".",LitRev!EB101)</f>
        <v>Level change in corn price, Table 1; base corn price, FAPRI basedata</v>
      </c>
      <c r="EC101" s="25" t="str">
        <f>IF(ISBLANK(LitRev!EC101),".",LitRev!EC101)</f>
        <v>Level change in corn price, Table 1; base corn price, FAPRI basedata</v>
      </c>
      <c r="ED101" s="25" t="str">
        <f>IF(ISBLANK(LitRev!ED101),".",LitRev!ED101)</f>
        <v>Level change in corn price, Table 1; base corn price, FAPRI basedata</v>
      </c>
      <c r="EE101" s="25" t="str">
        <f>IF(ISBLANK(LitRev!EE101),".",LitRev!EE101)</f>
        <v>Level change in corn price, Table 1; base corn price, FAPRI basedata</v>
      </c>
      <c r="EF101" s="25" t="str">
        <f>IF(ISBLANK(LitRev!EF101),".",LitRev!EF101)</f>
        <v>Level change in corn price, Table 1; base corn price, FAPRI basedata</v>
      </c>
      <c r="EG101" s="25" t="str">
        <f>IF(ISBLANK(LitRev!EG101),".",LitRev!EG101)</f>
        <v>Level change in corn price, Table 1; base corn price, FAPRI basedata</v>
      </c>
      <c r="EH101" s="25" t="str">
        <f>IF(ISBLANK(LitRev!EH101),".",LitRev!EH101)</f>
        <v>Level change in corn price, Table 1; base corn price, FAPRI basedata</v>
      </c>
      <c r="EI101" s="25" t="str">
        <f>IF(ISBLANK(LitRev!EI101),".",LitRev!EI101)</f>
        <v>Level change in corn price, Table 1; base corn price, FAPRI basedata</v>
      </c>
      <c r="EJ101" s="25" t="str">
        <f>IF(ISBLANK(LitRev!EJ101),".",LitRev!EJ101)</f>
        <v>price increased by 30%, mentioned in the text; FAPRI basedata</v>
      </c>
      <c r="EK101" s="25" t="str">
        <f>IF(ISBLANK(LitRev!EK101),".",LitRev!EK101)</f>
        <v>Base corn price (column 1) and change (column 2), Table 3-2010 yield</v>
      </c>
      <c r="EL101" s="25" t="str">
        <f>IF(ISBLANK(LitRev!EL101),".",LitRev!EL101)</f>
        <v>Base corn price (column 1) and change (column 2), Table 3-2010 yield</v>
      </c>
      <c r="EM101" s="25" t="str">
        <f>IF(ISBLANK(LitRev!EM101),".",LitRev!EM101)</f>
        <v>Base corn price (column 1) and change (column 2), Table 3-2010 yield</v>
      </c>
      <c r="EN101" s="25" t="str">
        <f>IF(ISBLANK(LitRev!EN101),".",LitRev!EN101)</f>
        <v>Base corn price (column 1) and change (column 2), Table 3-2010 yield</v>
      </c>
      <c r="EO101" s="25" t="str">
        <f>IF(ISBLANK(LitRev!EO101),".",LitRev!EO101)</f>
        <v>Base corn price (column 1) and change (column 2), Table 3-2010 yield</v>
      </c>
      <c r="EP101" s="25" t="str">
        <f>IF(ISBLANK(LitRev!EP101),".",LitRev!EP101)</f>
        <v>Base corn price (column 1) and change (column 3), Table 3-2010 yield</v>
      </c>
      <c r="EQ101" s="25" t="str">
        <f>IF(ISBLANK(LitRev!EQ101),".",LitRev!EQ101)</f>
        <v>Base corn price (column 1) and change (column 3), Table 3-2010 yield</v>
      </c>
      <c r="ER101" s="25" t="str">
        <f>IF(ISBLANK(LitRev!ER101),".",LitRev!ER101)</f>
        <v>Base corn price (column 1) and change (column 3), Table 3-2010 yield</v>
      </c>
      <c r="ES101" s="25" t="str">
        <f>IF(ISBLANK(LitRev!ES101),".",LitRev!ES101)</f>
        <v>Base corn price (column 1) and change (column 3), Table 3-2010 yield</v>
      </c>
      <c r="ET101" s="25" t="str">
        <f>IF(ISBLANK(LitRev!ET101),".",LitRev!ET101)</f>
        <v>Base corn price (column 1) and change (column 3), Table 3-2010 yield</v>
      </c>
      <c r="EU101" s="25" t="str">
        <f>IF(ISBLANK(LitRev!EU101),".",LitRev!EU101)</f>
        <v>Base corn price (column 1) and change (column 2), Table 3-2011 yield</v>
      </c>
      <c r="EV101" s="25" t="str">
        <f>IF(ISBLANK(LitRev!EV101),".",LitRev!EV101)</f>
        <v>Base corn price (column 1) and change (column 2), Table 3-2011 yield</v>
      </c>
      <c r="EW101" s="25" t="str">
        <f>IF(ISBLANK(LitRev!EW101),".",LitRev!EW101)</f>
        <v>Base corn price (column 1) and change (column 2), Table 3-2011 yield</v>
      </c>
      <c r="EX101" s="25" t="str">
        <f>IF(ISBLANK(LitRev!EX101),".",LitRev!EX101)</f>
        <v>Base corn price (column 1) and change (column 2), Table 3-2011 yield</v>
      </c>
      <c r="EY101" s="25" t="str">
        <f>IF(ISBLANK(LitRev!EY101),".",LitRev!EY101)</f>
        <v>Base corn price (column 1) and change (column 2), Table 3-2011 yield</v>
      </c>
      <c r="EZ101" s="25" t="str">
        <f>IF(ISBLANK(LitRev!EZ101),".",LitRev!EZ101)</f>
        <v>Base corn price (column 1) and change (column 3), Table 3-2011 yield</v>
      </c>
      <c r="FA101" s="25" t="str">
        <f>IF(ISBLANK(LitRev!FA101),".",LitRev!FA101)</f>
        <v>Base corn price (column 1) and change (column 3), Table 3-2011 yield</v>
      </c>
      <c r="FB101" s="25" t="str">
        <f>IF(ISBLANK(LitRev!FB101),".",LitRev!FB101)</f>
        <v>Base corn price (column 1) and change (column 3), Table 3-2011 yield</v>
      </c>
      <c r="FC101" s="25" t="str">
        <f>IF(ISBLANK(LitRev!FC101),".",LitRev!FC101)</f>
        <v>Base corn price (column 1) and change (column 3), Table 3-2011 yield</v>
      </c>
      <c r="FD101" s="25" t="str">
        <f>IF(ISBLANK(LitRev!FD101),".",LitRev!FD101)</f>
        <v>Base corn price (column 1) and change (column 3), Table 3-2011 yield</v>
      </c>
      <c r="FE101" s="25" t="str">
        <f>IF(ISBLANK(LitRev!FE101),".",LitRev!FE101)</f>
        <v>Base corn price (column 1) and change (column 2), Table 3-2012 yield</v>
      </c>
      <c r="FF101" s="25" t="str">
        <f>IF(ISBLANK(LitRev!FF101),".",LitRev!FF101)</f>
        <v>Base corn price (column 1) and change (column 2), Table 3-2012 yield</v>
      </c>
      <c r="FG101" s="25" t="str">
        <f>IF(ISBLANK(LitRev!FG101),".",LitRev!FG101)</f>
        <v>Base corn price (column 1) and change (column 2), Table 3-2012 yield</v>
      </c>
      <c r="FH101" s="25" t="str">
        <f>IF(ISBLANK(LitRev!FH101),".",LitRev!FH101)</f>
        <v>Base corn price (column 1) and change (column 2), Table 3-2012 yield</v>
      </c>
      <c r="FI101" s="25" t="str">
        <f>IF(ISBLANK(LitRev!FI101),".",LitRev!FI101)</f>
        <v>Base corn price (column 1) and change (column 2), Table 3-2012 yield</v>
      </c>
      <c r="FJ101" s="25" t="str">
        <f>IF(ISBLANK(LitRev!FJ101),".",LitRev!FJ101)</f>
        <v>Base corn price (column 1) and change (column 3), Table 3-2012 yield</v>
      </c>
      <c r="FK101" s="25" t="str">
        <f>IF(ISBLANK(LitRev!FK101),".",LitRev!FK101)</f>
        <v>Base corn price (column 1) and change (column 3), Table 3-2012 yield</v>
      </c>
      <c r="FL101" s="25" t="str">
        <f>IF(ISBLANK(LitRev!FL101),".",LitRev!FL101)</f>
        <v>Base corn price (column 1) and change (column 3), Table 3-2012 yield</v>
      </c>
      <c r="FM101" s="25" t="str">
        <f>IF(ISBLANK(LitRev!FM101),".",LitRev!FM101)</f>
        <v>Base corn price (column 1) and change (column 3), Table 3-2012 yield</v>
      </c>
      <c r="FN101" s="25" t="str">
        <f>IF(ISBLANK(LitRev!FN101),".",LitRev!FN101)</f>
        <v>Base corn price (column 1) and change (column 3), Table 3-2012 yield</v>
      </c>
      <c r="FO101" s="25" t="str">
        <f>IF(ISBLANK(LitRev!FO101),".",LitRev!FO101)</f>
        <v>Table C2 and discussion page 333</v>
      </c>
      <c r="FP101" s="25" t="str">
        <f>IF(ISBLANK(LitRev!FP101),".",LitRev!FP101)</f>
        <v>Table 4</v>
      </c>
      <c r="FQ101" s="25" t="str">
        <f>IF(ISBLANK(LitRev!FQ101),".",LitRev!FQ101)</f>
        <v>Table 9</v>
      </c>
      <c r="FR101" s="25" t="str">
        <f>IF(ISBLANK(LitRev!FR101),".",LitRev!FR101)</f>
        <v>Table 9</v>
      </c>
      <c r="FS101" s="25" t="str">
        <f>IF(ISBLANK(LitRev!FS101),".",LitRev!FS101)</f>
        <v>Table 9</v>
      </c>
      <c r="FT101" s="25" t="str">
        <f>IF(ISBLANK(LitRev!FT101),".",LitRev!FT101)</f>
        <v>Table 9</v>
      </c>
      <c r="FU101" s="25" t="str">
        <f>IF(ISBLANK(LitRev!FU101),".",LitRev!FU101)</f>
        <v>Table 3, assuming ethanol subsidy=$0.0, applied to uncertain base period</v>
      </c>
      <c r="FV101" s="25" t="str">
        <f>IF(ISBLANK(LitRev!FV101),".",LitRev!FV101)</f>
        <v>Table 3, assuming ethanol subsidy=$0.0, applied to uncertain base period</v>
      </c>
      <c r="FW101" s="25" t="str">
        <f>IF(ISBLANK(LitRev!FW101),".",LitRev!FW101)</f>
        <v>Table 3, assuming ethanol subsidy=$0.0, applied to uncertain base period</v>
      </c>
      <c r="FX101" s="25" t="str">
        <f>IF(ISBLANK(LitRev!FX101),".",LitRev!FX101)</f>
        <v>Table 3 ; applied to base data</v>
      </c>
      <c r="FY101" s="25" t="str">
        <f>IF(ISBLANK(LitRev!FY101),".",LitRev!FY101)</f>
        <v>Table 3 ; applied to base data</v>
      </c>
      <c r="FZ101" s="25" t="str">
        <f>IF(ISBLANK(LitRev!FZ101),".",LitRev!FZ101)</f>
        <v>Table 3 ; applied to base data</v>
      </c>
      <c r="GA101" s="25" t="str">
        <f>IF(ISBLANK(LitRev!GA101),".",LitRev!GA101)</f>
        <v>Table 3 ; applied to base data</v>
      </c>
      <c r="GB101" s="25" t="str">
        <f>IF(ISBLANK(LitRev!GB101),".",LitRev!GB101)</f>
        <v>Table 3 ; applied to base data</v>
      </c>
      <c r="GC101" s="25" t="str">
        <f>IF(ISBLANK(LitRev!GC101),".",LitRev!GC101)</f>
        <v>Table 3 ; applied to base data</v>
      </c>
      <c r="GD101" s="25" t="str">
        <f>IF(ISBLANK(LitRev!GD101),".",LitRev!GD101)</f>
        <v>Table 3 ; applied to base data</v>
      </c>
      <c r="GE101" s="25" t="str">
        <f>IF(ISBLANK(LitRev!GE101),".",LitRev!GE101)</f>
        <v>Table 3 ; applied to base data</v>
      </c>
      <c r="GF101" s="25" t="str">
        <f>IF(ISBLANK(LitRev!GF101),".",LitRev!GF101)</f>
        <v>Table 3 ; applied to base data</v>
      </c>
      <c r="GG101" s="25" t="str">
        <f>IF(ISBLANK(LitRev!GG101),".",LitRev!GG101)</f>
        <v>table 1 minus table 2</v>
      </c>
      <c r="GH101" s="25" t="str">
        <f>IF(ISBLANK(LitRev!GH101),".",LitRev!GH101)</f>
        <v>Table 4, % corn price change; FAPRI basedata</v>
      </c>
      <c r="GI101" s="25" t="str">
        <f>IF(ISBLANK(LitRev!GI101),".",LitRev!GI101)</f>
        <v>Table 4, % corn price change; FAPRI basedata</v>
      </c>
      <c r="GJ101" s="25" t="str">
        <f>IF(ISBLANK(LitRev!GJ101),".",LitRev!GJ101)</f>
        <v>Table 4, % corn price change; FAPRI basedata</v>
      </c>
      <c r="GK101" s="25" t="str">
        <f>IF(ISBLANK(LitRev!GK101),".",LitRev!GK101)</f>
        <v>Table 4, % corn price change; FAPRI basedata</v>
      </c>
      <c r="GL101" s="25" t="str">
        <f>IF(ISBLANK(LitRev!GL101),".",LitRev!GL101)</f>
        <v>Table 4, % corn price change; FAPRI basedata</v>
      </c>
      <c r="GM101" s="25" t="str">
        <f>IF(ISBLANK(LitRev!GM101),".",LitRev!GM101)</f>
        <v>Table 4, % corn price change; FAPRI basedata</v>
      </c>
      <c r="GN101" s="25" t="str">
        <f>IF(ISBLANK(LitRev!GN101),".",LitRev!GN101)</f>
        <v>Table 4, % corn price change; FAPRI basedata</v>
      </c>
      <c r="GO101" s="25" t="str">
        <f>IF(ISBLANK(LitRev!GO101),".",LitRev!GO101)</f>
        <v>Table 4, % corn price change; FAPRI basedata</v>
      </c>
      <c r="GP101" s="25" t="str">
        <f>IF(ISBLANK(LitRev!GP101),".",LitRev!GP101)</f>
        <v>base value from table 1 p 539;  new value from supply price on table 3 p 540</v>
      </c>
      <c r="GQ101" s="25" t="str">
        <f>IF(ISBLANK(LitRev!GQ101),".",LitRev!GQ101)</f>
        <v>base value from table 1 p 539;  new value from supply price on table 3 p 540</v>
      </c>
      <c r="GR101" s="25" t="str">
        <f>IF(ISBLANK(LitRev!GR101),".",LitRev!GR101)</f>
        <v>Table 5.1-4, p. 891-</v>
      </c>
      <c r="GS101" s="25" t="str">
        <f>IF(ISBLANK(LitRev!GS101),".",LitRev!GS101)</f>
        <v>Table 2 for change using ETH60 in 2010; FAPRI-MU 2006 baseline 2010 corn price as proxy for USDA long-term baseline the authors use (p 1292)</v>
      </c>
      <c r="GT101" s="25" t="str">
        <f>IF(ISBLANK(LitRev!GT101),".",LitRev!GT101)</f>
        <v>Text, p. 7</v>
      </c>
      <c r="GU101" s="25" t="str">
        <f>IF(ISBLANK(LitRev!GU101),".",LitRev!GU101)</f>
        <v>Table 1,2</v>
      </c>
      <c r="GV101" s="25" t="str">
        <f>IF(ISBLANK(LitRev!GV101),".",LitRev!GV101)</f>
        <v>Table 1,2</v>
      </c>
      <c r="GW101" s="25" t="str">
        <f>IF(ISBLANK(LitRev!GW101),".",LitRev!GW101)</f>
        <v>Table 1,2</v>
      </c>
      <c r="GX101" s="25" t="str">
        <f>IF(ISBLANK(LitRev!GX101),".",LitRev!GX101)</f>
        <v>Table 1,3</v>
      </c>
      <c r="GY101" s="25" t="str">
        <f>IF(ISBLANK(LitRev!GY101),".",LitRev!GY101)</f>
        <v>Table 1,3</v>
      </c>
      <c r="GZ101" s="25" t="str">
        <f>IF(ISBLANK(LitRev!GZ101),".",LitRev!GZ101)</f>
        <v>Table 1,3</v>
      </c>
      <c r="HA101" s="25" t="str">
        <f>IF(ISBLANK(LitRev!HA101),".",LitRev!HA101)</f>
        <v>Table 2 page 297</v>
      </c>
      <c r="HB101" s="25" t="str">
        <f>IF(ISBLANK(LitRev!HB101),".",LitRev!HB101)</f>
        <v>Table 1, p 29</v>
      </c>
      <c r="HC101" s="25" t="str">
        <f>IF(ISBLANK(LitRev!HC101),".",LitRev!HC101)</f>
        <v>Table 1, p 29</v>
      </c>
      <c r="HD101" s="25" t="str">
        <f>IF(ISBLANK(LitRev!HD101),".",LitRev!HD101)</f>
        <v>Table 2, average (last row), column 7 minus cl. 8</v>
      </c>
      <c r="HE101" s="25" t="str">
        <f>IF(ISBLANK(LitRev!HE101),".",LitRev!HE101)</f>
        <v>Table 2 page 927</v>
      </c>
      <c r="HF101" s="25" t="str">
        <f>IF(ISBLANK(LitRev!HF101),".",LitRev!HF101)</f>
        <v>Table 3 page 927</v>
      </c>
      <c r="HG101" s="25" t="str">
        <f>IF(ISBLANK(LitRev!HG101),".",LitRev!HG101)</f>
        <v>Table 5 change less Table 4 change; FAPRI basedata</v>
      </c>
      <c r="HH101" s="25" t="str">
        <f>IF(ISBLANK(LitRev!HH101),".",LitRev!HH101)</f>
        <v>Table 5 change less Table 4 change; FAPRI basedata</v>
      </c>
      <c r="HI101" s="25" t="str">
        <f>IF(ISBLANK(LitRev!HI101),".",LitRev!HI101)</f>
        <v>Table 5 change less Table 4 change; FAPRI basedata</v>
      </c>
      <c r="HJ101" s="25" t="str">
        <f>IF(ISBLANK(LitRev!HJ101),".",LitRev!HJ101)</f>
        <v>Table 5 change less Table 4 change; FAPRI basedata</v>
      </c>
      <c r="HK101" s="25" t="str">
        <f>IF(ISBLANK(LitRev!HK101),".",LitRev!HK101)</f>
        <v>Table 1</v>
      </c>
      <c r="HL101" s="25" t="str">
        <f>IF(ISBLANK(LitRev!HL101),".",LitRev!HL101)</f>
        <v>Table 1</v>
      </c>
      <c r="HM101" s="25" t="str">
        <f>IF(ISBLANK(LitRev!HM101),".",LitRev!HM101)</f>
        <v>Table 1</v>
      </c>
      <c r="HN101" s="25" t="str">
        <f>IF(ISBLANK(LitRev!HN101),".",LitRev!HN101)</f>
        <v>Table 1</v>
      </c>
      <c r="HO101" s="25" t="str">
        <f>IF(ISBLANK(LitRev!HO101),".",LitRev!HO101)</f>
        <v>Table 2(1)</v>
      </c>
      <c r="HP101" s="25" t="str">
        <f>IF(ISBLANK(LitRev!HP101),".",LitRev!HP101)</f>
        <v>Table 2(1)</v>
      </c>
      <c r="HQ101" s="25" t="str">
        <f>IF(ISBLANK(LitRev!HQ101),".",LitRev!HQ101)</f>
        <v>Table 2(1)</v>
      </c>
      <c r="HR101" s="25" t="str">
        <f>IF(ISBLANK(LitRev!HR101),".",LitRev!HR101)</f>
        <v>Table 2(1)</v>
      </c>
      <c r="HS101" s="25" t="str">
        <f>IF(ISBLANK(LitRev!HS101),".",LitRev!HS101)</f>
        <v>Supplement table 2A</v>
      </c>
      <c r="HT101" s="25" t="str">
        <f>IF(ISBLANK(LitRev!HT101),".",LitRev!HT101)</f>
        <v>table 2, average</v>
      </c>
      <c r="HU101" s="25" t="str">
        <f>IF(ISBLANK(LitRev!HU101),".",LitRev!HU101)</f>
        <v>Table 16a</v>
      </c>
      <c r="HV101" s="25" t="str">
        <f>IF(ISBLANK(LitRev!HV101),".",LitRev!HV101)</f>
        <v>Table 10a</v>
      </c>
      <c r="HW101" s="25" t="str">
        <f>IF(ISBLANK(LitRev!HW101),".",LitRev!HW101)</f>
        <v>table 2; base data for 2006 actual</v>
      </c>
      <c r="HX101" s="25" t="str">
        <f>IF(ISBLANK(LitRev!HX101),".",LitRev!HX101)</f>
        <v>table 2; base data for 2015 assumed</v>
      </c>
      <c r="HY101" s="25" t="str">
        <f>IF(ISBLANK(LitRev!HY101),".",LitRev!HY101)</f>
        <v>table 2</v>
      </c>
      <c r="HZ101" s="25" t="str">
        <f>IF(ISBLANK(LitRev!HZ101),".",LitRev!HZ101)</f>
        <v>Table 5</v>
      </c>
      <c r="IA101" s="25" t="str">
        <f>IF(ISBLANK(LitRev!IA101),".",LitRev!IA101)</f>
        <v>Appendix 1, U.S. Corn Supply and Utilization table</v>
      </c>
      <c r="IB101" s="25" t="str">
        <f>IF(ISBLANK(LitRev!IB101),".",LitRev!IB101)</f>
        <v>Appendix 1, U.S. Corn Supply and Utilization table</v>
      </c>
      <c r="IC101" s="25" t="str">
        <f>IF(ISBLANK(LitRev!IC101),".",LitRev!IC101)</f>
        <v>Appendix 1, U.S. Corn Supply and Utilization table</v>
      </c>
      <c r="ID101" s="25" t="str">
        <f>IF(ISBLANK(LitRev!ID101),".",LitRev!ID101)</f>
        <v>Appendix 1, U.S. Corn Supply and Utilization table</v>
      </c>
      <c r="IE101" s="25" t="str">
        <f>IF(ISBLANK(LitRev!IE101),".",LitRev!IE101)</f>
        <v>table 5</v>
      </c>
      <c r="IF101" s="25" t="str">
        <f>IF(ISBLANK(LitRev!IF101),".",LitRev!IF101)</f>
        <v xml:space="preserve">page 10 </v>
      </c>
      <c r="IG101" s="25" t="str">
        <f>IF(ISBLANK(LitRev!IG101),".",LitRev!IG101)</f>
        <v>table 5</v>
      </c>
      <c r="IH101" s="25" t="str">
        <f>IF(ISBLANK(LitRev!IH101),".",LitRev!IH101)</f>
        <v>table 5</v>
      </c>
      <c r="II101" s="25" t="str">
        <f>IF(ISBLANK(LitRev!II101),".",LitRev!II101)</f>
        <v>table 5</v>
      </c>
      <c r="IJ101" s="25" t="str">
        <f>IF(ISBLANK(LitRev!IJ101),".",LitRev!IJ101)</f>
        <v>table 5</v>
      </c>
      <c r="IK101" s="25" t="str">
        <f>IF(ISBLANK(LitRev!IK101),".",LitRev!IK101)</f>
        <v>table 5</v>
      </c>
      <c r="IL101" s="25" t="str">
        <f>IF(ISBLANK(LitRev!IL101),".",LitRev!IL101)</f>
        <v>table 5</v>
      </c>
      <c r="IM101" s="25" t="str">
        <f>IF(ISBLANK(LitRev!IM101),".",LitRev!IM101)</f>
        <v>table 5</v>
      </c>
      <c r="IN101" s="25" t="str">
        <f>IF(ISBLANK(LitRev!IN101),".",LitRev!IN101)</f>
        <v>table 5</v>
      </c>
      <c r="IO101" s="25" t="str">
        <f>IF(ISBLANK(LitRev!IO101),".",LitRev!IO101)</f>
        <v>table 5</v>
      </c>
      <c r="IP101" s="25" t="str">
        <f>IF(ISBLANK(LitRev!IP101),".",LitRev!IP101)</f>
        <v>table 5</v>
      </c>
      <c r="IQ101" s="25" t="str">
        <f>IF(ISBLANK(LitRev!IQ101),".",LitRev!IQ101)</f>
        <v>table 5</v>
      </c>
      <c r="IR101" s="25" t="str">
        <f>IF(ISBLANK(LitRev!IR101),".",LitRev!IR101)</f>
        <v>table 5</v>
      </c>
      <c r="IS101" s="25" t="str">
        <f>IF(ISBLANK(LitRev!IS101),".",LitRev!IS101)</f>
        <v>table 5</v>
      </c>
      <c r="IT101" s="25" t="str">
        <f>IF(ISBLANK(LitRev!IT101),".",LitRev!IT101)</f>
        <v>table 5</v>
      </c>
      <c r="IU101" s="25" t="str">
        <f>IF(ISBLANK(LitRev!IU101),".",LitRev!IU101)</f>
        <v>table 5</v>
      </c>
      <c r="IV101" s="25" t="str">
        <f>IF(ISBLANK(LitRev!IV101),".",LitRev!IV101)</f>
        <v>table 5</v>
      </c>
      <c r="IW101" s="25" t="str">
        <f>IF(ISBLANK(LitRev!IW101),".",LitRev!IW101)</f>
        <v>table 5</v>
      </c>
      <c r="IX101" s="25" t="str">
        <f>IF(ISBLANK(LitRev!IX101),".",LitRev!IX101)</f>
        <v>table 5</v>
      </c>
      <c r="IY101" s="25" t="str">
        <f>IF(ISBLANK(LitRev!IY101),".",LitRev!IY101)</f>
        <v>table 5</v>
      </c>
      <c r="IZ101" s="25" t="str">
        <f>IF(ISBLANK(LitRev!IZ101),".",LitRev!IZ101)</f>
        <v>table 5</v>
      </c>
      <c r="JA101" s="25" t="str">
        <f>IF(ISBLANK(LitRev!JA101),".",LitRev!JA101)</f>
        <v>table 5</v>
      </c>
      <c r="JB101" s="25" t="str">
        <f>IF(ISBLANK(LitRev!JB101),".",LitRev!JB101)</f>
        <v>table 5</v>
      </c>
      <c r="JC101" s="25" t="str">
        <f>IF(ISBLANK(LitRev!JC101),".",LitRev!JC101)</f>
        <v>table 5</v>
      </c>
      <c r="JD101" s="25" t="str">
        <f>IF(ISBLANK(LitRev!JD101),".",LitRev!JD101)</f>
        <v>table 5</v>
      </c>
      <c r="JE101" s="25" t="str">
        <f>IF(ISBLANK(LitRev!JE101),".",LitRev!JE101)</f>
        <v>table 5</v>
      </c>
      <c r="JF101" s="25" t="str">
        <f>IF(ISBLANK(LitRev!JF101),".",LitRev!JF101)</f>
        <v>table 5</v>
      </c>
      <c r="JG101" s="25" t="str">
        <f>IF(ISBLANK(LitRev!JG101),".",LitRev!JG101)</f>
        <v>table 5</v>
      </c>
      <c r="JH101" s="25" t="str">
        <f>IF(ISBLANK(LitRev!JH101),".",LitRev!JH101)</f>
        <v>table 5</v>
      </c>
      <c r="JI101" s="25" t="str">
        <f>IF(ISBLANK(LitRev!JI101),".",LitRev!JI101)</f>
        <v>table 5</v>
      </c>
      <c r="JJ101" s="25" t="str">
        <f>IF(ISBLANK(LitRev!JJ101),".",LitRev!JJ101)</f>
        <v>table 5</v>
      </c>
      <c r="JK101" s="25" t="str">
        <f>IF(ISBLANK(LitRev!JK101),".",LitRev!JK101)</f>
        <v>table 5</v>
      </c>
      <c r="JL101" s="25" t="str">
        <f>IF(ISBLANK(LitRev!JL101),".",LitRev!JL101)</f>
        <v>table 5</v>
      </c>
      <c r="JM101" s="25" t="str">
        <f>IF(ISBLANK(LitRev!JM101),".",LitRev!JM101)</f>
        <v>table 5</v>
      </c>
      <c r="JN101" s="25" t="str">
        <f>IF(ISBLANK(LitRev!JN101),".",LitRev!JN101)</f>
        <v>table 5</v>
      </c>
      <c r="JO101" s="25" t="str">
        <f>IF(ISBLANK(LitRev!JO101),".",LitRev!JO101)</f>
        <v>table 5</v>
      </c>
      <c r="JP101" s="25" t="str">
        <f>IF(ISBLANK(LitRev!JP101),".",LitRev!JP101)</f>
        <v>table 5</v>
      </c>
      <c r="JQ101" s="25" t="str">
        <f>IF(ISBLANK(LitRev!JQ101),".",LitRev!JQ101)</f>
        <v>table 5</v>
      </c>
      <c r="JR101" s="25" t="str">
        <f>IF(ISBLANK(LitRev!JR101),".",LitRev!JR101)</f>
        <v>table 5</v>
      </c>
      <c r="JS101" s="25" t="str">
        <f>IF(ISBLANK(LitRev!JS101),".",LitRev!JS101)</f>
        <v>Table 7</v>
      </c>
      <c r="JT101" s="25" t="str">
        <f>IF(ISBLANK(LitRev!JT101),".",LitRev!JT101)</f>
        <v>Table 7</v>
      </c>
      <c r="JU101" s="25" t="str">
        <f>IF(ISBLANK(LitRev!JU101),".",LitRev!JU101)</f>
        <v>Table 7</v>
      </c>
      <c r="JV101" s="25" t="str">
        <f>IF(ISBLANK(LitRev!JV101),".",LitRev!JV101)</f>
        <v>Table 7</v>
      </c>
      <c r="JW101" s="25" t="str">
        <f>IF(ISBLANK(LitRev!JW101),".",LitRev!JW101)</f>
        <v>Table 7</v>
      </c>
      <c r="JX101" s="25" t="str">
        <f>IF(ISBLANK(LitRev!JX101),".",LitRev!JX101)</f>
        <v>Table 7</v>
      </c>
      <c r="JY101" s="25" t="str">
        <f>IF(ISBLANK(LitRev!JY101),".",LitRev!JY101)</f>
        <v>Table 7</v>
      </c>
      <c r="JZ101" s="25" t="str">
        <f>IF(ISBLANK(LitRev!JZ101),".",LitRev!JZ101)</f>
        <v>Table 7</v>
      </c>
      <c r="KA101" s="25" t="str">
        <f>IF(ISBLANK(LitRev!KA101),".",LitRev!KA101)</f>
        <v>Table 7</v>
      </c>
      <c r="KB101" s="25" t="str">
        <f>IF(ISBLANK(LitRev!KB101),".",LitRev!KB101)</f>
        <v>Table 7</v>
      </c>
      <c r="KC101" s="25" t="str">
        <f>IF(ISBLANK(LitRev!KC101),".",LitRev!KC101)</f>
        <v>Table 7</v>
      </c>
      <c r="KD101" s="25" t="str">
        <f>IF(ISBLANK(LitRev!KD101),".",LitRev!KD101)</f>
        <v>Table 7</v>
      </c>
      <c r="KE101" s="25" t="str">
        <f>IF(ISBLANK(LitRev!KE101),".",LitRev!KE101)</f>
        <v>Table 7</v>
      </c>
      <c r="KF101" s="25" t="str">
        <f>IF(ISBLANK(LitRev!KF101),".",LitRev!KF101)</f>
        <v>Table 7</v>
      </c>
      <c r="KG101" s="25" t="str">
        <f>IF(ISBLANK(LitRev!KG101),".",LitRev!KG101)</f>
        <v>Table 7</v>
      </c>
      <c r="KH101" s="25" t="str">
        <f>IF(ISBLANK(LitRev!KH101),".",LitRev!KH101)</f>
        <v>Table 7</v>
      </c>
      <c r="KI101" s="25" t="str">
        <f>IF(ISBLANK(LitRev!KI101),".",LitRev!KI101)</f>
        <v>Table 7</v>
      </c>
      <c r="KJ101" s="25" t="str">
        <f>IF(ISBLANK(LitRev!KJ101),".",LitRev!KJ101)</f>
        <v>Table 7</v>
      </c>
      <c r="KK101" s="25" t="str">
        <f>IF(ISBLANK(LitRev!KK101),".",LitRev!KK101)</f>
        <v>Table 7</v>
      </c>
      <c r="KL101" s="25" t="str">
        <f>IF(ISBLANK(LitRev!KL101),".",LitRev!KL101)</f>
        <v>Table 7</v>
      </c>
      <c r="KM101" s="25" t="str">
        <f>IF(ISBLANK(LitRev!KM101),".",LitRev!KM101)</f>
        <v>Table 7</v>
      </c>
      <c r="KN101" s="25" t="str">
        <f>IF(ISBLANK(LitRev!KN101),".",LitRev!KN101)</f>
        <v>Table 7</v>
      </c>
      <c r="KO101" s="25" t="str">
        <f>IF(ISBLANK(LitRev!KO101),".",LitRev!KO101)</f>
        <v>Table 7</v>
      </c>
      <c r="KP101" s="25" t="str">
        <f>IF(ISBLANK(LitRev!KP101),".",LitRev!KP101)</f>
        <v>Table 7</v>
      </c>
      <c r="KQ101" s="25" t="str">
        <f>IF(ISBLANK(LitRev!KQ101),".",LitRev!KQ101)</f>
        <v>Table 7</v>
      </c>
      <c r="KR101" s="25" t="str">
        <f>IF(ISBLANK(LitRev!KR101),".",LitRev!KR101)</f>
        <v>Table 7</v>
      </c>
      <c r="KS101" s="25" t="str">
        <f>IF(ISBLANK(LitRev!KS101),".",LitRev!KS101)</f>
        <v>Table 7</v>
      </c>
      <c r="KT101" s="25" t="str">
        <f>IF(ISBLANK(LitRev!KT101),".",LitRev!KT101)</f>
        <v>Table 7</v>
      </c>
      <c r="KU101" s="25" t="str">
        <f>IF(ISBLANK(LitRev!KU101),".",LitRev!KU101)</f>
        <v>Table 7</v>
      </c>
      <c r="KV101" s="25" t="str">
        <f>IF(ISBLANK(LitRev!KV101),".",LitRev!KV101)</f>
        <v>Table 7</v>
      </c>
      <c r="KW101" s="25" t="str">
        <f>IF(ISBLANK(LitRev!KW101),".",LitRev!KW101)</f>
        <v>Table 7</v>
      </c>
      <c r="KX101" s="25" t="str">
        <f>IF(ISBLANK(LitRev!KX101),".",LitRev!KX101)</f>
        <v>Table 7</v>
      </c>
      <c r="KY101" s="25" t="str">
        <f>IF(ISBLANK(LitRev!KY101),".",LitRev!KY101)</f>
        <v>Table 7</v>
      </c>
      <c r="KZ101" s="25" t="str">
        <f>IF(ISBLANK(LitRev!KZ101),".",LitRev!KZ101)</f>
        <v>Table 7</v>
      </c>
      <c r="LA101" s="25" t="str">
        <f>IF(ISBLANK(LitRev!LA101),".",LitRev!LA101)</f>
        <v>Table 7</v>
      </c>
      <c r="LB101" s="25" t="str">
        <f>IF(ISBLANK(LitRev!LB101),".",LitRev!LB101)</f>
        <v>Table 7</v>
      </c>
      <c r="LC101" s="25" t="str">
        <f>IF(ISBLANK(LitRev!LC101),".",LitRev!LC101)</f>
        <v>Table 7</v>
      </c>
      <c r="LD101" s="25" t="str">
        <f>IF(ISBLANK(LitRev!LD101),".",LitRev!LD101)</f>
        <v>Table 7</v>
      </c>
      <c r="LE101" s="25" t="str">
        <f>IF(ISBLANK(LitRev!LE101),".",LitRev!LE101)</f>
        <v>corn producer price, Table 1</v>
      </c>
      <c r="LF101" s="25" t="str">
        <f>IF(ISBLANK(LitRev!LF101),".",LitRev!LF101)</f>
        <v>corn producer price, Table 1</v>
      </c>
      <c r="LG101" s="25" t="str">
        <f>IF(ISBLANK(LitRev!LG101),".",LitRev!LG101)</f>
        <v>Table 2</v>
      </c>
      <c r="LH101" s="25" t="str">
        <f>IF(ISBLANK(LitRev!LH101),".",LitRev!LH101)</f>
        <v>Table 2</v>
      </c>
      <c r="LI101" s="25" t="str">
        <f>IF(ISBLANK(LitRev!LI101),".",LitRev!LI101)</f>
        <v>% change extracted from Condon et. al. excel file but looks like it refers to Figure 8.B, agricultural price % change; FAPRI basedata</v>
      </c>
      <c r="LJ101" s="25" t="str">
        <f>IF(ISBLANK(LitRev!LJ101),".",LitRev!LJ101)</f>
        <v>% change extracted from Condon et. al. excel file but looks like it refers to Figure 8.B, agricultural price % change; FAPRI basedata</v>
      </c>
      <c r="LK101" s="25" t="str">
        <f>IF(ISBLANK(LitRev!LK101),".",LitRev!LK101)</f>
        <v>Text page 128 and seen in figure 3.</v>
      </c>
      <c r="LL101" s="25" t="str">
        <f>IF(ISBLANK(LitRev!LL101),".",LitRev!LL101)</f>
        <v>Table 4</v>
      </c>
      <c r="LM101" s="25" t="str">
        <f>IF(ISBLANK(LitRev!LM101),".",LitRev!LM101)</f>
        <v>Table 4</v>
      </c>
      <c r="LN101" s="25" t="str">
        <f>IF(ISBLANK(LitRev!LN101),".",LitRev!LN101)</f>
        <v>Table 4</v>
      </c>
      <c r="LO101" s="25" t="str">
        <f>IF(ISBLANK(LitRev!LO101),".",LitRev!LO101)</f>
        <v>Table 4</v>
      </c>
      <c r="LP101" s="25" t="str">
        <f>IF(ISBLANK(LitRev!LP101),".",LitRev!LP101)</f>
        <v>Table 4</v>
      </c>
      <c r="LQ101" s="25" t="str">
        <f>IF(ISBLANK(LitRev!LQ101),".",LitRev!LQ101)</f>
        <v>Table 4</v>
      </c>
      <c r="LR101" s="25" t="str">
        <f>IF(ISBLANK(LitRev!LR101),".",LitRev!LR101)</f>
        <v>Table 4</v>
      </c>
      <c r="LS101" s="25" t="str">
        <f>IF(ISBLANK(LitRev!LS101),".",LitRev!LS101)</f>
        <v>Table 4</v>
      </c>
      <c r="LT101" s="25" t="str">
        <f>IF(ISBLANK(LitRev!LT101),".",LitRev!LT101)</f>
        <v>Table 4</v>
      </c>
      <c r="LU101" s="25" t="str">
        <f>IF(ISBLANK(LitRev!LU101),".",LitRev!LU101)</f>
        <v>Table 2 comparing relaxed RFS and yield short-fall to case with full RFS and short-fall</v>
      </c>
      <c r="LV101" s="25" t="str">
        <f>IF(ISBLANK(LitRev!LV101),".",LitRev!LV101)</f>
        <v>Table 4, normal yield, but only first reduction when mandate is clearly binding</v>
      </c>
      <c r="LW101" s="25" t="str">
        <f>IF(ISBLANK(LitRev!LW101),".",LitRev!LW101)</f>
        <v>Table 4, drought</v>
      </c>
      <c r="LX101" s="25" t="str">
        <f>IF(ISBLANK(LitRev!LX101),".",LitRev!LX101)</f>
        <v>Table 4, drought</v>
      </c>
      <c r="LY101" s="25" t="str">
        <f>IF(ISBLANK(LitRev!LY101),".",LitRev!LY101)</f>
        <v>Table 4, drought</v>
      </c>
      <c r="LZ101" s="25" t="str">
        <f>IF(ISBLANK(LitRev!LZ101),".",LitRev!LZ101)</f>
        <v>Table 4, drought</v>
      </c>
      <c r="MA101" s="25" t="str">
        <f>IF(ISBLANK(LitRev!MA101),".",LitRev!MA101)</f>
        <v>Table 4, drought</v>
      </c>
      <c r="MB101" s="25" t="str">
        <f>IF(ISBLANK(LitRev!MB101),".",LitRev!MB101)</f>
        <v>Table 4, drought</v>
      </c>
      <c r="MC101" s="25" t="str">
        <f>IF(ISBLANK(LitRev!MC101),".",LitRev!MC101)</f>
        <v>Table 4, drought</v>
      </c>
      <c r="MD101" s="25" t="str">
        <f>IF(ISBLANK(LitRev!MD101),".",LitRev!MD101)</f>
        <v>Table 4, drought</v>
      </c>
      <c r="ME101" s="25" t="str">
        <f>IF(ISBLANK(LitRev!ME101),".",LitRev!ME101)</f>
        <v xml:space="preserve">Article estimation is over 2000-2014 so that gives base and the effect of the ethanol change is the outcome of the calculated ratio on pages 11-12 </v>
      </c>
      <c r="MF101" s="25" t="str">
        <f>IF(ISBLANK(LitRev!MF101),".",LitRev!MF101)</f>
        <v>Percent change is from Table 2, first column. Base level is for 2011 that corresponds to the ethanol volume reported above</v>
      </c>
      <c r="MG101" s="25" t="str">
        <f>IF(ISBLANK(LitRev!MG101),".",LitRev!MG101)</f>
        <v>Percent change is from Table 5, first column. Base level is for 2016 that corresponds to the ethanol volume reported above</v>
      </c>
      <c r="MH101" s="25" t="str">
        <f>IF(ISBLANK(LitRev!MH101),".",LitRev!MH101)</f>
        <v>Percent change reported in text (page 9, top right) Base value for 2019 is used and then combined with given percent to generate absolute change. Sensitivity analysis results are not used as they do not appear to be prioritized by authors.</v>
      </c>
      <c r="MI101" s="25" t="str">
        <f>IF(ISBLANK(LitRev!MI101),".",LitRev!MI101)</f>
        <v>Included in Appendix, but we have no access (older version might still be close)</v>
      </c>
      <c r="MJ101" s="25" t="str">
        <f>IF(ISBLANK(LitRev!MJ101),".",LitRev!MJ101)</f>
        <v>.</v>
      </c>
      <c r="MK101" s="25" t="str">
        <f>IF(ISBLANK(LitRev!MK101),".",LitRev!MK101)</f>
        <v>.</v>
      </c>
      <c r="ML101" s="25" t="str">
        <f>IF(ISBLANK(LitRev!ML101),".",LitRev!ML101)</f>
        <v>.</v>
      </c>
      <c r="MM101" s="25" t="str">
        <f>IF(ISBLANK(LitRev!MM101),".",LitRev!MM101)</f>
        <v>Tables 1-3</v>
      </c>
      <c r="MN101" s="25" t="str">
        <f>IF(ISBLANK(LitRev!MN101),".",LitRev!MN101)</f>
        <v>Tables 1-3</v>
      </c>
      <c r="MO101" s="25" t="str">
        <f>IF(ISBLANK(LitRev!MO101),".",LitRev!MO101)</f>
        <v>Tables 1-3</v>
      </c>
      <c r="MP101" s="25" t="str">
        <f>IF(ISBLANK(LitRev!MP101),".",LitRev!MP101)</f>
        <v>Tables 1-3</v>
      </c>
      <c r="MQ101" s="25" t="str">
        <f>IF(ISBLANK(LitRev!MQ101),".",LitRev!MQ101)</f>
        <v>Tables 1-3</v>
      </c>
      <c r="MR101" s="25" t="str">
        <f>IF(ISBLANK(LitRev!MR101),".",LitRev!MR101)</f>
        <v>Tables 1-3</v>
      </c>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5"/>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5"/>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5"/>
      <c r="RK101" s="25"/>
      <c r="RL101" s="25"/>
      <c r="RM101" s="25"/>
      <c r="RN101" s="25"/>
      <c r="RO101" s="25"/>
    </row>
    <row r="102" spans="1:483" x14ac:dyDescent="0.25">
      <c r="A102" s="47" t="s">
        <v>2274</v>
      </c>
      <c r="C102" s="25">
        <f>IF(ISBLANK(LitRev!C102),".",LitRev!C102)</f>
        <v>1.2499999999999999E-2</v>
      </c>
      <c r="D102" s="25">
        <f>IF(ISBLANK(LitRev!D102),".",LitRev!D102)</f>
        <v>1.4999999999999999E-2</v>
      </c>
      <c r="E102" s="25">
        <f>IF(ISBLANK(LitRev!E102),".",LitRev!E102)</f>
        <v>7.2595281306715082E-2</v>
      </c>
      <c r="F102" s="25">
        <f>IF(ISBLANK(LitRev!F102),".",LitRev!F102)</f>
        <v>6.370902351442137E-2</v>
      </c>
      <c r="G102" s="25">
        <f>IF(ISBLANK(LitRev!G102),".",LitRev!G102)</f>
        <v>5.564387917329091E-2</v>
      </c>
      <c r="H102" s="25">
        <f>IF(ISBLANK(LitRev!H102),".",LitRev!H102)</f>
        <v>5.0138312586445397E-2</v>
      </c>
      <c r="I102" s="25">
        <f>IF(ISBLANK(LitRev!I102),".",LitRev!I102)</f>
        <v>8.6931324253839468E-2</v>
      </c>
      <c r="J102" s="25">
        <f>IF(ISBLANK(LitRev!J102),".",LitRev!J102)</f>
        <v>7.3519212095991132E-2</v>
      </c>
      <c r="K102" s="25">
        <f>IF(ISBLANK(LitRev!K102),".",LitRev!K102)</f>
        <v>6.2015503875969047E-2</v>
      </c>
      <c r="L102" s="25">
        <f>IF(ISBLANK(LitRev!L102),".",LitRev!L102)</f>
        <v>5.2726897595194999E-2</v>
      </c>
      <c r="M102" s="25">
        <f>IF(ISBLANK(LitRev!M102),".",LitRev!M102)</f>
        <v>4.2517006802721094E-2</v>
      </c>
      <c r="N102" s="25">
        <f>IF(ISBLANK(LitRev!N102),".",LitRev!N102)</f>
        <v>4.3853377186710542E-2</v>
      </c>
      <c r="O102" s="25">
        <f>IF(ISBLANK(LitRev!O102),".",LitRev!O102)</f>
        <v>4.5378119148610958E-2</v>
      </c>
      <c r="P102" s="25">
        <f>IF(ISBLANK(LitRev!P102),".",LitRev!P102)</f>
        <v>4.7648219998638608E-2</v>
      </c>
      <c r="Q102" s="25">
        <f>IF(ISBLANK(LitRev!Q102),".",LitRev!Q102)</f>
        <v>4.9067965554801987E-2</v>
      </c>
      <c r="R102" s="25">
        <f>IF(ISBLANK(LitRev!R102),".",LitRev!R102)</f>
        <v>4.931864396491549E-2</v>
      </c>
      <c r="S102" s="25">
        <f>IF(ISBLANK(LitRev!S102),".",LitRev!S102)</f>
        <v>4.9745967293920376E-2</v>
      </c>
      <c r="T102" s="25">
        <f>IF(ISBLANK(LitRev!T102),".",LitRev!T102)</f>
        <v>5.0781110447639326E-2</v>
      </c>
      <c r="U102" s="25">
        <f>IF(ISBLANK(LitRev!U102),".",LitRev!U102)</f>
        <v>0.11185682326621925</v>
      </c>
      <c r="V102" s="25">
        <f>IF(ISBLANK(LitRev!V102),".",LitRev!V102)</f>
        <v>0.11185682326621919</v>
      </c>
      <c r="W102" s="25">
        <f>IF(ISBLANK(LitRev!W102),".",LitRev!W102)</f>
        <v>0.11121764141898371</v>
      </c>
      <c r="X102" s="25">
        <f>IF(ISBLANK(LitRev!X102),".",LitRev!X102)</f>
        <v>0.11120649289839231</v>
      </c>
      <c r="Y102" s="25">
        <f>IF(ISBLANK(LitRev!Y102),".",LitRev!Y102)</f>
        <v>0.11185682326621925</v>
      </c>
      <c r="Z102" s="25">
        <f>IF(ISBLANK(LitRev!Z102),".",LitRev!Z102)</f>
        <v>0.10553866936845663</v>
      </c>
      <c r="AA102" s="25">
        <f>IF(ISBLANK(LitRev!AA102),".",LitRev!AA102)</f>
        <v>0.10441077519199995</v>
      </c>
      <c r="AB102" s="25">
        <f>IF(ISBLANK(LitRev!AB102),".",LitRev!AB102)</f>
        <v>0.10463899546564362</v>
      </c>
      <c r="AC102" s="25">
        <f>IF(ISBLANK(LitRev!AC102),".",LitRev!AC102)</f>
        <v>0.10653965468617813</v>
      </c>
      <c r="AD102" s="25">
        <f>IF(ISBLANK(LitRev!AD102),".",LitRev!AD102)</f>
        <v>0.10553866936845663</v>
      </c>
      <c r="AE102" s="25">
        <f>IF(ISBLANK(LitRev!AE102),".",LitRev!AE102)</f>
        <v>0.10783608914450046</v>
      </c>
      <c r="AF102" s="25">
        <f>IF(ISBLANK(LitRev!AF102),".",LitRev!AF102)</f>
        <v>0.10701291289148904</v>
      </c>
      <c r="AG102" s="25">
        <f>IF(ISBLANK(LitRev!AG102),".",LitRev!AG102)</f>
        <v>0.10751798858655211</v>
      </c>
      <c r="AH102" s="25">
        <f>IF(ISBLANK(LitRev!AH102),".",LitRev!AH102)</f>
        <v>0.10384215991692652</v>
      </c>
      <c r="AI102" s="25">
        <f>IF(ISBLANK(LitRev!AI102),".",LitRev!AI102)</f>
        <v>0.10721365861552788</v>
      </c>
      <c r="AJ102" s="25">
        <f>IF(ISBLANK(LitRev!AJ102),".",LitRev!AJ102)</f>
        <v>5.3050397877984164E-2</v>
      </c>
      <c r="AK102" s="25">
        <f>IF(ISBLANK(LitRev!AK102),".",LitRev!AK102)</f>
        <v>7.3644933228593737E-2</v>
      </c>
      <c r="AL102" s="25">
        <f>IF(ISBLANK(LitRev!AL102),".",LitRev!AL102)</f>
        <v>3.8946876460507894E-2</v>
      </c>
      <c r="AM102" s="25">
        <f>IF(ISBLANK(LitRev!AM102),".",LitRev!AM102)</f>
        <v>1.8946570670708575E-2</v>
      </c>
      <c r="AN102" s="25">
        <f>IF(ISBLANK(LitRev!AN102),".",LitRev!AN102)</f>
        <v>0</v>
      </c>
      <c r="AO102" s="25">
        <f>IF(ISBLANK(LitRev!AO102),".",LitRev!AO102)</f>
        <v>0.19106813996316754</v>
      </c>
      <c r="AP102" s="25">
        <f>IF(ISBLANK(LitRev!AP102),".",LitRev!AP102)</f>
        <v>0.16022099447513813</v>
      </c>
      <c r="AQ102" s="25">
        <f>IF(ISBLANK(LitRev!AQ102),".",LitRev!AQ102)</f>
        <v>0.15100007905763294</v>
      </c>
      <c r="AR102" s="25">
        <f>IF(ISBLANK(LitRev!AR102),".",LitRev!AR102)</f>
        <v>0.18195747941007437</v>
      </c>
      <c r="AS102" s="25">
        <f>IF(ISBLANK(LitRev!AS102),".",LitRev!AS102)</f>
        <v>3.1471282454760052E-2</v>
      </c>
      <c r="AT102" s="25">
        <f>IF(ISBLANK(LitRev!AT102),".",LitRev!AT102)</f>
        <v>3.3960292580982272E-2</v>
      </c>
      <c r="AU102" s="25">
        <f>IF(ISBLANK(LitRev!AU102),".",LitRev!AU102)</f>
        <v>3.5103229497113725E-2</v>
      </c>
      <c r="AV102" s="25">
        <f>IF(ISBLANK(LitRev!AV102),".",LitRev!AV102)</f>
        <v>3.1582404810631896E-2</v>
      </c>
      <c r="AW102" s="25">
        <f>IF(ISBLANK(LitRev!AW102),".",LitRev!AW102)</f>
        <v>3.1984647369262764E-2</v>
      </c>
      <c r="AX102" s="25">
        <f>IF(ISBLANK(LitRev!AX102),".",LitRev!AX102)</f>
        <v>3.2814778804083636E-2</v>
      </c>
      <c r="AY102" s="25">
        <f>IF(ISBLANK(LitRev!AY102),".",LitRev!AY102)</f>
        <v>2.2749112588496018E-2</v>
      </c>
      <c r="AZ102" s="25">
        <f>IF(ISBLANK(LitRev!AZ102),".",LitRev!AZ102)</f>
        <v>3.0064806360376815E-2</v>
      </c>
      <c r="BA102" s="25">
        <f>IF(ISBLANK(LitRev!BA102),".",LitRev!BA102)</f>
        <v>8.062927099919999E-2</v>
      </c>
      <c r="BB102" s="25">
        <f>IF(ISBLANK(LitRev!BB102),".",LitRev!BB102)</f>
        <v>8.062927099919999E-2</v>
      </c>
      <c r="BC102" s="25">
        <f>IF(ISBLANK(LitRev!BC102),".",LitRev!BC102)</f>
        <v>0.10481805229895998</v>
      </c>
      <c r="BD102" s="25">
        <f>IF(ISBLANK(LitRev!BD102),".",LitRev!BD102)</f>
        <v>9.6755125199039976E-2</v>
      </c>
      <c r="BE102" s="25">
        <f>IF(ISBLANK(LitRev!BE102),".",LitRev!BE102)</f>
        <v>0.03</v>
      </c>
      <c r="BF102" s="25">
        <f>IF(ISBLANK(LitRev!BF102),".",LitRev!BF102)</f>
        <v>4.3030935585056135E-2</v>
      </c>
      <c r="BG102" s="25">
        <f>IF(ISBLANK(LitRev!BG102),".",LitRev!BG102)</f>
        <v>2.9442379182156139E-2</v>
      </c>
      <c r="BH102" s="25">
        <f>IF(ISBLANK(LitRev!BH102),".",LitRev!BH102)</f>
        <v>0.80000000000000759</v>
      </c>
      <c r="BI102" s="25">
        <f>IF(ISBLANK(LitRev!BI102),".",LitRev!BI102)</f>
        <v>-0.12252252252252252</v>
      </c>
      <c r="BJ102" s="25">
        <f>IF(ISBLANK(LitRev!BJ102),".",LitRev!BJ102)</f>
        <v>3.1929378994542096E-2</v>
      </c>
      <c r="BK102" s="25">
        <f>IF(ISBLANK(LitRev!BK102),".",LitRev!BK102)</f>
        <v>8.5594915275699224E-3</v>
      </c>
      <c r="BL102" s="25">
        <f>IF(ISBLANK(LitRev!BL102),".",LitRev!BL102)</f>
        <v>3.0887908654166657E-2</v>
      </c>
      <c r="BM102" s="25">
        <f>IF(ISBLANK(LitRev!BM102),".",LitRev!BM102)</f>
        <v>3.3088635071543936E-2</v>
      </c>
      <c r="BN102" s="25">
        <f>IF(ISBLANK(LitRev!BN102),".",LitRev!BN102)</f>
        <v>3.3358379379192393E-2</v>
      </c>
      <c r="BO102" s="25">
        <f>IF(ISBLANK(LitRev!BO102),".",LitRev!BO102)</f>
        <v>5.7266485963076902E-2</v>
      </c>
      <c r="BP102" s="25">
        <f>IF(ISBLANK(LitRev!BP102),".",LitRev!BP102)</f>
        <v>5.0353119013584892E-2</v>
      </c>
      <c r="BQ102" s="25">
        <f>IF(ISBLANK(LitRev!BQ102),".",LitRev!BQ102)</f>
        <v>5.2198836179368414E-2</v>
      </c>
      <c r="BR102" s="25">
        <f>IF(ISBLANK(LitRev!BR102),".",LitRev!BR102)</f>
        <v>6.1665579061935483E-2</v>
      </c>
      <c r="BS102" s="25">
        <f>IF(ISBLANK(LitRev!BS102),".",LitRev!BS102)</f>
        <v>3.7202380952380952E-2</v>
      </c>
      <c r="BT102" s="25">
        <f>IF(ISBLANK(LitRev!BT102),".",LitRev!BT102)</f>
        <v>5.0030155162015456E-2</v>
      </c>
      <c r="BU102" s="25">
        <f>IF(ISBLANK(LitRev!BU102),".",LitRev!BU102)</f>
        <v>4.9746674626134628E-2</v>
      </c>
      <c r="BV102" s="25">
        <f>IF(ISBLANK(LitRev!BV102),".",LitRev!BV102)</f>
        <v>3.747241204310213E-2</v>
      </c>
      <c r="BW102" s="25">
        <f>IF(ISBLANK(LitRev!BW102),".",LitRev!BW102)</f>
        <v>4.9837762178440409E-2</v>
      </c>
      <c r="BX102" s="25">
        <f>IF(ISBLANK(LitRev!BX102),".",LitRev!BX102)</f>
        <v>4.9785971647659036E-2</v>
      </c>
      <c r="BY102" s="25">
        <f>IF(ISBLANK(LitRev!BY102),".",LitRev!BY102)</f>
        <v>4.993404936875824E-2</v>
      </c>
      <c r="BZ102" s="25">
        <f>IF(ISBLANK(LitRev!BZ102),".",LitRev!BZ102)</f>
        <v>2.9100529100529089E-2</v>
      </c>
      <c r="CA102" s="25">
        <f>IF(ISBLANK(LitRev!CA102),".",LitRev!CA102)</f>
        <v>2.7906730913223068E-2</v>
      </c>
      <c r="CB102" s="25">
        <f>IF(ISBLANK(LitRev!CB102),".",LitRev!CB102)</f>
        <v>0.19167706107423241</v>
      </c>
      <c r="CC102" s="25">
        <f>IF(ISBLANK(LitRev!CC102),".",LitRev!CC102)</f>
        <v>0.10760817463816609</v>
      </c>
      <c r="CD102" s="25">
        <f>IF(ISBLANK(LitRev!CD102),".",LitRev!CD102)</f>
        <v>5.0164970578460241E-2</v>
      </c>
      <c r="CE102" s="25">
        <f>IF(ISBLANK(LitRev!CE102),".",LitRev!CE102)</f>
        <v>6.5855580865987098E-2</v>
      </c>
      <c r="CF102" s="25">
        <f>IF(ISBLANK(LitRev!CF102),".",LitRev!CF102)</f>
        <v>6.8714285714285709E-3</v>
      </c>
      <c r="CG102" s="25">
        <f>IF(ISBLANK(LitRev!CG102),".",LitRev!CG102)</f>
        <v>5.7999999999999996E-3</v>
      </c>
      <c r="CH102" s="25">
        <f>IF(ISBLANK(LitRev!CH102),".",LitRev!CH102)</f>
        <v>4.6142857142857149E-3</v>
      </c>
      <c r="CI102" s="25">
        <f>IF(ISBLANK(LitRev!CI102),".",LitRev!CI102)</f>
        <v>6.6857142857142862E-3</v>
      </c>
      <c r="CJ102" s="25">
        <f>IF(ISBLANK(LitRev!CJ102),".",LitRev!CJ102)</f>
        <v>5.6285714285714281E-3</v>
      </c>
      <c r="CK102" s="25">
        <f>IF(ISBLANK(LitRev!CK102),".",LitRev!CK102)</f>
        <v>4.4571428571428566E-3</v>
      </c>
      <c r="CL102" s="25">
        <f>IF(ISBLANK(LitRev!CL102),".",LitRev!CL102)</f>
        <v>1.5630188679245285E-2</v>
      </c>
      <c r="CM102" s="25">
        <f>IF(ISBLANK(LitRev!CM102),".",LitRev!CM102)</f>
        <v>1.289056603773585E-2</v>
      </c>
      <c r="CN102" s="25">
        <f>IF(ISBLANK(LitRev!CN102),".",LitRev!CN102)</f>
        <v>5.0037735849056599E-3</v>
      </c>
      <c r="CO102" s="25">
        <f>IF(ISBLANK(LitRev!CO102),".",LitRev!CO102)</f>
        <v>5.3138739270126155E-2</v>
      </c>
      <c r="CP102" s="25">
        <f>IF(ISBLANK(LitRev!CP102),".",LitRev!CP102)</f>
        <v>2.7185141688958338E-2</v>
      </c>
      <c r="CQ102" s="25">
        <f>IF(ISBLANK(LitRev!CQ102),".",LitRev!CQ102)</f>
        <v>4.0916662856643728E-2</v>
      </c>
      <c r="CR102" s="25">
        <f>IF(ISBLANK(LitRev!CR102),".",LitRev!CR102)</f>
        <v>-2.1117743207911363E-2</v>
      </c>
      <c r="CS102" s="25">
        <f>IF(ISBLANK(LitRev!CS102),".",LitRev!CS102)</f>
        <v>-2.0998955902366882E-2</v>
      </c>
      <c r="CT102" s="25">
        <f>IF(ISBLANK(LitRev!CT102),".",LitRev!CT102)</f>
        <v>2.9012578616352206E-2</v>
      </c>
      <c r="CU102" s="25">
        <f>IF(ISBLANK(LitRev!CU102),".",LitRev!CU102)</f>
        <v>1.2937732374300705E-2</v>
      </c>
      <c r="CV102" s="25">
        <f>IF(ISBLANK(LitRev!CV102),".",LitRev!CV102)</f>
        <v>1.3187535734705552E-2</v>
      </c>
      <c r="CW102" s="25">
        <f>IF(ISBLANK(LitRev!CW102),".",LitRev!CW102)</f>
        <v>1.1789238294898672E-2</v>
      </c>
      <c r="CX102" s="25">
        <f>IF(ISBLANK(LitRev!CX102),".",LitRev!CX102)</f>
        <v>1.4873160603051371E-2</v>
      </c>
      <c r="CY102" s="25">
        <f>IF(ISBLANK(LitRev!CY102),".",LitRev!CY102)</f>
        <v>1.2937732374300705E-2</v>
      </c>
      <c r="CZ102" s="25">
        <f>IF(ISBLANK(LitRev!CZ102),".",LitRev!CZ102)</f>
        <v>1.4873160603051371E-2</v>
      </c>
      <c r="DA102" s="25">
        <f>IF(ISBLANK(LitRev!DA102),".",LitRev!DA102)</f>
        <v>1.3782462158827604E-2</v>
      </c>
      <c r="DB102" s="25" t="e">
        <f>IF(ISBLANK(LitRev!DB102),".",LitRev!DB102)</f>
        <v>#DIV/0!</v>
      </c>
      <c r="DC102" s="25">
        <f>IF(ISBLANK(LitRev!DC102),".",LitRev!DC102)</f>
        <v>3.5432171911848331E-2</v>
      </c>
      <c r="DD102" s="25">
        <f>IF(ISBLANK(LitRev!DD102),".",LitRev!DD102)</f>
        <v>3.5252768509763027E-2</v>
      </c>
      <c r="DE102" s="25">
        <f>IF(ISBLANK(LitRev!DE102),".",LitRev!DE102)</f>
        <v>0</v>
      </c>
      <c r="DF102" s="25">
        <f>IF(ISBLANK(LitRev!DF102),".",LitRev!DF102)</f>
        <v>-2.6818279339196813E-2</v>
      </c>
      <c r="DG102" s="25">
        <f>IF(ISBLANK(LitRev!DG102),".",LitRev!DG102)</f>
        <v>2.9122255227444806E-2</v>
      </c>
      <c r="DH102" s="25">
        <f>IF(ISBLANK(LitRev!DH102),".",LitRev!DH102)</f>
        <v>3.1521289789169085E-2</v>
      </c>
      <c r="DI102" s="25">
        <f>IF(ISBLANK(LitRev!DI102),".",LitRev!DI102)</f>
        <v>3.2736836491646035E-2</v>
      </c>
      <c r="DJ102" s="25">
        <f>IF(ISBLANK(LitRev!DJ102),".",LitRev!DJ102)</f>
        <v>1.0893246187363837E-2</v>
      </c>
      <c r="DK102" s="25">
        <f>IF(ISBLANK(LitRev!DK102),".",LitRev!DK102)</f>
        <v>1.24494242141301E-2</v>
      </c>
      <c r="DL102" s="25">
        <f>IF(ISBLANK(LitRev!DL102),".",LitRev!DL102)</f>
        <v>1.5561780267662625E-2</v>
      </c>
      <c r="DM102" s="25">
        <f>IF(ISBLANK(LitRev!DM102),".",LitRev!DM102)</f>
        <v>2.0230314347961405E-2</v>
      </c>
      <c r="DN102" s="25">
        <f>IF(ISBLANK(LitRev!DN102),".",LitRev!DN102)</f>
        <v>9.3934514224369298E-3</v>
      </c>
      <c r="DO102" s="25">
        <f>IF(ISBLANK(LitRev!DO102),".",LitRev!DO102)</f>
        <v>1.3419216317767046E-2</v>
      </c>
      <c r="DP102" s="25">
        <f>IF(ISBLANK(LitRev!DP102),".",LitRev!DP102)</f>
        <v>8.0515297906602265E-3</v>
      </c>
      <c r="DQ102" s="25">
        <f>IF(ISBLANK(LitRev!DQ102),".",LitRev!DQ102)</f>
        <v>1.2077294685990335E-2</v>
      </c>
      <c r="DR102" s="25">
        <f>IF(ISBLANK(LitRev!DR102),".",LitRev!DR102)</f>
        <v>1.7480294940249174E-2</v>
      </c>
      <c r="DS102" s="25">
        <f>IF(ISBLANK(LitRev!DS102),".",LitRev!DS102)</f>
        <v>1.3419216317767043E-3</v>
      </c>
      <c r="DT102" s="25">
        <f>IF(ISBLANK(LitRev!DT102),".",LitRev!DT102)</f>
        <v>-2.6838432635534091E-3</v>
      </c>
      <c r="DU102" s="25">
        <f>IF(ISBLANK(LitRev!DU102),".",LitRev!DU102)</f>
        <v>0</v>
      </c>
      <c r="DV102" s="25">
        <f>IF(ISBLANK(LitRev!DV102),".",LitRev!DV102)</f>
        <v>0</v>
      </c>
      <c r="DW102" s="25">
        <f>IF(ISBLANK(LitRev!DW102),".",LitRev!DW102)</f>
        <v>0</v>
      </c>
      <c r="DX102" s="25">
        <f>IF(ISBLANK(LitRev!DX102),".",LitRev!DX102)</f>
        <v>3.202429560448606E-2</v>
      </c>
      <c r="DY102" s="25">
        <f>IF(ISBLANK(LitRev!DY102),".",LitRev!DY102)</f>
        <v>3.2690728377736004E-2</v>
      </c>
      <c r="DZ102" s="25">
        <f>IF(ISBLANK(LitRev!DZ102),".",LitRev!DZ102)</f>
        <v>2.4936720786280082E-2</v>
      </c>
      <c r="EA102" s="25">
        <f>IF(ISBLANK(LitRev!EA102),".",LitRev!EA102)</f>
        <v>2.3770365554638087E-2</v>
      </c>
      <c r="EB102" s="25">
        <f>IF(ISBLANK(LitRev!EB102),".",LitRev!EB102)</f>
        <v>2.4106320813502977E-2</v>
      </c>
      <c r="EC102" s="25">
        <f>IF(ISBLANK(LitRev!EC102),".",LitRev!EC102)</f>
        <v>2.5272619138726866E-2</v>
      </c>
      <c r="ED102" s="25">
        <f>IF(ISBLANK(LitRev!ED102),".",LitRev!ED102)</f>
        <v>2.5466094744009054E-2</v>
      </c>
      <c r="EE102" s="25">
        <f>IF(ISBLANK(LitRev!EE102),".",LitRev!EE102)</f>
        <v>3.0155675970470492E-2</v>
      </c>
      <c r="EF102" s="25">
        <f>IF(ISBLANK(LitRev!EF102),".",LitRev!EF102)</f>
        <v>2.5490369957368971E-2</v>
      </c>
      <c r="EG102" s="25">
        <f>IF(ISBLANK(LitRev!EG102),".",LitRev!EG102)</f>
        <v>2.4489462780761102E-2</v>
      </c>
      <c r="EH102" s="25">
        <f>IF(ISBLANK(LitRev!EH102),".",LitRev!EH102)</f>
        <v>2.5207733518694486E-2</v>
      </c>
      <c r="EI102" s="25">
        <f>IF(ISBLANK(LitRev!EI102),".",LitRev!EI102)</f>
        <v>2.5125125817116949E-2</v>
      </c>
      <c r="EJ102" s="25">
        <f>IF(ISBLANK(LitRev!EJ102),".",LitRev!EJ102)</f>
        <v>2.7272727272727271E-2</v>
      </c>
      <c r="EK102" s="25">
        <f>IF(ISBLANK(LitRev!EK102),".",LitRev!EK102)</f>
        <v>3.7029200169276417E-2</v>
      </c>
      <c r="EL102" s="25">
        <f>IF(ISBLANK(LitRev!EL102),".",LitRev!EL102)</f>
        <v>2.856538298772748E-2</v>
      </c>
      <c r="EM102" s="25">
        <f>IF(ISBLANK(LitRev!EM102),".",LitRev!EM102)</f>
        <v>2.2922838200028224E-2</v>
      </c>
      <c r="EN102" s="25">
        <f>IF(ISBLANK(LitRev!EN102),".",LitRev!EN102)</f>
        <v>1.9572577232331786E-2</v>
      </c>
      <c r="EO102" s="25">
        <f>IF(ISBLANK(LitRev!EO102),".",LitRev!EO102)</f>
        <v>1.7350825222175206E-2</v>
      </c>
      <c r="EP102" s="25">
        <f>IF(ISBLANK(LitRev!EP102),".",LitRev!EP102)</f>
        <v>1.6927634363097781E-2</v>
      </c>
      <c r="EQ102" s="25">
        <f>IF(ISBLANK(LitRev!EQ102),".",LitRev!EQ102)</f>
        <v>1.5340668641557351E-2</v>
      </c>
      <c r="ER102" s="25">
        <f>IF(ISBLANK(LitRev!ER102),".",LitRev!ER102)</f>
        <v>1.4459021018479339E-2</v>
      </c>
      <c r="ES102" s="25">
        <f>IF(ISBLANK(LitRev!ES102),".",LitRev!ES102)</f>
        <v>1.3489208633093521E-2</v>
      </c>
      <c r="ET102" s="25">
        <f>IF(ISBLANK(LitRev!ET102),".",LitRev!ET102)</f>
        <v>1.2695725772323328E-2</v>
      </c>
      <c r="EU102" s="25">
        <f>IF(ISBLANK(LitRev!EU102),".",LitRev!EU102)</f>
        <v>4.2400926615371919E-2</v>
      </c>
      <c r="EV102" s="25">
        <f>IF(ISBLANK(LitRev!EV102),".",LitRev!EV102)</f>
        <v>3.1542152726069361E-2</v>
      </c>
      <c r="EW102" s="25">
        <f>IF(ISBLANK(LitRev!EW102),".",LitRev!EW102)</f>
        <v>2.5509500565345695E-2</v>
      </c>
      <c r="EX102" s="25">
        <f>IF(ISBLANK(LitRev!EX102),".",LitRev!EX102)</f>
        <v>2.1459005543145532E-2</v>
      </c>
      <c r="EY102" s="25">
        <f>IF(ISBLANK(LitRev!EY102),".",LitRev!EY102)</f>
        <v>1.8821874741457766E-2</v>
      </c>
      <c r="EZ102" s="25">
        <f>IF(ISBLANK(LitRev!EZ102),".",LitRev!EZ102)</f>
        <v>1.8615040953090165E-2</v>
      </c>
      <c r="FA102" s="25">
        <f>IF(ISBLANK(LitRev!FA102),".",LitRev!FA102)</f>
        <v>1.7063787540332599E-2</v>
      </c>
      <c r="FB102" s="25">
        <f>IF(ISBLANK(LitRev!FB102),".",LitRev!FB102)</f>
        <v>1.6201980088800663E-2</v>
      </c>
      <c r="FC102" s="25">
        <f>IF(ISBLANK(LitRev!FC102),".",LitRev!FC102)</f>
        <v>1.4995449656655915E-2</v>
      </c>
      <c r="FD102" s="25">
        <f>IF(ISBLANK(LitRev!FD102),".",LitRev!FD102)</f>
        <v>1.4271531397369083E-2</v>
      </c>
      <c r="FE102" s="25">
        <f>IF(ISBLANK(LitRev!FE102),".",LitRev!FE102)</f>
        <v>0.13079348044805153</v>
      </c>
      <c r="FF102" s="25">
        <f>IF(ISBLANK(LitRev!FF102),".",LitRev!FF102)</f>
        <v>7.294251794218258E-2</v>
      </c>
      <c r="FG102" s="25">
        <f>IF(ISBLANK(LitRev!FG102),".",LitRev!FG102)</f>
        <v>5.6453596261765819E-2</v>
      </c>
      <c r="FH102" s="25">
        <f>IF(ISBLANK(LitRev!FH102),".",LitRev!FH102)</f>
        <v>4.5274666308940899E-2</v>
      </c>
      <c r="FI102" s="25">
        <f>IF(ISBLANK(LitRev!FI102),".",LitRev!FI102)</f>
        <v>3.8064256489368835E-2</v>
      </c>
      <c r="FJ102" s="25">
        <f>IF(ISBLANK(LitRev!FJ102),".",LitRev!FJ102)</f>
        <v>0.10564088805419548</v>
      </c>
      <c r="FK102" s="25">
        <f>IF(ISBLANK(LitRev!FK102),".",LitRev!FK102)</f>
        <v>6.6235159970487623E-2</v>
      </c>
      <c r="FL102" s="25">
        <f>IF(ISBLANK(LitRev!FL102),".",LitRev!FL102)</f>
        <v>4.4715719811299653E-2</v>
      </c>
      <c r="FM102" s="25">
        <f>IF(ISBLANK(LitRev!FM102),".",LitRev!FM102)</f>
        <v>3.6680863907706758E-2</v>
      </c>
      <c r="FN102" s="25">
        <f>IF(ISBLANK(LitRev!FN102),".",LitRev!FN102)</f>
        <v>3.2195318264135755E-2</v>
      </c>
      <c r="FO102" s="25">
        <f>IF(ISBLANK(LitRev!FO102),".",LitRev!FO102)</f>
        <v>2.4522292993630568E-2</v>
      </c>
      <c r="FP102" s="25">
        <f>IF(ISBLANK(LitRev!FP102),".",LitRev!FP102)</f>
        <v>1.1505747126436781E-2</v>
      </c>
      <c r="FQ102" s="25">
        <f>IF(ISBLANK(LitRev!FQ102),".",LitRev!FQ102)</f>
        <v>3.1568895167591371E-2</v>
      </c>
      <c r="FR102" s="25">
        <f>IF(ISBLANK(LitRev!FR102),".",LitRev!FR102)</f>
        <v>3.3713302079119177E-2</v>
      </c>
      <c r="FS102" s="25">
        <f>IF(ISBLANK(LitRev!FS102),".",LitRev!FS102)</f>
        <v>5.331390337743578E-2</v>
      </c>
      <c r="FT102" s="25">
        <f>IF(ISBLANK(LitRev!FT102),".",LitRev!FT102)</f>
        <v>3.176620076238882E-2</v>
      </c>
      <c r="FU102" s="25">
        <f>IF(ISBLANK(LitRev!FU102),".",LitRev!FU102)</f>
        <v>3.8381052489464496E-2</v>
      </c>
      <c r="FV102" s="25">
        <f>IF(ISBLANK(LitRev!FV102),".",LitRev!FV102)</f>
        <v>4.2539232389075241E-2</v>
      </c>
      <c r="FW102" s="25">
        <f>IF(ISBLANK(LitRev!FW102),".",LitRev!FW102)</f>
        <v>4.7090956181865269E-2</v>
      </c>
      <c r="FX102" s="25">
        <f>IF(ISBLANK(LitRev!FX102),".",LitRev!FX102)</f>
        <v>2.153681403212851E-2</v>
      </c>
      <c r="FY102" s="25">
        <f>IF(ISBLANK(LitRev!FY102),".",LitRev!FY102)</f>
        <v>0.13052208835341345</v>
      </c>
      <c r="FZ102" s="25">
        <f>IF(ISBLANK(LitRev!FZ102),".",LitRev!FZ102)</f>
        <v>3.6312208546747105E-2</v>
      </c>
      <c r="GA102" s="25">
        <f>IF(ISBLANK(LitRev!GA102),".",LitRev!GA102)</f>
        <v>2.4822324414715654E-2</v>
      </c>
      <c r="GB102" s="25">
        <f>IF(ISBLANK(LitRev!GB102),".",LitRev!GB102)</f>
        <v>8.3999810704651859E-2</v>
      </c>
      <c r="GC102" s="25">
        <f>IF(ISBLANK(LitRev!GC102),".",LitRev!GC102)</f>
        <v>3.0382910254874079E-2</v>
      </c>
      <c r="GD102" s="25">
        <f>IF(ISBLANK(LitRev!GD102),".",LitRev!GD102)</f>
        <v>3.234191876518553E-2</v>
      </c>
      <c r="GE102" s="25">
        <f>IF(ISBLANK(LitRev!GE102),".",LitRev!GE102)</f>
        <v>2.0864170331208801E-2</v>
      </c>
      <c r="GF102" s="25">
        <f>IF(ISBLANK(LitRev!GF102),".",LitRev!GF102)</f>
        <v>2.1004669794718624E-2</v>
      </c>
      <c r="GG102" s="25">
        <f>IF(ISBLANK(LitRev!GG102),".",LitRev!GG102)</f>
        <v>2.1192002412731725E-2</v>
      </c>
      <c r="GH102" s="25">
        <f>IF(ISBLANK(LitRev!GH102),".",LitRev!GH102)</f>
        <v>9.6269578313253005E-3</v>
      </c>
      <c r="GI102" s="25">
        <f>IF(ISBLANK(LitRev!GI102),".",LitRev!GI102)</f>
        <v>7.2450301204819278E-3</v>
      </c>
      <c r="GJ102" s="25">
        <f>IF(ISBLANK(LitRev!GJ102),".",LitRev!GJ102)</f>
        <v>-3.9698795180722897E-4</v>
      </c>
      <c r="GK102" s="25">
        <f>IF(ISBLANK(LitRev!GK102),".",LitRev!GK102)</f>
        <v>-6.4510542168674705E-3</v>
      </c>
      <c r="GL102" s="25">
        <f>IF(ISBLANK(LitRev!GL102),".",LitRev!GL102)</f>
        <v>3.5927409638554224E-2</v>
      </c>
      <c r="GM102" s="25">
        <f>IF(ISBLANK(LitRev!GM102),".",LitRev!GM102)</f>
        <v>3.3942469879518079E-2</v>
      </c>
      <c r="GN102" s="25">
        <f>IF(ISBLANK(LitRev!GN102),".",LitRev!GN102)</f>
        <v>2.6895933734939762E-2</v>
      </c>
      <c r="GO102" s="25">
        <f>IF(ISBLANK(LitRev!GO102),".",LitRev!GO102)</f>
        <v>2.0941114457831329E-2</v>
      </c>
      <c r="GP102" s="25">
        <f>IF(ISBLANK(LitRev!GP102),".",LitRev!GP102)</f>
        <v>3.5582224828422507E-2</v>
      </c>
      <c r="GQ102" s="25">
        <f>IF(ISBLANK(LitRev!GQ102),".",LitRev!GQ102)</f>
        <v>3.5517505497492108E-2</v>
      </c>
      <c r="GR102" s="25">
        <f>IF(ISBLANK(LitRev!GR102),".",LitRev!GR102)</f>
        <v>1.0309278350515465E-2</v>
      </c>
      <c r="GS102" s="25">
        <f>IF(ISBLANK(LitRev!GS102),".",LitRev!GS102)</f>
        <v>4.1488559215489065E-3</v>
      </c>
      <c r="GT102" s="25">
        <f>IF(ISBLANK(LitRev!GT102),".",LitRev!GT102)</f>
        <v>2.0833333333333336E-2</v>
      </c>
      <c r="GU102" s="25">
        <f>IF(ISBLANK(LitRev!GU102),".",LitRev!GU102)</f>
        <v>2.0718232044198912E-2</v>
      </c>
      <c r="GV102" s="25">
        <f>IF(ISBLANK(LitRev!GV102),".",LitRev!GV102)</f>
        <v>1.6729906864436008E-2</v>
      </c>
      <c r="GW102" s="25">
        <f>IF(ISBLANK(LitRev!GW102),".",LitRev!GW102)</f>
        <v>2.569226377390808E-2</v>
      </c>
      <c r="GX102" s="25">
        <f>IF(ISBLANK(LitRev!GX102),".",LitRev!GX102)</f>
        <v>2.7624309392265192E-2</v>
      </c>
      <c r="GY102" s="25">
        <f>IF(ISBLANK(LitRev!GY102),".",LitRev!GY102)</f>
        <v>1.6816143497757848E-2</v>
      </c>
      <c r="GZ102" s="25">
        <f>IF(ISBLANK(LitRev!GZ102),".",LitRev!GZ102)</f>
        <v>1.9911504424778761E-2</v>
      </c>
      <c r="HA102" s="25">
        <f>IF(ISBLANK(LitRev!HA102),".",LitRev!HA102)</f>
        <v>0.11445473251028807</v>
      </c>
      <c r="HB102" s="25">
        <f>IF(ISBLANK(LitRev!HB102),".",LitRev!HB102)</f>
        <v>5.1290245581641254E-2</v>
      </c>
      <c r="HC102" s="25">
        <f>IF(ISBLANK(LitRev!HC102),".",LitRev!HC102)</f>
        <v>4.5825523900301965E-2</v>
      </c>
      <c r="HD102" s="25">
        <f>IF(ISBLANK(LitRev!HD102),".",LitRev!HD102)</f>
        <v>-7.4645134569258573E-3</v>
      </c>
      <c r="HE102" s="25">
        <f>IF(ISBLANK(LitRev!HE102),".",LitRev!HE102)</f>
        <v>3.3604036248001852E-2</v>
      </c>
      <c r="HF102" s="25">
        <f>IF(ISBLANK(LitRev!HF102),".",LitRev!HF102)</f>
        <v>3.092700225433094E-2</v>
      </c>
      <c r="HG102" s="25">
        <f>IF(ISBLANK(LitRev!HG102),".",LitRev!HG102)</f>
        <v>0</v>
      </c>
      <c r="HH102" s="25">
        <f>IF(ISBLANK(LitRev!HH102),".",LitRev!HH102)</f>
        <v>1.0727270412144663E-2</v>
      </c>
      <c r="HI102" s="25">
        <f>IF(ISBLANK(LitRev!HI102),".",LitRev!HI102)</f>
        <v>1.2872724494573605E-2</v>
      </c>
      <c r="HJ102" s="25">
        <f>IF(ISBLANK(LitRev!HJ102),".",LitRev!HJ102)</f>
        <v>1.0727270412144664E-2</v>
      </c>
      <c r="HK102" s="25">
        <f>IF(ISBLANK(LitRev!HK102),".",LitRev!HK102)</f>
        <v>5.070016933856563E-2</v>
      </c>
      <c r="HL102" s="25">
        <f>IF(ISBLANK(LitRev!HL102),".",LitRev!HL102)</f>
        <v>4.0457114533860063E-2</v>
      </c>
      <c r="HM102" s="25">
        <f>IF(ISBLANK(LitRev!HM102),".",LitRev!HM102)</f>
        <v>7.9453360877168977E-2</v>
      </c>
      <c r="HN102" s="25">
        <f>IF(ISBLANK(LitRev!HN102),".",LitRev!HN102)</f>
        <v>6.064526562626342E-2</v>
      </c>
      <c r="HO102" s="25">
        <f>IF(ISBLANK(LitRev!HO102),".",LitRev!HO102)</f>
        <v>0.1288724778815615</v>
      </c>
      <c r="HP102" s="25">
        <f>IF(ISBLANK(LitRev!HP102),".",LitRev!HP102)</f>
        <v>0.11633563889417708</v>
      </c>
      <c r="HQ102" s="25">
        <f>IF(ISBLANK(LitRev!HQ102),".",LitRev!HQ102)</f>
        <v>0.1295600510836776</v>
      </c>
      <c r="HR102" s="25">
        <f>IF(ISBLANK(LitRev!HR102),".",LitRev!HR102)</f>
        <v>0.13909463303358455</v>
      </c>
      <c r="HS102" s="25">
        <f>IF(ISBLANK(LitRev!HS102),".",LitRev!HS102)</f>
        <v>2.7292237014783022E-2</v>
      </c>
      <c r="HT102" s="25">
        <f>IF(ISBLANK(LitRev!HT102),".",LitRev!HT102)</f>
        <v>1.4958127926183765E-2</v>
      </c>
      <c r="HU102" s="25">
        <f>IF(ISBLANK(LitRev!HU102),".",LitRev!HU102)</f>
        <v>2.5196656833824962E-2</v>
      </c>
      <c r="HV102" s="25">
        <f>IF(ISBLANK(LitRev!HV102),".",LitRev!HV102)</f>
        <v>1.6891891891891872E-2</v>
      </c>
      <c r="HW102" s="25">
        <f>IF(ISBLANK(LitRev!HW102),".",LitRev!HW102)</f>
        <v>5.3333333333333337E-2</v>
      </c>
      <c r="HX102" s="25">
        <f>IF(ISBLANK(LitRev!HX102),".",LitRev!HX102)</f>
        <v>4.4666666666666667E-2</v>
      </c>
      <c r="HY102" s="25">
        <f>IF(ISBLANK(LitRev!HY102),".",LitRev!HY102)</f>
        <v>2.6360041812480115E-2</v>
      </c>
      <c r="HZ102" s="25">
        <f>IF(ISBLANK(LitRev!HZ102),".",LitRev!HZ102)</f>
        <v>1.6703850891259385E-2</v>
      </c>
      <c r="IA102" s="25">
        <f>IF(ISBLANK(LitRev!IA102),".",LitRev!IA102)</f>
        <v>2.3440474010140051E-2</v>
      </c>
      <c r="IB102" s="25">
        <f>IF(ISBLANK(LitRev!IB102),".",LitRev!IB102)</f>
        <v>-3.2431030009512751E-2</v>
      </c>
      <c r="IC102" s="25">
        <f>IF(ISBLANK(LitRev!IC102),".",LitRev!IC102)</f>
        <v>2.3694519109281217E-2</v>
      </c>
      <c r="ID102" s="25">
        <f>IF(ISBLANK(LitRev!ID102),".",LitRev!ID102)</f>
        <v>2.2185687195822552E-2</v>
      </c>
      <c r="IE102" s="25">
        <f>IF(ISBLANK(LitRev!IE102),".",LitRev!IE102)</f>
        <v>2.5531914893617023E-2</v>
      </c>
      <c r="IF102" s="25">
        <f>IF(ISBLANK(LitRev!IF102),".",LitRev!IF102)</f>
        <v>3.2000000000000001E-2</v>
      </c>
      <c r="IG102" s="25">
        <f>IF(ISBLANK(LitRev!IG102),".",LitRev!IG102)</f>
        <v>0.20720020720020724</v>
      </c>
      <c r="IH102" s="25">
        <f>IF(ISBLANK(LitRev!IH102),".",LitRev!IH102)</f>
        <v>5.2896059243586362E-2</v>
      </c>
      <c r="II102" s="25">
        <f>IF(ISBLANK(LitRev!II102),".",LitRev!II102)</f>
        <v>4.8850574712643688E-2</v>
      </c>
      <c r="IJ102" s="25">
        <f>IF(ISBLANK(LitRev!IJ102),".",LitRev!IJ102)</f>
        <v>4.7562425683709844E-2</v>
      </c>
      <c r="IK102" s="25">
        <f>IF(ISBLANK(LitRev!IK102),".",LitRev!IK102)</f>
        <v>4.6583850931677037E-2</v>
      </c>
      <c r="IL102" s="25">
        <f>IF(ISBLANK(LitRev!IL102),".",LitRev!IL102)</f>
        <v>4.6795685279187829E-2</v>
      </c>
      <c r="IM102" s="25">
        <f>IF(ISBLANK(LitRev!IM102),".",LitRev!IM102)</f>
        <v>4.515050167224078E-2</v>
      </c>
      <c r="IN102" s="25">
        <f>IF(ISBLANK(LitRev!IN102),".",LitRev!IN102)</f>
        <v>4.4862772695285026E-2</v>
      </c>
      <c r="IO102" s="25">
        <f>IF(ISBLANK(LitRev!IO102),".",LitRev!IO102)</f>
        <v>4.376846482109642E-2</v>
      </c>
      <c r="IP102" s="25">
        <f>IF(ISBLANK(LitRev!IP102),".",LitRev!IP102)</f>
        <v>4.3931731984829331E-2</v>
      </c>
      <c r="IQ102" s="25">
        <f>IF(ISBLANK(LitRev!IQ102),".",LitRev!IQ102)</f>
        <v>5.0921273031825795E-2</v>
      </c>
      <c r="IR102" s="25">
        <f>IF(ISBLANK(LitRev!IR102),".",LitRev!IR102)</f>
        <v>4.8475762118940537E-2</v>
      </c>
      <c r="IS102" s="25">
        <f>IF(ISBLANK(LitRev!IS102),".",LitRev!IS102)</f>
        <v>4.7745358090185694E-2</v>
      </c>
      <c r="IT102" s="25">
        <f>IF(ISBLANK(LitRev!IT102),".",LitRev!IT102)</f>
        <v>4.6928916494133895E-2</v>
      </c>
      <c r="IU102" s="25">
        <f>IF(ISBLANK(LitRev!IU102),".",LitRev!IU102)</f>
        <v>4.6825396825396819E-2</v>
      </c>
      <c r="IV102" s="25">
        <f>IF(ISBLANK(LitRev!IV102),".",LitRev!IV102)</f>
        <v>4.8725637181409306E-2</v>
      </c>
      <c r="IW102" s="25">
        <f>IF(ISBLANK(LitRev!IW102),".",LitRev!IW102)</f>
        <v>4.8475762118940537E-2</v>
      </c>
      <c r="IX102" s="25">
        <f>IF(ISBLANK(LitRev!IX102),".",LitRev!IX102)</f>
        <v>4.7745358090185694E-2</v>
      </c>
      <c r="IY102" s="25">
        <f>IF(ISBLANK(LitRev!IY102),".",LitRev!IY102)</f>
        <v>4.6928916494133895E-2</v>
      </c>
      <c r="IZ102" s="25">
        <f>IF(ISBLANK(LitRev!IZ102),".",LitRev!IZ102)</f>
        <v>4.2107949470460655E-2</v>
      </c>
      <c r="JA102" s="25">
        <f>IF(ISBLANK(LitRev!JA102),".",LitRev!JA102)</f>
        <v>4.3885601577909251E-2</v>
      </c>
      <c r="JB102" s="25">
        <f>IF(ISBLANK(LitRev!JB102),".",LitRev!JB102)</f>
        <v>0.19173019173019176</v>
      </c>
      <c r="JC102" s="25">
        <f>IF(ISBLANK(LitRev!JC102),".",LitRev!JC102)</f>
        <v>4.7379755922469464E-2</v>
      </c>
      <c r="JD102" s="25">
        <f>IF(ISBLANK(LitRev!JD102),".",LitRev!JD102)</f>
        <v>0.11282051282051282</v>
      </c>
      <c r="JE102" s="25">
        <f>IF(ISBLANK(LitRev!JE102),".",LitRev!JE102)</f>
        <v>5.7529024432507361E-2</v>
      </c>
      <c r="JF102" s="25">
        <f>IF(ISBLANK(LitRev!JF102),".",LitRev!JF102)</f>
        <v>5.030425963488843E-2</v>
      </c>
      <c r="JG102" s="25">
        <f>IF(ISBLANK(LitRev!JG102),".",LitRev!JG102)</f>
        <v>6.4655172413793122E-2</v>
      </c>
      <c r="JH102" s="25">
        <f>IF(ISBLANK(LitRev!JH102),".",LitRev!JH102)</f>
        <v>0.12854442344045366</v>
      </c>
      <c r="JI102" s="25">
        <f>IF(ISBLANK(LitRev!JI102),".",LitRev!JI102)</f>
        <v>0.12247775134373076</v>
      </c>
      <c r="JJ102" s="25">
        <f>IF(ISBLANK(LitRev!JJ102),".",LitRev!JJ102)</f>
        <v>4.7727272727272722E-2</v>
      </c>
      <c r="JK102" s="25">
        <f>IF(ISBLANK(LitRev!JK102),".",LitRev!JK102)</f>
        <v>4.5325539035031996E-2</v>
      </c>
      <c r="JL102" s="25">
        <f>IF(ISBLANK(LitRev!JL102),".",LitRev!JL102)</f>
        <v>4.3319838056680132E-2</v>
      </c>
      <c r="JM102" s="25">
        <f>IF(ISBLANK(LitRev!JM102),".",LitRev!JM102)</f>
        <v>4.3144774688398863E-2</v>
      </c>
      <c r="JN102" s="25">
        <f>IF(ISBLANK(LitRev!JN102),".",LitRev!JN102)</f>
        <v>5.1461988304093563E-2</v>
      </c>
      <c r="JO102" s="25">
        <f>IF(ISBLANK(LitRev!JO102),".",LitRev!JO102)</f>
        <v>4.3887147335423204E-2</v>
      </c>
      <c r="JP102" s="25">
        <f>IF(ISBLANK(LitRev!JP102),".",LitRev!JP102)</f>
        <v>5.6140350877192977E-2</v>
      </c>
      <c r="JQ102" s="25">
        <f>IF(ISBLANK(LitRev!JQ102),".",LitRev!JQ102)</f>
        <v>4.6753246753246748E-2</v>
      </c>
      <c r="JR102" s="25">
        <f>IF(ISBLANK(LitRev!JR102),".",LitRev!JR102)</f>
        <v>4.3604651162790636E-2</v>
      </c>
      <c r="JS102" s="25">
        <f>IF(ISBLANK(LitRev!JS102),".",LitRev!JS102)</f>
        <v>4.6284816927018746E-2</v>
      </c>
      <c r="JT102" s="25">
        <f>IF(ISBLANK(LitRev!JT102),".",LitRev!JT102)</f>
        <v>4.5603607296577163E-2</v>
      </c>
      <c r="JU102" s="25">
        <f>IF(ISBLANK(LitRev!JU102),".",LitRev!JU102)</f>
        <v>4.2760586693641071E-2</v>
      </c>
      <c r="JV102" s="25">
        <f>IF(ISBLANK(LitRev!JV102),".",LitRev!JV102)</f>
        <v>4.0170940170940146E-2</v>
      </c>
      <c r="JW102" s="25">
        <f>IF(ISBLANK(LitRev!JW102),".",LitRev!JW102)</f>
        <v>3.9370078740157452E-2</v>
      </c>
      <c r="JX102" s="25">
        <f>IF(ISBLANK(LitRev!JX102),".",LitRev!JX102)</f>
        <v>4.7038188631108965E-2</v>
      </c>
      <c r="JY102" s="25">
        <f>IF(ISBLANK(LitRev!JY102),".",LitRev!JY102)</f>
        <v>3.970504821327283E-2</v>
      </c>
      <c r="JZ102" s="25">
        <f>IF(ISBLANK(LitRev!JZ102),".",LitRev!JZ102)</f>
        <v>4.9249249249249234E-2</v>
      </c>
      <c r="KA102" s="25">
        <f>IF(ISBLANK(LitRev!KA102),".",LitRev!KA102)</f>
        <v>4.2828106852497105E-2</v>
      </c>
      <c r="KB102" s="25">
        <f>IF(ISBLANK(LitRev!KB102),".",LitRev!KB102)</f>
        <v>3.8852361028093203E-2</v>
      </c>
      <c r="KC102" s="25">
        <f>IF(ISBLANK(LitRev!KC102),".",LitRev!KC102)</f>
        <v>4.6933502083003752E-2</v>
      </c>
      <c r="KD102" s="25">
        <f>IF(ISBLANK(LitRev!KD102),".",LitRev!KD102)</f>
        <v>4.1254125412541268E-2</v>
      </c>
      <c r="KE102" s="25">
        <f>IF(ISBLANK(LitRev!KE102),".",LitRev!KE102)</f>
        <v>3.8620799490364711E-2</v>
      </c>
      <c r="KF102" s="25">
        <f>IF(ISBLANK(LitRev!KF102),".",LitRev!KF102)</f>
        <v>3.7636861313868571E-2</v>
      </c>
      <c r="KG102" s="25">
        <f>IF(ISBLANK(LitRev!KG102),".",LitRev!KG102)</f>
        <v>3.6217303822937662E-2</v>
      </c>
      <c r="KH102" s="25">
        <f>IF(ISBLANK(LitRev!KH102),".",LitRev!KH102)</f>
        <v>4.7230350634016122E-2</v>
      </c>
      <c r="KI102" s="25">
        <f>IF(ISBLANK(LitRev!KI102),".",LitRev!KI102)</f>
        <v>3.7768031189083832E-2</v>
      </c>
      <c r="KJ102" s="25">
        <f>IF(ISBLANK(LitRev!KJ102),".",LitRev!KJ102)</f>
        <v>4.4296788482834991E-2</v>
      </c>
      <c r="KK102" s="25">
        <f>IF(ISBLANK(LitRev!KK102),".",LitRev!KK102)</f>
        <v>0</v>
      </c>
      <c r="KL102" s="25">
        <f>IF(ISBLANK(LitRev!KL102),".",LitRev!KL102)</f>
        <v>4.0182792310116629E-2</v>
      </c>
      <c r="KM102" s="25">
        <f>IF(ISBLANK(LitRev!KM102),".",LitRev!KM102)</f>
        <v>3.8427755819060182E-2</v>
      </c>
      <c r="KN102" s="25">
        <f>IF(ISBLANK(LitRev!KN102),".",LitRev!KN102)</f>
        <v>3.7977998952331081E-2</v>
      </c>
      <c r="KO102" s="25">
        <f>IF(ISBLANK(LitRev!KO102),".",LitRev!KO102)</f>
        <v>3.7670240509997101E-2</v>
      </c>
      <c r="KP102" s="25">
        <f>IF(ISBLANK(LitRev!KP102),".",LitRev!KP102)</f>
        <v>3.7235207609750035E-2</v>
      </c>
      <c r="KQ102" s="25">
        <f>IF(ISBLANK(LitRev!KQ102),".",LitRev!KQ102)</f>
        <v>4.2674253200568973E-2</v>
      </c>
      <c r="KR102" s="25">
        <f>IF(ISBLANK(LitRev!KR102),".",LitRev!KR102)</f>
        <v>4.3360433604336036E-2</v>
      </c>
      <c r="KS102" s="25">
        <f>IF(ISBLANK(LitRev!KS102),".",LitRev!KS102)</f>
        <v>4.2351260332687005E-2</v>
      </c>
      <c r="KT102" s="25">
        <f>IF(ISBLANK(LitRev!KT102),".",LitRev!KT102)</f>
        <v>4.0165530671859795E-2</v>
      </c>
      <c r="KU102" s="25">
        <f>IF(ISBLANK(LitRev!KU102),".",LitRev!KU102)</f>
        <v>4.0060781875949698E-2</v>
      </c>
      <c r="KV102" s="25">
        <f>IF(ISBLANK(LitRev!KV102),".",LitRev!KV102)</f>
        <v>3.9473684210526327E-2</v>
      </c>
      <c r="KW102" s="25">
        <f>IF(ISBLANK(LitRev!KW102),".",LitRev!KW102)</f>
        <v>4.2043172690763055E-2</v>
      </c>
      <c r="KX102" s="25">
        <f>IF(ISBLANK(LitRev!KX102),".",LitRev!KX102)</f>
        <v>4.2351260332687005E-2</v>
      </c>
      <c r="KY102" s="25">
        <f>IF(ISBLANK(LitRev!KY102),".",LitRev!KY102)</f>
        <v>4.0165530671859795E-2</v>
      </c>
      <c r="KZ102" s="25">
        <f>IF(ISBLANK(LitRev!KZ102),".",LitRev!KZ102)</f>
        <v>4.0060781875949698E-2</v>
      </c>
      <c r="LA102" s="25">
        <f>IF(ISBLANK(LitRev!LA102),".",LitRev!LA102)</f>
        <v>3.7369207772795107E-2</v>
      </c>
      <c r="LB102" s="25">
        <f>IF(ISBLANK(LitRev!LB102),".",LitRev!LB102)</f>
        <v>4.0849673202614387E-2</v>
      </c>
      <c r="LC102" s="25">
        <f>IF(ISBLANK(LitRev!LC102),".",LitRev!LC102)</f>
        <v>4.0165530671859795E-2</v>
      </c>
      <c r="LD102" s="25">
        <f>IF(ISBLANK(LitRev!LD102),".",LitRev!LD102)</f>
        <v>4.0060781875949698E-2</v>
      </c>
      <c r="LE102" s="25">
        <f>IF(ISBLANK(LitRev!LE102),".",LitRev!LE102)</f>
        <v>1.6236162361623632E-2</v>
      </c>
      <c r="LF102" s="25">
        <f>IF(ISBLANK(LitRev!LF102),".",LitRev!LF102)</f>
        <v>6.0516605166051653E-2</v>
      </c>
      <c r="LG102" s="25">
        <f>IF(ISBLANK(LitRev!LG102),".",LitRev!LG102)</f>
        <v>2.5274864147605196E-2</v>
      </c>
      <c r="LH102" s="25">
        <f>IF(ISBLANK(LitRev!LH102),".",LitRev!LH102)</f>
        <v>-1.2516184721622798</v>
      </c>
      <c r="LI102" s="25">
        <f>IF(ISBLANK(LitRev!LI102),".",LitRev!LI102)</f>
        <v>9.7087378640776717E-4</v>
      </c>
      <c r="LJ102" s="25">
        <f>IF(ISBLANK(LitRev!LJ102),".",LitRev!LJ102)</f>
        <v>7.6576576576576586E-4</v>
      </c>
      <c r="LK102" s="25">
        <f>IF(ISBLANK(LitRev!LK102),".",LitRev!LK102)</f>
        <v>0.18432835820895524</v>
      </c>
      <c r="LL102" s="25">
        <f>IF(ISBLANK(LitRev!LL102),".",LitRev!LL102)</f>
        <v>0.58277027027026929</v>
      </c>
      <c r="LM102" s="25">
        <f>IF(ISBLANK(LitRev!LM102),".",LitRev!LM102)</f>
        <v>1.0557939914163097</v>
      </c>
      <c r="LN102" s="25">
        <f>IF(ISBLANK(LitRev!LN102),".",LitRev!LN102)</f>
        <v>0.68513388734995329</v>
      </c>
      <c r="LO102" s="25">
        <f>IF(ISBLANK(LitRev!LO102),".",LitRev!LO102)</f>
        <v>0.68155339805825399</v>
      </c>
      <c r="LP102" s="25">
        <f>IF(ISBLANK(LitRev!LP102),".",LitRev!LP102)</f>
        <v>0.52868852459016336</v>
      </c>
      <c r="LQ102" s="25">
        <f>IF(ISBLANK(LitRev!LQ102),".",LitRev!LQ102)</f>
        <v>0.7545551982851022</v>
      </c>
      <c r="LR102" s="25">
        <f>IF(ISBLANK(LitRev!LR102),".",LitRev!LR102)</f>
        <v>0.55235903337169023</v>
      </c>
      <c r="LS102" s="25">
        <f>IF(ISBLANK(LitRev!LS102),".",LitRev!LS102)</f>
        <v>0.40560292326431269</v>
      </c>
      <c r="LT102" s="25">
        <f>IF(ISBLANK(LitRev!LT102),".",LitRev!LT102)</f>
        <v>0.31632653061224453</v>
      </c>
      <c r="LU102" s="25">
        <f>IF(ISBLANK(LitRev!LU102),".",LitRev!LU102)</f>
        <v>0.84012539184952995</v>
      </c>
      <c r="LV102" s="25">
        <f>IF(ISBLANK(LitRev!LV102),".",LitRev!LV102)</f>
        <v>0.62885069717885911</v>
      </c>
      <c r="LW102" s="25">
        <f>IF(ISBLANK(LitRev!LW102),".",LitRev!LW102)</f>
        <v>1.0675058029625026</v>
      </c>
      <c r="LX102" s="25">
        <f>IF(ISBLANK(LitRev!LX102),".",LitRev!LX102)</f>
        <v>0.6607754733994593</v>
      </c>
      <c r="LY102" s="25">
        <f>IF(ISBLANK(LitRev!LY102),".",LitRev!LY102)</f>
        <v>0.65803206878836251</v>
      </c>
      <c r="LZ102" s="25">
        <f>IF(ISBLANK(LitRev!LZ102),".",LitRev!LZ102)</f>
        <v>0.49181168294836358</v>
      </c>
      <c r="MA102" s="25">
        <f>IF(ISBLANK(LitRev!MA102),".",LitRev!MA102)</f>
        <v>0.73993228795438415</v>
      </c>
      <c r="MB102" s="25">
        <f>IF(ISBLANK(LitRev!MB102),".",LitRev!MB102)</f>
        <v>0.52090298341134156</v>
      </c>
      <c r="MC102" s="25">
        <f>IF(ISBLANK(LitRev!MC102),".",LitRev!MC102)</f>
        <v>0.36337375298108793</v>
      </c>
      <c r="MD102" s="25">
        <f>IF(ISBLANK(LitRev!MD102),".",LitRev!MD102)</f>
        <v>0.27050299275438539</v>
      </c>
      <c r="ME102" s="25">
        <f>IF(ISBLANK(LitRev!ME102),".",LitRev!ME102)</f>
        <v>0.60899999999999999</v>
      </c>
      <c r="MF102" s="25">
        <f>IF(ISBLANK(LitRev!MF102),".",LitRev!MF102)</f>
        <v>6.3000000000000028E-2</v>
      </c>
      <c r="MG102" s="25">
        <f>IF(ISBLANK(LitRev!MG102),".",LitRev!MG102)</f>
        <v>7.1499999999999966E-2</v>
      </c>
      <c r="MH102" s="25">
        <f>IF(ISBLANK(LitRev!MH102),".",LitRev!MH102)</f>
        <v>0.66384778012684997</v>
      </c>
      <c r="MI102" s="25" t="str">
        <f>IF(ISBLANK(LitRev!MI102),".",LitRev!MI102)</f>
        <v>.</v>
      </c>
      <c r="MJ102" s="25" t="str">
        <f>IF(ISBLANK(LitRev!MJ102),".",LitRev!MJ102)</f>
        <v>.</v>
      </c>
      <c r="MK102" s="25" t="str">
        <f>IF(ISBLANK(LitRev!MK102),".",LitRev!MK102)</f>
        <v>.</v>
      </c>
      <c r="ML102" s="25" t="str">
        <f>IF(ISBLANK(LitRev!ML102),".",LitRev!ML102)</f>
        <v>.</v>
      </c>
      <c r="MM102" s="25" t="str">
        <f>IF(ISBLANK(LitRev!MM102),".",LitRev!MM102)</f>
        <v>.</v>
      </c>
      <c r="MN102" s="25" t="str">
        <f>IF(ISBLANK(LitRev!MN102),".",LitRev!MN102)</f>
        <v>.</v>
      </c>
      <c r="MO102" s="25" t="str">
        <f>IF(ISBLANK(LitRev!MO102),".",LitRev!MO102)</f>
        <v>.</v>
      </c>
      <c r="MP102" s="25" t="str">
        <f>IF(ISBLANK(LitRev!MP102),".",LitRev!MP102)</f>
        <v>.</v>
      </c>
      <c r="MQ102" s="25" t="str">
        <f>IF(ISBLANK(LitRev!MQ102),".",LitRev!MQ102)</f>
        <v>.</v>
      </c>
      <c r="MR102" s="25" t="str">
        <f>IF(ISBLANK(LitRev!MR102),".",LitRev!MR102)</f>
        <v>.</v>
      </c>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5"/>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5"/>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5"/>
      <c r="RK102" s="25"/>
      <c r="RL102" s="25"/>
      <c r="RM102" s="25"/>
      <c r="RN102" s="25"/>
      <c r="RO102" s="25"/>
    </row>
    <row r="103" spans="1:483" x14ac:dyDescent="0.25">
      <c r="A103" s="62" t="s">
        <v>2393</v>
      </c>
      <c r="C103" s="25">
        <f>IF(ISBLANK(LitRev!C103),".",LitRev!C103)</f>
        <v>4.1624999999999995E-2</v>
      </c>
      <c r="D103" s="25">
        <f>IF(ISBLANK(LitRev!D103),".",LitRev!D103)</f>
        <v>4.9950000000000001E-2</v>
      </c>
      <c r="E103" s="25">
        <f>IF(ISBLANK(LitRev!E103),".",LitRev!E103)</f>
        <v>0.40000000000000013</v>
      </c>
      <c r="F103" s="25">
        <f>IF(ISBLANK(LitRev!F103),".",LitRev!F103)</f>
        <v>0.34020618556701016</v>
      </c>
      <c r="G103" s="25">
        <f>IF(ISBLANK(LitRev!G103),".",LitRev!G103)</f>
        <v>0.28378378378378366</v>
      </c>
      <c r="H103" s="25">
        <f>IF(ISBLANK(LitRev!H103),".",LitRev!H103)</f>
        <v>0.24166666666666684</v>
      </c>
      <c r="I103" s="25">
        <f>IF(ISBLANK(LitRev!I103),".",LitRev!I103)</f>
        <v>0.47899159663865543</v>
      </c>
      <c r="J103" s="25">
        <f>IF(ISBLANK(LitRev!J103),".",LitRev!J103)</f>
        <v>0.3925925925925926</v>
      </c>
      <c r="K103" s="25">
        <f>IF(ISBLANK(LitRev!K103),".",LitRev!K103)</f>
        <v>0.31627906976744208</v>
      </c>
      <c r="L103" s="25">
        <f>IF(ISBLANK(LitRev!L103),".",LitRev!L103)</f>
        <v>0.25414364640883996</v>
      </c>
      <c r="M103" s="25">
        <f>IF(ISBLANK(LitRev!M103),".",LitRev!M103)</f>
        <v>0.16666666666666669</v>
      </c>
      <c r="N103" s="25">
        <f>IF(ISBLANK(LitRev!N103),".",LitRev!N103)</f>
        <v>0.16576576576576585</v>
      </c>
      <c r="O103" s="25">
        <f>IF(ISBLANK(LitRev!O103),".",LitRev!O103)</f>
        <v>0.16608391608391609</v>
      </c>
      <c r="P103" s="25">
        <f>IF(ISBLANK(LitRev!P103),".",LitRev!P103)</f>
        <v>0.16867469879518066</v>
      </c>
      <c r="Q103" s="25">
        <f>IF(ISBLANK(LitRev!Q103),".",LitRev!Q103)</f>
        <v>0.19234642497482379</v>
      </c>
      <c r="R103" s="25">
        <f>IF(ISBLANK(LitRev!R103),".",LitRev!R103)</f>
        <v>0.18642447418738053</v>
      </c>
      <c r="S103" s="25">
        <f>IF(ISBLANK(LitRev!S103),".",LitRev!S103)</f>
        <v>0.18207024029574859</v>
      </c>
      <c r="T103" s="25">
        <f>IF(ISBLANK(LitRev!T103),".",LitRev!T103)</f>
        <v>0.1797651309846432</v>
      </c>
      <c r="U103" s="25">
        <f>IF(ISBLANK(LitRev!U103),".",LitRev!U103)</f>
        <v>0.33333333333333337</v>
      </c>
      <c r="V103" s="25">
        <f>IF(ISBLANK(LitRev!V103),".",LitRev!V103)</f>
        <v>0.3333333333333332</v>
      </c>
      <c r="W103" s="25">
        <f>IF(ISBLANK(LitRev!W103),".",LitRev!W103)</f>
        <v>0.33142857142857146</v>
      </c>
      <c r="X103" s="25">
        <f>IF(ISBLANK(LitRev!X103),".",LitRev!X103)</f>
        <v>0.33139534883720911</v>
      </c>
      <c r="Y103" s="25">
        <f>IF(ISBLANK(LitRev!Y103),".",LitRev!Y103)</f>
        <v>0.33333333333333337</v>
      </c>
      <c r="Z103" s="25">
        <f>IF(ISBLANK(LitRev!Z103),".",LitRev!Z103)</f>
        <v>0.34722222222222232</v>
      </c>
      <c r="AA103" s="25">
        <f>IF(ISBLANK(LitRev!AA103),".",LitRev!AA103)</f>
        <v>0.34351145038167985</v>
      </c>
      <c r="AB103" s="25">
        <f>IF(ISBLANK(LitRev!AB103),".",LitRev!AB103)</f>
        <v>0.34426229508196748</v>
      </c>
      <c r="AC103" s="25">
        <f>IF(ISBLANK(LitRev!AC103),".",LitRev!AC103)</f>
        <v>0.35051546391752603</v>
      </c>
      <c r="AD103" s="25">
        <f>IF(ISBLANK(LitRev!AD103),".",LitRev!AD103)</f>
        <v>0.34722222222222232</v>
      </c>
      <c r="AE103" s="25">
        <f>IF(ISBLANK(LitRev!AE103),".",LitRev!AE103)</f>
        <v>0.34615384615384648</v>
      </c>
      <c r="AF103" s="25">
        <f>IF(ISBLANK(LitRev!AF103),".",LitRev!AF103)</f>
        <v>0.34351145038167985</v>
      </c>
      <c r="AG103" s="25">
        <f>IF(ISBLANK(LitRev!AG103),".",LitRev!AG103)</f>
        <v>0.34513274336283228</v>
      </c>
      <c r="AH103" s="25">
        <f>IF(ISBLANK(LitRev!AH103),".",LitRev!AH103)</f>
        <v>0.33333333333333415</v>
      </c>
      <c r="AI103" s="25">
        <f>IF(ISBLANK(LitRev!AI103),".",LitRev!AI103)</f>
        <v>0.34415584415584449</v>
      </c>
      <c r="AJ103" s="25">
        <f>IF(ISBLANK(LitRev!AJ103),".",LitRev!AJ103)</f>
        <v>0.10610079575596833</v>
      </c>
      <c r="AK103" s="25">
        <f>IF(ISBLANK(LitRev!AK103),".",LitRev!AK103)</f>
        <v>0.22388059701492494</v>
      </c>
      <c r="AL103" s="25">
        <f>IF(ISBLANK(LitRev!AL103),".",LitRev!AL103)</f>
        <v>0.16357688113413313</v>
      </c>
      <c r="AM103" s="25">
        <f>IF(ISBLANK(LitRev!AM103),".",LitRev!AM103)</f>
        <v>7.6923076923076802E-2</v>
      </c>
      <c r="AN103" s="25">
        <f>IF(ISBLANK(LitRev!AN103),".",LitRev!AN103)</f>
        <v>0</v>
      </c>
      <c r="AO103" s="25">
        <f>IF(ISBLANK(LitRev!AO103),".",LitRev!AO103)</f>
        <v>1.3833333333333329</v>
      </c>
      <c r="AP103" s="25">
        <f>IF(ISBLANK(LitRev!AP103),".",LitRev!AP103)</f>
        <v>1.1600000000000001</v>
      </c>
      <c r="AQ103" s="25">
        <f>IF(ISBLANK(LitRev!AQ103),".",LitRev!AQ103)</f>
        <v>1.4692307692307685</v>
      </c>
      <c r="AR103" s="25">
        <f>IF(ISBLANK(LitRev!AR103),".",LitRev!AR103)</f>
        <v>0.82608695652173758</v>
      </c>
      <c r="AS103" s="25">
        <f>IF(ISBLANK(LitRev!AS103),".",LitRev!AS103)</f>
        <v>0.14634146341463425</v>
      </c>
      <c r="AT103" s="25">
        <f>IF(ISBLANK(LitRev!AT103),".",LitRev!AT103)</f>
        <v>0.15757575757575773</v>
      </c>
      <c r="AU103" s="25">
        <f>IF(ISBLANK(LitRev!AU103),".",LitRev!AU103)</f>
        <v>0.16463414634146337</v>
      </c>
      <c r="AV103" s="25">
        <f>IF(ISBLANK(LitRev!AV103),".",LitRev!AV103)</f>
        <v>0.14970059880239522</v>
      </c>
      <c r="AW103" s="25">
        <f>IF(ISBLANK(LitRev!AW103),".",LitRev!AW103)</f>
        <v>0.15384615384615391</v>
      </c>
      <c r="AX103" s="25">
        <f>IF(ISBLANK(LitRev!AX103),".",LitRev!AX103)</f>
        <v>0.15882352941176478</v>
      </c>
      <c r="AY103" s="25">
        <f>IF(ISBLANK(LitRev!AY103),".",LitRev!AY103)</f>
        <v>7.8484438430311262E-2</v>
      </c>
      <c r="AZ103" s="25">
        <f>IF(ISBLANK(LitRev!AZ103),".",LitRev!AZ103)</f>
        <v>9.9815157116451017E-2</v>
      </c>
      <c r="BA103" s="25">
        <f>IF(ISBLANK(LitRev!BA103),".",LitRev!BA103)</f>
        <v>0.28202042551014678</v>
      </c>
      <c r="BB103" s="25">
        <f>IF(ISBLANK(LitRev!BB103),".",LitRev!BB103)</f>
        <v>0.28202042551014678</v>
      </c>
      <c r="BC103" s="25">
        <f>IF(ISBLANK(LitRev!BC103),".",LitRev!BC103)</f>
        <v>0.24708020431041477</v>
      </c>
      <c r="BD103" s="25">
        <f>IF(ISBLANK(LitRev!BD103),".",LitRev!BD103)</f>
        <v>0.22807403474807517</v>
      </c>
      <c r="BE103" s="25">
        <f>IF(ISBLANK(LitRev!BE103),".",LitRev!BE103)</f>
        <v>0.13125000000000001</v>
      </c>
      <c r="BF103" s="25">
        <f>IF(ISBLANK(LitRev!BF103),".",LitRev!BF103)</f>
        <v>0.29648314618103677</v>
      </c>
      <c r="BG103" s="25">
        <f>IF(ISBLANK(LitRev!BG103),".",LitRev!BG103)</f>
        <v>0.13748842463210539</v>
      </c>
      <c r="BH103" s="25">
        <f>IF(ISBLANK(LitRev!BH103),".",LitRev!BH103)</f>
        <v>3.7357965884885549</v>
      </c>
      <c r="BI103" s="25">
        <f>IF(ISBLANK(LitRev!BI103),".",LitRev!BI103)</f>
        <v>-0.57214902706580928</v>
      </c>
      <c r="BJ103" s="25">
        <f>IF(ISBLANK(LitRev!BJ103),".",LitRev!BJ103)</f>
        <v>9.5378762575378626E-2</v>
      </c>
      <c r="BK103" s="25">
        <f>IF(ISBLANK(LitRev!BK103),".",LitRev!BK103)</f>
        <v>2.5568731240078562E-2</v>
      </c>
      <c r="BL103" s="25">
        <f>IF(ISBLANK(LitRev!BL103),".",LitRev!BL103)</f>
        <v>0.20668509182768946</v>
      </c>
      <c r="BM103" s="25">
        <f>IF(ISBLANK(LitRev!BM103),".",LitRev!BM103)</f>
        <v>0.22141115653980736</v>
      </c>
      <c r="BN103" s="25">
        <f>IF(ISBLANK(LitRev!BN103),".",LitRev!BN103)</f>
        <v>0.22321613879420796</v>
      </c>
      <c r="BO103" s="25">
        <f>IF(ISBLANK(LitRev!BO103),".",LitRev!BO103)</f>
        <v>0.38319618988937248</v>
      </c>
      <c r="BP103" s="25">
        <f>IF(ISBLANK(LitRev!BP103),".",LitRev!BP103)</f>
        <v>0.33693569686627117</v>
      </c>
      <c r="BQ103" s="25">
        <f>IF(ISBLANK(LitRev!BQ103),".",LitRev!BQ103)</f>
        <v>0.34928623267525505</v>
      </c>
      <c r="BR103" s="25">
        <f>IF(ISBLANK(LitRev!BR103),".",LitRev!BR103)</f>
        <v>0.41263252924391436</v>
      </c>
      <c r="BS103" s="25">
        <f>IF(ISBLANK(LitRev!BS103),".",LitRev!BS103)</f>
        <v>0.125</v>
      </c>
      <c r="BT103" s="25">
        <f>IF(ISBLANK(LitRev!BT103),".",LitRev!BT103)</f>
        <v>0.12207357859531771</v>
      </c>
      <c r="BU103" s="25">
        <f>IF(ISBLANK(LitRev!BU103),".",LitRev!BU103)</f>
        <v>0.12138188608776848</v>
      </c>
      <c r="BV103" s="25">
        <f>IF(ISBLANK(LitRev!BV103),".",LitRev!BV103)</f>
        <v>9.1432685385169202E-2</v>
      </c>
      <c r="BW103" s="25">
        <f>IF(ISBLANK(LitRev!BW103),".",LitRev!BW103)</f>
        <v>0.12160413971539459</v>
      </c>
      <c r="BX103" s="25">
        <f>IF(ISBLANK(LitRev!BX103),".",LitRev!BX103)</f>
        <v>0.12147777082028804</v>
      </c>
      <c r="BY103" s="25">
        <f>IF(ISBLANK(LitRev!BY103),".",LitRev!BY103)</f>
        <v>0.1218390804597701</v>
      </c>
      <c r="BZ103" s="25">
        <f>IF(ISBLANK(LitRev!BZ103),".",LitRev!BZ103)</f>
        <v>0.2005026455026454</v>
      </c>
      <c r="CA103" s="25">
        <f>IF(ISBLANK(LitRev!CA103),".",LitRev!CA103)</f>
        <v>8.8083790664282263E-2</v>
      </c>
      <c r="CB103" s="25">
        <f>IF(ISBLANK(LitRev!CB103),".",LitRev!CB103)</f>
        <v>0.70719661455696547</v>
      </c>
      <c r="CC103" s="25">
        <f>IF(ISBLANK(LitRev!CC103),".",LitRev!CC103)</f>
        <v>0.39702266080391241</v>
      </c>
      <c r="CD103" s="25">
        <f>IF(ISBLANK(LitRev!CD103),".",LitRev!CD103)</f>
        <v>0.18508473138941534</v>
      </c>
      <c r="CE103" s="25">
        <f>IF(ISBLANK(LitRev!CE103),".",LitRev!CE103)</f>
        <v>0.24297557348331777</v>
      </c>
      <c r="CF103" s="25">
        <f>IF(ISBLANK(LitRev!CF103),".",LitRev!CF103)</f>
        <v>4.5979864197815822E-2</v>
      </c>
      <c r="CG103" s="25">
        <f>IF(ISBLANK(LitRev!CG103),".",LitRev!CG103)</f>
        <v>3.8810446703353894E-2</v>
      </c>
      <c r="CH103" s="25">
        <f>IF(ISBLANK(LitRev!CH103),".",LitRev!CH103)</f>
        <v>3.0876291342816036E-2</v>
      </c>
      <c r="CI103" s="25">
        <f>IF(ISBLANK(LitRev!CI103),".",LitRev!CI103)</f>
        <v>4.4737165165442426E-2</v>
      </c>
      <c r="CJ103" s="25">
        <f>IF(ISBLANK(LitRev!CJ103),".",LitRev!CJ103)</f>
        <v>3.7663339904239992E-2</v>
      </c>
      <c r="CK103" s="25">
        <f>IF(ISBLANK(LitRev!CK103),".",LitRev!CK103)</f>
        <v>2.9824776776961621E-2</v>
      </c>
      <c r="CL103" s="25">
        <f>IF(ISBLANK(LitRev!CL103),".",LitRev!CL103)</f>
        <v>3.0800024609725429E-2</v>
      </c>
      <c r="CM103" s="25">
        <f>IF(ISBLANK(LitRev!CM103),".",LitRev!CM103)</f>
        <v>2.5401468871758107E-2</v>
      </c>
      <c r="CN103" s="25">
        <f>IF(ISBLANK(LitRev!CN103),".",LitRev!CN103)</f>
        <v>9.8601720503370162E-3</v>
      </c>
      <c r="CO103" s="25">
        <f>IF(ISBLANK(LitRev!CO103),".",LitRev!CO103)</f>
        <v>9.8306667649733406E-2</v>
      </c>
      <c r="CP103" s="25">
        <f>IF(ISBLANK(LitRev!CP103),".",LitRev!CP103)</f>
        <v>0.19083969465648754</v>
      </c>
      <c r="CQ103" s="25">
        <f>IF(ISBLANK(LitRev!CQ103),".",LitRev!CQ103)</f>
        <v>0.12997879907925458</v>
      </c>
      <c r="CR103" s="25">
        <f>IF(ISBLANK(LitRev!CR103),".",LitRev!CR103)</f>
        <v>-6.708413418380027E-2</v>
      </c>
      <c r="CS103" s="25">
        <f>IF(ISBLANK(LitRev!CS103),".",LitRev!CS103)</f>
        <v>-6.6706785929016452E-2</v>
      </c>
      <c r="CT103" s="25">
        <f>IF(ISBLANK(LitRev!CT103),".",LitRev!CT103)</f>
        <v>7.5259201221581057E-2</v>
      </c>
      <c r="CU103" s="25">
        <f>IF(ISBLANK(LitRev!CU103),".",LitRev!CU103)</f>
        <v>3.3560732983577965E-2</v>
      </c>
      <c r="CV103" s="25">
        <f>IF(ISBLANK(LitRev!CV103),".",LitRev!CV103)</f>
        <v>3.4208727827991392E-2</v>
      </c>
      <c r="CW103" s="25">
        <f>IF(ISBLANK(LitRev!CW103),".",LitRev!CW103)</f>
        <v>3.0581516686864679E-2</v>
      </c>
      <c r="CX103" s="25">
        <f>IF(ISBLANK(LitRev!CX103),".",LitRev!CX103)</f>
        <v>3.8581271986456452E-2</v>
      </c>
      <c r="CY103" s="25">
        <f>IF(ISBLANK(LitRev!CY103),".",LitRev!CY103)</f>
        <v>3.3560732983577965E-2</v>
      </c>
      <c r="CZ103" s="25">
        <f>IF(ISBLANK(LitRev!CZ103),".",LitRev!CZ103)</f>
        <v>3.8581271986456452E-2</v>
      </c>
      <c r="DA103" s="25">
        <f>IF(ISBLANK(LitRev!DA103),".",LitRev!DA103)</f>
        <v>3.5751978707449651E-2</v>
      </c>
      <c r="DB103" s="25" t="e">
        <f>IF(ISBLANK(LitRev!DB103),".",LitRev!DB103)</f>
        <v>#DIV/0!</v>
      </c>
      <c r="DC103" s="25">
        <f>IF(ISBLANK(LitRev!DC103),".",LitRev!DC103)</f>
        <v>0.11330338844075076</v>
      </c>
      <c r="DD103" s="25">
        <f>IF(ISBLANK(LitRev!DD103),".",LitRev!DD103)</f>
        <v>0.11272970039801279</v>
      </c>
      <c r="DE103" s="25">
        <f>IF(ISBLANK(LitRev!DE103),".",LitRev!DE103)</f>
        <v>0</v>
      </c>
      <c r="DF103" s="25">
        <f>IF(ISBLANK(LitRev!DF103),".",LitRev!DF103)</f>
        <v>-0.12658227848100895</v>
      </c>
      <c r="DG103" s="25">
        <f>IF(ISBLANK(LitRev!DG103),".",LitRev!DG103)</f>
        <v>0.13745704467353947</v>
      </c>
      <c r="DH103" s="25">
        <f>IF(ISBLANK(LitRev!DH103),".",LitRev!DH103)</f>
        <v>0.14878048780487807</v>
      </c>
      <c r="DI103" s="25">
        <f>IF(ISBLANK(LitRev!DI103),".",LitRev!DI103)</f>
        <v>0.15419049987565281</v>
      </c>
      <c r="DJ103" s="25">
        <f>IF(ISBLANK(LitRev!DJ103),".",LitRev!DJ103)</f>
        <v>5.6427015250544672E-2</v>
      </c>
      <c r="DK103" s="25">
        <f>IF(ISBLANK(LitRev!DK103),".",LitRev!DK103)</f>
        <v>6.4488017429193911E-2</v>
      </c>
      <c r="DL103" s="25">
        <f>IF(ISBLANK(LitRev!DL103),".",LitRev!DL103)</f>
        <v>8.0610021786492403E-2</v>
      </c>
      <c r="DM103" s="25">
        <f>IF(ISBLANK(LitRev!DM103),".",LitRev!DM103)</f>
        <v>0.10479302832244008</v>
      </c>
      <c r="DN103" s="25">
        <f>IF(ISBLANK(LitRev!DN103),".",LitRev!DN103)</f>
        <v>4.2552334943639296E-2</v>
      </c>
      <c r="DO103" s="25">
        <f>IF(ISBLANK(LitRev!DO103),".",LitRev!DO103)</f>
        <v>6.0789049919484729E-2</v>
      </c>
      <c r="DP103" s="25">
        <f>IF(ISBLANK(LitRev!DP103),".",LitRev!DP103)</f>
        <v>3.6473429951690825E-2</v>
      </c>
      <c r="DQ103" s="25">
        <f>IF(ISBLANK(LitRev!DQ103),".",LitRev!DQ103)</f>
        <v>5.4710144927536217E-2</v>
      </c>
      <c r="DR103" s="25">
        <f>IF(ISBLANK(LitRev!DR103),".",LitRev!DR103)</f>
        <v>7.9185736079328758E-2</v>
      </c>
      <c r="DS103" s="25">
        <f>IF(ISBLANK(LitRev!DS103),".",LitRev!DS103)</f>
        <v>6.2664328175129494E-3</v>
      </c>
      <c r="DT103" s="25">
        <f>IF(ISBLANK(LitRev!DT103),".",LitRev!DT103)</f>
        <v>-1.2532865635025901E-2</v>
      </c>
      <c r="DU103" s="25">
        <f>IF(ISBLANK(LitRev!DU103),".",LitRev!DU103)</f>
        <v>0</v>
      </c>
      <c r="DV103" s="25">
        <f>IF(ISBLANK(LitRev!DV103),".",LitRev!DV103)</f>
        <v>0</v>
      </c>
      <c r="DW103" s="25">
        <f>IF(ISBLANK(LitRev!DW103),".",LitRev!DW103)</f>
        <v>0</v>
      </c>
      <c r="DX103" s="25">
        <f>IF(ISBLANK(LitRev!DX103),".",LitRev!DX103)</f>
        <v>0.14926083837780821</v>
      </c>
      <c r="DY103" s="25">
        <f>IF(ISBLANK(LitRev!DY103),".",LitRev!DY103)</f>
        <v>0.15236698989746256</v>
      </c>
      <c r="DZ103" s="25">
        <f>IF(ISBLANK(LitRev!DZ103),".",LitRev!DZ103)</f>
        <v>0.16686297810902423</v>
      </c>
      <c r="EA103" s="25">
        <f>IF(ISBLANK(LitRev!EA103),".",LitRev!EA103)</f>
        <v>0.15905836301336568</v>
      </c>
      <c r="EB103" s="25">
        <f>IF(ISBLANK(LitRev!EB103),".",LitRev!EB103)</f>
        <v>0.1613063929562773</v>
      </c>
      <c r="EC103" s="25">
        <f>IF(ISBLANK(LitRev!EC103),".",LitRev!EC103)</f>
        <v>0.1691106272651243</v>
      </c>
      <c r="ED103" s="25">
        <f>IF(ISBLANK(LitRev!ED103),".",LitRev!ED103)</f>
        <v>0.17040526082843524</v>
      </c>
      <c r="EE103" s="25">
        <f>IF(ISBLANK(LitRev!EE103),".",LitRev!EE103)</f>
        <v>0.20178538880268188</v>
      </c>
      <c r="EF103" s="25">
        <f>IF(ISBLANK(LitRev!EF103),".",LitRev!EF103)</f>
        <v>0.17056769735848998</v>
      </c>
      <c r="EG103" s="25">
        <f>IF(ISBLANK(LitRev!EG103),".",LitRev!EG103)</f>
        <v>0.16387017069767201</v>
      </c>
      <c r="EH103" s="25">
        <f>IF(ISBLANK(LitRev!EH103),".",LitRev!EH103)</f>
        <v>0.16867644797235173</v>
      </c>
      <c r="EI103" s="25">
        <f>IF(ISBLANK(LitRev!EI103),".",LitRev!EI103)</f>
        <v>0.16812368214487558</v>
      </c>
      <c r="EJ103" s="25">
        <f>IF(ISBLANK(LitRev!EJ103),".",LitRev!EJ103)</f>
        <v>9.6818181818181817E-2</v>
      </c>
      <c r="EK103" s="25">
        <f>IF(ISBLANK(LitRev!EK103),".",LitRev!EK103)</f>
        <v>0.25735294117647106</v>
      </c>
      <c r="EL103" s="25">
        <f>IF(ISBLANK(LitRev!EL103),".",LitRev!EL103)</f>
        <v>0.19852941176470598</v>
      </c>
      <c r="EM103" s="25">
        <f>IF(ISBLANK(LitRev!EM103),".",LitRev!EM103)</f>
        <v>0.15931372549019615</v>
      </c>
      <c r="EN103" s="25">
        <f>IF(ISBLANK(LitRev!EN103),".",LitRev!EN103)</f>
        <v>0.13602941176470593</v>
      </c>
      <c r="EO103" s="25">
        <f>IF(ISBLANK(LitRev!EO103),".",LitRev!EO103)</f>
        <v>0.12058823529411769</v>
      </c>
      <c r="EP103" s="25">
        <f>IF(ISBLANK(LitRev!EP103),".",LitRev!EP103)</f>
        <v>0.11764705882352956</v>
      </c>
      <c r="EQ103" s="25">
        <f>IF(ISBLANK(LitRev!EQ103),".",LitRev!EQ103)</f>
        <v>0.10661764705882358</v>
      </c>
      <c r="ER103" s="25">
        <f>IF(ISBLANK(LitRev!ER103),".",LitRev!ER103)</f>
        <v>0.1004901960784314</v>
      </c>
      <c r="ES103" s="25">
        <f>IF(ISBLANK(LitRev!ES103),".",LitRev!ES103)</f>
        <v>9.3749999999999972E-2</v>
      </c>
      <c r="ET103" s="25">
        <f>IF(ISBLANK(LitRev!ET103),".",LitRev!ET103)</f>
        <v>8.8235294117647134E-2</v>
      </c>
      <c r="EU103" s="25">
        <f>IF(ISBLANK(LitRev!EU103),".",LitRev!EU103)</f>
        <v>0.30147058823529432</v>
      </c>
      <c r="EV103" s="25">
        <f>IF(ISBLANK(LitRev!EV103),".",LitRev!EV103)</f>
        <v>0.22426470588235314</v>
      </c>
      <c r="EW103" s="25">
        <f>IF(ISBLANK(LitRev!EW103),".",LitRev!EW103)</f>
        <v>0.18137254901960789</v>
      </c>
      <c r="EX103" s="25">
        <f>IF(ISBLANK(LitRev!EX103),".",LitRev!EX103)</f>
        <v>0.15257352941176475</v>
      </c>
      <c r="EY103" s="25">
        <f>IF(ISBLANK(LitRev!EY103),".",LitRev!EY103)</f>
        <v>0.13382352941176473</v>
      </c>
      <c r="EZ103" s="25">
        <f>IF(ISBLANK(LitRev!EZ103),".",LitRev!EZ103)</f>
        <v>0.13235294117647109</v>
      </c>
      <c r="FA103" s="25">
        <f>IF(ISBLANK(LitRev!FA103),".",LitRev!FA103)</f>
        <v>0.12132352941176479</v>
      </c>
      <c r="FB103" s="25">
        <f>IF(ISBLANK(LitRev!FB103),".",LitRev!FB103)</f>
        <v>0.11519607843137271</v>
      </c>
      <c r="FC103" s="25">
        <f>IF(ISBLANK(LitRev!FC103),".",LitRev!FC103)</f>
        <v>0.10661764705882355</v>
      </c>
      <c r="FD103" s="25">
        <f>IF(ISBLANK(LitRev!FD103),".",LitRev!FD103)</f>
        <v>0.10147058823529417</v>
      </c>
      <c r="FE103" s="25">
        <f>IF(ISBLANK(LitRev!FE103),".",LitRev!FE103)</f>
        <v>1.1470588235294119</v>
      </c>
      <c r="FF103" s="25">
        <f>IF(ISBLANK(LitRev!FF103),".",LitRev!FF103)</f>
        <v>0.63970588235294124</v>
      </c>
      <c r="FG103" s="25">
        <f>IF(ISBLANK(LitRev!FG103),".",LitRev!FG103)</f>
        <v>0.49509803921568618</v>
      </c>
      <c r="FH103" s="25">
        <f>IF(ISBLANK(LitRev!FH103),".",LitRev!FH103)</f>
        <v>0.39705882352941169</v>
      </c>
      <c r="FI103" s="25">
        <f>IF(ISBLANK(LitRev!FI103),".",LitRev!FI103)</f>
        <v>0.33382352941176463</v>
      </c>
      <c r="FJ103" s="25">
        <f>IF(ISBLANK(LitRev!FJ103),".",LitRev!FJ103)</f>
        <v>0.92647058823529438</v>
      </c>
      <c r="FK103" s="25">
        <f>IF(ISBLANK(LitRev!FK103),".",LitRev!FK103)</f>
        <v>0.58088235294117641</v>
      </c>
      <c r="FL103" s="25">
        <f>IF(ISBLANK(LitRev!FL103),".",LitRev!FL103)</f>
        <v>0.39215686274509792</v>
      </c>
      <c r="FM103" s="25">
        <f>IF(ISBLANK(LitRev!FM103),".",LitRev!FM103)</f>
        <v>0.32169117647058826</v>
      </c>
      <c r="FN103" s="25">
        <f>IF(ISBLANK(LitRev!FN103),".",LitRev!FN103)</f>
        <v>0.28235294117647058</v>
      </c>
      <c r="FO103" s="25">
        <f>IF(ISBLANK(LitRev!FO103),".",LitRev!FO103)</f>
        <v>7.4486313515954902E-2</v>
      </c>
      <c r="FP103" s="25">
        <f>IF(ISBLANK(LitRev!FP103),".",LitRev!FP103)</f>
        <v>3.4948635835876776E-2</v>
      </c>
      <c r="FQ103" s="25">
        <f>IF(ISBLANK(LitRev!FQ103),".",LitRev!FQ103)</f>
        <v>0.2484472049689441</v>
      </c>
      <c r="FR103" s="25">
        <f>IF(ISBLANK(LitRev!FR103),".",LitRev!FR103)</f>
        <v>0.17598343685300208</v>
      </c>
      <c r="FS103" s="25">
        <f>IF(ISBLANK(LitRev!FS103),".",LitRev!FS103)</f>
        <v>0.41958041958041958</v>
      </c>
      <c r="FT103" s="25">
        <f>IF(ISBLANK(LitRev!FT103),".",LitRev!FT103)</f>
        <v>0.25</v>
      </c>
      <c r="FU103" s="25">
        <f>IF(ISBLANK(LitRev!FU103),".",LitRev!FU103)</f>
        <v>0.32892561983471075</v>
      </c>
      <c r="FV103" s="25">
        <f>IF(ISBLANK(LitRev!FV103),".",LitRev!FV103)</f>
        <v>0.33223140495867759</v>
      </c>
      <c r="FW103" s="25">
        <f>IF(ISBLANK(LitRev!FW103),".",LitRev!FW103)</f>
        <v>0.33057851239669417</v>
      </c>
      <c r="FX103" s="25">
        <f>IF(ISBLANK(LitRev!FX103),".",LitRev!FX103)</f>
        <v>0.19694177545525302</v>
      </c>
      <c r="FY103" s="25">
        <f>IF(ISBLANK(LitRev!FY103),".",LitRev!FY103)</f>
        <v>0.54166666666666574</v>
      </c>
      <c r="FZ103" s="25">
        <f>IF(ISBLANK(LitRev!FZ103),".",LitRev!FZ103)</f>
        <v>0.14960629921259808</v>
      </c>
      <c r="GA103" s="25">
        <f>IF(ISBLANK(LitRev!GA103),".",LitRev!GA103)</f>
        <v>0.10326086956521713</v>
      </c>
      <c r="GB103" s="25">
        <f>IF(ISBLANK(LitRev!GB103),".",LitRev!GB103)</f>
        <v>0.34803921568627422</v>
      </c>
      <c r="GC103" s="25">
        <f>IF(ISBLANK(LitRev!GC103),".",LitRev!GC103)</f>
        <v>0.12588652482269494</v>
      </c>
      <c r="GD103" s="25">
        <f>IF(ISBLANK(LitRev!GD103),".",LitRev!GD103)</f>
        <v>0.13400335008375205</v>
      </c>
      <c r="GE103" s="25">
        <f>IF(ISBLANK(LitRev!GE103),".",LitRev!GE103)</f>
        <v>8.7629515391076968E-2</v>
      </c>
      <c r="GF103" s="25">
        <f>IF(ISBLANK(LitRev!GF103),".",LitRev!GF103)</f>
        <v>8.8219613137818231E-2</v>
      </c>
      <c r="GG103" s="25">
        <f>IF(ISBLANK(LitRev!GG103),".",LitRev!GG103)</f>
        <v>8.9006410133473254E-2</v>
      </c>
      <c r="GH103" s="25">
        <f>IF(ISBLANK(LitRev!GH103),".",LitRev!GH103)</f>
        <v>4.2936231927710844E-2</v>
      </c>
      <c r="GI103" s="25">
        <f>IF(ISBLANK(LitRev!GI103),".",LitRev!GI103)</f>
        <v>3.2312834337349397E-2</v>
      </c>
      <c r="GJ103" s="25">
        <f>IF(ISBLANK(LitRev!GJ103),".",LitRev!GJ103)</f>
        <v>-1.7705662650602412E-3</v>
      </c>
      <c r="GK103" s="25">
        <f>IF(ISBLANK(LitRev!GK103),".",LitRev!GK103)</f>
        <v>-2.8771701807228916E-2</v>
      </c>
      <c r="GL103" s="25">
        <f>IF(ISBLANK(LitRev!GL103),".",LitRev!GL103)</f>
        <v>0.16023624698795183</v>
      </c>
      <c r="GM103" s="25">
        <f>IF(ISBLANK(LitRev!GM103),".",LitRev!GM103)</f>
        <v>0.15138341566265062</v>
      </c>
      <c r="GN103" s="25">
        <f>IF(ISBLANK(LitRev!GN103),".",LitRev!GN103)</f>
        <v>0.11995586445783134</v>
      </c>
      <c r="GO103" s="25">
        <f>IF(ISBLANK(LitRev!GO103),".",LitRev!GO103)</f>
        <v>9.3397370481927727E-2</v>
      </c>
      <c r="GP103" s="25">
        <f>IF(ISBLANK(LitRev!GP103),".",LitRev!GP103)</f>
        <v>0.1576292559899117</v>
      </c>
      <c r="GQ103" s="25">
        <f>IF(ISBLANK(LitRev!GQ103),".",LitRev!GQ103)</f>
        <v>0.15343562374916592</v>
      </c>
      <c r="GR103" s="25">
        <f>IF(ISBLANK(LitRev!GR103),".",LitRev!GR103)</f>
        <v>3.394518481267287E-2</v>
      </c>
      <c r="GS103" s="25">
        <f>IF(ISBLANK(LitRev!GS103),".",LitRev!GS103)</f>
        <v>1.2572290671360323E-2</v>
      </c>
      <c r="GT103" s="25">
        <f>IF(ISBLANK(LitRev!GT103),".",LitRev!GT103)</f>
        <v>7.0208333333333331E-2</v>
      </c>
      <c r="GU103" s="25">
        <f>IF(ISBLANK(LitRev!GU103),".",LitRev!GU103)</f>
        <v>7.5000000000000067E-2</v>
      </c>
      <c r="GV103" s="25">
        <f>IF(ISBLANK(LitRev!GV103),".",LitRev!GV103)</f>
        <v>7.4615384615384597E-2</v>
      </c>
      <c r="GW103" s="25">
        <f>IF(ISBLANK(LitRev!GW103),".",LitRev!GW103)</f>
        <v>8.7096774193548401E-2</v>
      </c>
      <c r="GX103" s="25">
        <f>IF(ISBLANK(LitRev!GX103),".",LitRev!GX103)</f>
        <v>0.1</v>
      </c>
      <c r="GY103" s="25">
        <f>IF(ISBLANK(LitRev!GY103),".",LitRev!GY103)</f>
        <v>7.4999999999999997E-2</v>
      </c>
      <c r="GZ103" s="25">
        <f>IF(ISBLANK(LitRev!GZ103),".",LitRev!GZ103)</f>
        <v>6.7500000000000004E-2</v>
      </c>
      <c r="HA103" s="25">
        <f>IF(ISBLANK(LitRev!HA103),".",LitRev!HA103)</f>
        <v>0.27812500000000001</v>
      </c>
      <c r="HB103" s="25">
        <f>IF(ISBLANK(LitRev!HB103),".",LitRev!HB103)</f>
        <v>0.15540944411237298</v>
      </c>
      <c r="HC103" s="25">
        <f>IF(ISBLANK(LitRev!HC103),".",LitRev!HC103)</f>
        <v>0.15351550506601161</v>
      </c>
      <c r="HD103" s="25">
        <f>IF(ISBLANK(LitRev!HD103),".",LitRev!HD103)</f>
        <v>-1.7392316354637272E-2</v>
      </c>
      <c r="HE103" s="25">
        <f>IF(ISBLANK(LitRev!HE103),".",LitRev!HE103)</f>
        <v>7.9977606270244403E-2</v>
      </c>
      <c r="HF103" s="25">
        <f>IF(ISBLANK(LitRev!HF103),".",LitRev!HF103)</f>
        <v>7.3606265365307635E-2</v>
      </c>
      <c r="HG103" s="25">
        <f>IF(ISBLANK(LitRev!HG103),".",LitRev!HG103)</f>
        <v>0</v>
      </c>
      <c r="HH103" s="25">
        <f>IF(ISBLANK(LitRev!HH103),".",LitRev!HH103)</f>
        <v>3.8725446187842232E-2</v>
      </c>
      <c r="HI103" s="25">
        <f>IF(ISBLANK(LitRev!HI103),".",LitRev!HI103)</f>
        <v>4.6470535425410714E-2</v>
      </c>
      <c r="HJ103" s="25">
        <f>IF(ISBLANK(LitRev!HJ103),".",LitRev!HJ103)</f>
        <v>3.8725446187842238E-2</v>
      </c>
      <c r="HK103" s="25">
        <f>IF(ISBLANK(LitRev!HK103),".",LitRev!HK103)</f>
        <v>0.25197984161267117</v>
      </c>
      <c r="HL103" s="25">
        <f>IF(ISBLANK(LitRev!HL103),".",LitRev!HL103)</f>
        <v>0.25245239469128677</v>
      </c>
      <c r="HM103" s="25">
        <f>IF(ISBLANK(LitRev!HM103),".",LitRev!HM103)</f>
        <v>0.32258064516130602</v>
      </c>
      <c r="HN103" s="25">
        <f>IF(ISBLANK(LitRev!HN103),".",LitRev!HN103)</f>
        <v>0.2516778523489932</v>
      </c>
      <c r="HO103" s="25">
        <f>IF(ISBLANK(LitRev!HO103),".",LitRev!HO103)</f>
        <v>0.72555205047319116</v>
      </c>
      <c r="HP103" s="25">
        <f>IF(ISBLANK(LitRev!HP103),".",LitRev!HP103)</f>
        <v>0.59331175836030303</v>
      </c>
      <c r="HQ103" s="25">
        <f>IF(ISBLANK(LitRev!HQ103),".",LitRev!HQ103)</f>
        <v>0.72164948453608435</v>
      </c>
      <c r="HR103" s="25">
        <f>IF(ISBLANK(LitRev!HR103),".",LitRev!HR103)</f>
        <v>0.69686411149825866</v>
      </c>
      <c r="HS103" s="25">
        <f>IF(ISBLANK(LitRev!HS103),".",LitRev!HS103)</f>
        <v>8.5970546596566513E-2</v>
      </c>
      <c r="HT103" s="25">
        <f>IF(ISBLANK(LitRev!HT103),".",LitRev!HT103)</f>
        <v>5.9234186587687705E-2</v>
      </c>
      <c r="HU103" s="25">
        <f>IF(ISBLANK(LitRev!HU103),".",LitRev!HU103)</f>
        <v>8.5416666666666627E-2</v>
      </c>
      <c r="HV103" s="25">
        <f>IF(ISBLANK(LitRev!HV103),".",LitRev!HV103)</f>
        <v>6.2499999999999931E-2</v>
      </c>
      <c r="HW103" s="25">
        <f>IF(ISBLANK(LitRev!HW103),".",LitRev!HW103)</f>
        <v>0.16213333333333332</v>
      </c>
      <c r="HX103" s="25">
        <f>IF(ISBLANK(LitRev!HX103),".",LitRev!HX103)</f>
        <v>0.16124666666666668</v>
      </c>
      <c r="HY103" s="25">
        <f>IF(ISBLANK(LitRev!HY103),".",LitRev!HY103)</f>
        <v>6.7718038449302353E-2</v>
      </c>
      <c r="HZ103" s="25">
        <f>IF(ISBLANK(LitRev!HZ103),".",LitRev!HZ103)</f>
        <v>5.6124938994631536E-2</v>
      </c>
      <c r="IA103" s="25">
        <f>IF(ISBLANK(LitRev!IA103),".",LitRev!IA103)</f>
        <v>8.7432968057822399E-2</v>
      </c>
      <c r="IB103" s="25">
        <f>IF(ISBLANK(LitRev!IB103),".",LitRev!IB103)</f>
        <v>-0.12096774193548254</v>
      </c>
      <c r="IC103" s="25">
        <f>IF(ISBLANK(LitRev!IC103),".",LitRev!IC103)</f>
        <v>8.8380556277618941E-2</v>
      </c>
      <c r="ID103" s="25">
        <f>IF(ISBLANK(LitRev!ID103),".",LitRev!ID103)</f>
        <v>8.2752613240418105E-2</v>
      </c>
      <c r="IE103" s="25">
        <f>IF(ISBLANK(LitRev!IE103),".",LitRev!IE103)</f>
        <v>7.9787234042553196E-2</v>
      </c>
      <c r="IF103" s="25">
        <f>IF(ISBLANK(LitRev!IF103),".",LitRev!IF103)</f>
        <v>0.1024</v>
      </c>
      <c r="IG103" s="25">
        <f>IF(ISBLANK(LitRev!IG103),".",LitRev!IG103)</f>
        <v>0.24242424242424246</v>
      </c>
      <c r="IH103" s="25">
        <f>IF(ISBLANK(LitRev!IH103),".",LitRev!IH103)</f>
        <v>0.10526315789473686</v>
      </c>
      <c r="II103" s="25">
        <f>IF(ISBLANK(LitRev!II103),".",LitRev!II103)</f>
        <v>0.14166666666666669</v>
      </c>
      <c r="IJ103" s="25">
        <f>IF(ISBLANK(LitRev!IJ103),".",LitRev!IJ103)</f>
        <v>0.17931034482758612</v>
      </c>
      <c r="IK103" s="25">
        <f>IF(ISBLANK(LitRev!IK103),".",LitRev!IK103)</f>
        <v>0.21428571428571433</v>
      </c>
      <c r="IL103" s="25">
        <f>IF(ISBLANK(LitRev!IL103),".",LitRev!IL103)</f>
        <v>9.2187500000000019E-2</v>
      </c>
      <c r="IM103" s="25">
        <f>IF(ISBLANK(LitRev!IM103),".",LitRev!IM103)</f>
        <v>0.13499999999999993</v>
      </c>
      <c r="IN103" s="25">
        <f>IF(ISBLANK(LitRev!IN103),".",LitRev!IN103)</f>
        <v>0.17586206896551729</v>
      </c>
      <c r="IO103" s="25">
        <f>IF(ISBLANK(LitRev!IO103),".",LitRev!IO103)</f>
        <v>0.21052631578947373</v>
      </c>
      <c r="IP103" s="25">
        <f>IF(ISBLANK(LitRev!IP103),".",LitRev!IP103)</f>
        <v>0.24821428571428575</v>
      </c>
      <c r="IQ103" s="25">
        <f>IF(ISBLANK(LitRev!IQ103),".",LitRev!IQ103)</f>
        <v>0.10133333333333333</v>
      </c>
      <c r="IR103" s="25">
        <f>IF(ISBLANK(LitRev!IR103),".",LitRev!IR103)</f>
        <v>0.14057971014492757</v>
      </c>
      <c r="IS103" s="25">
        <f>IF(ISBLANK(LitRev!IS103),".",LitRev!IS103)</f>
        <v>0.18000000000000005</v>
      </c>
      <c r="IT103" s="25">
        <f>IF(ISBLANK(LitRev!IT103),".",LitRev!IT103)</f>
        <v>0.21587301587301591</v>
      </c>
      <c r="IU103" s="25">
        <f>IF(ISBLANK(LitRev!IU103),".",LitRev!IU103)</f>
        <v>9.3650793650793637E-2</v>
      </c>
      <c r="IV103" s="25">
        <f>IF(ISBLANK(LitRev!IV103),".",LitRev!IV103)</f>
        <v>0.11304347826086959</v>
      </c>
      <c r="IW103" s="25">
        <f>IF(ISBLANK(LitRev!IW103),".",LitRev!IW103)</f>
        <v>0.14057971014492757</v>
      </c>
      <c r="IX103" s="25">
        <f>IF(ISBLANK(LitRev!IX103),".",LitRev!IX103)</f>
        <v>0.18000000000000005</v>
      </c>
      <c r="IY103" s="25">
        <f>IF(ISBLANK(LitRev!IY103),".",LitRev!IY103)</f>
        <v>0.21587301587301591</v>
      </c>
      <c r="IZ103" s="25">
        <f>IF(ISBLANK(LitRev!IZ103),".",LitRev!IZ103)</f>
        <v>0.19411764705882364</v>
      </c>
      <c r="JA103" s="25">
        <f>IF(ISBLANK(LitRev!JA103),".",LitRev!JA103)</f>
        <v>0.22249999999999992</v>
      </c>
      <c r="JB103" s="25">
        <f>IF(ISBLANK(LitRev!JB103),".",LitRev!JB103)</f>
        <v>0.22432432432432434</v>
      </c>
      <c r="JC103" s="25">
        <f>IF(ISBLANK(LitRev!JC103),".",LitRev!JC103)</f>
        <v>9.4285714285714237E-2</v>
      </c>
      <c r="JD103" s="25">
        <f>IF(ISBLANK(LitRev!JD103),".",LitRev!JD103)</f>
        <v>0.13200000000000001</v>
      </c>
      <c r="JE103" s="25">
        <f>IF(ISBLANK(LitRev!JE103),".",LitRev!JE103)</f>
        <v>0.11448275862068966</v>
      </c>
      <c r="JF103" s="25">
        <f>IF(ISBLANK(LitRev!JF103),".",LitRev!JF103)</f>
        <v>0.14588235294117644</v>
      </c>
      <c r="JG103" s="25">
        <f>IF(ISBLANK(LitRev!JG103),".",LitRev!JG103)</f>
        <v>0.24375000000000005</v>
      </c>
      <c r="JH103" s="25">
        <f>IF(ISBLANK(LitRev!JH103),".",LitRev!JH103)</f>
        <v>0.59130434782608687</v>
      </c>
      <c r="JI103" s="25">
        <f>IF(ISBLANK(LitRev!JI103),".",LitRev!JI103)</f>
        <v>0.14329896907216497</v>
      </c>
      <c r="JJ103" s="25">
        <f>IF(ISBLANK(LitRev!JJ103),".",LitRev!JJ103)</f>
        <v>0.13124999999999998</v>
      </c>
      <c r="JK103" s="25">
        <f>IF(ISBLANK(LitRev!JK103),".",LitRev!JK103)</f>
        <v>0.17540983606557384</v>
      </c>
      <c r="JL103" s="25">
        <f>IF(ISBLANK(LitRev!JL103),".",LitRev!JL103)</f>
        <v>0.21399999999999988</v>
      </c>
      <c r="JM103" s="25">
        <f>IF(ISBLANK(LitRev!JM103),".",LitRev!JM103)</f>
        <v>0.25714285714285723</v>
      </c>
      <c r="JN103" s="25">
        <f>IF(ISBLANK(LitRev!JN103),".",LitRev!JN103)</f>
        <v>8.7999999999999995E-2</v>
      </c>
      <c r="JO103" s="25">
        <f>IF(ISBLANK(LitRev!JO103),".",LitRev!JO103)</f>
        <v>0.12068965517241381</v>
      </c>
      <c r="JP103" s="25">
        <f>IF(ISBLANK(LitRev!JP103),".",LitRev!JP103)</f>
        <v>9.6000000000000002E-2</v>
      </c>
      <c r="JQ103" s="25">
        <f>IF(ISBLANK(LitRev!JQ103),".",LitRev!JQ103)</f>
        <v>0.12857142857142856</v>
      </c>
      <c r="JR103" s="25">
        <f>IF(ISBLANK(LitRev!JR103),".",LitRev!JR103)</f>
        <v>0.16874999999999976</v>
      </c>
      <c r="JS103" s="25">
        <f>IF(ISBLANK(LitRev!JS103),".",LitRev!JS103)</f>
        <v>5.1376146788990808E-2</v>
      </c>
      <c r="JT103" s="25">
        <f>IF(ISBLANK(LitRev!JT103),".",LitRev!JT103)</f>
        <v>7.4789915966386539E-2</v>
      </c>
      <c r="JU103" s="25">
        <f>IF(ISBLANK(LitRev!JU103),".",LitRev!JU103)</f>
        <v>0.10219780219780217</v>
      </c>
      <c r="JV103" s="25">
        <f>IF(ISBLANK(LitRev!JV103),".",LitRev!JV103)</f>
        <v>0.12533333333333327</v>
      </c>
      <c r="JW103" s="25">
        <f>IF(ISBLANK(LitRev!JW103),".",LitRev!JW103)</f>
        <v>0.14999999999999988</v>
      </c>
      <c r="JX103" s="25">
        <f>IF(ISBLANK(LitRev!JX103),".",LitRev!JX103)</f>
        <v>5.2212389380530959E-2</v>
      </c>
      <c r="JY103" s="25">
        <f>IF(ISBLANK(LitRev!JY103),".",LitRev!JY103)</f>
        <v>6.5116279069767441E-2</v>
      </c>
      <c r="JZ103" s="25">
        <f>IF(ISBLANK(LitRev!JZ103),".",LitRev!JZ103)</f>
        <v>5.4666666666666655E-2</v>
      </c>
      <c r="KA103" s="25">
        <f>IF(ISBLANK(LitRev!KA103),".",LitRev!KA103)</f>
        <v>7.0238095238095238E-2</v>
      </c>
      <c r="KB103" s="25">
        <f>IF(ISBLANK(LitRev!KB103),".",LitRev!KB103)</f>
        <v>9.2857142857142763E-2</v>
      </c>
      <c r="KC103" s="25">
        <f>IF(ISBLANK(LitRev!KC103),".",LitRev!KC103)</f>
        <v>6.0544217687074839E-2</v>
      </c>
      <c r="KD103" s="25">
        <f>IF(ISBLANK(LitRev!KD103),".",LitRev!KD103)</f>
        <v>9.4059405940594074E-2</v>
      </c>
      <c r="KE103" s="25">
        <f>IF(ISBLANK(LitRev!KE103),".",LitRev!KE103)</f>
        <v>0.12435897435897438</v>
      </c>
      <c r="KF103" s="25">
        <f>IF(ISBLANK(LitRev!KF103),".",LitRev!KF103)</f>
        <v>0.15468749999999984</v>
      </c>
      <c r="KG103" s="25">
        <f>IF(ISBLANK(LitRev!KG103),".",LitRev!KG103)</f>
        <v>0.18000000000000016</v>
      </c>
      <c r="KH103" s="25">
        <f>IF(ISBLANK(LitRev!KH103),".",LitRev!KH103)</f>
        <v>6.0927152317880796E-2</v>
      </c>
      <c r="KI103" s="25">
        <f>IF(ISBLANK(LitRev!KI103),".",LitRev!KI103)</f>
        <v>8.6111111111111138E-2</v>
      </c>
      <c r="KJ103" s="25">
        <f>IF(ISBLANK(LitRev!KJ103),".",LitRev!KJ103)</f>
        <v>5.7142857142857141E-2</v>
      </c>
      <c r="KK103" s="25">
        <f>IF(ISBLANK(LitRev!KK103),".",LitRev!KK103)</f>
        <v>0</v>
      </c>
      <c r="KL103" s="25">
        <f>IF(ISBLANK(LitRev!KL103),".",LitRev!KL103)</f>
        <v>6.7105263157894765E-2</v>
      </c>
      <c r="KM103" s="25">
        <f>IF(ISBLANK(LitRev!KM103),".",LitRev!KM103)</f>
        <v>9.7222222222222252E-2</v>
      </c>
      <c r="KN103" s="25">
        <f>IF(ISBLANK(LitRev!KN103),".",LitRev!KN103)</f>
        <v>0.12608695652173918</v>
      </c>
      <c r="KO103" s="25">
        <f>IF(ISBLANK(LitRev!KO103),".",LitRev!KO103)</f>
        <v>0.15294117647058822</v>
      </c>
      <c r="KP103" s="25">
        <f>IF(ISBLANK(LitRev!KP103),".",LitRev!KP103)</f>
        <v>0.17761194029850763</v>
      </c>
      <c r="KQ103" s="25">
        <f>IF(ISBLANK(LitRev!KQ103),".",LitRev!KQ103)</f>
        <v>4.7368421052631567E-2</v>
      </c>
      <c r="KR103" s="25">
        <f>IF(ISBLANK(LitRev!KR103),".",LitRev!KR103)</f>
        <v>7.1111111111111097E-2</v>
      </c>
      <c r="KS103" s="25">
        <f>IF(ISBLANK(LitRev!KS103),".",LitRev!KS103)</f>
        <v>0.10121951219512194</v>
      </c>
      <c r="KT103" s="25">
        <f>IF(ISBLANK(LitRev!KT103),".",LitRev!KT103)</f>
        <v>0.12531645569620259</v>
      </c>
      <c r="KU103" s="25">
        <f>IF(ISBLANK(LitRev!KU103),".",LitRev!KU103)</f>
        <v>0.15263157894736834</v>
      </c>
      <c r="KV103" s="25">
        <f>IF(ISBLANK(LitRev!KV103),".",LitRev!KV103)</f>
        <v>6.7105263157894751E-2</v>
      </c>
      <c r="KW103" s="25">
        <f>IF(ISBLANK(LitRev!KW103),".",LitRev!KW103)</f>
        <v>8.0722891566265068E-2</v>
      </c>
      <c r="KX103" s="25">
        <f>IF(ISBLANK(LitRev!KX103),".",LitRev!KX103)</f>
        <v>0.10121951219512194</v>
      </c>
      <c r="KY103" s="25">
        <f>IF(ISBLANK(LitRev!KY103),".",LitRev!KY103)</f>
        <v>0.12531645569620259</v>
      </c>
      <c r="KZ103" s="25">
        <f>IF(ISBLANK(LitRev!KZ103),".",LitRev!KZ103)</f>
        <v>0.15263157894736834</v>
      </c>
      <c r="LA103" s="25">
        <f>IF(ISBLANK(LitRev!LA103),".",LitRev!LA103)</f>
        <v>8.3333333333333093E-2</v>
      </c>
      <c r="LB103" s="25">
        <f>IF(ISBLANK(LitRev!LB103),".",LitRev!LB103)</f>
        <v>0.10294117647058824</v>
      </c>
      <c r="LC103" s="25">
        <f>IF(ISBLANK(LitRev!LC103),".",LitRev!LC103)</f>
        <v>0.12531645569620259</v>
      </c>
      <c r="LD103" s="25">
        <f>IF(ISBLANK(LitRev!LD103),".",LitRev!LD103)</f>
        <v>0.15263157894736834</v>
      </c>
      <c r="LE103" s="25">
        <f>IF(ISBLANK(LitRev!LE103),".",LitRev!LE103)</f>
        <v>4.4000000000000039E-2</v>
      </c>
      <c r="LF103" s="25">
        <f>IF(ISBLANK(LitRev!LF103),".",LitRev!LF103)</f>
        <v>0.16399999999999998</v>
      </c>
      <c r="LG103" s="25">
        <f>IF(ISBLANK(LitRev!LG103),".",LitRev!LG103)</f>
        <v>7.9615822064956362E-2</v>
      </c>
      <c r="LH103" s="25">
        <f>IF(ISBLANK(LitRev!LH103),".",LitRev!LH103)</f>
        <v>-4.1428571428571459</v>
      </c>
      <c r="LI103" s="25">
        <f>IF(ISBLANK(LitRev!LI103),".",LitRev!LI103)</f>
        <v>1.9417475728155343E-3</v>
      </c>
      <c r="LJ103" s="25">
        <f>IF(ISBLANK(LitRev!LJ103),".",LitRev!LJ103)</f>
        <v>3.966666666666667E-3</v>
      </c>
      <c r="LK103" s="25" t="str">
        <f>IF(ISBLANK(LitRev!LK103),".",LitRev!LK103)</f>
        <v>.</v>
      </c>
      <c r="LL103" s="25" t="str">
        <f>IF(ISBLANK(LitRev!LL103),".",LitRev!LL103)</f>
        <v>.</v>
      </c>
      <c r="LM103" s="25" t="str">
        <f>IF(ISBLANK(LitRev!LM103),".",LitRev!LM103)</f>
        <v>.</v>
      </c>
      <c r="LN103" s="25" t="str">
        <f>IF(ISBLANK(LitRev!LN103),".",LitRev!LN103)</f>
        <v>.</v>
      </c>
      <c r="LO103" s="25" t="str">
        <f>IF(ISBLANK(LitRev!LO103),".",LitRev!LO103)</f>
        <v>.</v>
      </c>
      <c r="LP103" s="25" t="str">
        <f>IF(ISBLANK(LitRev!LP103),".",LitRev!LP103)</f>
        <v>.</v>
      </c>
      <c r="LQ103" s="25" t="str">
        <f>IF(ISBLANK(LitRev!LQ103),".",LitRev!LQ103)</f>
        <v>.</v>
      </c>
      <c r="LR103" s="25" t="str">
        <f>IF(ISBLANK(LitRev!LR103),".",LitRev!LR103)</f>
        <v>.</v>
      </c>
      <c r="LS103" s="25" t="str">
        <f>IF(ISBLANK(LitRev!LS103),".",LitRev!LS103)</f>
        <v>.</v>
      </c>
      <c r="LT103" s="25" t="str">
        <f>IF(ISBLANK(LitRev!LT103),".",LitRev!LT103)</f>
        <v>.</v>
      </c>
      <c r="LU103" s="25" t="str">
        <f>IF(ISBLANK(LitRev!LU103),".",LitRev!LU103)</f>
        <v>.</v>
      </c>
      <c r="LV103" s="25" t="str">
        <f>IF(ISBLANK(LitRev!LV103),".",LitRev!LV103)</f>
        <v>.</v>
      </c>
      <c r="LW103" s="25" t="str">
        <f>IF(ISBLANK(LitRev!LW103),".",LitRev!LW103)</f>
        <v>.</v>
      </c>
      <c r="LX103" s="25" t="str">
        <f>IF(ISBLANK(LitRev!LX103),".",LitRev!LX103)</f>
        <v>.</v>
      </c>
      <c r="LY103" s="25" t="str">
        <f>IF(ISBLANK(LitRev!LY103),".",LitRev!LY103)</f>
        <v>.</v>
      </c>
      <c r="LZ103" s="25" t="str">
        <f>IF(ISBLANK(LitRev!LZ103),".",LitRev!LZ103)</f>
        <v>.</v>
      </c>
      <c r="MA103" s="25" t="str">
        <f>IF(ISBLANK(LitRev!MA103),".",LitRev!MA103)</f>
        <v>.</v>
      </c>
      <c r="MB103" s="25" t="str">
        <f>IF(ISBLANK(LitRev!MB103),".",LitRev!MB103)</f>
        <v>.</v>
      </c>
      <c r="MC103" s="25" t="str">
        <f>IF(ISBLANK(LitRev!MC103),".",LitRev!MC103)</f>
        <v>.</v>
      </c>
      <c r="MD103" s="25" t="str">
        <f>IF(ISBLANK(LitRev!MD103),".",LitRev!MD103)</f>
        <v>.</v>
      </c>
      <c r="ME103" s="25" t="str">
        <f>IF(ISBLANK(LitRev!ME103),".",LitRev!ME103)</f>
        <v>.</v>
      </c>
      <c r="MF103" s="25" t="str">
        <f>IF(ISBLANK(LitRev!MF103),".",LitRev!MF103)</f>
        <v>.</v>
      </c>
      <c r="MG103" s="25" t="str">
        <f>IF(ISBLANK(LitRev!MG103),".",LitRev!MG103)</f>
        <v>.</v>
      </c>
      <c r="MH103" s="25" t="str">
        <f>IF(ISBLANK(LitRev!MH103),".",LitRev!MH103)</f>
        <v>.</v>
      </c>
      <c r="MI103" s="25" t="str">
        <f>IF(ISBLANK(LitRev!MI103),".",LitRev!MI103)</f>
        <v>.</v>
      </c>
      <c r="MJ103" s="25" t="str">
        <f>IF(ISBLANK(LitRev!MJ103),".",LitRev!MJ103)</f>
        <v>.</v>
      </c>
      <c r="MK103" s="25" t="str">
        <f>IF(ISBLANK(LitRev!MK103),".",LitRev!MK103)</f>
        <v>.</v>
      </c>
      <c r="ML103" s="25" t="str">
        <f>IF(ISBLANK(LitRev!ML103),".",LitRev!ML103)</f>
        <v>.</v>
      </c>
      <c r="MM103" s="25" t="str">
        <f>IF(ISBLANK(LitRev!MM103),".",LitRev!MM103)</f>
        <v>.</v>
      </c>
      <c r="MN103" s="25" t="str">
        <f>IF(ISBLANK(LitRev!MN103),".",LitRev!MN103)</f>
        <v>.</v>
      </c>
      <c r="MO103" s="25" t="str">
        <f>IF(ISBLANK(LitRev!MO103),".",LitRev!MO103)</f>
        <v>.</v>
      </c>
      <c r="MP103" s="25" t="str">
        <f>IF(ISBLANK(LitRev!MP103),".",LitRev!MP103)</f>
        <v>.</v>
      </c>
      <c r="MQ103" s="25" t="str">
        <f>IF(ISBLANK(LitRev!MQ103),".",LitRev!MQ103)</f>
        <v>.</v>
      </c>
      <c r="MR103" s="25" t="str">
        <f>IF(ISBLANK(LitRev!MR103),".",LitRev!MR103)</f>
        <v>.</v>
      </c>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5"/>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5"/>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5"/>
      <c r="RK103" s="25"/>
      <c r="RL103" s="25"/>
      <c r="RM103" s="25"/>
      <c r="RN103" s="25"/>
      <c r="RO103" s="25"/>
    </row>
    <row r="104" spans="1:483" x14ac:dyDescent="0.25">
      <c r="A104" s="62"/>
      <c r="B104" t="s">
        <v>1949</v>
      </c>
      <c r="C104" s="25" t="str">
        <f>IF(ISBLANK(LitRev!C104),".",LitRev!C104)</f>
        <v>.</v>
      </c>
      <c r="D104" s="25" t="str">
        <f>IF(ISBLANK(LitRev!D104),".",LitRev!D104)</f>
        <v>.</v>
      </c>
      <c r="E104" s="25" t="str">
        <f>IF(ISBLANK(LitRev!E104),".",LitRev!E104)</f>
        <v>.</v>
      </c>
      <c r="F104" s="25" t="str">
        <f>IF(ISBLANK(LitRev!F104),".",LitRev!F104)</f>
        <v>.</v>
      </c>
      <c r="G104" s="25" t="str">
        <f>IF(ISBLANK(LitRev!G104),".",LitRev!G104)</f>
        <v>.</v>
      </c>
      <c r="H104" s="25" t="str">
        <f>IF(ISBLANK(LitRev!H104),".",LitRev!H104)</f>
        <v>.</v>
      </c>
      <c r="I104" s="25" t="str">
        <f>IF(ISBLANK(LitRev!I104),".",LitRev!I104)</f>
        <v>.</v>
      </c>
      <c r="J104" s="25" t="str">
        <f>IF(ISBLANK(LitRev!J104),".",LitRev!J104)</f>
        <v>.</v>
      </c>
      <c r="K104" s="25" t="str">
        <f>IF(ISBLANK(LitRev!K104),".",LitRev!K104)</f>
        <v>.</v>
      </c>
      <c r="L104" s="25" t="str">
        <f>IF(ISBLANK(LitRev!L104),".",LitRev!L104)</f>
        <v>.</v>
      </c>
      <c r="M104" s="25" t="str">
        <f>IF(ISBLANK(LitRev!M104),".",LitRev!M104)</f>
        <v>.</v>
      </c>
      <c r="N104" s="25" t="str">
        <f>IF(ISBLANK(LitRev!N104),".",LitRev!N104)</f>
        <v>.</v>
      </c>
      <c r="O104" s="25" t="str">
        <f>IF(ISBLANK(LitRev!O104),".",LitRev!O104)</f>
        <v>.</v>
      </c>
      <c r="P104" s="25" t="str">
        <f>IF(ISBLANK(LitRev!P104),".",LitRev!P104)</f>
        <v>.</v>
      </c>
      <c r="Q104" s="25" t="str">
        <f>IF(ISBLANK(LitRev!Q104),".",LitRev!Q104)</f>
        <v>.</v>
      </c>
      <c r="R104" s="25" t="str">
        <f>IF(ISBLANK(LitRev!R104),".",LitRev!R104)</f>
        <v>.</v>
      </c>
      <c r="S104" s="25" t="str">
        <f>IF(ISBLANK(LitRev!S104),".",LitRev!S104)</f>
        <v>.</v>
      </c>
      <c r="T104" s="25" t="str">
        <f>IF(ISBLANK(LitRev!T104),".",LitRev!T104)</f>
        <v>.</v>
      </c>
      <c r="U104" s="25" t="str">
        <f>IF(ISBLANK(LitRev!U104),".",LitRev!U104)</f>
        <v>.</v>
      </c>
      <c r="V104" s="25" t="str">
        <f>IF(ISBLANK(LitRev!V104),".",LitRev!V104)</f>
        <v>.</v>
      </c>
      <c r="W104" s="25" t="str">
        <f>IF(ISBLANK(LitRev!W104),".",LitRev!W104)</f>
        <v>.</v>
      </c>
      <c r="X104" s="25" t="str">
        <f>IF(ISBLANK(LitRev!X104),".",LitRev!X104)</f>
        <v>.</v>
      </c>
      <c r="Y104" s="25" t="str">
        <f>IF(ISBLANK(LitRev!Y104),".",LitRev!Y104)</f>
        <v>.</v>
      </c>
      <c r="Z104" s="25" t="str">
        <f>IF(ISBLANK(LitRev!Z104),".",LitRev!Z104)</f>
        <v>.</v>
      </c>
      <c r="AA104" s="25" t="str">
        <f>IF(ISBLANK(LitRev!AA104),".",LitRev!AA104)</f>
        <v>.</v>
      </c>
      <c r="AB104" s="25" t="str">
        <f>IF(ISBLANK(LitRev!AB104),".",LitRev!AB104)</f>
        <v>.</v>
      </c>
      <c r="AC104" s="25" t="str">
        <f>IF(ISBLANK(LitRev!AC104),".",LitRev!AC104)</f>
        <v>.</v>
      </c>
      <c r="AD104" s="25" t="str">
        <f>IF(ISBLANK(LitRev!AD104),".",LitRev!AD104)</f>
        <v>.</v>
      </c>
      <c r="AE104" s="25" t="str">
        <f>IF(ISBLANK(LitRev!AE104),".",LitRev!AE104)</f>
        <v>.</v>
      </c>
      <c r="AF104" s="25" t="str">
        <f>IF(ISBLANK(LitRev!AF104),".",LitRev!AF104)</f>
        <v>.</v>
      </c>
      <c r="AG104" s="25" t="str">
        <f>IF(ISBLANK(LitRev!AG104),".",LitRev!AG104)</f>
        <v>.</v>
      </c>
      <c r="AH104" s="25" t="str">
        <f>IF(ISBLANK(LitRev!AH104),".",LitRev!AH104)</f>
        <v>.</v>
      </c>
      <c r="AI104" s="25" t="str">
        <f>IF(ISBLANK(LitRev!AI104),".",LitRev!AI104)</f>
        <v>.</v>
      </c>
      <c r="AJ104" s="25" t="str">
        <f>IF(ISBLANK(LitRev!AJ104),".",LitRev!AJ104)</f>
        <v>.</v>
      </c>
      <c r="AK104" s="25" t="str">
        <f>IF(ISBLANK(LitRev!AK104),".",LitRev!AK104)</f>
        <v>.</v>
      </c>
      <c r="AL104" s="25" t="str">
        <f>IF(ISBLANK(LitRev!AL104),".",LitRev!AL104)</f>
        <v>.</v>
      </c>
      <c r="AM104" s="25" t="str">
        <f>IF(ISBLANK(LitRev!AM104),".",LitRev!AM104)</f>
        <v>.</v>
      </c>
      <c r="AN104" s="25" t="str">
        <f>IF(ISBLANK(LitRev!AN104),".",LitRev!AN104)</f>
        <v>.</v>
      </c>
      <c r="AO104" s="25" t="str">
        <f>IF(ISBLANK(LitRev!AO104),".",LitRev!AO104)</f>
        <v>.</v>
      </c>
      <c r="AP104" s="25" t="str">
        <f>IF(ISBLANK(LitRev!AP104),".",LitRev!AP104)</f>
        <v>.</v>
      </c>
      <c r="AQ104" s="25" t="str">
        <f>IF(ISBLANK(LitRev!AQ104),".",LitRev!AQ104)</f>
        <v>.</v>
      </c>
      <c r="AR104" s="25" t="str">
        <f>IF(ISBLANK(LitRev!AR104),".",LitRev!AR104)</f>
        <v>.</v>
      </c>
      <c r="AS104" s="25" t="str">
        <f>IF(ISBLANK(LitRev!AS104),".",LitRev!AS104)</f>
        <v>.</v>
      </c>
      <c r="AT104" s="25" t="str">
        <f>IF(ISBLANK(LitRev!AT104),".",LitRev!AT104)</f>
        <v>.</v>
      </c>
      <c r="AU104" s="25" t="str">
        <f>IF(ISBLANK(LitRev!AU104),".",LitRev!AU104)</f>
        <v>.</v>
      </c>
      <c r="AV104" s="25" t="str">
        <f>IF(ISBLANK(LitRev!AV104),".",LitRev!AV104)</f>
        <v>.</v>
      </c>
      <c r="AW104" s="25" t="str">
        <f>IF(ISBLANK(LitRev!AW104),".",LitRev!AW104)</f>
        <v>.</v>
      </c>
      <c r="AX104" s="25" t="str">
        <f>IF(ISBLANK(LitRev!AX104),".",LitRev!AX104)</f>
        <v>.</v>
      </c>
      <c r="AY104" s="25" t="str">
        <f>IF(ISBLANK(LitRev!AY104),".",LitRev!AY104)</f>
        <v>.</v>
      </c>
      <c r="AZ104" s="25" t="str">
        <f>IF(ISBLANK(LitRev!AZ104),".",LitRev!AZ104)</f>
        <v>.</v>
      </c>
      <c r="BA104" s="25" t="str">
        <f>IF(ISBLANK(LitRev!BA104),".",LitRev!BA104)</f>
        <v>.</v>
      </c>
      <c r="BB104" s="25" t="str">
        <f>IF(ISBLANK(LitRev!BB104),".",LitRev!BB104)</f>
        <v>.</v>
      </c>
      <c r="BC104" s="25" t="str">
        <f>IF(ISBLANK(LitRev!BC104),".",LitRev!BC104)</f>
        <v>.</v>
      </c>
      <c r="BD104" s="25" t="str">
        <f>IF(ISBLANK(LitRev!BD104),".",LitRev!BD104)</f>
        <v>.</v>
      </c>
      <c r="BE104" s="25" t="str">
        <f>IF(ISBLANK(LitRev!BE104),".",LitRev!BE104)</f>
        <v>.</v>
      </c>
      <c r="BF104" s="25" t="str">
        <f>IF(ISBLANK(LitRev!BF104),".",LitRev!BF104)</f>
        <v>.</v>
      </c>
      <c r="BG104" s="25" t="str">
        <f>IF(ISBLANK(LitRev!BG104),".",LitRev!BG104)</f>
        <v>.</v>
      </c>
      <c r="BH104" s="25" t="str">
        <f>IF(ISBLANK(LitRev!BH104),".",LitRev!BH104)</f>
        <v>.</v>
      </c>
      <c r="BI104" s="25" t="str">
        <f>IF(ISBLANK(LitRev!BI104),".",LitRev!BI104)</f>
        <v>.</v>
      </c>
      <c r="BJ104" s="25" t="str">
        <f>IF(ISBLANK(LitRev!BJ104),".",LitRev!BJ104)</f>
        <v>.</v>
      </c>
      <c r="BK104" s="25" t="str">
        <f>IF(ISBLANK(LitRev!BK104),".",LitRev!BK104)</f>
        <v>.</v>
      </c>
      <c r="BL104" s="25" t="str">
        <f>IF(ISBLANK(LitRev!BL104),".",LitRev!BL104)</f>
        <v>.</v>
      </c>
      <c r="BM104" s="25" t="str">
        <f>IF(ISBLANK(LitRev!BM104),".",LitRev!BM104)</f>
        <v>.</v>
      </c>
      <c r="BN104" s="25" t="str">
        <f>IF(ISBLANK(LitRev!BN104),".",LitRev!BN104)</f>
        <v>.</v>
      </c>
      <c r="BO104" s="25" t="str">
        <f>IF(ISBLANK(LitRev!BO104),".",LitRev!BO104)</f>
        <v>.</v>
      </c>
      <c r="BP104" s="25" t="str">
        <f>IF(ISBLANK(LitRev!BP104),".",LitRev!BP104)</f>
        <v>.</v>
      </c>
      <c r="BQ104" s="25" t="str">
        <f>IF(ISBLANK(LitRev!BQ104),".",LitRev!BQ104)</f>
        <v>.</v>
      </c>
      <c r="BR104" s="25" t="str">
        <f>IF(ISBLANK(LitRev!BR104),".",LitRev!BR104)</f>
        <v>.</v>
      </c>
      <c r="BS104" s="25" t="str">
        <f>IF(ISBLANK(LitRev!BS104),".",LitRev!BS104)</f>
        <v>.</v>
      </c>
      <c r="BT104" s="25" t="str">
        <f>IF(ISBLANK(LitRev!BT104),".",LitRev!BT104)</f>
        <v>.</v>
      </c>
      <c r="BU104" s="25" t="str">
        <f>IF(ISBLANK(LitRev!BU104),".",LitRev!BU104)</f>
        <v>.</v>
      </c>
      <c r="BV104" s="25" t="str">
        <f>IF(ISBLANK(LitRev!BV104),".",LitRev!BV104)</f>
        <v>.</v>
      </c>
      <c r="BW104" s="25" t="str">
        <f>IF(ISBLANK(LitRev!BW104),".",LitRev!BW104)</f>
        <v>.</v>
      </c>
      <c r="BX104" s="25" t="str">
        <f>IF(ISBLANK(LitRev!BX104),".",LitRev!BX104)</f>
        <v>.</v>
      </c>
      <c r="BY104" s="25" t="str">
        <f>IF(ISBLANK(LitRev!BY104),".",LitRev!BY104)</f>
        <v>.</v>
      </c>
      <c r="BZ104" s="25" t="str">
        <f>IF(ISBLANK(LitRev!BZ104),".",LitRev!BZ104)</f>
        <v>.</v>
      </c>
      <c r="CA104" s="25" t="str">
        <f>IF(ISBLANK(LitRev!CA104),".",LitRev!CA104)</f>
        <v>.</v>
      </c>
      <c r="CB104" s="25" t="str">
        <f>IF(ISBLANK(LitRev!CB104),".",LitRev!CB104)</f>
        <v>.</v>
      </c>
      <c r="CC104" s="25" t="str">
        <f>IF(ISBLANK(LitRev!CC104),".",LitRev!CC104)</f>
        <v>.</v>
      </c>
      <c r="CD104" s="25" t="str">
        <f>IF(ISBLANK(LitRev!CD104),".",LitRev!CD104)</f>
        <v>.</v>
      </c>
      <c r="CE104" s="25" t="str">
        <f>IF(ISBLANK(LitRev!CE104),".",LitRev!CE104)</f>
        <v>.</v>
      </c>
      <c r="CF104" s="25" t="str">
        <f>IF(ISBLANK(LitRev!CF104),".",LitRev!CF104)</f>
        <v>.</v>
      </c>
      <c r="CG104" s="25" t="str">
        <f>IF(ISBLANK(LitRev!CG104),".",LitRev!CG104)</f>
        <v>.</v>
      </c>
      <c r="CH104" s="25" t="str">
        <f>IF(ISBLANK(LitRev!CH104),".",LitRev!CH104)</f>
        <v>.</v>
      </c>
      <c r="CI104" s="25" t="str">
        <f>IF(ISBLANK(LitRev!CI104),".",LitRev!CI104)</f>
        <v>.</v>
      </c>
      <c r="CJ104" s="25" t="str">
        <f>IF(ISBLANK(LitRev!CJ104),".",LitRev!CJ104)</f>
        <v>.</v>
      </c>
      <c r="CK104" s="25" t="str">
        <f>IF(ISBLANK(LitRev!CK104),".",LitRev!CK104)</f>
        <v>.</v>
      </c>
      <c r="CL104" s="25" t="str">
        <f>IF(ISBLANK(LitRev!CL104),".",LitRev!CL104)</f>
        <v>.</v>
      </c>
      <c r="CM104" s="25" t="str">
        <f>IF(ISBLANK(LitRev!CM104),".",LitRev!CM104)</f>
        <v>.</v>
      </c>
      <c r="CN104" s="25" t="str">
        <f>IF(ISBLANK(LitRev!CN104),".",LitRev!CN104)</f>
        <v>.</v>
      </c>
      <c r="CO104" s="25" t="str">
        <f>IF(ISBLANK(LitRev!CO104),".",LitRev!CO104)</f>
        <v>.</v>
      </c>
      <c r="CP104" s="25" t="str">
        <f>IF(ISBLANK(LitRev!CP104),".",LitRev!CP104)</f>
        <v>.</v>
      </c>
      <c r="CQ104" s="25" t="str">
        <f>IF(ISBLANK(LitRev!CQ104),".",LitRev!CQ104)</f>
        <v>.</v>
      </c>
      <c r="CR104" s="25" t="str">
        <f>IF(ISBLANK(LitRev!CR104),".",LitRev!CR104)</f>
        <v>.</v>
      </c>
      <c r="CS104" s="25" t="str">
        <f>IF(ISBLANK(LitRev!CS104),".",LitRev!CS104)</f>
        <v>.</v>
      </c>
      <c r="CT104" s="25" t="str">
        <f>IF(ISBLANK(LitRev!CT104),".",LitRev!CT104)</f>
        <v>.</v>
      </c>
      <c r="CU104" s="25" t="str">
        <f>IF(ISBLANK(LitRev!CU104),".",LitRev!CU104)</f>
        <v>.</v>
      </c>
      <c r="CV104" s="25" t="str">
        <f>IF(ISBLANK(LitRev!CV104),".",LitRev!CV104)</f>
        <v>.</v>
      </c>
      <c r="CW104" s="25" t="str">
        <f>IF(ISBLANK(LitRev!CW104),".",LitRev!CW104)</f>
        <v>.</v>
      </c>
      <c r="CX104" s="25" t="str">
        <f>IF(ISBLANK(LitRev!CX104),".",LitRev!CX104)</f>
        <v>.</v>
      </c>
      <c r="CY104" s="25" t="str">
        <f>IF(ISBLANK(LitRev!CY104),".",LitRev!CY104)</f>
        <v>.</v>
      </c>
      <c r="CZ104" s="25" t="str">
        <f>IF(ISBLANK(LitRev!CZ104),".",LitRev!CZ104)</f>
        <v>.</v>
      </c>
      <c r="DA104" s="25" t="str">
        <f>IF(ISBLANK(LitRev!DA104),".",LitRev!DA104)</f>
        <v>.</v>
      </c>
      <c r="DB104" s="25" t="str">
        <f>IF(ISBLANK(LitRev!DB104),".",LitRev!DB104)</f>
        <v>.</v>
      </c>
      <c r="DC104" s="25" t="str">
        <f>IF(ISBLANK(LitRev!DC104),".",LitRev!DC104)</f>
        <v>.</v>
      </c>
      <c r="DD104" s="25" t="str">
        <f>IF(ISBLANK(LitRev!DD104),".",LitRev!DD104)</f>
        <v>.</v>
      </c>
      <c r="DE104" s="25" t="str">
        <f>IF(ISBLANK(LitRev!DE104),".",LitRev!DE104)</f>
        <v>.</v>
      </c>
      <c r="DF104" s="25" t="str">
        <f>IF(ISBLANK(LitRev!DF104),".",LitRev!DF104)</f>
        <v>.</v>
      </c>
      <c r="DG104" s="25" t="str">
        <f>IF(ISBLANK(LitRev!DG104),".",LitRev!DG104)</f>
        <v>.</v>
      </c>
      <c r="DH104" s="25" t="str">
        <f>IF(ISBLANK(LitRev!DH104),".",LitRev!DH104)</f>
        <v>.</v>
      </c>
      <c r="DI104" s="25" t="str">
        <f>IF(ISBLANK(LitRev!DI104),".",LitRev!DI104)</f>
        <v>.</v>
      </c>
      <c r="DJ104" s="25" t="str">
        <f>IF(ISBLANK(LitRev!DJ104),".",LitRev!DJ104)</f>
        <v>.</v>
      </c>
      <c r="DK104" s="25" t="str">
        <f>IF(ISBLANK(LitRev!DK104),".",LitRev!DK104)</f>
        <v>.</v>
      </c>
      <c r="DL104" s="25" t="str">
        <f>IF(ISBLANK(LitRev!DL104),".",LitRev!DL104)</f>
        <v>.</v>
      </c>
      <c r="DM104" s="25" t="str">
        <f>IF(ISBLANK(LitRev!DM104),".",LitRev!DM104)</f>
        <v>.</v>
      </c>
      <c r="DN104" s="25" t="str">
        <f>IF(ISBLANK(LitRev!DN104),".",LitRev!DN104)</f>
        <v>.</v>
      </c>
      <c r="DO104" s="25" t="str">
        <f>IF(ISBLANK(LitRev!DO104),".",LitRev!DO104)</f>
        <v>.</v>
      </c>
      <c r="DP104" s="25" t="str">
        <f>IF(ISBLANK(LitRev!DP104),".",LitRev!DP104)</f>
        <v>.</v>
      </c>
      <c r="DQ104" s="25" t="str">
        <f>IF(ISBLANK(LitRev!DQ104),".",LitRev!DQ104)</f>
        <v>.</v>
      </c>
      <c r="DR104" s="25" t="str">
        <f>IF(ISBLANK(LitRev!DR104),".",LitRev!DR104)</f>
        <v>.</v>
      </c>
      <c r="DS104" s="25" t="str">
        <f>IF(ISBLANK(LitRev!DS104),".",LitRev!DS104)</f>
        <v>.</v>
      </c>
      <c r="DT104" s="25" t="str">
        <f>IF(ISBLANK(LitRev!DT104),".",LitRev!DT104)</f>
        <v>.</v>
      </c>
      <c r="DU104" s="25" t="str">
        <f>IF(ISBLANK(LitRev!DU104),".",LitRev!DU104)</f>
        <v>.</v>
      </c>
      <c r="DV104" s="25" t="str">
        <f>IF(ISBLANK(LitRev!DV104),".",LitRev!DV104)</f>
        <v>.</v>
      </c>
      <c r="DW104" s="25" t="str">
        <f>IF(ISBLANK(LitRev!DW104),".",LitRev!DW104)</f>
        <v>.</v>
      </c>
      <c r="DX104" s="25" t="str">
        <f>IF(ISBLANK(LitRev!DX104),".",LitRev!DX104)</f>
        <v>.</v>
      </c>
      <c r="DY104" s="25" t="str">
        <f>IF(ISBLANK(LitRev!DY104),".",LitRev!DY104)</f>
        <v>.</v>
      </c>
      <c r="DZ104" s="25" t="str">
        <f>IF(ISBLANK(LitRev!DZ104),".",LitRev!DZ104)</f>
        <v>.</v>
      </c>
      <c r="EA104" s="25" t="str">
        <f>IF(ISBLANK(LitRev!EA104),".",LitRev!EA104)</f>
        <v>.</v>
      </c>
      <c r="EB104" s="25" t="str">
        <f>IF(ISBLANK(LitRev!EB104),".",LitRev!EB104)</f>
        <v>.</v>
      </c>
      <c r="EC104" s="25" t="str">
        <f>IF(ISBLANK(LitRev!EC104),".",LitRev!EC104)</f>
        <v>.</v>
      </c>
      <c r="ED104" s="25" t="str">
        <f>IF(ISBLANK(LitRev!ED104),".",LitRev!ED104)</f>
        <v>.</v>
      </c>
      <c r="EE104" s="25" t="str">
        <f>IF(ISBLANK(LitRev!EE104),".",LitRev!EE104)</f>
        <v>.</v>
      </c>
      <c r="EF104" s="25" t="str">
        <f>IF(ISBLANK(LitRev!EF104),".",LitRev!EF104)</f>
        <v>.</v>
      </c>
      <c r="EG104" s="25" t="str">
        <f>IF(ISBLANK(LitRev!EG104),".",LitRev!EG104)</f>
        <v>.</v>
      </c>
      <c r="EH104" s="25" t="str">
        <f>IF(ISBLANK(LitRev!EH104),".",LitRev!EH104)</f>
        <v>.</v>
      </c>
      <c r="EI104" s="25" t="str">
        <f>IF(ISBLANK(LitRev!EI104),".",LitRev!EI104)</f>
        <v>.</v>
      </c>
      <c r="EJ104" s="25" t="str">
        <f>IF(ISBLANK(LitRev!EJ104),".",LitRev!EJ104)</f>
        <v>.</v>
      </c>
      <c r="EK104" s="25" t="str">
        <f>IF(ISBLANK(LitRev!EK104),".",LitRev!EK104)</f>
        <v>.</v>
      </c>
      <c r="EL104" s="25" t="str">
        <f>IF(ISBLANK(LitRev!EL104),".",LitRev!EL104)</f>
        <v>.</v>
      </c>
      <c r="EM104" s="25" t="str">
        <f>IF(ISBLANK(LitRev!EM104),".",LitRev!EM104)</f>
        <v>.</v>
      </c>
      <c r="EN104" s="25" t="str">
        <f>IF(ISBLANK(LitRev!EN104),".",LitRev!EN104)</f>
        <v>.</v>
      </c>
      <c r="EO104" s="25" t="str">
        <f>IF(ISBLANK(LitRev!EO104),".",LitRev!EO104)</f>
        <v>.</v>
      </c>
      <c r="EP104" s="25" t="str">
        <f>IF(ISBLANK(LitRev!EP104),".",LitRev!EP104)</f>
        <v>.</v>
      </c>
      <c r="EQ104" s="25" t="str">
        <f>IF(ISBLANK(LitRev!EQ104),".",LitRev!EQ104)</f>
        <v>.</v>
      </c>
      <c r="ER104" s="25" t="str">
        <f>IF(ISBLANK(LitRev!ER104),".",LitRev!ER104)</f>
        <v>.</v>
      </c>
      <c r="ES104" s="25" t="str">
        <f>IF(ISBLANK(LitRev!ES104),".",LitRev!ES104)</f>
        <v>.</v>
      </c>
      <c r="ET104" s="25" t="str">
        <f>IF(ISBLANK(LitRev!ET104),".",LitRev!ET104)</f>
        <v>.</v>
      </c>
      <c r="EU104" s="25" t="str">
        <f>IF(ISBLANK(LitRev!EU104),".",LitRev!EU104)</f>
        <v>.</v>
      </c>
      <c r="EV104" s="25" t="str">
        <f>IF(ISBLANK(LitRev!EV104),".",LitRev!EV104)</f>
        <v>.</v>
      </c>
      <c r="EW104" s="25" t="str">
        <f>IF(ISBLANK(LitRev!EW104),".",LitRev!EW104)</f>
        <v>.</v>
      </c>
      <c r="EX104" s="25" t="str">
        <f>IF(ISBLANK(LitRev!EX104),".",LitRev!EX104)</f>
        <v>.</v>
      </c>
      <c r="EY104" s="25" t="str">
        <f>IF(ISBLANK(LitRev!EY104),".",LitRev!EY104)</f>
        <v>.</v>
      </c>
      <c r="EZ104" s="25" t="str">
        <f>IF(ISBLANK(LitRev!EZ104),".",LitRev!EZ104)</f>
        <v>.</v>
      </c>
      <c r="FA104" s="25" t="str">
        <f>IF(ISBLANK(LitRev!FA104),".",LitRev!FA104)</f>
        <v>.</v>
      </c>
      <c r="FB104" s="25" t="str">
        <f>IF(ISBLANK(LitRev!FB104),".",LitRev!FB104)</f>
        <v>.</v>
      </c>
      <c r="FC104" s="25" t="str">
        <f>IF(ISBLANK(LitRev!FC104),".",LitRev!FC104)</f>
        <v>.</v>
      </c>
      <c r="FD104" s="25" t="str">
        <f>IF(ISBLANK(LitRev!FD104),".",LitRev!FD104)</f>
        <v>.</v>
      </c>
      <c r="FE104" s="25" t="str">
        <f>IF(ISBLANK(LitRev!FE104),".",LitRev!FE104)</f>
        <v>.</v>
      </c>
      <c r="FF104" s="25" t="str">
        <f>IF(ISBLANK(LitRev!FF104),".",LitRev!FF104)</f>
        <v>.</v>
      </c>
      <c r="FG104" s="25" t="str">
        <f>IF(ISBLANK(LitRev!FG104),".",LitRev!FG104)</f>
        <v>.</v>
      </c>
      <c r="FH104" s="25" t="str">
        <f>IF(ISBLANK(LitRev!FH104),".",LitRev!FH104)</f>
        <v>.</v>
      </c>
      <c r="FI104" s="25" t="str">
        <f>IF(ISBLANK(LitRev!FI104),".",LitRev!FI104)</f>
        <v>.</v>
      </c>
      <c r="FJ104" s="25" t="str">
        <f>IF(ISBLANK(LitRev!FJ104),".",LitRev!FJ104)</f>
        <v>.</v>
      </c>
      <c r="FK104" s="25" t="str">
        <f>IF(ISBLANK(LitRev!FK104),".",LitRev!FK104)</f>
        <v>.</v>
      </c>
      <c r="FL104" s="25" t="str">
        <f>IF(ISBLANK(LitRev!FL104),".",LitRev!FL104)</f>
        <v>.</v>
      </c>
      <c r="FM104" s="25" t="str">
        <f>IF(ISBLANK(LitRev!FM104),".",LitRev!FM104)</f>
        <v>.</v>
      </c>
      <c r="FN104" s="25" t="str">
        <f>IF(ISBLANK(LitRev!FN104),".",LitRev!FN104)</f>
        <v>.</v>
      </c>
      <c r="FO104" s="25" t="str">
        <f>IF(ISBLANK(LitRev!FO104),".",LitRev!FO104)</f>
        <v>.</v>
      </c>
      <c r="FP104" s="25" t="str">
        <f>IF(ISBLANK(LitRev!FP104),".",LitRev!FP104)</f>
        <v>.</v>
      </c>
      <c r="FQ104" s="25" t="str">
        <f>IF(ISBLANK(LitRev!FQ104),".",LitRev!FQ104)</f>
        <v>.</v>
      </c>
      <c r="FR104" s="25" t="str">
        <f>IF(ISBLANK(LitRev!FR104),".",LitRev!FR104)</f>
        <v>.</v>
      </c>
      <c r="FS104" s="25" t="str">
        <f>IF(ISBLANK(LitRev!FS104),".",LitRev!FS104)</f>
        <v>.</v>
      </c>
      <c r="FT104" s="25" t="str">
        <f>IF(ISBLANK(LitRev!FT104),".",LitRev!FT104)</f>
        <v>.</v>
      </c>
      <c r="FU104" s="25" t="str">
        <f>IF(ISBLANK(LitRev!FU104),".",LitRev!FU104)</f>
        <v>.</v>
      </c>
      <c r="FV104" s="25" t="str">
        <f>IF(ISBLANK(LitRev!FV104),".",LitRev!FV104)</f>
        <v>.</v>
      </c>
      <c r="FW104" s="25" t="str">
        <f>IF(ISBLANK(LitRev!FW104),".",LitRev!FW104)</f>
        <v>.</v>
      </c>
      <c r="FX104" s="25" t="str">
        <f>IF(ISBLANK(LitRev!FX104),".",LitRev!FX104)</f>
        <v>.</v>
      </c>
      <c r="FY104" s="25" t="str">
        <f>IF(ISBLANK(LitRev!FY104),".",LitRev!FY104)</f>
        <v>.</v>
      </c>
      <c r="FZ104" s="25" t="str">
        <f>IF(ISBLANK(LitRev!FZ104),".",LitRev!FZ104)</f>
        <v>.</v>
      </c>
      <c r="GA104" s="25" t="str">
        <f>IF(ISBLANK(LitRev!GA104),".",LitRev!GA104)</f>
        <v>.</v>
      </c>
      <c r="GB104" s="25" t="str">
        <f>IF(ISBLANK(LitRev!GB104),".",LitRev!GB104)</f>
        <v>.</v>
      </c>
      <c r="GC104" s="25" t="str">
        <f>IF(ISBLANK(LitRev!GC104),".",LitRev!GC104)</f>
        <v>.</v>
      </c>
      <c r="GD104" s="25" t="str">
        <f>IF(ISBLANK(LitRev!GD104),".",LitRev!GD104)</f>
        <v>.</v>
      </c>
      <c r="GE104" s="25" t="str">
        <f>IF(ISBLANK(LitRev!GE104),".",LitRev!GE104)</f>
        <v>.</v>
      </c>
      <c r="GF104" s="25" t="str">
        <f>IF(ISBLANK(LitRev!GF104),".",LitRev!GF104)</f>
        <v>.</v>
      </c>
      <c r="GG104" s="25" t="str">
        <f>IF(ISBLANK(LitRev!GG104),".",LitRev!GG104)</f>
        <v>.</v>
      </c>
      <c r="GH104" s="25" t="str">
        <f>IF(ISBLANK(LitRev!GH104),".",LitRev!GH104)</f>
        <v>.</v>
      </c>
      <c r="GI104" s="25" t="str">
        <f>IF(ISBLANK(LitRev!GI104),".",LitRev!GI104)</f>
        <v>.</v>
      </c>
      <c r="GJ104" s="25" t="str">
        <f>IF(ISBLANK(LitRev!GJ104),".",LitRev!GJ104)</f>
        <v>.</v>
      </c>
      <c r="GK104" s="25" t="str">
        <f>IF(ISBLANK(LitRev!GK104),".",LitRev!GK104)</f>
        <v>.</v>
      </c>
      <c r="GL104" s="25" t="str">
        <f>IF(ISBLANK(LitRev!GL104),".",LitRev!GL104)</f>
        <v>.</v>
      </c>
      <c r="GM104" s="25" t="str">
        <f>IF(ISBLANK(LitRev!GM104),".",LitRev!GM104)</f>
        <v>.</v>
      </c>
      <c r="GN104" s="25" t="str">
        <f>IF(ISBLANK(LitRev!GN104),".",LitRev!GN104)</f>
        <v>.</v>
      </c>
      <c r="GO104" s="25" t="str">
        <f>IF(ISBLANK(LitRev!GO104),".",LitRev!GO104)</f>
        <v>.</v>
      </c>
      <c r="GP104" s="25" t="str">
        <f>IF(ISBLANK(LitRev!GP104),".",LitRev!GP104)</f>
        <v>.</v>
      </c>
      <c r="GQ104" s="25" t="str">
        <f>IF(ISBLANK(LitRev!GQ104),".",LitRev!GQ104)</f>
        <v>.</v>
      </c>
      <c r="GR104" s="25" t="str">
        <f>IF(ISBLANK(LitRev!GR104),".",LitRev!GR104)</f>
        <v>.</v>
      </c>
      <c r="GS104" s="25" t="str">
        <f>IF(ISBLANK(LitRev!GS104),".",LitRev!GS104)</f>
        <v>.</v>
      </c>
      <c r="GT104" s="25" t="str">
        <f>IF(ISBLANK(LitRev!GT104),".",LitRev!GT104)</f>
        <v>.</v>
      </c>
      <c r="GU104" s="25" t="str">
        <f>IF(ISBLANK(LitRev!GU104),".",LitRev!GU104)</f>
        <v>.</v>
      </c>
      <c r="GV104" s="25" t="str">
        <f>IF(ISBLANK(LitRev!GV104),".",LitRev!GV104)</f>
        <v>.</v>
      </c>
      <c r="GW104" s="25" t="str">
        <f>IF(ISBLANK(LitRev!GW104),".",LitRev!GW104)</f>
        <v>.</v>
      </c>
      <c r="GX104" s="25" t="str">
        <f>IF(ISBLANK(LitRev!GX104),".",LitRev!GX104)</f>
        <v>.</v>
      </c>
      <c r="GY104" s="25" t="str">
        <f>IF(ISBLANK(LitRev!GY104),".",LitRev!GY104)</f>
        <v>.</v>
      </c>
      <c r="GZ104" s="25" t="str">
        <f>IF(ISBLANK(LitRev!GZ104),".",LitRev!GZ104)</f>
        <v>.</v>
      </c>
      <c r="HA104" s="25" t="str">
        <f>IF(ISBLANK(LitRev!HA104),".",LitRev!HA104)</f>
        <v>.</v>
      </c>
      <c r="HB104" s="25" t="str">
        <f>IF(ISBLANK(LitRev!HB104),".",LitRev!HB104)</f>
        <v>.</v>
      </c>
      <c r="HC104" s="25" t="str">
        <f>IF(ISBLANK(LitRev!HC104),".",LitRev!HC104)</f>
        <v>.</v>
      </c>
      <c r="HD104" s="25" t="str">
        <f>IF(ISBLANK(LitRev!HD104),".",LitRev!HD104)</f>
        <v>.</v>
      </c>
      <c r="HE104" s="25" t="str">
        <f>IF(ISBLANK(LitRev!HE104),".",LitRev!HE104)</f>
        <v>.</v>
      </c>
      <c r="HF104" s="25" t="str">
        <f>IF(ISBLANK(LitRev!HF104),".",LitRev!HF104)</f>
        <v>.</v>
      </c>
      <c r="HG104" s="25" t="str">
        <f>IF(ISBLANK(LitRev!HG104),".",LitRev!HG104)</f>
        <v>.</v>
      </c>
      <c r="HH104" s="25" t="str">
        <f>IF(ISBLANK(LitRev!HH104),".",LitRev!HH104)</f>
        <v>.</v>
      </c>
      <c r="HI104" s="25" t="str">
        <f>IF(ISBLANK(LitRev!HI104),".",LitRev!HI104)</f>
        <v>.</v>
      </c>
      <c r="HJ104" s="25" t="str">
        <f>IF(ISBLANK(LitRev!HJ104),".",LitRev!HJ104)</f>
        <v>.</v>
      </c>
      <c r="HK104" s="25" t="str">
        <f>IF(ISBLANK(LitRev!HK104),".",LitRev!HK104)</f>
        <v>.</v>
      </c>
      <c r="HL104" s="25" t="str">
        <f>IF(ISBLANK(LitRev!HL104),".",LitRev!HL104)</f>
        <v>.</v>
      </c>
      <c r="HM104" s="25" t="str">
        <f>IF(ISBLANK(LitRev!HM104),".",LitRev!HM104)</f>
        <v>.</v>
      </c>
      <c r="HN104" s="25" t="str">
        <f>IF(ISBLANK(LitRev!HN104),".",LitRev!HN104)</f>
        <v>.</v>
      </c>
      <c r="HO104" s="25" t="str">
        <f>IF(ISBLANK(LitRev!HO104),".",LitRev!HO104)</f>
        <v>.</v>
      </c>
      <c r="HP104" s="25" t="str">
        <f>IF(ISBLANK(LitRev!HP104),".",LitRev!HP104)</f>
        <v>.</v>
      </c>
      <c r="HQ104" s="25" t="str">
        <f>IF(ISBLANK(LitRev!HQ104),".",LitRev!HQ104)</f>
        <v>.</v>
      </c>
      <c r="HR104" s="25" t="str">
        <f>IF(ISBLANK(LitRev!HR104),".",LitRev!HR104)</f>
        <v>.</v>
      </c>
      <c r="HS104" s="25" t="str">
        <f>IF(ISBLANK(LitRev!HS104),".",LitRev!HS104)</f>
        <v>.</v>
      </c>
      <c r="HT104" s="25" t="str">
        <f>IF(ISBLANK(LitRev!HT104),".",LitRev!HT104)</f>
        <v>.</v>
      </c>
      <c r="HU104" s="25" t="str">
        <f>IF(ISBLANK(LitRev!HU104),".",LitRev!HU104)</f>
        <v>.</v>
      </c>
      <c r="HV104" s="25" t="str">
        <f>IF(ISBLANK(LitRev!HV104),".",LitRev!HV104)</f>
        <v>.</v>
      </c>
      <c r="HW104" s="25" t="str">
        <f>IF(ISBLANK(LitRev!HW104),".",LitRev!HW104)</f>
        <v>.</v>
      </c>
      <c r="HX104" s="25" t="str">
        <f>IF(ISBLANK(LitRev!HX104),".",LitRev!HX104)</f>
        <v>.</v>
      </c>
      <c r="HY104" s="25" t="str">
        <f>IF(ISBLANK(LitRev!HY104),".",LitRev!HY104)</f>
        <v>.</v>
      </c>
      <c r="HZ104" s="25" t="str">
        <f>IF(ISBLANK(LitRev!HZ104),".",LitRev!HZ104)</f>
        <v>.</v>
      </c>
      <c r="IA104" s="25" t="str">
        <f>IF(ISBLANK(LitRev!IA104),".",LitRev!IA104)</f>
        <v>.</v>
      </c>
      <c r="IB104" s="25" t="str">
        <f>IF(ISBLANK(LitRev!IB104),".",LitRev!IB104)</f>
        <v>.</v>
      </c>
      <c r="IC104" s="25" t="str">
        <f>IF(ISBLANK(LitRev!IC104),".",LitRev!IC104)</f>
        <v>.</v>
      </c>
      <c r="ID104" s="25" t="str">
        <f>IF(ISBLANK(LitRev!ID104),".",LitRev!ID104)</f>
        <v>.</v>
      </c>
      <c r="IE104" s="25" t="str">
        <f>IF(ISBLANK(LitRev!IE104),".",LitRev!IE104)</f>
        <v>.</v>
      </c>
      <c r="IF104" s="25" t="str">
        <f>IF(ISBLANK(LitRev!IF104),".",LitRev!IF104)</f>
        <v>.</v>
      </c>
      <c r="IG104" s="25" t="str">
        <f>IF(ISBLANK(LitRev!IG104),".",LitRev!IG104)</f>
        <v>.</v>
      </c>
      <c r="IH104" s="25" t="str">
        <f>IF(ISBLANK(LitRev!IH104),".",LitRev!IH104)</f>
        <v>.</v>
      </c>
      <c r="II104" s="25" t="str">
        <f>IF(ISBLANK(LitRev!II104),".",LitRev!II104)</f>
        <v>.</v>
      </c>
      <c r="IJ104" s="25" t="str">
        <f>IF(ISBLANK(LitRev!IJ104),".",LitRev!IJ104)</f>
        <v>.</v>
      </c>
      <c r="IK104" s="25" t="str">
        <f>IF(ISBLANK(LitRev!IK104),".",LitRev!IK104)</f>
        <v>.</v>
      </c>
      <c r="IL104" s="25" t="str">
        <f>IF(ISBLANK(LitRev!IL104),".",LitRev!IL104)</f>
        <v>.</v>
      </c>
      <c r="IM104" s="25" t="str">
        <f>IF(ISBLANK(LitRev!IM104),".",LitRev!IM104)</f>
        <v>.</v>
      </c>
      <c r="IN104" s="25" t="str">
        <f>IF(ISBLANK(LitRev!IN104),".",LitRev!IN104)</f>
        <v>.</v>
      </c>
      <c r="IO104" s="25" t="str">
        <f>IF(ISBLANK(LitRev!IO104),".",LitRev!IO104)</f>
        <v>.</v>
      </c>
      <c r="IP104" s="25" t="str">
        <f>IF(ISBLANK(LitRev!IP104),".",LitRev!IP104)</f>
        <v>.</v>
      </c>
      <c r="IQ104" s="25" t="str">
        <f>IF(ISBLANK(LitRev!IQ104),".",LitRev!IQ104)</f>
        <v>.</v>
      </c>
      <c r="IR104" s="25" t="str">
        <f>IF(ISBLANK(LitRev!IR104),".",LitRev!IR104)</f>
        <v>.</v>
      </c>
      <c r="IS104" s="25" t="str">
        <f>IF(ISBLANK(LitRev!IS104),".",LitRev!IS104)</f>
        <v>.</v>
      </c>
      <c r="IT104" s="25" t="str">
        <f>IF(ISBLANK(LitRev!IT104),".",LitRev!IT104)</f>
        <v>.</v>
      </c>
      <c r="IU104" s="25" t="str">
        <f>IF(ISBLANK(LitRev!IU104),".",LitRev!IU104)</f>
        <v>.</v>
      </c>
      <c r="IV104" s="25" t="str">
        <f>IF(ISBLANK(LitRev!IV104),".",LitRev!IV104)</f>
        <v>.</v>
      </c>
      <c r="IW104" s="25" t="str">
        <f>IF(ISBLANK(LitRev!IW104),".",LitRev!IW104)</f>
        <v>.</v>
      </c>
      <c r="IX104" s="25" t="str">
        <f>IF(ISBLANK(LitRev!IX104),".",LitRev!IX104)</f>
        <v>.</v>
      </c>
      <c r="IY104" s="25" t="str">
        <f>IF(ISBLANK(LitRev!IY104),".",LitRev!IY104)</f>
        <v>.</v>
      </c>
      <c r="IZ104" s="25" t="str">
        <f>IF(ISBLANK(LitRev!IZ104),".",LitRev!IZ104)</f>
        <v>.</v>
      </c>
      <c r="JA104" s="25" t="str">
        <f>IF(ISBLANK(LitRev!JA104),".",LitRev!JA104)</f>
        <v>.</v>
      </c>
      <c r="JB104" s="25" t="str">
        <f>IF(ISBLANK(LitRev!JB104),".",LitRev!JB104)</f>
        <v>.</v>
      </c>
      <c r="JC104" s="25" t="str">
        <f>IF(ISBLANK(LitRev!JC104),".",LitRev!JC104)</f>
        <v>.</v>
      </c>
      <c r="JD104" s="25" t="str">
        <f>IF(ISBLANK(LitRev!JD104),".",LitRev!JD104)</f>
        <v>.</v>
      </c>
      <c r="JE104" s="25" t="str">
        <f>IF(ISBLANK(LitRev!JE104),".",LitRev!JE104)</f>
        <v>.</v>
      </c>
      <c r="JF104" s="25" t="str">
        <f>IF(ISBLANK(LitRev!JF104),".",LitRev!JF104)</f>
        <v>.</v>
      </c>
      <c r="JG104" s="25" t="str">
        <f>IF(ISBLANK(LitRev!JG104),".",LitRev!JG104)</f>
        <v>.</v>
      </c>
      <c r="JH104" s="25" t="str">
        <f>IF(ISBLANK(LitRev!JH104),".",LitRev!JH104)</f>
        <v>.</v>
      </c>
      <c r="JI104" s="25" t="str">
        <f>IF(ISBLANK(LitRev!JI104),".",LitRev!JI104)</f>
        <v>.</v>
      </c>
      <c r="JJ104" s="25" t="str">
        <f>IF(ISBLANK(LitRev!JJ104),".",LitRev!JJ104)</f>
        <v>.</v>
      </c>
      <c r="JK104" s="25" t="str">
        <f>IF(ISBLANK(LitRev!JK104),".",LitRev!JK104)</f>
        <v>.</v>
      </c>
      <c r="JL104" s="25" t="str">
        <f>IF(ISBLANK(LitRev!JL104),".",LitRev!JL104)</f>
        <v>.</v>
      </c>
      <c r="JM104" s="25" t="str">
        <f>IF(ISBLANK(LitRev!JM104),".",LitRev!JM104)</f>
        <v>.</v>
      </c>
      <c r="JN104" s="25" t="str">
        <f>IF(ISBLANK(LitRev!JN104),".",LitRev!JN104)</f>
        <v>.</v>
      </c>
      <c r="JO104" s="25" t="str">
        <f>IF(ISBLANK(LitRev!JO104),".",LitRev!JO104)</f>
        <v>.</v>
      </c>
      <c r="JP104" s="25" t="str">
        <f>IF(ISBLANK(LitRev!JP104),".",LitRev!JP104)</f>
        <v>.</v>
      </c>
      <c r="JQ104" s="25" t="str">
        <f>IF(ISBLANK(LitRev!JQ104),".",LitRev!JQ104)</f>
        <v>.</v>
      </c>
      <c r="JR104" s="25" t="str">
        <f>IF(ISBLANK(LitRev!JR104),".",LitRev!JR104)</f>
        <v>.</v>
      </c>
      <c r="JS104" s="25" t="str">
        <f>IF(ISBLANK(LitRev!JS104),".",LitRev!JS104)</f>
        <v>.</v>
      </c>
      <c r="JT104" s="25" t="str">
        <f>IF(ISBLANK(LitRev!JT104),".",LitRev!JT104)</f>
        <v>.</v>
      </c>
      <c r="JU104" s="25" t="str">
        <f>IF(ISBLANK(LitRev!JU104),".",LitRev!JU104)</f>
        <v>.</v>
      </c>
      <c r="JV104" s="25" t="str">
        <f>IF(ISBLANK(LitRev!JV104),".",LitRev!JV104)</f>
        <v>.</v>
      </c>
      <c r="JW104" s="25" t="str">
        <f>IF(ISBLANK(LitRev!JW104),".",LitRev!JW104)</f>
        <v>.</v>
      </c>
      <c r="JX104" s="25" t="str">
        <f>IF(ISBLANK(LitRev!JX104),".",LitRev!JX104)</f>
        <v>.</v>
      </c>
      <c r="JY104" s="25" t="str">
        <f>IF(ISBLANK(LitRev!JY104),".",LitRev!JY104)</f>
        <v>.</v>
      </c>
      <c r="JZ104" s="25" t="str">
        <f>IF(ISBLANK(LitRev!JZ104),".",LitRev!JZ104)</f>
        <v>.</v>
      </c>
      <c r="KA104" s="25" t="str">
        <f>IF(ISBLANK(LitRev!KA104),".",LitRev!KA104)</f>
        <v>.</v>
      </c>
      <c r="KB104" s="25" t="str">
        <f>IF(ISBLANK(LitRev!KB104),".",LitRev!KB104)</f>
        <v>.</v>
      </c>
      <c r="KC104" s="25" t="str">
        <f>IF(ISBLANK(LitRev!KC104),".",LitRev!KC104)</f>
        <v>.</v>
      </c>
      <c r="KD104" s="25" t="str">
        <f>IF(ISBLANK(LitRev!KD104),".",LitRev!KD104)</f>
        <v>.</v>
      </c>
      <c r="KE104" s="25" t="str">
        <f>IF(ISBLANK(LitRev!KE104),".",LitRev!KE104)</f>
        <v>.</v>
      </c>
      <c r="KF104" s="25" t="str">
        <f>IF(ISBLANK(LitRev!KF104),".",LitRev!KF104)</f>
        <v>.</v>
      </c>
      <c r="KG104" s="25" t="str">
        <f>IF(ISBLANK(LitRev!KG104),".",LitRev!KG104)</f>
        <v>.</v>
      </c>
      <c r="KH104" s="25" t="str">
        <f>IF(ISBLANK(LitRev!KH104),".",LitRev!KH104)</f>
        <v>.</v>
      </c>
      <c r="KI104" s="25" t="str">
        <f>IF(ISBLANK(LitRev!KI104),".",LitRev!KI104)</f>
        <v>.</v>
      </c>
      <c r="KJ104" s="25" t="str">
        <f>IF(ISBLANK(LitRev!KJ104),".",LitRev!KJ104)</f>
        <v>.</v>
      </c>
      <c r="KK104" s="25" t="str">
        <f>IF(ISBLANK(LitRev!KK104),".",LitRev!KK104)</f>
        <v>.</v>
      </c>
      <c r="KL104" s="25" t="str">
        <f>IF(ISBLANK(LitRev!KL104),".",LitRev!KL104)</f>
        <v>.</v>
      </c>
      <c r="KM104" s="25" t="str">
        <f>IF(ISBLANK(LitRev!KM104),".",LitRev!KM104)</f>
        <v>.</v>
      </c>
      <c r="KN104" s="25" t="str">
        <f>IF(ISBLANK(LitRev!KN104),".",LitRev!KN104)</f>
        <v>.</v>
      </c>
      <c r="KO104" s="25" t="str">
        <f>IF(ISBLANK(LitRev!KO104),".",LitRev!KO104)</f>
        <v>.</v>
      </c>
      <c r="KP104" s="25" t="str">
        <f>IF(ISBLANK(LitRev!KP104),".",LitRev!KP104)</f>
        <v>.</v>
      </c>
      <c r="KQ104" s="25" t="str">
        <f>IF(ISBLANK(LitRev!KQ104),".",LitRev!KQ104)</f>
        <v>.</v>
      </c>
      <c r="KR104" s="25" t="str">
        <f>IF(ISBLANK(LitRev!KR104),".",LitRev!KR104)</f>
        <v>.</v>
      </c>
      <c r="KS104" s="25" t="str">
        <f>IF(ISBLANK(LitRev!KS104),".",LitRev!KS104)</f>
        <v>.</v>
      </c>
      <c r="KT104" s="25" t="str">
        <f>IF(ISBLANK(LitRev!KT104),".",LitRev!KT104)</f>
        <v>.</v>
      </c>
      <c r="KU104" s="25" t="str">
        <f>IF(ISBLANK(LitRev!KU104),".",LitRev!KU104)</f>
        <v>.</v>
      </c>
      <c r="KV104" s="25" t="str">
        <f>IF(ISBLANK(LitRev!KV104),".",LitRev!KV104)</f>
        <v>.</v>
      </c>
      <c r="KW104" s="25" t="str">
        <f>IF(ISBLANK(LitRev!KW104),".",LitRev!KW104)</f>
        <v>.</v>
      </c>
      <c r="KX104" s="25" t="str">
        <f>IF(ISBLANK(LitRev!KX104),".",LitRev!KX104)</f>
        <v>.</v>
      </c>
      <c r="KY104" s="25" t="str">
        <f>IF(ISBLANK(LitRev!KY104),".",LitRev!KY104)</f>
        <v>.</v>
      </c>
      <c r="KZ104" s="25" t="str">
        <f>IF(ISBLANK(LitRev!KZ104),".",LitRev!KZ104)</f>
        <v>.</v>
      </c>
      <c r="LA104" s="25" t="str">
        <f>IF(ISBLANK(LitRev!LA104),".",LitRev!LA104)</f>
        <v>.</v>
      </c>
      <c r="LB104" s="25" t="str">
        <f>IF(ISBLANK(LitRev!LB104),".",LitRev!LB104)</f>
        <v>.</v>
      </c>
      <c r="LC104" s="25" t="str">
        <f>IF(ISBLANK(LitRev!LC104),".",LitRev!LC104)</f>
        <v>.</v>
      </c>
      <c r="LD104" s="25" t="str">
        <f>IF(ISBLANK(LitRev!LD104),".",LitRev!LD104)</f>
        <v>.</v>
      </c>
      <c r="LE104" s="25" t="str">
        <f>IF(ISBLANK(LitRev!LE104),".",LitRev!LE104)</f>
        <v>.</v>
      </c>
      <c r="LF104" s="25" t="str">
        <f>IF(ISBLANK(LitRev!LF104),".",LitRev!LF104)</f>
        <v>.</v>
      </c>
      <c r="LG104" s="25">
        <f>IF(ISBLANK(LitRev!LG104),".",LitRev!LG104)</f>
        <v>0.31499999999999995</v>
      </c>
      <c r="LH104" s="25" t="str">
        <f>IF(ISBLANK(LitRev!LH104),".",LitRev!LH104)</f>
        <v>.</v>
      </c>
      <c r="LI104" s="25" t="str">
        <f>IF(ISBLANK(LitRev!LI104),".",LitRev!LI104)</f>
        <v>.</v>
      </c>
      <c r="LJ104" s="25" t="str">
        <f>IF(ISBLANK(LitRev!LJ104),".",LitRev!LJ104)</f>
        <v>.</v>
      </c>
      <c r="LK104" s="25" t="str">
        <f>IF(ISBLANK(LitRev!LK104),".",LitRev!LK104)</f>
        <v>.</v>
      </c>
      <c r="LL104" s="25" t="str">
        <f>IF(ISBLANK(LitRev!LL104),".",LitRev!LL104)</f>
        <v>.</v>
      </c>
      <c r="LM104" s="25" t="str">
        <f>IF(ISBLANK(LitRev!LM104),".",LitRev!LM104)</f>
        <v>.</v>
      </c>
      <c r="LN104" s="25" t="str">
        <f>IF(ISBLANK(LitRev!LN104),".",LitRev!LN104)</f>
        <v>.</v>
      </c>
      <c r="LO104" s="25" t="str">
        <f>IF(ISBLANK(LitRev!LO104),".",LitRev!LO104)</f>
        <v>.</v>
      </c>
      <c r="LP104" s="25" t="str">
        <f>IF(ISBLANK(LitRev!LP104),".",LitRev!LP104)</f>
        <v>.</v>
      </c>
      <c r="LQ104" s="25" t="str">
        <f>IF(ISBLANK(LitRev!LQ104),".",LitRev!LQ104)</f>
        <v>.</v>
      </c>
      <c r="LR104" s="25" t="str">
        <f>IF(ISBLANK(LitRev!LR104),".",LitRev!LR104)</f>
        <v>.</v>
      </c>
      <c r="LS104" s="25" t="str">
        <f>IF(ISBLANK(LitRev!LS104),".",LitRev!LS104)</f>
        <v>.</v>
      </c>
      <c r="LT104" s="25" t="str">
        <f>IF(ISBLANK(LitRev!LT104),".",LitRev!LT104)</f>
        <v>.</v>
      </c>
      <c r="LU104" s="25" t="str">
        <f>IF(ISBLANK(LitRev!LU104),".",LitRev!LU104)</f>
        <v>.</v>
      </c>
      <c r="LV104" s="25" t="str">
        <f>IF(ISBLANK(LitRev!LV104),".",LitRev!LV104)</f>
        <v>.</v>
      </c>
      <c r="LW104" s="25" t="str">
        <f>IF(ISBLANK(LitRev!LW104),".",LitRev!LW104)</f>
        <v>.</v>
      </c>
      <c r="LX104" s="25" t="str">
        <f>IF(ISBLANK(LitRev!LX104),".",LitRev!LX104)</f>
        <v>.</v>
      </c>
      <c r="LY104" s="25" t="str">
        <f>IF(ISBLANK(LitRev!LY104),".",LitRev!LY104)</f>
        <v>.</v>
      </c>
      <c r="LZ104" s="25" t="str">
        <f>IF(ISBLANK(LitRev!LZ104),".",LitRev!LZ104)</f>
        <v>.</v>
      </c>
      <c r="MA104" s="25" t="str">
        <f>IF(ISBLANK(LitRev!MA104),".",LitRev!MA104)</f>
        <v>.</v>
      </c>
      <c r="MB104" s="25" t="str">
        <f>IF(ISBLANK(LitRev!MB104),".",LitRev!MB104)</f>
        <v>.</v>
      </c>
      <c r="MC104" s="25" t="str">
        <f>IF(ISBLANK(LitRev!MC104),".",LitRev!MC104)</f>
        <v>.</v>
      </c>
      <c r="MD104" s="25" t="str">
        <f>IF(ISBLANK(LitRev!MD104),".",LitRev!MD104)</f>
        <v>.</v>
      </c>
      <c r="ME104" s="25" t="str">
        <f>IF(ISBLANK(LitRev!ME104),".",LitRev!ME104)</f>
        <v>.</v>
      </c>
      <c r="MF104" s="25" t="str">
        <f>IF(ISBLANK(LitRev!MF104),".",LitRev!MF104)</f>
        <v>.</v>
      </c>
      <c r="MG104" s="25" t="str">
        <f>IF(ISBLANK(LitRev!MG104),".",LitRev!MG104)</f>
        <v>.</v>
      </c>
      <c r="MH104" s="25" t="str">
        <f>IF(ISBLANK(LitRev!MH104),".",LitRev!MH104)</f>
        <v>.</v>
      </c>
      <c r="MI104" s="25" t="str">
        <f>IF(ISBLANK(LitRev!MI104),".",LitRev!MI104)</f>
        <v>.</v>
      </c>
      <c r="MJ104" s="25" t="str">
        <f>IF(ISBLANK(LitRev!MJ104),".",LitRev!MJ104)</f>
        <v>.</v>
      </c>
      <c r="MK104" s="25" t="str">
        <f>IF(ISBLANK(LitRev!MK104),".",LitRev!MK104)</f>
        <v>.</v>
      </c>
      <c r="ML104" s="25" t="str">
        <f>IF(ISBLANK(LitRev!ML104),".",LitRev!ML104)</f>
        <v>.</v>
      </c>
      <c r="MM104" s="25" t="str">
        <f>IF(ISBLANK(LitRev!MM104),".",LitRev!MM104)</f>
        <v>.</v>
      </c>
      <c r="MN104" s="25" t="str">
        <f>IF(ISBLANK(LitRev!MN104),".",LitRev!MN104)</f>
        <v>.</v>
      </c>
      <c r="MO104" s="25" t="str">
        <f>IF(ISBLANK(LitRev!MO104),".",LitRev!MO104)</f>
        <v>.</v>
      </c>
      <c r="MP104" s="25" t="str">
        <f>IF(ISBLANK(LitRev!MP104),".",LitRev!MP104)</f>
        <v>.</v>
      </c>
      <c r="MQ104" s="25" t="str">
        <f>IF(ISBLANK(LitRev!MQ104),".",LitRev!MQ104)</f>
        <v>.</v>
      </c>
      <c r="MR104" s="25" t="str">
        <f>IF(ISBLANK(LitRev!MR104),".",LitRev!MR104)</f>
        <v>.</v>
      </c>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5"/>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5"/>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5"/>
      <c r="RK104" s="25"/>
      <c r="RL104" s="25"/>
      <c r="RM104" s="25"/>
      <c r="RN104" s="25"/>
      <c r="RO104" s="25"/>
    </row>
    <row r="105" spans="1:483" x14ac:dyDescent="0.25">
      <c r="A105" s="62" t="s">
        <v>1260</v>
      </c>
      <c r="B105" t="s">
        <v>1950</v>
      </c>
      <c r="C105" s="25" t="str">
        <f>IF(ISBLANK(LitRev!C105),".",LitRev!C105)</f>
        <v>.</v>
      </c>
      <c r="D105" s="25" t="str">
        <f>IF(ISBLANK(LitRev!D105),".",LitRev!D105)</f>
        <v>.</v>
      </c>
      <c r="E105" s="25" t="str">
        <f>IF(ISBLANK(LitRev!E105),".",LitRev!E105)</f>
        <v>.</v>
      </c>
      <c r="F105" s="25" t="str">
        <f>IF(ISBLANK(LitRev!F105),".",LitRev!F105)</f>
        <v>.</v>
      </c>
      <c r="G105" s="25" t="str">
        <f>IF(ISBLANK(LitRev!G105),".",LitRev!G105)</f>
        <v>.</v>
      </c>
      <c r="H105" s="25" t="str">
        <f>IF(ISBLANK(LitRev!H105),".",LitRev!H105)</f>
        <v>.</v>
      </c>
      <c r="I105" s="25" t="str">
        <f>IF(ISBLANK(LitRev!I105),".",LitRev!I105)</f>
        <v>.</v>
      </c>
      <c r="J105" s="25" t="str">
        <f>IF(ISBLANK(LitRev!J105),".",LitRev!J105)</f>
        <v>.</v>
      </c>
      <c r="K105" s="25" t="str">
        <f>IF(ISBLANK(LitRev!K105),".",LitRev!K105)</f>
        <v>.</v>
      </c>
      <c r="L105" s="25" t="str">
        <f>IF(ISBLANK(LitRev!L105),".",LitRev!L105)</f>
        <v>.</v>
      </c>
      <c r="M105" s="25" t="str">
        <f>IF(ISBLANK(LitRev!M105),".",LitRev!M105)</f>
        <v>.</v>
      </c>
      <c r="N105" s="25" t="str">
        <f>IF(ISBLANK(LitRev!N105),".",LitRev!N105)</f>
        <v>.</v>
      </c>
      <c r="O105" s="25" t="str">
        <f>IF(ISBLANK(LitRev!O105),".",LitRev!O105)</f>
        <v>.</v>
      </c>
      <c r="P105" s="25" t="str">
        <f>IF(ISBLANK(LitRev!P105),".",LitRev!P105)</f>
        <v>.</v>
      </c>
      <c r="Q105" s="25" t="str">
        <f>IF(ISBLANK(LitRev!Q105),".",LitRev!Q105)</f>
        <v>.</v>
      </c>
      <c r="R105" s="25" t="str">
        <f>IF(ISBLANK(LitRev!R105),".",LitRev!R105)</f>
        <v>.</v>
      </c>
      <c r="S105" s="25" t="str">
        <f>IF(ISBLANK(LitRev!S105),".",LitRev!S105)</f>
        <v>.</v>
      </c>
      <c r="T105" s="25" t="str">
        <f>IF(ISBLANK(LitRev!T105),".",LitRev!T105)</f>
        <v>.</v>
      </c>
      <c r="U105" s="25" t="str">
        <f>IF(ISBLANK(LitRev!U105),".",LitRev!U105)</f>
        <v>.</v>
      </c>
      <c r="V105" s="25" t="str">
        <f>IF(ISBLANK(LitRev!V105),".",LitRev!V105)</f>
        <v>.</v>
      </c>
      <c r="W105" s="25" t="str">
        <f>IF(ISBLANK(LitRev!W105),".",LitRev!W105)</f>
        <v>.</v>
      </c>
      <c r="X105" s="25" t="str">
        <f>IF(ISBLANK(LitRev!X105),".",LitRev!X105)</f>
        <v>.</v>
      </c>
      <c r="Y105" s="25" t="str">
        <f>IF(ISBLANK(LitRev!Y105),".",LitRev!Y105)</f>
        <v>.</v>
      </c>
      <c r="Z105" s="25" t="str">
        <f>IF(ISBLANK(LitRev!Z105),".",LitRev!Z105)</f>
        <v>.</v>
      </c>
      <c r="AA105" s="25" t="str">
        <f>IF(ISBLANK(LitRev!AA105),".",LitRev!AA105)</f>
        <v>.</v>
      </c>
      <c r="AB105" s="25" t="str">
        <f>IF(ISBLANK(LitRev!AB105),".",LitRev!AB105)</f>
        <v>.</v>
      </c>
      <c r="AC105" s="25" t="str">
        <f>IF(ISBLANK(LitRev!AC105),".",LitRev!AC105)</f>
        <v>.</v>
      </c>
      <c r="AD105" s="25" t="str">
        <f>IF(ISBLANK(LitRev!AD105),".",LitRev!AD105)</f>
        <v>.</v>
      </c>
      <c r="AE105" s="25" t="str">
        <f>IF(ISBLANK(LitRev!AE105),".",LitRev!AE105)</f>
        <v>.</v>
      </c>
      <c r="AF105" s="25" t="str">
        <f>IF(ISBLANK(LitRev!AF105),".",LitRev!AF105)</f>
        <v>.</v>
      </c>
      <c r="AG105" s="25" t="str">
        <f>IF(ISBLANK(LitRev!AG105),".",LitRev!AG105)</f>
        <v>.</v>
      </c>
      <c r="AH105" s="25" t="str">
        <f>IF(ISBLANK(LitRev!AH105),".",LitRev!AH105)</f>
        <v>.</v>
      </c>
      <c r="AI105" s="25" t="str">
        <f>IF(ISBLANK(LitRev!AI105),".",LitRev!AI105)</f>
        <v>.</v>
      </c>
      <c r="AJ105" s="25" t="str">
        <f>IF(ISBLANK(LitRev!AJ105),".",LitRev!AJ105)</f>
        <v>.</v>
      </c>
      <c r="AK105" s="25" t="str">
        <f>IF(ISBLANK(LitRev!AK105),".",LitRev!AK105)</f>
        <v>.</v>
      </c>
      <c r="AL105" s="25" t="str">
        <f>IF(ISBLANK(LitRev!AL105),".",LitRev!AL105)</f>
        <v>.</v>
      </c>
      <c r="AM105" s="25" t="str">
        <f>IF(ISBLANK(LitRev!AM105),".",LitRev!AM105)</f>
        <v>.</v>
      </c>
      <c r="AN105" s="25" t="str">
        <f>IF(ISBLANK(LitRev!AN105),".",LitRev!AN105)</f>
        <v>.</v>
      </c>
      <c r="AO105" s="25" t="str">
        <f>IF(ISBLANK(LitRev!AO105),".",LitRev!AO105)</f>
        <v>.</v>
      </c>
      <c r="AP105" s="25" t="str">
        <f>IF(ISBLANK(LitRev!AP105),".",LitRev!AP105)</f>
        <v>.</v>
      </c>
      <c r="AQ105" s="25" t="str">
        <f>IF(ISBLANK(LitRev!AQ105),".",LitRev!AQ105)</f>
        <v>.</v>
      </c>
      <c r="AR105" s="25" t="str">
        <f>IF(ISBLANK(LitRev!AR105),".",LitRev!AR105)</f>
        <v>.</v>
      </c>
      <c r="AS105" s="25" t="str">
        <f>IF(ISBLANK(LitRev!AS105),".",LitRev!AS105)</f>
        <v>.</v>
      </c>
      <c r="AT105" s="25" t="str">
        <f>IF(ISBLANK(LitRev!AT105),".",LitRev!AT105)</f>
        <v>.</v>
      </c>
      <c r="AU105" s="25" t="str">
        <f>IF(ISBLANK(LitRev!AU105),".",LitRev!AU105)</f>
        <v>.</v>
      </c>
      <c r="AV105" s="25" t="str">
        <f>IF(ISBLANK(LitRev!AV105),".",LitRev!AV105)</f>
        <v>.</v>
      </c>
      <c r="AW105" s="25" t="str">
        <f>IF(ISBLANK(LitRev!AW105),".",LitRev!AW105)</f>
        <v>.</v>
      </c>
      <c r="AX105" s="25" t="str">
        <f>IF(ISBLANK(LitRev!AX105),".",LitRev!AX105)</f>
        <v>.</v>
      </c>
      <c r="AY105" s="25" t="str">
        <f>IF(ISBLANK(LitRev!AY105),".",LitRev!AY105)</f>
        <v>.</v>
      </c>
      <c r="AZ105" s="25" t="str">
        <f>IF(ISBLANK(LitRev!AZ105),".",LitRev!AZ105)</f>
        <v>.</v>
      </c>
      <c r="BA105" s="25" t="str">
        <f>IF(ISBLANK(LitRev!BA105),".",LitRev!BA105)</f>
        <v>.</v>
      </c>
      <c r="BB105" s="25" t="str">
        <f>IF(ISBLANK(LitRev!BB105),".",LitRev!BB105)</f>
        <v>.</v>
      </c>
      <c r="BC105" s="25" t="str">
        <f>IF(ISBLANK(LitRev!BC105),".",LitRev!BC105)</f>
        <v>.</v>
      </c>
      <c r="BD105" s="25" t="str">
        <f>IF(ISBLANK(LitRev!BD105),".",LitRev!BD105)</f>
        <v>.</v>
      </c>
      <c r="BE105" s="25" t="str">
        <f>IF(ISBLANK(LitRev!BE105),".",LitRev!BE105)</f>
        <v>.</v>
      </c>
      <c r="BF105" s="25" t="str">
        <f>IF(ISBLANK(LitRev!BF105),".",LitRev!BF105)</f>
        <v>.</v>
      </c>
      <c r="BG105" s="25" t="str">
        <f>IF(ISBLANK(LitRev!BG105),".",LitRev!BG105)</f>
        <v>.</v>
      </c>
      <c r="BH105" s="25" t="str">
        <f>IF(ISBLANK(LitRev!BH105),".",LitRev!BH105)</f>
        <v>.</v>
      </c>
      <c r="BI105" s="25" t="str">
        <f>IF(ISBLANK(LitRev!BI105),".",LitRev!BI105)</f>
        <v>.</v>
      </c>
      <c r="BJ105" s="25" t="str">
        <f>IF(ISBLANK(LitRev!BJ105),".",LitRev!BJ105)</f>
        <v>.</v>
      </c>
      <c r="BK105" s="25" t="str">
        <f>IF(ISBLANK(LitRev!BK105),".",LitRev!BK105)</f>
        <v>.</v>
      </c>
      <c r="BL105" s="25" t="str">
        <f>IF(ISBLANK(LitRev!BL105),".",LitRev!BL105)</f>
        <v>.</v>
      </c>
      <c r="BM105" s="25" t="str">
        <f>IF(ISBLANK(LitRev!BM105),".",LitRev!BM105)</f>
        <v>.</v>
      </c>
      <c r="BN105" s="25" t="str">
        <f>IF(ISBLANK(LitRev!BN105),".",LitRev!BN105)</f>
        <v>.</v>
      </c>
      <c r="BO105" s="25" t="str">
        <f>IF(ISBLANK(LitRev!BO105),".",LitRev!BO105)</f>
        <v>.</v>
      </c>
      <c r="BP105" s="25" t="str">
        <f>IF(ISBLANK(LitRev!BP105),".",LitRev!BP105)</f>
        <v>.</v>
      </c>
      <c r="BQ105" s="25" t="str">
        <f>IF(ISBLANK(LitRev!BQ105),".",LitRev!BQ105)</f>
        <v>.</v>
      </c>
      <c r="BR105" s="25" t="str">
        <f>IF(ISBLANK(LitRev!BR105),".",LitRev!BR105)</f>
        <v>.</v>
      </c>
      <c r="BS105" s="25" t="str">
        <f>IF(ISBLANK(LitRev!BS105),".",LitRev!BS105)</f>
        <v>.</v>
      </c>
      <c r="BT105" s="25" t="str">
        <f>IF(ISBLANK(LitRev!BT105),".",LitRev!BT105)</f>
        <v>.</v>
      </c>
      <c r="BU105" s="25" t="str">
        <f>IF(ISBLANK(LitRev!BU105),".",LitRev!BU105)</f>
        <v>.</v>
      </c>
      <c r="BV105" s="25" t="str">
        <f>IF(ISBLANK(LitRev!BV105),".",LitRev!BV105)</f>
        <v>.</v>
      </c>
      <c r="BW105" s="25" t="str">
        <f>IF(ISBLANK(LitRev!BW105),".",LitRev!BW105)</f>
        <v>.</v>
      </c>
      <c r="BX105" s="25" t="str">
        <f>IF(ISBLANK(LitRev!BX105),".",LitRev!BX105)</f>
        <v>.</v>
      </c>
      <c r="BY105" s="25" t="str">
        <f>IF(ISBLANK(LitRev!BY105),".",LitRev!BY105)</f>
        <v>.</v>
      </c>
      <c r="BZ105" s="25" t="str">
        <f>IF(ISBLANK(LitRev!BZ105),".",LitRev!BZ105)</f>
        <v>.</v>
      </c>
      <c r="CA105" s="25" t="str">
        <f>IF(ISBLANK(LitRev!CA105),".",LitRev!CA105)</f>
        <v>.</v>
      </c>
      <c r="CB105" s="25" t="str">
        <f>IF(ISBLANK(LitRev!CB105),".",LitRev!CB105)</f>
        <v>.</v>
      </c>
      <c r="CC105" s="25" t="str">
        <f>IF(ISBLANK(LitRev!CC105),".",LitRev!CC105)</f>
        <v>.</v>
      </c>
      <c r="CD105" s="25" t="str">
        <f>IF(ISBLANK(LitRev!CD105),".",LitRev!CD105)</f>
        <v>.</v>
      </c>
      <c r="CE105" s="25" t="str">
        <f>IF(ISBLANK(LitRev!CE105),".",LitRev!CE105)</f>
        <v>.</v>
      </c>
      <c r="CF105" s="25" t="str">
        <f>IF(ISBLANK(LitRev!CF105),".",LitRev!CF105)</f>
        <v>.</v>
      </c>
      <c r="CG105" s="25" t="str">
        <f>IF(ISBLANK(LitRev!CG105),".",LitRev!CG105)</f>
        <v>.</v>
      </c>
      <c r="CH105" s="25" t="str">
        <f>IF(ISBLANK(LitRev!CH105),".",LitRev!CH105)</f>
        <v>.</v>
      </c>
      <c r="CI105" s="25" t="str">
        <f>IF(ISBLANK(LitRev!CI105),".",LitRev!CI105)</f>
        <v>.</v>
      </c>
      <c r="CJ105" s="25" t="str">
        <f>IF(ISBLANK(LitRev!CJ105),".",LitRev!CJ105)</f>
        <v>.</v>
      </c>
      <c r="CK105" s="25" t="str">
        <f>IF(ISBLANK(LitRev!CK105),".",LitRev!CK105)</f>
        <v>.</v>
      </c>
      <c r="CL105" s="25" t="str">
        <f>IF(ISBLANK(LitRev!CL105),".",LitRev!CL105)</f>
        <v>.</v>
      </c>
      <c r="CM105" s="25" t="str">
        <f>IF(ISBLANK(LitRev!CM105),".",LitRev!CM105)</f>
        <v>.</v>
      </c>
      <c r="CN105" s="25" t="str">
        <f>IF(ISBLANK(LitRev!CN105),".",LitRev!CN105)</f>
        <v>.</v>
      </c>
      <c r="CO105" s="25" t="str">
        <f>IF(ISBLANK(LitRev!CO105),".",LitRev!CO105)</f>
        <v>.</v>
      </c>
      <c r="CP105" s="25" t="str">
        <f>IF(ISBLANK(LitRev!CP105),".",LitRev!CP105)</f>
        <v>.</v>
      </c>
      <c r="CQ105" s="25" t="str">
        <f>IF(ISBLANK(LitRev!CQ105),".",LitRev!CQ105)</f>
        <v>.</v>
      </c>
      <c r="CR105" s="25" t="str">
        <f>IF(ISBLANK(LitRev!CR105),".",LitRev!CR105)</f>
        <v>.</v>
      </c>
      <c r="CS105" s="25" t="str">
        <f>IF(ISBLANK(LitRev!CS105),".",LitRev!CS105)</f>
        <v>.</v>
      </c>
      <c r="CT105" s="25" t="str">
        <f>IF(ISBLANK(LitRev!CT105),".",LitRev!CT105)</f>
        <v>.</v>
      </c>
      <c r="CU105" s="25" t="str">
        <f>IF(ISBLANK(LitRev!CU105),".",LitRev!CU105)</f>
        <v>.</v>
      </c>
      <c r="CV105" s="25" t="str">
        <f>IF(ISBLANK(LitRev!CV105),".",LitRev!CV105)</f>
        <v>.</v>
      </c>
      <c r="CW105" s="25" t="str">
        <f>IF(ISBLANK(LitRev!CW105),".",LitRev!CW105)</f>
        <v>.</v>
      </c>
      <c r="CX105" s="25" t="str">
        <f>IF(ISBLANK(LitRev!CX105),".",LitRev!CX105)</f>
        <v>.</v>
      </c>
      <c r="CY105" s="25" t="str">
        <f>IF(ISBLANK(LitRev!CY105),".",LitRev!CY105)</f>
        <v>.</v>
      </c>
      <c r="CZ105" s="25" t="str">
        <f>IF(ISBLANK(LitRev!CZ105),".",LitRev!CZ105)</f>
        <v>.</v>
      </c>
      <c r="DA105" s="25" t="str">
        <f>IF(ISBLANK(LitRev!DA105),".",LitRev!DA105)</f>
        <v>.</v>
      </c>
      <c r="DB105" s="25" t="str">
        <f>IF(ISBLANK(LitRev!DB105),".",LitRev!DB105)</f>
        <v>.</v>
      </c>
      <c r="DC105" s="25" t="str">
        <f>IF(ISBLANK(LitRev!DC105),".",LitRev!DC105)</f>
        <v>.</v>
      </c>
      <c r="DD105" s="25" t="str">
        <f>IF(ISBLANK(LitRev!DD105),".",LitRev!DD105)</f>
        <v>.</v>
      </c>
      <c r="DE105" s="25" t="str">
        <f>IF(ISBLANK(LitRev!DE105),".",LitRev!DE105)</f>
        <v>.</v>
      </c>
      <c r="DF105" s="25" t="str">
        <f>IF(ISBLANK(LitRev!DF105),".",LitRev!DF105)</f>
        <v>.</v>
      </c>
      <c r="DG105" s="25" t="str">
        <f>IF(ISBLANK(LitRev!DG105),".",LitRev!DG105)</f>
        <v>.</v>
      </c>
      <c r="DH105" s="25" t="str">
        <f>IF(ISBLANK(LitRev!DH105),".",LitRev!DH105)</f>
        <v>.</v>
      </c>
      <c r="DI105" s="25" t="str">
        <f>IF(ISBLANK(LitRev!DI105),".",LitRev!DI105)</f>
        <v>.</v>
      </c>
      <c r="DJ105" s="25" t="str">
        <f>IF(ISBLANK(LitRev!DJ105),".",LitRev!DJ105)</f>
        <v>.</v>
      </c>
      <c r="DK105" s="25" t="str">
        <f>IF(ISBLANK(LitRev!DK105),".",LitRev!DK105)</f>
        <v>.</v>
      </c>
      <c r="DL105" s="25" t="str">
        <f>IF(ISBLANK(LitRev!DL105),".",LitRev!DL105)</f>
        <v>.</v>
      </c>
      <c r="DM105" s="25" t="str">
        <f>IF(ISBLANK(LitRev!DM105),".",LitRev!DM105)</f>
        <v>.</v>
      </c>
      <c r="DN105" s="25" t="str">
        <f>IF(ISBLANK(LitRev!DN105),".",LitRev!DN105)</f>
        <v>.</v>
      </c>
      <c r="DO105" s="25" t="str">
        <f>IF(ISBLANK(LitRev!DO105),".",LitRev!DO105)</f>
        <v>.</v>
      </c>
      <c r="DP105" s="25" t="str">
        <f>IF(ISBLANK(LitRev!DP105),".",LitRev!DP105)</f>
        <v>.</v>
      </c>
      <c r="DQ105" s="25" t="str">
        <f>IF(ISBLANK(LitRev!DQ105),".",LitRev!DQ105)</f>
        <v>.</v>
      </c>
      <c r="DR105" s="25" t="str">
        <f>IF(ISBLANK(LitRev!DR105),".",LitRev!DR105)</f>
        <v>.</v>
      </c>
      <c r="DS105" s="25" t="str">
        <f>IF(ISBLANK(LitRev!DS105),".",LitRev!DS105)</f>
        <v>.</v>
      </c>
      <c r="DT105" s="25" t="str">
        <f>IF(ISBLANK(LitRev!DT105),".",LitRev!DT105)</f>
        <v>.</v>
      </c>
      <c r="DU105" s="25" t="str">
        <f>IF(ISBLANK(LitRev!DU105),".",LitRev!DU105)</f>
        <v>.</v>
      </c>
      <c r="DV105" s="25" t="str">
        <f>IF(ISBLANK(LitRev!DV105),".",LitRev!DV105)</f>
        <v>.</v>
      </c>
      <c r="DW105" s="25" t="str">
        <f>IF(ISBLANK(LitRev!DW105),".",LitRev!DW105)</f>
        <v>.</v>
      </c>
      <c r="DX105" s="25" t="str">
        <f>IF(ISBLANK(LitRev!DX105),".",LitRev!DX105)</f>
        <v>.</v>
      </c>
      <c r="DY105" s="25" t="str">
        <f>IF(ISBLANK(LitRev!DY105),".",LitRev!DY105)</f>
        <v>.</v>
      </c>
      <c r="DZ105" s="25" t="str">
        <f>IF(ISBLANK(LitRev!DZ105),".",LitRev!DZ105)</f>
        <v>.</v>
      </c>
      <c r="EA105" s="25" t="str">
        <f>IF(ISBLANK(LitRev!EA105),".",LitRev!EA105)</f>
        <v>.</v>
      </c>
      <c r="EB105" s="25" t="str">
        <f>IF(ISBLANK(LitRev!EB105),".",LitRev!EB105)</f>
        <v>.</v>
      </c>
      <c r="EC105" s="25" t="str">
        <f>IF(ISBLANK(LitRev!EC105),".",LitRev!EC105)</f>
        <v>.</v>
      </c>
      <c r="ED105" s="25" t="str">
        <f>IF(ISBLANK(LitRev!ED105),".",LitRev!ED105)</f>
        <v>.</v>
      </c>
      <c r="EE105" s="25" t="str">
        <f>IF(ISBLANK(LitRev!EE105),".",LitRev!EE105)</f>
        <v>.</v>
      </c>
      <c r="EF105" s="25" t="str">
        <f>IF(ISBLANK(LitRev!EF105),".",LitRev!EF105)</f>
        <v>.</v>
      </c>
      <c r="EG105" s="25" t="str">
        <f>IF(ISBLANK(LitRev!EG105),".",LitRev!EG105)</f>
        <v>.</v>
      </c>
      <c r="EH105" s="25" t="str">
        <f>IF(ISBLANK(LitRev!EH105),".",LitRev!EH105)</f>
        <v>.</v>
      </c>
      <c r="EI105" s="25" t="str">
        <f>IF(ISBLANK(LitRev!EI105),".",LitRev!EI105)</f>
        <v>.</v>
      </c>
      <c r="EJ105" s="25" t="str">
        <f>IF(ISBLANK(LitRev!EJ105),".",LitRev!EJ105)</f>
        <v>.</v>
      </c>
      <c r="EK105" s="25" t="str">
        <f>IF(ISBLANK(LitRev!EK105),".",LitRev!EK105)</f>
        <v>.</v>
      </c>
      <c r="EL105" s="25" t="str">
        <f>IF(ISBLANK(LitRev!EL105),".",LitRev!EL105)</f>
        <v>.</v>
      </c>
      <c r="EM105" s="25" t="str">
        <f>IF(ISBLANK(LitRev!EM105),".",LitRev!EM105)</f>
        <v>.</v>
      </c>
      <c r="EN105" s="25" t="str">
        <f>IF(ISBLANK(LitRev!EN105),".",LitRev!EN105)</f>
        <v>.</v>
      </c>
      <c r="EO105" s="25" t="str">
        <f>IF(ISBLANK(LitRev!EO105),".",LitRev!EO105)</f>
        <v>.</v>
      </c>
      <c r="EP105" s="25" t="str">
        <f>IF(ISBLANK(LitRev!EP105),".",LitRev!EP105)</f>
        <v>.</v>
      </c>
      <c r="EQ105" s="25" t="str">
        <f>IF(ISBLANK(LitRev!EQ105),".",LitRev!EQ105)</f>
        <v>.</v>
      </c>
      <c r="ER105" s="25" t="str">
        <f>IF(ISBLANK(LitRev!ER105),".",LitRev!ER105)</f>
        <v>.</v>
      </c>
      <c r="ES105" s="25" t="str">
        <f>IF(ISBLANK(LitRev!ES105),".",LitRev!ES105)</f>
        <v>.</v>
      </c>
      <c r="ET105" s="25" t="str">
        <f>IF(ISBLANK(LitRev!ET105),".",LitRev!ET105)</f>
        <v>.</v>
      </c>
      <c r="EU105" s="25" t="str">
        <f>IF(ISBLANK(LitRev!EU105),".",LitRev!EU105)</f>
        <v>.</v>
      </c>
      <c r="EV105" s="25" t="str">
        <f>IF(ISBLANK(LitRev!EV105),".",LitRev!EV105)</f>
        <v>.</v>
      </c>
      <c r="EW105" s="25" t="str">
        <f>IF(ISBLANK(LitRev!EW105),".",LitRev!EW105)</f>
        <v>.</v>
      </c>
      <c r="EX105" s="25" t="str">
        <f>IF(ISBLANK(LitRev!EX105),".",LitRev!EX105)</f>
        <v>.</v>
      </c>
      <c r="EY105" s="25" t="str">
        <f>IF(ISBLANK(LitRev!EY105),".",LitRev!EY105)</f>
        <v>.</v>
      </c>
      <c r="EZ105" s="25" t="str">
        <f>IF(ISBLANK(LitRev!EZ105),".",LitRev!EZ105)</f>
        <v>.</v>
      </c>
      <c r="FA105" s="25" t="str">
        <f>IF(ISBLANK(LitRev!FA105),".",LitRev!FA105)</f>
        <v>.</v>
      </c>
      <c r="FB105" s="25" t="str">
        <f>IF(ISBLANK(LitRev!FB105),".",LitRev!FB105)</f>
        <v>.</v>
      </c>
      <c r="FC105" s="25" t="str">
        <f>IF(ISBLANK(LitRev!FC105),".",LitRev!FC105)</f>
        <v>.</v>
      </c>
      <c r="FD105" s="25" t="str">
        <f>IF(ISBLANK(LitRev!FD105),".",LitRev!FD105)</f>
        <v>.</v>
      </c>
      <c r="FE105" s="25" t="str">
        <f>IF(ISBLANK(LitRev!FE105),".",LitRev!FE105)</f>
        <v>.</v>
      </c>
      <c r="FF105" s="25" t="str">
        <f>IF(ISBLANK(LitRev!FF105),".",LitRev!FF105)</f>
        <v>.</v>
      </c>
      <c r="FG105" s="25" t="str">
        <f>IF(ISBLANK(LitRev!FG105),".",LitRev!FG105)</f>
        <v>.</v>
      </c>
      <c r="FH105" s="25" t="str">
        <f>IF(ISBLANK(LitRev!FH105),".",LitRev!FH105)</f>
        <v>.</v>
      </c>
      <c r="FI105" s="25" t="str">
        <f>IF(ISBLANK(LitRev!FI105),".",LitRev!FI105)</f>
        <v>.</v>
      </c>
      <c r="FJ105" s="25" t="str">
        <f>IF(ISBLANK(LitRev!FJ105),".",LitRev!FJ105)</f>
        <v>.</v>
      </c>
      <c r="FK105" s="25" t="str">
        <f>IF(ISBLANK(LitRev!FK105),".",LitRev!FK105)</f>
        <v>.</v>
      </c>
      <c r="FL105" s="25" t="str">
        <f>IF(ISBLANK(LitRev!FL105),".",LitRev!FL105)</f>
        <v>.</v>
      </c>
      <c r="FM105" s="25" t="str">
        <f>IF(ISBLANK(LitRev!FM105),".",LitRev!FM105)</f>
        <v>.</v>
      </c>
      <c r="FN105" s="25" t="str">
        <f>IF(ISBLANK(LitRev!FN105),".",LitRev!FN105)</f>
        <v>.</v>
      </c>
      <c r="FO105" s="25" t="str">
        <f>IF(ISBLANK(LitRev!FO105),".",LitRev!FO105)</f>
        <v>.</v>
      </c>
      <c r="FP105" s="25" t="str">
        <f>IF(ISBLANK(LitRev!FP105),".",LitRev!FP105)</f>
        <v>.</v>
      </c>
      <c r="FQ105" s="25" t="str">
        <f>IF(ISBLANK(LitRev!FQ105),".",LitRev!FQ105)</f>
        <v>.</v>
      </c>
      <c r="FR105" s="25" t="str">
        <f>IF(ISBLANK(LitRev!FR105),".",LitRev!FR105)</f>
        <v>.</v>
      </c>
      <c r="FS105" s="25" t="str">
        <f>IF(ISBLANK(LitRev!FS105),".",LitRev!FS105)</f>
        <v>.</v>
      </c>
      <c r="FT105" s="25" t="str">
        <f>IF(ISBLANK(LitRev!FT105),".",LitRev!FT105)</f>
        <v>.</v>
      </c>
      <c r="FU105" s="25" t="str">
        <f>IF(ISBLANK(LitRev!FU105),".",LitRev!FU105)</f>
        <v>.</v>
      </c>
      <c r="FV105" s="25" t="str">
        <f>IF(ISBLANK(LitRev!FV105),".",LitRev!FV105)</f>
        <v>.</v>
      </c>
      <c r="FW105" s="25" t="str">
        <f>IF(ISBLANK(LitRev!FW105),".",LitRev!FW105)</f>
        <v>.</v>
      </c>
      <c r="FX105" s="25" t="str">
        <f>IF(ISBLANK(LitRev!FX105),".",LitRev!FX105)</f>
        <v>.</v>
      </c>
      <c r="FY105" s="25" t="str">
        <f>IF(ISBLANK(LitRev!FY105),".",LitRev!FY105)</f>
        <v>.</v>
      </c>
      <c r="FZ105" s="25" t="str">
        <f>IF(ISBLANK(LitRev!FZ105),".",LitRev!FZ105)</f>
        <v>.</v>
      </c>
      <c r="GA105" s="25" t="str">
        <f>IF(ISBLANK(LitRev!GA105),".",LitRev!GA105)</f>
        <v>.</v>
      </c>
      <c r="GB105" s="25" t="str">
        <f>IF(ISBLANK(LitRev!GB105),".",LitRev!GB105)</f>
        <v>.</v>
      </c>
      <c r="GC105" s="25" t="str">
        <f>IF(ISBLANK(LitRev!GC105),".",LitRev!GC105)</f>
        <v>.</v>
      </c>
      <c r="GD105" s="25" t="str">
        <f>IF(ISBLANK(LitRev!GD105),".",LitRev!GD105)</f>
        <v>.</v>
      </c>
      <c r="GE105" s="25" t="str">
        <f>IF(ISBLANK(LitRev!GE105),".",LitRev!GE105)</f>
        <v>.</v>
      </c>
      <c r="GF105" s="25" t="str">
        <f>IF(ISBLANK(LitRev!GF105),".",LitRev!GF105)</f>
        <v>.</v>
      </c>
      <c r="GG105" s="25" t="str">
        <f>IF(ISBLANK(LitRev!GG105),".",LitRev!GG105)</f>
        <v>.</v>
      </c>
      <c r="GH105" s="25" t="str">
        <f>IF(ISBLANK(LitRev!GH105),".",LitRev!GH105)</f>
        <v>.</v>
      </c>
      <c r="GI105" s="25" t="str">
        <f>IF(ISBLANK(LitRev!GI105),".",LitRev!GI105)</f>
        <v>.</v>
      </c>
      <c r="GJ105" s="25" t="str">
        <f>IF(ISBLANK(LitRev!GJ105),".",LitRev!GJ105)</f>
        <v>.</v>
      </c>
      <c r="GK105" s="25" t="str">
        <f>IF(ISBLANK(LitRev!GK105),".",LitRev!GK105)</f>
        <v>.</v>
      </c>
      <c r="GL105" s="25" t="str">
        <f>IF(ISBLANK(LitRev!GL105),".",LitRev!GL105)</f>
        <v>.</v>
      </c>
      <c r="GM105" s="25" t="str">
        <f>IF(ISBLANK(LitRev!GM105),".",LitRev!GM105)</f>
        <v>.</v>
      </c>
      <c r="GN105" s="25" t="str">
        <f>IF(ISBLANK(LitRev!GN105),".",LitRev!GN105)</f>
        <v>.</v>
      </c>
      <c r="GO105" s="25" t="str">
        <f>IF(ISBLANK(LitRev!GO105),".",LitRev!GO105)</f>
        <v>.</v>
      </c>
      <c r="GP105" s="25" t="str">
        <f>IF(ISBLANK(LitRev!GP105),".",LitRev!GP105)</f>
        <v>.</v>
      </c>
      <c r="GQ105" s="25" t="str">
        <f>IF(ISBLANK(LitRev!GQ105),".",LitRev!GQ105)</f>
        <v>.</v>
      </c>
      <c r="GR105" s="25" t="str">
        <f>IF(ISBLANK(LitRev!GR105),".",LitRev!GR105)</f>
        <v>.</v>
      </c>
      <c r="GS105" s="25" t="str">
        <f>IF(ISBLANK(LitRev!GS105),".",LitRev!GS105)</f>
        <v>.</v>
      </c>
      <c r="GT105" s="25" t="str">
        <f>IF(ISBLANK(LitRev!GT105),".",LitRev!GT105)</f>
        <v>.</v>
      </c>
      <c r="GU105" s="25" t="str">
        <f>IF(ISBLANK(LitRev!GU105),".",LitRev!GU105)</f>
        <v>.</v>
      </c>
      <c r="GV105" s="25" t="str">
        <f>IF(ISBLANK(LitRev!GV105),".",LitRev!GV105)</f>
        <v>.</v>
      </c>
      <c r="GW105" s="25" t="str">
        <f>IF(ISBLANK(LitRev!GW105),".",LitRev!GW105)</f>
        <v>.</v>
      </c>
      <c r="GX105" s="25" t="str">
        <f>IF(ISBLANK(LitRev!GX105),".",LitRev!GX105)</f>
        <v>.</v>
      </c>
      <c r="GY105" s="25" t="str">
        <f>IF(ISBLANK(LitRev!GY105),".",LitRev!GY105)</f>
        <v>.</v>
      </c>
      <c r="GZ105" s="25" t="str">
        <f>IF(ISBLANK(LitRev!GZ105),".",LitRev!GZ105)</f>
        <v>.</v>
      </c>
      <c r="HA105" s="25" t="str">
        <f>IF(ISBLANK(LitRev!HA105),".",LitRev!HA105)</f>
        <v>.</v>
      </c>
      <c r="HB105" s="25" t="str">
        <f>IF(ISBLANK(LitRev!HB105),".",LitRev!HB105)</f>
        <v>.</v>
      </c>
      <c r="HC105" s="25" t="str">
        <f>IF(ISBLANK(LitRev!HC105),".",LitRev!HC105)</f>
        <v>.</v>
      </c>
      <c r="HD105" s="25" t="str">
        <f>IF(ISBLANK(LitRev!HD105),".",LitRev!HD105)</f>
        <v>.</v>
      </c>
      <c r="HE105" s="25" t="str">
        <f>IF(ISBLANK(LitRev!HE105),".",LitRev!HE105)</f>
        <v>.</v>
      </c>
      <c r="HF105" s="25" t="str">
        <f>IF(ISBLANK(LitRev!HF105),".",LitRev!HF105)</f>
        <v>.</v>
      </c>
      <c r="HG105" s="25" t="str">
        <f>IF(ISBLANK(LitRev!HG105),".",LitRev!HG105)</f>
        <v>.</v>
      </c>
      <c r="HH105" s="25" t="str">
        <f>IF(ISBLANK(LitRev!HH105),".",LitRev!HH105)</f>
        <v>.</v>
      </c>
      <c r="HI105" s="25" t="str">
        <f>IF(ISBLANK(LitRev!HI105),".",LitRev!HI105)</f>
        <v>.</v>
      </c>
      <c r="HJ105" s="25" t="str">
        <f>IF(ISBLANK(LitRev!HJ105),".",LitRev!HJ105)</f>
        <v>.</v>
      </c>
      <c r="HK105" s="25" t="str">
        <f>IF(ISBLANK(LitRev!HK105),".",LitRev!HK105)</f>
        <v>.</v>
      </c>
      <c r="HL105" s="25" t="str">
        <f>IF(ISBLANK(LitRev!HL105),".",LitRev!HL105)</f>
        <v>.</v>
      </c>
      <c r="HM105" s="25" t="str">
        <f>IF(ISBLANK(LitRev!HM105),".",LitRev!HM105)</f>
        <v>.</v>
      </c>
      <c r="HN105" s="25" t="str">
        <f>IF(ISBLANK(LitRev!HN105),".",LitRev!HN105)</f>
        <v>.</v>
      </c>
      <c r="HO105" s="25" t="str">
        <f>IF(ISBLANK(LitRev!HO105),".",LitRev!HO105)</f>
        <v>.</v>
      </c>
      <c r="HP105" s="25" t="str">
        <f>IF(ISBLANK(LitRev!HP105),".",LitRev!HP105)</f>
        <v>.</v>
      </c>
      <c r="HQ105" s="25" t="str">
        <f>IF(ISBLANK(LitRev!HQ105),".",LitRev!HQ105)</f>
        <v>.</v>
      </c>
      <c r="HR105" s="25" t="str">
        <f>IF(ISBLANK(LitRev!HR105),".",LitRev!HR105)</f>
        <v>.</v>
      </c>
      <c r="HS105" s="25" t="str">
        <f>IF(ISBLANK(LitRev!HS105),".",LitRev!HS105)</f>
        <v>.</v>
      </c>
      <c r="HT105" s="25" t="str">
        <f>IF(ISBLANK(LitRev!HT105),".",LitRev!HT105)</f>
        <v>.</v>
      </c>
      <c r="HU105" s="25" t="str">
        <f>IF(ISBLANK(LitRev!HU105),".",LitRev!HU105)</f>
        <v>.</v>
      </c>
      <c r="HV105" s="25" t="str">
        <f>IF(ISBLANK(LitRev!HV105),".",LitRev!HV105)</f>
        <v>.</v>
      </c>
      <c r="HW105" s="25" t="str">
        <f>IF(ISBLANK(LitRev!HW105),".",LitRev!HW105)</f>
        <v>.</v>
      </c>
      <c r="HX105" s="25" t="str">
        <f>IF(ISBLANK(LitRev!HX105),".",LitRev!HX105)</f>
        <v>.</v>
      </c>
      <c r="HY105" s="25" t="str">
        <f>IF(ISBLANK(LitRev!HY105),".",LitRev!HY105)</f>
        <v>.</v>
      </c>
      <c r="HZ105" s="25" t="str">
        <f>IF(ISBLANK(LitRev!HZ105),".",LitRev!HZ105)</f>
        <v>.</v>
      </c>
      <c r="IA105" s="25" t="str">
        <f>IF(ISBLANK(LitRev!IA105),".",LitRev!IA105)</f>
        <v>.</v>
      </c>
      <c r="IB105" s="25" t="str">
        <f>IF(ISBLANK(LitRev!IB105),".",LitRev!IB105)</f>
        <v>.</v>
      </c>
      <c r="IC105" s="25" t="str">
        <f>IF(ISBLANK(LitRev!IC105),".",LitRev!IC105)</f>
        <v>.</v>
      </c>
      <c r="ID105" s="25" t="str">
        <f>IF(ISBLANK(LitRev!ID105),".",LitRev!ID105)</f>
        <v>.</v>
      </c>
      <c r="IE105" s="25" t="str">
        <f>IF(ISBLANK(LitRev!IE105),".",LitRev!IE105)</f>
        <v>.</v>
      </c>
      <c r="IF105" s="25" t="str">
        <f>IF(ISBLANK(LitRev!IF105),".",LitRev!IF105)</f>
        <v>.</v>
      </c>
      <c r="IG105" s="25" t="str">
        <f>IF(ISBLANK(LitRev!IG105),".",LitRev!IG105)</f>
        <v>.</v>
      </c>
      <c r="IH105" s="25" t="str">
        <f>IF(ISBLANK(LitRev!IH105),".",LitRev!IH105)</f>
        <v>.</v>
      </c>
      <c r="II105" s="25" t="str">
        <f>IF(ISBLANK(LitRev!II105),".",LitRev!II105)</f>
        <v>.</v>
      </c>
      <c r="IJ105" s="25" t="str">
        <f>IF(ISBLANK(LitRev!IJ105),".",LitRev!IJ105)</f>
        <v>.</v>
      </c>
      <c r="IK105" s="25" t="str">
        <f>IF(ISBLANK(LitRev!IK105),".",LitRev!IK105)</f>
        <v>.</v>
      </c>
      <c r="IL105" s="25" t="str">
        <f>IF(ISBLANK(LitRev!IL105),".",LitRev!IL105)</f>
        <v>.</v>
      </c>
      <c r="IM105" s="25" t="str">
        <f>IF(ISBLANK(LitRev!IM105),".",LitRev!IM105)</f>
        <v>.</v>
      </c>
      <c r="IN105" s="25" t="str">
        <f>IF(ISBLANK(LitRev!IN105),".",LitRev!IN105)</f>
        <v>.</v>
      </c>
      <c r="IO105" s="25" t="str">
        <f>IF(ISBLANK(LitRev!IO105),".",LitRev!IO105)</f>
        <v>.</v>
      </c>
      <c r="IP105" s="25" t="str">
        <f>IF(ISBLANK(LitRev!IP105),".",LitRev!IP105)</f>
        <v>.</v>
      </c>
      <c r="IQ105" s="25" t="str">
        <f>IF(ISBLANK(LitRev!IQ105),".",LitRev!IQ105)</f>
        <v>.</v>
      </c>
      <c r="IR105" s="25" t="str">
        <f>IF(ISBLANK(LitRev!IR105),".",LitRev!IR105)</f>
        <v>.</v>
      </c>
      <c r="IS105" s="25" t="str">
        <f>IF(ISBLANK(LitRev!IS105),".",LitRev!IS105)</f>
        <v>.</v>
      </c>
      <c r="IT105" s="25" t="str">
        <f>IF(ISBLANK(LitRev!IT105),".",LitRev!IT105)</f>
        <v>.</v>
      </c>
      <c r="IU105" s="25" t="str">
        <f>IF(ISBLANK(LitRev!IU105),".",LitRev!IU105)</f>
        <v>.</v>
      </c>
      <c r="IV105" s="25" t="str">
        <f>IF(ISBLANK(LitRev!IV105),".",LitRev!IV105)</f>
        <v>.</v>
      </c>
      <c r="IW105" s="25" t="str">
        <f>IF(ISBLANK(LitRev!IW105),".",LitRev!IW105)</f>
        <v>.</v>
      </c>
      <c r="IX105" s="25" t="str">
        <f>IF(ISBLANK(LitRev!IX105),".",LitRev!IX105)</f>
        <v>.</v>
      </c>
      <c r="IY105" s="25" t="str">
        <f>IF(ISBLANK(LitRev!IY105),".",LitRev!IY105)</f>
        <v>.</v>
      </c>
      <c r="IZ105" s="25" t="str">
        <f>IF(ISBLANK(LitRev!IZ105),".",LitRev!IZ105)</f>
        <v>.</v>
      </c>
      <c r="JA105" s="25" t="str">
        <f>IF(ISBLANK(LitRev!JA105),".",LitRev!JA105)</f>
        <v>.</v>
      </c>
      <c r="JB105" s="25" t="str">
        <f>IF(ISBLANK(LitRev!JB105),".",LitRev!JB105)</f>
        <v>.</v>
      </c>
      <c r="JC105" s="25" t="str">
        <f>IF(ISBLANK(LitRev!JC105),".",LitRev!JC105)</f>
        <v>.</v>
      </c>
      <c r="JD105" s="25" t="str">
        <f>IF(ISBLANK(LitRev!JD105),".",LitRev!JD105)</f>
        <v>.</v>
      </c>
      <c r="JE105" s="25" t="str">
        <f>IF(ISBLANK(LitRev!JE105),".",LitRev!JE105)</f>
        <v>.</v>
      </c>
      <c r="JF105" s="25" t="str">
        <f>IF(ISBLANK(LitRev!JF105),".",LitRev!JF105)</f>
        <v>.</v>
      </c>
      <c r="JG105" s="25" t="str">
        <f>IF(ISBLANK(LitRev!JG105),".",LitRev!JG105)</f>
        <v>.</v>
      </c>
      <c r="JH105" s="25" t="str">
        <f>IF(ISBLANK(LitRev!JH105),".",LitRev!JH105)</f>
        <v>.</v>
      </c>
      <c r="JI105" s="25" t="str">
        <f>IF(ISBLANK(LitRev!JI105),".",LitRev!JI105)</f>
        <v>.</v>
      </c>
      <c r="JJ105" s="25" t="str">
        <f>IF(ISBLANK(LitRev!JJ105),".",LitRev!JJ105)</f>
        <v>.</v>
      </c>
      <c r="JK105" s="25" t="str">
        <f>IF(ISBLANK(LitRev!JK105),".",LitRev!JK105)</f>
        <v>.</v>
      </c>
      <c r="JL105" s="25" t="str">
        <f>IF(ISBLANK(LitRev!JL105),".",LitRev!JL105)</f>
        <v>.</v>
      </c>
      <c r="JM105" s="25" t="str">
        <f>IF(ISBLANK(LitRev!JM105),".",LitRev!JM105)</f>
        <v>.</v>
      </c>
      <c r="JN105" s="25" t="str">
        <f>IF(ISBLANK(LitRev!JN105),".",LitRev!JN105)</f>
        <v>.</v>
      </c>
      <c r="JO105" s="25" t="str">
        <f>IF(ISBLANK(LitRev!JO105),".",LitRev!JO105)</f>
        <v>.</v>
      </c>
      <c r="JP105" s="25" t="str">
        <f>IF(ISBLANK(LitRev!JP105),".",LitRev!JP105)</f>
        <v>.</v>
      </c>
      <c r="JQ105" s="25" t="str">
        <f>IF(ISBLANK(LitRev!JQ105),".",LitRev!JQ105)</f>
        <v>.</v>
      </c>
      <c r="JR105" s="25" t="str">
        <f>IF(ISBLANK(LitRev!JR105),".",LitRev!JR105)</f>
        <v>.</v>
      </c>
      <c r="JS105" s="25" t="str">
        <f>IF(ISBLANK(LitRev!JS105),".",LitRev!JS105)</f>
        <v>.</v>
      </c>
      <c r="JT105" s="25" t="str">
        <f>IF(ISBLANK(LitRev!JT105),".",LitRev!JT105)</f>
        <v>.</v>
      </c>
      <c r="JU105" s="25" t="str">
        <f>IF(ISBLANK(LitRev!JU105),".",LitRev!JU105)</f>
        <v>.</v>
      </c>
      <c r="JV105" s="25" t="str">
        <f>IF(ISBLANK(LitRev!JV105),".",LitRev!JV105)</f>
        <v>.</v>
      </c>
      <c r="JW105" s="25" t="str">
        <f>IF(ISBLANK(LitRev!JW105),".",LitRev!JW105)</f>
        <v>.</v>
      </c>
      <c r="JX105" s="25" t="str">
        <f>IF(ISBLANK(LitRev!JX105),".",LitRev!JX105)</f>
        <v>.</v>
      </c>
      <c r="JY105" s="25" t="str">
        <f>IF(ISBLANK(LitRev!JY105),".",LitRev!JY105)</f>
        <v>.</v>
      </c>
      <c r="JZ105" s="25" t="str">
        <f>IF(ISBLANK(LitRev!JZ105),".",LitRev!JZ105)</f>
        <v>.</v>
      </c>
      <c r="KA105" s="25" t="str">
        <f>IF(ISBLANK(LitRev!KA105),".",LitRev!KA105)</f>
        <v>.</v>
      </c>
      <c r="KB105" s="25" t="str">
        <f>IF(ISBLANK(LitRev!KB105),".",LitRev!KB105)</f>
        <v>.</v>
      </c>
      <c r="KC105" s="25" t="str">
        <f>IF(ISBLANK(LitRev!KC105),".",LitRev!KC105)</f>
        <v>.</v>
      </c>
      <c r="KD105" s="25" t="str">
        <f>IF(ISBLANK(LitRev!KD105),".",LitRev!KD105)</f>
        <v>.</v>
      </c>
      <c r="KE105" s="25" t="str">
        <f>IF(ISBLANK(LitRev!KE105),".",LitRev!KE105)</f>
        <v>.</v>
      </c>
      <c r="KF105" s="25" t="str">
        <f>IF(ISBLANK(LitRev!KF105),".",LitRev!KF105)</f>
        <v>.</v>
      </c>
      <c r="KG105" s="25" t="str">
        <f>IF(ISBLANK(LitRev!KG105),".",LitRev!KG105)</f>
        <v>.</v>
      </c>
      <c r="KH105" s="25" t="str">
        <f>IF(ISBLANK(LitRev!KH105),".",LitRev!KH105)</f>
        <v>.</v>
      </c>
      <c r="KI105" s="25" t="str">
        <f>IF(ISBLANK(LitRev!KI105),".",LitRev!KI105)</f>
        <v>.</v>
      </c>
      <c r="KJ105" s="25" t="str">
        <f>IF(ISBLANK(LitRev!KJ105),".",LitRev!KJ105)</f>
        <v>.</v>
      </c>
      <c r="KK105" s="25" t="str">
        <f>IF(ISBLANK(LitRev!KK105),".",LitRev!KK105)</f>
        <v>.</v>
      </c>
      <c r="KL105" s="25" t="str">
        <f>IF(ISBLANK(LitRev!KL105),".",LitRev!KL105)</f>
        <v>.</v>
      </c>
      <c r="KM105" s="25" t="str">
        <f>IF(ISBLANK(LitRev!KM105),".",LitRev!KM105)</f>
        <v>.</v>
      </c>
      <c r="KN105" s="25" t="str">
        <f>IF(ISBLANK(LitRev!KN105),".",LitRev!KN105)</f>
        <v>.</v>
      </c>
      <c r="KO105" s="25" t="str">
        <f>IF(ISBLANK(LitRev!KO105),".",LitRev!KO105)</f>
        <v>.</v>
      </c>
      <c r="KP105" s="25" t="str">
        <f>IF(ISBLANK(LitRev!KP105),".",LitRev!KP105)</f>
        <v>.</v>
      </c>
      <c r="KQ105" s="25" t="str">
        <f>IF(ISBLANK(LitRev!KQ105),".",LitRev!KQ105)</f>
        <v>.</v>
      </c>
      <c r="KR105" s="25" t="str">
        <f>IF(ISBLANK(LitRev!KR105),".",LitRev!KR105)</f>
        <v>.</v>
      </c>
      <c r="KS105" s="25" t="str">
        <f>IF(ISBLANK(LitRev!KS105),".",LitRev!KS105)</f>
        <v>.</v>
      </c>
      <c r="KT105" s="25" t="str">
        <f>IF(ISBLANK(LitRev!KT105),".",LitRev!KT105)</f>
        <v>.</v>
      </c>
      <c r="KU105" s="25" t="str">
        <f>IF(ISBLANK(LitRev!KU105),".",LitRev!KU105)</f>
        <v>.</v>
      </c>
      <c r="KV105" s="25" t="str">
        <f>IF(ISBLANK(LitRev!KV105),".",LitRev!KV105)</f>
        <v>.</v>
      </c>
      <c r="KW105" s="25" t="str">
        <f>IF(ISBLANK(LitRev!KW105),".",LitRev!KW105)</f>
        <v>.</v>
      </c>
      <c r="KX105" s="25" t="str">
        <f>IF(ISBLANK(LitRev!KX105),".",LitRev!KX105)</f>
        <v>.</v>
      </c>
      <c r="KY105" s="25" t="str">
        <f>IF(ISBLANK(LitRev!KY105),".",LitRev!KY105)</f>
        <v>.</v>
      </c>
      <c r="KZ105" s="25" t="str">
        <f>IF(ISBLANK(LitRev!KZ105),".",LitRev!KZ105)</f>
        <v>.</v>
      </c>
      <c r="LA105" s="25" t="str">
        <f>IF(ISBLANK(LitRev!LA105),".",LitRev!LA105)</f>
        <v>.</v>
      </c>
      <c r="LB105" s="25" t="str">
        <f>IF(ISBLANK(LitRev!LB105),".",LitRev!LB105)</f>
        <v>.</v>
      </c>
      <c r="LC105" s="25" t="str">
        <f>IF(ISBLANK(LitRev!LC105),".",LitRev!LC105)</f>
        <v>.</v>
      </c>
      <c r="LD105" s="25" t="str">
        <f>IF(ISBLANK(LitRev!LD105),".",LitRev!LD105)</f>
        <v>.</v>
      </c>
      <c r="LE105" s="25" t="str">
        <f>IF(ISBLANK(LitRev!LE105),".",LitRev!LE105)</f>
        <v>.</v>
      </c>
      <c r="LF105" s="25" t="str">
        <f>IF(ISBLANK(LitRev!LF105),".",LitRev!LF105)</f>
        <v>.</v>
      </c>
      <c r="LG105" s="25" t="str">
        <f>IF(ISBLANK(LitRev!LG105),".",LitRev!LG105)</f>
        <v>.</v>
      </c>
      <c r="LH105" s="25" t="str">
        <f>IF(ISBLANK(LitRev!LH105),".",LitRev!LH105)</f>
        <v>.</v>
      </c>
      <c r="LI105" s="25" t="str">
        <f>IF(ISBLANK(LitRev!LI105),".",LitRev!LI105)</f>
        <v>.</v>
      </c>
      <c r="LJ105" s="25" t="str">
        <f>IF(ISBLANK(LitRev!LJ105),".",LitRev!LJ105)</f>
        <v>.</v>
      </c>
      <c r="LK105" s="25" t="str">
        <f>IF(ISBLANK(LitRev!LK105),".",LitRev!LK105)</f>
        <v>.</v>
      </c>
      <c r="LL105" s="25" t="str">
        <f>IF(ISBLANK(LitRev!LL105),".",LitRev!LL105)</f>
        <v>.</v>
      </c>
      <c r="LM105" s="25" t="str">
        <f>IF(ISBLANK(LitRev!LM105),".",LitRev!LM105)</f>
        <v>.</v>
      </c>
      <c r="LN105" s="25" t="str">
        <f>IF(ISBLANK(LitRev!LN105),".",LitRev!LN105)</f>
        <v>.</v>
      </c>
      <c r="LO105" s="25" t="str">
        <f>IF(ISBLANK(LitRev!LO105),".",LitRev!LO105)</f>
        <v>.</v>
      </c>
      <c r="LP105" s="25" t="str">
        <f>IF(ISBLANK(LitRev!LP105),".",LitRev!LP105)</f>
        <v>.</v>
      </c>
      <c r="LQ105" s="25" t="str">
        <f>IF(ISBLANK(LitRev!LQ105),".",LitRev!LQ105)</f>
        <v>.</v>
      </c>
      <c r="LR105" s="25" t="str">
        <f>IF(ISBLANK(LitRev!LR105),".",LitRev!LR105)</f>
        <v>.</v>
      </c>
      <c r="LS105" s="25" t="str">
        <f>IF(ISBLANK(LitRev!LS105),".",LitRev!LS105)</f>
        <v>.</v>
      </c>
      <c r="LT105" s="25" t="str">
        <f>IF(ISBLANK(LitRev!LT105),".",LitRev!LT105)</f>
        <v>.</v>
      </c>
      <c r="LU105" s="25" t="str">
        <f>IF(ISBLANK(LitRev!LU105),".",LitRev!LU105)</f>
        <v>.</v>
      </c>
      <c r="LV105" s="25" t="str">
        <f>IF(ISBLANK(LitRev!LV105),".",LitRev!LV105)</f>
        <v>.</v>
      </c>
      <c r="LW105" s="25" t="str">
        <f>IF(ISBLANK(LitRev!LW105),".",LitRev!LW105)</f>
        <v>.</v>
      </c>
      <c r="LX105" s="25" t="str">
        <f>IF(ISBLANK(LitRev!LX105),".",LitRev!LX105)</f>
        <v>.</v>
      </c>
      <c r="LY105" s="25" t="str">
        <f>IF(ISBLANK(LitRev!LY105),".",LitRev!LY105)</f>
        <v>.</v>
      </c>
      <c r="LZ105" s="25" t="str">
        <f>IF(ISBLANK(LitRev!LZ105),".",LitRev!LZ105)</f>
        <v>.</v>
      </c>
      <c r="MA105" s="25" t="str">
        <f>IF(ISBLANK(LitRev!MA105),".",LitRev!MA105)</f>
        <v>.</v>
      </c>
      <c r="MB105" s="25" t="str">
        <f>IF(ISBLANK(LitRev!MB105),".",LitRev!MB105)</f>
        <v>.</v>
      </c>
      <c r="MC105" s="25" t="str">
        <f>IF(ISBLANK(LitRev!MC105),".",LitRev!MC105)</f>
        <v>.</v>
      </c>
      <c r="MD105" s="25" t="str">
        <f>IF(ISBLANK(LitRev!MD105),".",LitRev!MD105)</f>
        <v>.</v>
      </c>
      <c r="ME105" s="25" t="str">
        <f>IF(ISBLANK(LitRev!ME105),".",LitRev!ME105)</f>
        <v>.</v>
      </c>
      <c r="MF105" s="25" t="str">
        <f>IF(ISBLANK(LitRev!MF105),".",LitRev!MF105)</f>
        <v>.</v>
      </c>
      <c r="MG105" s="25" t="str">
        <f>IF(ISBLANK(LitRev!MG105),".",LitRev!MG105)</f>
        <v>.</v>
      </c>
      <c r="MH105" s="25" t="str">
        <f>IF(ISBLANK(LitRev!MH105),".",LitRev!MH105)</f>
        <v>.</v>
      </c>
      <c r="MI105" s="25" t="str">
        <f>IF(ISBLANK(LitRev!MI105),".",LitRev!MI105)</f>
        <v>.</v>
      </c>
      <c r="MJ105" s="25" t="str">
        <f>IF(ISBLANK(LitRev!MJ105),".",LitRev!MJ105)</f>
        <v>.</v>
      </c>
      <c r="MK105" s="25" t="str">
        <f>IF(ISBLANK(LitRev!MK105),".",LitRev!MK105)</f>
        <v>.</v>
      </c>
      <c r="ML105" s="25" t="str">
        <f>IF(ISBLANK(LitRev!ML105),".",LitRev!ML105)</f>
        <v>.</v>
      </c>
      <c r="MM105" s="25" t="str">
        <f>IF(ISBLANK(LitRev!MM105),".",LitRev!MM105)</f>
        <v>.</v>
      </c>
      <c r="MN105" s="25" t="str">
        <f>IF(ISBLANK(LitRev!MN105),".",LitRev!MN105)</f>
        <v>.</v>
      </c>
      <c r="MO105" s="25" t="str">
        <f>IF(ISBLANK(LitRev!MO105),".",LitRev!MO105)</f>
        <v>.</v>
      </c>
      <c r="MP105" s="25" t="str">
        <f>IF(ISBLANK(LitRev!MP105),".",LitRev!MP105)</f>
        <v>.</v>
      </c>
      <c r="MQ105" s="25" t="str">
        <f>IF(ISBLANK(LitRev!MQ105),".",LitRev!MQ105)</f>
        <v>.</v>
      </c>
      <c r="MR105" s="25" t="str">
        <f>IF(ISBLANK(LitRev!MR105),".",LitRev!MR105)</f>
        <v>.</v>
      </c>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5"/>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5"/>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5"/>
      <c r="RK105" s="25"/>
      <c r="RL105" s="25"/>
      <c r="RM105" s="25"/>
      <c r="RN105" s="25"/>
      <c r="RO105" s="25"/>
    </row>
    <row r="106" spans="1:483" x14ac:dyDescent="0.25">
      <c r="A106" s="62" t="s">
        <v>1109</v>
      </c>
      <c r="B106" t="s">
        <v>1951</v>
      </c>
      <c r="C106" s="25">
        <f>IF(ISBLANK(LitRev!C106),".",LitRev!C106)</f>
        <v>7.1000000000000005</v>
      </c>
      <c r="D106" s="25">
        <f>IF(ISBLANK(LitRev!D106),".",LitRev!D106)</f>
        <v>8.2999999999999989</v>
      </c>
      <c r="E106" s="25" t="str">
        <f>IF(ISBLANK(LitRev!E106),".",LitRev!E106)</f>
        <v>.</v>
      </c>
      <c r="F106" s="25" t="str">
        <f>IF(ISBLANK(LitRev!F106),".",LitRev!F106)</f>
        <v>.</v>
      </c>
      <c r="G106" s="25" t="str">
        <f>IF(ISBLANK(LitRev!G106),".",LitRev!G106)</f>
        <v>.</v>
      </c>
      <c r="H106" s="25" t="str">
        <f>IF(ISBLANK(LitRev!H106),".",LitRev!H106)</f>
        <v>.</v>
      </c>
      <c r="I106" s="25" t="str">
        <f>IF(ISBLANK(LitRev!I106),".",LitRev!I106)</f>
        <v>.</v>
      </c>
      <c r="J106" s="25" t="str">
        <f>IF(ISBLANK(LitRev!J106),".",LitRev!J106)</f>
        <v>.</v>
      </c>
      <c r="K106" s="25" t="str">
        <f>IF(ISBLANK(LitRev!K106),".",LitRev!K106)</f>
        <v>.</v>
      </c>
      <c r="L106" s="25" t="str">
        <f>IF(ISBLANK(LitRev!L106),".",LitRev!L106)</f>
        <v>.</v>
      </c>
      <c r="M106" s="25" t="str">
        <f>IF(ISBLANK(LitRev!M106),".",LitRev!M106)</f>
        <v>.</v>
      </c>
      <c r="N106" s="25" t="str">
        <f>IF(ISBLANK(LitRev!N106),".",LitRev!N106)</f>
        <v>.</v>
      </c>
      <c r="O106" s="25" t="str">
        <f>IF(ISBLANK(LitRev!O106),".",LitRev!O106)</f>
        <v>.</v>
      </c>
      <c r="P106" s="25" t="str">
        <f>IF(ISBLANK(LitRev!P106),".",LitRev!P106)</f>
        <v>.</v>
      </c>
      <c r="Q106" s="25" t="str">
        <f>IF(ISBLANK(LitRev!Q106),".",LitRev!Q106)</f>
        <v>.</v>
      </c>
      <c r="R106" s="25" t="str">
        <f>IF(ISBLANK(LitRev!R106),".",LitRev!R106)</f>
        <v>.</v>
      </c>
      <c r="S106" s="25" t="str">
        <f>IF(ISBLANK(LitRev!S106),".",LitRev!S106)</f>
        <v>.</v>
      </c>
      <c r="T106" s="25" t="str">
        <f>IF(ISBLANK(LitRev!T106),".",LitRev!T106)</f>
        <v>.</v>
      </c>
      <c r="U106" s="25" t="str">
        <f>IF(ISBLANK(LitRev!U106),".",LitRev!U106)</f>
        <v>.</v>
      </c>
      <c r="V106" s="25" t="str">
        <f>IF(ISBLANK(LitRev!V106),".",LitRev!V106)</f>
        <v>.</v>
      </c>
      <c r="W106" s="25" t="str">
        <f>IF(ISBLANK(LitRev!W106),".",LitRev!W106)</f>
        <v>.</v>
      </c>
      <c r="X106" s="25" t="str">
        <f>IF(ISBLANK(LitRev!X106),".",LitRev!X106)</f>
        <v>.</v>
      </c>
      <c r="Y106" s="25" t="str">
        <f>IF(ISBLANK(LitRev!Y106),".",LitRev!Y106)</f>
        <v>.</v>
      </c>
      <c r="Z106" s="25" t="str">
        <f>IF(ISBLANK(LitRev!Z106),".",LitRev!Z106)</f>
        <v>.</v>
      </c>
      <c r="AA106" s="25" t="str">
        <f>IF(ISBLANK(LitRev!AA106),".",LitRev!AA106)</f>
        <v>.</v>
      </c>
      <c r="AB106" s="25" t="str">
        <f>IF(ISBLANK(LitRev!AB106),".",LitRev!AB106)</f>
        <v>.</v>
      </c>
      <c r="AC106" s="25" t="str">
        <f>IF(ISBLANK(LitRev!AC106),".",LitRev!AC106)</f>
        <v>.</v>
      </c>
      <c r="AD106" s="25" t="str">
        <f>IF(ISBLANK(LitRev!AD106),".",LitRev!AD106)</f>
        <v>.</v>
      </c>
      <c r="AE106" s="25" t="str">
        <f>IF(ISBLANK(LitRev!AE106),".",LitRev!AE106)</f>
        <v>.</v>
      </c>
      <c r="AF106" s="25" t="str">
        <f>IF(ISBLANK(LitRev!AF106),".",LitRev!AF106)</f>
        <v>.</v>
      </c>
      <c r="AG106" s="25" t="str">
        <f>IF(ISBLANK(LitRev!AG106),".",LitRev!AG106)</f>
        <v>.</v>
      </c>
      <c r="AH106" s="25" t="str">
        <f>IF(ISBLANK(LitRev!AH106),".",LitRev!AH106)</f>
        <v>.</v>
      </c>
      <c r="AI106" s="25" t="str">
        <f>IF(ISBLANK(LitRev!AI106),".",LitRev!AI106)</f>
        <v>.</v>
      </c>
      <c r="AJ106" s="25">
        <f>IF(ISBLANK(LitRev!AJ106),".",LitRev!AJ106)</f>
        <v>3.5999999999999943</v>
      </c>
      <c r="AK106" s="25" t="str">
        <f>IF(ISBLANK(LitRev!AK106),".",LitRev!AK106)</f>
        <v>.</v>
      </c>
      <c r="AL106" s="25" t="str">
        <f>IF(ISBLANK(LitRev!AL106),".",LitRev!AL106)</f>
        <v>.</v>
      </c>
      <c r="AM106" s="25" t="str">
        <f>IF(ISBLANK(LitRev!AM106),".",LitRev!AM106)</f>
        <v>.</v>
      </c>
      <c r="AN106" s="25" t="str">
        <f>IF(ISBLANK(LitRev!AN106),".",LitRev!AN106)</f>
        <v>.</v>
      </c>
      <c r="AO106" s="25" t="str">
        <f>IF(ISBLANK(LitRev!AO106),".",LitRev!AO106)</f>
        <v>.</v>
      </c>
      <c r="AP106" s="25">
        <f>IF(ISBLANK(LitRev!AP106),".",LitRev!AP106)</f>
        <v>4.9420000000000002</v>
      </c>
      <c r="AQ106" s="25">
        <f>IF(ISBLANK(LitRev!AQ106),".",LitRev!AQ106)</f>
        <v>4.9420000000000002</v>
      </c>
      <c r="AR106" s="25" t="str">
        <f>IF(ISBLANK(LitRev!AR106),".",LitRev!AR106)</f>
        <v>.</v>
      </c>
      <c r="AS106" s="25" t="str">
        <f>IF(ISBLANK(LitRev!AS106),".",LitRev!AS106)</f>
        <v>.</v>
      </c>
      <c r="AT106" s="25" t="str">
        <f>IF(ISBLANK(LitRev!AT106),".",LitRev!AT106)</f>
        <v>.</v>
      </c>
      <c r="AU106" s="25" t="str">
        <f>IF(ISBLANK(LitRev!AU106),".",LitRev!AU106)</f>
        <v>.</v>
      </c>
      <c r="AV106" s="25" t="str">
        <f>IF(ISBLANK(LitRev!AV106),".",LitRev!AV106)</f>
        <v>.</v>
      </c>
      <c r="AW106" s="25" t="str">
        <f>IF(ISBLANK(LitRev!AW106),".",LitRev!AW106)</f>
        <v>.</v>
      </c>
      <c r="AX106" s="25" t="str">
        <f>IF(ISBLANK(LitRev!AX106),".",LitRev!AX106)</f>
        <v>.</v>
      </c>
      <c r="AY106" s="25" t="str">
        <f>IF(ISBLANK(LitRev!AY106),".",LitRev!AY106)</f>
        <v>.</v>
      </c>
      <c r="AZ106" s="25" t="str">
        <f>IF(ISBLANK(LitRev!AZ106),".",LitRev!AZ106)</f>
        <v>.</v>
      </c>
      <c r="BA106" s="25">
        <f>IF(ISBLANK(LitRev!BA106),".",LitRev!BA106)</f>
        <v>18.300000000000004</v>
      </c>
      <c r="BB106" s="25">
        <f>IF(ISBLANK(LitRev!BB106),".",LitRev!BB106)</f>
        <v>11.465439999999994</v>
      </c>
      <c r="BC106" s="25">
        <f>IF(ISBLANK(LitRev!BC106),".",LitRev!BC106)</f>
        <v>11.613700000000001</v>
      </c>
      <c r="BD106" s="25" t="str">
        <f>IF(ISBLANK(LitRev!BD106),".",LitRev!BD106)</f>
        <v>.</v>
      </c>
      <c r="BE106" s="25" t="str">
        <f>IF(ISBLANK(LitRev!BE106),".",LitRev!BE106)</f>
        <v>.</v>
      </c>
      <c r="BF106" s="25" t="str">
        <f>IF(ISBLANK(LitRev!BF106),".",LitRev!BF106)</f>
        <v>.</v>
      </c>
      <c r="BG106" s="25" t="str">
        <f>IF(ISBLANK(LitRev!BG106),".",LitRev!BG106)</f>
        <v>.</v>
      </c>
      <c r="BH106" s="25" t="str">
        <f>IF(ISBLANK(LitRev!BH106),".",LitRev!BH106)</f>
        <v>.</v>
      </c>
      <c r="BI106" s="25" t="str">
        <f>IF(ISBLANK(LitRev!BI106),".",LitRev!BI106)</f>
        <v>.</v>
      </c>
      <c r="BJ106" s="25" t="str">
        <f>IF(ISBLANK(LitRev!BJ106),".",LitRev!BJ106)</f>
        <v>.</v>
      </c>
      <c r="BK106" s="25" t="str">
        <f>IF(ISBLANK(LitRev!BK106),".",LitRev!BK106)</f>
        <v>.</v>
      </c>
      <c r="BL106" s="25" t="str">
        <f>IF(ISBLANK(LitRev!BL106),".",LitRev!BL106)</f>
        <v>.</v>
      </c>
      <c r="BM106" s="25" t="str">
        <f>IF(ISBLANK(LitRev!BM106),".",LitRev!BM106)</f>
        <v>.</v>
      </c>
      <c r="BN106" s="25" t="str">
        <f>IF(ISBLANK(LitRev!BN106),".",LitRev!BN106)</f>
        <v>.</v>
      </c>
      <c r="BO106" s="25" t="str">
        <f>IF(ISBLANK(LitRev!BO106),".",LitRev!BO106)</f>
        <v>.</v>
      </c>
      <c r="BP106" s="25" t="str">
        <f>IF(ISBLANK(LitRev!BP106),".",LitRev!BP106)</f>
        <v>.</v>
      </c>
      <c r="BQ106" s="25" t="str">
        <f>IF(ISBLANK(LitRev!BQ106),".",LitRev!BQ106)</f>
        <v>.</v>
      </c>
      <c r="BR106" s="25" t="str">
        <f>IF(ISBLANK(LitRev!BR106),".",LitRev!BR106)</f>
        <v>.</v>
      </c>
      <c r="BS106" s="25" t="str">
        <f>IF(ISBLANK(LitRev!BS106),".",LitRev!BS106)</f>
        <v>.</v>
      </c>
      <c r="BT106" s="25" t="str">
        <f>IF(ISBLANK(LitRev!BT106),".",LitRev!BT106)</f>
        <v>.</v>
      </c>
      <c r="BU106" s="25" t="str">
        <f>IF(ISBLANK(LitRev!BU106),".",LitRev!BU106)</f>
        <v>.</v>
      </c>
      <c r="BV106" s="25" t="str">
        <f>IF(ISBLANK(LitRev!BV106),".",LitRev!BV106)</f>
        <v>.</v>
      </c>
      <c r="BW106" s="25" t="str">
        <f>IF(ISBLANK(LitRev!BW106),".",LitRev!BW106)</f>
        <v>.</v>
      </c>
      <c r="BX106" s="25" t="str">
        <f>IF(ISBLANK(LitRev!BX106),".",LitRev!BX106)</f>
        <v>.</v>
      </c>
      <c r="BY106" s="25" t="str">
        <f>IF(ISBLANK(LitRev!BY106),".",LitRev!BY106)</f>
        <v>.</v>
      </c>
      <c r="BZ106" s="25" t="str">
        <f>IF(ISBLANK(LitRev!BZ106),".",LitRev!BZ106)</f>
        <v>.</v>
      </c>
      <c r="CA106" s="25" t="str">
        <f>IF(ISBLANK(LitRev!CA106),".",LitRev!CA106)</f>
        <v>.</v>
      </c>
      <c r="CB106" s="25" t="str">
        <f>IF(ISBLANK(LitRev!CB106),".",LitRev!CB106)</f>
        <v>.</v>
      </c>
      <c r="CC106" s="25" t="str">
        <f>IF(ISBLANK(LitRev!CC106),".",LitRev!CC106)</f>
        <v>.</v>
      </c>
      <c r="CD106" s="25" t="str">
        <f>IF(ISBLANK(LitRev!CD106),".",LitRev!CD106)</f>
        <v>.</v>
      </c>
      <c r="CE106" s="25" t="str">
        <f>IF(ISBLANK(LitRev!CE106),".",LitRev!CE106)</f>
        <v>.</v>
      </c>
      <c r="CF106" s="25" t="str">
        <f>IF(ISBLANK(LitRev!CF106),".",LitRev!CF106)</f>
        <v>.</v>
      </c>
      <c r="CG106" s="25">
        <f>IF(ISBLANK(LitRev!CG106),".",LitRev!CG106)</f>
        <v>17.468856599999999</v>
      </c>
      <c r="CH106" s="25">
        <f>IF(ISBLANK(LitRev!CH106),".",LitRev!CH106)</f>
        <v>16.296641999999999</v>
      </c>
      <c r="CI106" s="25">
        <f>IF(ISBLANK(LitRev!CI106),".",LitRev!CI106)</f>
        <v>9.8732871999999983</v>
      </c>
      <c r="CJ106" s="25" t="str">
        <f>IF(ISBLANK(LitRev!CJ106),".",LitRev!CJ106)</f>
        <v>.</v>
      </c>
      <c r="CK106" s="25" t="str">
        <f>IF(ISBLANK(LitRev!CK106),".",LitRev!CK106)</f>
        <v>.</v>
      </c>
      <c r="CL106" s="25" t="str">
        <f>IF(ISBLANK(LitRev!CL106),".",LitRev!CL106)</f>
        <v>.</v>
      </c>
      <c r="CM106" s="25" t="str">
        <f>IF(ISBLANK(LitRev!CM106),".",LitRev!CM106)</f>
        <v>.</v>
      </c>
      <c r="CN106" s="25" t="str">
        <f>IF(ISBLANK(LitRev!CN106),".",LitRev!CN106)</f>
        <v>.</v>
      </c>
      <c r="CO106" s="25" t="str">
        <f>IF(ISBLANK(LitRev!CO106),".",LitRev!CO106)</f>
        <v>.</v>
      </c>
      <c r="CP106" s="25" t="str">
        <f>IF(ISBLANK(LitRev!CP106),".",LitRev!CP106)</f>
        <v>.</v>
      </c>
      <c r="CQ106" s="25" t="str">
        <f>IF(ISBLANK(LitRev!CQ106),".",LitRev!CQ106)</f>
        <v>.</v>
      </c>
      <c r="CR106" s="25" t="str">
        <f>IF(ISBLANK(LitRev!CR106),".",LitRev!CR106)</f>
        <v>.</v>
      </c>
      <c r="CS106" s="25" t="str">
        <f>IF(ISBLANK(LitRev!CS106),".",LitRev!CS106)</f>
        <v>.</v>
      </c>
      <c r="CT106" s="25" t="str">
        <f>IF(ISBLANK(LitRev!CT106),".",LitRev!CT106)</f>
        <v>.</v>
      </c>
      <c r="CU106" s="25" t="str">
        <f>IF(ISBLANK(LitRev!CU106),".",LitRev!CU106)</f>
        <v>.</v>
      </c>
      <c r="CV106" s="25" t="str">
        <f>IF(ISBLANK(LitRev!CV106),".",LitRev!CV106)</f>
        <v>.</v>
      </c>
      <c r="CW106" s="25" t="str">
        <f>IF(ISBLANK(LitRev!CW106),".",LitRev!CW106)</f>
        <v>.</v>
      </c>
      <c r="CX106" s="25" t="str">
        <f>IF(ISBLANK(LitRev!CX106),".",LitRev!CX106)</f>
        <v>.</v>
      </c>
      <c r="CY106" s="25" t="str">
        <f>IF(ISBLANK(LitRev!CY106),".",LitRev!CY106)</f>
        <v>.</v>
      </c>
      <c r="CZ106" s="25" t="str">
        <f>IF(ISBLANK(LitRev!CZ106),".",LitRev!CZ106)</f>
        <v>.</v>
      </c>
      <c r="DA106" s="25" t="str">
        <f>IF(ISBLANK(LitRev!DA106),".",LitRev!DA106)</f>
        <v>.</v>
      </c>
      <c r="DB106" s="25" t="str">
        <f>IF(ISBLANK(LitRev!DB106),".",LitRev!DB106)</f>
        <v>.</v>
      </c>
      <c r="DC106" s="25" t="str">
        <f>IF(ISBLANK(LitRev!DC106),".",LitRev!DC106)</f>
        <v>.</v>
      </c>
      <c r="DD106" s="25" t="str">
        <f>IF(ISBLANK(LitRev!DD106),".",LitRev!DD106)</f>
        <v>.</v>
      </c>
      <c r="DE106" s="25" t="str">
        <f>IF(ISBLANK(LitRev!DE106),".",LitRev!DE106)</f>
        <v>.</v>
      </c>
      <c r="DF106" s="25" t="str">
        <f>IF(ISBLANK(LitRev!DF106),".",LitRev!DF106)</f>
        <v>.</v>
      </c>
      <c r="DG106" s="25" t="str">
        <f>IF(ISBLANK(LitRev!DG106),".",LitRev!DG106)</f>
        <v>.</v>
      </c>
      <c r="DH106" s="25" t="str">
        <f>IF(ISBLANK(LitRev!DH106),".",LitRev!DH106)</f>
        <v>.</v>
      </c>
      <c r="DI106" s="25" t="str">
        <f>IF(ISBLANK(LitRev!DI106),".",LitRev!DI106)</f>
        <v>.</v>
      </c>
      <c r="DJ106" s="25" t="str">
        <f>IF(ISBLANK(LitRev!DJ106),".",LitRev!DJ106)</f>
        <v>.</v>
      </c>
      <c r="DK106" s="25">
        <f>IF(ISBLANK(LitRev!DK106),".",LitRev!DK106)</f>
        <v>-12.6021</v>
      </c>
      <c r="DL106" s="25">
        <f>IF(ISBLANK(LitRev!DL106),".",LitRev!DL106)</f>
        <v>11.3666</v>
      </c>
      <c r="DM106" s="25">
        <f>IF(ISBLANK(LitRev!DM106),".",LitRev!DM106)</f>
        <v>7.9072000000000005</v>
      </c>
      <c r="DN106" s="25" t="str">
        <f>IF(ISBLANK(LitRev!DN106),".",LitRev!DN106)</f>
        <v>.</v>
      </c>
      <c r="DO106" s="25" t="str">
        <f>IF(ISBLANK(LitRev!DO106),".",LitRev!DO106)</f>
        <v>.</v>
      </c>
      <c r="DP106" s="25">
        <f>IF(ISBLANK(LitRev!DP106),".",LitRev!DP106)</f>
        <v>-12.6021</v>
      </c>
      <c r="DQ106" s="25">
        <f>IF(ISBLANK(LitRev!DQ106),".",LitRev!DQ106)</f>
        <v>11.3666</v>
      </c>
      <c r="DR106" s="25">
        <f>IF(ISBLANK(LitRev!DR106),".",LitRev!DR106)</f>
        <v>7.9072000000000005</v>
      </c>
      <c r="DS106" s="25">
        <f>IF(ISBLANK(LitRev!DS106),".",LitRev!DS106)</f>
        <v>0.84013999999999089</v>
      </c>
      <c r="DT106" s="25">
        <f>IF(ISBLANK(LitRev!DT106),".",LitRev!DT106)</f>
        <v>-1.5859999999999999</v>
      </c>
      <c r="DU106" s="25">
        <f>IF(ISBLANK(LitRev!DU106),".",LitRev!DU106)</f>
        <v>-2.5659999999999998</v>
      </c>
      <c r="DV106" s="25" t="str">
        <f>IF(ISBLANK(LitRev!DV106),".",LitRev!DV106)</f>
        <v>.</v>
      </c>
      <c r="DW106" s="25" t="str">
        <f>IF(ISBLANK(LitRev!DW106),".",LitRev!DW106)</f>
        <v>.</v>
      </c>
      <c r="DX106" s="25" t="str">
        <f>IF(ISBLANK(LitRev!DX106),".",LitRev!DX106)</f>
        <v>.</v>
      </c>
      <c r="DY106" s="25" t="str">
        <f>IF(ISBLANK(LitRev!DY106),".",LitRev!DY106)</f>
        <v>.</v>
      </c>
      <c r="DZ106" s="25" t="str">
        <f>IF(ISBLANK(LitRev!DZ106),".",LitRev!DZ106)</f>
        <v>.</v>
      </c>
      <c r="EA106" s="25" t="str">
        <f>IF(ISBLANK(LitRev!EA106),".",LitRev!EA106)</f>
        <v>.</v>
      </c>
      <c r="EB106" s="25" t="str">
        <f>IF(ISBLANK(LitRev!EB106),".",LitRev!EB106)</f>
        <v>.</v>
      </c>
      <c r="EC106" s="25" t="str">
        <f>IF(ISBLANK(LitRev!EC106),".",LitRev!EC106)</f>
        <v>.</v>
      </c>
      <c r="ED106" s="25" t="str">
        <f>IF(ISBLANK(LitRev!ED106),".",LitRev!ED106)</f>
        <v>.</v>
      </c>
      <c r="EE106" s="25" t="str">
        <f>IF(ISBLANK(LitRev!EE106),".",LitRev!EE106)</f>
        <v>.</v>
      </c>
      <c r="EF106" s="25" t="str">
        <f>IF(ISBLANK(LitRev!EF106),".",LitRev!EF106)</f>
        <v>.</v>
      </c>
      <c r="EG106" s="25" t="str">
        <f>IF(ISBLANK(LitRev!EG106),".",LitRev!EG106)</f>
        <v>.</v>
      </c>
      <c r="EH106" s="25" t="str">
        <f>IF(ISBLANK(LitRev!EH106),".",LitRev!EH106)</f>
        <v>.</v>
      </c>
      <c r="EI106" s="25" t="str">
        <f>IF(ISBLANK(LitRev!EI106),".",LitRev!EI106)</f>
        <v>.</v>
      </c>
      <c r="EJ106" s="25" t="str">
        <f>IF(ISBLANK(LitRev!EJ106),".",LitRev!EJ106)</f>
        <v>.</v>
      </c>
      <c r="EK106" s="25" t="str">
        <f>IF(ISBLANK(LitRev!EK106),".",LitRev!EK106)</f>
        <v>.</v>
      </c>
      <c r="EL106" s="25" t="str">
        <f>IF(ISBLANK(LitRev!EL106),".",LitRev!EL106)</f>
        <v>.</v>
      </c>
      <c r="EM106" s="25" t="str">
        <f>IF(ISBLANK(LitRev!EM106),".",LitRev!EM106)</f>
        <v>.</v>
      </c>
      <c r="EN106" s="25" t="str">
        <f>IF(ISBLANK(LitRev!EN106),".",LitRev!EN106)</f>
        <v>.</v>
      </c>
      <c r="EO106" s="25" t="str">
        <f>IF(ISBLANK(LitRev!EO106),".",LitRev!EO106)</f>
        <v>.</v>
      </c>
      <c r="EP106" s="25" t="str">
        <f>IF(ISBLANK(LitRev!EP106),".",LitRev!EP106)</f>
        <v>.</v>
      </c>
      <c r="EQ106" s="25" t="str">
        <f>IF(ISBLANK(LitRev!EQ106),".",LitRev!EQ106)</f>
        <v>.</v>
      </c>
      <c r="ER106" s="25" t="str">
        <f>IF(ISBLANK(LitRev!ER106),".",LitRev!ER106)</f>
        <v>.</v>
      </c>
      <c r="ES106" s="25" t="str">
        <f>IF(ISBLANK(LitRev!ES106),".",LitRev!ES106)</f>
        <v>.</v>
      </c>
      <c r="ET106" s="25" t="str">
        <f>IF(ISBLANK(LitRev!ET106),".",LitRev!ET106)</f>
        <v>.</v>
      </c>
      <c r="EU106" s="25" t="str">
        <f>IF(ISBLANK(LitRev!EU106),".",LitRev!EU106)</f>
        <v>.</v>
      </c>
      <c r="EV106" s="25" t="str">
        <f>IF(ISBLANK(LitRev!EV106),".",LitRev!EV106)</f>
        <v>.</v>
      </c>
      <c r="EW106" s="25" t="str">
        <f>IF(ISBLANK(LitRev!EW106),".",LitRev!EW106)</f>
        <v>.</v>
      </c>
      <c r="EX106" s="25" t="str">
        <f>IF(ISBLANK(LitRev!EX106),".",LitRev!EX106)</f>
        <v>.</v>
      </c>
      <c r="EY106" s="25" t="str">
        <f>IF(ISBLANK(LitRev!EY106),".",LitRev!EY106)</f>
        <v>.</v>
      </c>
      <c r="EZ106" s="25" t="str">
        <f>IF(ISBLANK(LitRev!EZ106),".",LitRev!EZ106)</f>
        <v>.</v>
      </c>
      <c r="FA106" s="25" t="str">
        <f>IF(ISBLANK(LitRev!FA106),".",LitRev!FA106)</f>
        <v>.</v>
      </c>
      <c r="FB106" s="25" t="str">
        <f>IF(ISBLANK(LitRev!FB106),".",LitRev!FB106)</f>
        <v>.</v>
      </c>
      <c r="FC106" s="25" t="str">
        <f>IF(ISBLANK(LitRev!FC106),".",LitRev!FC106)</f>
        <v>.</v>
      </c>
      <c r="FD106" s="25" t="str">
        <f>IF(ISBLANK(LitRev!FD106),".",LitRev!FD106)</f>
        <v>.</v>
      </c>
      <c r="FE106" s="25" t="str">
        <f>IF(ISBLANK(LitRev!FE106),".",LitRev!FE106)</f>
        <v>.</v>
      </c>
      <c r="FF106" s="25" t="str">
        <f>IF(ISBLANK(LitRev!FF106),".",LitRev!FF106)</f>
        <v>.</v>
      </c>
      <c r="FG106" s="25" t="str">
        <f>IF(ISBLANK(LitRev!FG106),".",LitRev!FG106)</f>
        <v>.</v>
      </c>
      <c r="FH106" s="25" t="str">
        <f>IF(ISBLANK(LitRev!FH106),".",LitRev!FH106)</f>
        <v>.</v>
      </c>
      <c r="FI106" s="25" t="str">
        <f>IF(ISBLANK(LitRev!FI106),".",LitRev!FI106)</f>
        <v>.</v>
      </c>
      <c r="FJ106" s="25" t="str">
        <f>IF(ISBLANK(LitRev!FJ106),".",LitRev!FJ106)</f>
        <v>.</v>
      </c>
      <c r="FK106" s="25" t="str">
        <f>IF(ISBLANK(LitRev!FK106),".",LitRev!FK106)</f>
        <v>.</v>
      </c>
      <c r="FL106" s="25" t="str">
        <f>IF(ISBLANK(LitRev!FL106),".",LitRev!FL106)</f>
        <v>.</v>
      </c>
      <c r="FM106" s="25" t="str">
        <f>IF(ISBLANK(LitRev!FM106),".",LitRev!FM106)</f>
        <v>.</v>
      </c>
      <c r="FN106" s="25" t="str">
        <f>IF(ISBLANK(LitRev!FN106),".",LitRev!FN106)</f>
        <v>.</v>
      </c>
      <c r="FO106" s="25" t="str">
        <f>IF(ISBLANK(LitRev!FO106),".",LitRev!FO106)</f>
        <v>.</v>
      </c>
      <c r="FP106" s="25" t="str">
        <f>IF(ISBLANK(LitRev!FP106),".",LitRev!FP106)</f>
        <v>.</v>
      </c>
      <c r="FQ106" s="25" t="str">
        <f>IF(ISBLANK(LitRev!FQ106),".",LitRev!FQ106)</f>
        <v>.</v>
      </c>
      <c r="FR106" s="25" t="str">
        <f>IF(ISBLANK(LitRev!FR106),".",LitRev!FR106)</f>
        <v>.</v>
      </c>
      <c r="FS106" s="25" t="str">
        <f>IF(ISBLANK(LitRev!FS106),".",LitRev!FS106)</f>
        <v>.</v>
      </c>
      <c r="FT106" s="25" t="str">
        <f>IF(ISBLANK(LitRev!FT106),".",LitRev!FT106)</f>
        <v>.</v>
      </c>
      <c r="FU106" s="25" t="str">
        <f>IF(ISBLANK(LitRev!FU106),".",LitRev!FU106)</f>
        <v>.</v>
      </c>
      <c r="FV106" s="25" t="str">
        <f>IF(ISBLANK(LitRev!FV106),".",LitRev!FV106)</f>
        <v>.</v>
      </c>
      <c r="FW106" s="25" t="str">
        <f>IF(ISBLANK(LitRev!FW106),".",LitRev!FW106)</f>
        <v>.</v>
      </c>
      <c r="FX106" s="25" t="str">
        <f>IF(ISBLANK(LitRev!FX106),".",LitRev!FX106)</f>
        <v>.</v>
      </c>
      <c r="FY106" s="25" t="str">
        <f>IF(ISBLANK(LitRev!FY106),".",LitRev!FY106)</f>
        <v>.</v>
      </c>
      <c r="FZ106" s="25" t="str">
        <f>IF(ISBLANK(LitRev!FZ106),".",LitRev!FZ106)</f>
        <v>.</v>
      </c>
      <c r="GA106" s="25" t="str">
        <f>IF(ISBLANK(LitRev!GA106),".",LitRev!GA106)</f>
        <v>.</v>
      </c>
      <c r="GB106" s="25" t="str">
        <f>IF(ISBLANK(LitRev!GB106),".",LitRev!GB106)</f>
        <v>.</v>
      </c>
      <c r="GC106" s="25" t="str">
        <f>IF(ISBLANK(LitRev!GC106),".",LitRev!GC106)</f>
        <v>.</v>
      </c>
      <c r="GD106" s="25" t="str">
        <f>IF(ISBLANK(LitRev!GD106),".",LitRev!GD106)</f>
        <v>.</v>
      </c>
      <c r="GE106" s="25" t="str">
        <f>IF(ISBLANK(LitRev!GE106),".",LitRev!GE106)</f>
        <v>.</v>
      </c>
      <c r="GF106" s="25" t="str">
        <f>IF(ISBLANK(LitRev!GF106),".",LitRev!GF106)</f>
        <v>.</v>
      </c>
      <c r="GG106" s="25">
        <f>IF(ISBLANK(LitRev!GG106),".",LitRev!GG106)</f>
        <v>1.039999999999992</v>
      </c>
      <c r="GH106" s="25">
        <f>IF(ISBLANK(LitRev!GH106),".",LitRev!GH106)</f>
        <v>1.2800000000000011</v>
      </c>
      <c r="GI106" s="25">
        <f>IF(ISBLANK(LitRev!GI106),".",LitRev!GI106)</f>
        <v>1.1899999999999977</v>
      </c>
      <c r="GJ106" s="25">
        <f>IF(ISBLANK(LitRev!GJ106),".",LitRev!GJ106)</f>
        <v>1.1899999999999977</v>
      </c>
      <c r="GK106" s="25">
        <f>IF(ISBLANK(LitRev!GK106),".",LitRev!GK106)</f>
        <v>1.1899999999999977</v>
      </c>
      <c r="GL106" s="25">
        <f>IF(ISBLANK(LitRev!GL106),".",LitRev!GL106)</f>
        <v>1.2800000000000011</v>
      </c>
      <c r="GM106" s="25">
        <f>IF(ISBLANK(LitRev!GM106),".",LitRev!GM106)</f>
        <v>1.1899999999999977</v>
      </c>
      <c r="GN106" s="25">
        <f>IF(ISBLANK(LitRev!GN106),".",LitRev!GN106)</f>
        <v>1.1899999999999977</v>
      </c>
      <c r="GO106" s="25">
        <f>IF(ISBLANK(LitRev!GO106),".",LitRev!GO106)</f>
        <v>1.1899999999999977</v>
      </c>
      <c r="GP106" s="25" t="str">
        <f>IF(ISBLANK(LitRev!GP106),".",LitRev!GP106)</f>
        <v>.</v>
      </c>
      <c r="GQ106" s="25" t="str">
        <f>IF(ISBLANK(LitRev!GQ106),".",LitRev!GQ106)</f>
        <v>.</v>
      </c>
      <c r="GR106" s="25" t="str">
        <f>IF(ISBLANK(LitRev!GR106),".",LitRev!GR106)</f>
        <v>.</v>
      </c>
      <c r="GS106" s="25" t="str">
        <f>IF(ISBLANK(LitRev!GS106),".",LitRev!GS106)</f>
        <v>.</v>
      </c>
      <c r="GT106" s="25" t="str">
        <f>IF(ISBLANK(LitRev!GT106),".",LitRev!GT106)</f>
        <v>.</v>
      </c>
      <c r="GU106" s="25" t="str">
        <f>IF(ISBLANK(LitRev!GU106),".",LitRev!GU106)</f>
        <v>.</v>
      </c>
      <c r="GV106" s="25" t="str">
        <f>IF(ISBLANK(LitRev!GV106),".",LitRev!GV106)</f>
        <v>.</v>
      </c>
      <c r="GW106" s="25" t="str">
        <f>IF(ISBLANK(LitRev!GW106),".",LitRev!GW106)</f>
        <v>.</v>
      </c>
      <c r="GX106" s="25" t="str">
        <f>IF(ISBLANK(LitRev!GX106),".",LitRev!GX106)</f>
        <v>.</v>
      </c>
      <c r="GY106" s="25" t="str">
        <f>IF(ISBLANK(LitRev!GY106),".",LitRev!GY106)</f>
        <v>.</v>
      </c>
      <c r="GZ106" s="25" t="str">
        <f>IF(ISBLANK(LitRev!GZ106),".",LitRev!GZ106)</f>
        <v>.</v>
      </c>
      <c r="HA106" s="25" t="str">
        <f>IF(ISBLANK(LitRev!HA106),".",LitRev!HA106)</f>
        <v>.</v>
      </c>
      <c r="HB106" s="25" t="str">
        <f>IF(ISBLANK(LitRev!HB106),".",LitRev!HB106)</f>
        <v>.</v>
      </c>
      <c r="HC106" s="25">
        <f>IF(ISBLANK(LitRev!HC106),".",LitRev!HC106)</f>
        <v>0</v>
      </c>
      <c r="HD106" s="25">
        <f>IF(ISBLANK(LitRev!HD106),".",LitRev!HD106)</f>
        <v>1.7774199999999996</v>
      </c>
      <c r="HE106" s="25">
        <f>IF(ISBLANK(LitRev!HE106),".",LitRev!HE106)</f>
        <v>1.7774199999999996</v>
      </c>
      <c r="HF106" s="25" t="str">
        <f>IF(ISBLANK(LitRev!HF106),".",LitRev!HF106)</f>
        <v>.</v>
      </c>
      <c r="HG106" s="25" t="str">
        <f>IF(ISBLANK(LitRev!HG106),".",LitRev!HG106)</f>
        <v>.</v>
      </c>
      <c r="HH106" s="25">
        <f>IF(ISBLANK(LitRev!HH106),".",LitRev!HH106)</f>
        <v>7.8639999999999999</v>
      </c>
      <c r="HI106" s="25" t="str">
        <f>IF(ISBLANK(LitRev!HI106),".",LitRev!HI106)</f>
        <v>.</v>
      </c>
      <c r="HJ106" s="25">
        <f>IF(ISBLANK(LitRev!HJ106),".",LitRev!HJ106)</f>
        <v>0.29999999999999716</v>
      </c>
      <c r="HK106" s="25">
        <f>IF(ISBLANK(LitRev!HK106),".",LitRev!HK106)</f>
        <v>-0.11</v>
      </c>
      <c r="HL106" s="25">
        <f>IF(ISBLANK(LitRev!HL106),".",LitRev!HL106)</f>
        <v>-0.11</v>
      </c>
      <c r="HM106" s="25">
        <f>IF(ISBLANK(LitRev!HM106),".",LitRev!HM106)</f>
        <v>-0.11</v>
      </c>
      <c r="HN106" s="25">
        <f>IF(ISBLANK(LitRev!HN106),".",LitRev!HN106)</f>
        <v>-0.11</v>
      </c>
      <c r="HO106" s="25">
        <f>IF(ISBLANK(LitRev!HO106),".",LitRev!HO106)</f>
        <v>-5.2</v>
      </c>
      <c r="HP106" s="25">
        <f>IF(ISBLANK(LitRev!HP106),".",LitRev!HP106)</f>
        <v>-5.2</v>
      </c>
      <c r="HQ106" s="25">
        <f>IF(ISBLANK(LitRev!HQ106),".",LitRev!HQ106)</f>
        <v>-5.2</v>
      </c>
      <c r="HR106" s="25">
        <f>IF(ISBLANK(LitRev!HR106),".",LitRev!HR106)</f>
        <v>-5.2</v>
      </c>
      <c r="HS106" s="25">
        <f>IF(ISBLANK(LitRev!HS106),".",LitRev!HS106)</f>
        <v>0.23</v>
      </c>
      <c r="HT106" s="25">
        <f>IF(ISBLANK(LitRev!HT106),".",LitRev!HT106)</f>
        <v>5.2</v>
      </c>
      <c r="HU106" s="25" t="str">
        <f>IF(ISBLANK(LitRev!HU106),".",LitRev!HU106)</f>
        <v>.</v>
      </c>
      <c r="HV106" s="25" t="str">
        <f>IF(ISBLANK(LitRev!HV106),".",LitRev!HV106)</f>
        <v>.</v>
      </c>
      <c r="HW106" s="25" t="str">
        <f>IF(ISBLANK(LitRev!HW106),".",LitRev!HW106)</f>
        <v>.</v>
      </c>
      <c r="HX106" s="25" t="str">
        <f>IF(ISBLANK(LitRev!HX106),".",LitRev!HX106)</f>
        <v>.</v>
      </c>
      <c r="HY106" s="25">
        <f>IF(ISBLANK(LitRev!HY106),".",LitRev!HY106)</f>
        <v>-3.38</v>
      </c>
      <c r="HZ106" s="25" t="str">
        <f>IF(ISBLANK(LitRev!HZ106),".",LitRev!HZ106)</f>
        <v>.</v>
      </c>
      <c r="IA106" s="25" t="str">
        <f>IF(ISBLANK(LitRev!IA106),".",LitRev!IA106)</f>
        <v>.</v>
      </c>
      <c r="IB106" s="25">
        <f>IF(ISBLANK(LitRev!IB106),".",LitRev!IB106)</f>
        <v>-1.5472349999999999</v>
      </c>
      <c r="IC106" s="25" t="str">
        <f>IF(ISBLANK(LitRev!IC106),".",LitRev!IC106)</f>
        <v>.</v>
      </c>
      <c r="ID106" s="25" t="str">
        <f>IF(ISBLANK(LitRev!ID106),".",LitRev!ID106)</f>
        <v>.</v>
      </c>
      <c r="IE106" s="25">
        <f>IF(ISBLANK(LitRev!IE106),".",LitRev!IE106)</f>
        <v>-3.38</v>
      </c>
      <c r="IF106" s="25" t="str">
        <f>IF(ISBLANK(LitRev!IF106),".",LitRev!IF106)</f>
        <v>.</v>
      </c>
      <c r="IG106" s="25" t="str">
        <f>IF(ISBLANK(LitRev!IG106),".",LitRev!IG106)</f>
        <v>.</v>
      </c>
      <c r="IH106" s="25" t="str">
        <f>IF(ISBLANK(LitRev!IH106),".",LitRev!IH106)</f>
        <v>.</v>
      </c>
      <c r="II106" s="25" t="str">
        <f>IF(ISBLANK(LitRev!II106),".",LitRev!II106)</f>
        <v>.</v>
      </c>
      <c r="IJ106" s="25" t="str">
        <f>IF(ISBLANK(LitRev!IJ106),".",LitRev!IJ106)</f>
        <v>.</v>
      </c>
      <c r="IK106" s="25" t="str">
        <f>IF(ISBLANK(LitRev!IK106),".",LitRev!IK106)</f>
        <v>.</v>
      </c>
      <c r="IL106" s="25" t="str">
        <f>IF(ISBLANK(LitRev!IL106),".",LitRev!IL106)</f>
        <v>.</v>
      </c>
      <c r="IM106" s="25" t="str">
        <f>IF(ISBLANK(LitRev!IM106),".",LitRev!IM106)</f>
        <v>.</v>
      </c>
      <c r="IN106" s="25" t="str">
        <f>IF(ISBLANK(LitRev!IN106),".",LitRev!IN106)</f>
        <v>.</v>
      </c>
      <c r="IO106" s="25" t="str">
        <f>IF(ISBLANK(LitRev!IO106),".",LitRev!IO106)</f>
        <v>.</v>
      </c>
      <c r="IP106" s="25" t="str">
        <f>IF(ISBLANK(LitRev!IP106),".",LitRev!IP106)</f>
        <v>.</v>
      </c>
      <c r="IQ106" s="25" t="str">
        <f>IF(ISBLANK(LitRev!IQ106),".",LitRev!IQ106)</f>
        <v>.</v>
      </c>
      <c r="IR106" s="25" t="str">
        <f>IF(ISBLANK(LitRev!IR106),".",LitRev!IR106)</f>
        <v>.</v>
      </c>
      <c r="IS106" s="25" t="str">
        <f>IF(ISBLANK(LitRev!IS106),".",LitRev!IS106)</f>
        <v>.</v>
      </c>
      <c r="IT106" s="25" t="str">
        <f>IF(ISBLANK(LitRev!IT106),".",LitRev!IT106)</f>
        <v>.</v>
      </c>
      <c r="IU106" s="25" t="str">
        <f>IF(ISBLANK(LitRev!IU106),".",LitRev!IU106)</f>
        <v>.</v>
      </c>
      <c r="IV106" s="25" t="str">
        <f>IF(ISBLANK(LitRev!IV106),".",LitRev!IV106)</f>
        <v>.</v>
      </c>
      <c r="IW106" s="25" t="str">
        <f>IF(ISBLANK(LitRev!IW106),".",LitRev!IW106)</f>
        <v>.</v>
      </c>
      <c r="IX106" s="25" t="str">
        <f>IF(ISBLANK(LitRev!IX106),".",LitRev!IX106)</f>
        <v>.</v>
      </c>
      <c r="IY106" s="25" t="str">
        <f>IF(ISBLANK(LitRev!IY106),".",LitRev!IY106)</f>
        <v>.</v>
      </c>
      <c r="IZ106" s="25" t="str">
        <f>IF(ISBLANK(LitRev!IZ106),".",LitRev!IZ106)</f>
        <v>.</v>
      </c>
      <c r="JA106" s="25" t="str">
        <f>IF(ISBLANK(LitRev!JA106),".",LitRev!JA106)</f>
        <v>.</v>
      </c>
      <c r="JB106" s="25" t="str">
        <f>IF(ISBLANK(LitRev!JB106),".",LitRev!JB106)</f>
        <v>.</v>
      </c>
      <c r="JC106" s="25" t="str">
        <f>IF(ISBLANK(LitRev!JC106),".",LitRev!JC106)</f>
        <v>.</v>
      </c>
      <c r="JD106" s="25" t="str">
        <f>IF(ISBLANK(LitRev!JD106),".",LitRev!JD106)</f>
        <v>.</v>
      </c>
      <c r="JE106" s="25" t="str">
        <f>IF(ISBLANK(LitRev!JE106),".",LitRev!JE106)</f>
        <v>.</v>
      </c>
      <c r="JF106" s="25" t="str">
        <f>IF(ISBLANK(LitRev!JF106),".",LitRev!JF106)</f>
        <v>.</v>
      </c>
      <c r="JG106" s="25" t="str">
        <f>IF(ISBLANK(LitRev!JG106),".",LitRev!JG106)</f>
        <v>.</v>
      </c>
      <c r="JH106" s="25" t="str">
        <f>IF(ISBLANK(LitRev!JH106),".",LitRev!JH106)</f>
        <v>.</v>
      </c>
      <c r="JI106" s="25" t="str">
        <f>IF(ISBLANK(LitRev!JI106),".",LitRev!JI106)</f>
        <v>.</v>
      </c>
      <c r="JJ106" s="25" t="str">
        <f>IF(ISBLANK(LitRev!JJ106),".",LitRev!JJ106)</f>
        <v>.</v>
      </c>
      <c r="JK106" s="25" t="str">
        <f>IF(ISBLANK(LitRev!JK106),".",LitRev!JK106)</f>
        <v>.</v>
      </c>
      <c r="JL106" s="25" t="str">
        <f>IF(ISBLANK(LitRev!JL106),".",LitRev!JL106)</f>
        <v>.</v>
      </c>
      <c r="JM106" s="25" t="str">
        <f>IF(ISBLANK(LitRev!JM106),".",LitRev!JM106)</f>
        <v>.</v>
      </c>
      <c r="JN106" s="25" t="str">
        <f>IF(ISBLANK(LitRev!JN106),".",LitRev!JN106)</f>
        <v>.</v>
      </c>
      <c r="JO106" s="25" t="str">
        <f>IF(ISBLANK(LitRev!JO106),".",LitRev!JO106)</f>
        <v>.</v>
      </c>
      <c r="JP106" s="25" t="str">
        <f>IF(ISBLANK(LitRev!JP106),".",LitRev!JP106)</f>
        <v>.</v>
      </c>
      <c r="JQ106" s="25" t="str">
        <f>IF(ISBLANK(LitRev!JQ106),".",LitRev!JQ106)</f>
        <v>.</v>
      </c>
      <c r="JR106" s="25" t="str">
        <f>IF(ISBLANK(LitRev!JR106),".",LitRev!JR106)</f>
        <v>.</v>
      </c>
      <c r="JS106" s="25" t="str">
        <f>IF(ISBLANK(LitRev!JS106),".",LitRev!JS106)</f>
        <v>.</v>
      </c>
      <c r="JT106" s="25" t="str">
        <f>IF(ISBLANK(LitRev!JT106),".",LitRev!JT106)</f>
        <v>.</v>
      </c>
      <c r="JU106" s="25" t="str">
        <f>IF(ISBLANK(LitRev!JU106),".",LitRev!JU106)</f>
        <v>.</v>
      </c>
      <c r="JV106" s="25" t="str">
        <f>IF(ISBLANK(LitRev!JV106),".",LitRev!JV106)</f>
        <v>.</v>
      </c>
      <c r="JW106" s="25" t="str">
        <f>IF(ISBLANK(LitRev!JW106),".",LitRev!JW106)</f>
        <v>.</v>
      </c>
      <c r="JX106" s="25" t="str">
        <f>IF(ISBLANK(LitRev!JX106),".",LitRev!JX106)</f>
        <v>.</v>
      </c>
      <c r="JY106" s="25" t="str">
        <f>IF(ISBLANK(LitRev!JY106),".",LitRev!JY106)</f>
        <v>.</v>
      </c>
      <c r="JZ106" s="25" t="str">
        <f>IF(ISBLANK(LitRev!JZ106),".",LitRev!JZ106)</f>
        <v>.</v>
      </c>
      <c r="KA106" s="25" t="str">
        <f>IF(ISBLANK(LitRev!KA106),".",LitRev!KA106)</f>
        <v>.</v>
      </c>
      <c r="KB106" s="25" t="str">
        <f>IF(ISBLANK(LitRev!KB106),".",LitRev!KB106)</f>
        <v>.</v>
      </c>
      <c r="KC106" s="25" t="str">
        <f>IF(ISBLANK(LitRev!KC106),".",LitRev!KC106)</f>
        <v>.</v>
      </c>
      <c r="KD106" s="25" t="str">
        <f>IF(ISBLANK(LitRev!KD106),".",LitRev!KD106)</f>
        <v>.</v>
      </c>
      <c r="KE106" s="25" t="str">
        <f>IF(ISBLANK(LitRev!KE106),".",LitRev!KE106)</f>
        <v>.</v>
      </c>
      <c r="KF106" s="25" t="str">
        <f>IF(ISBLANK(LitRev!KF106),".",LitRev!KF106)</f>
        <v>.</v>
      </c>
      <c r="KG106" s="25" t="str">
        <f>IF(ISBLANK(LitRev!KG106),".",LitRev!KG106)</f>
        <v>.</v>
      </c>
      <c r="KH106" s="25" t="str">
        <f>IF(ISBLANK(LitRev!KH106),".",LitRev!KH106)</f>
        <v>.</v>
      </c>
      <c r="KI106" s="25" t="str">
        <f>IF(ISBLANK(LitRev!KI106),".",LitRev!KI106)</f>
        <v>.</v>
      </c>
      <c r="KJ106" s="25" t="str">
        <f>IF(ISBLANK(LitRev!KJ106),".",LitRev!KJ106)</f>
        <v>.</v>
      </c>
      <c r="KK106" s="25" t="str">
        <f>IF(ISBLANK(LitRev!KK106),".",LitRev!KK106)</f>
        <v>.</v>
      </c>
      <c r="KL106" s="25" t="str">
        <f>IF(ISBLANK(LitRev!KL106),".",LitRev!KL106)</f>
        <v>.</v>
      </c>
      <c r="KM106" s="25" t="str">
        <f>IF(ISBLANK(LitRev!KM106),".",LitRev!KM106)</f>
        <v>.</v>
      </c>
      <c r="KN106" s="25" t="str">
        <f>IF(ISBLANK(LitRev!KN106),".",LitRev!KN106)</f>
        <v>.</v>
      </c>
      <c r="KO106" s="25" t="str">
        <f>IF(ISBLANK(LitRev!KO106),".",LitRev!KO106)</f>
        <v>.</v>
      </c>
      <c r="KP106" s="25" t="str">
        <f>IF(ISBLANK(LitRev!KP106),".",LitRev!KP106)</f>
        <v>.</v>
      </c>
      <c r="KQ106" s="25" t="str">
        <f>IF(ISBLANK(LitRev!KQ106),".",LitRev!KQ106)</f>
        <v>.</v>
      </c>
      <c r="KR106" s="25" t="str">
        <f>IF(ISBLANK(LitRev!KR106),".",LitRev!KR106)</f>
        <v>.</v>
      </c>
      <c r="KS106" s="25" t="str">
        <f>IF(ISBLANK(LitRev!KS106),".",LitRev!KS106)</f>
        <v>.</v>
      </c>
      <c r="KT106" s="25" t="str">
        <f>IF(ISBLANK(LitRev!KT106),".",LitRev!KT106)</f>
        <v>.</v>
      </c>
      <c r="KU106" s="25" t="str">
        <f>IF(ISBLANK(LitRev!KU106),".",LitRev!KU106)</f>
        <v>.</v>
      </c>
      <c r="KV106" s="25" t="str">
        <f>IF(ISBLANK(LitRev!KV106),".",LitRev!KV106)</f>
        <v>.</v>
      </c>
      <c r="KW106" s="25" t="str">
        <f>IF(ISBLANK(LitRev!KW106),".",LitRev!KW106)</f>
        <v>.</v>
      </c>
      <c r="KX106" s="25" t="str">
        <f>IF(ISBLANK(LitRev!KX106),".",LitRev!KX106)</f>
        <v>.</v>
      </c>
      <c r="KY106" s="25" t="str">
        <f>IF(ISBLANK(LitRev!KY106),".",LitRev!KY106)</f>
        <v>.</v>
      </c>
      <c r="KZ106" s="25" t="str">
        <f>IF(ISBLANK(LitRev!KZ106),".",LitRev!KZ106)</f>
        <v>.</v>
      </c>
      <c r="LA106" s="25" t="str">
        <f>IF(ISBLANK(LitRev!LA106),".",LitRev!LA106)</f>
        <v>.</v>
      </c>
      <c r="LB106" s="25" t="str">
        <f>IF(ISBLANK(LitRev!LB106),".",LitRev!LB106)</f>
        <v>.</v>
      </c>
      <c r="LC106" s="25" t="str">
        <f>IF(ISBLANK(LitRev!LC106),".",LitRev!LC106)</f>
        <v>.</v>
      </c>
      <c r="LD106" s="25" t="str">
        <f>IF(ISBLANK(LitRev!LD106),".",LitRev!LD106)</f>
        <v>.</v>
      </c>
      <c r="LE106" s="25" t="str">
        <f>IF(ISBLANK(LitRev!LE106),".",LitRev!LE106)</f>
        <v>.</v>
      </c>
      <c r="LF106" s="25" t="str">
        <f>IF(ISBLANK(LitRev!LF106),".",LitRev!LF106)</f>
        <v>.</v>
      </c>
      <c r="LG106" s="25" t="str">
        <f>IF(ISBLANK(LitRev!LG106),".",LitRev!LG106)</f>
        <v>.</v>
      </c>
      <c r="LH106" s="25" t="str">
        <f>IF(ISBLANK(LitRev!LH106),".",LitRev!LH106)</f>
        <v>.</v>
      </c>
      <c r="LI106" s="25" t="str">
        <f>IF(ISBLANK(LitRev!LI106),".",LitRev!LI106)</f>
        <v>.</v>
      </c>
      <c r="LJ106" s="25" t="str">
        <f>IF(ISBLANK(LitRev!LJ106),".",LitRev!LJ106)</f>
        <v>.</v>
      </c>
      <c r="LK106" s="25">
        <f>IF(ISBLANK(LitRev!LK106),".",LitRev!LK106)</f>
        <v>12.4</v>
      </c>
      <c r="LL106" s="25" t="str">
        <f>IF(ISBLANK(LitRev!LL106),".",LitRev!LL106)</f>
        <v>.</v>
      </c>
      <c r="LM106" s="25" t="str">
        <f>IF(ISBLANK(LitRev!LM106),".",LitRev!LM106)</f>
        <v>.</v>
      </c>
      <c r="LN106" s="25" t="str">
        <f>IF(ISBLANK(LitRev!LN106),".",LitRev!LN106)</f>
        <v>.</v>
      </c>
      <c r="LO106" s="25" t="str">
        <f>IF(ISBLANK(LitRev!LO106),".",LitRev!LO106)</f>
        <v>.</v>
      </c>
      <c r="LP106" s="25" t="str">
        <f>IF(ISBLANK(LitRev!LP106),".",LitRev!LP106)</f>
        <v>.</v>
      </c>
      <c r="LQ106" s="25" t="str">
        <f>IF(ISBLANK(LitRev!LQ106),".",LitRev!LQ106)</f>
        <v>.</v>
      </c>
      <c r="LR106" s="25" t="str">
        <f>IF(ISBLANK(LitRev!LR106),".",LitRev!LR106)</f>
        <v>.</v>
      </c>
      <c r="LS106" s="25" t="str">
        <f>IF(ISBLANK(LitRev!LS106),".",LitRev!LS106)</f>
        <v>.</v>
      </c>
      <c r="LT106" s="25" t="str">
        <f>IF(ISBLANK(LitRev!LT106),".",LitRev!LT106)</f>
        <v>.</v>
      </c>
      <c r="LU106" s="25" t="str">
        <f>IF(ISBLANK(LitRev!LU106),".",LitRev!LU106)</f>
        <v>.</v>
      </c>
      <c r="LV106" s="25" t="str">
        <f>IF(ISBLANK(LitRev!LV106),".",LitRev!LV106)</f>
        <v>.</v>
      </c>
      <c r="LW106" s="25" t="str">
        <f>IF(ISBLANK(LitRev!LW106),".",LitRev!LW106)</f>
        <v>.</v>
      </c>
      <c r="LX106" s="25" t="str">
        <f>IF(ISBLANK(LitRev!LX106),".",LitRev!LX106)</f>
        <v>.</v>
      </c>
      <c r="LY106" s="25" t="str">
        <f>IF(ISBLANK(LitRev!LY106),".",LitRev!LY106)</f>
        <v>.</v>
      </c>
      <c r="LZ106" s="25" t="str">
        <f>IF(ISBLANK(LitRev!LZ106),".",LitRev!LZ106)</f>
        <v>.</v>
      </c>
      <c r="MA106" s="25" t="str">
        <f>IF(ISBLANK(LitRev!MA106),".",LitRev!MA106)</f>
        <v>.</v>
      </c>
      <c r="MB106" s="25" t="str">
        <f>IF(ISBLANK(LitRev!MB106),".",LitRev!MB106)</f>
        <v>.</v>
      </c>
      <c r="MC106" s="25" t="str">
        <f>IF(ISBLANK(LitRev!MC106),".",LitRev!MC106)</f>
        <v>.</v>
      </c>
      <c r="MD106" s="25" t="str">
        <f>IF(ISBLANK(LitRev!MD106),".",LitRev!MD106)</f>
        <v>.</v>
      </c>
      <c r="ME106" s="25" t="str">
        <f>IF(ISBLANK(LitRev!ME106),".",LitRev!ME106)</f>
        <v>.</v>
      </c>
      <c r="MF106" s="25" t="str">
        <f>IF(ISBLANK(LitRev!MF106),".",LitRev!MF106)</f>
        <v>.</v>
      </c>
      <c r="MG106" s="25" t="str">
        <f>IF(ISBLANK(LitRev!MG106),".",LitRev!MG106)</f>
        <v>.</v>
      </c>
      <c r="MH106" s="25" t="str">
        <f>IF(ISBLANK(LitRev!MH106),".",LitRev!MH106)</f>
        <v>.</v>
      </c>
      <c r="MI106" s="25">
        <f>IF(ISBLANK(LitRev!MI106),".",LitRev!MI106)</f>
        <v>2.4710000000000001</v>
      </c>
      <c r="MJ106" s="25">
        <f>IF(ISBLANK(LitRev!MJ106),".",LitRev!MJ106)</f>
        <v>2.4710000000000001</v>
      </c>
      <c r="MK106" s="25">
        <f>IF(ISBLANK(LitRev!MK106),".",LitRev!MK106)</f>
        <v>4.9420000000000002</v>
      </c>
      <c r="ML106" s="25">
        <f>IF(ISBLANK(LitRev!ML106),".",LitRev!ML106)</f>
        <v>4.6948999999999996</v>
      </c>
      <c r="MM106" s="25">
        <f>IF(ISBLANK(LitRev!MM106),".",LitRev!MM106)</f>
        <v>-0.72999999999998977</v>
      </c>
      <c r="MN106" s="25">
        <f>IF(ISBLANK(LitRev!MN106),".",LitRev!MN106)</f>
        <v>-0.86999999999999034</v>
      </c>
      <c r="MO106" s="25">
        <f>IF(ISBLANK(LitRev!MO106),".",LitRev!MO106)</f>
        <v>-0.95000000000000284</v>
      </c>
      <c r="MP106" s="25">
        <f>IF(ISBLANK(LitRev!MP106),".",LitRev!MP106)</f>
        <v>-0.93000000000000682</v>
      </c>
      <c r="MQ106" s="25">
        <f>IF(ISBLANK(LitRev!MQ106),".",LitRev!MQ106)</f>
        <v>-0.95999999999999375</v>
      </c>
      <c r="MR106" s="25">
        <f>IF(ISBLANK(LitRev!MR106),".",LitRev!MR106)</f>
        <v>-1.0100000000000051</v>
      </c>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row>
    <row r="107" spans="1:483" x14ac:dyDescent="0.25">
      <c r="A107" s="47" t="s">
        <v>1110</v>
      </c>
      <c r="B107" t="s">
        <v>1966</v>
      </c>
      <c r="C107" s="25" t="str">
        <f>IF(ISBLANK(LitRev!C107),".",LitRev!C107)</f>
        <v>.</v>
      </c>
      <c r="D107" s="25" t="str">
        <f>IF(ISBLANK(LitRev!D107),".",LitRev!D107)</f>
        <v>.</v>
      </c>
      <c r="E107" s="25" t="str">
        <f>IF(ISBLANK(LitRev!E107),".",LitRev!E107)</f>
        <v>.</v>
      </c>
      <c r="F107" s="25" t="str">
        <f>IF(ISBLANK(LitRev!F107),".",LitRev!F107)</f>
        <v>.</v>
      </c>
      <c r="G107" s="25" t="str">
        <f>IF(ISBLANK(LitRev!G107),".",LitRev!G107)</f>
        <v>.</v>
      </c>
      <c r="H107" s="25" t="str">
        <f>IF(ISBLANK(LitRev!H107),".",LitRev!H107)</f>
        <v>.</v>
      </c>
      <c r="I107" s="25" t="str">
        <f>IF(ISBLANK(LitRev!I107),".",LitRev!I107)</f>
        <v>.</v>
      </c>
      <c r="J107" s="25" t="str">
        <f>IF(ISBLANK(LitRev!J107),".",LitRev!J107)</f>
        <v>.</v>
      </c>
      <c r="K107" s="25" t="str">
        <f>IF(ISBLANK(LitRev!K107),".",LitRev!K107)</f>
        <v>.</v>
      </c>
      <c r="L107" s="25" t="str">
        <f>IF(ISBLANK(LitRev!L107),".",LitRev!L107)</f>
        <v>.</v>
      </c>
      <c r="M107" s="25" t="str">
        <f>IF(ISBLANK(LitRev!M107),".",LitRev!M107)</f>
        <v>.</v>
      </c>
      <c r="N107" s="25" t="str">
        <f>IF(ISBLANK(LitRev!N107),".",LitRev!N107)</f>
        <v>.</v>
      </c>
      <c r="O107" s="25" t="str">
        <f>IF(ISBLANK(LitRev!O107),".",LitRev!O107)</f>
        <v>.</v>
      </c>
      <c r="P107" s="25" t="str">
        <f>IF(ISBLANK(LitRev!P107),".",LitRev!P107)</f>
        <v>.</v>
      </c>
      <c r="Q107" s="25" t="str">
        <f>IF(ISBLANK(LitRev!Q107),".",LitRev!Q107)</f>
        <v>.</v>
      </c>
      <c r="R107" s="25" t="str">
        <f>IF(ISBLANK(LitRev!R107),".",LitRev!R107)</f>
        <v>.</v>
      </c>
      <c r="S107" s="25" t="str">
        <f>IF(ISBLANK(LitRev!S107),".",LitRev!S107)</f>
        <v>.</v>
      </c>
      <c r="T107" s="25" t="str">
        <f>IF(ISBLANK(LitRev!T107),".",LitRev!T107)</f>
        <v>.</v>
      </c>
      <c r="U107" s="25" t="str">
        <f>IF(ISBLANK(LitRev!U107),".",LitRev!U107)</f>
        <v>.</v>
      </c>
      <c r="V107" s="25" t="str">
        <f>IF(ISBLANK(LitRev!V107),".",LitRev!V107)</f>
        <v>.</v>
      </c>
      <c r="W107" s="25" t="str">
        <f>IF(ISBLANK(LitRev!W107),".",LitRev!W107)</f>
        <v>.</v>
      </c>
      <c r="X107" s="25" t="str">
        <f>IF(ISBLANK(LitRev!X107),".",LitRev!X107)</f>
        <v>.</v>
      </c>
      <c r="Y107" s="25" t="str">
        <f>IF(ISBLANK(LitRev!Y107),".",LitRev!Y107)</f>
        <v>.</v>
      </c>
      <c r="Z107" s="25" t="str">
        <f>IF(ISBLANK(LitRev!Z107),".",LitRev!Z107)</f>
        <v>.</v>
      </c>
      <c r="AA107" s="25" t="str">
        <f>IF(ISBLANK(LitRev!AA107),".",LitRev!AA107)</f>
        <v>.</v>
      </c>
      <c r="AB107" s="25" t="str">
        <f>IF(ISBLANK(LitRev!AB107),".",LitRev!AB107)</f>
        <v>.</v>
      </c>
      <c r="AC107" s="25" t="str">
        <f>IF(ISBLANK(LitRev!AC107),".",LitRev!AC107)</f>
        <v>.</v>
      </c>
      <c r="AD107" s="25" t="str">
        <f>IF(ISBLANK(LitRev!AD107),".",LitRev!AD107)</f>
        <v>.</v>
      </c>
      <c r="AE107" s="25" t="str">
        <f>IF(ISBLANK(LitRev!AE107),".",LitRev!AE107)</f>
        <v>.</v>
      </c>
      <c r="AF107" s="25" t="str">
        <f>IF(ISBLANK(LitRev!AF107),".",LitRev!AF107)</f>
        <v>.</v>
      </c>
      <c r="AG107" s="25" t="str">
        <f>IF(ISBLANK(LitRev!AG107),".",LitRev!AG107)</f>
        <v>.</v>
      </c>
      <c r="AH107" s="25" t="str">
        <f>IF(ISBLANK(LitRev!AH107),".",LitRev!AH107)</f>
        <v>.</v>
      </c>
      <c r="AI107" s="25" t="str">
        <f>IF(ISBLANK(LitRev!AI107),".",LitRev!AI107)</f>
        <v>.</v>
      </c>
      <c r="AJ107" s="25">
        <f>IF(ISBLANK(LitRev!AJ107),".",LitRev!AJ107)</f>
        <v>4.6213093709884391E-2</v>
      </c>
      <c r="AK107" s="25" t="str">
        <f>IF(ISBLANK(LitRev!AK107),".",LitRev!AK107)</f>
        <v>.</v>
      </c>
      <c r="AL107" s="25" t="str">
        <f>IF(ISBLANK(LitRev!AL107),".",LitRev!AL107)</f>
        <v>.</v>
      </c>
      <c r="AM107" s="25" t="str">
        <f>IF(ISBLANK(LitRev!AM107),".",LitRev!AM107)</f>
        <v>.</v>
      </c>
      <c r="AN107" s="25" t="str">
        <f>IF(ISBLANK(LitRev!AN107),".",LitRev!AN107)</f>
        <v>.</v>
      </c>
      <c r="AO107" s="25" t="str">
        <f>IF(ISBLANK(LitRev!AO107),".",LitRev!AO107)</f>
        <v>.</v>
      </c>
      <c r="AP107" s="25">
        <f>IF(ISBLANK(LitRev!AP107),".",LitRev!AP107)</f>
        <v>6.0060060060060066E-2</v>
      </c>
      <c r="AQ107" s="25">
        <f>IF(ISBLANK(LitRev!AQ107),".",LitRev!AQ107)</f>
        <v>6.0060060060060066E-2</v>
      </c>
      <c r="AR107" s="25" t="str">
        <f>IF(ISBLANK(LitRev!AR107),".",LitRev!AR107)</f>
        <v>.</v>
      </c>
      <c r="AS107" s="25" t="str">
        <f>IF(ISBLANK(LitRev!AS107),".",LitRev!AS107)</f>
        <v>.</v>
      </c>
      <c r="AT107" s="25" t="str">
        <f>IF(ISBLANK(LitRev!AT107),".",LitRev!AT107)</f>
        <v>.</v>
      </c>
      <c r="AU107" s="25" t="str">
        <f>IF(ISBLANK(LitRev!AU107),".",LitRev!AU107)</f>
        <v>.</v>
      </c>
      <c r="AV107" s="25" t="str">
        <f>IF(ISBLANK(LitRev!AV107),".",LitRev!AV107)</f>
        <v>.</v>
      </c>
      <c r="AW107" s="25" t="str">
        <f>IF(ISBLANK(LitRev!AW107),".",LitRev!AW107)</f>
        <v>.</v>
      </c>
      <c r="AX107" s="25" t="str">
        <f>IF(ISBLANK(LitRev!AX107),".",LitRev!AX107)</f>
        <v>.</v>
      </c>
      <c r="AY107" s="25" t="str">
        <f>IF(ISBLANK(LitRev!AY107),".",LitRev!AY107)</f>
        <v>.</v>
      </c>
      <c r="AZ107" s="25" t="str">
        <f>IF(ISBLANK(LitRev!AZ107),".",LitRev!AZ107)</f>
        <v>.</v>
      </c>
      <c r="BA107" s="25">
        <f>IF(ISBLANK(LitRev!BA107),".",LitRev!BA107)</f>
        <v>8.9887640449437881E-2</v>
      </c>
      <c r="BB107" s="25">
        <f>IF(ISBLANK(LitRev!BB107),".",LitRev!BB107)</f>
        <v>0.1604980975441023</v>
      </c>
      <c r="BC107" s="25">
        <f>IF(ISBLANK(LitRev!BC107),".",LitRev!BC107)</f>
        <v>0.16</v>
      </c>
      <c r="BD107" s="25" t="str">
        <f>IF(ISBLANK(LitRev!BD107),".",LitRev!BD107)</f>
        <v>.</v>
      </c>
      <c r="BE107" s="25" t="str">
        <f>IF(ISBLANK(LitRev!BE107),".",LitRev!BE107)</f>
        <v>.</v>
      </c>
      <c r="BF107" s="25" t="str">
        <f>IF(ISBLANK(LitRev!BF107),".",LitRev!BF107)</f>
        <v>.</v>
      </c>
      <c r="BG107" s="25" t="str">
        <f>IF(ISBLANK(LitRev!BG107),".",LitRev!BG107)</f>
        <v>.</v>
      </c>
      <c r="BH107" s="25" t="str">
        <f>IF(ISBLANK(LitRev!BH107),".",LitRev!BH107)</f>
        <v>.</v>
      </c>
      <c r="BI107" s="25" t="str">
        <f>IF(ISBLANK(LitRev!BI107),".",LitRev!BI107)</f>
        <v>.</v>
      </c>
      <c r="BJ107" s="25" t="str">
        <f>IF(ISBLANK(LitRev!BJ107),".",LitRev!BJ107)</f>
        <v>.</v>
      </c>
      <c r="BK107" s="25" t="str">
        <f>IF(ISBLANK(LitRev!BK107),".",LitRev!BK107)</f>
        <v>.</v>
      </c>
      <c r="BL107" s="25" t="str">
        <f>IF(ISBLANK(LitRev!BL107),".",LitRev!BL107)</f>
        <v>.</v>
      </c>
      <c r="BM107" s="25" t="str">
        <f>IF(ISBLANK(LitRev!BM107),".",LitRev!BM107)</f>
        <v>.</v>
      </c>
      <c r="BN107" s="25" t="str">
        <f>IF(ISBLANK(LitRev!BN107),".",LitRev!BN107)</f>
        <v>.</v>
      </c>
      <c r="BO107" s="25" t="str">
        <f>IF(ISBLANK(LitRev!BO107),".",LitRev!BO107)</f>
        <v>.</v>
      </c>
      <c r="BP107" s="25" t="str">
        <f>IF(ISBLANK(LitRev!BP107),".",LitRev!BP107)</f>
        <v>.</v>
      </c>
      <c r="BQ107" s="25" t="str">
        <f>IF(ISBLANK(LitRev!BQ107),".",LitRev!BQ107)</f>
        <v>.</v>
      </c>
      <c r="BR107" s="25" t="str">
        <f>IF(ISBLANK(LitRev!BR107),".",LitRev!BR107)</f>
        <v>.</v>
      </c>
      <c r="BS107" s="25" t="str">
        <f>IF(ISBLANK(LitRev!BS107),".",LitRev!BS107)</f>
        <v>.</v>
      </c>
      <c r="BT107" s="25" t="str">
        <f>IF(ISBLANK(LitRev!BT107),".",LitRev!BT107)</f>
        <v>.</v>
      </c>
      <c r="BU107" s="25" t="str">
        <f>IF(ISBLANK(LitRev!BU107),".",LitRev!BU107)</f>
        <v>.</v>
      </c>
      <c r="BV107" s="25" t="str">
        <f>IF(ISBLANK(LitRev!BV107),".",LitRev!BV107)</f>
        <v>.</v>
      </c>
      <c r="BW107" s="25" t="str">
        <f>IF(ISBLANK(LitRev!BW107),".",LitRev!BW107)</f>
        <v>.</v>
      </c>
      <c r="BX107" s="25" t="str">
        <f>IF(ISBLANK(LitRev!BX107),".",LitRev!BX107)</f>
        <v>.</v>
      </c>
      <c r="BY107" s="25" t="str">
        <f>IF(ISBLANK(LitRev!BY107),".",LitRev!BY107)</f>
        <v>.</v>
      </c>
      <c r="BZ107" s="25" t="str">
        <f>IF(ISBLANK(LitRev!BZ107),".",LitRev!BZ107)</f>
        <v>.</v>
      </c>
      <c r="CA107" s="25" t="str">
        <f>IF(ISBLANK(LitRev!CA107),".",LitRev!CA107)</f>
        <v>.</v>
      </c>
      <c r="CB107" s="25" t="str">
        <f>IF(ISBLANK(LitRev!CB107),".",LitRev!CB107)</f>
        <v>.</v>
      </c>
      <c r="CC107" s="25" t="str">
        <f>IF(ISBLANK(LitRev!CC107),".",LitRev!CC107)</f>
        <v>.</v>
      </c>
      <c r="CD107" s="25" t="str">
        <f>IF(ISBLANK(LitRev!CD107),".",LitRev!CD107)</f>
        <v>.</v>
      </c>
      <c r="CE107" s="25" t="str">
        <f>IF(ISBLANK(LitRev!CE107),".",LitRev!CE107)</f>
        <v>.</v>
      </c>
      <c r="CF107" s="25" t="str">
        <f>IF(ISBLANK(LitRev!CF107),".",LitRev!CF107)</f>
        <v>.</v>
      </c>
      <c r="CG107" s="25">
        <f>IF(ISBLANK(LitRev!CG107),".",LitRev!CG107)</f>
        <v>0.18329999999999999</v>
      </c>
      <c r="CH107" s="25">
        <f>IF(ISBLANK(LitRev!CH107),".",LitRev!CH107)</f>
        <v>0.17100000000000001</v>
      </c>
      <c r="CI107" s="25">
        <f>IF(ISBLANK(LitRev!CI107),".",LitRev!CI107)</f>
        <v>0.1036</v>
      </c>
      <c r="CJ107" s="25" t="str">
        <f>IF(ISBLANK(LitRev!CJ107),".",LitRev!CJ107)</f>
        <v>.</v>
      </c>
      <c r="CK107" s="25" t="str">
        <f>IF(ISBLANK(LitRev!CK107),".",LitRev!CK107)</f>
        <v>.</v>
      </c>
      <c r="CL107" s="25" t="str">
        <f>IF(ISBLANK(LitRev!CL107),".",LitRev!CL107)</f>
        <v>.</v>
      </c>
      <c r="CM107" s="25" t="str">
        <f>IF(ISBLANK(LitRev!CM107),".",LitRev!CM107)</f>
        <v>.</v>
      </c>
      <c r="CN107" s="25" t="str">
        <f>IF(ISBLANK(LitRev!CN107),".",LitRev!CN107)</f>
        <v>.</v>
      </c>
      <c r="CO107" s="25" t="str">
        <f>IF(ISBLANK(LitRev!CO107),".",LitRev!CO107)</f>
        <v>.</v>
      </c>
      <c r="CP107" s="25" t="str">
        <f>IF(ISBLANK(LitRev!CP107),".",LitRev!CP107)</f>
        <v>.</v>
      </c>
      <c r="CQ107" s="25" t="str">
        <f>IF(ISBLANK(LitRev!CQ107),".",LitRev!CQ107)</f>
        <v>.</v>
      </c>
      <c r="CR107" s="25" t="str">
        <f>IF(ISBLANK(LitRev!CR107),".",LitRev!CR107)</f>
        <v>.</v>
      </c>
      <c r="CS107" s="25" t="str">
        <f>IF(ISBLANK(LitRev!CS107),".",LitRev!CS107)</f>
        <v>.</v>
      </c>
      <c r="CT107" s="25" t="str">
        <f>IF(ISBLANK(LitRev!CT107),".",LitRev!CT107)</f>
        <v>.</v>
      </c>
      <c r="CU107" s="25" t="str">
        <f>IF(ISBLANK(LitRev!CU107),".",LitRev!CU107)</f>
        <v>.</v>
      </c>
      <c r="CV107" s="25" t="str">
        <f>IF(ISBLANK(LitRev!CV107),".",LitRev!CV107)</f>
        <v>.</v>
      </c>
      <c r="CW107" s="25" t="str">
        <f>IF(ISBLANK(LitRev!CW107),".",LitRev!CW107)</f>
        <v>.</v>
      </c>
      <c r="CX107" s="25" t="str">
        <f>IF(ISBLANK(LitRev!CX107),".",LitRev!CX107)</f>
        <v>.</v>
      </c>
      <c r="CY107" s="25" t="str">
        <f>IF(ISBLANK(LitRev!CY107),".",LitRev!CY107)</f>
        <v>.</v>
      </c>
      <c r="CZ107" s="25" t="str">
        <f>IF(ISBLANK(LitRev!CZ107),".",LitRev!CZ107)</f>
        <v>.</v>
      </c>
      <c r="DA107" s="25" t="str">
        <f>IF(ISBLANK(LitRev!DA107),".",LitRev!DA107)</f>
        <v>.</v>
      </c>
      <c r="DB107" s="25" t="str">
        <f>IF(ISBLANK(LitRev!DB107),".",LitRev!DB107)</f>
        <v>.</v>
      </c>
      <c r="DC107" s="25" t="str">
        <f>IF(ISBLANK(LitRev!DC107),".",LitRev!DC107)</f>
        <v>.</v>
      </c>
      <c r="DD107" s="25" t="str">
        <f>IF(ISBLANK(LitRev!DD107),".",LitRev!DD107)</f>
        <v>.</v>
      </c>
      <c r="DE107" s="25" t="str">
        <f>IF(ISBLANK(LitRev!DE107),".",LitRev!DE107)</f>
        <v>.</v>
      </c>
      <c r="DF107" s="25" t="str">
        <f>IF(ISBLANK(LitRev!DF107),".",LitRev!DF107)</f>
        <v>.</v>
      </c>
      <c r="DG107" s="25" t="str">
        <f>IF(ISBLANK(LitRev!DG107),".",LitRev!DG107)</f>
        <v>.</v>
      </c>
      <c r="DH107" s="25" t="str">
        <f>IF(ISBLANK(LitRev!DH107),".",LitRev!DH107)</f>
        <v>.</v>
      </c>
      <c r="DI107" s="25" t="str">
        <f>IF(ISBLANK(LitRev!DI107),".",LitRev!DI107)</f>
        <v>.</v>
      </c>
      <c r="DJ107" s="25" t="str">
        <f>IF(ISBLANK(LitRev!DJ107),".",LitRev!DJ107)</f>
        <v>.</v>
      </c>
      <c r="DK107" s="25" t="str">
        <f>IF(ISBLANK(LitRev!DK107),".",LitRev!DK107)</f>
        <v>.</v>
      </c>
      <c r="DL107" s="25" t="str">
        <f>IF(ISBLANK(LitRev!DL107),".",LitRev!DL107)</f>
        <v>.</v>
      </c>
      <c r="DM107" s="25" t="str">
        <f>IF(ISBLANK(LitRev!DM107),".",LitRev!DM107)</f>
        <v>.</v>
      </c>
      <c r="DN107" s="25" t="str">
        <f>IF(ISBLANK(LitRev!DN107),".",LitRev!DN107)</f>
        <v>.</v>
      </c>
      <c r="DO107" s="25" t="str">
        <f>IF(ISBLANK(LitRev!DO107),".",LitRev!DO107)</f>
        <v>.</v>
      </c>
      <c r="DP107" s="25" t="str">
        <f>IF(ISBLANK(LitRev!DP107),".",LitRev!DP107)</f>
        <v>.</v>
      </c>
      <c r="DQ107" s="25" t="str">
        <f>IF(ISBLANK(LitRev!DQ107),".",LitRev!DQ107)</f>
        <v>.</v>
      </c>
      <c r="DR107" s="25" t="str">
        <f>IF(ISBLANK(LitRev!DR107),".",LitRev!DR107)</f>
        <v>.</v>
      </c>
      <c r="DS107" s="25" t="str">
        <f>IF(ISBLANK(LitRev!DS107),".",LitRev!DS107)</f>
        <v>.</v>
      </c>
      <c r="DT107" s="25" t="str">
        <f>IF(ISBLANK(LitRev!DT107),".",LitRev!DT107)</f>
        <v>.</v>
      </c>
      <c r="DU107" s="25" t="str">
        <f>IF(ISBLANK(LitRev!DU107),".",LitRev!DU107)</f>
        <v>.</v>
      </c>
      <c r="DV107" s="25" t="str">
        <f>IF(ISBLANK(LitRev!DV107),".",LitRev!DV107)</f>
        <v>.</v>
      </c>
      <c r="DW107" s="25" t="str">
        <f>IF(ISBLANK(LitRev!DW107),".",LitRev!DW107)</f>
        <v>.</v>
      </c>
      <c r="DX107" s="25" t="str">
        <f>IF(ISBLANK(LitRev!DX107),".",LitRev!DX107)</f>
        <v>.</v>
      </c>
      <c r="DY107" s="25" t="str">
        <f>IF(ISBLANK(LitRev!DY107),".",LitRev!DY107)</f>
        <v>.</v>
      </c>
      <c r="DZ107" s="25" t="str">
        <f>IF(ISBLANK(LitRev!DZ107),".",LitRev!DZ107)</f>
        <v>.</v>
      </c>
      <c r="EA107" s="25" t="str">
        <f>IF(ISBLANK(LitRev!EA107),".",LitRev!EA107)</f>
        <v>.</v>
      </c>
      <c r="EB107" s="25" t="str">
        <f>IF(ISBLANK(LitRev!EB107),".",LitRev!EB107)</f>
        <v>.</v>
      </c>
      <c r="EC107" s="25" t="str">
        <f>IF(ISBLANK(LitRev!EC107),".",LitRev!EC107)</f>
        <v>.</v>
      </c>
      <c r="ED107" s="25" t="str">
        <f>IF(ISBLANK(LitRev!ED107),".",LitRev!ED107)</f>
        <v>.</v>
      </c>
      <c r="EE107" s="25" t="str">
        <f>IF(ISBLANK(LitRev!EE107),".",LitRev!EE107)</f>
        <v>.</v>
      </c>
      <c r="EF107" s="25" t="str">
        <f>IF(ISBLANK(LitRev!EF107),".",LitRev!EF107)</f>
        <v>.</v>
      </c>
      <c r="EG107" s="25" t="str">
        <f>IF(ISBLANK(LitRev!EG107),".",LitRev!EG107)</f>
        <v>.</v>
      </c>
      <c r="EH107" s="25" t="str">
        <f>IF(ISBLANK(LitRev!EH107),".",LitRev!EH107)</f>
        <v>.</v>
      </c>
      <c r="EI107" s="25" t="str">
        <f>IF(ISBLANK(LitRev!EI107),".",LitRev!EI107)</f>
        <v>.</v>
      </c>
      <c r="EJ107" s="25" t="str">
        <f>IF(ISBLANK(LitRev!EJ107),".",LitRev!EJ107)</f>
        <v>.</v>
      </c>
      <c r="EK107" s="25" t="str">
        <f>IF(ISBLANK(LitRev!EK107),".",LitRev!EK107)</f>
        <v>.</v>
      </c>
      <c r="EL107" s="25" t="str">
        <f>IF(ISBLANK(LitRev!EL107),".",LitRev!EL107)</f>
        <v>.</v>
      </c>
      <c r="EM107" s="25" t="str">
        <f>IF(ISBLANK(LitRev!EM107),".",LitRev!EM107)</f>
        <v>.</v>
      </c>
      <c r="EN107" s="25" t="str">
        <f>IF(ISBLANK(LitRev!EN107),".",LitRev!EN107)</f>
        <v>.</v>
      </c>
      <c r="EO107" s="25" t="str">
        <f>IF(ISBLANK(LitRev!EO107),".",LitRev!EO107)</f>
        <v>.</v>
      </c>
      <c r="EP107" s="25" t="str">
        <f>IF(ISBLANK(LitRev!EP107),".",LitRev!EP107)</f>
        <v>.</v>
      </c>
      <c r="EQ107" s="25" t="str">
        <f>IF(ISBLANK(LitRev!EQ107),".",LitRev!EQ107)</f>
        <v>.</v>
      </c>
      <c r="ER107" s="25" t="str">
        <f>IF(ISBLANK(LitRev!ER107),".",LitRev!ER107)</f>
        <v>.</v>
      </c>
      <c r="ES107" s="25" t="str">
        <f>IF(ISBLANK(LitRev!ES107),".",LitRev!ES107)</f>
        <v>.</v>
      </c>
      <c r="ET107" s="25" t="str">
        <f>IF(ISBLANK(LitRev!ET107),".",LitRev!ET107)</f>
        <v>.</v>
      </c>
      <c r="EU107" s="25" t="str">
        <f>IF(ISBLANK(LitRev!EU107),".",LitRev!EU107)</f>
        <v>.</v>
      </c>
      <c r="EV107" s="25" t="str">
        <f>IF(ISBLANK(LitRev!EV107),".",LitRev!EV107)</f>
        <v>.</v>
      </c>
      <c r="EW107" s="25" t="str">
        <f>IF(ISBLANK(LitRev!EW107),".",LitRev!EW107)</f>
        <v>.</v>
      </c>
      <c r="EX107" s="25" t="str">
        <f>IF(ISBLANK(LitRev!EX107),".",LitRev!EX107)</f>
        <v>.</v>
      </c>
      <c r="EY107" s="25" t="str">
        <f>IF(ISBLANK(LitRev!EY107),".",LitRev!EY107)</f>
        <v>.</v>
      </c>
      <c r="EZ107" s="25" t="str">
        <f>IF(ISBLANK(LitRev!EZ107),".",LitRev!EZ107)</f>
        <v>.</v>
      </c>
      <c r="FA107" s="25" t="str">
        <f>IF(ISBLANK(LitRev!FA107),".",LitRev!FA107)</f>
        <v>.</v>
      </c>
      <c r="FB107" s="25" t="str">
        <f>IF(ISBLANK(LitRev!FB107),".",LitRev!FB107)</f>
        <v>.</v>
      </c>
      <c r="FC107" s="25" t="str">
        <f>IF(ISBLANK(LitRev!FC107),".",LitRev!FC107)</f>
        <v>.</v>
      </c>
      <c r="FD107" s="25" t="str">
        <f>IF(ISBLANK(LitRev!FD107),".",LitRev!FD107)</f>
        <v>.</v>
      </c>
      <c r="FE107" s="25" t="str">
        <f>IF(ISBLANK(LitRev!FE107),".",LitRev!FE107)</f>
        <v>.</v>
      </c>
      <c r="FF107" s="25" t="str">
        <f>IF(ISBLANK(LitRev!FF107),".",LitRev!FF107)</f>
        <v>.</v>
      </c>
      <c r="FG107" s="25" t="str">
        <f>IF(ISBLANK(LitRev!FG107),".",LitRev!FG107)</f>
        <v>.</v>
      </c>
      <c r="FH107" s="25" t="str">
        <f>IF(ISBLANK(LitRev!FH107),".",LitRev!FH107)</f>
        <v>.</v>
      </c>
      <c r="FI107" s="25" t="str">
        <f>IF(ISBLANK(LitRev!FI107),".",LitRev!FI107)</f>
        <v>.</v>
      </c>
      <c r="FJ107" s="25" t="str">
        <f>IF(ISBLANK(LitRev!FJ107),".",LitRev!FJ107)</f>
        <v>.</v>
      </c>
      <c r="FK107" s="25" t="str">
        <f>IF(ISBLANK(LitRev!FK107),".",LitRev!FK107)</f>
        <v>.</v>
      </c>
      <c r="FL107" s="25" t="str">
        <f>IF(ISBLANK(LitRev!FL107),".",LitRev!FL107)</f>
        <v>.</v>
      </c>
      <c r="FM107" s="25" t="str">
        <f>IF(ISBLANK(LitRev!FM107),".",LitRev!FM107)</f>
        <v>.</v>
      </c>
      <c r="FN107" s="25" t="str">
        <f>IF(ISBLANK(LitRev!FN107),".",LitRev!FN107)</f>
        <v>.</v>
      </c>
      <c r="FO107" s="25" t="str">
        <f>IF(ISBLANK(LitRev!FO107),".",LitRev!FO107)</f>
        <v>.</v>
      </c>
      <c r="FP107" s="25" t="str">
        <f>IF(ISBLANK(LitRev!FP107),".",LitRev!FP107)</f>
        <v>.</v>
      </c>
      <c r="FQ107" s="25" t="str">
        <f>IF(ISBLANK(LitRev!FQ107),".",LitRev!FQ107)</f>
        <v>.</v>
      </c>
      <c r="FR107" s="25" t="str">
        <f>IF(ISBLANK(LitRev!FR107),".",LitRev!FR107)</f>
        <v>.</v>
      </c>
      <c r="FS107" s="25" t="str">
        <f>IF(ISBLANK(LitRev!FS107),".",LitRev!FS107)</f>
        <v>.</v>
      </c>
      <c r="FT107" s="25" t="str">
        <f>IF(ISBLANK(LitRev!FT107),".",LitRev!FT107)</f>
        <v>.</v>
      </c>
      <c r="FU107" s="25" t="str">
        <f>IF(ISBLANK(LitRev!FU107),".",LitRev!FU107)</f>
        <v>.</v>
      </c>
      <c r="FV107" s="25" t="str">
        <f>IF(ISBLANK(LitRev!FV107),".",LitRev!FV107)</f>
        <v>.</v>
      </c>
      <c r="FW107" s="25" t="str">
        <f>IF(ISBLANK(LitRev!FW107),".",LitRev!FW107)</f>
        <v>.</v>
      </c>
      <c r="FX107" s="25" t="str">
        <f>IF(ISBLANK(LitRev!FX107),".",LitRev!FX107)</f>
        <v>.</v>
      </c>
      <c r="FY107" s="25" t="str">
        <f>IF(ISBLANK(LitRev!FY107),".",LitRev!FY107)</f>
        <v>.</v>
      </c>
      <c r="FZ107" s="25" t="str">
        <f>IF(ISBLANK(LitRev!FZ107),".",LitRev!FZ107)</f>
        <v>.</v>
      </c>
      <c r="GA107" s="25" t="str">
        <f>IF(ISBLANK(LitRev!GA107),".",LitRev!GA107)</f>
        <v>.</v>
      </c>
      <c r="GB107" s="25" t="str">
        <f>IF(ISBLANK(LitRev!GB107),".",LitRev!GB107)</f>
        <v>.</v>
      </c>
      <c r="GC107" s="25" t="str">
        <f>IF(ISBLANK(LitRev!GC107),".",LitRev!GC107)</f>
        <v>.</v>
      </c>
      <c r="GD107" s="25" t="str">
        <f>IF(ISBLANK(LitRev!GD107),".",LitRev!GD107)</f>
        <v>.</v>
      </c>
      <c r="GE107" s="25" t="str">
        <f>IF(ISBLANK(LitRev!GE107),".",LitRev!GE107)</f>
        <v>.</v>
      </c>
      <c r="GF107" s="25" t="str">
        <f>IF(ISBLANK(LitRev!GF107),".",LitRev!GF107)</f>
        <v>.</v>
      </c>
      <c r="GG107" s="25" t="str">
        <f>IF(ISBLANK(LitRev!GG107),".",LitRev!GG107)</f>
        <v>.</v>
      </c>
      <c r="GH107" s="25">
        <f>IF(ISBLANK(LitRev!GH107),".",LitRev!GH107)</f>
        <v>1.4282526221825497E-2</v>
      </c>
      <c r="GI107" s="25">
        <f>IF(ISBLANK(LitRev!GI107),".",LitRev!GI107)</f>
        <v>1.3321392589275694E-2</v>
      </c>
      <c r="GJ107" s="25">
        <f>IF(ISBLANK(LitRev!GJ107),".",LitRev!GJ107)</f>
        <v>1.3321392589275694E-2</v>
      </c>
      <c r="GK107" s="25">
        <f>IF(ISBLANK(LitRev!GK107),".",LitRev!GK107)</f>
        <v>1.3321392589275694E-2</v>
      </c>
      <c r="GL107" s="25">
        <f>IF(ISBLANK(LitRev!GL107),".",LitRev!GL107)</f>
        <v>1.4282526221825497E-2</v>
      </c>
      <c r="GM107" s="25">
        <f>IF(ISBLANK(LitRev!GM107),".",LitRev!GM107)</f>
        <v>1.3321392589275694E-2</v>
      </c>
      <c r="GN107" s="25">
        <f>IF(ISBLANK(LitRev!GN107),".",LitRev!GN107)</f>
        <v>1.3321392589275694E-2</v>
      </c>
      <c r="GO107" s="25">
        <f>IF(ISBLANK(LitRev!GO107),".",LitRev!GO107)</f>
        <v>1.3321392589275694E-2</v>
      </c>
      <c r="GP107" s="25" t="str">
        <f>IF(ISBLANK(LitRev!GP107),".",LitRev!GP107)</f>
        <v>.</v>
      </c>
      <c r="GQ107" s="25" t="str">
        <f>IF(ISBLANK(LitRev!GQ107),".",LitRev!GQ107)</f>
        <v>.</v>
      </c>
      <c r="GR107" s="25" t="str">
        <f>IF(ISBLANK(LitRev!GR107),".",LitRev!GR107)</f>
        <v>.</v>
      </c>
      <c r="GS107" s="25" t="str">
        <f>IF(ISBLANK(LitRev!GS107),".",LitRev!GS107)</f>
        <v>.</v>
      </c>
      <c r="GT107" s="25" t="str">
        <f>IF(ISBLANK(LitRev!GT107),".",LitRev!GT107)</f>
        <v>.</v>
      </c>
      <c r="GU107" s="25" t="str">
        <f>IF(ISBLANK(LitRev!GU107),".",LitRev!GU107)</f>
        <v>.</v>
      </c>
      <c r="GV107" s="25" t="str">
        <f>IF(ISBLANK(LitRev!GV107),".",LitRev!GV107)</f>
        <v>.</v>
      </c>
      <c r="GW107" s="25" t="str">
        <f>IF(ISBLANK(LitRev!GW107),".",LitRev!GW107)</f>
        <v>.</v>
      </c>
      <c r="GX107" s="25" t="str">
        <f>IF(ISBLANK(LitRev!GX107),".",LitRev!GX107)</f>
        <v>.</v>
      </c>
      <c r="GY107" s="25" t="str">
        <f>IF(ISBLANK(LitRev!GY107),".",LitRev!GY107)</f>
        <v>.</v>
      </c>
      <c r="GZ107" s="25" t="str">
        <f>IF(ISBLANK(LitRev!GZ107),".",LitRev!GZ107)</f>
        <v>.</v>
      </c>
      <c r="HA107" s="25" t="str">
        <f>IF(ISBLANK(LitRev!HA107),".",LitRev!HA107)</f>
        <v>.</v>
      </c>
      <c r="HB107" s="25" t="str">
        <f>IF(ISBLANK(LitRev!HB107),".",LitRev!HB107)</f>
        <v>.</v>
      </c>
      <c r="HC107" s="25">
        <f>IF(ISBLANK(LitRev!HC107),".",LitRev!HC107)</f>
        <v>0</v>
      </c>
      <c r="HD107" s="25">
        <f>IF(ISBLANK(LitRev!HD107),".",LitRev!HD107)</f>
        <v>1.9999999999999997E-2</v>
      </c>
      <c r="HE107" s="25">
        <f>IF(ISBLANK(LitRev!HE107),".",LitRev!HE107)</f>
        <v>1.9999999999999997E-2</v>
      </c>
      <c r="HF107" s="25" t="str">
        <f>IF(ISBLANK(LitRev!HF107),".",LitRev!HF107)</f>
        <v>.</v>
      </c>
      <c r="HG107" s="25" t="str">
        <f>IF(ISBLANK(LitRev!HG107),".",LitRev!HG107)</f>
        <v>.</v>
      </c>
      <c r="HH107" s="25" t="str">
        <f>IF(ISBLANK(LitRev!HH107),".",LitRev!HH107)</f>
        <v>.</v>
      </c>
      <c r="HI107" s="25" t="str">
        <f>IF(ISBLANK(LitRev!HI107),".",LitRev!HI107)</f>
        <v>.</v>
      </c>
      <c r="HJ107" s="25">
        <f>IF(ISBLANK(LitRev!HJ107),".",LitRev!HJ107)</f>
        <v>3.0000000000000001E-3</v>
      </c>
      <c r="HK107" s="25">
        <f>IF(ISBLANK(LitRev!HK107),".",LitRev!HK107)</f>
        <v>-1E-3</v>
      </c>
      <c r="HL107" s="25">
        <f>IF(ISBLANK(LitRev!HL107),".",LitRev!HL107)</f>
        <v>-1E-3</v>
      </c>
      <c r="HM107" s="25">
        <f>IF(ISBLANK(LitRev!HM107),".",LitRev!HM107)</f>
        <v>-1E-3</v>
      </c>
      <c r="HN107" s="25">
        <f>IF(ISBLANK(LitRev!HN107),".",LitRev!HN107)</f>
        <v>-1E-3</v>
      </c>
      <c r="HO107" s="25">
        <f>IF(ISBLANK(LitRev!HO107),".",LitRev!HO107)</f>
        <v>-5.5E-2</v>
      </c>
      <c r="HP107" s="25">
        <f>IF(ISBLANK(LitRev!HP107),".",LitRev!HP107)</f>
        <v>-5.5E-2</v>
      </c>
      <c r="HQ107" s="25">
        <f>IF(ISBLANK(LitRev!HQ107),".",LitRev!HQ107)</f>
        <v>-5.5E-2</v>
      </c>
      <c r="HR107" s="25">
        <f>IF(ISBLANK(LitRev!HR107),".",LitRev!HR107)</f>
        <v>-5.5E-2</v>
      </c>
      <c r="HS107" s="25">
        <f>IF(ISBLANK(LitRev!HS107),".",LitRev!HS107)</f>
        <v>3.0000000000000001E-3</v>
      </c>
      <c r="HT107" s="25">
        <f>IF(ISBLANK(LitRev!HT107),".",LitRev!HT107)</f>
        <v>5.8000000000000003E-2</v>
      </c>
      <c r="HU107" s="25" t="str">
        <f>IF(ISBLANK(LitRev!HU107),".",LitRev!HU107)</f>
        <v>.</v>
      </c>
      <c r="HV107" s="25" t="str">
        <f>IF(ISBLANK(LitRev!HV107),".",LitRev!HV107)</f>
        <v>.</v>
      </c>
      <c r="HW107" s="25" t="str">
        <f>IF(ISBLANK(LitRev!HW107),".",LitRev!HW107)</f>
        <v>.</v>
      </c>
      <c r="HX107" s="25" t="str">
        <f>IF(ISBLANK(LitRev!HX107),".",LitRev!HX107)</f>
        <v>.</v>
      </c>
      <c r="HY107" s="25">
        <f>IF(ISBLANK(LitRev!HY107),".",LitRev!HY107)</f>
        <v>3.7999999999999999E-2</v>
      </c>
      <c r="HZ107" s="25" t="str">
        <f>IF(ISBLANK(LitRev!HZ107),".",LitRev!HZ107)</f>
        <v>.</v>
      </c>
      <c r="IA107" s="25" t="str">
        <f>IF(ISBLANK(LitRev!IA107),".",LitRev!IA107)</f>
        <v>.</v>
      </c>
      <c r="IB107" s="25">
        <f>IF(ISBLANK(LitRev!IB107),".",LitRev!IB107)</f>
        <v>-1.4999999999999999E-2</v>
      </c>
      <c r="IC107" s="25" t="str">
        <f>IF(ISBLANK(LitRev!IC107),".",LitRev!IC107)</f>
        <v>.</v>
      </c>
      <c r="ID107" s="25" t="str">
        <f>IF(ISBLANK(LitRev!ID107),".",LitRev!ID107)</f>
        <v>.</v>
      </c>
      <c r="IE107" s="25">
        <f>IF(ISBLANK(LitRev!IE107),".",LitRev!IE107)</f>
        <v>-3.7622439893143365E-2</v>
      </c>
      <c r="IF107" s="25" t="str">
        <f>IF(ISBLANK(LitRev!IF107),".",LitRev!IF107)</f>
        <v>.</v>
      </c>
      <c r="IG107" s="25" t="str">
        <f>IF(ISBLANK(LitRev!IG107),".",LitRev!IG107)</f>
        <v>.</v>
      </c>
      <c r="IH107" s="25" t="str">
        <f>IF(ISBLANK(LitRev!IH107),".",LitRev!IH107)</f>
        <v>.</v>
      </c>
      <c r="II107" s="25" t="str">
        <f>IF(ISBLANK(LitRev!II107),".",LitRev!II107)</f>
        <v>.</v>
      </c>
      <c r="IJ107" s="25" t="str">
        <f>IF(ISBLANK(LitRev!IJ107),".",LitRev!IJ107)</f>
        <v>.</v>
      </c>
      <c r="IK107" s="25" t="str">
        <f>IF(ISBLANK(LitRev!IK107),".",LitRev!IK107)</f>
        <v>.</v>
      </c>
      <c r="IL107" s="25" t="str">
        <f>IF(ISBLANK(LitRev!IL107),".",LitRev!IL107)</f>
        <v>.</v>
      </c>
      <c r="IM107" s="25" t="str">
        <f>IF(ISBLANK(LitRev!IM107),".",LitRev!IM107)</f>
        <v>.</v>
      </c>
      <c r="IN107" s="25" t="str">
        <f>IF(ISBLANK(LitRev!IN107),".",LitRev!IN107)</f>
        <v>.</v>
      </c>
      <c r="IO107" s="25" t="str">
        <f>IF(ISBLANK(LitRev!IO107),".",LitRev!IO107)</f>
        <v>.</v>
      </c>
      <c r="IP107" s="25" t="str">
        <f>IF(ISBLANK(LitRev!IP107),".",LitRev!IP107)</f>
        <v>.</v>
      </c>
      <c r="IQ107" s="25" t="str">
        <f>IF(ISBLANK(LitRev!IQ107),".",LitRev!IQ107)</f>
        <v>.</v>
      </c>
      <c r="IR107" s="25" t="str">
        <f>IF(ISBLANK(LitRev!IR107),".",LitRev!IR107)</f>
        <v>.</v>
      </c>
      <c r="IS107" s="25" t="str">
        <f>IF(ISBLANK(LitRev!IS107),".",LitRev!IS107)</f>
        <v>.</v>
      </c>
      <c r="IT107" s="25" t="str">
        <f>IF(ISBLANK(LitRev!IT107),".",LitRev!IT107)</f>
        <v>.</v>
      </c>
      <c r="IU107" s="25" t="str">
        <f>IF(ISBLANK(LitRev!IU107),".",LitRev!IU107)</f>
        <v>.</v>
      </c>
      <c r="IV107" s="25" t="str">
        <f>IF(ISBLANK(LitRev!IV107),".",LitRev!IV107)</f>
        <v>.</v>
      </c>
      <c r="IW107" s="25" t="str">
        <f>IF(ISBLANK(LitRev!IW107),".",LitRev!IW107)</f>
        <v>.</v>
      </c>
      <c r="IX107" s="25" t="str">
        <f>IF(ISBLANK(LitRev!IX107),".",LitRev!IX107)</f>
        <v>.</v>
      </c>
      <c r="IY107" s="25" t="str">
        <f>IF(ISBLANK(LitRev!IY107),".",LitRev!IY107)</f>
        <v>.</v>
      </c>
      <c r="IZ107" s="25" t="str">
        <f>IF(ISBLANK(LitRev!IZ107),".",LitRev!IZ107)</f>
        <v>.</v>
      </c>
      <c r="JA107" s="25" t="str">
        <f>IF(ISBLANK(LitRev!JA107),".",LitRev!JA107)</f>
        <v>.</v>
      </c>
      <c r="JB107" s="25" t="str">
        <f>IF(ISBLANK(LitRev!JB107),".",LitRev!JB107)</f>
        <v>.</v>
      </c>
      <c r="JC107" s="25" t="str">
        <f>IF(ISBLANK(LitRev!JC107),".",LitRev!JC107)</f>
        <v>.</v>
      </c>
      <c r="JD107" s="25" t="str">
        <f>IF(ISBLANK(LitRev!JD107),".",LitRev!JD107)</f>
        <v>.</v>
      </c>
      <c r="JE107" s="25" t="str">
        <f>IF(ISBLANK(LitRev!JE107),".",LitRev!JE107)</f>
        <v>.</v>
      </c>
      <c r="JF107" s="25" t="str">
        <f>IF(ISBLANK(LitRev!JF107),".",LitRev!JF107)</f>
        <v>.</v>
      </c>
      <c r="JG107" s="25" t="str">
        <f>IF(ISBLANK(LitRev!JG107),".",LitRev!JG107)</f>
        <v>.</v>
      </c>
      <c r="JH107" s="25" t="str">
        <f>IF(ISBLANK(LitRev!JH107),".",LitRev!JH107)</f>
        <v>.</v>
      </c>
      <c r="JI107" s="25" t="str">
        <f>IF(ISBLANK(LitRev!JI107),".",LitRev!JI107)</f>
        <v>.</v>
      </c>
      <c r="JJ107" s="25" t="str">
        <f>IF(ISBLANK(LitRev!JJ107),".",LitRev!JJ107)</f>
        <v>.</v>
      </c>
      <c r="JK107" s="25" t="str">
        <f>IF(ISBLANK(LitRev!JK107),".",LitRev!JK107)</f>
        <v>.</v>
      </c>
      <c r="JL107" s="25" t="str">
        <f>IF(ISBLANK(LitRev!JL107),".",LitRev!JL107)</f>
        <v>.</v>
      </c>
      <c r="JM107" s="25" t="str">
        <f>IF(ISBLANK(LitRev!JM107),".",LitRev!JM107)</f>
        <v>.</v>
      </c>
      <c r="JN107" s="25" t="str">
        <f>IF(ISBLANK(LitRev!JN107),".",LitRev!JN107)</f>
        <v>.</v>
      </c>
      <c r="JO107" s="25" t="str">
        <f>IF(ISBLANK(LitRev!JO107),".",LitRev!JO107)</f>
        <v>.</v>
      </c>
      <c r="JP107" s="25" t="str">
        <f>IF(ISBLANK(LitRev!JP107),".",LitRev!JP107)</f>
        <v>.</v>
      </c>
      <c r="JQ107" s="25" t="str">
        <f>IF(ISBLANK(LitRev!JQ107),".",LitRev!JQ107)</f>
        <v>.</v>
      </c>
      <c r="JR107" s="25" t="str">
        <f>IF(ISBLANK(LitRev!JR107),".",LitRev!JR107)</f>
        <v>.</v>
      </c>
      <c r="JS107" s="25" t="str">
        <f>IF(ISBLANK(LitRev!JS107),".",LitRev!JS107)</f>
        <v>.</v>
      </c>
      <c r="JT107" s="25" t="str">
        <f>IF(ISBLANK(LitRev!JT107),".",LitRev!JT107)</f>
        <v>.</v>
      </c>
      <c r="JU107" s="25" t="str">
        <f>IF(ISBLANK(LitRev!JU107),".",LitRev!JU107)</f>
        <v>.</v>
      </c>
      <c r="JV107" s="25" t="str">
        <f>IF(ISBLANK(LitRev!JV107),".",LitRev!JV107)</f>
        <v>.</v>
      </c>
      <c r="JW107" s="25" t="str">
        <f>IF(ISBLANK(LitRev!JW107),".",LitRev!JW107)</f>
        <v>.</v>
      </c>
      <c r="JX107" s="25" t="str">
        <f>IF(ISBLANK(LitRev!JX107),".",LitRev!JX107)</f>
        <v>.</v>
      </c>
      <c r="JY107" s="25" t="str">
        <f>IF(ISBLANK(LitRev!JY107),".",LitRev!JY107)</f>
        <v>.</v>
      </c>
      <c r="JZ107" s="25" t="str">
        <f>IF(ISBLANK(LitRev!JZ107),".",LitRev!JZ107)</f>
        <v>.</v>
      </c>
      <c r="KA107" s="25" t="str">
        <f>IF(ISBLANK(LitRev!KA107),".",LitRev!KA107)</f>
        <v>.</v>
      </c>
      <c r="KB107" s="25" t="str">
        <f>IF(ISBLANK(LitRev!KB107),".",LitRev!KB107)</f>
        <v>.</v>
      </c>
      <c r="KC107" s="25" t="str">
        <f>IF(ISBLANK(LitRev!KC107),".",LitRev!KC107)</f>
        <v>.</v>
      </c>
      <c r="KD107" s="25" t="str">
        <f>IF(ISBLANK(LitRev!KD107),".",LitRev!KD107)</f>
        <v>.</v>
      </c>
      <c r="KE107" s="25" t="str">
        <f>IF(ISBLANK(LitRev!KE107),".",LitRev!KE107)</f>
        <v>.</v>
      </c>
      <c r="KF107" s="25" t="str">
        <f>IF(ISBLANK(LitRev!KF107),".",LitRev!KF107)</f>
        <v>.</v>
      </c>
      <c r="KG107" s="25" t="str">
        <f>IF(ISBLANK(LitRev!KG107),".",LitRev!KG107)</f>
        <v>.</v>
      </c>
      <c r="KH107" s="25" t="str">
        <f>IF(ISBLANK(LitRev!KH107),".",LitRev!KH107)</f>
        <v>.</v>
      </c>
      <c r="KI107" s="25" t="str">
        <f>IF(ISBLANK(LitRev!KI107),".",LitRev!KI107)</f>
        <v>.</v>
      </c>
      <c r="KJ107" s="25" t="str">
        <f>IF(ISBLANK(LitRev!KJ107),".",LitRev!KJ107)</f>
        <v>.</v>
      </c>
      <c r="KK107" s="25" t="str">
        <f>IF(ISBLANK(LitRev!KK107),".",LitRev!KK107)</f>
        <v>.</v>
      </c>
      <c r="KL107" s="25" t="str">
        <f>IF(ISBLANK(LitRev!KL107),".",LitRev!KL107)</f>
        <v>.</v>
      </c>
      <c r="KM107" s="25" t="str">
        <f>IF(ISBLANK(LitRev!KM107),".",LitRev!KM107)</f>
        <v>.</v>
      </c>
      <c r="KN107" s="25" t="str">
        <f>IF(ISBLANK(LitRev!KN107),".",LitRev!KN107)</f>
        <v>.</v>
      </c>
      <c r="KO107" s="25" t="str">
        <f>IF(ISBLANK(LitRev!KO107),".",LitRev!KO107)</f>
        <v>.</v>
      </c>
      <c r="KP107" s="25" t="str">
        <f>IF(ISBLANK(LitRev!KP107),".",LitRev!KP107)</f>
        <v>.</v>
      </c>
      <c r="KQ107" s="25" t="str">
        <f>IF(ISBLANK(LitRev!KQ107),".",LitRev!KQ107)</f>
        <v>.</v>
      </c>
      <c r="KR107" s="25" t="str">
        <f>IF(ISBLANK(LitRev!KR107),".",LitRev!KR107)</f>
        <v>.</v>
      </c>
      <c r="KS107" s="25" t="str">
        <f>IF(ISBLANK(LitRev!KS107),".",LitRev!KS107)</f>
        <v>.</v>
      </c>
      <c r="KT107" s="25" t="str">
        <f>IF(ISBLANK(LitRev!KT107),".",LitRev!KT107)</f>
        <v>.</v>
      </c>
      <c r="KU107" s="25" t="str">
        <f>IF(ISBLANK(LitRev!KU107),".",LitRev!KU107)</f>
        <v>.</v>
      </c>
      <c r="KV107" s="25" t="str">
        <f>IF(ISBLANK(LitRev!KV107),".",LitRev!KV107)</f>
        <v>.</v>
      </c>
      <c r="KW107" s="25" t="str">
        <f>IF(ISBLANK(LitRev!KW107),".",LitRev!KW107)</f>
        <v>.</v>
      </c>
      <c r="KX107" s="25" t="str">
        <f>IF(ISBLANK(LitRev!KX107),".",LitRev!KX107)</f>
        <v>.</v>
      </c>
      <c r="KY107" s="25" t="str">
        <f>IF(ISBLANK(LitRev!KY107),".",LitRev!KY107)</f>
        <v>.</v>
      </c>
      <c r="KZ107" s="25" t="str">
        <f>IF(ISBLANK(LitRev!KZ107),".",LitRev!KZ107)</f>
        <v>.</v>
      </c>
      <c r="LA107" s="25" t="str">
        <f>IF(ISBLANK(LitRev!LA107),".",LitRev!LA107)</f>
        <v>.</v>
      </c>
      <c r="LB107" s="25" t="str">
        <f>IF(ISBLANK(LitRev!LB107),".",LitRev!LB107)</f>
        <v>.</v>
      </c>
      <c r="LC107" s="25" t="str">
        <f>IF(ISBLANK(LitRev!LC107),".",LitRev!LC107)</f>
        <v>.</v>
      </c>
      <c r="LD107" s="25" t="str">
        <f>IF(ISBLANK(LitRev!LD107),".",LitRev!LD107)</f>
        <v>.</v>
      </c>
      <c r="LE107" s="25" t="str">
        <f>IF(ISBLANK(LitRev!LE107),".",LitRev!LE107)</f>
        <v>.</v>
      </c>
      <c r="LF107" s="25" t="str">
        <f>IF(ISBLANK(LitRev!LF107),".",LitRev!LF107)</f>
        <v>.</v>
      </c>
      <c r="LG107" s="25" t="str">
        <f>IF(ISBLANK(LitRev!LG107),".",LitRev!LG107)</f>
        <v>.</v>
      </c>
      <c r="LH107" s="25" t="str">
        <f>IF(ISBLANK(LitRev!LH107),".",LitRev!LH107)</f>
        <v>.</v>
      </c>
      <c r="LI107" s="25" t="str">
        <f>IF(ISBLANK(LitRev!LI107),".",LitRev!LI107)</f>
        <v>.</v>
      </c>
      <c r="LJ107" s="25" t="str">
        <f>IF(ISBLANK(LitRev!LJ107),".",LitRev!LJ107)</f>
        <v>.</v>
      </c>
      <c r="LK107" s="25">
        <f>IF(ISBLANK(LitRev!LK107),".",LitRev!LK107)</f>
        <v>0.14868105515587529</v>
      </c>
      <c r="LL107" s="25" t="str">
        <f>IF(ISBLANK(LitRev!LL107),".",LitRev!LL107)</f>
        <v>.</v>
      </c>
      <c r="LM107" s="25" t="str">
        <f>IF(ISBLANK(LitRev!LM107),".",LitRev!LM107)</f>
        <v>.</v>
      </c>
      <c r="LN107" s="25" t="str">
        <f>IF(ISBLANK(LitRev!LN107),".",LitRev!LN107)</f>
        <v>.</v>
      </c>
      <c r="LO107" s="25" t="str">
        <f>IF(ISBLANK(LitRev!LO107),".",LitRev!LO107)</f>
        <v>.</v>
      </c>
      <c r="LP107" s="25" t="str">
        <f>IF(ISBLANK(LitRev!LP107),".",LitRev!LP107)</f>
        <v>.</v>
      </c>
      <c r="LQ107" s="25" t="str">
        <f>IF(ISBLANK(LitRev!LQ107),".",LitRev!LQ107)</f>
        <v>.</v>
      </c>
      <c r="LR107" s="25" t="str">
        <f>IF(ISBLANK(LitRev!LR107),".",LitRev!LR107)</f>
        <v>.</v>
      </c>
      <c r="LS107" s="25" t="str">
        <f>IF(ISBLANK(LitRev!LS107),".",LitRev!LS107)</f>
        <v>.</v>
      </c>
      <c r="LT107" s="25" t="str">
        <f>IF(ISBLANK(LitRev!LT107),".",LitRev!LT107)</f>
        <v>.</v>
      </c>
      <c r="LU107" s="25" t="str">
        <f>IF(ISBLANK(LitRev!LU107),".",LitRev!LU107)</f>
        <v>.</v>
      </c>
      <c r="LV107" s="25" t="str">
        <f>IF(ISBLANK(LitRev!LV107),".",LitRev!LV107)</f>
        <v>.</v>
      </c>
      <c r="LW107" s="25" t="str">
        <f>IF(ISBLANK(LitRev!LW107),".",LitRev!LW107)</f>
        <v>.</v>
      </c>
      <c r="LX107" s="25" t="str">
        <f>IF(ISBLANK(LitRev!LX107),".",LitRev!LX107)</f>
        <v>.</v>
      </c>
      <c r="LY107" s="25" t="str">
        <f>IF(ISBLANK(LitRev!LY107),".",LitRev!LY107)</f>
        <v>.</v>
      </c>
      <c r="LZ107" s="25" t="str">
        <f>IF(ISBLANK(LitRev!LZ107),".",LitRev!LZ107)</f>
        <v>.</v>
      </c>
      <c r="MA107" s="25" t="str">
        <f>IF(ISBLANK(LitRev!MA107),".",LitRev!MA107)</f>
        <v>.</v>
      </c>
      <c r="MB107" s="25" t="str">
        <f>IF(ISBLANK(LitRev!MB107),".",LitRev!MB107)</f>
        <v>.</v>
      </c>
      <c r="MC107" s="25" t="str">
        <f>IF(ISBLANK(LitRev!MC107),".",LitRev!MC107)</f>
        <v>.</v>
      </c>
      <c r="MD107" s="25" t="str">
        <f>IF(ISBLANK(LitRev!MD107),".",LitRev!MD107)</f>
        <v>.</v>
      </c>
      <c r="ME107" s="25" t="str">
        <f>IF(ISBLANK(LitRev!ME107),".",LitRev!ME107)</f>
        <v>.</v>
      </c>
      <c r="MF107" s="25" t="str">
        <f>IF(ISBLANK(LitRev!MF107),".",LitRev!MF107)</f>
        <v>.</v>
      </c>
      <c r="MG107" s="25" t="str">
        <f>IF(ISBLANK(LitRev!MG107),".",LitRev!MG107)</f>
        <v>.</v>
      </c>
      <c r="MH107" s="25" t="str">
        <f>IF(ISBLANK(LitRev!MH107),".",LitRev!MH107)</f>
        <v>.</v>
      </c>
      <c r="MI107" s="25">
        <f>IF(ISBLANK(LitRev!MI107),".",LitRev!MI107)</f>
        <v>2.9498525073746285E-2</v>
      </c>
      <c r="MJ107" s="25">
        <f>IF(ISBLANK(LitRev!MJ107),".",LitRev!MJ107)</f>
        <v>2.9498525073746285E-2</v>
      </c>
      <c r="MK107" s="25">
        <f>IF(ISBLANK(LitRev!MK107),".",LitRev!MK107)</f>
        <v>5.9880239520958112E-2</v>
      </c>
      <c r="ML107" s="25">
        <f>IF(ISBLANK(LitRev!ML107),".",LitRev!ML107)</f>
        <v>6.3063063063063085E-2</v>
      </c>
      <c r="MM107" s="25">
        <f>IF(ISBLANK(LitRev!MM107),".",LitRev!MM107)</f>
        <v>-8.6626320161384811E-3</v>
      </c>
      <c r="MN107" s="25">
        <f>IF(ISBLANK(LitRev!MN107),".",LitRev!MN107)</f>
        <v>-1.0289769367238206E-2</v>
      </c>
      <c r="MO107" s="25">
        <f>IF(ISBLANK(LitRev!MO107),".",LitRev!MO107)</f>
        <v>-1.1241273222103927E-2</v>
      </c>
      <c r="MP107" s="25">
        <f>IF(ISBLANK(LitRev!MP107),".",LitRev!MP107)</f>
        <v>-1.1004614838480734E-2</v>
      </c>
      <c r="MQ107" s="25">
        <f>IF(ISBLANK(LitRev!MQ107),".",LitRev!MQ107)</f>
        <v>-1.1360946745562057E-2</v>
      </c>
      <c r="MR107" s="25">
        <f>IF(ISBLANK(LitRev!MR107),".",LitRev!MR107)</f>
        <v>-1.1971079767689997E-2</v>
      </c>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row>
    <row r="108" spans="1:483" x14ac:dyDescent="0.25">
      <c r="A108" s="47" t="s">
        <v>1127</v>
      </c>
      <c r="C108" s="25" t="str">
        <f>IF(ISBLANK(LitRev!C108),".",LitRev!C108)</f>
        <v>.</v>
      </c>
      <c r="D108" s="25" t="str">
        <f>IF(ISBLANK(LitRev!D108),".",LitRev!D108)</f>
        <v>.</v>
      </c>
      <c r="E108" s="25" t="str">
        <f>IF(ISBLANK(LitRev!E108),".",LitRev!E108)</f>
        <v>.</v>
      </c>
      <c r="F108" s="25" t="str">
        <f>IF(ISBLANK(LitRev!F108),".",LitRev!F108)</f>
        <v>.</v>
      </c>
      <c r="G108" s="25" t="str">
        <f>IF(ISBLANK(LitRev!G108),".",LitRev!G108)</f>
        <v>.</v>
      </c>
      <c r="H108" s="25" t="str">
        <f>IF(ISBLANK(LitRev!H108),".",LitRev!H108)</f>
        <v>.</v>
      </c>
      <c r="I108" s="25" t="str">
        <f>IF(ISBLANK(LitRev!I108),".",LitRev!I108)</f>
        <v>.</v>
      </c>
      <c r="J108" s="25" t="str">
        <f>IF(ISBLANK(LitRev!J108),".",LitRev!J108)</f>
        <v>.</v>
      </c>
      <c r="K108" s="25" t="str">
        <f>IF(ISBLANK(LitRev!K108),".",LitRev!K108)</f>
        <v>.</v>
      </c>
      <c r="L108" s="25" t="str">
        <f>IF(ISBLANK(LitRev!L108),".",LitRev!L108)</f>
        <v>.</v>
      </c>
      <c r="M108" s="25" t="str">
        <f>IF(ISBLANK(LitRev!M108),".",LitRev!M108)</f>
        <v>.</v>
      </c>
      <c r="N108" s="25" t="str">
        <f>IF(ISBLANK(LitRev!N108),".",LitRev!N108)</f>
        <v>.</v>
      </c>
      <c r="O108" s="25" t="str">
        <f>IF(ISBLANK(LitRev!O108),".",LitRev!O108)</f>
        <v>.</v>
      </c>
      <c r="P108" s="25" t="str">
        <f>IF(ISBLANK(LitRev!P108),".",LitRev!P108)</f>
        <v>.</v>
      </c>
      <c r="Q108" s="25" t="str">
        <f>IF(ISBLANK(LitRev!Q108),".",LitRev!Q108)</f>
        <v>.</v>
      </c>
      <c r="R108" s="25" t="str">
        <f>IF(ISBLANK(LitRev!R108),".",LitRev!R108)</f>
        <v>.</v>
      </c>
      <c r="S108" s="25" t="str">
        <f>IF(ISBLANK(LitRev!S108),".",LitRev!S108)</f>
        <v>.</v>
      </c>
      <c r="T108" s="25" t="str">
        <f>IF(ISBLANK(LitRev!T108),".",LitRev!T108)</f>
        <v>.</v>
      </c>
      <c r="U108" s="25" t="str">
        <f>IF(ISBLANK(LitRev!U108),".",LitRev!U108)</f>
        <v>.</v>
      </c>
      <c r="V108" s="25" t="str">
        <f>IF(ISBLANK(LitRev!V108),".",LitRev!V108)</f>
        <v>.</v>
      </c>
      <c r="W108" s="25" t="str">
        <f>IF(ISBLANK(LitRev!W108),".",LitRev!W108)</f>
        <v>.</v>
      </c>
      <c r="X108" s="25" t="str">
        <f>IF(ISBLANK(LitRev!X108),".",LitRev!X108)</f>
        <v>.</v>
      </c>
      <c r="Y108" s="25" t="str">
        <f>IF(ISBLANK(LitRev!Y108),".",LitRev!Y108)</f>
        <v>.</v>
      </c>
      <c r="Z108" s="25" t="str">
        <f>IF(ISBLANK(LitRev!Z108),".",LitRev!Z108)</f>
        <v>.</v>
      </c>
      <c r="AA108" s="25" t="str">
        <f>IF(ISBLANK(LitRev!AA108),".",LitRev!AA108)</f>
        <v>.</v>
      </c>
      <c r="AB108" s="25" t="str">
        <f>IF(ISBLANK(LitRev!AB108),".",LitRev!AB108)</f>
        <v>.</v>
      </c>
      <c r="AC108" s="25" t="str">
        <f>IF(ISBLANK(LitRev!AC108),".",LitRev!AC108)</f>
        <v>.</v>
      </c>
      <c r="AD108" s="25" t="str">
        <f>IF(ISBLANK(LitRev!AD108),".",LitRev!AD108)</f>
        <v>.</v>
      </c>
      <c r="AE108" s="25" t="str">
        <f>IF(ISBLANK(LitRev!AE108),".",LitRev!AE108)</f>
        <v>.</v>
      </c>
      <c r="AF108" s="25" t="str">
        <f>IF(ISBLANK(LitRev!AF108),".",LitRev!AF108)</f>
        <v>.</v>
      </c>
      <c r="AG108" s="25" t="str">
        <f>IF(ISBLANK(LitRev!AG108),".",LitRev!AG108)</f>
        <v>.</v>
      </c>
      <c r="AH108" s="25" t="str">
        <f>IF(ISBLANK(LitRev!AH108),".",LitRev!AH108)</f>
        <v>.</v>
      </c>
      <c r="AI108" s="25" t="str">
        <f>IF(ISBLANK(LitRev!AI108),".",LitRev!AI108)</f>
        <v>.</v>
      </c>
      <c r="AJ108" s="25" t="str">
        <f>IF(ISBLANK(LitRev!AJ108),".",LitRev!AJ108)</f>
        <v>.</v>
      </c>
      <c r="AK108" s="25" t="str">
        <f>IF(ISBLANK(LitRev!AK108),".",LitRev!AK108)</f>
        <v>.</v>
      </c>
      <c r="AL108" s="25" t="str">
        <f>IF(ISBLANK(LitRev!AL108),".",LitRev!AL108)</f>
        <v>.</v>
      </c>
      <c r="AM108" s="25" t="str">
        <f>IF(ISBLANK(LitRev!AM108),".",LitRev!AM108)</f>
        <v>.</v>
      </c>
      <c r="AN108" s="25" t="str">
        <f>IF(ISBLANK(LitRev!AN108),".",LitRev!AN108)</f>
        <v>.</v>
      </c>
      <c r="AO108" s="25" t="str">
        <f>IF(ISBLANK(LitRev!AO108),".",LitRev!AO108)</f>
        <v>.</v>
      </c>
      <c r="AP108" s="25" t="str">
        <f>IF(ISBLANK(LitRev!AP108),".",LitRev!AP108)</f>
        <v>.</v>
      </c>
      <c r="AQ108" s="25" t="str">
        <f>IF(ISBLANK(LitRev!AQ108),".",LitRev!AQ108)</f>
        <v>.</v>
      </c>
      <c r="AR108" s="25" t="str">
        <f>IF(ISBLANK(LitRev!AR108),".",LitRev!AR108)</f>
        <v>.</v>
      </c>
      <c r="AS108" s="25" t="str">
        <f>IF(ISBLANK(LitRev!AS108),".",LitRev!AS108)</f>
        <v>.</v>
      </c>
      <c r="AT108" s="25" t="str">
        <f>IF(ISBLANK(LitRev!AT108),".",LitRev!AT108)</f>
        <v>.</v>
      </c>
      <c r="AU108" s="25" t="str">
        <f>IF(ISBLANK(LitRev!AU108),".",LitRev!AU108)</f>
        <v>.</v>
      </c>
      <c r="AV108" s="25" t="str">
        <f>IF(ISBLANK(LitRev!AV108),".",LitRev!AV108)</f>
        <v>.</v>
      </c>
      <c r="AW108" s="25" t="str">
        <f>IF(ISBLANK(LitRev!AW108),".",LitRev!AW108)</f>
        <v>.</v>
      </c>
      <c r="AX108" s="25" t="str">
        <f>IF(ISBLANK(LitRev!AX108),".",LitRev!AX108)</f>
        <v>.</v>
      </c>
      <c r="AY108" s="25" t="str">
        <f>IF(ISBLANK(LitRev!AY108),".",LitRev!AY108)</f>
        <v>.</v>
      </c>
      <c r="AZ108" s="25" t="str">
        <f>IF(ISBLANK(LitRev!AZ108),".",LitRev!AZ108)</f>
        <v>.</v>
      </c>
      <c r="BA108" s="25">
        <f>IF(ISBLANK(LitRev!BA108),".",LitRev!BA108)</f>
        <v>6.3999999999999773</v>
      </c>
      <c r="BB108" s="25">
        <f>IF(ISBLANK(LitRev!BB108),".",LitRev!BB108)</f>
        <v>16.951059999999998</v>
      </c>
      <c r="BC108" s="25" t="str">
        <f>IF(ISBLANK(LitRev!BC108),".",LitRev!BC108)</f>
        <v>.</v>
      </c>
      <c r="BD108" s="25" t="str">
        <f>IF(ISBLANK(LitRev!BD108),".",LitRev!BD108)</f>
        <v>.</v>
      </c>
      <c r="BE108" s="25" t="str">
        <f>IF(ISBLANK(LitRev!BE108),".",LitRev!BE108)</f>
        <v>.</v>
      </c>
      <c r="BF108" s="25" t="str">
        <f>IF(ISBLANK(LitRev!BF108),".",LitRev!BF108)</f>
        <v>.</v>
      </c>
      <c r="BG108" s="25" t="str">
        <f>IF(ISBLANK(LitRev!BG108),".",LitRev!BG108)</f>
        <v>.</v>
      </c>
      <c r="BH108" s="25" t="str">
        <f>IF(ISBLANK(LitRev!BH108),".",LitRev!BH108)</f>
        <v>.</v>
      </c>
      <c r="BI108" s="25" t="str">
        <f>IF(ISBLANK(LitRev!BI108),".",LitRev!BI108)</f>
        <v>.</v>
      </c>
      <c r="BJ108" s="25" t="str">
        <f>IF(ISBLANK(LitRev!BJ108),".",LitRev!BJ108)</f>
        <v>.</v>
      </c>
      <c r="BK108" s="25" t="str">
        <f>IF(ISBLANK(LitRev!BK108),".",LitRev!BK108)</f>
        <v>.</v>
      </c>
      <c r="BL108" s="25" t="str">
        <f>IF(ISBLANK(LitRev!BL108),".",LitRev!BL108)</f>
        <v>.</v>
      </c>
      <c r="BM108" s="25" t="str">
        <f>IF(ISBLANK(LitRev!BM108),".",LitRev!BM108)</f>
        <v>.</v>
      </c>
      <c r="BN108" s="25" t="str">
        <f>IF(ISBLANK(LitRev!BN108),".",LitRev!BN108)</f>
        <v>.</v>
      </c>
      <c r="BO108" s="25" t="str">
        <f>IF(ISBLANK(LitRev!BO108),".",LitRev!BO108)</f>
        <v>.</v>
      </c>
      <c r="BP108" s="25" t="str">
        <f>IF(ISBLANK(LitRev!BP108),".",LitRev!BP108)</f>
        <v>.</v>
      </c>
      <c r="BQ108" s="25" t="str">
        <f>IF(ISBLANK(LitRev!BQ108),".",LitRev!BQ108)</f>
        <v>.</v>
      </c>
      <c r="BR108" s="25" t="str">
        <f>IF(ISBLANK(LitRev!BR108),".",LitRev!BR108)</f>
        <v>.</v>
      </c>
      <c r="BS108" s="25" t="str">
        <f>IF(ISBLANK(LitRev!BS108),".",LitRev!BS108)</f>
        <v>.</v>
      </c>
      <c r="BT108" s="25" t="str">
        <f>IF(ISBLANK(LitRev!BT108),".",LitRev!BT108)</f>
        <v>.</v>
      </c>
      <c r="BU108" s="25" t="str">
        <f>IF(ISBLANK(LitRev!BU108),".",LitRev!BU108)</f>
        <v>.</v>
      </c>
      <c r="BV108" s="25" t="str">
        <f>IF(ISBLANK(LitRev!BV108),".",LitRev!BV108)</f>
        <v>.</v>
      </c>
      <c r="BW108" s="25" t="str">
        <f>IF(ISBLANK(LitRev!BW108),".",LitRev!BW108)</f>
        <v>.</v>
      </c>
      <c r="BX108" s="25" t="str">
        <f>IF(ISBLANK(LitRev!BX108),".",LitRev!BX108)</f>
        <v>.</v>
      </c>
      <c r="BY108" s="25" t="str">
        <f>IF(ISBLANK(LitRev!BY108),".",LitRev!BY108)</f>
        <v>.</v>
      </c>
      <c r="BZ108" s="25" t="str">
        <f>IF(ISBLANK(LitRev!BZ108),".",LitRev!BZ108)</f>
        <v>.</v>
      </c>
      <c r="CA108" s="25" t="str">
        <f>IF(ISBLANK(LitRev!CA108),".",LitRev!CA108)</f>
        <v>.</v>
      </c>
      <c r="CB108" s="25" t="str">
        <f>IF(ISBLANK(LitRev!CB108),".",LitRev!CB108)</f>
        <v>.</v>
      </c>
      <c r="CC108" s="25" t="str">
        <f>IF(ISBLANK(LitRev!CC108),".",LitRev!CC108)</f>
        <v>.</v>
      </c>
      <c r="CD108" s="25" t="str">
        <f>IF(ISBLANK(LitRev!CD108),".",LitRev!CD108)</f>
        <v>.</v>
      </c>
      <c r="CE108" s="25" t="str">
        <f>IF(ISBLANK(LitRev!CE108),".",LitRev!CE108)</f>
        <v>.</v>
      </c>
      <c r="CF108" s="25" t="str">
        <f>IF(ISBLANK(LitRev!CF108),".",LitRev!CF108)</f>
        <v>.</v>
      </c>
      <c r="CG108" s="25" t="str">
        <f>IF(ISBLANK(LitRev!CG108),".",LitRev!CG108)</f>
        <v>.</v>
      </c>
      <c r="CH108" s="25" t="str">
        <f>IF(ISBLANK(LitRev!CH108),".",LitRev!CH108)</f>
        <v>.</v>
      </c>
      <c r="CI108" s="25" t="str">
        <f>IF(ISBLANK(LitRev!CI108),".",LitRev!CI108)</f>
        <v>.</v>
      </c>
      <c r="CJ108" s="25" t="str">
        <f>IF(ISBLANK(LitRev!CJ108),".",LitRev!CJ108)</f>
        <v>.</v>
      </c>
      <c r="CK108" s="25" t="str">
        <f>IF(ISBLANK(LitRev!CK108),".",LitRev!CK108)</f>
        <v>.</v>
      </c>
      <c r="CL108" s="25" t="str">
        <f>IF(ISBLANK(LitRev!CL108),".",LitRev!CL108)</f>
        <v>.</v>
      </c>
      <c r="CM108" s="25" t="str">
        <f>IF(ISBLANK(LitRev!CM108),".",LitRev!CM108)</f>
        <v>.</v>
      </c>
      <c r="CN108" s="25" t="str">
        <f>IF(ISBLANK(LitRev!CN108),".",LitRev!CN108)</f>
        <v>.</v>
      </c>
      <c r="CO108" s="25" t="str">
        <f>IF(ISBLANK(LitRev!CO108),".",LitRev!CO108)</f>
        <v>.</v>
      </c>
      <c r="CP108" s="25" t="str">
        <f>IF(ISBLANK(LitRev!CP108),".",LitRev!CP108)</f>
        <v>.</v>
      </c>
      <c r="CQ108" s="25" t="str">
        <f>IF(ISBLANK(LitRev!CQ108),".",LitRev!CQ108)</f>
        <v>.</v>
      </c>
      <c r="CR108" s="25" t="str">
        <f>IF(ISBLANK(LitRev!CR108),".",LitRev!CR108)</f>
        <v>.</v>
      </c>
      <c r="CS108" s="25">
        <f>IF(ISBLANK(LitRev!CS108),".",LitRev!CS108)</f>
        <v>0</v>
      </c>
      <c r="CT108" s="25">
        <f>IF(ISBLANK(LitRev!CT108),".",LitRev!CT108)</f>
        <v>0</v>
      </c>
      <c r="CU108" s="25">
        <f>IF(ISBLANK(LitRev!CU108),".",LitRev!CU108)</f>
        <v>0</v>
      </c>
      <c r="CV108" s="25">
        <f>IF(ISBLANK(LitRev!CV108),".",LitRev!CV108)</f>
        <v>0</v>
      </c>
      <c r="CW108" s="25" t="str">
        <f>IF(ISBLANK(LitRev!CW108),".",LitRev!CW108)</f>
        <v>.</v>
      </c>
      <c r="CX108" s="25" t="str">
        <f>IF(ISBLANK(LitRev!CX108),".",LitRev!CX108)</f>
        <v>.</v>
      </c>
      <c r="CY108" s="25" t="str">
        <f>IF(ISBLANK(LitRev!CY108),".",LitRev!CY108)</f>
        <v>.</v>
      </c>
      <c r="CZ108" s="25" t="str">
        <f>IF(ISBLANK(LitRev!CZ108),".",LitRev!CZ108)</f>
        <v>.</v>
      </c>
      <c r="DA108" s="25" t="str">
        <f>IF(ISBLANK(LitRev!DA108),".",LitRev!DA108)</f>
        <v>.</v>
      </c>
      <c r="DB108" s="25" t="str">
        <f>IF(ISBLANK(LitRev!DB108),".",LitRev!DB108)</f>
        <v>.</v>
      </c>
      <c r="DC108" s="25" t="str">
        <f>IF(ISBLANK(LitRev!DC108),".",LitRev!DC108)</f>
        <v>.</v>
      </c>
      <c r="DD108" s="25" t="str">
        <f>IF(ISBLANK(LitRev!DD108),".",LitRev!DD108)</f>
        <v>.</v>
      </c>
      <c r="DE108" s="25" t="str">
        <f>IF(ISBLANK(LitRev!DE108),".",LitRev!DE108)</f>
        <v>.</v>
      </c>
      <c r="DF108" s="25" t="str">
        <f>IF(ISBLANK(LitRev!DF108),".",LitRev!DF108)</f>
        <v>.</v>
      </c>
      <c r="DG108" s="25" t="str">
        <f>IF(ISBLANK(LitRev!DG108),".",LitRev!DG108)</f>
        <v>.</v>
      </c>
      <c r="DH108" s="25" t="str">
        <f>IF(ISBLANK(LitRev!DH108),".",LitRev!DH108)</f>
        <v>.</v>
      </c>
      <c r="DI108" s="25" t="str">
        <f>IF(ISBLANK(LitRev!DI108),".",LitRev!DI108)</f>
        <v>.</v>
      </c>
      <c r="DJ108" s="25" t="str">
        <f>IF(ISBLANK(LitRev!DJ108),".",LitRev!DJ108)</f>
        <v>.</v>
      </c>
      <c r="DK108" s="25">
        <f>IF(ISBLANK(LitRev!DK108),".",LitRev!DK108)</f>
        <v>-3.7065000000000001</v>
      </c>
      <c r="DL108" s="25">
        <f>IF(ISBLANK(LitRev!DL108),".",LitRev!DL108)</f>
        <v>5.9303999999999997</v>
      </c>
      <c r="DM108" s="25">
        <f>IF(ISBLANK(LitRev!DM108),".",LitRev!DM108)</f>
        <v>2.9651999999999998</v>
      </c>
      <c r="DN108" s="25" t="str">
        <f>IF(ISBLANK(LitRev!DN108),".",LitRev!DN108)</f>
        <v>.</v>
      </c>
      <c r="DO108" s="25" t="str">
        <f>IF(ISBLANK(LitRev!DO108),".",LitRev!DO108)</f>
        <v>.</v>
      </c>
      <c r="DP108" s="25">
        <f>IF(ISBLANK(LitRev!DP108),".",LitRev!DP108)</f>
        <v>-3.7065000000000001</v>
      </c>
      <c r="DQ108" s="25">
        <f>IF(ISBLANK(LitRev!DQ108),".",LitRev!DQ108)</f>
        <v>5.9303999999999997</v>
      </c>
      <c r="DR108" s="25">
        <f>IF(ISBLANK(LitRev!DR108),".",LitRev!DR108)</f>
        <v>2.9651999999999998</v>
      </c>
      <c r="DS108" s="25">
        <f>IF(ISBLANK(LitRev!DS108),".",LitRev!DS108)</f>
        <v>4.3983800000000031</v>
      </c>
      <c r="DT108" s="25" t="str">
        <f>IF(ISBLANK(LitRev!DT108),".",LitRev!DT108)</f>
        <v>.</v>
      </c>
      <c r="DU108" s="25" t="str">
        <f>IF(ISBLANK(LitRev!DU108),".",LitRev!DU108)</f>
        <v>.</v>
      </c>
      <c r="DV108" s="25" t="str">
        <f>IF(ISBLANK(LitRev!DV108),".",LitRev!DV108)</f>
        <v>.</v>
      </c>
      <c r="DW108" s="25" t="str">
        <f>IF(ISBLANK(LitRev!DW108),".",LitRev!DW108)</f>
        <v>.</v>
      </c>
      <c r="DX108" s="25" t="str">
        <f>IF(ISBLANK(LitRev!DX108),".",LitRev!DX108)</f>
        <v>.</v>
      </c>
      <c r="DY108" s="25" t="str">
        <f>IF(ISBLANK(LitRev!DY108),".",LitRev!DY108)</f>
        <v>.</v>
      </c>
      <c r="DZ108" s="25" t="str">
        <f>IF(ISBLANK(LitRev!DZ108),".",LitRev!DZ108)</f>
        <v>.</v>
      </c>
      <c r="EA108" s="25" t="str">
        <f>IF(ISBLANK(LitRev!EA108),".",LitRev!EA108)</f>
        <v>.</v>
      </c>
      <c r="EB108" s="25" t="str">
        <f>IF(ISBLANK(LitRev!EB108),".",LitRev!EB108)</f>
        <v>.</v>
      </c>
      <c r="EC108" s="25" t="str">
        <f>IF(ISBLANK(LitRev!EC108),".",LitRev!EC108)</f>
        <v>.</v>
      </c>
      <c r="ED108" s="25" t="str">
        <f>IF(ISBLANK(LitRev!ED108),".",LitRev!ED108)</f>
        <v>.</v>
      </c>
      <c r="EE108" s="25" t="str">
        <f>IF(ISBLANK(LitRev!EE108),".",LitRev!EE108)</f>
        <v>.</v>
      </c>
      <c r="EF108" s="25" t="str">
        <f>IF(ISBLANK(LitRev!EF108),".",LitRev!EF108)</f>
        <v>.</v>
      </c>
      <c r="EG108" s="25" t="str">
        <f>IF(ISBLANK(LitRev!EG108),".",LitRev!EG108)</f>
        <v>.</v>
      </c>
      <c r="EH108" s="25" t="str">
        <f>IF(ISBLANK(LitRev!EH108),".",LitRev!EH108)</f>
        <v>.</v>
      </c>
      <c r="EI108" s="25" t="str">
        <f>IF(ISBLANK(LitRev!EI108),".",LitRev!EI108)</f>
        <v>.</v>
      </c>
      <c r="EJ108" s="25" t="str">
        <f>IF(ISBLANK(LitRev!EJ108),".",LitRev!EJ108)</f>
        <v>.</v>
      </c>
      <c r="EK108" s="25" t="str">
        <f>IF(ISBLANK(LitRev!EK108),".",LitRev!EK108)</f>
        <v>.</v>
      </c>
      <c r="EL108" s="25" t="str">
        <f>IF(ISBLANK(LitRev!EL108),".",LitRev!EL108)</f>
        <v>.</v>
      </c>
      <c r="EM108" s="25" t="str">
        <f>IF(ISBLANK(LitRev!EM108),".",LitRev!EM108)</f>
        <v>.</v>
      </c>
      <c r="EN108" s="25" t="str">
        <f>IF(ISBLANK(LitRev!EN108),".",LitRev!EN108)</f>
        <v>.</v>
      </c>
      <c r="EO108" s="25" t="str">
        <f>IF(ISBLANK(LitRev!EO108),".",LitRev!EO108)</f>
        <v>.</v>
      </c>
      <c r="EP108" s="25" t="str">
        <f>IF(ISBLANK(LitRev!EP108),".",LitRev!EP108)</f>
        <v>.</v>
      </c>
      <c r="EQ108" s="25" t="str">
        <f>IF(ISBLANK(LitRev!EQ108),".",LitRev!EQ108)</f>
        <v>.</v>
      </c>
      <c r="ER108" s="25" t="str">
        <f>IF(ISBLANK(LitRev!ER108),".",LitRev!ER108)</f>
        <v>.</v>
      </c>
      <c r="ES108" s="25" t="str">
        <f>IF(ISBLANK(LitRev!ES108),".",LitRev!ES108)</f>
        <v>.</v>
      </c>
      <c r="ET108" s="25" t="str">
        <f>IF(ISBLANK(LitRev!ET108),".",LitRev!ET108)</f>
        <v>.</v>
      </c>
      <c r="EU108" s="25" t="str">
        <f>IF(ISBLANK(LitRev!EU108),".",LitRev!EU108)</f>
        <v>.</v>
      </c>
      <c r="EV108" s="25" t="str">
        <f>IF(ISBLANK(LitRev!EV108),".",LitRev!EV108)</f>
        <v>.</v>
      </c>
      <c r="EW108" s="25" t="str">
        <f>IF(ISBLANK(LitRev!EW108),".",LitRev!EW108)</f>
        <v>.</v>
      </c>
      <c r="EX108" s="25" t="str">
        <f>IF(ISBLANK(LitRev!EX108),".",LitRev!EX108)</f>
        <v>.</v>
      </c>
      <c r="EY108" s="25" t="str">
        <f>IF(ISBLANK(LitRev!EY108),".",LitRev!EY108)</f>
        <v>.</v>
      </c>
      <c r="EZ108" s="25" t="str">
        <f>IF(ISBLANK(LitRev!EZ108),".",LitRev!EZ108)</f>
        <v>.</v>
      </c>
      <c r="FA108" s="25" t="str">
        <f>IF(ISBLANK(LitRev!FA108),".",LitRev!FA108)</f>
        <v>.</v>
      </c>
      <c r="FB108" s="25" t="str">
        <f>IF(ISBLANK(LitRev!FB108),".",LitRev!FB108)</f>
        <v>.</v>
      </c>
      <c r="FC108" s="25" t="str">
        <f>IF(ISBLANK(LitRev!FC108),".",LitRev!FC108)</f>
        <v>.</v>
      </c>
      <c r="FD108" s="25" t="str">
        <f>IF(ISBLANK(LitRev!FD108),".",LitRev!FD108)</f>
        <v>.</v>
      </c>
      <c r="FE108" s="25" t="str">
        <f>IF(ISBLANK(LitRev!FE108),".",LitRev!FE108)</f>
        <v>.</v>
      </c>
      <c r="FF108" s="25" t="str">
        <f>IF(ISBLANK(LitRev!FF108),".",LitRev!FF108)</f>
        <v>.</v>
      </c>
      <c r="FG108" s="25" t="str">
        <f>IF(ISBLANK(LitRev!FG108),".",LitRev!FG108)</f>
        <v>.</v>
      </c>
      <c r="FH108" s="25" t="str">
        <f>IF(ISBLANK(LitRev!FH108),".",LitRev!FH108)</f>
        <v>.</v>
      </c>
      <c r="FI108" s="25" t="str">
        <f>IF(ISBLANK(LitRev!FI108),".",LitRev!FI108)</f>
        <v>.</v>
      </c>
      <c r="FJ108" s="25" t="str">
        <f>IF(ISBLANK(LitRev!FJ108),".",LitRev!FJ108)</f>
        <v>.</v>
      </c>
      <c r="FK108" s="25" t="str">
        <f>IF(ISBLANK(LitRev!FK108),".",LitRev!FK108)</f>
        <v>.</v>
      </c>
      <c r="FL108" s="25" t="str">
        <f>IF(ISBLANK(LitRev!FL108),".",LitRev!FL108)</f>
        <v>.</v>
      </c>
      <c r="FM108" s="25" t="str">
        <f>IF(ISBLANK(LitRev!FM108),".",LitRev!FM108)</f>
        <v>.</v>
      </c>
      <c r="FN108" s="25" t="str">
        <f>IF(ISBLANK(LitRev!FN108),".",LitRev!FN108)</f>
        <v>.</v>
      </c>
      <c r="FO108" s="25" t="str">
        <f>IF(ISBLANK(LitRev!FO108),".",LitRev!FO108)</f>
        <v>.</v>
      </c>
      <c r="FP108" s="25" t="str">
        <f>IF(ISBLANK(LitRev!FP108),".",LitRev!FP108)</f>
        <v>.</v>
      </c>
      <c r="FQ108" s="25" t="str">
        <f>IF(ISBLANK(LitRev!FQ108),".",LitRev!FQ108)</f>
        <v>.</v>
      </c>
      <c r="FR108" s="25" t="str">
        <f>IF(ISBLANK(LitRev!FR108),".",LitRev!FR108)</f>
        <v>.</v>
      </c>
      <c r="FS108" s="25" t="str">
        <f>IF(ISBLANK(LitRev!FS108),".",LitRev!FS108)</f>
        <v>.</v>
      </c>
      <c r="FT108" s="25" t="str">
        <f>IF(ISBLANK(LitRev!FT108),".",LitRev!FT108)</f>
        <v>.</v>
      </c>
      <c r="FU108" s="25" t="str">
        <f>IF(ISBLANK(LitRev!FU108),".",LitRev!FU108)</f>
        <v>.</v>
      </c>
      <c r="FV108" s="25" t="str">
        <f>IF(ISBLANK(LitRev!FV108),".",LitRev!FV108)</f>
        <v>.</v>
      </c>
      <c r="FW108" s="25" t="str">
        <f>IF(ISBLANK(LitRev!FW108),".",LitRev!FW108)</f>
        <v>.</v>
      </c>
      <c r="FX108" s="25" t="str">
        <f>IF(ISBLANK(LitRev!FX108),".",LitRev!FX108)</f>
        <v>.</v>
      </c>
      <c r="FY108" s="25" t="str">
        <f>IF(ISBLANK(LitRev!FY108),".",LitRev!FY108)</f>
        <v>.</v>
      </c>
      <c r="FZ108" s="25" t="str">
        <f>IF(ISBLANK(LitRev!FZ108),".",LitRev!FZ108)</f>
        <v>.</v>
      </c>
      <c r="GA108" s="25" t="str">
        <f>IF(ISBLANK(LitRev!GA108),".",LitRev!GA108)</f>
        <v>.</v>
      </c>
      <c r="GB108" s="25" t="str">
        <f>IF(ISBLANK(LitRev!GB108),".",LitRev!GB108)</f>
        <v>.</v>
      </c>
      <c r="GC108" s="25" t="str">
        <f>IF(ISBLANK(LitRev!GC108),".",LitRev!GC108)</f>
        <v>.</v>
      </c>
      <c r="GD108" s="25" t="str">
        <f>IF(ISBLANK(LitRev!GD108),".",LitRev!GD108)</f>
        <v>.</v>
      </c>
      <c r="GE108" s="25" t="str">
        <f>IF(ISBLANK(LitRev!GE108),".",LitRev!GE108)</f>
        <v>.</v>
      </c>
      <c r="GF108" s="25" t="str">
        <f>IF(ISBLANK(LitRev!GF108),".",LitRev!GF108)</f>
        <v>.</v>
      </c>
      <c r="GG108" s="25" t="str">
        <f>IF(ISBLANK(LitRev!GG108),".",LitRev!GG108)</f>
        <v>.</v>
      </c>
      <c r="GH108" s="25" t="str">
        <f>IF(ISBLANK(LitRev!GH108),".",LitRev!GH108)</f>
        <v>.</v>
      </c>
      <c r="GI108" s="25" t="str">
        <f>IF(ISBLANK(LitRev!GI108),".",LitRev!GI108)</f>
        <v>.</v>
      </c>
      <c r="GJ108" s="25" t="str">
        <f>IF(ISBLANK(LitRev!GJ108),".",LitRev!GJ108)</f>
        <v>.</v>
      </c>
      <c r="GK108" s="25" t="str">
        <f>IF(ISBLANK(LitRev!GK108),".",LitRev!GK108)</f>
        <v>.</v>
      </c>
      <c r="GL108" s="25" t="str">
        <f>IF(ISBLANK(LitRev!GL108),".",LitRev!GL108)</f>
        <v>.</v>
      </c>
      <c r="GM108" s="25" t="str">
        <f>IF(ISBLANK(LitRev!GM108),".",LitRev!GM108)</f>
        <v>.</v>
      </c>
      <c r="GN108" s="25" t="str">
        <f>IF(ISBLANK(LitRev!GN108),".",LitRev!GN108)</f>
        <v>.</v>
      </c>
      <c r="GO108" s="25" t="str">
        <f>IF(ISBLANK(LitRev!GO108),".",LitRev!GO108)</f>
        <v>.</v>
      </c>
      <c r="GP108" s="25" t="str">
        <f>IF(ISBLANK(LitRev!GP108),".",LitRev!GP108)</f>
        <v>.</v>
      </c>
      <c r="GQ108" s="25" t="str">
        <f>IF(ISBLANK(LitRev!GQ108),".",LitRev!GQ108)</f>
        <v>.</v>
      </c>
      <c r="GR108" s="25" t="str">
        <f>IF(ISBLANK(LitRev!GR108),".",LitRev!GR108)</f>
        <v>.</v>
      </c>
      <c r="GS108" s="25" t="str">
        <f>IF(ISBLANK(LitRev!GS108),".",LitRev!GS108)</f>
        <v>.</v>
      </c>
      <c r="GT108" s="25" t="str">
        <f>IF(ISBLANK(LitRev!GT108),".",LitRev!GT108)</f>
        <v>.</v>
      </c>
      <c r="GU108" s="25" t="str">
        <f>IF(ISBLANK(LitRev!GU108),".",LitRev!GU108)</f>
        <v>.</v>
      </c>
      <c r="GV108" s="25" t="str">
        <f>IF(ISBLANK(LitRev!GV108),".",LitRev!GV108)</f>
        <v>.</v>
      </c>
      <c r="GW108" s="25" t="str">
        <f>IF(ISBLANK(LitRev!GW108),".",LitRev!GW108)</f>
        <v>.</v>
      </c>
      <c r="GX108" s="25" t="str">
        <f>IF(ISBLANK(LitRev!GX108),".",LitRev!GX108)</f>
        <v>.</v>
      </c>
      <c r="GY108" s="25" t="str">
        <f>IF(ISBLANK(LitRev!GY108),".",LitRev!GY108)</f>
        <v>.</v>
      </c>
      <c r="GZ108" s="25" t="str">
        <f>IF(ISBLANK(LitRev!GZ108),".",LitRev!GZ108)</f>
        <v>.</v>
      </c>
      <c r="HA108" s="25" t="str">
        <f>IF(ISBLANK(LitRev!HA108),".",LitRev!HA108)</f>
        <v>.</v>
      </c>
      <c r="HB108" s="25" t="str">
        <f>IF(ISBLANK(LitRev!HB108),".",LitRev!HB108)</f>
        <v>.</v>
      </c>
      <c r="HC108" s="25" t="str">
        <f>IF(ISBLANK(LitRev!HC108),".",LitRev!HC108)</f>
        <v>.</v>
      </c>
      <c r="HD108" s="25" t="str">
        <f>IF(ISBLANK(LitRev!HD108),".",LitRev!HD108)</f>
        <v>.</v>
      </c>
      <c r="HE108" s="25" t="str">
        <f>IF(ISBLANK(LitRev!HE108),".",LitRev!HE108)</f>
        <v>.</v>
      </c>
      <c r="HF108" s="25" t="str">
        <f>IF(ISBLANK(LitRev!HF108),".",LitRev!HF108)</f>
        <v>.</v>
      </c>
      <c r="HG108" s="25" t="str">
        <f>IF(ISBLANK(LitRev!HG108),".",LitRev!HG108)</f>
        <v>.</v>
      </c>
      <c r="HH108" s="25">
        <f>IF(ISBLANK(LitRev!HH108),".",LitRev!HH108)</f>
        <v>2.2450000000000001</v>
      </c>
      <c r="HI108" s="25" t="str">
        <f>IF(ISBLANK(LitRev!HI108),".",LitRev!HI108)</f>
        <v>.</v>
      </c>
      <c r="HJ108" s="25" t="str">
        <f>IF(ISBLANK(LitRev!HJ108),".",LitRev!HJ108)</f>
        <v>.</v>
      </c>
      <c r="HK108" s="25" t="str">
        <f>IF(ISBLANK(LitRev!HK108),".",LitRev!HK108)</f>
        <v>.</v>
      </c>
      <c r="HL108" s="25" t="str">
        <f>IF(ISBLANK(LitRev!HL108),".",LitRev!HL108)</f>
        <v>.</v>
      </c>
      <c r="HM108" s="25" t="str">
        <f>IF(ISBLANK(LitRev!HM108),".",LitRev!HM108)</f>
        <v>.</v>
      </c>
      <c r="HN108" s="25" t="str">
        <f>IF(ISBLANK(LitRev!HN108),".",LitRev!HN108)</f>
        <v>.</v>
      </c>
      <c r="HO108" s="25" t="str">
        <f>IF(ISBLANK(LitRev!HO108),".",LitRev!HO108)</f>
        <v>.</v>
      </c>
      <c r="HP108" s="25" t="str">
        <f>IF(ISBLANK(LitRev!HP108),".",LitRev!HP108)</f>
        <v>.</v>
      </c>
      <c r="HQ108" s="25" t="str">
        <f>IF(ISBLANK(LitRev!HQ108),".",LitRev!HQ108)</f>
        <v>.</v>
      </c>
      <c r="HR108" s="25" t="str">
        <f>IF(ISBLANK(LitRev!HR108),".",LitRev!HR108)</f>
        <v>.</v>
      </c>
      <c r="HS108" s="25" t="str">
        <f>IF(ISBLANK(LitRev!HS108),".",LitRev!HS108)</f>
        <v>.</v>
      </c>
      <c r="HT108" s="25" t="str">
        <f>IF(ISBLANK(LitRev!HT108),".",LitRev!HT108)</f>
        <v>.</v>
      </c>
      <c r="HU108" s="25" t="str">
        <f>IF(ISBLANK(LitRev!HU108),".",LitRev!HU108)</f>
        <v>.</v>
      </c>
      <c r="HV108" s="25" t="str">
        <f>IF(ISBLANK(LitRev!HV108),".",LitRev!HV108)</f>
        <v>.</v>
      </c>
      <c r="HW108" s="25" t="str">
        <f>IF(ISBLANK(LitRev!HW108),".",LitRev!HW108)</f>
        <v>.</v>
      </c>
      <c r="HX108" s="25" t="str">
        <f>IF(ISBLANK(LitRev!HX108),".",LitRev!HX108)</f>
        <v>.</v>
      </c>
      <c r="HY108" s="25" t="str">
        <f>IF(ISBLANK(LitRev!HY108),".",LitRev!HY108)</f>
        <v>.</v>
      </c>
      <c r="HZ108" s="25" t="str">
        <f>IF(ISBLANK(LitRev!HZ108),".",LitRev!HZ108)</f>
        <v>.</v>
      </c>
      <c r="IA108" s="25" t="str">
        <f>IF(ISBLANK(LitRev!IA108),".",LitRev!IA108)</f>
        <v>.</v>
      </c>
      <c r="IB108" s="25" t="str">
        <f>IF(ISBLANK(LitRev!IB108),".",LitRev!IB108)</f>
        <v>.</v>
      </c>
      <c r="IC108" s="25" t="str">
        <f>IF(ISBLANK(LitRev!IC108),".",LitRev!IC108)</f>
        <v>.</v>
      </c>
      <c r="ID108" s="25" t="str">
        <f>IF(ISBLANK(LitRev!ID108),".",LitRev!ID108)</f>
        <v>.</v>
      </c>
      <c r="IE108" s="25">
        <f>IF(ISBLANK(LitRev!IE108),".",LitRev!IE108)</f>
        <v>-1.1100000000000001</v>
      </c>
      <c r="IF108" s="25" t="str">
        <f>IF(ISBLANK(LitRev!IF108),".",LitRev!IF108)</f>
        <v>.</v>
      </c>
      <c r="IG108" s="25" t="str">
        <f>IF(ISBLANK(LitRev!IG108),".",LitRev!IG108)</f>
        <v>.</v>
      </c>
      <c r="IH108" s="25" t="str">
        <f>IF(ISBLANK(LitRev!IH108),".",LitRev!IH108)</f>
        <v>.</v>
      </c>
      <c r="II108" s="25" t="str">
        <f>IF(ISBLANK(LitRev!II108),".",LitRev!II108)</f>
        <v>.</v>
      </c>
      <c r="IJ108" s="25" t="str">
        <f>IF(ISBLANK(LitRev!IJ108),".",LitRev!IJ108)</f>
        <v>.</v>
      </c>
      <c r="IK108" s="25" t="str">
        <f>IF(ISBLANK(LitRev!IK108),".",LitRev!IK108)</f>
        <v>.</v>
      </c>
      <c r="IL108" s="25" t="str">
        <f>IF(ISBLANK(LitRev!IL108),".",LitRev!IL108)</f>
        <v>.</v>
      </c>
      <c r="IM108" s="25" t="str">
        <f>IF(ISBLANK(LitRev!IM108),".",LitRev!IM108)</f>
        <v>.</v>
      </c>
      <c r="IN108" s="25" t="str">
        <f>IF(ISBLANK(LitRev!IN108),".",LitRev!IN108)</f>
        <v>.</v>
      </c>
      <c r="IO108" s="25" t="str">
        <f>IF(ISBLANK(LitRev!IO108),".",LitRev!IO108)</f>
        <v>.</v>
      </c>
      <c r="IP108" s="25" t="str">
        <f>IF(ISBLANK(LitRev!IP108),".",LitRev!IP108)</f>
        <v>.</v>
      </c>
      <c r="IQ108" s="25" t="str">
        <f>IF(ISBLANK(LitRev!IQ108),".",LitRev!IQ108)</f>
        <v>.</v>
      </c>
      <c r="IR108" s="25" t="str">
        <f>IF(ISBLANK(LitRev!IR108),".",LitRev!IR108)</f>
        <v>.</v>
      </c>
      <c r="IS108" s="25" t="str">
        <f>IF(ISBLANK(LitRev!IS108),".",LitRev!IS108)</f>
        <v>.</v>
      </c>
      <c r="IT108" s="25" t="str">
        <f>IF(ISBLANK(LitRev!IT108),".",LitRev!IT108)</f>
        <v>.</v>
      </c>
      <c r="IU108" s="25" t="str">
        <f>IF(ISBLANK(LitRev!IU108),".",LitRev!IU108)</f>
        <v>.</v>
      </c>
      <c r="IV108" s="25" t="str">
        <f>IF(ISBLANK(LitRev!IV108),".",LitRev!IV108)</f>
        <v>.</v>
      </c>
      <c r="IW108" s="25" t="str">
        <f>IF(ISBLANK(LitRev!IW108),".",LitRev!IW108)</f>
        <v>.</v>
      </c>
      <c r="IX108" s="25" t="str">
        <f>IF(ISBLANK(LitRev!IX108),".",LitRev!IX108)</f>
        <v>.</v>
      </c>
      <c r="IY108" s="25" t="str">
        <f>IF(ISBLANK(LitRev!IY108),".",LitRev!IY108)</f>
        <v>.</v>
      </c>
      <c r="IZ108" s="25" t="str">
        <f>IF(ISBLANK(LitRev!IZ108),".",LitRev!IZ108)</f>
        <v>.</v>
      </c>
      <c r="JA108" s="25" t="str">
        <f>IF(ISBLANK(LitRev!JA108),".",LitRev!JA108)</f>
        <v>.</v>
      </c>
      <c r="JB108" s="25" t="str">
        <f>IF(ISBLANK(LitRev!JB108),".",LitRev!JB108)</f>
        <v>.</v>
      </c>
      <c r="JC108" s="25" t="str">
        <f>IF(ISBLANK(LitRev!JC108),".",LitRev!JC108)</f>
        <v>.</v>
      </c>
      <c r="JD108" s="25" t="str">
        <f>IF(ISBLANK(LitRev!JD108),".",LitRev!JD108)</f>
        <v>.</v>
      </c>
      <c r="JE108" s="25" t="str">
        <f>IF(ISBLANK(LitRev!JE108),".",LitRev!JE108)</f>
        <v>.</v>
      </c>
      <c r="JF108" s="25" t="str">
        <f>IF(ISBLANK(LitRev!JF108),".",LitRev!JF108)</f>
        <v>.</v>
      </c>
      <c r="JG108" s="25" t="str">
        <f>IF(ISBLANK(LitRev!JG108),".",LitRev!JG108)</f>
        <v>.</v>
      </c>
      <c r="JH108" s="25" t="str">
        <f>IF(ISBLANK(LitRev!JH108),".",LitRev!JH108)</f>
        <v>.</v>
      </c>
      <c r="JI108" s="25" t="str">
        <f>IF(ISBLANK(LitRev!JI108),".",LitRev!JI108)</f>
        <v>.</v>
      </c>
      <c r="JJ108" s="25" t="str">
        <f>IF(ISBLANK(LitRev!JJ108),".",LitRev!JJ108)</f>
        <v>.</v>
      </c>
      <c r="JK108" s="25" t="str">
        <f>IF(ISBLANK(LitRev!JK108),".",LitRev!JK108)</f>
        <v>.</v>
      </c>
      <c r="JL108" s="25" t="str">
        <f>IF(ISBLANK(LitRev!JL108),".",LitRev!JL108)</f>
        <v>.</v>
      </c>
      <c r="JM108" s="25" t="str">
        <f>IF(ISBLANK(LitRev!JM108),".",LitRev!JM108)</f>
        <v>.</v>
      </c>
      <c r="JN108" s="25" t="str">
        <f>IF(ISBLANK(LitRev!JN108),".",LitRev!JN108)</f>
        <v>.</v>
      </c>
      <c r="JO108" s="25" t="str">
        <f>IF(ISBLANK(LitRev!JO108),".",LitRev!JO108)</f>
        <v>.</v>
      </c>
      <c r="JP108" s="25" t="str">
        <f>IF(ISBLANK(LitRev!JP108),".",LitRev!JP108)</f>
        <v>.</v>
      </c>
      <c r="JQ108" s="25" t="str">
        <f>IF(ISBLANK(LitRev!JQ108),".",LitRev!JQ108)</f>
        <v>.</v>
      </c>
      <c r="JR108" s="25" t="str">
        <f>IF(ISBLANK(LitRev!JR108),".",LitRev!JR108)</f>
        <v>.</v>
      </c>
      <c r="JS108" s="25" t="str">
        <f>IF(ISBLANK(LitRev!JS108),".",LitRev!JS108)</f>
        <v>.</v>
      </c>
      <c r="JT108" s="25" t="str">
        <f>IF(ISBLANK(LitRev!JT108),".",LitRev!JT108)</f>
        <v>.</v>
      </c>
      <c r="JU108" s="25" t="str">
        <f>IF(ISBLANK(LitRev!JU108),".",LitRev!JU108)</f>
        <v>.</v>
      </c>
      <c r="JV108" s="25" t="str">
        <f>IF(ISBLANK(LitRev!JV108),".",LitRev!JV108)</f>
        <v>.</v>
      </c>
      <c r="JW108" s="25" t="str">
        <f>IF(ISBLANK(LitRev!JW108),".",LitRev!JW108)</f>
        <v>.</v>
      </c>
      <c r="JX108" s="25" t="str">
        <f>IF(ISBLANK(LitRev!JX108),".",LitRev!JX108)</f>
        <v>.</v>
      </c>
      <c r="JY108" s="25" t="str">
        <f>IF(ISBLANK(LitRev!JY108),".",LitRev!JY108)</f>
        <v>.</v>
      </c>
      <c r="JZ108" s="25" t="str">
        <f>IF(ISBLANK(LitRev!JZ108),".",LitRev!JZ108)</f>
        <v>.</v>
      </c>
      <c r="KA108" s="25" t="str">
        <f>IF(ISBLANK(LitRev!KA108),".",LitRev!KA108)</f>
        <v>.</v>
      </c>
      <c r="KB108" s="25" t="str">
        <f>IF(ISBLANK(LitRev!KB108),".",LitRev!KB108)</f>
        <v>.</v>
      </c>
      <c r="KC108" s="25" t="str">
        <f>IF(ISBLANK(LitRev!KC108),".",LitRev!KC108)</f>
        <v>.</v>
      </c>
      <c r="KD108" s="25" t="str">
        <f>IF(ISBLANK(LitRev!KD108),".",LitRev!KD108)</f>
        <v>.</v>
      </c>
      <c r="KE108" s="25" t="str">
        <f>IF(ISBLANK(LitRev!KE108),".",LitRev!KE108)</f>
        <v>.</v>
      </c>
      <c r="KF108" s="25" t="str">
        <f>IF(ISBLANK(LitRev!KF108),".",LitRev!KF108)</f>
        <v>.</v>
      </c>
      <c r="KG108" s="25" t="str">
        <f>IF(ISBLANK(LitRev!KG108),".",LitRev!KG108)</f>
        <v>.</v>
      </c>
      <c r="KH108" s="25" t="str">
        <f>IF(ISBLANK(LitRev!KH108),".",LitRev!KH108)</f>
        <v>.</v>
      </c>
      <c r="KI108" s="25" t="str">
        <f>IF(ISBLANK(LitRev!KI108),".",LitRev!KI108)</f>
        <v>.</v>
      </c>
      <c r="KJ108" s="25" t="str">
        <f>IF(ISBLANK(LitRev!KJ108),".",LitRev!KJ108)</f>
        <v>.</v>
      </c>
      <c r="KK108" s="25" t="str">
        <f>IF(ISBLANK(LitRev!KK108),".",LitRev!KK108)</f>
        <v>.</v>
      </c>
      <c r="KL108" s="25" t="str">
        <f>IF(ISBLANK(LitRev!KL108),".",LitRev!KL108)</f>
        <v>.</v>
      </c>
      <c r="KM108" s="25" t="str">
        <f>IF(ISBLANK(LitRev!KM108),".",LitRev!KM108)</f>
        <v>.</v>
      </c>
      <c r="KN108" s="25" t="str">
        <f>IF(ISBLANK(LitRev!KN108),".",LitRev!KN108)</f>
        <v>.</v>
      </c>
      <c r="KO108" s="25" t="str">
        <f>IF(ISBLANK(LitRev!KO108),".",LitRev!KO108)</f>
        <v>.</v>
      </c>
      <c r="KP108" s="25" t="str">
        <f>IF(ISBLANK(LitRev!KP108),".",LitRev!KP108)</f>
        <v>.</v>
      </c>
      <c r="KQ108" s="25" t="str">
        <f>IF(ISBLANK(LitRev!KQ108),".",LitRev!KQ108)</f>
        <v>.</v>
      </c>
      <c r="KR108" s="25" t="str">
        <f>IF(ISBLANK(LitRev!KR108),".",LitRev!KR108)</f>
        <v>.</v>
      </c>
      <c r="KS108" s="25" t="str">
        <f>IF(ISBLANK(LitRev!KS108),".",LitRev!KS108)</f>
        <v>.</v>
      </c>
      <c r="KT108" s="25" t="str">
        <f>IF(ISBLANK(LitRev!KT108),".",LitRev!KT108)</f>
        <v>.</v>
      </c>
      <c r="KU108" s="25" t="str">
        <f>IF(ISBLANK(LitRev!KU108),".",LitRev!KU108)</f>
        <v>.</v>
      </c>
      <c r="KV108" s="25" t="str">
        <f>IF(ISBLANK(LitRev!KV108),".",LitRev!KV108)</f>
        <v>.</v>
      </c>
      <c r="KW108" s="25" t="str">
        <f>IF(ISBLANK(LitRev!KW108),".",LitRev!KW108)</f>
        <v>.</v>
      </c>
      <c r="KX108" s="25" t="str">
        <f>IF(ISBLANK(LitRev!KX108),".",LitRev!KX108)</f>
        <v>.</v>
      </c>
      <c r="KY108" s="25" t="str">
        <f>IF(ISBLANK(LitRev!KY108),".",LitRev!KY108)</f>
        <v>.</v>
      </c>
      <c r="KZ108" s="25" t="str">
        <f>IF(ISBLANK(LitRev!KZ108),".",LitRev!KZ108)</f>
        <v>.</v>
      </c>
      <c r="LA108" s="25" t="str">
        <f>IF(ISBLANK(LitRev!LA108),".",LitRev!LA108)</f>
        <v>.</v>
      </c>
      <c r="LB108" s="25" t="str">
        <f>IF(ISBLANK(LitRev!LB108),".",LitRev!LB108)</f>
        <v>.</v>
      </c>
      <c r="LC108" s="25" t="str">
        <f>IF(ISBLANK(LitRev!LC108),".",LitRev!LC108)</f>
        <v>.</v>
      </c>
      <c r="LD108" s="25" t="str">
        <f>IF(ISBLANK(LitRev!LD108),".",LitRev!LD108)</f>
        <v>.</v>
      </c>
      <c r="LE108" s="25" t="str">
        <f>IF(ISBLANK(LitRev!LE108),".",LitRev!LE108)</f>
        <v>.</v>
      </c>
      <c r="LF108" s="25" t="str">
        <f>IF(ISBLANK(LitRev!LF108),".",LitRev!LF108)</f>
        <v>.</v>
      </c>
      <c r="LG108" s="25" t="str">
        <f>IF(ISBLANK(LitRev!LG108),".",LitRev!LG108)</f>
        <v>.</v>
      </c>
      <c r="LH108" s="25" t="str">
        <f>IF(ISBLANK(LitRev!LH108),".",LitRev!LH108)</f>
        <v>.</v>
      </c>
      <c r="LI108" s="25">
        <f>IF(ISBLANK(LitRev!LI108),".",LitRev!LI108)</f>
        <v>1.2355</v>
      </c>
      <c r="LJ108" s="25">
        <f>IF(ISBLANK(LitRev!LJ108),".",LitRev!LJ108)</f>
        <v>4.3242500000000001</v>
      </c>
      <c r="LK108" s="25">
        <f>IF(ISBLANK(LitRev!LK108),".",LitRev!LK108)</f>
        <v>3.2</v>
      </c>
      <c r="LL108" s="25" t="str">
        <f>IF(ISBLANK(LitRev!LL108),".",LitRev!LL108)</f>
        <v>.</v>
      </c>
      <c r="LM108" s="25" t="str">
        <f>IF(ISBLANK(LitRev!LM108),".",LitRev!LM108)</f>
        <v>.</v>
      </c>
      <c r="LN108" s="25" t="str">
        <f>IF(ISBLANK(LitRev!LN108),".",LitRev!LN108)</f>
        <v>.</v>
      </c>
      <c r="LO108" s="25" t="str">
        <f>IF(ISBLANK(LitRev!LO108),".",LitRev!LO108)</f>
        <v>.</v>
      </c>
      <c r="LP108" s="25" t="str">
        <f>IF(ISBLANK(LitRev!LP108),".",LitRev!LP108)</f>
        <v>.</v>
      </c>
      <c r="LQ108" s="25" t="str">
        <f>IF(ISBLANK(LitRev!LQ108),".",LitRev!LQ108)</f>
        <v>.</v>
      </c>
      <c r="LR108" s="25" t="str">
        <f>IF(ISBLANK(LitRev!LR108),".",LitRev!LR108)</f>
        <v>.</v>
      </c>
      <c r="LS108" s="25" t="str">
        <f>IF(ISBLANK(LitRev!LS108),".",LitRev!LS108)</f>
        <v>.</v>
      </c>
      <c r="LT108" s="25" t="str">
        <f>IF(ISBLANK(LitRev!LT108),".",LitRev!LT108)</f>
        <v>.</v>
      </c>
      <c r="LU108" s="25" t="str">
        <f>IF(ISBLANK(LitRev!LU108),".",LitRev!LU108)</f>
        <v>.</v>
      </c>
      <c r="LV108" s="25" t="str">
        <f>IF(ISBLANK(LitRev!LV108),".",LitRev!LV108)</f>
        <v>.</v>
      </c>
      <c r="LW108" s="25" t="str">
        <f>IF(ISBLANK(LitRev!LW108),".",LitRev!LW108)</f>
        <v>.</v>
      </c>
      <c r="LX108" s="25" t="str">
        <f>IF(ISBLANK(LitRev!LX108),".",LitRev!LX108)</f>
        <v>.</v>
      </c>
      <c r="LY108" s="25" t="str">
        <f>IF(ISBLANK(LitRev!LY108),".",LitRev!LY108)</f>
        <v>.</v>
      </c>
      <c r="LZ108" s="25" t="str">
        <f>IF(ISBLANK(LitRev!LZ108),".",LitRev!LZ108)</f>
        <v>.</v>
      </c>
      <c r="MA108" s="25" t="str">
        <f>IF(ISBLANK(LitRev!MA108),".",LitRev!MA108)</f>
        <v>.</v>
      </c>
      <c r="MB108" s="25" t="str">
        <f>IF(ISBLANK(LitRev!MB108),".",LitRev!MB108)</f>
        <v>.</v>
      </c>
      <c r="MC108" s="25" t="str">
        <f>IF(ISBLANK(LitRev!MC108),".",LitRev!MC108)</f>
        <v>.</v>
      </c>
      <c r="MD108" s="25" t="str">
        <f>IF(ISBLANK(LitRev!MD108),".",LitRev!MD108)</f>
        <v>.</v>
      </c>
      <c r="ME108" s="25" t="str">
        <f>IF(ISBLANK(LitRev!ME108),".",LitRev!ME108)</f>
        <v>.</v>
      </c>
      <c r="MF108" s="25">
        <f>IF(ISBLANK(LitRev!MF108),".",LitRev!MF108)</f>
        <v>-1.8735083667260479E-2</v>
      </c>
      <c r="MG108" s="25">
        <f>IF(ISBLANK(LitRev!MG108),".",LitRev!MG108)</f>
        <v>-4.80019152150378E-4</v>
      </c>
      <c r="MH108" s="25" t="str">
        <f>IF(ISBLANK(LitRev!MH108),".",LitRev!MH108)</f>
        <v>.</v>
      </c>
      <c r="MI108" s="25" t="str">
        <f>IF(ISBLANK(LitRev!MI108),".",LitRev!MI108)</f>
        <v>.</v>
      </c>
      <c r="MJ108" s="25" t="str">
        <f>IF(ISBLANK(LitRev!MJ108),".",LitRev!MJ108)</f>
        <v>.</v>
      </c>
      <c r="MK108" s="25" t="str">
        <f>IF(ISBLANK(LitRev!MK108),".",LitRev!MK108)</f>
        <v>.</v>
      </c>
      <c r="ML108" s="25" t="str">
        <f>IF(ISBLANK(LitRev!ML108),".",LitRev!ML108)</f>
        <v>.</v>
      </c>
      <c r="MM108" s="25" t="str">
        <f>IF(ISBLANK(LitRev!MM108),".",LitRev!MM108)</f>
        <v>.</v>
      </c>
      <c r="MN108" s="25" t="str">
        <f>IF(ISBLANK(LitRev!MN108),".",LitRev!MN108)</f>
        <v>.</v>
      </c>
      <c r="MO108" s="25" t="str">
        <f>IF(ISBLANK(LitRev!MO108),".",LitRev!MO108)</f>
        <v>.</v>
      </c>
      <c r="MP108" s="25" t="str">
        <f>IF(ISBLANK(LitRev!MP108),".",LitRev!MP108)</f>
        <v>.</v>
      </c>
      <c r="MQ108" s="25" t="str">
        <f>IF(ISBLANK(LitRev!MQ108),".",LitRev!MQ108)</f>
        <v>.</v>
      </c>
      <c r="MR108" s="25" t="str">
        <f>IF(ISBLANK(LitRev!MR108),".",LitRev!MR108)</f>
        <v>.</v>
      </c>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5"/>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5"/>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5"/>
      <c r="RK108" s="25"/>
      <c r="RL108" s="25"/>
      <c r="RM108" s="25"/>
      <c r="RN108" s="25"/>
      <c r="RO108" s="25"/>
    </row>
    <row r="109" spans="1:483" x14ac:dyDescent="0.25">
      <c r="A109" s="62" t="s">
        <v>1128</v>
      </c>
      <c r="C109" s="25" t="str">
        <f>IF(ISBLANK(LitRev!C109),".",LitRev!C109)</f>
        <v>.</v>
      </c>
      <c r="D109" s="25" t="str">
        <f>IF(ISBLANK(LitRev!D109),".",LitRev!D109)</f>
        <v>.</v>
      </c>
      <c r="E109" s="25" t="str">
        <f>IF(ISBLANK(LitRev!E109),".",LitRev!E109)</f>
        <v>.</v>
      </c>
      <c r="F109" s="25" t="str">
        <f>IF(ISBLANK(LitRev!F109),".",LitRev!F109)</f>
        <v>.</v>
      </c>
      <c r="G109" s="25" t="str">
        <f>IF(ISBLANK(LitRev!G109),".",LitRev!G109)</f>
        <v>.</v>
      </c>
      <c r="H109" s="25" t="str">
        <f>IF(ISBLANK(LitRev!H109),".",LitRev!H109)</f>
        <v>.</v>
      </c>
      <c r="I109" s="25" t="str">
        <f>IF(ISBLANK(LitRev!I109),".",LitRev!I109)</f>
        <v>.</v>
      </c>
      <c r="J109" s="25" t="str">
        <f>IF(ISBLANK(LitRev!J109),".",LitRev!J109)</f>
        <v>.</v>
      </c>
      <c r="K109" s="25" t="str">
        <f>IF(ISBLANK(LitRev!K109),".",LitRev!K109)</f>
        <v>.</v>
      </c>
      <c r="L109" s="25" t="str">
        <f>IF(ISBLANK(LitRev!L109),".",LitRev!L109)</f>
        <v>.</v>
      </c>
      <c r="M109" s="25" t="str">
        <f>IF(ISBLANK(LitRev!M109),".",LitRev!M109)</f>
        <v>.</v>
      </c>
      <c r="N109" s="25" t="str">
        <f>IF(ISBLANK(LitRev!N109),".",LitRev!N109)</f>
        <v>.</v>
      </c>
      <c r="O109" s="25" t="str">
        <f>IF(ISBLANK(LitRev!O109),".",LitRev!O109)</f>
        <v>.</v>
      </c>
      <c r="P109" s="25" t="str">
        <f>IF(ISBLANK(LitRev!P109),".",LitRev!P109)</f>
        <v>.</v>
      </c>
      <c r="Q109" s="25" t="str">
        <f>IF(ISBLANK(LitRev!Q109),".",LitRev!Q109)</f>
        <v>.</v>
      </c>
      <c r="R109" s="25" t="str">
        <f>IF(ISBLANK(LitRev!R109),".",LitRev!R109)</f>
        <v>.</v>
      </c>
      <c r="S109" s="25" t="str">
        <f>IF(ISBLANK(LitRev!S109),".",LitRev!S109)</f>
        <v>.</v>
      </c>
      <c r="T109" s="25" t="str">
        <f>IF(ISBLANK(LitRev!T109),".",LitRev!T109)</f>
        <v>.</v>
      </c>
      <c r="U109" s="25" t="str">
        <f>IF(ISBLANK(LitRev!U109),".",LitRev!U109)</f>
        <v>.</v>
      </c>
      <c r="V109" s="25" t="str">
        <f>IF(ISBLANK(LitRev!V109),".",LitRev!V109)</f>
        <v>.</v>
      </c>
      <c r="W109" s="25" t="str">
        <f>IF(ISBLANK(LitRev!W109),".",LitRev!W109)</f>
        <v>.</v>
      </c>
      <c r="X109" s="25" t="str">
        <f>IF(ISBLANK(LitRev!X109),".",LitRev!X109)</f>
        <v>.</v>
      </c>
      <c r="Y109" s="25" t="str">
        <f>IF(ISBLANK(LitRev!Y109),".",LitRev!Y109)</f>
        <v>.</v>
      </c>
      <c r="Z109" s="25" t="str">
        <f>IF(ISBLANK(LitRev!Z109),".",LitRev!Z109)</f>
        <v>.</v>
      </c>
      <c r="AA109" s="25" t="str">
        <f>IF(ISBLANK(LitRev!AA109),".",LitRev!AA109)</f>
        <v>.</v>
      </c>
      <c r="AB109" s="25" t="str">
        <f>IF(ISBLANK(LitRev!AB109),".",LitRev!AB109)</f>
        <v>.</v>
      </c>
      <c r="AC109" s="25" t="str">
        <f>IF(ISBLANK(LitRev!AC109),".",LitRev!AC109)</f>
        <v>.</v>
      </c>
      <c r="AD109" s="25" t="str">
        <f>IF(ISBLANK(LitRev!AD109),".",LitRev!AD109)</f>
        <v>.</v>
      </c>
      <c r="AE109" s="25" t="str">
        <f>IF(ISBLANK(LitRev!AE109),".",LitRev!AE109)</f>
        <v>.</v>
      </c>
      <c r="AF109" s="25" t="str">
        <f>IF(ISBLANK(LitRev!AF109),".",LitRev!AF109)</f>
        <v>.</v>
      </c>
      <c r="AG109" s="25" t="str">
        <f>IF(ISBLANK(LitRev!AG109),".",LitRev!AG109)</f>
        <v>.</v>
      </c>
      <c r="AH109" s="25" t="str">
        <f>IF(ISBLANK(LitRev!AH109),".",LitRev!AH109)</f>
        <v>.</v>
      </c>
      <c r="AI109" s="25" t="str">
        <f>IF(ISBLANK(LitRev!AI109),".",LitRev!AI109)</f>
        <v>.</v>
      </c>
      <c r="AJ109" s="25" t="str">
        <f>IF(ISBLANK(LitRev!AJ109),".",LitRev!AJ109)</f>
        <v>.</v>
      </c>
      <c r="AK109" s="25" t="str">
        <f>IF(ISBLANK(LitRev!AK109),".",LitRev!AK109)</f>
        <v>.</v>
      </c>
      <c r="AL109" s="25" t="str">
        <f>IF(ISBLANK(LitRev!AL109),".",LitRev!AL109)</f>
        <v>.</v>
      </c>
      <c r="AM109" s="25" t="str">
        <f>IF(ISBLANK(LitRev!AM109),".",LitRev!AM109)</f>
        <v>.</v>
      </c>
      <c r="AN109" s="25" t="str">
        <f>IF(ISBLANK(LitRev!AN109),".",LitRev!AN109)</f>
        <v>.</v>
      </c>
      <c r="AO109" s="25" t="str">
        <f>IF(ISBLANK(LitRev!AO109),".",LitRev!AO109)</f>
        <v>.</v>
      </c>
      <c r="AP109" s="25" t="str">
        <f>IF(ISBLANK(LitRev!AP109),".",LitRev!AP109)</f>
        <v>.</v>
      </c>
      <c r="AQ109" s="25" t="str">
        <f>IF(ISBLANK(LitRev!AQ109),".",LitRev!AQ109)</f>
        <v>.</v>
      </c>
      <c r="AR109" s="25" t="str">
        <f>IF(ISBLANK(LitRev!AR109),".",LitRev!AR109)</f>
        <v>.</v>
      </c>
      <c r="AS109" s="25" t="str">
        <f>IF(ISBLANK(LitRev!AS109),".",LitRev!AS109)</f>
        <v>.</v>
      </c>
      <c r="AT109" s="25" t="str">
        <f>IF(ISBLANK(LitRev!AT109),".",LitRev!AT109)</f>
        <v>.</v>
      </c>
      <c r="AU109" s="25" t="str">
        <f>IF(ISBLANK(LitRev!AU109),".",LitRev!AU109)</f>
        <v>.</v>
      </c>
      <c r="AV109" s="25" t="str">
        <f>IF(ISBLANK(LitRev!AV109),".",LitRev!AV109)</f>
        <v>.</v>
      </c>
      <c r="AW109" s="25" t="str">
        <f>IF(ISBLANK(LitRev!AW109),".",LitRev!AW109)</f>
        <v>.</v>
      </c>
      <c r="AX109" s="25" t="str">
        <f>IF(ISBLANK(LitRev!AX109),".",LitRev!AX109)</f>
        <v>.</v>
      </c>
      <c r="AY109" s="25" t="str">
        <f>IF(ISBLANK(LitRev!AY109),".",LitRev!AY109)</f>
        <v>.</v>
      </c>
      <c r="AZ109" s="25" t="str">
        <f>IF(ISBLANK(LitRev!AZ109),".",LitRev!AZ109)</f>
        <v>.</v>
      </c>
      <c r="BA109" s="25">
        <f>IF(ISBLANK(LitRev!BA109),".",LitRev!BA109)</f>
        <v>2.1672875042329755E-2</v>
      </c>
      <c r="BB109" s="25">
        <f>IF(ISBLANK(LitRev!BB109),".",LitRev!BB109)</f>
        <v>5.6633369107570372E-2</v>
      </c>
      <c r="BC109" s="25" t="str">
        <f>IF(ISBLANK(LitRev!BC109),".",LitRev!BC109)</f>
        <v>.</v>
      </c>
      <c r="BD109" s="25" t="str">
        <f>IF(ISBLANK(LitRev!BD109),".",LitRev!BD109)</f>
        <v>.</v>
      </c>
      <c r="BE109" s="25" t="str">
        <f>IF(ISBLANK(LitRev!BE109),".",LitRev!BE109)</f>
        <v>.</v>
      </c>
      <c r="BF109" s="25" t="str">
        <f>IF(ISBLANK(LitRev!BF109),".",LitRev!BF109)</f>
        <v>.</v>
      </c>
      <c r="BG109" s="25" t="str">
        <f>IF(ISBLANK(LitRev!BG109),".",LitRev!BG109)</f>
        <v>.</v>
      </c>
      <c r="BH109" s="25" t="str">
        <f>IF(ISBLANK(LitRev!BH109),".",LitRev!BH109)</f>
        <v>.</v>
      </c>
      <c r="BI109" s="25" t="str">
        <f>IF(ISBLANK(LitRev!BI109),".",LitRev!BI109)</f>
        <v>.</v>
      </c>
      <c r="BJ109" s="25" t="str">
        <f>IF(ISBLANK(LitRev!BJ109),".",LitRev!BJ109)</f>
        <v>.</v>
      </c>
      <c r="BK109" s="25" t="str">
        <f>IF(ISBLANK(LitRev!BK109),".",LitRev!BK109)</f>
        <v>.</v>
      </c>
      <c r="BL109" s="25" t="str">
        <f>IF(ISBLANK(LitRev!BL109),".",LitRev!BL109)</f>
        <v>.</v>
      </c>
      <c r="BM109" s="25" t="str">
        <f>IF(ISBLANK(LitRev!BM109),".",LitRev!BM109)</f>
        <v>.</v>
      </c>
      <c r="BN109" s="25" t="str">
        <f>IF(ISBLANK(LitRev!BN109),".",LitRev!BN109)</f>
        <v>.</v>
      </c>
      <c r="BO109" s="25" t="str">
        <f>IF(ISBLANK(LitRev!BO109),".",LitRev!BO109)</f>
        <v>.</v>
      </c>
      <c r="BP109" s="25" t="str">
        <f>IF(ISBLANK(LitRev!BP109),".",LitRev!BP109)</f>
        <v>.</v>
      </c>
      <c r="BQ109" s="25" t="str">
        <f>IF(ISBLANK(LitRev!BQ109),".",LitRev!BQ109)</f>
        <v>.</v>
      </c>
      <c r="BR109" s="25" t="str">
        <f>IF(ISBLANK(LitRev!BR109),".",LitRev!BR109)</f>
        <v>.</v>
      </c>
      <c r="BS109" s="25" t="str">
        <f>IF(ISBLANK(LitRev!BS109),".",LitRev!BS109)</f>
        <v>.</v>
      </c>
      <c r="BT109" s="25" t="str">
        <f>IF(ISBLANK(LitRev!BT109),".",LitRev!BT109)</f>
        <v>.</v>
      </c>
      <c r="BU109" s="25" t="str">
        <f>IF(ISBLANK(LitRev!BU109),".",LitRev!BU109)</f>
        <v>.</v>
      </c>
      <c r="BV109" s="25" t="str">
        <f>IF(ISBLANK(LitRev!BV109),".",LitRev!BV109)</f>
        <v>.</v>
      </c>
      <c r="BW109" s="25" t="str">
        <f>IF(ISBLANK(LitRev!BW109),".",LitRev!BW109)</f>
        <v>.</v>
      </c>
      <c r="BX109" s="25" t="str">
        <f>IF(ISBLANK(LitRev!BX109),".",LitRev!BX109)</f>
        <v>.</v>
      </c>
      <c r="BY109" s="25" t="str">
        <f>IF(ISBLANK(LitRev!BY109),".",LitRev!BY109)</f>
        <v>.</v>
      </c>
      <c r="BZ109" s="25" t="str">
        <f>IF(ISBLANK(LitRev!BZ109),".",LitRev!BZ109)</f>
        <v>.</v>
      </c>
      <c r="CA109" s="25" t="str">
        <f>IF(ISBLANK(LitRev!CA109),".",LitRev!CA109)</f>
        <v>.</v>
      </c>
      <c r="CB109" s="25" t="str">
        <f>IF(ISBLANK(LitRev!CB109),".",LitRev!CB109)</f>
        <v>.</v>
      </c>
      <c r="CC109" s="25" t="str">
        <f>IF(ISBLANK(LitRev!CC109),".",LitRev!CC109)</f>
        <v>.</v>
      </c>
      <c r="CD109" s="25" t="str">
        <f>IF(ISBLANK(LitRev!CD109),".",LitRev!CD109)</f>
        <v>.</v>
      </c>
      <c r="CE109" s="25" t="str">
        <f>IF(ISBLANK(LitRev!CE109),".",LitRev!CE109)</f>
        <v>.</v>
      </c>
      <c r="CF109" s="25" t="str">
        <f>IF(ISBLANK(LitRev!CF109),".",LitRev!CF109)</f>
        <v>.</v>
      </c>
      <c r="CG109" s="25" t="str">
        <f>IF(ISBLANK(LitRev!CG109),".",LitRev!CG109)</f>
        <v>.</v>
      </c>
      <c r="CH109" s="25" t="str">
        <f>IF(ISBLANK(LitRev!CH109),".",LitRev!CH109)</f>
        <v>.</v>
      </c>
      <c r="CI109" s="25" t="str">
        <f>IF(ISBLANK(LitRev!CI109),".",LitRev!CI109)</f>
        <v>.</v>
      </c>
      <c r="CJ109" s="25" t="str">
        <f>IF(ISBLANK(LitRev!CJ109),".",LitRev!CJ109)</f>
        <v>.</v>
      </c>
      <c r="CK109" s="25" t="str">
        <f>IF(ISBLANK(LitRev!CK109),".",LitRev!CK109)</f>
        <v>.</v>
      </c>
      <c r="CL109" s="25" t="str">
        <f>IF(ISBLANK(LitRev!CL109),".",LitRev!CL109)</f>
        <v>.</v>
      </c>
      <c r="CM109" s="25" t="str">
        <f>IF(ISBLANK(LitRev!CM109),".",LitRev!CM109)</f>
        <v>.</v>
      </c>
      <c r="CN109" s="25" t="str">
        <f>IF(ISBLANK(LitRev!CN109),".",LitRev!CN109)</f>
        <v>.</v>
      </c>
      <c r="CO109" s="25" t="str">
        <f>IF(ISBLANK(LitRev!CO109),".",LitRev!CO109)</f>
        <v>.</v>
      </c>
      <c r="CP109" s="25" t="str">
        <f>IF(ISBLANK(LitRev!CP109),".",LitRev!CP109)</f>
        <v>.</v>
      </c>
      <c r="CQ109" s="25" t="str">
        <f>IF(ISBLANK(LitRev!CQ109),".",LitRev!CQ109)</f>
        <v>.</v>
      </c>
      <c r="CR109" s="25" t="str">
        <f>IF(ISBLANK(LitRev!CR109),".",LitRev!CR109)</f>
        <v>.</v>
      </c>
      <c r="CS109" s="25" t="str">
        <f>IF(ISBLANK(LitRev!CS109),".",LitRev!CS109)</f>
        <v>.</v>
      </c>
      <c r="CT109" s="25" t="str">
        <f>IF(ISBLANK(LitRev!CT109),".",LitRev!CT109)</f>
        <v>.</v>
      </c>
      <c r="CU109" s="25" t="str">
        <f>IF(ISBLANK(LitRev!CU109),".",LitRev!CU109)</f>
        <v>.</v>
      </c>
      <c r="CV109" s="25" t="str">
        <f>IF(ISBLANK(LitRev!CV109),".",LitRev!CV109)</f>
        <v>.</v>
      </c>
      <c r="CW109" s="25" t="str">
        <f>IF(ISBLANK(LitRev!CW109),".",LitRev!CW109)</f>
        <v>.</v>
      </c>
      <c r="CX109" s="25" t="str">
        <f>IF(ISBLANK(LitRev!CX109),".",LitRev!CX109)</f>
        <v>.</v>
      </c>
      <c r="CY109" s="25" t="str">
        <f>IF(ISBLANK(LitRev!CY109),".",LitRev!CY109)</f>
        <v>.</v>
      </c>
      <c r="CZ109" s="25" t="str">
        <f>IF(ISBLANK(LitRev!CZ109),".",LitRev!CZ109)</f>
        <v>.</v>
      </c>
      <c r="DA109" s="25" t="str">
        <f>IF(ISBLANK(LitRev!DA109),".",LitRev!DA109)</f>
        <v>.</v>
      </c>
      <c r="DB109" s="25" t="str">
        <f>IF(ISBLANK(LitRev!DB109),".",LitRev!DB109)</f>
        <v>.</v>
      </c>
      <c r="DC109" s="25" t="str">
        <f>IF(ISBLANK(LitRev!DC109),".",LitRev!DC109)</f>
        <v>.</v>
      </c>
      <c r="DD109" s="25" t="str">
        <f>IF(ISBLANK(LitRev!DD109),".",LitRev!DD109)</f>
        <v>.</v>
      </c>
      <c r="DE109" s="25" t="str">
        <f>IF(ISBLANK(LitRev!DE109),".",LitRev!DE109)</f>
        <v>.</v>
      </c>
      <c r="DF109" s="25" t="str">
        <f>IF(ISBLANK(LitRev!DF109),".",LitRev!DF109)</f>
        <v>.</v>
      </c>
      <c r="DG109" s="25" t="str">
        <f>IF(ISBLANK(LitRev!DG109),".",LitRev!DG109)</f>
        <v>.</v>
      </c>
      <c r="DH109" s="25" t="str">
        <f>IF(ISBLANK(LitRev!DH109),".",LitRev!DH109)</f>
        <v>.</v>
      </c>
      <c r="DI109" s="25" t="str">
        <f>IF(ISBLANK(LitRev!DI109),".",LitRev!DI109)</f>
        <v>.</v>
      </c>
      <c r="DJ109" s="25" t="str">
        <f>IF(ISBLANK(LitRev!DJ109),".",LitRev!DJ109)</f>
        <v>.</v>
      </c>
      <c r="DK109" s="25" t="str">
        <f>IF(ISBLANK(LitRev!DK109),".",LitRev!DK109)</f>
        <v>.</v>
      </c>
      <c r="DL109" s="25" t="str">
        <f>IF(ISBLANK(LitRev!DL109),".",LitRev!DL109)</f>
        <v>.</v>
      </c>
      <c r="DM109" s="25" t="str">
        <f>IF(ISBLANK(LitRev!DM109),".",LitRev!DM109)</f>
        <v>.</v>
      </c>
      <c r="DN109" s="25" t="str">
        <f>IF(ISBLANK(LitRev!DN109),".",LitRev!DN109)</f>
        <v>.</v>
      </c>
      <c r="DO109" s="25" t="str">
        <f>IF(ISBLANK(LitRev!DO109),".",LitRev!DO109)</f>
        <v>.</v>
      </c>
      <c r="DP109" s="25" t="str">
        <f>IF(ISBLANK(LitRev!DP109),".",LitRev!DP109)</f>
        <v>.</v>
      </c>
      <c r="DQ109" s="25" t="str">
        <f>IF(ISBLANK(LitRev!DQ109),".",LitRev!DQ109)</f>
        <v>.</v>
      </c>
      <c r="DR109" s="25" t="str">
        <f>IF(ISBLANK(LitRev!DR109),".",LitRev!DR109)</f>
        <v>.</v>
      </c>
      <c r="DS109" s="25" t="str">
        <f>IF(ISBLANK(LitRev!DS109),".",LitRev!DS109)</f>
        <v>.</v>
      </c>
      <c r="DT109" s="25" t="str">
        <f>IF(ISBLANK(LitRev!DT109),".",LitRev!DT109)</f>
        <v>.</v>
      </c>
      <c r="DU109" s="25" t="str">
        <f>IF(ISBLANK(LitRev!DU109),".",LitRev!DU109)</f>
        <v>.</v>
      </c>
      <c r="DV109" s="25" t="str">
        <f>IF(ISBLANK(LitRev!DV109),".",LitRev!DV109)</f>
        <v>.</v>
      </c>
      <c r="DW109" s="25" t="str">
        <f>IF(ISBLANK(LitRev!DW109),".",LitRev!DW109)</f>
        <v>.</v>
      </c>
      <c r="DX109" s="25" t="str">
        <f>IF(ISBLANK(LitRev!DX109),".",LitRev!DX109)</f>
        <v>.</v>
      </c>
      <c r="DY109" s="25" t="str">
        <f>IF(ISBLANK(LitRev!DY109),".",LitRev!DY109)</f>
        <v>.</v>
      </c>
      <c r="DZ109" s="25" t="str">
        <f>IF(ISBLANK(LitRev!DZ109),".",LitRev!DZ109)</f>
        <v>.</v>
      </c>
      <c r="EA109" s="25" t="str">
        <f>IF(ISBLANK(LitRev!EA109),".",LitRev!EA109)</f>
        <v>.</v>
      </c>
      <c r="EB109" s="25" t="str">
        <f>IF(ISBLANK(LitRev!EB109),".",LitRev!EB109)</f>
        <v>.</v>
      </c>
      <c r="EC109" s="25" t="str">
        <f>IF(ISBLANK(LitRev!EC109),".",LitRev!EC109)</f>
        <v>.</v>
      </c>
      <c r="ED109" s="25" t="str">
        <f>IF(ISBLANK(LitRev!ED109),".",LitRev!ED109)</f>
        <v>.</v>
      </c>
      <c r="EE109" s="25" t="str">
        <f>IF(ISBLANK(LitRev!EE109),".",LitRev!EE109)</f>
        <v>.</v>
      </c>
      <c r="EF109" s="25" t="str">
        <f>IF(ISBLANK(LitRev!EF109),".",LitRev!EF109)</f>
        <v>.</v>
      </c>
      <c r="EG109" s="25" t="str">
        <f>IF(ISBLANK(LitRev!EG109),".",LitRev!EG109)</f>
        <v>.</v>
      </c>
      <c r="EH109" s="25" t="str">
        <f>IF(ISBLANK(LitRev!EH109),".",LitRev!EH109)</f>
        <v>.</v>
      </c>
      <c r="EI109" s="25" t="str">
        <f>IF(ISBLANK(LitRev!EI109),".",LitRev!EI109)</f>
        <v>.</v>
      </c>
      <c r="EJ109" s="25" t="str">
        <f>IF(ISBLANK(LitRev!EJ109),".",LitRev!EJ109)</f>
        <v>.</v>
      </c>
      <c r="EK109" s="25" t="str">
        <f>IF(ISBLANK(LitRev!EK109),".",LitRev!EK109)</f>
        <v>.</v>
      </c>
      <c r="EL109" s="25" t="str">
        <f>IF(ISBLANK(LitRev!EL109),".",LitRev!EL109)</f>
        <v>.</v>
      </c>
      <c r="EM109" s="25" t="str">
        <f>IF(ISBLANK(LitRev!EM109),".",LitRev!EM109)</f>
        <v>.</v>
      </c>
      <c r="EN109" s="25" t="str">
        <f>IF(ISBLANK(LitRev!EN109),".",LitRev!EN109)</f>
        <v>.</v>
      </c>
      <c r="EO109" s="25" t="str">
        <f>IF(ISBLANK(LitRev!EO109),".",LitRev!EO109)</f>
        <v>.</v>
      </c>
      <c r="EP109" s="25" t="str">
        <f>IF(ISBLANK(LitRev!EP109),".",LitRev!EP109)</f>
        <v>.</v>
      </c>
      <c r="EQ109" s="25" t="str">
        <f>IF(ISBLANK(LitRev!EQ109),".",LitRev!EQ109)</f>
        <v>.</v>
      </c>
      <c r="ER109" s="25" t="str">
        <f>IF(ISBLANK(LitRev!ER109),".",LitRev!ER109)</f>
        <v>.</v>
      </c>
      <c r="ES109" s="25" t="str">
        <f>IF(ISBLANK(LitRev!ES109),".",LitRev!ES109)</f>
        <v>.</v>
      </c>
      <c r="ET109" s="25" t="str">
        <f>IF(ISBLANK(LitRev!ET109),".",LitRev!ET109)</f>
        <v>.</v>
      </c>
      <c r="EU109" s="25" t="str">
        <f>IF(ISBLANK(LitRev!EU109),".",LitRev!EU109)</f>
        <v>.</v>
      </c>
      <c r="EV109" s="25" t="str">
        <f>IF(ISBLANK(LitRev!EV109),".",LitRev!EV109)</f>
        <v>.</v>
      </c>
      <c r="EW109" s="25" t="str">
        <f>IF(ISBLANK(LitRev!EW109),".",LitRev!EW109)</f>
        <v>.</v>
      </c>
      <c r="EX109" s="25" t="str">
        <f>IF(ISBLANK(LitRev!EX109),".",LitRev!EX109)</f>
        <v>.</v>
      </c>
      <c r="EY109" s="25" t="str">
        <f>IF(ISBLANK(LitRev!EY109),".",LitRev!EY109)</f>
        <v>.</v>
      </c>
      <c r="EZ109" s="25" t="str">
        <f>IF(ISBLANK(LitRev!EZ109),".",LitRev!EZ109)</f>
        <v>.</v>
      </c>
      <c r="FA109" s="25" t="str">
        <f>IF(ISBLANK(LitRev!FA109),".",LitRev!FA109)</f>
        <v>.</v>
      </c>
      <c r="FB109" s="25" t="str">
        <f>IF(ISBLANK(LitRev!FB109),".",LitRev!FB109)</f>
        <v>.</v>
      </c>
      <c r="FC109" s="25" t="str">
        <f>IF(ISBLANK(LitRev!FC109),".",LitRev!FC109)</f>
        <v>.</v>
      </c>
      <c r="FD109" s="25" t="str">
        <f>IF(ISBLANK(LitRev!FD109),".",LitRev!FD109)</f>
        <v>.</v>
      </c>
      <c r="FE109" s="25" t="str">
        <f>IF(ISBLANK(LitRev!FE109),".",LitRev!FE109)</f>
        <v>.</v>
      </c>
      <c r="FF109" s="25" t="str">
        <f>IF(ISBLANK(LitRev!FF109),".",LitRev!FF109)</f>
        <v>.</v>
      </c>
      <c r="FG109" s="25" t="str">
        <f>IF(ISBLANK(LitRev!FG109),".",LitRev!FG109)</f>
        <v>.</v>
      </c>
      <c r="FH109" s="25" t="str">
        <f>IF(ISBLANK(LitRev!FH109),".",LitRev!FH109)</f>
        <v>.</v>
      </c>
      <c r="FI109" s="25" t="str">
        <f>IF(ISBLANK(LitRev!FI109),".",LitRev!FI109)</f>
        <v>.</v>
      </c>
      <c r="FJ109" s="25" t="str">
        <f>IF(ISBLANK(LitRev!FJ109),".",LitRev!FJ109)</f>
        <v>.</v>
      </c>
      <c r="FK109" s="25" t="str">
        <f>IF(ISBLANK(LitRev!FK109),".",LitRev!FK109)</f>
        <v>.</v>
      </c>
      <c r="FL109" s="25" t="str">
        <f>IF(ISBLANK(LitRev!FL109),".",LitRev!FL109)</f>
        <v>.</v>
      </c>
      <c r="FM109" s="25" t="str">
        <f>IF(ISBLANK(LitRev!FM109),".",LitRev!FM109)</f>
        <v>.</v>
      </c>
      <c r="FN109" s="25" t="str">
        <f>IF(ISBLANK(LitRev!FN109),".",LitRev!FN109)</f>
        <v>.</v>
      </c>
      <c r="FO109" s="25" t="str">
        <f>IF(ISBLANK(LitRev!FO109),".",LitRev!FO109)</f>
        <v>.</v>
      </c>
      <c r="FP109" s="25" t="str">
        <f>IF(ISBLANK(LitRev!FP109),".",LitRev!FP109)</f>
        <v>.</v>
      </c>
      <c r="FQ109" s="25" t="str">
        <f>IF(ISBLANK(LitRev!FQ109),".",LitRev!FQ109)</f>
        <v>.</v>
      </c>
      <c r="FR109" s="25" t="str">
        <f>IF(ISBLANK(LitRev!FR109),".",LitRev!FR109)</f>
        <v>.</v>
      </c>
      <c r="FS109" s="25" t="str">
        <f>IF(ISBLANK(LitRev!FS109),".",LitRev!FS109)</f>
        <v>.</v>
      </c>
      <c r="FT109" s="25" t="str">
        <f>IF(ISBLANK(LitRev!FT109),".",LitRev!FT109)</f>
        <v>.</v>
      </c>
      <c r="FU109" s="25" t="str">
        <f>IF(ISBLANK(LitRev!FU109),".",LitRev!FU109)</f>
        <v>.</v>
      </c>
      <c r="FV109" s="25" t="str">
        <f>IF(ISBLANK(LitRev!FV109),".",LitRev!FV109)</f>
        <v>.</v>
      </c>
      <c r="FW109" s="25" t="str">
        <f>IF(ISBLANK(LitRev!FW109),".",LitRev!FW109)</f>
        <v>.</v>
      </c>
      <c r="FX109" s="25" t="str">
        <f>IF(ISBLANK(LitRev!FX109),".",LitRev!FX109)</f>
        <v>.</v>
      </c>
      <c r="FY109" s="25" t="str">
        <f>IF(ISBLANK(LitRev!FY109),".",LitRev!FY109)</f>
        <v>.</v>
      </c>
      <c r="FZ109" s="25" t="str">
        <f>IF(ISBLANK(LitRev!FZ109),".",LitRev!FZ109)</f>
        <v>.</v>
      </c>
      <c r="GA109" s="25" t="str">
        <f>IF(ISBLANK(LitRev!GA109),".",LitRev!GA109)</f>
        <v>.</v>
      </c>
      <c r="GB109" s="25" t="str">
        <f>IF(ISBLANK(LitRev!GB109),".",LitRev!GB109)</f>
        <v>.</v>
      </c>
      <c r="GC109" s="25" t="str">
        <f>IF(ISBLANK(LitRev!GC109),".",LitRev!GC109)</f>
        <v>.</v>
      </c>
      <c r="GD109" s="25" t="str">
        <f>IF(ISBLANK(LitRev!GD109),".",LitRev!GD109)</f>
        <v>.</v>
      </c>
      <c r="GE109" s="25" t="str">
        <f>IF(ISBLANK(LitRev!GE109),".",LitRev!GE109)</f>
        <v>.</v>
      </c>
      <c r="GF109" s="25" t="str">
        <f>IF(ISBLANK(LitRev!GF109),".",LitRev!GF109)</f>
        <v>.</v>
      </c>
      <c r="GG109" s="25" t="str">
        <f>IF(ISBLANK(LitRev!GG109),".",LitRev!GG109)</f>
        <v>.</v>
      </c>
      <c r="GH109" s="25" t="str">
        <f>IF(ISBLANK(LitRev!GH109),".",LitRev!GH109)</f>
        <v>.</v>
      </c>
      <c r="GI109" s="25" t="str">
        <f>IF(ISBLANK(LitRev!GI109),".",LitRev!GI109)</f>
        <v>.</v>
      </c>
      <c r="GJ109" s="25" t="str">
        <f>IF(ISBLANK(LitRev!GJ109),".",LitRev!GJ109)</f>
        <v>.</v>
      </c>
      <c r="GK109" s="25" t="str">
        <f>IF(ISBLANK(LitRev!GK109),".",LitRev!GK109)</f>
        <v>.</v>
      </c>
      <c r="GL109" s="25" t="str">
        <f>IF(ISBLANK(LitRev!GL109),".",LitRev!GL109)</f>
        <v>.</v>
      </c>
      <c r="GM109" s="25" t="str">
        <f>IF(ISBLANK(LitRev!GM109),".",LitRev!GM109)</f>
        <v>.</v>
      </c>
      <c r="GN109" s="25" t="str">
        <f>IF(ISBLANK(LitRev!GN109),".",LitRev!GN109)</f>
        <v>.</v>
      </c>
      <c r="GO109" s="25" t="str">
        <f>IF(ISBLANK(LitRev!GO109),".",LitRev!GO109)</f>
        <v>.</v>
      </c>
      <c r="GP109" s="25" t="str">
        <f>IF(ISBLANK(LitRev!GP109),".",LitRev!GP109)</f>
        <v>.</v>
      </c>
      <c r="GQ109" s="25" t="str">
        <f>IF(ISBLANK(LitRev!GQ109),".",LitRev!GQ109)</f>
        <v>.</v>
      </c>
      <c r="GR109" s="25" t="str">
        <f>IF(ISBLANK(LitRev!GR109),".",LitRev!GR109)</f>
        <v>.</v>
      </c>
      <c r="GS109" s="25" t="str">
        <f>IF(ISBLANK(LitRev!GS109),".",LitRev!GS109)</f>
        <v>.</v>
      </c>
      <c r="GT109" s="25" t="str">
        <f>IF(ISBLANK(LitRev!GT109),".",LitRev!GT109)</f>
        <v>.</v>
      </c>
      <c r="GU109" s="25" t="str">
        <f>IF(ISBLANK(LitRev!GU109),".",LitRev!GU109)</f>
        <v>.</v>
      </c>
      <c r="GV109" s="25" t="str">
        <f>IF(ISBLANK(LitRev!GV109),".",LitRev!GV109)</f>
        <v>.</v>
      </c>
      <c r="GW109" s="25" t="str">
        <f>IF(ISBLANK(LitRev!GW109),".",LitRev!GW109)</f>
        <v>.</v>
      </c>
      <c r="GX109" s="25" t="str">
        <f>IF(ISBLANK(LitRev!GX109),".",LitRev!GX109)</f>
        <v>.</v>
      </c>
      <c r="GY109" s="25" t="str">
        <f>IF(ISBLANK(LitRev!GY109),".",LitRev!GY109)</f>
        <v>.</v>
      </c>
      <c r="GZ109" s="25" t="str">
        <f>IF(ISBLANK(LitRev!GZ109),".",LitRev!GZ109)</f>
        <v>.</v>
      </c>
      <c r="HA109" s="25" t="str">
        <f>IF(ISBLANK(LitRev!HA109),".",LitRev!HA109)</f>
        <v>.</v>
      </c>
      <c r="HB109" s="25" t="str">
        <f>IF(ISBLANK(LitRev!HB109),".",LitRev!HB109)</f>
        <v>.</v>
      </c>
      <c r="HC109" s="25" t="str">
        <f>IF(ISBLANK(LitRev!HC109),".",LitRev!HC109)</f>
        <v>.</v>
      </c>
      <c r="HD109" s="25" t="str">
        <f>IF(ISBLANK(LitRev!HD109),".",LitRev!HD109)</f>
        <v>.</v>
      </c>
      <c r="HE109" s="25" t="str">
        <f>IF(ISBLANK(LitRev!HE109),".",LitRev!HE109)</f>
        <v>.</v>
      </c>
      <c r="HF109" s="25" t="str">
        <f>IF(ISBLANK(LitRev!HF109),".",LitRev!HF109)</f>
        <v>.</v>
      </c>
      <c r="HG109" s="25" t="str">
        <f>IF(ISBLANK(LitRev!HG109),".",LitRev!HG109)</f>
        <v>.</v>
      </c>
      <c r="HH109" s="25" t="str">
        <f>IF(ISBLANK(LitRev!HH109),".",LitRev!HH109)</f>
        <v>.</v>
      </c>
      <c r="HI109" s="25" t="str">
        <f>IF(ISBLANK(LitRev!HI109),".",LitRev!HI109)</f>
        <v>.</v>
      </c>
      <c r="HJ109" s="25" t="str">
        <f>IF(ISBLANK(LitRev!HJ109),".",LitRev!HJ109)</f>
        <v>.</v>
      </c>
      <c r="HK109" s="25" t="str">
        <f>IF(ISBLANK(LitRev!HK109),".",LitRev!HK109)</f>
        <v>.</v>
      </c>
      <c r="HL109" s="25" t="str">
        <f>IF(ISBLANK(LitRev!HL109),".",LitRev!HL109)</f>
        <v>.</v>
      </c>
      <c r="HM109" s="25" t="str">
        <f>IF(ISBLANK(LitRev!HM109),".",LitRev!HM109)</f>
        <v>.</v>
      </c>
      <c r="HN109" s="25" t="str">
        <f>IF(ISBLANK(LitRev!HN109),".",LitRev!HN109)</f>
        <v>.</v>
      </c>
      <c r="HO109" s="25" t="str">
        <f>IF(ISBLANK(LitRev!HO109),".",LitRev!HO109)</f>
        <v>.</v>
      </c>
      <c r="HP109" s="25" t="str">
        <f>IF(ISBLANK(LitRev!HP109),".",LitRev!HP109)</f>
        <v>.</v>
      </c>
      <c r="HQ109" s="25" t="str">
        <f>IF(ISBLANK(LitRev!HQ109),".",LitRev!HQ109)</f>
        <v>.</v>
      </c>
      <c r="HR109" s="25" t="str">
        <f>IF(ISBLANK(LitRev!HR109),".",LitRev!HR109)</f>
        <v>.</v>
      </c>
      <c r="HS109" s="25" t="str">
        <f>IF(ISBLANK(LitRev!HS109),".",LitRev!HS109)</f>
        <v>.</v>
      </c>
      <c r="HT109" s="25" t="str">
        <f>IF(ISBLANK(LitRev!HT109),".",LitRev!HT109)</f>
        <v>.</v>
      </c>
      <c r="HU109" s="25" t="str">
        <f>IF(ISBLANK(LitRev!HU109),".",LitRev!HU109)</f>
        <v>.</v>
      </c>
      <c r="HV109" s="25" t="str">
        <f>IF(ISBLANK(LitRev!HV109),".",LitRev!HV109)</f>
        <v>.</v>
      </c>
      <c r="HW109" s="25" t="str">
        <f>IF(ISBLANK(LitRev!HW109),".",LitRev!HW109)</f>
        <v>.</v>
      </c>
      <c r="HX109" s="25" t="str">
        <f>IF(ISBLANK(LitRev!HX109),".",LitRev!HX109)</f>
        <v>.</v>
      </c>
      <c r="HY109" s="25" t="str">
        <f>IF(ISBLANK(LitRev!HY109),".",LitRev!HY109)</f>
        <v>.</v>
      </c>
      <c r="HZ109" s="25" t="str">
        <f>IF(ISBLANK(LitRev!HZ109),".",LitRev!HZ109)</f>
        <v>.</v>
      </c>
      <c r="IA109" s="25" t="str">
        <f>IF(ISBLANK(LitRev!IA109),".",LitRev!IA109)</f>
        <v>.</v>
      </c>
      <c r="IB109" s="25" t="str">
        <f>IF(ISBLANK(LitRev!IB109),".",LitRev!IB109)</f>
        <v>.</v>
      </c>
      <c r="IC109" s="25" t="str">
        <f>IF(ISBLANK(LitRev!IC109),".",LitRev!IC109)</f>
        <v>.</v>
      </c>
      <c r="ID109" s="25" t="str">
        <f>IF(ISBLANK(LitRev!ID109),".",LitRev!ID109)</f>
        <v>.</v>
      </c>
      <c r="IE109" s="25">
        <f>IF(ISBLANK(LitRev!IE109),".",LitRev!IE109)</f>
        <v>-3.2103192966219346E-3</v>
      </c>
      <c r="IF109" s="25" t="str">
        <f>IF(ISBLANK(LitRev!IF109),".",LitRev!IF109)</f>
        <v>.</v>
      </c>
      <c r="IG109" s="25" t="str">
        <f>IF(ISBLANK(LitRev!IG109),".",LitRev!IG109)</f>
        <v>.</v>
      </c>
      <c r="IH109" s="25" t="str">
        <f>IF(ISBLANK(LitRev!IH109),".",LitRev!IH109)</f>
        <v>.</v>
      </c>
      <c r="II109" s="25" t="str">
        <f>IF(ISBLANK(LitRev!II109),".",LitRev!II109)</f>
        <v>.</v>
      </c>
      <c r="IJ109" s="25" t="str">
        <f>IF(ISBLANK(LitRev!IJ109),".",LitRev!IJ109)</f>
        <v>.</v>
      </c>
      <c r="IK109" s="25" t="str">
        <f>IF(ISBLANK(LitRev!IK109),".",LitRev!IK109)</f>
        <v>.</v>
      </c>
      <c r="IL109" s="25" t="str">
        <f>IF(ISBLANK(LitRev!IL109),".",LitRev!IL109)</f>
        <v>.</v>
      </c>
      <c r="IM109" s="25" t="str">
        <f>IF(ISBLANK(LitRev!IM109),".",LitRev!IM109)</f>
        <v>.</v>
      </c>
      <c r="IN109" s="25" t="str">
        <f>IF(ISBLANK(LitRev!IN109),".",LitRev!IN109)</f>
        <v>.</v>
      </c>
      <c r="IO109" s="25" t="str">
        <f>IF(ISBLANK(LitRev!IO109),".",LitRev!IO109)</f>
        <v>.</v>
      </c>
      <c r="IP109" s="25" t="str">
        <f>IF(ISBLANK(LitRev!IP109),".",LitRev!IP109)</f>
        <v>.</v>
      </c>
      <c r="IQ109" s="25" t="str">
        <f>IF(ISBLANK(LitRev!IQ109),".",LitRev!IQ109)</f>
        <v>.</v>
      </c>
      <c r="IR109" s="25" t="str">
        <f>IF(ISBLANK(LitRev!IR109),".",LitRev!IR109)</f>
        <v>.</v>
      </c>
      <c r="IS109" s="25" t="str">
        <f>IF(ISBLANK(LitRev!IS109),".",LitRev!IS109)</f>
        <v>.</v>
      </c>
      <c r="IT109" s="25" t="str">
        <f>IF(ISBLANK(LitRev!IT109),".",LitRev!IT109)</f>
        <v>.</v>
      </c>
      <c r="IU109" s="25" t="str">
        <f>IF(ISBLANK(LitRev!IU109),".",LitRev!IU109)</f>
        <v>.</v>
      </c>
      <c r="IV109" s="25" t="str">
        <f>IF(ISBLANK(LitRev!IV109),".",LitRev!IV109)</f>
        <v>.</v>
      </c>
      <c r="IW109" s="25" t="str">
        <f>IF(ISBLANK(LitRev!IW109),".",LitRev!IW109)</f>
        <v>.</v>
      </c>
      <c r="IX109" s="25" t="str">
        <f>IF(ISBLANK(LitRev!IX109),".",LitRev!IX109)</f>
        <v>.</v>
      </c>
      <c r="IY109" s="25" t="str">
        <f>IF(ISBLANK(LitRev!IY109),".",LitRev!IY109)</f>
        <v>.</v>
      </c>
      <c r="IZ109" s="25" t="str">
        <f>IF(ISBLANK(LitRev!IZ109),".",LitRev!IZ109)</f>
        <v>.</v>
      </c>
      <c r="JA109" s="25" t="str">
        <f>IF(ISBLANK(LitRev!JA109),".",LitRev!JA109)</f>
        <v>.</v>
      </c>
      <c r="JB109" s="25" t="str">
        <f>IF(ISBLANK(LitRev!JB109),".",LitRev!JB109)</f>
        <v>.</v>
      </c>
      <c r="JC109" s="25" t="str">
        <f>IF(ISBLANK(LitRev!JC109),".",LitRev!JC109)</f>
        <v>.</v>
      </c>
      <c r="JD109" s="25" t="str">
        <f>IF(ISBLANK(LitRev!JD109),".",LitRev!JD109)</f>
        <v>.</v>
      </c>
      <c r="JE109" s="25" t="str">
        <f>IF(ISBLANK(LitRev!JE109),".",LitRev!JE109)</f>
        <v>.</v>
      </c>
      <c r="JF109" s="25" t="str">
        <f>IF(ISBLANK(LitRev!JF109),".",LitRev!JF109)</f>
        <v>.</v>
      </c>
      <c r="JG109" s="25" t="str">
        <f>IF(ISBLANK(LitRev!JG109),".",LitRev!JG109)</f>
        <v>.</v>
      </c>
      <c r="JH109" s="25" t="str">
        <f>IF(ISBLANK(LitRev!JH109),".",LitRev!JH109)</f>
        <v>.</v>
      </c>
      <c r="JI109" s="25" t="str">
        <f>IF(ISBLANK(LitRev!JI109),".",LitRev!JI109)</f>
        <v>.</v>
      </c>
      <c r="JJ109" s="25" t="str">
        <f>IF(ISBLANK(LitRev!JJ109),".",LitRev!JJ109)</f>
        <v>.</v>
      </c>
      <c r="JK109" s="25" t="str">
        <f>IF(ISBLANK(LitRev!JK109),".",LitRev!JK109)</f>
        <v>.</v>
      </c>
      <c r="JL109" s="25" t="str">
        <f>IF(ISBLANK(LitRev!JL109),".",LitRev!JL109)</f>
        <v>.</v>
      </c>
      <c r="JM109" s="25" t="str">
        <f>IF(ISBLANK(LitRev!JM109),".",LitRev!JM109)</f>
        <v>.</v>
      </c>
      <c r="JN109" s="25" t="str">
        <f>IF(ISBLANK(LitRev!JN109),".",LitRev!JN109)</f>
        <v>.</v>
      </c>
      <c r="JO109" s="25" t="str">
        <f>IF(ISBLANK(LitRev!JO109),".",LitRev!JO109)</f>
        <v>.</v>
      </c>
      <c r="JP109" s="25" t="str">
        <f>IF(ISBLANK(LitRev!JP109),".",LitRev!JP109)</f>
        <v>.</v>
      </c>
      <c r="JQ109" s="25" t="str">
        <f>IF(ISBLANK(LitRev!JQ109),".",LitRev!JQ109)</f>
        <v>.</v>
      </c>
      <c r="JR109" s="25" t="str">
        <f>IF(ISBLANK(LitRev!JR109),".",LitRev!JR109)</f>
        <v>.</v>
      </c>
      <c r="JS109" s="25" t="str">
        <f>IF(ISBLANK(LitRev!JS109),".",LitRev!JS109)</f>
        <v>.</v>
      </c>
      <c r="JT109" s="25" t="str">
        <f>IF(ISBLANK(LitRev!JT109),".",LitRev!JT109)</f>
        <v>.</v>
      </c>
      <c r="JU109" s="25" t="str">
        <f>IF(ISBLANK(LitRev!JU109),".",LitRev!JU109)</f>
        <v>.</v>
      </c>
      <c r="JV109" s="25" t="str">
        <f>IF(ISBLANK(LitRev!JV109),".",LitRev!JV109)</f>
        <v>.</v>
      </c>
      <c r="JW109" s="25" t="str">
        <f>IF(ISBLANK(LitRev!JW109),".",LitRev!JW109)</f>
        <v>.</v>
      </c>
      <c r="JX109" s="25" t="str">
        <f>IF(ISBLANK(LitRev!JX109),".",LitRev!JX109)</f>
        <v>.</v>
      </c>
      <c r="JY109" s="25" t="str">
        <f>IF(ISBLANK(LitRev!JY109),".",LitRev!JY109)</f>
        <v>.</v>
      </c>
      <c r="JZ109" s="25" t="str">
        <f>IF(ISBLANK(LitRev!JZ109),".",LitRev!JZ109)</f>
        <v>.</v>
      </c>
      <c r="KA109" s="25" t="str">
        <f>IF(ISBLANK(LitRev!KA109),".",LitRev!KA109)</f>
        <v>.</v>
      </c>
      <c r="KB109" s="25" t="str">
        <f>IF(ISBLANK(LitRev!KB109),".",LitRev!KB109)</f>
        <v>.</v>
      </c>
      <c r="KC109" s="25" t="str">
        <f>IF(ISBLANK(LitRev!KC109),".",LitRev!KC109)</f>
        <v>.</v>
      </c>
      <c r="KD109" s="25" t="str">
        <f>IF(ISBLANK(LitRev!KD109),".",LitRev!KD109)</f>
        <v>.</v>
      </c>
      <c r="KE109" s="25" t="str">
        <f>IF(ISBLANK(LitRev!KE109),".",LitRev!KE109)</f>
        <v>.</v>
      </c>
      <c r="KF109" s="25" t="str">
        <f>IF(ISBLANK(LitRev!KF109),".",LitRev!KF109)</f>
        <v>.</v>
      </c>
      <c r="KG109" s="25" t="str">
        <f>IF(ISBLANK(LitRev!KG109),".",LitRev!KG109)</f>
        <v>.</v>
      </c>
      <c r="KH109" s="25" t="str">
        <f>IF(ISBLANK(LitRev!KH109),".",LitRev!KH109)</f>
        <v>.</v>
      </c>
      <c r="KI109" s="25" t="str">
        <f>IF(ISBLANK(LitRev!KI109),".",LitRev!KI109)</f>
        <v>.</v>
      </c>
      <c r="KJ109" s="25" t="str">
        <f>IF(ISBLANK(LitRev!KJ109),".",LitRev!KJ109)</f>
        <v>.</v>
      </c>
      <c r="KK109" s="25" t="str">
        <f>IF(ISBLANK(LitRev!KK109),".",LitRev!KK109)</f>
        <v>.</v>
      </c>
      <c r="KL109" s="25" t="str">
        <f>IF(ISBLANK(LitRev!KL109),".",LitRev!KL109)</f>
        <v>.</v>
      </c>
      <c r="KM109" s="25" t="str">
        <f>IF(ISBLANK(LitRev!KM109),".",LitRev!KM109)</f>
        <v>.</v>
      </c>
      <c r="KN109" s="25" t="str">
        <f>IF(ISBLANK(LitRev!KN109),".",LitRev!KN109)</f>
        <v>.</v>
      </c>
      <c r="KO109" s="25" t="str">
        <f>IF(ISBLANK(LitRev!KO109),".",LitRev!KO109)</f>
        <v>.</v>
      </c>
      <c r="KP109" s="25" t="str">
        <f>IF(ISBLANK(LitRev!KP109),".",LitRev!KP109)</f>
        <v>.</v>
      </c>
      <c r="KQ109" s="25" t="str">
        <f>IF(ISBLANK(LitRev!KQ109),".",LitRev!KQ109)</f>
        <v>.</v>
      </c>
      <c r="KR109" s="25" t="str">
        <f>IF(ISBLANK(LitRev!KR109),".",LitRev!KR109)</f>
        <v>.</v>
      </c>
      <c r="KS109" s="25" t="str">
        <f>IF(ISBLANK(LitRev!KS109),".",LitRev!KS109)</f>
        <v>.</v>
      </c>
      <c r="KT109" s="25" t="str">
        <f>IF(ISBLANK(LitRev!KT109),".",LitRev!KT109)</f>
        <v>.</v>
      </c>
      <c r="KU109" s="25" t="str">
        <f>IF(ISBLANK(LitRev!KU109),".",LitRev!KU109)</f>
        <v>.</v>
      </c>
      <c r="KV109" s="25" t="str">
        <f>IF(ISBLANK(LitRev!KV109),".",LitRev!KV109)</f>
        <v>.</v>
      </c>
      <c r="KW109" s="25" t="str">
        <f>IF(ISBLANK(LitRev!KW109),".",LitRev!KW109)</f>
        <v>.</v>
      </c>
      <c r="KX109" s="25" t="str">
        <f>IF(ISBLANK(LitRev!KX109),".",LitRev!KX109)</f>
        <v>.</v>
      </c>
      <c r="KY109" s="25" t="str">
        <f>IF(ISBLANK(LitRev!KY109),".",LitRev!KY109)</f>
        <v>.</v>
      </c>
      <c r="KZ109" s="25" t="str">
        <f>IF(ISBLANK(LitRev!KZ109),".",LitRev!KZ109)</f>
        <v>.</v>
      </c>
      <c r="LA109" s="25" t="str">
        <f>IF(ISBLANK(LitRev!LA109),".",LitRev!LA109)</f>
        <v>.</v>
      </c>
      <c r="LB109" s="25" t="str">
        <f>IF(ISBLANK(LitRev!LB109),".",LitRev!LB109)</f>
        <v>.</v>
      </c>
      <c r="LC109" s="25" t="str">
        <f>IF(ISBLANK(LitRev!LC109),".",LitRev!LC109)</f>
        <v>.</v>
      </c>
      <c r="LD109" s="25" t="str">
        <f>IF(ISBLANK(LitRev!LD109),".",LitRev!LD109)</f>
        <v>.</v>
      </c>
      <c r="LE109" s="25" t="str">
        <f>IF(ISBLANK(LitRev!LE109),".",LitRev!LE109)</f>
        <v>.</v>
      </c>
      <c r="LF109" s="25" t="str">
        <f>IF(ISBLANK(LitRev!LF109),".",LitRev!LF109)</f>
        <v>.</v>
      </c>
      <c r="LG109" s="25" t="str">
        <f>IF(ISBLANK(LitRev!LG109),".",LitRev!LG109)</f>
        <v>.</v>
      </c>
      <c r="LH109" s="25" t="str">
        <f>IF(ISBLANK(LitRev!LH109),".",LitRev!LH109)</f>
        <v>.</v>
      </c>
      <c r="LI109" s="25">
        <f>IF(ISBLANK(LitRev!LI109),".",LitRev!LI109)</f>
        <v>8.0000000000000004E-4</v>
      </c>
      <c r="LJ109" s="25">
        <f>IF(ISBLANK(LitRev!LJ109),".",LitRev!LJ109)</f>
        <v>3.8E-3</v>
      </c>
      <c r="LK109" s="25">
        <f>IF(ISBLANK(LitRev!LK109),".",LitRev!LK109)</f>
        <v>9.934802856255821E-3</v>
      </c>
      <c r="LL109" s="25" t="str">
        <f>IF(ISBLANK(LitRev!LL109),".",LitRev!LL109)</f>
        <v>.</v>
      </c>
      <c r="LM109" s="25" t="str">
        <f>IF(ISBLANK(LitRev!LM109),".",LitRev!LM109)</f>
        <v>.</v>
      </c>
      <c r="LN109" s="25" t="str">
        <f>IF(ISBLANK(LitRev!LN109),".",LitRev!LN109)</f>
        <v>.</v>
      </c>
      <c r="LO109" s="25" t="str">
        <f>IF(ISBLANK(LitRev!LO109),".",LitRev!LO109)</f>
        <v>.</v>
      </c>
      <c r="LP109" s="25" t="str">
        <f>IF(ISBLANK(LitRev!LP109),".",LitRev!LP109)</f>
        <v>.</v>
      </c>
      <c r="LQ109" s="25" t="str">
        <f>IF(ISBLANK(LitRev!LQ109),".",LitRev!LQ109)</f>
        <v>.</v>
      </c>
      <c r="LR109" s="25" t="str">
        <f>IF(ISBLANK(LitRev!LR109),".",LitRev!LR109)</f>
        <v>.</v>
      </c>
      <c r="LS109" s="25" t="str">
        <f>IF(ISBLANK(LitRev!LS109),".",LitRev!LS109)</f>
        <v>.</v>
      </c>
      <c r="LT109" s="25" t="str">
        <f>IF(ISBLANK(LitRev!LT109),".",LitRev!LT109)</f>
        <v>.</v>
      </c>
      <c r="LU109" s="25" t="str">
        <f>IF(ISBLANK(LitRev!LU109),".",LitRev!LU109)</f>
        <v>.</v>
      </c>
      <c r="LV109" s="25" t="str">
        <f>IF(ISBLANK(LitRev!LV109),".",LitRev!LV109)</f>
        <v>.</v>
      </c>
      <c r="LW109" s="25" t="str">
        <f>IF(ISBLANK(LitRev!LW109),".",LitRev!LW109)</f>
        <v>.</v>
      </c>
      <c r="LX109" s="25" t="str">
        <f>IF(ISBLANK(LitRev!LX109),".",LitRev!LX109)</f>
        <v>.</v>
      </c>
      <c r="LY109" s="25" t="str">
        <f>IF(ISBLANK(LitRev!LY109),".",LitRev!LY109)</f>
        <v>.</v>
      </c>
      <c r="LZ109" s="25" t="str">
        <f>IF(ISBLANK(LitRev!LZ109),".",LitRev!LZ109)</f>
        <v>.</v>
      </c>
      <c r="MA109" s="25" t="str">
        <f>IF(ISBLANK(LitRev!MA109),".",LitRev!MA109)</f>
        <v>.</v>
      </c>
      <c r="MB109" s="25" t="str">
        <f>IF(ISBLANK(LitRev!MB109),".",LitRev!MB109)</f>
        <v>.</v>
      </c>
      <c r="MC109" s="25" t="str">
        <f>IF(ISBLANK(LitRev!MC109),".",LitRev!MC109)</f>
        <v>.</v>
      </c>
      <c r="MD109" s="25" t="str">
        <f>IF(ISBLANK(LitRev!MD109),".",LitRev!MD109)</f>
        <v>.</v>
      </c>
      <c r="ME109" s="25" t="str">
        <f>IF(ISBLANK(LitRev!ME109),".",LitRev!ME109)</f>
        <v>.</v>
      </c>
      <c r="MF109" s="25">
        <f>IF(ISBLANK(LitRev!MF109),".",LitRev!MF109)</f>
        <v>-6.3</v>
      </c>
      <c r="MG109" s="25">
        <f>IF(ISBLANK(LitRev!MG109),".",LitRev!MG109)</f>
        <v>-0.16</v>
      </c>
      <c r="MH109" s="25" t="str">
        <f>IF(ISBLANK(LitRev!MH109),".",LitRev!MH109)</f>
        <v>.</v>
      </c>
      <c r="MI109" s="25" t="str">
        <f>IF(ISBLANK(LitRev!MI109),".",LitRev!MI109)</f>
        <v>.</v>
      </c>
      <c r="MJ109" s="25" t="str">
        <f>IF(ISBLANK(LitRev!MJ109),".",LitRev!MJ109)</f>
        <v>.</v>
      </c>
      <c r="MK109" s="25" t="str">
        <f>IF(ISBLANK(LitRev!MK109),".",LitRev!MK109)</f>
        <v>.</v>
      </c>
      <c r="ML109" s="25" t="str">
        <f>IF(ISBLANK(LitRev!ML109),".",LitRev!ML109)</f>
        <v>.</v>
      </c>
      <c r="MM109" s="25" t="str">
        <f>IF(ISBLANK(LitRev!MM109),".",LitRev!MM109)</f>
        <v>.</v>
      </c>
      <c r="MN109" s="25" t="str">
        <f>IF(ISBLANK(LitRev!MN109),".",LitRev!MN109)</f>
        <v>.</v>
      </c>
      <c r="MO109" s="25" t="str">
        <f>IF(ISBLANK(LitRev!MO109),".",LitRev!MO109)</f>
        <v>.</v>
      </c>
      <c r="MP109" s="25" t="str">
        <f>IF(ISBLANK(LitRev!MP109),".",LitRev!MP109)</f>
        <v>.</v>
      </c>
      <c r="MQ109" s="25" t="str">
        <f>IF(ISBLANK(LitRev!MQ109),".",LitRev!MQ109)</f>
        <v>.</v>
      </c>
      <c r="MR109" s="25" t="str">
        <f>IF(ISBLANK(LitRev!MR109),".",LitRev!MR109)</f>
        <v>.</v>
      </c>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5"/>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5"/>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5"/>
      <c r="RK109" s="25"/>
      <c r="RL109" s="25"/>
      <c r="RM109" s="25"/>
      <c r="RN109" s="25"/>
      <c r="RO109" s="25"/>
    </row>
    <row r="110" spans="1:483" x14ac:dyDescent="0.25">
      <c r="A110" s="62" t="s">
        <v>50</v>
      </c>
      <c r="B110" t="s">
        <v>1952</v>
      </c>
      <c r="C110" s="25" t="str">
        <f>IF(ISBLANK(LitRev!C110),".",LitRev!C110)</f>
        <v>Compare rows 2 and 1 of table 1</v>
      </c>
      <c r="D110" s="25" t="str">
        <f>IF(ISBLANK(LitRev!D110),".",LitRev!D110)</f>
        <v>Compare rows 4 and 3 of table 1</v>
      </c>
      <c r="E110" s="25" t="str">
        <f>IF(ISBLANK(LitRev!E110),".",LitRev!E110)</f>
        <v>.</v>
      </c>
      <c r="F110" s="25" t="str">
        <f>IF(ISBLANK(LitRev!F110),".",LitRev!F110)</f>
        <v>.</v>
      </c>
      <c r="G110" s="25" t="str">
        <f>IF(ISBLANK(LitRev!G110),".",LitRev!G110)</f>
        <v>.</v>
      </c>
      <c r="H110" s="25" t="str">
        <f>IF(ISBLANK(LitRev!H110),".",LitRev!H110)</f>
        <v>.</v>
      </c>
      <c r="I110" s="25" t="str">
        <f>IF(ISBLANK(LitRev!I110),".",LitRev!I110)</f>
        <v>.</v>
      </c>
      <c r="J110" s="25" t="str">
        <f>IF(ISBLANK(LitRev!J110),".",LitRev!J110)</f>
        <v>.</v>
      </c>
      <c r="K110" s="25" t="str">
        <f>IF(ISBLANK(LitRev!K110),".",LitRev!K110)</f>
        <v>.</v>
      </c>
      <c r="L110" s="25" t="str">
        <f>IF(ISBLANK(LitRev!L110),".",LitRev!L110)</f>
        <v>.</v>
      </c>
      <c r="M110" s="25" t="str">
        <f>IF(ISBLANK(LitRev!M110),".",LitRev!M110)</f>
        <v>.</v>
      </c>
      <c r="N110" s="25" t="str">
        <f>IF(ISBLANK(LitRev!N110),".",LitRev!N110)</f>
        <v>.</v>
      </c>
      <c r="O110" s="25" t="str">
        <f>IF(ISBLANK(LitRev!O110),".",LitRev!O110)</f>
        <v>.</v>
      </c>
      <c r="P110" s="25" t="str">
        <f>IF(ISBLANK(LitRev!P110),".",LitRev!P110)</f>
        <v>.</v>
      </c>
      <c r="Q110" s="25" t="str">
        <f>IF(ISBLANK(LitRev!Q110),".",LitRev!Q110)</f>
        <v>.</v>
      </c>
      <c r="R110" s="25" t="str">
        <f>IF(ISBLANK(LitRev!R110),".",LitRev!R110)</f>
        <v>.</v>
      </c>
      <c r="S110" s="25" t="str">
        <f>IF(ISBLANK(LitRev!S110),".",LitRev!S110)</f>
        <v>.</v>
      </c>
      <c r="T110" s="25" t="str">
        <f>IF(ISBLANK(LitRev!T110),".",LitRev!T110)</f>
        <v>.</v>
      </c>
      <c r="U110" s="25" t="str">
        <f>IF(ISBLANK(LitRev!U110),".",LitRev!U110)</f>
        <v>.</v>
      </c>
      <c r="V110" s="25" t="str">
        <f>IF(ISBLANK(LitRev!V110),".",LitRev!V110)</f>
        <v>.</v>
      </c>
      <c r="W110" s="25" t="str">
        <f>IF(ISBLANK(LitRev!W110),".",LitRev!W110)</f>
        <v>.</v>
      </c>
      <c r="X110" s="25" t="str">
        <f>IF(ISBLANK(LitRev!X110),".",LitRev!X110)</f>
        <v>.</v>
      </c>
      <c r="Y110" s="25" t="str">
        <f>IF(ISBLANK(LitRev!Y110),".",LitRev!Y110)</f>
        <v>.</v>
      </c>
      <c r="Z110" s="25" t="str">
        <f>IF(ISBLANK(LitRev!Z110),".",LitRev!Z110)</f>
        <v>.</v>
      </c>
      <c r="AA110" s="25" t="str">
        <f>IF(ISBLANK(LitRev!AA110),".",LitRev!AA110)</f>
        <v>No biofuel mandate change, instead a subsidies experiment</v>
      </c>
      <c r="AB110" s="25" t="str">
        <f>IF(ISBLANK(LitRev!AB110),".",LitRev!AB110)</f>
        <v>.</v>
      </c>
      <c r="AC110" s="25" t="str">
        <f>IF(ISBLANK(LitRev!AC110),".",LitRev!AC110)</f>
        <v>.</v>
      </c>
      <c r="AD110" s="25" t="str">
        <f>IF(ISBLANK(LitRev!AD110),".",LitRev!AD110)</f>
        <v>.</v>
      </c>
      <c r="AE110" s="25" t="str">
        <f>IF(ISBLANK(LitRev!AE110),".",LitRev!AE110)</f>
        <v>.</v>
      </c>
      <c r="AF110" s="25" t="str">
        <f>IF(ISBLANK(LitRev!AF110),".",LitRev!AF110)</f>
        <v>No biofuel mandate change, instead a subsidies experiment</v>
      </c>
      <c r="AG110" s="25" t="str">
        <f>IF(ISBLANK(LitRev!AG110),".",LitRev!AG110)</f>
        <v>.</v>
      </c>
      <c r="AH110" s="25" t="str">
        <f>IF(ISBLANK(LitRev!AH110),".",LitRev!AH110)</f>
        <v>.</v>
      </c>
      <c r="AI110" s="25" t="str">
        <f>IF(ISBLANK(LitRev!AI110),".",LitRev!AI110)</f>
        <v>.</v>
      </c>
      <c r="AJ110" s="25" t="str">
        <f>IF(ISBLANK(LitRev!AJ110),".",LitRev!AJ110)</f>
        <v>Table 2-2, Table 2-1</v>
      </c>
      <c r="AK110" s="25" t="str">
        <f>IF(ISBLANK(LitRev!AK110),".",LitRev!AK110)</f>
        <v>.</v>
      </c>
      <c r="AL110" s="25" t="str">
        <f>IF(ISBLANK(LitRev!AL110),".",LitRev!AL110)</f>
        <v>.</v>
      </c>
      <c r="AM110" s="25" t="str">
        <f>IF(ISBLANK(LitRev!AM110),".",LitRev!AM110)</f>
        <v>.</v>
      </c>
      <c r="AN110" s="25" t="str">
        <f>IF(ISBLANK(LitRev!AN110),".",LitRev!AN110)</f>
        <v>.</v>
      </c>
      <c r="AO110" s="25" t="str">
        <f>IF(ISBLANK(LitRev!AO110),".",LitRev!AO110)</f>
        <v>.</v>
      </c>
      <c r="AP110" s="25" t="str">
        <f>IF(ISBLANK(LitRev!AP110),".",LitRev!AP110)</f>
        <v>Table 3</v>
      </c>
      <c r="AQ110" s="25" t="str">
        <f>IF(ISBLANK(LitRev!AQ110),".",LitRev!AQ110)</f>
        <v>Table 3</v>
      </c>
      <c r="AR110" s="25" t="str">
        <f>IF(ISBLANK(LitRev!AR110),".",LitRev!AR110)</f>
        <v>.</v>
      </c>
      <c r="AS110" s="25" t="str">
        <f>IF(ISBLANK(LitRev!AS110),".",LitRev!AS110)</f>
        <v>.</v>
      </c>
      <c r="AT110" s="25" t="str">
        <f>IF(ISBLANK(LitRev!AT110),".",LitRev!AT110)</f>
        <v>.</v>
      </c>
      <c r="AU110" s="25" t="str">
        <f>IF(ISBLANK(LitRev!AU110),".",LitRev!AU110)</f>
        <v>.</v>
      </c>
      <c r="AV110" s="25" t="str">
        <f>IF(ISBLANK(LitRev!AV110),".",LitRev!AV110)</f>
        <v>.</v>
      </c>
      <c r="AW110" s="25" t="str">
        <f>IF(ISBLANK(LitRev!AW110),".",LitRev!AW110)</f>
        <v>.</v>
      </c>
      <c r="AX110" s="25" t="str">
        <f>IF(ISBLANK(LitRev!AX110),".",LitRev!AX110)</f>
        <v>.</v>
      </c>
      <c r="AY110" s="25" t="str">
        <f>IF(ISBLANK(LitRev!AY110),".",LitRev!AY110)</f>
        <v>.</v>
      </c>
      <c r="AZ110" s="25" t="str">
        <f>IF(ISBLANK(LitRev!AZ110),".",LitRev!AZ110)</f>
        <v>.</v>
      </c>
      <c r="BA110" s="25" t="str">
        <f>IF(ISBLANK(LitRev!BA110),".",LitRev!BA110)</f>
        <v xml:space="preserve">Table 2, corn area =corn for food + corn for ethanol </v>
      </c>
      <c r="BB110" s="25" t="str">
        <f>IF(ISBLANK(LitRev!BB110),".",LitRev!BB110)</f>
        <v>Table 3</v>
      </c>
      <c r="BC110" s="25" t="str">
        <f>IF(ISBLANK(LitRev!BC110),".",LitRev!BC110)</f>
        <v>Text page 5</v>
      </c>
      <c r="BD110" s="25" t="str">
        <f>IF(ISBLANK(LitRev!BD110),".",LitRev!BD110)</f>
        <v>.</v>
      </c>
      <c r="BE110" s="25" t="str">
        <f>IF(ISBLANK(LitRev!BE110),".",LitRev!BE110)</f>
        <v>.</v>
      </c>
      <c r="BF110" s="25" t="str">
        <f>IF(ISBLANK(LitRev!BF110),".",LitRev!BF110)</f>
        <v>.</v>
      </c>
      <c r="BG110" s="25" t="str">
        <f>IF(ISBLANK(LitRev!BG110),".",LitRev!BG110)</f>
        <v>.</v>
      </c>
      <c r="BH110" s="25" t="str">
        <f>IF(ISBLANK(LitRev!BH110),".",LitRev!BH110)</f>
        <v>.</v>
      </c>
      <c r="BI110" s="25" t="str">
        <f>IF(ISBLANK(LitRev!BI110),".",LitRev!BI110)</f>
        <v>.</v>
      </c>
      <c r="BJ110" s="25" t="str">
        <f>IF(ISBLANK(LitRev!BJ110),".",LitRev!BJ110)</f>
        <v>.</v>
      </c>
      <c r="BK110" s="25" t="str">
        <f>IF(ISBLANK(LitRev!BK110),".",LitRev!BK110)</f>
        <v>.</v>
      </c>
      <c r="BL110" s="25" t="str">
        <f>IF(ISBLANK(LitRev!BL110),".",LitRev!BL110)</f>
        <v>.</v>
      </c>
      <c r="BM110" s="25" t="str">
        <f>IF(ISBLANK(LitRev!BM110),".",LitRev!BM110)</f>
        <v>.</v>
      </c>
      <c r="BN110" s="25" t="str">
        <f>IF(ISBLANK(LitRev!BN110),".",LitRev!BN110)</f>
        <v>.</v>
      </c>
      <c r="BO110" s="25" t="str">
        <f>IF(ISBLANK(LitRev!BO110),".",LitRev!BO110)</f>
        <v>.</v>
      </c>
      <c r="BP110" s="25" t="str">
        <f>IF(ISBLANK(LitRev!BP110),".",LitRev!BP110)</f>
        <v>.</v>
      </c>
      <c r="BQ110" s="25" t="str">
        <f>IF(ISBLANK(LitRev!BQ110),".",LitRev!BQ110)</f>
        <v>.</v>
      </c>
      <c r="BR110" s="25" t="str">
        <f>IF(ISBLANK(LitRev!BR110),".",LitRev!BR110)</f>
        <v>.</v>
      </c>
      <c r="BS110" s="25" t="str">
        <f>IF(ISBLANK(LitRev!BS110),".",LitRev!BS110)</f>
        <v>.</v>
      </c>
      <c r="BT110" s="25" t="str">
        <f>IF(ISBLANK(LitRev!BT110),".",LitRev!BT110)</f>
        <v>.</v>
      </c>
      <c r="BU110" s="25" t="str">
        <f>IF(ISBLANK(LitRev!BU110),".",LitRev!BU110)</f>
        <v>.</v>
      </c>
      <c r="BV110" s="25" t="str">
        <f>IF(ISBLANK(LitRev!BV110),".",LitRev!BV110)</f>
        <v>.</v>
      </c>
      <c r="BW110" s="25" t="str">
        <f>IF(ISBLANK(LitRev!BW110),".",LitRev!BW110)</f>
        <v>.</v>
      </c>
      <c r="BX110" s="25" t="str">
        <f>IF(ISBLANK(LitRev!BX110),".",LitRev!BX110)</f>
        <v>.</v>
      </c>
      <c r="BY110" s="25" t="str">
        <f>IF(ISBLANK(LitRev!BY110),".",LitRev!BY110)</f>
        <v>.</v>
      </c>
      <c r="BZ110" s="25" t="str">
        <f>IF(ISBLANK(LitRev!BZ110),".",LitRev!BZ110)</f>
        <v>.</v>
      </c>
      <c r="CA110" s="25" t="str">
        <f>IF(ISBLANK(LitRev!CA110),".",LitRev!CA110)</f>
        <v>.</v>
      </c>
      <c r="CB110" s="25" t="str">
        <f>IF(ISBLANK(LitRev!CB110),".",LitRev!CB110)</f>
        <v>.</v>
      </c>
      <c r="CC110" s="25" t="str">
        <f>IF(ISBLANK(LitRev!CC110),".",LitRev!CC110)</f>
        <v>.</v>
      </c>
      <c r="CD110" s="25" t="str">
        <f>IF(ISBLANK(LitRev!CD110),".",LitRev!CD110)</f>
        <v>.</v>
      </c>
      <c r="CE110" s="25" t="str">
        <f>IF(ISBLANK(LitRev!CE110),".",LitRev!CE110)</f>
        <v>.</v>
      </c>
      <c r="CF110" s="25" t="str">
        <f>IF(ISBLANK(LitRev!CF110),".",LitRev!CF110)</f>
        <v>.</v>
      </c>
      <c r="CG110" s="25" t="str">
        <f>IF(ISBLANK(LitRev!CG110),".",LitRev!CG110)</f>
        <v>Table 3 percent divided by percent change ethanol from numbers on p 580; applied to 2001 base</v>
      </c>
      <c r="CH110" s="25" t="str">
        <f>IF(ISBLANK(LitRev!CH110),".",LitRev!CH110)</f>
        <v>Table 3 percent divided by percent change ethanol from numbers on p 580; applied to 2001 base</v>
      </c>
      <c r="CI110" s="25" t="str">
        <f>IF(ISBLANK(LitRev!CI110),".",LitRev!CI110)</f>
        <v>Table 3 percent divided by percent change ethanol from numbers on p 580; applied to 2001 base</v>
      </c>
      <c r="CJ110" s="25" t="str">
        <f>IF(ISBLANK(LitRev!CJ110),".",LitRev!CJ110)</f>
        <v>.</v>
      </c>
      <c r="CK110" s="25" t="str">
        <f>IF(ISBLANK(LitRev!CK110),".",LitRev!CK110)</f>
        <v>.</v>
      </c>
      <c r="CL110" s="25" t="str">
        <f>IF(ISBLANK(LitRev!CL110),".",LitRev!CL110)</f>
        <v>.</v>
      </c>
      <c r="CM110" s="25" t="str">
        <f>IF(ISBLANK(LitRev!CM110),".",LitRev!CM110)</f>
        <v>.</v>
      </c>
      <c r="CN110" s="25" t="str">
        <f>IF(ISBLANK(LitRev!CN110),".",LitRev!CN110)</f>
        <v>.</v>
      </c>
      <c r="CO110" s="25" t="str">
        <f>IF(ISBLANK(LitRev!CO110),".",LitRev!CO110)</f>
        <v>.</v>
      </c>
      <c r="CP110" s="25" t="str">
        <f>IF(ISBLANK(LitRev!CP110),".",LitRev!CP110)</f>
        <v>.</v>
      </c>
      <c r="CQ110" s="25" t="str">
        <f>IF(ISBLANK(LitRev!CQ110),".",LitRev!CQ110)</f>
        <v>.</v>
      </c>
      <c r="CR110" s="25" t="str">
        <f>IF(ISBLANK(LitRev!CR110),".",LitRev!CR110)</f>
        <v>.</v>
      </c>
      <c r="CS110" s="25" t="str">
        <f>IF(ISBLANK(LitRev!CS110),".",LitRev!CS110)</f>
        <v>By assumption total crop land is fixed p 440</v>
      </c>
      <c r="CT110" s="25" t="str">
        <f>IF(ISBLANK(LitRev!CT110),".",LitRev!CT110)</f>
        <v>By assumption total crop land is fixed p 440</v>
      </c>
      <c r="CU110" s="25" t="str">
        <f>IF(ISBLANK(LitRev!CU110),".",LitRev!CU110)</f>
        <v>By assumption total crop land is fixed p 440</v>
      </c>
      <c r="CV110" s="25" t="str">
        <f>IF(ISBLANK(LitRev!CV110),".",LitRev!CV110)</f>
        <v>By assumption total crop land is fixed p 440</v>
      </c>
      <c r="CW110" s="25" t="str">
        <f>IF(ISBLANK(LitRev!CW110),".",LitRev!CW110)</f>
        <v>.</v>
      </c>
      <c r="CX110" s="25" t="str">
        <f>IF(ISBLANK(LitRev!CX110),".",LitRev!CX110)</f>
        <v>.</v>
      </c>
      <c r="CY110" s="25" t="str">
        <f>IF(ISBLANK(LitRev!CY110),".",LitRev!CY110)</f>
        <v>.</v>
      </c>
      <c r="CZ110" s="25" t="str">
        <f>IF(ISBLANK(LitRev!CZ110),".",LitRev!CZ110)</f>
        <v>.</v>
      </c>
      <c r="DA110" s="25" t="str">
        <f>IF(ISBLANK(LitRev!DA110),".",LitRev!DA110)</f>
        <v>.</v>
      </c>
      <c r="DB110" s="25" t="str">
        <f>IF(ISBLANK(LitRev!DB110),".",LitRev!DB110)</f>
        <v>.</v>
      </c>
      <c r="DC110" s="25" t="str">
        <f>IF(ISBLANK(LitRev!DC110),".",LitRev!DC110)</f>
        <v>.</v>
      </c>
      <c r="DD110" s="25" t="str">
        <f>IF(ISBLANK(LitRev!DD110),".",LitRev!DD110)</f>
        <v>.</v>
      </c>
      <c r="DE110" s="25" t="str">
        <f>IF(ISBLANK(LitRev!DE110),".",LitRev!DE110)</f>
        <v>.</v>
      </c>
      <c r="DF110" s="25" t="str">
        <f>IF(ISBLANK(LitRev!DF110),".",LitRev!DF110)</f>
        <v>.</v>
      </c>
      <c r="DG110" s="25" t="str">
        <f>IF(ISBLANK(LitRev!DG110),".",LitRev!DG110)</f>
        <v>.</v>
      </c>
      <c r="DH110" s="25" t="str">
        <f>IF(ISBLANK(LitRev!DH110),".",LitRev!DH110)</f>
        <v>.</v>
      </c>
      <c r="DI110" s="25" t="str">
        <f>IF(ISBLANK(LitRev!DI110),".",LitRev!DI110)</f>
        <v>.</v>
      </c>
      <c r="DJ110" s="25" t="str">
        <f>IF(ISBLANK(LitRev!DJ110),".",LitRev!DJ110)</f>
        <v>.</v>
      </c>
      <c r="DK110" s="25" t="str">
        <f>IF(ISBLANK(LitRev!DK110),".",LitRev!DK110)</f>
        <v>text p 606-607 for levels and Figure A2 for relative changes in area</v>
      </c>
      <c r="DL110" s="25" t="str">
        <f>IF(ISBLANK(LitRev!DL110),".",LitRev!DL110)</f>
        <v>text p 606-607 for levels and Figure A2 for relative changes in area</v>
      </c>
      <c r="DM110" s="25" t="str">
        <f>IF(ISBLANK(LitRev!DM110),".",LitRev!DM110)</f>
        <v>educated guesses for cropland area (NOT EXACT) from Figure A3, half of the change compared to RFS150%; text p 607 for levels</v>
      </c>
      <c r="DN110" s="25" t="str">
        <f>IF(ISBLANK(LitRev!DN110),".",LitRev!DN110)</f>
        <v>.</v>
      </c>
      <c r="DO110" s="25" t="str">
        <f>IF(ISBLANK(LitRev!DO110),".",LitRev!DO110)</f>
        <v>.</v>
      </c>
      <c r="DP110" s="25" t="str">
        <f>IF(ISBLANK(LitRev!DP110),".",LitRev!DP110)</f>
        <v>text p 606-607 for levels and Figure A2 for relative changes in area</v>
      </c>
      <c r="DQ110" s="25" t="str">
        <f>IF(ISBLANK(LitRev!DQ110),".",LitRev!DQ110)</f>
        <v>text p 606-607 for levels and Figure A2 for relative changes in area</v>
      </c>
      <c r="DR110" s="25" t="str">
        <f>IF(ISBLANK(LitRev!DR110),".",LitRev!DR110)</f>
        <v>educated guesses for cropland area (NOT EXACT) from Figure A3, half of the change compared to RFS150%; text p 607 for levels</v>
      </c>
      <c r="DS110" s="25" t="str">
        <f>IF(ISBLANK(LitRev!DS110),".",LitRev!DS110)</f>
        <v>Table 1, p 492</v>
      </c>
      <c r="DT110" s="25" t="str">
        <f>IF(ISBLANK(LitRev!DT110),".",LitRev!DT110)</f>
        <v>table 1</v>
      </c>
      <c r="DU110" s="25" t="str">
        <f>IF(ISBLANK(LitRev!DU110),".",LitRev!DU110)</f>
        <v>table 1</v>
      </c>
      <c r="DV110" s="25" t="str">
        <f>IF(ISBLANK(LitRev!DV110),".",LitRev!DV110)</f>
        <v>.</v>
      </c>
      <c r="DW110" s="25" t="str">
        <f>IF(ISBLANK(LitRev!DW110),".",LitRev!DW110)</f>
        <v>.</v>
      </c>
      <c r="DX110" s="25" t="str">
        <f>IF(ISBLANK(LitRev!DX110),".",LitRev!DX110)</f>
        <v>.</v>
      </c>
      <c r="DY110" s="25" t="str">
        <f>IF(ISBLANK(LitRev!DY110),".",LitRev!DY110)</f>
        <v>.</v>
      </c>
      <c r="DZ110" s="25" t="str">
        <f>IF(ISBLANK(LitRev!DZ110),".",LitRev!DZ110)</f>
        <v>.</v>
      </c>
      <c r="EA110" s="25" t="str">
        <f>IF(ISBLANK(LitRev!EA110),".",LitRev!EA110)</f>
        <v>.</v>
      </c>
      <c r="EB110" s="25" t="str">
        <f>IF(ISBLANK(LitRev!EB110),".",LitRev!EB110)</f>
        <v>.</v>
      </c>
      <c r="EC110" s="25" t="str">
        <f>IF(ISBLANK(LitRev!EC110),".",LitRev!EC110)</f>
        <v>.</v>
      </c>
      <c r="ED110" s="25" t="str">
        <f>IF(ISBLANK(LitRev!ED110),".",LitRev!ED110)</f>
        <v>.</v>
      </c>
      <c r="EE110" s="25" t="str">
        <f>IF(ISBLANK(LitRev!EE110),".",LitRev!EE110)</f>
        <v>.</v>
      </c>
      <c r="EF110" s="25" t="str">
        <f>IF(ISBLANK(LitRev!EF110),".",LitRev!EF110)</f>
        <v>.</v>
      </c>
      <c r="EG110" s="25" t="str">
        <f>IF(ISBLANK(LitRev!EG110),".",LitRev!EG110)</f>
        <v>.</v>
      </c>
      <c r="EH110" s="25" t="str">
        <f>IF(ISBLANK(LitRev!EH110),".",LitRev!EH110)</f>
        <v>.</v>
      </c>
      <c r="EI110" s="25" t="str">
        <f>IF(ISBLANK(LitRev!EI110),".",LitRev!EI110)</f>
        <v>.</v>
      </c>
      <c r="EJ110" s="25" t="str">
        <f>IF(ISBLANK(LitRev!EJ110),".",LitRev!EJ110)</f>
        <v>.</v>
      </c>
      <c r="EK110" s="25" t="str">
        <f>IF(ISBLANK(LitRev!EK110),".",LitRev!EK110)</f>
        <v>.</v>
      </c>
      <c r="EL110" s="25" t="str">
        <f>IF(ISBLANK(LitRev!EL110),".",LitRev!EL110)</f>
        <v>.</v>
      </c>
      <c r="EM110" s="25" t="str">
        <f>IF(ISBLANK(LitRev!EM110),".",LitRev!EM110)</f>
        <v>.</v>
      </c>
      <c r="EN110" s="25" t="str">
        <f>IF(ISBLANK(LitRev!EN110),".",LitRev!EN110)</f>
        <v>.</v>
      </c>
      <c r="EO110" s="25" t="str">
        <f>IF(ISBLANK(LitRev!EO110),".",LitRev!EO110)</f>
        <v>.</v>
      </c>
      <c r="EP110" s="25" t="str">
        <f>IF(ISBLANK(LitRev!EP110),".",LitRev!EP110)</f>
        <v>.</v>
      </c>
      <c r="EQ110" s="25" t="str">
        <f>IF(ISBLANK(LitRev!EQ110),".",LitRev!EQ110)</f>
        <v>.</v>
      </c>
      <c r="ER110" s="25" t="str">
        <f>IF(ISBLANK(LitRev!ER110),".",LitRev!ER110)</f>
        <v>.</v>
      </c>
      <c r="ES110" s="25" t="str">
        <f>IF(ISBLANK(LitRev!ES110),".",LitRev!ES110)</f>
        <v>.</v>
      </c>
      <c r="ET110" s="25" t="str">
        <f>IF(ISBLANK(LitRev!ET110),".",LitRev!ET110)</f>
        <v>.</v>
      </c>
      <c r="EU110" s="25" t="str">
        <f>IF(ISBLANK(LitRev!EU110),".",LitRev!EU110)</f>
        <v>.</v>
      </c>
      <c r="EV110" s="25" t="str">
        <f>IF(ISBLANK(LitRev!EV110),".",LitRev!EV110)</f>
        <v>.</v>
      </c>
      <c r="EW110" s="25" t="str">
        <f>IF(ISBLANK(LitRev!EW110),".",LitRev!EW110)</f>
        <v>.</v>
      </c>
      <c r="EX110" s="25" t="str">
        <f>IF(ISBLANK(LitRev!EX110),".",LitRev!EX110)</f>
        <v>.</v>
      </c>
      <c r="EY110" s="25" t="str">
        <f>IF(ISBLANK(LitRev!EY110),".",LitRev!EY110)</f>
        <v>.</v>
      </c>
      <c r="EZ110" s="25" t="str">
        <f>IF(ISBLANK(LitRev!EZ110),".",LitRev!EZ110)</f>
        <v>.</v>
      </c>
      <c r="FA110" s="25" t="str">
        <f>IF(ISBLANK(LitRev!FA110),".",LitRev!FA110)</f>
        <v>.</v>
      </c>
      <c r="FB110" s="25" t="str">
        <f>IF(ISBLANK(LitRev!FB110),".",LitRev!FB110)</f>
        <v>.</v>
      </c>
      <c r="FC110" s="25" t="str">
        <f>IF(ISBLANK(LitRev!FC110),".",LitRev!FC110)</f>
        <v>.</v>
      </c>
      <c r="FD110" s="25" t="str">
        <f>IF(ISBLANK(LitRev!FD110),".",LitRev!FD110)</f>
        <v>.</v>
      </c>
      <c r="FE110" s="25" t="str">
        <f>IF(ISBLANK(LitRev!FE110),".",LitRev!FE110)</f>
        <v>.</v>
      </c>
      <c r="FF110" s="25" t="str">
        <f>IF(ISBLANK(LitRev!FF110),".",LitRev!FF110)</f>
        <v>.</v>
      </c>
      <c r="FG110" s="25" t="str">
        <f>IF(ISBLANK(LitRev!FG110),".",LitRev!FG110)</f>
        <v>.</v>
      </c>
      <c r="FH110" s="25" t="str">
        <f>IF(ISBLANK(LitRev!FH110),".",LitRev!FH110)</f>
        <v>.</v>
      </c>
      <c r="FI110" s="25" t="str">
        <f>IF(ISBLANK(LitRev!FI110),".",LitRev!FI110)</f>
        <v>.</v>
      </c>
      <c r="FJ110" s="25" t="str">
        <f>IF(ISBLANK(LitRev!FJ110),".",LitRev!FJ110)</f>
        <v>.</v>
      </c>
      <c r="FK110" s="25" t="str">
        <f>IF(ISBLANK(LitRev!FK110),".",LitRev!FK110)</f>
        <v>.</v>
      </c>
      <c r="FL110" s="25" t="str">
        <f>IF(ISBLANK(LitRev!FL110),".",LitRev!FL110)</f>
        <v>.</v>
      </c>
      <c r="FM110" s="25" t="str">
        <f>IF(ISBLANK(LitRev!FM110),".",LitRev!FM110)</f>
        <v>.</v>
      </c>
      <c r="FN110" s="25" t="str">
        <f>IF(ISBLANK(LitRev!FN110),".",LitRev!FN110)</f>
        <v>.</v>
      </c>
      <c r="FO110" s="25" t="str">
        <f>IF(ISBLANK(LitRev!FO110),".",LitRev!FO110)</f>
        <v>.</v>
      </c>
      <c r="FP110" s="25" t="str">
        <f>IF(ISBLANK(LitRev!FP110),".",LitRev!FP110)</f>
        <v>Change in forest area=change in afforestation+change in deforestation ; Table 3</v>
      </c>
      <c r="FQ110" s="25" t="str">
        <f>IF(ISBLANK(LitRev!FQ110),".",LitRev!FQ110)</f>
        <v>.</v>
      </c>
      <c r="FR110" s="25" t="str">
        <f>IF(ISBLANK(LitRev!FR110),".",LitRev!FR110)</f>
        <v>.</v>
      </c>
      <c r="FS110" s="25" t="str">
        <f>IF(ISBLANK(LitRev!FS110),".",LitRev!FS110)</f>
        <v>.</v>
      </c>
      <c r="FT110" s="25" t="str">
        <f>IF(ISBLANK(LitRev!FT110),".",LitRev!FT110)</f>
        <v>.</v>
      </c>
      <c r="FU110" s="25" t="str">
        <f>IF(ISBLANK(LitRev!FU110),".",LitRev!FU110)</f>
        <v>.</v>
      </c>
      <c r="FV110" s="25" t="str">
        <f>IF(ISBLANK(LitRev!FV110),".",LitRev!FV110)</f>
        <v>.</v>
      </c>
      <c r="FW110" s="25" t="str">
        <f>IF(ISBLANK(LitRev!FW110),".",LitRev!FW110)</f>
        <v>.</v>
      </c>
      <c r="FX110" s="25" t="str">
        <f>IF(ISBLANK(LitRev!FX110),".",LitRev!FX110)</f>
        <v>.</v>
      </c>
      <c r="FY110" s="25" t="str">
        <f>IF(ISBLANK(LitRev!FY110),".",LitRev!FY110)</f>
        <v>.</v>
      </c>
      <c r="FZ110" s="25" t="str">
        <f>IF(ISBLANK(LitRev!FZ110),".",LitRev!FZ110)</f>
        <v>.</v>
      </c>
      <c r="GA110" s="25" t="str">
        <f>IF(ISBLANK(LitRev!GA110),".",LitRev!GA110)</f>
        <v>.</v>
      </c>
      <c r="GB110" s="25" t="str">
        <f>IF(ISBLANK(LitRev!GB110),".",LitRev!GB110)</f>
        <v>.</v>
      </c>
      <c r="GC110" s="25" t="str">
        <f>IF(ISBLANK(LitRev!GC110),".",LitRev!GC110)</f>
        <v>.</v>
      </c>
      <c r="GD110" s="25" t="str">
        <f>IF(ISBLANK(LitRev!GD110),".",LitRev!GD110)</f>
        <v>.</v>
      </c>
      <c r="GE110" s="25" t="str">
        <f>IF(ISBLANK(LitRev!GE110),".",LitRev!GE110)</f>
        <v>.</v>
      </c>
      <c r="GF110" s="25" t="str">
        <f>IF(ISBLANK(LitRev!GF110),".",LitRev!GF110)</f>
        <v>.</v>
      </c>
      <c r="GG110" s="25" t="str">
        <f>IF(ISBLANK(LitRev!GG110),".",LitRev!GG110)</f>
        <v>Effect is Table 1 acreage less Table 2 acreage (page 25</v>
      </c>
      <c r="GH110" s="25" t="str">
        <f>IF(ISBLANK(LitRev!GH110),".",LitRev!GH110)</f>
        <v>table 2</v>
      </c>
      <c r="GI110" s="25" t="str">
        <f>IF(ISBLANK(LitRev!GI110),".",LitRev!GI110)</f>
        <v>table 2</v>
      </c>
      <c r="GJ110" s="25" t="str">
        <f>IF(ISBLANK(LitRev!GJ110),".",LitRev!GJ110)</f>
        <v>table 2</v>
      </c>
      <c r="GK110" s="25" t="str">
        <f>IF(ISBLANK(LitRev!GK110),".",LitRev!GK110)</f>
        <v>table 2</v>
      </c>
      <c r="GL110" s="25" t="str">
        <f>IF(ISBLANK(LitRev!GL110),".",LitRev!GL110)</f>
        <v>table 2</v>
      </c>
      <c r="GM110" s="25" t="str">
        <f>IF(ISBLANK(LitRev!GM110),".",LitRev!GM110)</f>
        <v>table 2</v>
      </c>
      <c r="GN110" s="25" t="str">
        <f>IF(ISBLANK(LitRev!GN110),".",LitRev!GN110)</f>
        <v>table 2</v>
      </c>
      <c r="GO110" s="25" t="str">
        <f>IF(ISBLANK(LitRev!GO110),".",LitRev!GO110)</f>
        <v>table 2</v>
      </c>
      <c r="GP110" s="25" t="str">
        <f>IF(ISBLANK(LitRev!GP110),".",LitRev!GP110)</f>
        <v>Not explicit</v>
      </c>
      <c r="GQ110" s="25" t="str">
        <f>IF(ISBLANK(LitRev!GQ110),".",LitRev!GQ110)</f>
        <v>Not explicit</v>
      </c>
      <c r="GR110" s="25" t="str">
        <f>IF(ISBLANK(LitRev!GR110),".",LitRev!GR110)</f>
        <v>.</v>
      </c>
      <c r="GS110" s="25" t="str">
        <f>IF(ISBLANK(LitRev!GS110),".",LitRev!GS110)</f>
        <v>.</v>
      </c>
      <c r="GT110" s="25" t="str">
        <f>IF(ISBLANK(LitRev!GT110),".",LitRev!GT110)</f>
        <v>Model does not have area</v>
      </c>
      <c r="GU110" s="25" t="str">
        <f>IF(ISBLANK(LitRev!GU110),".",LitRev!GU110)</f>
        <v>Not explicit</v>
      </c>
      <c r="GV110" s="25" t="str">
        <f>IF(ISBLANK(LitRev!GV110),".",LitRev!GV110)</f>
        <v>Model does not have area</v>
      </c>
      <c r="GW110" s="25" t="str">
        <f>IF(ISBLANK(LitRev!GW110),".",LitRev!GW110)</f>
        <v>No area in model</v>
      </c>
      <c r="GX110" s="25" t="str">
        <f>IF(ISBLANK(LitRev!GX110),".",LitRev!GX110)</f>
        <v>Model does not have area</v>
      </c>
      <c r="GY110" s="25" t="str">
        <f>IF(ISBLANK(LitRev!GY110),".",LitRev!GY110)</f>
        <v>Model does not have area</v>
      </c>
      <c r="GZ110" s="25" t="str">
        <f>IF(ISBLANK(LitRev!GZ110),".",LitRev!GZ110)</f>
        <v>No area in model</v>
      </c>
      <c r="HA110" s="25" t="str">
        <f>IF(ISBLANK(LitRev!HA110),".",LitRev!HA110)</f>
        <v>.</v>
      </c>
      <c r="HB110" s="25" t="str">
        <f>IF(ISBLANK(LitRev!HB110),".",LitRev!HB110)</f>
        <v>.</v>
      </c>
      <c r="HC110" s="25" t="str">
        <f>IF(ISBLANK(LitRev!HC110),".",LitRev!HC110)</f>
        <v>1.8% Corn Yield; 0.5% ethanol yield (Relative to Base with RFS) Table 5 change less Table 4 change</v>
      </c>
      <c r="HD110" s="25" t="str">
        <f>IF(ISBLANK(LitRev!HD110),".",LitRev!HD110)</f>
        <v>4% Corn Yield; 0.5% ethanol yield (Relative to Base with RFS) Table 5 change less Table 4 change</v>
      </c>
      <c r="HE110" s="25" t="str">
        <f>IF(ISBLANK(LitRev!HE110),".",LitRev!HE110)</f>
        <v>4% Corn Yield; 1% ethanol yield (Relative to Base with RFS) Table 5 change less Table 4 change</v>
      </c>
      <c r="HF110" s="25" t="str">
        <f>IF(ISBLANK(LitRev!HF110),".",LitRev!HF110)</f>
        <v>.</v>
      </c>
      <c r="HG110" s="25" t="str">
        <f>IF(ISBLANK(LitRev!HG110),".",LitRev!HG110)</f>
        <v>.</v>
      </c>
      <c r="HH110" s="25" t="str">
        <f>IF(ISBLANK(LitRev!HH110),".",LitRev!HH110)</f>
        <v xml:space="preserve"> Appendix C Table C-1</v>
      </c>
      <c r="HI110" s="25" t="str">
        <f>IF(ISBLANK(LitRev!HI110),".",LitRev!HI110)</f>
        <v>.</v>
      </c>
      <c r="HJ110" s="25" t="str">
        <f>IF(ISBLANK(LitRev!HJ110),".",LitRev!HJ110)</f>
        <v>table 4a</v>
      </c>
      <c r="HK110" s="25" t="str">
        <f>IF(ISBLANK(LitRev!HK110),".",LitRev!HK110)</f>
        <v>table 5a</v>
      </c>
      <c r="HL110" s="25" t="str">
        <f>IF(ISBLANK(LitRev!HL110),".",LitRev!HL110)</f>
        <v>table 5a</v>
      </c>
      <c r="HM110" s="25" t="str">
        <f>IF(ISBLANK(LitRev!HM110),".",LitRev!HM110)</f>
        <v>table 5a</v>
      </c>
      <c r="HN110" s="25" t="str">
        <f>IF(ISBLANK(LitRev!HN110),".",LitRev!HN110)</f>
        <v>table 5a</v>
      </c>
      <c r="HO110" s="25" t="str">
        <f>IF(ISBLANK(LitRev!HO110),".",LitRev!HO110)</f>
        <v>table 11a</v>
      </c>
      <c r="HP110" s="25" t="str">
        <f>IF(ISBLANK(LitRev!HP110),".",LitRev!HP110)</f>
        <v>table 11a</v>
      </c>
      <c r="HQ110" s="25" t="str">
        <f>IF(ISBLANK(LitRev!HQ110),".",LitRev!HQ110)</f>
        <v>table 11a</v>
      </c>
      <c r="HR110" s="25" t="str">
        <f>IF(ISBLANK(LitRev!HR110),".",LitRev!HR110)</f>
        <v>table 11a</v>
      </c>
      <c r="HS110" s="25" t="str">
        <f>IF(ISBLANK(LitRev!HS110),".",LitRev!HS110)</f>
        <v>table 12a</v>
      </c>
      <c r="HT110" s="25" t="str">
        <f>IF(ISBLANK(LitRev!HT110),".",LitRev!HT110)</f>
        <v>table 17a</v>
      </c>
      <c r="HU110" s="25" t="str">
        <f>IF(ISBLANK(LitRev!HU110),".",LitRev!HU110)</f>
        <v>.</v>
      </c>
      <c r="HV110" s="25" t="str">
        <f>IF(ISBLANK(LitRev!HV110),".",LitRev!HV110)</f>
        <v>.</v>
      </c>
      <c r="HW110" s="25" t="str">
        <f>IF(ISBLANK(LitRev!HW110),".",LitRev!HW110)</f>
        <v>.</v>
      </c>
      <c r="HX110" s="25" t="str">
        <f>IF(ISBLANK(LitRev!HX110),".",LitRev!HX110)</f>
        <v>.</v>
      </c>
      <c r="HY110" s="25" t="str">
        <f>IF(ISBLANK(LitRev!HY110),".",LitRev!HY110)</f>
        <v>table 1</v>
      </c>
      <c r="HZ110" s="25" t="str">
        <f>IF(ISBLANK(LitRev!HZ110),".",LitRev!HZ110)</f>
        <v>.</v>
      </c>
      <c r="IA110" s="25" t="str">
        <f>IF(ISBLANK(LitRev!IA110),".",LitRev!IA110)</f>
        <v>.</v>
      </c>
      <c r="IB110" s="25" t="str">
        <f>IF(ISBLANK(LitRev!IB110),".",LitRev!IB110)</f>
        <v>table 5</v>
      </c>
      <c r="IC110" s="25" t="str">
        <f>IF(ISBLANK(LitRev!IC110),".",LitRev!IC110)</f>
        <v>.</v>
      </c>
      <c r="ID110" s="25" t="str">
        <f>IF(ISBLANK(LitRev!ID110),".",LitRev!ID110)</f>
        <v>.</v>
      </c>
      <c r="IE110" s="25" t="str">
        <f>IF(ISBLANK(LitRev!IE110),".",LitRev!IE110)</f>
        <v>Table 1 page 99</v>
      </c>
      <c r="IF110" s="25" t="str">
        <f>IF(ISBLANK(LitRev!IF110),".",LitRev!IF110)</f>
        <v>The supply equation is estimated on a quarterly basis and includes beginning stock response to lagged prices as well as area and yield effects</v>
      </c>
      <c r="IG110" s="25" t="str">
        <f>IF(ISBLANK(LitRev!IG110),".",LitRev!IG110)</f>
        <v>.</v>
      </c>
      <c r="IH110" s="25" t="str">
        <f>IF(ISBLANK(LitRev!IH110),".",LitRev!IH110)</f>
        <v>.</v>
      </c>
      <c r="II110" s="25" t="str">
        <f>IF(ISBLANK(LitRev!II110),".",LitRev!II110)</f>
        <v>.</v>
      </c>
      <c r="IJ110" s="25" t="str">
        <f>IF(ISBLANK(LitRev!IJ110),".",LitRev!IJ110)</f>
        <v>.</v>
      </c>
      <c r="IK110" s="25" t="str">
        <f>IF(ISBLANK(LitRev!IK110),".",LitRev!IK110)</f>
        <v>.</v>
      </c>
      <c r="IL110" s="25" t="str">
        <f>IF(ISBLANK(LitRev!IL110),".",LitRev!IL110)</f>
        <v>.</v>
      </c>
      <c r="IM110" s="25" t="str">
        <f>IF(ISBLANK(LitRev!IM110),".",LitRev!IM110)</f>
        <v>.</v>
      </c>
      <c r="IN110" s="25" t="str">
        <f>IF(ISBLANK(LitRev!IN110),".",LitRev!IN110)</f>
        <v>.</v>
      </c>
      <c r="IO110" s="25" t="str">
        <f>IF(ISBLANK(LitRev!IO110),".",LitRev!IO110)</f>
        <v>.</v>
      </c>
      <c r="IP110" s="25" t="str">
        <f>IF(ISBLANK(LitRev!IP110),".",LitRev!IP110)</f>
        <v>.</v>
      </c>
      <c r="IQ110" s="25" t="str">
        <f>IF(ISBLANK(LitRev!IQ110),".",LitRev!IQ110)</f>
        <v>.</v>
      </c>
      <c r="IR110" s="25" t="str">
        <f>IF(ISBLANK(LitRev!IR110),".",LitRev!IR110)</f>
        <v>.</v>
      </c>
      <c r="IS110" s="25" t="str">
        <f>IF(ISBLANK(LitRev!IS110),".",LitRev!IS110)</f>
        <v>.</v>
      </c>
      <c r="IT110" s="25" t="str">
        <f>IF(ISBLANK(LitRev!IT110),".",LitRev!IT110)</f>
        <v>.</v>
      </c>
      <c r="IU110" s="25" t="str">
        <f>IF(ISBLANK(LitRev!IU110),".",LitRev!IU110)</f>
        <v>.</v>
      </c>
      <c r="IV110" s="25" t="str">
        <f>IF(ISBLANK(LitRev!IV110),".",LitRev!IV110)</f>
        <v>.</v>
      </c>
      <c r="IW110" s="25" t="str">
        <f>IF(ISBLANK(LitRev!IW110),".",LitRev!IW110)</f>
        <v>.</v>
      </c>
      <c r="IX110" s="25" t="str">
        <f>IF(ISBLANK(LitRev!IX110),".",LitRev!IX110)</f>
        <v>.</v>
      </c>
      <c r="IY110" s="25" t="str">
        <f>IF(ISBLANK(LitRev!IY110),".",LitRev!IY110)</f>
        <v>.</v>
      </c>
      <c r="IZ110" s="25" t="str">
        <f>IF(ISBLANK(LitRev!IZ110),".",LitRev!IZ110)</f>
        <v>.</v>
      </c>
      <c r="JA110" s="25" t="str">
        <f>IF(ISBLANK(LitRev!JA110),".",LitRev!JA110)</f>
        <v>.</v>
      </c>
      <c r="JB110" s="25" t="str">
        <f>IF(ISBLANK(LitRev!JB110),".",LitRev!JB110)</f>
        <v>.</v>
      </c>
      <c r="JC110" s="25" t="str">
        <f>IF(ISBLANK(LitRev!JC110),".",LitRev!JC110)</f>
        <v>.</v>
      </c>
      <c r="JD110" s="25" t="str">
        <f>IF(ISBLANK(LitRev!JD110),".",LitRev!JD110)</f>
        <v>.</v>
      </c>
      <c r="JE110" s="25" t="str">
        <f>IF(ISBLANK(LitRev!JE110),".",LitRev!JE110)</f>
        <v>.</v>
      </c>
      <c r="JF110" s="25" t="str">
        <f>IF(ISBLANK(LitRev!JF110),".",LitRev!JF110)</f>
        <v>.</v>
      </c>
      <c r="JG110" s="25" t="str">
        <f>IF(ISBLANK(LitRev!JG110),".",LitRev!JG110)</f>
        <v>.</v>
      </c>
      <c r="JH110" s="25" t="str">
        <f>IF(ISBLANK(LitRev!JH110),".",LitRev!JH110)</f>
        <v>.</v>
      </c>
      <c r="JI110" s="25" t="str">
        <f>IF(ISBLANK(LitRev!JI110),".",LitRev!JI110)</f>
        <v>.</v>
      </c>
      <c r="JJ110" s="25" t="str">
        <f>IF(ISBLANK(LitRev!JJ110),".",LitRev!JJ110)</f>
        <v>.</v>
      </c>
      <c r="JK110" s="25" t="str">
        <f>IF(ISBLANK(LitRev!JK110),".",LitRev!JK110)</f>
        <v>.</v>
      </c>
      <c r="JL110" s="25" t="str">
        <f>IF(ISBLANK(LitRev!JL110),".",LitRev!JL110)</f>
        <v>.</v>
      </c>
      <c r="JM110" s="25" t="str">
        <f>IF(ISBLANK(LitRev!JM110),".",LitRev!JM110)</f>
        <v>.</v>
      </c>
      <c r="JN110" s="25" t="str">
        <f>IF(ISBLANK(LitRev!JN110),".",LitRev!JN110)</f>
        <v>.</v>
      </c>
      <c r="JO110" s="25" t="str">
        <f>IF(ISBLANK(LitRev!JO110),".",LitRev!JO110)</f>
        <v>.</v>
      </c>
      <c r="JP110" s="25" t="str">
        <f>IF(ISBLANK(LitRev!JP110),".",LitRev!JP110)</f>
        <v>.</v>
      </c>
      <c r="JQ110" s="25" t="str">
        <f>IF(ISBLANK(LitRev!JQ110),".",LitRev!JQ110)</f>
        <v>.</v>
      </c>
      <c r="JR110" s="25" t="str">
        <f>IF(ISBLANK(LitRev!JR110),".",LitRev!JR110)</f>
        <v>.</v>
      </c>
      <c r="JS110" s="25" t="str">
        <f>IF(ISBLANK(LitRev!JS110),".",LitRev!JS110)</f>
        <v>.</v>
      </c>
      <c r="JT110" s="25" t="str">
        <f>IF(ISBLANK(LitRev!JT110),".",LitRev!JT110)</f>
        <v>.</v>
      </c>
      <c r="JU110" s="25" t="str">
        <f>IF(ISBLANK(LitRev!JU110),".",LitRev!JU110)</f>
        <v>.</v>
      </c>
      <c r="JV110" s="25" t="str">
        <f>IF(ISBLANK(LitRev!JV110),".",LitRev!JV110)</f>
        <v>.</v>
      </c>
      <c r="JW110" s="25" t="str">
        <f>IF(ISBLANK(LitRev!JW110),".",LitRev!JW110)</f>
        <v>.</v>
      </c>
      <c r="JX110" s="25" t="str">
        <f>IF(ISBLANK(LitRev!JX110),".",LitRev!JX110)</f>
        <v>.</v>
      </c>
      <c r="JY110" s="25" t="str">
        <f>IF(ISBLANK(LitRev!JY110),".",LitRev!JY110)</f>
        <v>.</v>
      </c>
      <c r="JZ110" s="25" t="str">
        <f>IF(ISBLANK(LitRev!JZ110),".",LitRev!JZ110)</f>
        <v>.</v>
      </c>
      <c r="KA110" s="25" t="str">
        <f>IF(ISBLANK(LitRev!KA110),".",LitRev!KA110)</f>
        <v>.</v>
      </c>
      <c r="KB110" s="25" t="str">
        <f>IF(ISBLANK(LitRev!KB110),".",LitRev!KB110)</f>
        <v>.</v>
      </c>
      <c r="KC110" s="25" t="str">
        <f>IF(ISBLANK(LitRev!KC110),".",LitRev!KC110)</f>
        <v>.</v>
      </c>
      <c r="KD110" s="25" t="str">
        <f>IF(ISBLANK(LitRev!KD110),".",LitRev!KD110)</f>
        <v>.</v>
      </c>
      <c r="KE110" s="25" t="str">
        <f>IF(ISBLANK(LitRev!KE110),".",LitRev!KE110)</f>
        <v>.</v>
      </c>
      <c r="KF110" s="25" t="str">
        <f>IF(ISBLANK(LitRev!KF110),".",LitRev!KF110)</f>
        <v>.</v>
      </c>
      <c r="KG110" s="25" t="str">
        <f>IF(ISBLANK(LitRev!KG110),".",LitRev!KG110)</f>
        <v>.</v>
      </c>
      <c r="KH110" s="25" t="str">
        <f>IF(ISBLANK(LitRev!KH110),".",LitRev!KH110)</f>
        <v>.</v>
      </c>
      <c r="KI110" s="25" t="str">
        <f>IF(ISBLANK(LitRev!KI110),".",LitRev!KI110)</f>
        <v>.</v>
      </c>
      <c r="KJ110" s="25" t="str">
        <f>IF(ISBLANK(LitRev!KJ110),".",LitRev!KJ110)</f>
        <v>.</v>
      </c>
      <c r="KK110" s="25" t="str">
        <f>IF(ISBLANK(LitRev!KK110),".",LitRev!KK110)</f>
        <v>.</v>
      </c>
      <c r="KL110" s="25" t="str">
        <f>IF(ISBLANK(LitRev!KL110),".",LitRev!KL110)</f>
        <v>.</v>
      </c>
      <c r="KM110" s="25" t="str">
        <f>IF(ISBLANK(LitRev!KM110),".",LitRev!KM110)</f>
        <v>.</v>
      </c>
      <c r="KN110" s="25" t="str">
        <f>IF(ISBLANK(LitRev!KN110),".",LitRev!KN110)</f>
        <v>.</v>
      </c>
      <c r="KO110" s="25" t="str">
        <f>IF(ISBLANK(LitRev!KO110),".",LitRev!KO110)</f>
        <v>.</v>
      </c>
      <c r="KP110" s="25" t="str">
        <f>IF(ISBLANK(LitRev!KP110),".",LitRev!KP110)</f>
        <v>.</v>
      </c>
      <c r="KQ110" s="25" t="str">
        <f>IF(ISBLANK(LitRev!KQ110),".",LitRev!KQ110)</f>
        <v>.</v>
      </c>
      <c r="KR110" s="25" t="str">
        <f>IF(ISBLANK(LitRev!KR110),".",LitRev!KR110)</f>
        <v>.</v>
      </c>
      <c r="KS110" s="25" t="str">
        <f>IF(ISBLANK(LitRev!KS110),".",LitRev!KS110)</f>
        <v>.</v>
      </c>
      <c r="KT110" s="25" t="str">
        <f>IF(ISBLANK(LitRev!KT110),".",LitRev!KT110)</f>
        <v>.</v>
      </c>
      <c r="KU110" s="25" t="str">
        <f>IF(ISBLANK(LitRev!KU110),".",LitRev!KU110)</f>
        <v>.</v>
      </c>
      <c r="KV110" s="25" t="str">
        <f>IF(ISBLANK(LitRev!KV110),".",LitRev!KV110)</f>
        <v>.</v>
      </c>
      <c r="KW110" s="25" t="str">
        <f>IF(ISBLANK(LitRev!KW110),".",LitRev!KW110)</f>
        <v>.</v>
      </c>
      <c r="KX110" s="25" t="str">
        <f>IF(ISBLANK(LitRev!KX110),".",LitRev!KX110)</f>
        <v>.</v>
      </c>
      <c r="KY110" s="25" t="str">
        <f>IF(ISBLANK(LitRev!KY110),".",LitRev!KY110)</f>
        <v>.</v>
      </c>
      <c r="KZ110" s="25" t="str">
        <f>IF(ISBLANK(LitRev!KZ110),".",LitRev!KZ110)</f>
        <v>.</v>
      </c>
      <c r="LA110" s="25" t="str">
        <f>IF(ISBLANK(LitRev!LA110),".",LitRev!LA110)</f>
        <v>.</v>
      </c>
      <c r="LB110" s="25" t="str">
        <f>IF(ISBLANK(LitRev!LB110),".",LitRev!LB110)</f>
        <v>.</v>
      </c>
      <c r="LC110" s="25" t="str">
        <f>IF(ISBLANK(LitRev!LC110),".",LitRev!LC110)</f>
        <v>.</v>
      </c>
      <c r="LD110" s="25" t="str">
        <f>IF(ISBLANK(LitRev!LD110),".",LitRev!LD110)</f>
        <v>.</v>
      </c>
      <c r="LE110" s="25" t="str">
        <f>IF(ISBLANK(LitRev!LE110),".",LitRev!LE110)</f>
        <v>.</v>
      </c>
      <c r="LF110" s="25" t="str">
        <f>IF(ISBLANK(LitRev!LF110),".",LitRev!LF110)</f>
        <v>.</v>
      </c>
      <c r="LG110" s="25" t="str">
        <f>IF(ISBLANK(LitRev!LG110),".",LitRev!LG110)</f>
        <v>.</v>
      </c>
      <c r="LH110" s="25" t="str">
        <f>IF(ISBLANK(LitRev!LH110),".",LitRev!LH110)</f>
        <v>.</v>
      </c>
      <c r="LI110" s="25" t="str">
        <f>IF(ISBLANK(LitRev!LI110),".",LitRev!LI110)</f>
        <v xml:space="preserve">Approximated from figures 8 and 9. </v>
      </c>
      <c r="LJ110" s="25" t="str">
        <f>IF(ISBLANK(LitRev!LJ110),".",LitRev!LJ110)</f>
        <v xml:space="preserve">Approximated from figures 8 and 9. </v>
      </c>
      <c r="LK110" s="25" t="str">
        <f>IF(ISBLANK(LitRev!LK110),".",LitRev!LK110)</f>
        <v>Text page 128 and seen in figure 3.</v>
      </c>
      <c r="LL110" s="25" t="str">
        <f>IF(ISBLANK(LitRev!LL110),".",LitRev!LL110)</f>
        <v>.</v>
      </c>
      <c r="LM110" s="25" t="str">
        <f>IF(ISBLANK(LitRev!LM110),".",LitRev!LM110)</f>
        <v>.</v>
      </c>
      <c r="LN110" s="25" t="str">
        <f>IF(ISBLANK(LitRev!LN110),".",LitRev!LN110)</f>
        <v>.</v>
      </c>
      <c r="LO110" s="25" t="str">
        <f>IF(ISBLANK(LitRev!LO110),".",LitRev!LO110)</f>
        <v>.</v>
      </c>
      <c r="LP110" s="25" t="str">
        <f>IF(ISBLANK(LitRev!LP110),".",LitRev!LP110)</f>
        <v>.</v>
      </c>
      <c r="LQ110" s="25" t="str">
        <f>IF(ISBLANK(LitRev!LQ110),".",LitRev!LQ110)</f>
        <v>.</v>
      </c>
      <c r="LR110" s="25" t="str">
        <f>IF(ISBLANK(LitRev!LR110),".",LitRev!LR110)</f>
        <v>.</v>
      </c>
      <c r="LS110" s="25" t="str">
        <f>IF(ISBLANK(LitRev!LS110),".",LitRev!LS110)</f>
        <v>.</v>
      </c>
      <c r="LT110" s="25" t="str">
        <f>IF(ISBLANK(LitRev!LT110),".",LitRev!LT110)</f>
        <v>.</v>
      </c>
      <c r="LU110" s="25" t="str">
        <f>IF(ISBLANK(LitRev!LU110),".",LitRev!LU110)</f>
        <v>.</v>
      </c>
      <c r="LV110" s="25" t="str">
        <f>IF(ISBLANK(LitRev!LV110),".",LitRev!LV110)</f>
        <v>.</v>
      </c>
      <c r="LW110" s="25" t="str">
        <f>IF(ISBLANK(LitRev!LW110),".",LitRev!LW110)</f>
        <v>.</v>
      </c>
      <c r="LX110" s="25" t="str">
        <f>IF(ISBLANK(LitRev!LX110),".",LitRev!LX110)</f>
        <v>.</v>
      </c>
      <c r="LY110" s="25" t="str">
        <f>IF(ISBLANK(LitRev!LY110),".",LitRev!LY110)</f>
        <v>.</v>
      </c>
      <c r="LZ110" s="25" t="str">
        <f>IF(ISBLANK(LitRev!LZ110),".",LitRev!LZ110)</f>
        <v>.</v>
      </c>
      <c r="MA110" s="25" t="str">
        <f>IF(ISBLANK(LitRev!MA110),".",LitRev!MA110)</f>
        <v>.</v>
      </c>
      <c r="MB110" s="25" t="str">
        <f>IF(ISBLANK(LitRev!MB110),".",LitRev!MB110)</f>
        <v>.</v>
      </c>
      <c r="MC110" s="25" t="str">
        <f>IF(ISBLANK(LitRev!MC110),".",LitRev!MC110)</f>
        <v>.</v>
      </c>
      <c r="MD110" s="25" t="str">
        <f>IF(ISBLANK(LitRev!MD110),".",LitRev!MD110)</f>
        <v>.</v>
      </c>
      <c r="ME110" s="25" t="str">
        <f>IF(ISBLANK(LitRev!ME110),".",LitRev!ME110)</f>
        <v>.</v>
      </c>
      <c r="MF110" s="25" t="str">
        <f>IF(ISBLANK(LitRev!MF110),".",LitRev!MF110)</f>
        <v>Text, page 11, right column</v>
      </c>
      <c r="MG110" s="25" t="str">
        <f>IF(ISBLANK(LitRev!MG110),".",LitRev!MG110)</f>
        <v>Text on page 13, bottom</v>
      </c>
      <c r="MH110" s="25" t="str">
        <f>IF(ISBLANK(LitRev!MH110),".",LitRev!MH110)</f>
        <v>.</v>
      </c>
      <c r="MI110" s="25" t="str">
        <f>IF(ISBLANK(LitRev!MI110),".",LitRev!MI110)</f>
        <v>Table 3, page 92</v>
      </c>
      <c r="MJ110" s="25" t="str">
        <f>IF(ISBLANK(LitRev!MJ110),".",LitRev!MJ110)</f>
        <v>Table 3, page 92</v>
      </c>
      <c r="MK110" s="25" t="str">
        <f>IF(ISBLANK(LitRev!MK110),".",LitRev!MK110)</f>
        <v>Table 3, page 92</v>
      </c>
      <c r="ML110" s="25" t="str">
        <f>IF(ISBLANK(LitRev!ML110),".",LitRev!ML110)</f>
        <v>Table 3, page 92</v>
      </c>
      <c r="MM110" s="25" t="str">
        <f>IF(ISBLANK(LitRev!MM110),".",LitRev!MM110)</f>
        <v>Tables 2-3</v>
      </c>
      <c r="MN110" s="25" t="str">
        <f>IF(ISBLANK(LitRev!MN110),".",LitRev!MN110)</f>
        <v>Tables 2-3</v>
      </c>
      <c r="MO110" s="25" t="str">
        <f>IF(ISBLANK(LitRev!MO110),".",LitRev!MO110)</f>
        <v>Tables 2-3</v>
      </c>
      <c r="MP110" s="25" t="str">
        <f>IF(ISBLANK(LitRev!MP110),".",LitRev!MP110)</f>
        <v>Tables 2-3</v>
      </c>
      <c r="MQ110" s="25" t="str">
        <f>IF(ISBLANK(LitRev!MQ110),".",LitRev!MQ110)</f>
        <v>Tables 2-3</v>
      </c>
      <c r="MR110" s="25" t="str">
        <f>IF(ISBLANK(LitRev!MR110),".",LitRev!MR110)</f>
        <v>Tables 2-3</v>
      </c>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5"/>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5"/>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5"/>
      <c r="RK110" s="25"/>
      <c r="RL110" s="25"/>
      <c r="RM110" s="25"/>
      <c r="RN110" s="25"/>
      <c r="RO110" s="25"/>
    </row>
    <row r="111" spans="1:483" x14ac:dyDescent="0.25">
      <c r="A111" s="62"/>
      <c r="B111" t="s">
        <v>1953</v>
      </c>
      <c r="C111" s="25" t="str">
        <f>IF(ISBLANK(LitRev!C111),".",LitRev!C111)</f>
        <v>.</v>
      </c>
      <c r="D111" s="25" t="str">
        <f>IF(ISBLANK(LitRev!D111),".",LitRev!D111)</f>
        <v>.</v>
      </c>
      <c r="E111" s="25" t="str">
        <f>IF(ISBLANK(LitRev!E111),".",LitRev!E111)</f>
        <v>.</v>
      </c>
      <c r="F111" s="25" t="str">
        <f>IF(ISBLANK(LitRev!F111),".",LitRev!F111)</f>
        <v>.</v>
      </c>
      <c r="G111" s="25" t="str">
        <f>IF(ISBLANK(LitRev!G111),".",LitRev!G111)</f>
        <v>.</v>
      </c>
      <c r="H111" s="25" t="str">
        <f>IF(ISBLANK(LitRev!H111),".",LitRev!H111)</f>
        <v>.</v>
      </c>
      <c r="I111" s="25" t="str">
        <f>IF(ISBLANK(LitRev!I111),".",LitRev!I111)</f>
        <v>.</v>
      </c>
      <c r="J111" s="25" t="str">
        <f>IF(ISBLANK(LitRev!J111),".",LitRev!J111)</f>
        <v>.</v>
      </c>
      <c r="K111" s="25" t="str">
        <f>IF(ISBLANK(LitRev!K111),".",LitRev!K111)</f>
        <v>.</v>
      </c>
      <c r="L111" s="25" t="str">
        <f>IF(ISBLANK(LitRev!L111),".",LitRev!L111)</f>
        <v>.</v>
      </c>
      <c r="M111" s="25" t="str">
        <f>IF(ISBLANK(LitRev!M111),".",LitRev!M111)</f>
        <v>.</v>
      </c>
      <c r="N111" s="25" t="str">
        <f>IF(ISBLANK(LitRev!N111),".",LitRev!N111)</f>
        <v>.</v>
      </c>
      <c r="O111" s="25" t="str">
        <f>IF(ISBLANK(LitRev!O111),".",LitRev!O111)</f>
        <v>.</v>
      </c>
      <c r="P111" s="25" t="str">
        <f>IF(ISBLANK(LitRev!P111),".",LitRev!P111)</f>
        <v>.</v>
      </c>
      <c r="Q111" s="25" t="str">
        <f>IF(ISBLANK(LitRev!Q111),".",LitRev!Q111)</f>
        <v>.</v>
      </c>
      <c r="R111" s="25" t="str">
        <f>IF(ISBLANK(LitRev!R111),".",LitRev!R111)</f>
        <v>.</v>
      </c>
      <c r="S111" s="25" t="str">
        <f>IF(ISBLANK(LitRev!S111),".",LitRev!S111)</f>
        <v>.</v>
      </c>
      <c r="T111" s="25" t="str">
        <f>IF(ISBLANK(LitRev!T111),".",LitRev!T111)</f>
        <v>.</v>
      </c>
      <c r="U111" s="25" t="str">
        <f>IF(ISBLANK(LitRev!U111),".",LitRev!U111)</f>
        <v>.</v>
      </c>
      <c r="V111" s="25" t="str">
        <f>IF(ISBLANK(LitRev!V111),".",LitRev!V111)</f>
        <v>.</v>
      </c>
      <c r="W111" s="25" t="str">
        <f>IF(ISBLANK(LitRev!W111),".",LitRev!W111)</f>
        <v>.</v>
      </c>
      <c r="X111" s="25" t="str">
        <f>IF(ISBLANK(LitRev!X111),".",LitRev!X111)</f>
        <v>.</v>
      </c>
      <c r="Y111" s="25" t="str">
        <f>IF(ISBLANK(LitRev!Y111),".",LitRev!Y111)</f>
        <v>.</v>
      </c>
      <c r="Z111" s="25" t="str">
        <f>IF(ISBLANK(LitRev!Z111),".",LitRev!Z111)</f>
        <v>.</v>
      </c>
      <c r="AA111" s="25" t="str">
        <f>IF(ISBLANK(LitRev!AA111),".",LitRev!AA111)</f>
        <v>.</v>
      </c>
      <c r="AB111" s="25" t="str">
        <f>IF(ISBLANK(LitRev!AB111),".",LitRev!AB111)</f>
        <v>.</v>
      </c>
      <c r="AC111" s="25" t="str">
        <f>IF(ISBLANK(LitRev!AC111),".",LitRev!AC111)</f>
        <v>.</v>
      </c>
      <c r="AD111" s="25" t="str">
        <f>IF(ISBLANK(LitRev!AD111),".",LitRev!AD111)</f>
        <v>.</v>
      </c>
      <c r="AE111" s="25" t="str">
        <f>IF(ISBLANK(LitRev!AE111),".",LitRev!AE111)</f>
        <v>.</v>
      </c>
      <c r="AF111" s="25" t="str">
        <f>IF(ISBLANK(LitRev!AF111),".",LitRev!AF111)</f>
        <v>.</v>
      </c>
      <c r="AG111" s="25" t="str">
        <f>IF(ISBLANK(LitRev!AG111),".",LitRev!AG111)</f>
        <v>.</v>
      </c>
      <c r="AH111" s="25" t="str">
        <f>IF(ISBLANK(LitRev!AH111),".",LitRev!AH111)</f>
        <v>.</v>
      </c>
      <c r="AI111" s="25" t="str">
        <f>IF(ISBLANK(LitRev!AI111),".",LitRev!AI111)</f>
        <v>.</v>
      </c>
      <c r="AJ111" s="25" t="str">
        <f>IF(ISBLANK(LitRev!AJ111),".",LitRev!AJ111)</f>
        <v>.</v>
      </c>
      <c r="AK111" s="25" t="str">
        <f>IF(ISBLANK(LitRev!AK111),".",LitRev!AK111)</f>
        <v>.</v>
      </c>
      <c r="AL111" s="25" t="str">
        <f>IF(ISBLANK(LitRev!AL111),".",LitRev!AL111)</f>
        <v>.</v>
      </c>
      <c r="AM111" s="25" t="str">
        <f>IF(ISBLANK(LitRev!AM111),".",LitRev!AM111)</f>
        <v>.</v>
      </c>
      <c r="AN111" s="25" t="str">
        <f>IF(ISBLANK(LitRev!AN111),".",LitRev!AN111)</f>
        <v>.</v>
      </c>
      <c r="AO111" s="25" t="str">
        <f>IF(ISBLANK(LitRev!AO111),".",LitRev!AO111)</f>
        <v>.</v>
      </c>
      <c r="AP111" s="25" t="str">
        <f>IF(ISBLANK(LitRev!AP111),".",LitRev!AP111)</f>
        <v>.</v>
      </c>
      <c r="AQ111" s="25" t="str">
        <f>IF(ISBLANK(LitRev!AQ111),".",LitRev!AQ111)</f>
        <v>.</v>
      </c>
      <c r="AR111" s="25" t="str">
        <f>IF(ISBLANK(LitRev!AR111),".",LitRev!AR111)</f>
        <v>.</v>
      </c>
      <c r="AS111" s="25" t="str">
        <f>IF(ISBLANK(LitRev!AS111),".",LitRev!AS111)</f>
        <v>.</v>
      </c>
      <c r="AT111" s="25" t="str">
        <f>IF(ISBLANK(LitRev!AT111),".",LitRev!AT111)</f>
        <v>.</v>
      </c>
      <c r="AU111" s="25" t="str">
        <f>IF(ISBLANK(LitRev!AU111),".",LitRev!AU111)</f>
        <v>.</v>
      </c>
      <c r="AV111" s="25" t="str">
        <f>IF(ISBLANK(LitRev!AV111),".",LitRev!AV111)</f>
        <v>.</v>
      </c>
      <c r="AW111" s="25" t="str">
        <f>IF(ISBLANK(LitRev!AW111),".",LitRev!AW111)</f>
        <v>.</v>
      </c>
      <c r="AX111" s="25" t="str">
        <f>IF(ISBLANK(LitRev!AX111),".",LitRev!AX111)</f>
        <v>.</v>
      </c>
      <c r="AY111" s="25" t="str">
        <f>IF(ISBLANK(LitRev!AY111),".",LitRev!AY111)</f>
        <v>.</v>
      </c>
      <c r="AZ111" s="25" t="str">
        <f>IF(ISBLANK(LitRev!AZ111),".",LitRev!AZ111)</f>
        <v>.</v>
      </c>
      <c r="BA111" s="25" t="str">
        <f>IF(ISBLANK(LitRev!BA111),".",LitRev!BA111)</f>
        <v>.</v>
      </c>
      <c r="BB111" s="25" t="str">
        <f>IF(ISBLANK(LitRev!BB111),".",LitRev!BB111)</f>
        <v>.</v>
      </c>
      <c r="BC111" s="25" t="str">
        <f>IF(ISBLANK(LitRev!BC111),".",LitRev!BC111)</f>
        <v>.</v>
      </c>
      <c r="BD111" s="25" t="str">
        <f>IF(ISBLANK(LitRev!BD111),".",LitRev!BD111)</f>
        <v>.</v>
      </c>
      <c r="BE111" s="25" t="str">
        <f>IF(ISBLANK(LitRev!BE111),".",LitRev!BE111)</f>
        <v>.</v>
      </c>
      <c r="BF111" s="25" t="str">
        <f>IF(ISBLANK(LitRev!BF111),".",LitRev!BF111)</f>
        <v>.</v>
      </c>
      <c r="BG111" s="25" t="str">
        <f>IF(ISBLANK(LitRev!BG111),".",LitRev!BG111)</f>
        <v>.</v>
      </c>
      <c r="BH111" s="25" t="str">
        <f>IF(ISBLANK(LitRev!BH111),".",LitRev!BH111)</f>
        <v>.</v>
      </c>
      <c r="BI111" s="25" t="str">
        <f>IF(ISBLANK(LitRev!BI111),".",LitRev!BI111)</f>
        <v>.</v>
      </c>
      <c r="BJ111" s="25" t="str">
        <f>IF(ISBLANK(LitRev!BJ111),".",LitRev!BJ111)</f>
        <v>.</v>
      </c>
      <c r="BK111" s="25" t="str">
        <f>IF(ISBLANK(LitRev!BK111),".",LitRev!BK111)</f>
        <v>.</v>
      </c>
      <c r="BL111" s="25" t="str">
        <f>IF(ISBLANK(LitRev!BL111),".",LitRev!BL111)</f>
        <v>.</v>
      </c>
      <c r="BM111" s="25" t="str">
        <f>IF(ISBLANK(LitRev!BM111),".",LitRev!BM111)</f>
        <v>.</v>
      </c>
      <c r="BN111" s="25" t="str">
        <f>IF(ISBLANK(LitRev!BN111),".",LitRev!BN111)</f>
        <v>.</v>
      </c>
      <c r="BO111" s="25" t="str">
        <f>IF(ISBLANK(LitRev!BO111),".",LitRev!BO111)</f>
        <v>.</v>
      </c>
      <c r="BP111" s="25" t="str">
        <f>IF(ISBLANK(LitRev!BP111),".",LitRev!BP111)</f>
        <v>.</v>
      </c>
      <c r="BQ111" s="25" t="str">
        <f>IF(ISBLANK(LitRev!BQ111),".",LitRev!BQ111)</f>
        <v>.</v>
      </c>
      <c r="BR111" s="25" t="str">
        <f>IF(ISBLANK(LitRev!BR111),".",LitRev!BR111)</f>
        <v>.</v>
      </c>
      <c r="BS111" s="25" t="str">
        <f>IF(ISBLANK(LitRev!BS111),".",LitRev!BS111)</f>
        <v>.</v>
      </c>
      <c r="BT111" s="25" t="str">
        <f>IF(ISBLANK(LitRev!BT111),".",LitRev!BT111)</f>
        <v>.</v>
      </c>
      <c r="BU111" s="25" t="str">
        <f>IF(ISBLANK(LitRev!BU111),".",LitRev!BU111)</f>
        <v>.</v>
      </c>
      <c r="BV111" s="25" t="str">
        <f>IF(ISBLANK(LitRev!BV111),".",LitRev!BV111)</f>
        <v>.</v>
      </c>
      <c r="BW111" s="25" t="str">
        <f>IF(ISBLANK(LitRev!BW111),".",LitRev!BW111)</f>
        <v>.</v>
      </c>
      <c r="BX111" s="25" t="str">
        <f>IF(ISBLANK(LitRev!BX111),".",LitRev!BX111)</f>
        <v>.</v>
      </c>
      <c r="BY111" s="25" t="str">
        <f>IF(ISBLANK(LitRev!BY111),".",LitRev!BY111)</f>
        <v>.</v>
      </c>
      <c r="BZ111" s="25" t="str">
        <f>IF(ISBLANK(LitRev!BZ111),".",LitRev!BZ111)</f>
        <v>.</v>
      </c>
      <c r="CA111" s="25" t="str">
        <f>IF(ISBLANK(LitRev!CA111),".",LitRev!CA111)</f>
        <v>.</v>
      </c>
      <c r="CB111" s="25" t="str">
        <f>IF(ISBLANK(LitRev!CB111),".",LitRev!CB111)</f>
        <v>.</v>
      </c>
      <c r="CC111" s="25" t="str">
        <f>IF(ISBLANK(LitRev!CC111),".",LitRev!CC111)</f>
        <v>.</v>
      </c>
      <c r="CD111" s="25" t="str">
        <f>IF(ISBLANK(LitRev!CD111),".",LitRev!CD111)</f>
        <v>.</v>
      </c>
      <c r="CE111" s="25" t="str">
        <f>IF(ISBLANK(LitRev!CE111),".",LitRev!CE111)</f>
        <v>.</v>
      </c>
      <c r="CF111" s="25" t="str">
        <f>IF(ISBLANK(LitRev!CF111),".",LitRev!CF111)</f>
        <v>.</v>
      </c>
      <c r="CG111" s="25" t="str">
        <f>IF(ISBLANK(LitRev!CG111),".",LitRev!CG111)</f>
        <v>.</v>
      </c>
      <c r="CH111" s="25" t="str">
        <f>IF(ISBLANK(LitRev!CH111),".",LitRev!CH111)</f>
        <v>.</v>
      </c>
      <c r="CI111" s="25" t="str">
        <f>IF(ISBLANK(LitRev!CI111),".",LitRev!CI111)</f>
        <v>.</v>
      </c>
      <c r="CJ111" s="25" t="str">
        <f>IF(ISBLANK(LitRev!CJ111),".",LitRev!CJ111)</f>
        <v>.</v>
      </c>
      <c r="CK111" s="25" t="str">
        <f>IF(ISBLANK(LitRev!CK111),".",LitRev!CK111)</f>
        <v>.</v>
      </c>
      <c r="CL111" s="25" t="str">
        <f>IF(ISBLANK(LitRev!CL111),".",LitRev!CL111)</f>
        <v>.</v>
      </c>
      <c r="CM111" s="25" t="str">
        <f>IF(ISBLANK(LitRev!CM111),".",LitRev!CM111)</f>
        <v>.</v>
      </c>
      <c r="CN111" s="25" t="str">
        <f>IF(ISBLANK(LitRev!CN111),".",LitRev!CN111)</f>
        <v>.</v>
      </c>
      <c r="CO111" s="25" t="str">
        <f>IF(ISBLANK(LitRev!CO111),".",LitRev!CO111)</f>
        <v>.</v>
      </c>
      <c r="CP111" s="25" t="str">
        <f>IF(ISBLANK(LitRev!CP111),".",LitRev!CP111)</f>
        <v>.</v>
      </c>
      <c r="CQ111" s="25" t="str">
        <f>IF(ISBLANK(LitRev!CQ111),".",LitRev!CQ111)</f>
        <v>.</v>
      </c>
      <c r="CR111" s="25" t="str">
        <f>IF(ISBLANK(LitRev!CR111),".",LitRev!CR111)</f>
        <v>.</v>
      </c>
      <c r="CS111" s="25" t="str">
        <f>IF(ISBLANK(LitRev!CS111),".",LitRev!CS111)</f>
        <v>.</v>
      </c>
      <c r="CT111" s="25" t="str">
        <f>IF(ISBLANK(LitRev!CT111),".",LitRev!CT111)</f>
        <v>.</v>
      </c>
      <c r="CU111" s="25" t="str">
        <f>IF(ISBLANK(LitRev!CU111),".",LitRev!CU111)</f>
        <v>.</v>
      </c>
      <c r="CV111" s="25" t="str">
        <f>IF(ISBLANK(LitRev!CV111),".",LitRev!CV111)</f>
        <v>.</v>
      </c>
      <c r="CW111" s="25" t="str">
        <f>IF(ISBLANK(LitRev!CW111),".",LitRev!CW111)</f>
        <v>.</v>
      </c>
      <c r="CX111" s="25" t="str">
        <f>IF(ISBLANK(LitRev!CX111),".",LitRev!CX111)</f>
        <v>.</v>
      </c>
      <c r="CY111" s="25" t="str">
        <f>IF(ISBLANK(LitRev!CY111),".",LitRev!CY111)</f>
        <v>.</v>
      </c>
      <c r="CZ111" s="25" t="str">
        <f>IF(ISBLANK(LitRev!CZ111),".",LitRev!CZ111)</f>
        <v>.</v>
      </c>
      <c r="DA111" s="25" t="str">
        <f>IF(ISBLANK(LitRev!DA111),".",LitRev!DA111)</f>
        <v>.</v>
      </c>
      <c r="DB111" s="25" t="str">
        <f>IF(ISBLANK(LitRev!DB111),".",LitRev!DB111)</f>
        <v>.</v>
      </c>
      <c r="DC111" s="25" t="str">
        <f>IF(ISBLANK(LitRev!DC111),".",LitRev!DC111)</f>
        <v>.</v>
      </c>
      <c r="DD111" s="25" t="str">
        <f>IF(ISBLANK(LitRev!DD111),".",LitRev!DD111)</f>
        <v>.</v>
      </c>
      <c r="DE111" s="25" t="str">
        <f>IF(ISBLANK(LitRev!DE111),".",LitRev!DE111)</f>
        <v>.</v>
      </c>
      <c r="DF111" s="25" t="str">
        <f>IF(ISBLANK(LitRev!DF111),".",LitRev!DF111)</f>
        <v>.</v>
      </c>
      <c r="DG111" s="25" t="str">
        <f>IF(ISBLANK(LitRev!DG111),".",LitRev!DG111)</f>
        <v>.</v>
      </c>
      <c r="DH111" s="25" t="str">
        <f>IF(ISBLANK(LitRev!DH111),".",LitRev!DH111)</f>
        <v>.</v>
      </c>
      <c r="DI111" s="25" t="str">
        <f>IF(ISBLANK(LitRev!DI111),".",LitRev!DI111)</f>
        <v>.</v>
      </c>
      <c r="DJ111" s="25" t="str">
        <f>IF(ISBLANK(LitRev!DJ111),".",LitRev!DJ111)</f>
        <v>.</v>
      </c>
      <c r="DK111" s="25" t="str">
        <f>IF(ISBLANK(LitRev!DK111),".",LitRev!DK111)</f>
        <v>.</v>
      </c>
      <c r="DL111" s="25" t="str">
        <f>IF(ISBLANK(LitRev!DL111),".",LitRev!DL111)</f>
        <v>.</v>
      </c>
      <c r="DM111" s="25" t="str">
        <f>IF(ISBLANK(LitRev!DM111),".",LitRev!DM111)</f>
        <v>.</v>
      </c>
      <c r="DN111" s="25" t="str">
        <f>IF(ISBLANK(LitRev!DN111),".",LitRev!DN111)</f>
        <v>.</v>
      </c>
      <c r="DO111" s="25" t="str">
        <f>IF(ISBLANK(LitRev!DO111),".",LitRev!DO111)</f>
        <v>.</v>
      </c>
      <c r="DP111" s="25" t="str">
        <f>IF(ISBLANK(LitRev!DP111),".",LitRev!DP111)</f>
        <v>.</v>
      </c>
      <c r="DQ111" s="25" t="str">
        <f>IF(ISBLANK(LitRev!DQ111),".",LitRev!DQ111)</f>
        <v>.</v>
      </c>
      <c r="DR111" s="25" t="str">
        <f>IF(ISBLANK(LitRev!DR111),".",LitRev!DR111)</f>
        <v>.</v>
      </c>
      <c r="DS111" s="25" t="str">
        <f>IF(ISBLANK(LitRev!DS111),".",LitRev!DS111)</f>
        <v>.</v>
      </c>
      <c r="DT111" s="25" t="str">
        <f>IF(ISBLANK(LitRev!DT111),".",LitRev!DT111)</f>
        <v>.</v>
      </c>
      <c r="DU111" s="25" t="str">
        <f>IF(ISBLANK(LitRev!DU111),".",LitRev!DU111)</f>
        <v>.</v>
      </c>
      <c r="DV111" s="25" t="str">
        <f>IF(ISBLANK(LitRev!DV111),".",LitRev!DV111)</f>
        <v>.</v>
      </c>
      <c r="DW111" s="25" t="str">
        <f>IF(ISBLANK(LitRev!DW111),".",LitRev!DW111)</f>
        <v>.</v>
      </c>
      <c r="DX111" s="25" t="str">
        <f>IF(ISBLANK(LitRev!DX111),".",LitRev!DX111)</f>
        <v>.</v>
      </c>
      <c r="DY111" s="25" t="str">
        <f>IF(ISBLANK(LitRev!DY111),".",LitRev!DY111)</f>
        <v>.</v>
      </c>
      <c r="DZ111" s="25" t="str">
        <f>IF(ISBLANK(LitRev!DZ111),".",LitRev!DZ111)</f>
        <v>.</v>
      </c>
      <c r="EA111" s="25" t="str">
        <f>IF(ISBLANK(LitRev!EA111),".",LitRev!EA111)</f>
        <v>.</v>
      </c>
      <c r="EB111" s="25" t="str">
        <f>IF(ISBLANK(LitRev!EB111),".",LitRev!EB111)</f>
        <v>.</v>
      </c>
      <c r="EC111" s="25" t="str">
        <f>IF(ISBLANK(LitRev!EC111),".",LitRev!EC111)</f>
        <v>.</v>
      </c>
      <c r="ED111" s="25" t="str">
        <f>IF(ISBLANK(LitRev!ED111),".",LitRev!ED111)</f>
        <v>.</v>
      </c>
      <c r="EE111" s="25" t="str">
        <f>IF(ISBLANK(LitRev!EE111),".",LitRev!EE111)</f>
        <v>.</v>
      </c>
      <c r="EF111" s="25" t="str">
        <f>IF(ISBLANK(LitRev!EF111),".",LitRev!EF111)</f>
        <v>.</v>
      </c>
      <c r="EG111" s="25" t="str">
        <f>IF(ISBLANK(LitRev!EG111),".",LitRev!EG111)</f>
        <v>.</v>
      </c>
      <c r="EH111" s="25" t="str">
        <f>IF(ISBLANK(LitRev!EH111),".",LitRev!EH111)</f>
        <v>.</v>
      </c>
      <c r="EI111" s="25" t="str">
        <f>IF(ISBLANK(LitRev!EI111),".",LitRev!EI111)</f>
        <v>.</v>
      </c>
      <c r="EJ111" s="25" t="str">
        <f>IF(ISBLANK(LitRev!EJ111),".",LitRev!EJ111)</f>
        <v>.</v>
      </c>
      <c r="EK111" s="25" t="str">
        <f>IF(ISBLANK(LitRev!EK111),".",LitRev!EK111)</f>
        <v>.</v>
      </c>
      <c r="EL111" s="25" t="str">
        <f>IF(ISBLANK(LitRev!EL111),".",LitRev!EL111)</f>
        <v>.</v>
      </c>
      <c r="EM111" s="25" t="str">
        <f>IF(ISBLANK(LitRev!EM111),".",LitRev!EM111)</f>
        <v>.</v>
      </c>
      <c r="EN111" s="25" t="str">
        <f>IF(ISBLANK(LitRev!EN111),".",LitRev!EN111)</f>
        <v>.</v>
      </c>
      <c r="EO111" s="25" t="str">
        <f>IF(ISBLANK(LitRev!EO111),".",LitRev!EO111)</f>
        <v>.</v>
      </c>
      <c r="EP111" s="25" t="str">
        <f>IF(ISBLANK(LitRev!EP111),".",LitRev!EP111)</f>
        <v>.</v>
      </c>
      <c r="EQ111" s="25" t="str">
        <f>IF(ISBLANK(LitRev!EQ111),".",LitRev!EQ111)</f>
        <v>.</v>
      </c>
      <c r="ER111" s="25" t="str">
        <f>IF(ISBLANK(LitRev!ER111),".",LitRev!ER111)</f>
        <v>.</v>
      </c>
      <c r="ES111" s="25" t="str">
        <f>IF(ISBLANK(LitRev!ES111),".",LitRev!ES111)</f>
        <v>.</v>
      </c>
      <c r="ET111" s="25" t="str">
        <f>IF(ISBLANK(LitRev!ET111),".",LitRev!ET111)</f>
        <v>.</v>
      </c>
      <c r="EU111" s="25" t="str">
        <f>IF(ISBLANK(LitRev!EU111),".",LitRev!EU111)</f>
        <v>.</v>
      </c>
      <c r="EV111" s="25" t="str">
        <f>IF(ISBLANK(LitRev!EV111),".",LitRev!EV111)</f>
        <v>.</v>
      </c>
      <c r="EW111" s="25" t="str">
        <f>IF(ISBLANK(LitRev!EW111),".",LitRev!EW111)</f>
        <v>.</v>
      </c>
      <c r="EX111" s="25" t="str">
        <f>IF(ISBLANK(LitRev!EX111),".",LitRev!EX111)</f>
        <v>.</v>
      </c>
      <c r="EY111" s="25" t="str">
        <f>IF(ISBLANK(LitRev!EY111),".",LitRev!EY111)</f>
        <v>.</v>
      </c>
      <c r="EZ111" s="25" t="str">
        <f>IF(ISBLANK(LitRev!EZ111),".",LitRev!EZ111)</f>
        <v>.</v>
      </c>
      <c r="FA111" s="25" t="str">
        <f>IF(ISBLANK(LitRev!FA111),".",LitRev!FA111)</f>
        <v>.</v>
      </c>
      <c r="FB111" s="25" t="str">
        <f>IF(ISBLANK(LitRev!FB111),".",LitRev!FB111)</f>
        <v>.</v>
      </c>
      <c r="FC111" s="25" t="str">
        <f>IF(ISBLANK(LitRev!FC111),".",LitRev!FC111)</f>
        <v>.</v>
      </c>
      <c r="FD111" s="25" t="str">
        <f>IF(ISBLANK(LitRev!FD111),".",LitRev!FD111)</f>
        <v>.</v>
      </c>
      <c r="FE111" s="25" t="str">
        <f>IF(ISBLANK(LitRev!FE111),".",LitRev!FE111)</f>
        <v>.</v>
      </c>
      <c r="FF111" s="25" t="str">
        <f>IF(ISBLANK(LitRev!FF111),".",LitRev!FF111)</f>
        <v>.</v>
      </c>
      <c r="FG111" s="25" t="str">
        <f>IF(ISBLANK(LitRev!FG111),".",LitRev!FG111)</f>
        <v>.</v>
      </c>
      <c r="FH111" s="25" t="str">
        <f>IF(ISBLANK(LitRev!FH111),".",LitRev!FH111)</f>
        <v>.</v>
      </c>
      <c r="FI111" s="25" t="str">
        <f>IF(ISBLANK(LitRev!FI111),".",LitRev!FI111)</f>
        <v>.</v>
      </c>
      <c r="FJ111" s="25" t="str">
        <f>IF(ISBLANK(LitRev!FJ111),".",LitRev!FJ111)</f>
        <v>.</v>
      </c>
      <c r="FK111" s="25" t="str">
        <f>IF(ISBLANK(LitRev!FK111),".",LitRev!FK111)</f>
        <v>.</v>
      </c>
      <c r="FL111" s="25" t="str">
        <f>IF(ISBLANK(LitRev!FL111),".",LitRev!FL111)</f>
        <v>.</v>
      </c>
      <c r="FM111" s="25" t="str">
        <f>IF(ISBLANK(LitRev!FM111),".",LitRev!FM111)</f>
        <v>.</v>
      </c>
      <c r="FN111" s="25" t="str">
        <f>IF(ISBLANK(LitRev!FN111),".",LitRev!FN111)</f>
        <v>.</v>
      </c>
      <c r="FO111" s="25" t="str">
        <f>IF(ISBLANK(LitRev!FO111),".",LitRev!FO111)</f>
        <v>.</v>
      </c>
      <c r="FP111" s="25" t="str">
        <f>IF(ISBLANK(LitRev!FP111),".",LitRev!FP111)</f>
        <v>.</v>
      </c>
      <c r="FQ111" s="25" t="str">
        <f>IF(ISBLANK(LitRev!FQ111),".",LitRev!FQ111)</f>
        <v>.</v>
      </c>
      <c r="FR111" s="25" t="str">
        <f>IF(ISBLANK(LitRev!FR111),".",LitRev!FR111)</f>
        <v>.</v>
      </c>
      <c r="FS111" s="25" t="str">
        <f>IF(ISBLANK(LitRev!FS111),".",LitRev!FS111)</f>
        <v>.</v>
      </c>
      <c r="FT111" s="25" t="str">
        <f>IF(ISBLANK(LitRev!FT111),".",LitRev!FT111)</f>
        <v>.</v>
      </c>
      <c r="FU111" s="25" t="str">
        <f>IF(ISBLANK(LitRev!FU111),".",LitRev!FU111)</f>
        <v>.</v>
      </c>
      <c r="FV111" s="25" t="str">
        <f>IF(ISBLANK(LitRev!FV111),".",LitRev!FV111)</f>
        <v>.</v>
      </c>
      <c r="FW111" s="25" t="str">
        <f>IF(ISBLANK(LitRev!FW111),".",LitRev!FW111)</f>
        <v>.</v>
      </c>
      <c r="FX111" s="25" t="str">
        <f>IF(ISBLANK(LitRev!FX111),".",LitRev!FX111)</f>
        <v>.</v>
      </c>
      <c r="FY111" s="25" t="str">
        <f>IF(ISBLANK(LitRev!FY111),".",LitRev!FY111)</f>
        <v>.</v>
      </c>
      <c r="FZ111" s="25" t="str">
        <f>IF(ISBLANK(LitRev!FZ111),".",LitRev!FZ111)</f>
        <v>.</v>
      </c>
      <c r="GA111" s="25" t="str">
        <f>IF(ISBLANK(LitRev!GA111),".",LitRev!GA111)</f>
        <v>.</v>
      </c>
      <c r="GB111" s="25" t="str">
        <f>IF(ISBLANK(LitRev!GB111),".",LitRev!GB111)</f>
        <v>.</v>
      </c>
      <c r="GC111" s="25" t="str">
        <f>IF(ISBLANK(LitRev!GC111),".",LitRev!GC111)</f>
        <v>.</v>
      </c>
      <c r="GD111" s="25" t="str">
        <f>IF(ISBLANK(LitRev!GD111),".",LitRev!GD111)</f>
        <v>.</v>
      </c>
      <c r="GE111" s="25" t="str">
        <f>IF(ISBLANK(LitRev!GE111),".",LitRev!GE111)</f>
        <v>.</v>
      </c>
      <c r="GF111" s="25" t="str">
        <f>IF(ISBLANK(LitRev!GF111),".",LitRev!GF111)</f>
        <v>.</v>
      </c>
      <c r="GG111" s="25" t="str">
        <f>IF(ISBLANK(LitRev!GG111),".",LitRev!GG111)</f>
        <v>.</v>
      </c>
      <c r="GH111" s="25" t="str">
        <f>IF(ISBLANK(LitRev!GH111),".",LitRev!GH111)</f>
        <v>.</v>
      </c>
      <c r="GI111" s="25" t="str">
        <f>IF(ISBLANK(LitRev!GI111),".",LitRev!GI111)</f>
        <v>.</v>
      </c>
      <c r="GJ111" s="25" t="str">
        <f>IF(ISBLANK(LitRev!GJ111),".",LitRev!GJ111)</f>
        <v>.</v>
      </c>
      <c r="GK111" s="25" t="str">
        <f>IF(ISBLANK(LitRev!GK111),".",LitRev!GK111)</f>
        <v>.</v>
      </c>
      <c r="GL111" s="25" t="str">
        <f>IF(ISBLANK(LitRev!GL111),".",LitRev!GL111)</f>
        <v>.</v>
      </c>
      <c r="GM111" s="25" t="str">
        <f>IF(ISBLANK(LitRev!GM111),".",LitRev!GM111)</f>
        <v>.</v>
      </c>
      <c r="GN111" s="25" t="str">
        <f>IF(ISBLANK(LitRev!GN111),".",LitRev!GN111)</f>
        <v>.</v>
      </c>
      <c r="GO111" s="25" t="str">
        <f>IF(ISBLANK(LitRev!GO111),".",LitRev!GO111)</f>
        <v>.</v>
      </c>
      <c r="GP111" s="25" t="str">
        <f>IF(ISBLANK(LitRev!GP111),".",LitRev!GP111)</f>
        <v>.</v>
      </c>
      <c r="GQ111" s="25" t="str">
        <f>IF(ISBLANK(LitRev!GQ111),".",LitRev!GQ111)</f>
        <v>.</v>
      </c>
      <c r="GR111" s="25" t="str">
        <f>IF(ISBLANK(LitRev!GR111),".",LitRev!GR111)</f>
        <v>.</v>
      </c>
      <c r="GS111" s="25" t="str">
        <f>IF(ISBLANK(LitRev!GS111),".",LitRev!GS111)</f>
        <v>.</v>
      </c>
      <c r="GT111" s="25" t="str">
        <f>IF(ISBLANK(LitRev!GT111),".",LitRev!GT111)</f>
        <v>.</v>
      </c>
      <c r="GU111" s="25" t="str">
        <f>IF(ISBLANK(LitRev!GU111),".",LitRev!GU111)</f>
        <v>.</v>
      </c>
      <c r="GV111" s="25" t="str">
        <f>IF(ISBLANK(LitRev!GV111),".",LitRev!GV111)</f>
        <v>.</v>
      </c>
      <c r="GW111" s="25" t="str">
        <f>IF(ISBLANK(LitRev!GW111),".",LitRev!GW111)</f>
        <v>.</v>
      </c>
      <c r="GX111" s="25" t="str">
        <f>IF(ISBLANK(LitRev!GX111),".",LitRev!GX111)</f>
        <v>.</v>
      </c>
      <c r="GY111" s="25" t="str">
        <f>IF(ISBLANK(LitRev!GY111),".",LitRev!GY111)</f>
        <v>.</v>
      </c>
      <c r="GZ111" s="25" t="str">
        <f>IF(ISBLANK(LitRev!GZ111),".",LitRev!GZ111)</f>
        <v>.</v>
      </c>
      <c r="HA111" s="25" t="str">
        <f>IF(ISBLANK(LitRev!HA111),".",LitRev!HA111)</f>
        <v>.</v>
      </c>
      <c r="HB111" s="25" t="str">
        <f>IF(ISBLANK(LitRev!HB111),".",LitRev!HB111)</f>
        <v>.</v>
      </c>
      <c r="HC111" s="25" t="str">
        <f>IF(ISBLANK(LitRev!HC111),".",LitRev!HC111)</f>
        <v>.</v>
      </c>
      <c r="HD111" s="25" t="str">
        <f>IF(ISBLANK(LitRev!HD111),".",LitRev!HD111)</f>
        <v>.</v>
      </c>
      <c r="HE111" s="25" t="str">
        <f>IF(ISBLANK(LitRev!HE111),".",LitRev!HE111)</f>
        <v>.</v>
      </c>
      <c r="HF111" s="25" t="str">
        <f>IF(ISBLANK(LitRev!HF111),".",LitRev!HF111)</f>
        <v>.</v>
      </c>
      <c r="HG111" s="25" t="str">
        <f>IF(ISBLANK(LitRev!HG111),".",LitRev!HG111)</f>
        <v>.</v>
      </c>
      <c r="HH111" s="25" t="str">
        <f>IF(ISBLANK(LitRev!HH111),".",LitRev!HH111)</f>
        <v>.</v>
      </c>
      <c r="HI111" s="25" t="str">
        <f>IF(ISBLANK(LitRev!HI111),".",LitRev!HI111)</f>
        <v>.</v>
      </c>
      <c r="HJ111" s="25" t="str">
        <f>IF(ISBLANK(LitRev!HJ111),".",LitRev!HJ111)</f>
        <v>.</v>
      </c>
      <c r="HK111" s="25" t="str">
        <f>IF(ISBLANK(LitRev!HK111),".",LitRev!HK111)</f>
        <v>.</v>
      </c>
      <c r="HL111" s="25" t="str">
        <f>IF(ISBLANK(LitRev!HL111),".",LitRev!HL111)</f>
        <v>.</v>
      </c>
      <c r="HM111" s="25" t="str">
        <f>IF(ISBLANK(LitRev!HM111),".",LitRev!HM111)</f>
        <v>.</v>
      </c>
      <c r="HN111" s="25" t="str">
        <f>IF(ISBLANK(LitRev!HN111),".",LitRev!HN111)</f>
        <v>.</v>
      </c>
      <c r="HO111" s="25" t="str">
        <f>IF(ISBLANK(LitRev!HO111),".",LitRev!HO111)</f>
        <v>.</v>
      </c>
      <c r="HP111" s="25" t="str">
        <f>IF(ISBLANK(LitRev!HP111),".",LitRev!HP111)</f>
        <v>.</v>
      </c>
      <c r="HQ111" s="25" t="str">
        <f>IF(ISBLANK(LitRev!HQ111),".",LitRev!HQ111)</f>
        <v>.</v>
      </c>
      <c r="HR111" s="25" t="str">
        <f>IF(ISBLANK(LitRev!HR111),".",LitRev!HR111)</f>
        <v>.</v>
      </c>
      <c r="HS111" s="25" t="str">
        <f>IF(ISBLANK(LitRev!HS111),".",LitRev!HS111)</f>
        <v>.</v>
      </c>
      <c r="HT111" s="25" t="str">
        <f>IF(ISBLANK(LitRev!HT111),".",LitRev!HT111)</f>
        <v>.</v>
      </c>
      <c r="HU111" s="25" t="str">
        <f>IF(ISBLANK(LitRev!HU111),".",LitRev!HU111)</f>
        <v>.</v>
      </c>
      <c r="HV111" s="25" t="str">
        <f>IF(ISBLANK(LitRev!HV111),".",LitRev!HV111)</f>
        <v>.</v>
      </c>
      <c r="HW111" s="25" t="str">
        <f>IF(ISBLANK(LitRev!HW111),".",LitRev!HW111)</f>
        <v>.</v>
      </c>
      <c r="HX111" s="25" t="str">
        <f>IF(ISBLANK(LitRev!HX111),".",LitRev!HX111)</f>
        <v>.</v>
      </c>
      <c r="HY111" s="25" t="str">
        <f>IF(ISBLANK(LitRev!HY111),".",LitRev!HY111)</f>
        <v>.</v>
      </c>
      <c r="HZ111" s="25" t="str">
        <f>IF(ISBLANK(LitRev!HZ111),".",LitRev!HZ111)</f>
        <v>.</v>
      </c>
      <c r="IA111" s="25" t="str">
        <f>IF(ISBLANK(LitRev!IA111),".",LitRev!IA111)</f>
        <v>.</v>
      </c>
      <c r="IB111" s="25" t="str">
        <f>IF(ISBLANK(LitRev!IB111),".",LitRev!IB111)</f>
        <v>.</v>
      </c>
      <c r="IC111" s="25" t="str">
        <f>IF(ISBLANK(LitRev!IC111),".",LitRev!IC111)</f>
        <v>.</v>
      </c>
      <c r="ID111" s="25" t="str">
        <f>IF(ISBLANK(LitRev!ID111),".",LitRev!ID111)</f>
        <v>.</v>
      </c>
      <c r="IE111" s="25" t="str">
        <f>IF(ISBLANK(LitRev!IE111),".",LitRev!IE111)</f>
        <v>.</v>
      </c>
      <c r="IF111" s="25" t="str">
        <f>IF(ISBLANK(LitRev!IF111),".",LitRev!IF111)</f>
        <v>.</v>
      </c>
      <c r="IG111" s="25" t="str">
        <f>IF(ISBLANK(LitRev!IG111),".",LitRev!IG111)</f>
        <v>.</v>
      </c>
      <c r="IH111" s="25" t="str">
        <f>IF(ISBLANK(LitRev!IH111),".",LitRev!IH111)</f>
        <v>.</v>
      </c>
      <c r="II111" s="25" t="str">
        <f>IF(ISBLANK(LitRev!II111),".",LitRev!II111)</f>
        <v>.</v>
      </c>
      <c r="IJ111" s="25" t="str">
        <f>IF(ISBLANK(LitRev!IJ111),".",LitRev!IJ111)</f>
        <v>.</v>
      </c>
      <c r="IK111" s="25" t="str">
        <f>IF(ISBLANK(LitRev!IK111),".",LitRev!IK111)</f>
        <v>.</v>
      </c>
      <c r="IL111" s="25" t="str">
        <f>IF(ISBLANK(LitRev!IL111),".",LitRev!IL111)</f>
        <v>.</v>
      </c>
      <c r="IM111" s="25" t="str">
        <f>IF(ISBLANK(LitRev!IM111),".",LitRev!IM111)</f>
        <v>.</v>
      </c>
      <c r="IN111" s="25" t="str">
        <f>IF(ISBLANK(LitRev!IN111),".",LitRev!IN111)</f>
        <v>.</v>
      </c>
      <c r="IO111" s="25" t="str">
        <f>IF(ISBLANK(LitRev!IO111),".",LitRev!IO111)</f>
        <v>.</v>
      </c>
      <c r="IP111" s="25" t="str">
        <f>IF(ISBLANK(LitRev!IP111),".",LitRev!IP111)</f>
        <v>.</v>
      </c>
      <c r="IQ111" s="25" t="str">
        <f>IF(ISBLANK(LitRev!IQ111),".",LitRev!IQ111)</f>
        <v>.</v>
      </c>
      <c r="IR111" s="25" t="str">
        <f>IF(ISBLANK(LitRev!IR111),".",LitRev!IR111)</f>
        <v>.</v>
      </c>
      <c r="IS111" s="25" t="str">
        <f>IF(ISBLANK(LitRev!IS111),".",LitRev!IS111)</f>
        <v>.</v>
      </c>
      <c r="IT111" s="25" t="str">
        <f>IF(ISBLANK(LitRev!IT111),".",LitRev!IT111)</f>
        <v>.</v>
      </c>
      <c r="IU111" s="25" t="str">
        <f>IF(ISBLANK(LitRev!IU111),".",LitRev!IU111)</f>
        <v>.</v>
      </c>
      <c r="IV111" s="25" t="str">
        <f>IF(ISBLANK(LitRev!IV111),".",LitRev!IV111)</f>
        <v>.</v>
      </c>
      <c r="IW111" s="25" t="str">
        <f>IF(ISBLANK(LitRev!IW111),".",LitRev!IW111)</f>
        <v>.</v>
      </c>
      <c r="IX111" s="25" t="str">
        <f>IF(ISBLANK(LitRev!IX111),".",LitRev!IX111)</f>
        <v>.</v>
      </c>
      <c r="IY111" s="25" t="str">
        <f>IF(ISBLANK(LitRev!IY111),".",LitRev!IY111)</f>
        <v>.</v>
      </c>
      <c r="IZ111" s="25" t="str">
        <f>IF(ISBLANK(LitRev!IZ111),".",LitRev!IZ111)</f>
        <v>.</v>
      </c>
      <c r="JA111" s="25" t="str">
        <f>IF(ISBLANK(LitRev!JA111),".",LitRev!JA111)</f>
        <v>.</v>
      </c>
      <c r="JB111" s="25" t="str">
        <f>IF(ISBLANK(LitRev!JB111),".",LitRev!JB111)</f>
        <v>.</v>
      </c>
      <c r="JC111" s="25" t="str">
        <f>IF(ISBLANK(LitRev!JC111),".",LitRev!JC111)</f>
        <v>.</v>
      </c>
      <c r="JD111" s="25" t="str">
        <f>IF(ISBLANK(LitRev!JD111),".",LitRev!JD111)</f>
        <v>.</v>
      </c>
      <c r="JE111" s="25" t="str">
        <f>IF(ISBLANK(LitRev!JE111),".",LitRev!JE111)</f>
        <v>.</v>
      </c>
      <c r="JF111" s="25" t="str">
        <f>IF(ISBLANK(LitRev!JF111),".",LitRev!JF111)</f>
        <v>.</v>
      </c>
      <c r="JG111" s="25" t="str">
        <f>IF(ISBLANK(LitRev!JG111),".",LitRev!JG111)</f>
        <v>.</v>
      </c>
      <c r="JH111" s="25" t="str">
        <f>IF(ISBLANK(LitRev!JH111),".",LitRev!JH111)</f>
        <v>.</v>
      </c>
      <c r="JI111" s="25" t="str">
        <f>IF(ISBLANK(LitRev!JI111),".",LitRev!JI111)</f>
        <v>.</v>
      </c>
      <c r="JJ111" s="25" t="str">
        <f>IF(ISBLANK(LitRev!JJ111),".",LitRev!JJ111)</f>
        <v>.</v>
      </c>
      <c r="JK111" s="25" t="str">
        <f>IF(ISBLANK(LitRev!JK111),".",LitRev!JK111)</f>
        <v>.</v>
      </c>
      <c r="JL111" s="25" t="str">
        <f>IF(ISBLANK(LitRev!JL111),".",LitRev!JL111)</f>
        <v>.</v>
      </c>
      <c r="JM111" s="25" t="str">
        <f>IF(ISBLANK(LitRev!JM111),".",LitRev!JM111)</f>
        <v>.</v>
      </c>
      <c r="JN111" s="25" t="str">
        <f>IF(ISBLANK(LitRev!JN111),".",LitRev!JN111)</f>
        <v>.</v>
      </c>
      <c r="JO111" s="25" t="str">
        <f>IF(ISBLANK(LitRev!JO111),".",LitRev!JO111)</f>
        <v>.</v>
      </c>
      <c r="JP111" s="25" t="str">
        <f>IF(ISBLANK(LitRev!JP111),".",LitRev!JP111)</f>
        <v>.</v>
      </c>
      <c r="JQ111" s="25" t="str">
        <f>IF(ISBLANK(LitRev!JQ111),".",LitRev!JQ111)</f>
        <v>.</v>
      </c>
      <c r="JR111" s="25" t="str">
        <f>IF(ISBLANK(LitRev!JR111),".",LitRev!JR111)</f>
        <v>.</v>
      </c>
      <c r="JS111" s="25" t="str">
        <f>IF(ISBLANK(LitRev!JS111),".",LitRev!JS111)</f>
        <v>.</v>
      </c>
      <c r="JT111" s="25" t="str">
        <f>IF(ISBLANK(LitRev!JT111),".",LitRev!JT111)</f>
        <v>.</v>
      </c>
      <c r="JU111" s="25" t="str">
        <f>IF(ISBLANK(LitRev!JU111),".",LitRev!JU111)</f>
        <v>.</v>
      </c>
      <c r="JV111" s="25" t="str">
        <f>IF(ISBLANK(LitRev!JV111),".",LitRev!JV111)</f>
        <v>.</v>
      </c>
      <c r="JW111" s="25" t="str">
        <f>IF(ISBLANK(LitRev!JW111),".",LitRev!JW111)</f>
        <v>.</v>
      </c>
      <c r="JX111" s="25" t="str">
        <f>IF(ISBLANK(LitRev!JX111),".",LitRev!JX111)</f>
        <v>.</v>
      </c>
      <c r="JY111" s="25" t="str">
        <f>IF(ISBLANK(LitRev!JY111),".",LitRev!JY111)</f>
        <v>.</v>
      </c>
      <c r="JZ111" s="25" t="str">
        <f>IF(ISBLANK(LitRev!JZ111),".",LitRev!JZ111)</f>
        <v>.</v>
      </c>
      <c r="KA111" s="25" t="str">
        <f>IF(ISBLANK(LitRev!KA111),".",LitRev!KA111)</f>
        <v>.</v>
      </c>
      <c r="KB111" s="25" t="str">
        <f>IF(ISBLANK(LitRev!KB111),".",LitRev!KB111)</f>
        <v>.</v>
      </c>
      <c r="KC111" s="25" t="str">
        <f>IF(ISBLANK(LitRev!KC111),".",LitRev!KC111)</f>
        <v>.</v>
      </c>
      <c r="KD111" s="25" t="str">
        <f>IF(ISBLANK(LitRev!KD111),".",LitRev!KD111)</f>
        <v>.</v>
      </c>
      <c r="KE111" s="25" t="str">
        <f>IF(ISBLANK(LitRev!KE111),".",LitRev!KE111)</f>
        <v>.</v>
      </c>
      <c r="KF111" s="25" t="str">
        <f>IF(ISBLANK(LitRev!KF111),".",LitRev!KF111)</f>
        <v>.</v>
      </c>
      <c r="KG111" s="25" t="str">
        <f>IF(ISBLANK(LitRev!KG111),".",LitRev!KG111)</f>
        <v>.</v>
      </c>
      <c r="KH111" s="25" t="str">
        <f>IF(ISBLANK(LitRev!KH111),".",LitRev!KH111)</f>
        <v>.</v>
      </c>
      <c r="KI111" s="25" t="str">
        <f>IF(ISBLANK(LitRev!KI111),".",LitRev!KI111)</f>
        <v>.</v>
      </c>
      <c r="KJ111" s="25" t="str">
        <f>IF(ISBLANK(LitRev!KJ111),".",LitRev!KJ111)</f>
        <v>.</v>
      </c>
      <c r="KK111" s="25" t="str">
        <f>IF(ISBLANK(LitRev!KK111),".",LitRev!KK111)</f>
        <v>.</v>
      </c>
      <c r="KL111" s="25" t="str">
        <f>IF(ISBLANK(LitRev!KL111),".",LitRev!KL111)</f>
        <v>.</v>
      </c>
      <c r="KM111" s="25" t="str">
        <f>IF(ISBLANK(LitRev!KM111),".",LitRev!KM111)</f>
        <v>.</v>
      </c>
      <c r="KN111" s="25" t="str">
        <f>IF(ISBLANK(LitRev!KN111),".",LitRev!KN111)</f>
        <v>.</v>
      </c>
      <c r="KO111" s="25" t="str">
        <f>IF(ISBLANK(LitRev!KO111),".",LitRev!KO111)</f>
        <v>.</v>
      </c>
      <c r="KP111" s="25" t="str">
        <f>IF(ISBLANK(LitRev!KP111),".",LitRev!KP111)</f>
        <v>.</v>
      </c>
      <c r="KQ111" s="25" t="str">
        <f>IF(ISBLANK(LitRev!KQ111),".",LitRev!KQ111)</f>
        <v>.</v>
      </c>
      <c r="KR111" s="25" t="str">
        <f>IF(ISBLANK(LitRev!KR111),".",LitRev!KR111)</f>
        <v>.</v>
      </c>
      <c r="KS111" s="25" t="str">
        <f>IF(ISBLANK(LitRev!KS111),".",LitRev!KS111)</f>
        <v>.</v>
      </c>
      <c r="KT111" s="25" t="str">
        <f>IF(ISBLANK(LitRev!KT111),".",LitRev!KT111)</f>
        <v>.</v>
      </c>
      <c r="KU111" s="25" t="str">
        <f>IF(ISBLANK(LitRev!KU111),".",LitRev!KU111)</f>
        <v>.</v>
      </c>
      <c r="KV111" s="25" t="str">
        <f>IF(ISBLANK(LitRev!KV111),".",LitRev!KV111)</f>
        <v>.</v>
      </c>
      <c r="KW111" s="25" t="str">
        <f>IF(ISBLANK(LitRev!KW111),".",LitRev!KW111)</f>
        <v>.</v>
      </c>
      <c r="KX111" s="25" t="str">
        <f>IF(ISBLANK(LitRev!KX111),".",LitRev!KX111)</f>
        <v>.</v>
      </c>
      <c r="KY111" s="25" t="str">
        <f>IF(ISBLANK(LitRev!KY111),".",LitRev!KY111)</f>
        <v>.</v>
      </c>
      <c r="KZ111" s="25" t="str">
        <f>IF(ISBLANK(LitRev!KZ111),".",LitRev!KZ111)</f>
        <v>.</v>
      </c>
      <c r="LA111" s="25" t="str">
        <f>IF(ISBLANK(LitRev!LA111),".",LitRev!LA111)</f>
        <v>.</v>
      </c>
      <c r="LB111" s="25" t="str">
        <f>IF(ISBLANK(LitRev!LB111),".",LitRev!LB111)</f>
        <v>.</v>
      </c>
      <c r="LC111" s="25" t="str">
        <f>IF(ISBLANK(LitRev!LC111),".",LitRev!LC111)</f>
        <v>.</v>
      </c>
      <c r="LD111" s="25" t="str">
        <f>IF(ISBLANK(LitRev!LD111),".",LitRev!LD111)</f>
        <v>.</v>
      </c>
      <c r="LE111" s="25" t="str">
        <f>IF(ISBLANK(LitRev!LE111),".",LitRev!LE111)</f>
        <v>.</v>
      </c>
      <c r="LF111" s="25" t="str">
        <f>IF(ISBLANK(LitRev!LF111),".",LitRev!LF111)</f>
        <v>.</v>
      </c>
      <c r="LG111" s="25" t="str">
        <f>IF(ISBLANK(LitRev!LG111),".",LitRev!LG111)</f>
        <v>.</v>
      </c>
      <c r="LH111" s="25" t="str">
        <f>IF(ISBLANK(LitRev!LH111),".",LitRev!LH111)</f>
        <v>.</v>
      </c>
      <c r="LI111" s="25" t="str">
        <f>IF(ISBLANK(LitRev!LI111),".",LitRev!LI111)</f>
        <v>.</v>
      </c>
      <c r="LJ111" s="25" t="str">
        <f>IF(ISBLANK(LitRev!LJ111),".",LitRev!LJ111)</f>
        <v>.</v>
      </c>
      <c r="LK111" s="25" t="str">
        <f>IF(ISBLANK(LitRev!LK111),".",LitRev!LK111)</f>
        <v>.</v>
      </c>
      <c r="LL111" s="25" t="str">
        <f>IF(ISBLANK(LitRev!LL111),".",LitRev!LL111)</f>
        <v>.</v>
      </c>
      <c r="LM111" s="25" t="str">
        <f>IF(ISBLANK(LitRev!LM111),".",LitRev!LM111)</f>
        <v>.</v>
      </c>
      <c r="LN111" s="25" t="str">
        <f>IF(ISBLANK(LitRev!LN111),".",LitRev!LN111)</f>
        <v>.</v>
      </c>
      <c r="LO111" s="25" t="str">
        <f>IF(ISBLANK(LitRev!LO111),".",LitRev!LO111)</f>
        <v>.</v>
      </c>
      <c r="LP111" s="25" t="str">
        <f>IF(ISBLANK(LitRev!LP111),".",LitRev!LP111)</f>
        <v>.</v>
      </c>
      <c r="LQ111" s="25" t="str">
        <f>IF(ISBLANK(LitRev!LQ111),".",LitRev!LQ111)</f>
        <v>.</v>
      </c>
      <c r="LR111" s="25" t="str">
        <f>IF(ISBLANK(LitRev!LR111),".",LitRev!LR111)</f>
        <v>.</v>
      </c>
      <c r="LS111" s="25" t="str">
        <f>IF(ISBLANK(LitRev!LS111),".",LitRev!LS111)</f>
        <v>.</v>
      </c>
      <c r="LT111" s="25" t="str">
        <f>IF(ISBLANK(LitRev!LT111),".",LitRev!LT111)</f>
        <v>.</v>
      </c>
      <c r="LU111" s="25" t="str">
        <f>IF(ISBLANK(LitRev!LU111),".",LitRev!LU111)</f>
        <v>.</v>
      </c>
      <c r="LV111" s="25" t="str">
        <f>IF(ISBLANK(LitRev!LV111),".",LitRev!LV111)</f>
        <v>.</v>
      </c>
      <c r="LW111" s="25" t="str">
        <f>IF(ISBLANK(LitRev!LW111),".",LitRev!LW111)</f>
        <v>.</v>
      </c>
      <c r="LX111" s="25" t="str">
        <f>IF(ISBLANK(LitRev!LX111),".",LitRev!LX111)</f>
        <v>.</v>
      </c>
      <c r="LY111" s="25" t="str">
        <f>IF(ISBLANK(LitRev!LY111),".",LitRev!LY111)</f>
        <v>.</v>
      </c>
      <c r="LZ111" s="25" t="str">
        <f>IF(ISBLANK(LitRev!LZ111),".",LitRev!LZ111)</f>
        <v>.</v>
      </c>
      <c r="MA111" s="25" t="str">
        <f>IF(ISBLANK(LitRev!MA111),".",LitRev!MA111)</f>
        <v>.</v>
      </c>
      <c r="MB111" s="25" t="str">
        <f>IF(ISBLANK(LitRev!MB111),".",LitRev!MB111)</f>
        <v>.</v>
      </c>
      <c r="MC111" s="25" t="str">
        <f>IF(ISBLANK(LitRev!MC111),".",LitRev!MC111)</f>
        <v>.</v>
      </c>
      <c r="MD111" s="25" t="str">
        <f>IF(ISBLANK(LitRev!MD111),".",LitRev!MD111)</f>
        <v>.</v>
      </c>
      <c r="ME111" s="25" t="str">
        <f>IF(ISBLANK(LitRev!ME111),".",LitRev!ME111)</f>
        <v>.</v>
      </c>
      <c r="MF111" s="25" t="str">
        <f>IF(ISBLANK(LitRev!MF111),".",LitRev!MF111)</f>
        <v>.</v>
      </c>
      <c r="MG111" s="25" t="str">
        <f>IF(ISBLANK(LitRev!MG111),".",LitRev!MG111)</f>
        <v>.</v>
      </c>
      <c r="MH111" s="25" t="str">
        <f>IF(ISBLANK(LitRev!MH111),".",LitRev!MH111)</f>
        <v>.</v>
      </c>
      <c r="MI111" s="25" t="str">
        <f>IF(ISBLANK(LitRev!MI111),".",LitRev!MI111)</f>
        <v>.</v>
      </c>
      <c r="MJ111" s="25" t="str">
        <f>IF(ISBLANK(LitRev!MJ111),".",LitRev!MJ111)</f>
        <v>.</v>
      </c>
      <c r="MK111" s="25" t="str">
        <f>IF(ISBLANK(LitRev!MK111),".",LitRev!MK111)</f>
        <v>.</v>
      </c>
      <c r="ML111" s="25" t="str">
        <f>IF(ISBLANK(LitRev!ML111),".",LitRev!ML111)</f>
        <v>.</v>
      </c>
      <c r="MM111" s="25" t="str">
        <f>IF(ISBLANK(LitRev!MM111),".",LitRev!MM111)</f>
        <v>.</v>
      </c>
      <c r="MN111" s="25" t="str">
        <f>IF(ISBLANK(LitRev!MN111),".",LitRev!MN111)</f>
        <v>.</v>
      </c>
      <c r="MO111" s="25" t="str">
        <f>IF(ISBLANK(LitRev!MO111),".",LitRev!MO111)</f>
        <v>.</v>
      </c>
      <c r="MP111" s="25" t="str">
        <f>IF(ISBLANK(LitRev!MP111),".",LitRev!MP111)</f>
        <v>.</v>
      </c>
      <c r="MQ111" s="25" t="str">
        <f>IF(ISBLANK(LitRev!MQ111),".",LitRev!MQ111)</f>
        <v>.</v>
      </c>
      <c r="MR111" s="25" t="str">
        <f>IF(ISBLANK(LitRev!MR111),".",LitRev!MR111)</f>
        <v>.</v>
      </c>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5"/>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5"/>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5"/>
      <c r="RK111" s="25"/>
      <c r="RL111" s="25"/>
      <c r="RM111" s="25"/>
      <c r="RN111" s="25"/>
      <c r="RO111" s="25"/>
    </row>
    <row r="112" spans="1:483" x14ac:dyDescent="0.25">
      <c r="A112" s="62" t="s">
        <v>1111</v>
      </c>
      <c r="B112" t="s">
        <v>1954</v>
      </c>
      <c r="C112" s="25" t="str">
        <f>IF(ISBLANK(LitRev!C112),".",LitRev!C112)</f>
        <v>.</v>
      </c>
      <c r="D112" s="25" t="str">
        <f>IF(ISBLANK(LitRev!D112),".",LitRev!D112)</f>
        <v>.</v>
      </c>
      <c r="E112" s="25" t="str">
        <f>IF(ISBLANK(LitRev!E112),".",LitRev!E112)</f>
        <v>.</v>
      </c>
      <c r="F112" s="25" t="str">
        <f>IF(ISBLANK(LitRev!F112),".",LitRev!F112)</f>
        <v>.</v>
      </c>
      <c r="G112" s="25" t="str">
        <f>IF(ISBLANK(LitRev!G112),".",LitRev!G112)</f>
        <v>.</v>
      </c>
      <c r="H112" s="25" t="str">
        <f>IF(ISBLANK(LitRev!H112),".",LitRev!H112)</f>
        <v>.</v>
      </c>
      <c r="I112" s="25" t="str">
        <f>IF(ISBLANK(LitRev!I112),".",LitRev!I112)</f>
        <v>.</v>
      </c>
      <c r="J112" s="25" t="str">
        <f>IF(ISBLANK(LitRev!J112),".",LitRev!J112)</f>
        <v>.</v>
      </c>
      <c r="K112" s="25" t="str">
        <f>IF(ISBLANK(LitRev!K112),".",LitRev!K112)</f>
        <v>.</v>
      </c>
      <c r="L112" s="25" t="str">
        <f>IF(ISBLANK(LitRev!L112),".",LitRev!L112)</f>
        <v>.</v>
      </c>
      <c r="M112" s="25" t="str">
        <f>IF(ISBLANK(LitRev!M112),".",LitRev!M112)</f>
        <v>.</v>
      </c>
      <c r="N112" s="25" t="str">
        <f>IF(ISBLANK(LitRev!N112),".",LitRev!N112)</f>
        <v>.</v>
      </c>
      <c r="O112" s="25" t="str">
        <f>IF(ISBLANK(LitRev!O112),".",LitRev!O112)</f>
        <v>.</v>
      </c>
      <c r="P112" s="25" t="str">
        <f>IF(ISBLANK(LitRev!P112),".",LitRev!P112)</f>
        <v>.</v>
      </c>
      <c r="Q112" s="25" t="str">
        <f>IF(ISBLANK(LitRev!Q112),".",LitRev!Q112)</f>
        <v>.</v>
      </c>
      <c r="R112" s="25" t="str">
        <f>IF(ISBLANK(LitRev!R112),".",LitRev!R112)</f>
        <v>.</v>
      </c>
      <c r="S112" s="25" t="str">
        <f>IF(ISBLANK(LitRev!S112),".",LitRev!S112)</f>
        <v>.</v>
      </c>
      <c r="T112" s="25" t="str">
        <f>IF(ISBLANK(LitRev!T112),".",LitRev!T112)</f>
        <v>.</v>
      </c>
      <c r="U112" s="25" t="str">
        <f>IF(ISBLANK(LitRev!U112),".",LitRev!U112)</f>
        <v>.</v>
      </c>
      <c r="V112" s="25" t="str">
        <f>IF(ISBLANK(LitRev!V112),".",LitRev!V112)</f>
        <v>.</v>
      </c>
      <c r="W112" s="25" t="str">
        <f>IF(ISBLANK(LitRev!W112),".",LitRev!W112)</f>
        <v>.</v>
      </c>
      <c r="X112" s="25" t="str">
        <f>IF(ISBLANK(LitRev!X112),".",LitRev!X112)</f>
        <v>.</v>
      </c>
      <c r="Y112" s="25" t="str">
        <f>IF(ISBLANK(LitRev!Y112),".",LitRev!Y112)</f>
        <v>.</v>
      </c>
      <c r="Z112" s="25" t="str">
        <f>IF(ISBLANK(LitRev!Z112),".",LitRev!Z112)</f>
        <v>.</v>
      </c>
      <c r="AA112" s="25" t="str">
        <f>IF(ISBLANK(LitRev!AA112),".",LitRev!AA112)</f>
        <v>.</v>
      </c>
      <c r="AB112" s="25" t="str">
        <f>IF(ISBLANK(LitRev!AB112),".",LitRev!AB112)</f>
        <v>.</v>
      </c>
      <c r="AC112" s="25" t="str">
        <f>IF(ISBLANK(LitRev!AC112),".",LitRev!AC112)</f>
        <v>.</v>
      </c>
      <c r="AD112" s="25" t="str">
        <f>IF(ISBLANK(LitRev!AD112),".",LitRev!AD112)</f>
        <v>.</v>
      </c>
      <c r="AE112" s="25" t="str">
        <f>IF(ISBLANK(LitRev!AE112),".",LitRev!AE112)</f>
        <v>.</v>
      </c>
      <c r="AF112" s="25" t="str">
        <f>IF(ISBLANK(LitRev!AF112),".",LitRev!AF112)</f>
        <v>.</v>
      </c>
      <c r="AG112" s="25" t="str">
        <f>IF(ISBLANK(LitRev!AG112),".",LitRev!AG112)</f>
        <v>.</v>
      </c>
      <c r="AH112" s="25" t="str">
        <f>IF(ISBLANK(LitRev!AH112),".",LitRev!AH112)</f>
        <v>.</v>
      </c>
      <c r="AI112" s="25" t="str">
        <f>IF(ISBLANK(LitRev!AI112),".",LitRev!AI112)</f>
        <v>.</v>
      </c>
      <c r="AJ112" s="25" t="str">
        <f>IF(ISBLANK(LitRev!AJ112),".",LitRev!AJ112)</f>
        <v>.</v>
      </c>
      <c r="AK112" s="25" t="str">
        <f>IF(ISBLANK(LitRev!AK112),".",LitRev!AK112)</f>
        <v>.</v>
      </c>
      <c r="AL112" s="25" t="str">
        <f>IF(ISBLANK(LitRev!AL112),".",LitRev!AL112)</f>
        <v>.</v>
      </c>
      <c r="AM112" s="25" t="str">
        <f>IF(ISBLANK(LitRev!AM112),".",LitRev!AM112)</f>
        <v>.</v>
      </c>
      <c r="AN112" s="25" t="str">
        <f>IF(ISBLANK(LitRev!AN112),".",LitRev!AN112)</f>
        <v>.</v>
      </c>
      <c r="AO112" s="25" t="str">
        <f>IF(ISBLANK(LitRev!AO112),".",LitRev!AO112)</f>
        <v>.</v>
      </c>
      <c r="AP112" s="25" t="str">
        <f>IF(ISBLANK(LitRev!AP112),".",LitRev!AP112)</f>
        <v>.</v>
      </c>
      <c r="AQ112" s="25" t="str">
        <f>IF(ISBLANK(LitRev!AQ112),".",LitRev!AQ112)</f>
        <v>.</v>
      </c>
      <c r="AR112" s="25" t="str">
        <f>IF(ISBLANK(LitRev!AR112),".",LitRev!AR112)</f>
        <v>.</v>
      </c>
      <c r="AS112" s="25" t="str">
        <f>IF(ISBLANK(LitRev!AS112),".",LitRev!AS112)</f>
        <v>.</v>
      </c>
      <c r="AT112" s="25" t="str">
        <f>IF(ISBLANK(LitRev!AT112),".",LitRev!AT112)</f>
        <v>.</v>
      </c>
      <c r="AU112" s="25" t="str">
        <f>IF(ISBLANK(LitRev!AU112),".",LitRev!AU112)</f>
        <v>.</v>
      </c>
      <c r="AV112" s="25" t="str">
        <f>IF(ISBLANK(LitRev!AV112),".",LitRev!AV112)</f>
        <v>.</v>
      </c>
      <c r="AW112" s="25" t="str">
        <f>IF(ISBLANK(LitRev!AW112),".",LitRev!AW112)</f>
        <v>.</v>
      </c>
      <c r="AX112" s="25" t="str">
        <f>IF(ISBLANK(LitRev!AX112),".",LitRev!AX112)</f>
        <v>.</v>
      </c>
      <c r="AY112" s="25" t="str">
        <f>IF(ISBLANK(LitRev!AY112),".",LitRev!AY112)</f>
        <v>.</v>
      </c>
      <c r="AZ112" s="25" t="str">
        <f>IF(ISBLANK(LitRev!AZ112),".",LitRev!AZ112)</f>
        <v>.</v>
      </c>
      <c r="BA112" s="25" t="str">
        <f>IF(ISBLANK(LitRev!BA112),".",LitRev!BA112)</f>
        <v>.</v>
      </c>
      <c r="BB112" s="25" t="str">
        <f>IF(ISBLANK(LitRev!BB112),".",LitRev!BB112)</f>
        <v>.</v>
      </c>
      <c r="BC112" s="25" t="str">
        <f>IF(ISBLANK(LitRev!BC112),".",LitRev!BC112)</f>
        <v>.</v>
      </c>
      <c r="BD112" s="25" t="str">
        <f>IF(ISBLANK(LitRev!BD112),".",LitRev!BD112)</f>
        <v>.</v>
      </c>
      <c r="BE112" s="25" t="str">
        <f>IF(ISBLANK(LitRev!BE112),".",LitRev!BE112)</f>
        <v>.</v>
      </c>
      <c r="BF112" s="25" t="str">
        <f>IF(ISBLANK(LitRev!BF112),".",LitRev!BF112)</f>
        <v>.</v>
      </c>
      <c r="BG112" s="25" t="str">
        <f>IF(ISBLANK(LitRev!BG112),".",LitRev!BG112)</f>
        <v>.</v>
      </c>
      <c r="BH112" s="25" t="str">
        <f>IF(ISBLANK(LitRev!BH112),".",LitRev!BH112)</f>
        <v>.</v>
      </c>
      <c r="BI112" s="25" t="str">
        <f>IF(ISBLANK(LitRev!BI112),".",LitRev!BI112)</f>
        <v>.</v>
      </c>
      <c r="BJ112" s="25" t="str">
        <f>IF(ISBLANK(LitRev!BJ112),".",LitRev!BJ112)</f>
        <v>.</v>
      </c>
      <c r="BK112" s="25" t="str">
        <f>IF(ISBLANK(LitRev!BK112),".",LitRev!BK112)</f>
        <v>.</v>
      </c>
      <c r="BL112" s="25" t="str">
        <f>IF(ISBLANK(LitRev!BL112),".",LitRev!BL112)</f>
        <v>.</v>
      </c>
      <c r="BM112" s="25" t="str">
        <f>IF(ISBLANK(LitRev!BM112),".",LitRev!BM112)</f>
        <v>.</v>
      </c>
      <c r="BN112" s="25" t="str">
        <f>IF(ISBLANK(LitRev!BN112),".",LitRev!BN112)</f>
        <v>.</v>
      </c>
      <c r="BO112" s="25" t="str">
        <f>IF(ISBLANK(LitRev!BO112),".",LitRev!BO112)</f>
        <v>.</v>
      </c>
      <c r="BP112" s="25" t="str">
        <f>IF(ISBLANK(LitRev!BP112),".",LitRev!BP112)</f>
        <v>.</v>
      </c>
      <c r="BQ112" s="25" t="str">
        <f>IF(ISBLANK(LitRev!BQ112),".",LitRev!BQ112)</f>
        <v>.</v>
      </c>
      <c r="BR112" s="25" t="str">
        <f>IF(ISBLANK(LitRev!BR112),".",LitRev!BR112)</f>
        <v>.</v>
      </c>
      <c r="BS112" s="25" t="str">
        <f>IF(ISBLANK(LitRev!BS112),".",LitRev!BS112)</f>
        <v>.</v>
      </c>
      <c r="BT112" s="25" t="str">
        <f>IF(ISBLANK(LitRev!BT112),".",LitRev!BT112)</f>
        <v>.</v>
      </c>
      <c r="BU112" s="25" t="str">
        <f>IF(ISBLANK(LitRev!BU112),".",LitRev!BU112)</f>
        <v>.</v>
      </c>
      <c r="BV112" s="25" t="str">
        <f>IF(ISBLANK(LitRev!BV112),".",LitRev!BV112)</f>
        <v>.</v>
      </c>
      <c r="BW112" s="25" t="str">
        <f>IF(ISBLANK(LitRev!BW112),".",LitRev!BW112)</f>
        <v>.</v>
      </c>
      <c r="BX112" s="25" t="str">
        <f>IF(ISBLANK(LitRev!BX112),".",LitRev!BX112)</f>
        <v>.</v>
      </c>
      <c r="BY112" s="25" t="str">
        <f>IF(ISBLANK(LitRev!BY112),".",LitRev!BY112)</f>
        <v>.</v>
      </c>
      <c r="BZ112" s="25" t="str">
        <f>IF(ISBLANK(LitRev!BZ112),".",LitRev!BZ112)</f>
        <v>.</v>
      </c>
      <c r="CA112" s="25" t="str">
        <f>IF(ISBLANK(LitRev!CA112),".",LitRev!CA112)</f>
        <v>.</v>
      </c>
      <c r="CB112" s="25" t="str">
        <f>IF(ISBLANK(LitRev!CB112),".",LitRev!CB112)</f>
        <v>.</v>
      </c>
      <c r="CC112" s="25" t="str">
        <f>IF(ISBLANK(LitRev!CC112),".",LitRev!CC112)</f>
        <v>.</v>
      </c>
      <c r="CD112" s="25" t="str">
        <f>IF(ISBLANK(LitRev!CD112),".",LitRev!CD112)</f>
        <v>.</v>
      </c>
      <c r="CE112" s="25" t="str">
        <f>IF(ISBLANK(LitRev!CE112),".",LitRev!CE112)</f>
        <v>.</v>
      </c>
      <c r="CF112" s="25" t="str">
        <f>IF(ISBLANK(LitRev!CF112),".",LitRev!CF112)</f>
        <v>.</v>
      </c>
      <c r="CG112" s="25" t="str">
        <f>IF(ISBLANK(LitRev!CG112),".",LitRev!CG112)</f>
        <v>.</v>
      </c>
      <c r="CH112" s="25" t="str">
        <f>IF(ISBLANK(LitRev!CH112),".",LitRev!CH112)</f>
        <v>.</v>
      </c>
      <c r="CI112" s="25" t="str">
        <f>IF(ISBLANK(LitRev!CI112),".",LitRev!CI112)</f>
        <v>.</v>
      </c>
      <c r="CJ112" s="25" t="str">
        <f>IF(ISBLANK(LitRev!CJ112),".",LitRev!CJ112)</f>
        <v>.</v>
      </c>
      <c r="CK112" s="25" t="str">
        <f>IF(ISBLANK(LitRev!CK112),".",LitRev!CK112)</f>
        <v>.</v>
      </c>
      <c r="CL112" s="25" t="str">
        <f>IF(ISBLANK(LitRev!CL112),".",LitRev!CL112)</f>
        <v>.</v>
      </c>
      <c r="CM112" s="25" t="str">
        <f>IF(ISBLANK(LitRev!CM112),".",LitRev!CM112)</f>
        <v>.</v>
      </c>
      <c r="CN112" s="25" t="str">
        <f>IF(ISBLANK(LitRev!CN112),".",LitRev!CN112)</f>
        <v>.</v>
      </c>
      <c r="CO112" s="25" t="str">
        <f>IF(ISBLANK(LitRev!CO112),".",LitRev!CO112)</f>
        <v>.</v>
      </c>
      <c r="CP112" s="25" t="str">
        <f>IF(ISBLANK(LitRev!CP112),".",LitRev!CP112)</f>
        <v>.</v>
      </c>
      <c r="CQ112" s="25" t="str">
        <f>IF(ISBLANK(LitRev!CQ112),".",LitRev!CQ112)</f>
        <v>.</v>
      </c>
      <c r="CR112" s="25" t="str">
        <f>IF(ISBLANK(LitRev!CR112),".",LitRev!CR112)</f>
        <v>.</v>
      </c>
      <c r="CS112" s="25" t="str">
        <f>IF(ISBLANK(LitRev!CS112),".",LitRev!CS112)</f>
        <v>.</v>
      </c>
      <c r="CT112" s="25" t="str">
        <f>IF(ISBLANK(LitRev!CT112),".",LitRev!CT112)</f>
        <v>.</v>
      </c>
      <c r="CU112" s="25" t="str">
        <f>IF(ISBLANK(LitRev!CU112),".",LitRev!CU112)</f>
        <v>.</v>
      </c>
      <c r="CV112" s="25" t="str">
        <f>IF(ISBLANK(LitRev!CV112),".",LitRev!CV112)</f>
        <v>.</v>
      </c>
      <c r="CW112" s="25" t="str">
        <f>IF(ISBLANK(LitRev!CW112),".",LitRev!CW112)</f>
        <v>.</v>
      </c>
      <c r="CX112" s="25" t="str">
        <f>IF(ISBLANK(LitRev!CX112),".",LitRev!CX112)</f>
        <v>.</v>
      </c>
      <c r="CY112" s="25" t="str">
        <f>IF(ISBLANK(LitRev!CY112),".",LitRev!CY112)</f>
        <v>.</v>
      </c>
      <c r="CZ112" s="25" t="str">
        <f>IF(ISBLANK(LitRev!CZ112),".",LitRev!CZ112)</f>
        <v>.</v>
      </c>
      <c r="DA112" s="25" t="str">
        <f>IF(ISBLANK(LitRev!DA112),".",LitRev!DA112)</f>
        <v>.</v>
      </c>
      <c r="DB112" s="25" t="str">
        <f>IF(ISBLANK(LitRev!DB112),".",LitRev!DB112)</f>
        <v>.</v>
      </c>
      <c r="DC112" s="25" t="str">
        <f>IF(ISBLANK(LitRev!DC112),".",LitRev!DC112)</f>
        <v>.</v>
      </c>
      <c r="DD112" s="25" t="str">
        <f>IF(ISBLANK(LitRev!DD112),".",LitRev!DD112)</f>
        <v>.</v>
      </c>
      <c r="DE112" s="25" t="str">
        <f>IF(ISBLANK(LitRev!DE112),".",LitRev!DE112)</f>
        <v>.</v>
      </c>
      <c r="DF112" s="25" t="str">
        <f>IF(ISBLANK(LitRev!DF112),".",LitRev!DF112)</f>
        <v>.</v>
      </c>
      <c r="DG112" s="25" t="str">
        <f>IF(ISBLANK(LitRev!DG112),".",LitRev!DG112)</f>
        <v>.</v>
      </c>
      <c r="DH112" s="25" t="str">
        <f>IF(ISBLANK(LitRev!DH112),".",LitRev!DH112)</f>
        <v>.</v>
      </c>
      <c r="DI112" s="25" t="str">
        <f>IF(ISBLANK(LitRev!DI112),".",LitRev!DI112)</f>
        <v>.</v>
      </c>
      <c r="DJ112" s="25" t="str">
        <f>IF(ISBLANK(LitRev!DJ112),".",LitRev!DJ112)</f>
        <v>.</v>
      </c>
      <c r="DK112" s="25" t="str">
        <f>IF(ISBLANK(LitRev!DK112),".",LitRev!DK112)</f>
        <v>.</v>
      </c>
      <c r="DL112" s="25" t="str">
        <f>IF(ISBLANK(LitRev!DL112),".",LitRev!DL112)</f>
        <v>.</v>
      </c>
      <c r="DM112" s="25" t="str">
        <f>IF(ISBLANK(LitRev!DM112),".",LitRev!DM112)</f>
        <v>.</v>
      </c>
      <c r="DN112" s="25" t="str">
        <f>IF(ISBLANK(LitRev!DN112),".",LitRev!DN112)</f>
        <v>.</v>
      </c>
      <c r="DO112" s="25" t="str">
        <f>IF(ISBLANK(LitRev!DO112),".",LitRev!DO112)</f>
        <v>.</v>
      </c>
      <c r="DP112" s="25" t="str">
        <f>IF(ISBLANK(LitRev!DP112),".",LitRev!DP112)</f>
        <v>.</v>
      </c>
      <c r="DQ112" s="25" t="str">
        <f>IF(ISBLANK(LitRev!DQ112),".",LitRev!DQ112)</f>
        <v>.</v>
      </c>
      <c r="DR112" s="25" t="str">
        <f>IF(ISBLANK(LitRev!DR112),".",LitRev!DR112)</f>
        <v>.</v>
      </c>
      <c r="DS112" s="25" t="str">
        <f>IF(ISBLANK(LitRev!DS112),".",LitRev!DS112)</f>
        <v>.</v>
      </c>
      <c r="DT112" s="25" t="str">
        <f>IF(ISBLANK(LitRev!DT112),".",LitRev!DT112)</f>
        <v>.</v>
      </c>
      <c r="DU112" s="25" t="str">
        <f>IF(ISBLANK(LitRev!DU112),".",LitRev!DU112)</f>
        <v>.</v>
      </c>
      <c r="DV112" s="25" t="str">
        <f>IF(ISBLANK(LitRev!DV112),".",LitRev!DV112)</f>
        <v>.</v>
      </c>
      <c r="DW112" s="25" t="str">
        <f>IF(ISBLANK(LitRev!DW112),".",LitRev!DW112)</f>
        <v>.</v>
      </c>
      <c r="DX112" s="25" t="str">
        <f>IF(ISBLANK(LitRev!DX112),".",LitRev!DX112)</f>
        <v>.</v>
      </c>
      <c r="DY112" s="25" t="str">
        <f>IF(ISBLANK(LitRev!DY112),".",LitRev!DY112)</f>
        <v>.</v>
      </c>
      <c r="DZ112" s="25" t="str">
        <f>IF(ISBLANK(LitRev!DZ112),".",LitRev!DZ112)</f>
        <v>.</v>
      </c>
      <c r="EA112" s="25" t="str">
        <f>IF(ISBLANK(LitRev!EA112),".",LitRev!EA112)</f>
        <v>.</v>
      </c>
      <c r="EB112" s="25" t="str">
        <f>IF(ISBLANK(LitRev!EB112),".",LitRev!EB112)</f>
        <v>.</v>
      </c>
      <c r="EC112" s="25" t="str">
        <f>IF(ISBLANK(LitRev!EC112),".",LitRev!EC112)</f>
        <v>.</v>
      </c>
      <c r="ED112" s="25" t="str">
        <f>IF(ISBLANK(LitRev!ED112),".",LitRev!ED112)</f>
        <v>.</v>
      </c>
      <c r="EE112" s="25" t="str">
        <f>IF(ISBLANK(LitRev!EE112),".",LitRev!EE112)</f>
        <v>.</v>
      </c>
      <c r="EF112" s="25" t="str">
        <f>IF(ISBLANK(LitRev!EF112),".",LitRev!EF112)</f>
        <v>.</v>
      </c>
      <c r="EG112" s="25" t="str">
        <f>IF(ISBLANK(LitRev!EG112),".",LitRev!EG112)</f>
        <v>.</v>
      </c>
      <c r="EH112" s="25" t="str">
        <f>IF(ISBLANK(LitRev!EH112),".",LitRev!EH112)</f>
        <v>.</v>
      </c>
      <c r="EI112" s="25" t="str">
        <f>IF(ISBLANK(LitRev!EI112),".",LitRev!EI112)</f>
        <v>.</v>
      </c>
      <c r="EJ112" s="25" t="str">
        <f>IF(ISBLANK(LitRev!EJ112),".",LitRev!EJ112)</f>
        <v>.</v>
      </c>
      <c r="EK112" s="25" t="str">
        <f>IF(ISBLANK(LitRev!EK112),".",LitRev!EK112)</f>
        <v>.</v>
      </c>
      <c r="EL112" s="25" t="str">
        <f>IF(ISBLANK(LitRev!EL112),".",LitRev!EL112)</f>
        <v>.</v>
      </c>
      <c r="EM112" s="25" t="str">
        <f>IF(ISBLANK(LitRev!EM112),".",LitRev!EM112)</f>
        <v>.</v>
      </c>
      <c r="EN112" s="25" t="str">
        <f>IF(ISBLANK(LitRev!EN112),".",LitRev!EN112)</f>
        <v>.</v>
      </c>
      <c r="EO112" s="25" t="str">
        <f>IF(ISBLANK(LitRev!EO112),".",LitRev!EO112)</f>
        <v>.</v>
      </c>
      <c r="EP112" s="25" t="str">
        <f>IF(ISBLANK(LitRev!EP112),".",LitRev!EP112)</f>
        <v>.</v>
      </c>
      <c r="EQ112" s="25" t="str">
        <f>IF(ISBLANK(LitRev!EQ112),".",LitRev!EQ112)</f>
        <v>.</v>
      </c>
      <c r="ER112" s="25" t="str">
        <f>IF(ISBLANK(LitRev!ER112),".",LitRev!ER112)</f>
        <v>.</v>
      </c>
      <c r="ES112" s="25" t="str">
        <f>IF(ISBLANK(LitRev!ES112),".",LitRev!ES112)</f>
        <v>.</v>
      </c>
      <c r="ET112" s="25" t="str">
        <f>IF(ISBLANK(LitRev!ET112),".",LitRev!ET112)</f>
        <v>.</v>
      </c>
      <c r="EU112" s="25" t="str">
        <f>IF(ISBLANK(LitRev!EU112),".",LitRev!EU112)</f>
        <v>.</v>
      </c>
      <c r="EV112" s="25" t="str">
        <f>IF(ISBLANK(LitRev!EV112),".",LitRev!EV112)</f>
        <v>.</v>
      </c>
      <c r="EW112" s="25" t="str">
        <f>IF(ISBLANK(LitRev!EW112),".",LitRev!EW112)</f>
        <v>.</v>
      </c>
      <c r="EX112" s="25" t="str">
        <f>IF(ISBLANK(LitRev!EX112),".",LitRev!EX112)</f>
        <v>.</v>
      </c>
      <c r="EY112" s="25" t="str">
        <f>IF(ISBLANK(LitRev!EY112),".",LitRev!EY112)</f>
        <v>.</v>
      </c>
      <c r="EZ112" s="25" t="str">
        <f>IF(ISBLANK(LitRev!EZ112),".",LitRev!EZ112)</f>
        <v>.</v>
      </c>
      <c r="FA112" s="25" t="str">
        <f>IF(ISBLANK(LitRev!FA112),".",LitRev!FA112)</f>
        <v>.</v>
      </c>
      <c r="FB112" s="25" t="str">
        <f>IF(ISBLANK(LitRev!FB112),".",LitRev!FB112)</f>
        <v>.</v>
      </c>
      <c r="FC112" s="25" t="str">
        <f>IF(ISBLANK(LitRev!FC112),".",LitRev!FC112)</f>
        <v>.</v>
      </c>
      <c r="FD112" s="25" t="str">
        <f>IF(ISBLANK(LitRev!FD112),".",LitRev!FD112)</f>
        <v>.</v>
      </c>
      <c r="FE112" s="25" t="str">
        <f>IF(ISBLANK(LitRev!FE112),".",LitRev!FE112)</f>
        <v>.</v>
      </c>
      <c r="FF112" s="25" t="str">
        <f>IF(ISBLANK(LitRev!FF112),".",LitRev!FF112)</f>
        <v>.</v>
      </c>
      <c r="FG112" s="25" t="str">
        <f>IF(ISBLANK(LitRev!FG112),".",LitRev!FG112)</f>
        <v>.</v>
      </c>
      <c r="FH112" s="25" t="str">
        <f>IF(ISBLANK(LitRev!FH112),".",LitRev!FH112)</f>
        <v>.</v>
      </c>
      <c r="FI112" s="25" t="str">
        <f>IF(ISBLANK(LitRev!FI112),".",LitRev!FI112)</f>
        <v>.</v>
      </c>
      <c r="FJ112" s="25" t="str">
        <f>IF(ISBLANK(LitRev!FJ112),".",LitRev!FJ112)</f>
        <v>.</v>
      </c>
      <c r="FK112" s="25" t="str">
        <f>IF(ISBLANK(LitRev!FK112),".",LitRev!FK112)</f>
        <v>.</v>
      </c>
      <c r="FL112" s="25" t="str">
        <f>IF(ISBLANK(LitRev!FL112),".",LitRev!FL112)</f>
        <v>.</v>
      </c>
      <c r="FM112" s="25" t="str">
        <f>IF(ISBLANK(LitRev!FM112),".",LitRev!FM112)</f>
        <v>.</v>
      </c>
      <c r="FN112" s="25" t="str">
        <f>IF(ISBLANK(LitRev!FN112),".",LitRev!FN112)</f>
        <v>.</v>
      </c>
      <c r="FO112" s="25" t="str">
        <f>IF(ISBLANK(LitRev!FO112),".",LitRev!FO112)</f>
        <v>.</v>
      </c>
      <c r="FP112" s="25" t="str">
        <f>IF(ISBLANK(LitRev!FP112),".",LitRev!FP112)</f>
        <v>.</v>
      </c>
      <c r="FQ112" s="25" t="str">
        <f>IF(ISBLANK(LitRev!FQ112),".",LitRev!FQ112)</f>
        <v>.</v>
      </c>
      <c r="FR112" s="25" t="str">
        <f>IF(ISBLANK(LitRev!FR112),".",LitRev!FR112)</f>
        <v>.</v>
      </c>
      <c r="FS112" s="25" t="str">
        <f>IF(ISBLANK(LitRev!FS112),".",LitRev!FS112)</f>
        <v>.</v>
      </c>
      <c r="FT112" s="25" t="str">
        <f>IF(ISBLANK(LitRev!FT112),".",LitRev!FT112)</f>
        <v>.</v>
      </c>
      <c r="FU112" s="25" t="str">
        <f>IF(ISBLANK(LitRev!FU112),".",LitRev!FU112)</f>
        <v>.</v>
      </c>
      <c r="FV112" s="25" t="str">
        <f>IF(ISBLANK(LitRev!FV112),".",LitRev!FV112)</f>
        <v>.</v>
      </c>
      <c r="FW112" s="25" t="str">
        <f>IF(ISBLANK(LitRev!FW112),".",LitRev!FW112)</f>
        <v>.</v>
      </c>
      <c r="FX112" s="25" t="str">
        <f>IF(ISBLANK(LitRev!FX112),".",LitRev!FX112)</f>
        <v>.</v>
      </c>
      <c r="FY112" s="25" t="str">
        <f>IF(ISBLANK(LitRev!FY112),".",LitRev!FY112)</f>
        <v>.</v>
      </c>
      <c r="FZ112" s="25" t="str">
        <f>IF(ISBLANK(LitRev!FZ112),".",LitRev!FZ112)</f>
        <v>.</v>
      </c>
      <c r="GA112" s="25" t="str">
        <f>IF(ISBLANK(LitRev!GA112),".",LitRev!GA112)</f>
        <v>.</v>
      </c>
      <c r="GB112" s="25" t="str">
        <f>IF(ISBLANK(LitRev!GB112),".",LitRev!GB112)</f>
        <v>.</v>
      </c>
      <c r="GC112" s="25" t="str">
        <f>IF(ISBLANK(LitRev!GC112),".",LitRev!GC112)</f>
        <v>.</v>
      </c>
      <c r="GD112" s="25" t="str">
        <f>IF(ISBLANK(LitRev!GD112),".",LitRev!GD112)</f>
        <v>.</v>
      </c>
      <c r="GE112" s="25" t="str">
        <f>IF(ISBLANK(LitRev!GE112),".",LitRev!GE112)</f>
        <v>.</v>
      </c>
      <c r="GF112" s="25" t="str">
        <f>IF(ISBLANK(LitRev!GF112),".",LitRev!GF112)</f>
        <v>.</v>
      </c>
      <c r="GG112" s="25" t="str">
        <f>IF(ISBLANK(LitRev!GG112),".",LitRev!GG112)</f>
        <v>.</v>
      </c>
      <c r="GH112" s="25" t="str">
        <f>IF(ISBLANK(LitRev!GH112),".",LitRev!GH112)</f>
        <v>.</v>
      </c>
      <c r="GI112" s="25" t="str">
        <f>IF(ISBLANK(LitRev!GI112),".",LitRev!GI112)</f>
        <v>.</v>
      </c>
      <c r="GJ112" s="25" t="str">
        <f>IF(ISBLANK(LitRev!GJ112),".",LitRev!GJ112)</f>
        <v>.</v>
      </c>
      <c r="GK112" s="25" t="str">
        <f>IF(ISBLANK(LitRev!GK112),".",LitRev!GK112)</f>
        <v>.</v>
      </c>
      <c r="GL112" s="25" t="str">
        <f>IF(ISBLANK(LitRev!GL112),".",LitRev!GL112)</f>
        <v>.</v>
      </c>
      <c r="GM112" s="25" t="str">
        <f>IF(ISBLANK(LitRev!GM112),".",LitRev!GM112)</f>
        <v>.</v>
      </c>
      <c r="GN112" s="25" t="str">
        <f>IF(ISBLANK(LitRev!GN112),".",LitRev!GN112)</f>
        <v>.</v>
      </c>
      <c r="GO112" s="25" t="str">
        <f>IF(ISBLANK(LitRev!GO112),".",LitRev!GO112)</f>
        <v>.</v>
      </c>
      <c r="GP112" s="25" t="str">
        <f>IF(ISBLANK(LitRev!GP112),".",LitRev!GP112)</f>
        <v>.</v>
      </c>
      <c r="GQ112" s="25" t="str">
        <f>IF(ISBLANK(LitRev!GQ112),".",LitRev!GQ112)</f>
        <v>.</v>
      </c>
      <c r="GR112" s="25" t="str">
        <f>IF(ISBLANK(LitRev!GR112),".",LitRev!GR112)</f>
        <v>.</v>
      </c>
      <c r="GS112" s="25" t="str">
        <f>IF(ISBLANK(LitRev!GS112),".",LitRev!GS112)</f>
        <v>.</v>
      </c>
      <c r="GT112" s="25" t="str">
        <f>IF(ISBLANK(LitRev!GT112),".",LitRev!GT112)</f>
        <v>.</v>
      </c>
      <c r="GU112" s="25" t="str">
        <f>IF(ISBLANK(LitRev!GU112),".",LitRev!GU112)</f>
        <v>.</v>
      </c>
      <c r="GV112" s="25" t="str">
        <f>IF(ISBLANK(LitRev!GV112),".",LitRev!GV112)</f>
        <v>.</v>
      </c>
      <c r="GW112" s="25" t="str">
        <f>IF(ISBLANK(LitRev!GW112),".",LitRev!GW112)</f>
        <v>.</v>
      </c>
      <c r="GX112" s="25" t="str">
        <f>IF(ISBLANK(LitRev!GX112),".",LitRev!GX112)</f>
        <v>.</v>
      </c>
      <c r="GY112" s="25" t="str">
        <f>IF(ISBLANK(LitRev!GY112),".",LitRev!GY112)</f>
        <v>.</v>
      </c>
      <c r="GZ112" s="25" t="str">
        <f>IF(ISBLANK(LitRev!GZ112),".",LitRev!GZ112)</f>
        <v>.</v>
      </c>
      <c r="HA112" s="25" t="str">
        <f>IF(ISBLANK(LitRev!HA112),".",LitRev!HA112)</f>
        <v>.</v>
      </c>
      <c r="HB112" s="25" t="str">
        <f>IF(ISBLANK(LitRev!HB112),".",LitRev!HB112)</f>
        <v>.</v>
      </c>
      <c r="HC112" s="25" t="str">
        <f>IF(ISBLANK(LitRev!HC112),".",LitRev!HC112)</f>
        <v>.</v>
      </c>
      <c r="HD112" s="25" t="str">
        <f>IF(ISBLANK(LitRev!HD112),".",LitRev!HD112)</f>
        <v>.</v>
      </c>
      <c r="HE112" s="25" t="str">
        <f>IF(ISBLANK(LitRev!HE112),".",LitRev!HE112)</f>
        <v>.</v>
      </c>
      <c r="HF112" s="25" t="str">
        <f>IF(ISBLANK(LitRev!HF112),".",LitRev!HF112)</f>
        <v>.</v>
      </c>
      <c r="HG112" s="25" t="str">
        <f>IF(ISBLANK(LitRev!HG112),".",LitRev!HG112)</f>
        <v>.</v>
      </c>
      <c r="HH112" s="25">
        <f>IF(ISBLANK(LitRev!HH112),".",LitRev!HH112)</f>
        <v>4.7359999999999998</v>
      </c>
      <c r="HI112" s="25" t="str">
        <f>IF(ISBLANK(LitRev!HI112),".",LitRev!HI112)</f>
        <v>.</v>
      </c>
      <c r="HJ112" s="25" t="str">
        <f>IF(ISBLANK(LitRev!HJ112),".",LitRev!HJ112)</f>
        <v>.</v>
      </c>
      <c r="HK112" s="25" t="str">
        <f>IF(ISBLANK(LitRev!HK112),".",LitRev!HK112)</f>
        <v>.</v>
      </c>
      <c r="HL112" s="25" t="str">
        <f>IF(ISBLANK(LitRev!HL112),".",LitRev!HL112)</f>
        <v>.</v>
      </c>
      <c r="HM112" s="25" t="str">
        <f>IF(ISBLANK(LitRev!HM112),".",LitRev!HM112)</f>
        <v>.</v>
      </c>
      <c r="HN112" s="25" t="str">
        <f>IF(ISBLANK(LitRev!HN112),".",LitRev!HN112)</f>
        <v>.</v>
      </c>
      <c r="HO112" s="25" t="str">
        <f>IF(ISBLANK(LitRev!HO112),".",LitRev!HO112)</f>
        <v>.</v>
      </c>
      <c r="HP112" s="25" t="str">
        <f>IF(ISBLANK(LitRev!HP112),".",LitRev!HP112)</f>
        <v>.</v>
      </c>
      <c r="HQ112" s="25" t="str">
        <f>IF(ISBLANK(LitRev!HQ112),".",LitRev!HQ112)</f>
        <v>.</v>
      </c>
      <c r="HR112" s="25" t="str">
        <f>IF(ISBLANK(LitRev!HR112),".",LitRev!HR112)</f>
        <v>.</v>
      </c>
      <c r="HS112" s="25" t="str">
        <f>IF(ISBLANK(LitRev!HS112),".",LitRev!HS112)</f>
        <v>.</v>
      </c>
      <c r="HT112" s="25" t="str">
        <f>IF(ISBLANK(LitRev!HT112),".",LitRev!HT112)</f>
        <v>.</v>
      </c>
      <c r="HU112" s="25" t="str">
        <f>IF(ISBLANK(LitRev!HU112),".",LitRev!HU112)</f>
        <v>.</v>
      </c>
      <c r="HV112" s="25" t="str">
        <f>IF(ISBLANK(LitRev!HV112),".",LitRev!HV112)</f>
        <v>.</v>
      </c>
      <c r="HW112" s="25" t="str">
        <f>IF(ISBLANK(LitRev!HW112),".",LitRev!HW112)</f>
        <v>.</v>
      </c>
      <c r="HX112" s="25" t="str">
        <f>IF(ISBLANK(LitRev!HX112),".",LitRev!HX112)</f>
        <v>.</v>
      </c>
      <c r="HY112" s="25" t="str">
        <f>IF(ISBLANK(LitRev!HY112),".",LitRev!HY112)</f>
        <v>.</v>
      </c>
      <c r="HZ112" s="25" t="str">
        <f>IF(ISBLANK(LitRev!HZ112),".",LitRev!HZ112)</f>
        <v>.</v>
      </c>
      <c r="IA112" s="25" t="str">
        <f>IF(ISBLANK(LitRev!IA112),".",LitRev!IA112)</f>
        <v>.</v>
      </c>
      <c r="IB112" s="25" t="str">
        <f>IF(ISBLANK(LitRev!IB112),".",LitRev!IB112)</f>
        <v>.</v>
      </c>
      <c r="IC112" s="25" t="str">
        <f>IF(ISBLANK(LitRev!IC112),".",LitRev!IC112)</f>
        <v>.</v>
      </c>
      <c r="ID112" s="25" t="str">
        <f>IF(ISBLANK(LitRev!ID112),".",LitRev!ID112)</f>
        <v>.</v>
      </c>
      <c r="IE112" s="25" t="str">
        <f>IF(ISBLANK(LitRev!IE112),".",LitRev!IE112)</f>
        <v>.</v>
      </c>
      <c r="IF112" s="25" t="str">
        <f>IF(ISBLANK(LitRev!IF112),".",LitRev!IF112)</f>
        <v>.</v>
      </c>
      <c r="IG112" s="25" t="str">
        <f>IF(ISBLANK(LitRev!IG112),".",LitRev!IG112)</f>
        <v>.</v>
      </c>
      <c r="IH112" s="25" t="str">
        <f>IF(ISBLANK(LitRev!IH112),".",LitRev!IH112)</f>
        <v>.</v>
      </c>
      <c r="II112" s="25" t="str">
        <f>IF(ISBLANK(LitRev!II112),".",LitRev!II112)</f>
        <v>.</v>
      </c>
      <c r="IJ112" s="25" t="str">
        <f>IF(ISBLANK(LitRev!IJ112),".",LitRev!IJ112)</f>
        <v>.</v>
      </c>
      <c r="IK112" s="25" t="str">
        <f>IF(ISBLANK(LitRev!IK112),".",LitRev!IK112)</f>
        <v>.</v>
      </c>
      <c r="IL112" s="25" t="str">
        <f>IF(ISBLANK(LitRev!IL112),".",LitRev!IL112)</f>
        <v>.</v>
      </c>
      <c r="IM112" s="25" t="str">
        <f>IF(ISBLANK(LitRev!IM112),".",LitRev!IM112)</f>
        <v>.</v>
      </c>
      <c r="IN112" s="25" t="str">
        <f>IF(ISBLANK(LitRev!IN112),".",LitRev!IN112)</f>
        <v>.</v>
      </c>
      <c r="IO112" s="25" t="str">
        <f>IF(ISBLANK(LitRev!IO112),".",LitRev!IO112)</f>
        <v>.</v>
      </c>
      <c r="IP112" s="25" t="str">
        <f>IF(ISBLANK(LitRev!IP112),".",LitRev!IP112)</f>
        <v>.</v>
      </c>
      <c r="IQ112" s="25" t="str">
        <f>IF(ISBLANK(LitRev!IQ112),".",LitRev!IQ112)</f>
        <v>.</v>
      </c>
      <c r="IR112" s="25" t="str">
        <f>IF(ISBLANK(LitRev!IR112),".",LitRev!IR112)</f>
        <v>.</v>
      </c>
      <c r="IS112" s="25" t="str">
        <f>IF(ISBLANK(LitRev!IS112),".",LitRev!IS112)</f>
        <v>.</v>
      </c>
      <c r="IT112" s="25" t="str">
        <f>IF(ISBLANK(LitRev!IT112),".",LitRev!IT112)</f>
        <v>.</v>
      </c>
      <c r="IU112" s="25" t="str">
        <f>IF(ISBLANK(LitRev!IU112),".",LitRev!IU112)</f>
        <v>.</v>
      </c>
      <c r="IV112" s="25" t="str">
        <f>IF(ISBLANK(LitRev!IV112),".",LitRev!IV112)</f>
        <v>.</v>
      </c>
      <c r="IW112" s="25" t="str">
        <f>IF(ISBLANK(LitRev!IW112),".",LitRev!IW112)</f>
        <v>.</v>
      </c>
      <c r="IX112" s="25" t="str">
        <f>IF(ISBLANK(LitRev!IX112),".",LitRev!IX112)</f>
        <v>.</v>
      </c>
      <c r="IY112" s="25" t="str">
        <f>IF(ISBLANK(LitRev!IY112),".",LitRev!IY112)</f>
        <v>.</v>
      </c>
      <c r="IZ112" s="25" t="str">
        <f>IF(ISBLANK(LitRev!IZ112),".",LitRev!IZ112)</f>
        <v>.</v>
      </c>
      <c r="JA112" s="25" t="str">
        <f>IF(ISBLANK(LitRev!JA112),".",LitRev!JA112)</f>
        <v>.</v>
      </c>
      <c r="JB112" s="25" t="str">
        <f>IF(ISBLANK(LitRev!JB112),".",LitRev!JB112)</f>
        <v>.</v>
      </c>
      <c r="JC112" s="25" t="str">
        <f>IF(ISBLANK(LitRev!JC112),".",LitRev!JC112)</f>
        <v>.</v>
      </c>
      <c r="JD112" s="25" t="str">
        <f>IF(ISBLANK(LitRev!JD112),".",LitRev!JD112)</f>
        <v>.</v>
      </c>
      <c r="JE112" s="25" t="str">
        <f>IF(ISBLANK(LitRev!JE112),".",LitRev!JE112)</f>
        <v>.</v>
      </c>
      <c r="JF112" s="25" t="str">
        <f>IF(ISBLANK(LitRev!JF112),".",LitRev!JF112)</f>
        <v>.</v>
      </c>
      <c r="JG112" s="25" t="str">
        <f>IF(ISBLANK(LitRev!JG112),".",LitRev!JG112)</f>
        <v>.</v>
      </c>
      <c r="JH112" s="25" t="str">
        <f>IF(ISBLANK(LitRev!JH112),".",LitRev!JH112)</f>
        <v>.</v>
      </c>
      <c r="JI112" s="25" t="str">
        <f>IF(ISBLANK(LitRev!JI112),".",LitRev!JI112)</f>
        <v>.</v>
      </c>
      <c r="JJ112" s="25" t="str">
        <f>IF(ISBLANK(LitRev!JJ112),".",LitRev!JJ112)</f>
        <v>.</v>
      </c>
      <c r="JK112" s="25" t="str">
        <f>IF(ISBLANK(LitRev!JK112),".",LitRev!JK112)</f>
        <v>.</v>
      </c>
      <c r="JL112" s="25" t="str">
        <f>IF(ISBLANK(LitRev!JL112),".",LitRev!JL112)</f>
        <v>.</v>
      </c>
      <c r="JM112" s="25" t="str">
        <f>IF(ISBLANK(LitRev!JM112),".",LitRev!JM112)</f>
        <v>.</v>
      </c>
      <c r="JN112" s="25" t="str">
        <f>IF(ISBLANK(LitRev!JN112),".",LitRev!JN112)</f>
        <v>.</v>
      </c>
      <c r="JO112" s="25" t="str">
        <f>IF(ISBLANK(LitRev!JO112),".",LitRev!JO112)</f>
        <v>.</v>
      </c>
      <c r="JP112" s="25" t="str">
        <f>IF(ISBLANK(LitRev!JP112),".",LitRev!JP112)</f>
        <v>.</v>
      </c>
      <c r="JQ112" s="25" t="str">
        <f>IF(ISBLANK(LitRev!JQ112),".",LitRev!JQ112)</f>
        <v>.</v>
      </c>
      <c r="JR112" s="25" t="str">
        <f>IF(ISBLANK(LitRev!JR112),".",LitRev!JR112)</f>
        <v>.</v>
      </c>
      <c r="JS112" s="25" t="str">
        <f>IF(ISBLANK(LitRev!JS112),".",LitRev!JS112)</f>
        <v>.</v>
      </c>
      <c r="JT112" s="25" t="str">
        <f>IF(ISBLANK(LitRev!JT112),".",LitRev!JT112)</f>
        <v>.</v>
      </c>
      <c r="JU112" s="25" t="str">
        <f>IF(ISBLANK(LitRev!JU112),".",LitRev!JU112)</f>
        <v>.</v>
      </c>
      <c r="JV112" s="25" t="str">
        <f>IF(ISBLANK(LitRev!JV112),".",LitRev!JV112)</f>
        <v>.</v>
      </c>
      <c r="JW112" s="25" t="str">
        <f>IF(ISBLANK(LitRev!JW112),".",LitRev!JW112)</f>
        <v>.</v>
      </c>
      <c r="JX112" s="25" t="str">
        <f>IF(ISBLANK(LitRev!JX112),".",LitRev!JX112)</f>
        <v>.</v>
      </c>
      <c r="JY112" s="25" t="str">
        <f>IF(ISBLANK(LitRev!JY112),".",LitRev!JY112)</f>
        <v>.</v>
      </c>
      <c r="JZ112" s="25" t="str">
        <f>IF(ISBLANK(LitRev!JZ112),".",LitRev!JZ112)</f>
        <v>.</v>
      </c>
      <c r="KA112" s="25" t="str">
        <f>IF(ISBLANK(LitRev!KA112),".",LitRev!KA112)</f>
        <v>.</v>
      </c>
      <c r="KB112" s="25" t="str">
        <f>IF(ISBLANK(LitRev!KB112),".",LitRev!KB112)</f>
        <v>.</v>
      </c>
      <c r="KC112" s="25" t="str">
        <f>IF(ISBLANK(LitRev!KC112),".",LitRev!KC112)</f>
        <v>.</v>
      </c>
      <c r="KD112" s="25" t="str">
        <f>IF(ISBLANK(LitRev!KD112),".",LitRev!KD112)</f>
        <v>.</v>
      </c>
      <c r="KE112" s="25" t="str">
        <f>IF(ISBLANK(LitRev!KE112),".",LitRev!KE112)</f>
        <v>.</v>
      </c>
      <c r="KF112" s="25" t="str">
        <f>IF(ISBLANK(LitRev!KF112),".",LitRev!KF112)</f>
        <v>.</v>
      </c>
      <c r="KG112" s="25" t="str">
        <f>IF(ISBLANK(LitRev!KG112),".",LitRev!KG112)</f>
        <v>.</v>
      </c>
      <c r="KH112" s="25" t="str">
        <f>IF(ISBLANK(LitRev!KH112),".",LitRev!KH112)</f>
        <v>.</v>
      </c>
      <c r="KI112" s="25" t="str">
        <f>IF(ISBLANK(LitRev!KI112),".",LitRev!KI112)</f>
        <v>.</v>
      </c>
      <c r="KJ112" s="25" t="str">
        <f>IF(ISBLANK(LitRev!KJ112),".",LitRev!KJ112)</f>
        <v>.</v>
      </c>
      <c r="KK112" s="25" t="str">
        <f>IF(ISBLANK(LitRev!KK112),".",LitRev!KK112)</f>
        <v>.</v>
      </c>
      <c r="KL112" s="25" t="str">
        <f>IF(ISBLANK(LitRev!KL112),".",LitRev!KL112)</f>
        <v>.</v>
      </c>
      <c r="KM112" s="25" t="str">
        <f>IF(ISBLANK(LitRev!KM112),".",LitRev!KM112)</f>
        <v>.</v>
      </c>
      <c r="KN112" s="25" t="str">
        <f>IF(ISBLANK(LitRev!KN112),".",LitRev!KN112)</f>
        <v>.</v>
      </c>
      <c r="KO112" s="25" t="str">
        <f>IF(ISBLANK(LitRev!KO112),".",LitRev!KO112)</f>
        <v>.</v>
      </c>
      <c r="KP112" s="25" t="str">
        <f>IF(ISBLANK(LitRev!KP112),".",LitRev!KP112)</f>
        <v>.</v>
      </c>
      <c r="KQ112" s="25" t="str">
        <f>IF(ISBLANK(LitRev!KQ112),".",LitRev!KQ112)</f>
        <v>.</v>
      </c>
      <c r="KR112" s="25" t="str">
        <f>IF(ISBLANK(LitRev!KR112),".",LitRev!KR112)</f>
        <v>.</v>
      </c>
      <c r="KS112" s="25" t="str">
        <f>IF(ISBLANK(LitRev!KS112),".",LitRev!KS112)</f>
        <v>.</v>
      </c>
      <c r="KT112" s="25" t="str">
        <f>IF(ISBLANK(LitRev!KT112),".",LitRev!KT112)</f>
        <v>.</v>
      </c>
      <c r="KU112" s="25" t="str">
        <f>IF(ISBLANK(LitRev!KU112),".",LitRev!KU112)</f>
        <v>.</v>
      </c>
      <c r="KV112" s="25" t="str">
        <f>IF(ISBLANK(LitRev!KV112),".",LitRev!KV112)</f>
        <v>.</v>
      </c>
      <c r="KW112" s="25" t="str">
        <f>IF(ISBLANK(LitRev!KW112),".",LitRev!KW112)</f>
        <v>.</v>
      </c>
      <c r="KX112" s="25" t="str">
        <f>IF(ISBLANK(LitRev!KX112),".",LitRev!KX112)</f>
        <v>.</v>
      </c>
      <c r="KY112" s="25" t="str">
        <f>IF(ISBLANK(LitRev!KY112),".",LitRev!KY112)</f>
        <v>.</v>
      </c>
      <c r="KZ112" s="25" t="str">
        <f>IF(ISBLANK(LitRev!KZ112),".",LitRev!KZ112)</f>
        <v>.</v>
      </c>
      <c r="LA112" s="25" t="str">
        <f>IF(ISBLANK(LitRev!LA112),".",LitRev!LA112)</f>
        <v>.</v>
      </c>
      <c r="LB112" s="25" t="str">
        <f>IF(ISBLANK(LitRev!LB112),".",LitRev!LB112)</f>
        <v>.</v>
      </c>
      <c r="LC112" s="25" t="str">
        <f>IF(ISBLANK(LitRev!LC112),".",LitRev!LC112)</f>
        <v>.</v>
      </c>
      <c r="LD112" s="25" t="str">
        <f>IF(ISBLANK(LitRev!LD112),".",LitRev!LD112)</f>
        <v>.</v>
      </c>
      <c r="LE112" s="25" t="str">
        <f>IF(ISBLANK(LitRev!LE112),".",LitRev!LE112)</f>
        <v>.</v>
      </c>
      <c r="LF112" s="25" t="str">
        <f>IF(ISBLANK(LitRev!LF112),".",LitRev!LF112)</f>
        <v>.</v>
      </c>
      <c r="LG112" s="25" t="str">
        <f>IF(ISBLANK(LitRev!LG112),".",LitRev!LG112)</f>
        <v>.</v>
      </c>
      <c r="LH112" s="25" t="str">
        <f>IF(ISBLANK(LitRev!LH112),".",LitRev!LH112)</f>
        <v>.</v>
      </c>
      <c r="LI112" s="25" t="str">
        <f>IF(ISBLANK(LitRev!LI112),".",LitRev!LI112)</f>
        <v>.</v>
      </c>
      <c r="LJ112" s="25" t="str">
        <f>IF(ISBLANK(LitRev!LJ112),".",LitRev!LJ112)</f>
        <v>.</v>
      </c>
      <c r="LK112" s="25" t="str">
        <f>IF(ISBLANK(LitRev!LK112),".",LitRev!LK112)</f>
        <v>.</v>
      </c>
      <c r="LL112" s="25" t="str">
        <f>IF(ISBLANK(LitRev!LL112),".",LitRev!LL112)</f>
        <v>.</v>
      </c>
      <c r="LM112" s="25" t="str">
        <f>IF(ISBLANK(LitRev!LM112),".",LitRev!LM112)</f>
        <v>.</v>
      </c>
      <c r="LN112" s="25" t="str">
        <f>IF(ISBLANK(LitRev!LN112),".",LitRev!LN112)</f>
        <v>.</v>
      </c>
      <c r="LO112" s="25" t="str">
        <f>IF(ISBLANK(LitRev!LO112),".",LitRev!LO112)</f>
        <v>.</v>
      </c>
      <c r="LP112" s="25" t="str">
        <f>IF(ISBLANK(LitRev!LP112),".",LitRev!LP112)</f>
        <v>.</v>
      </c>
      <c r="LQ112" s="25" t="str">
        <f>IF(ISBLANK(LitRev!LQ112),".",LitRev!LQ112)</f>
        <v>.</v>
      </c>
      <c r="LR112" s="25" t="str">
        <f>IF(ISBLANK(LitRev!LR112),".",LitRev!LR112)</f>
        <v>.</v>
      </c>
      <c r="LS112" s="25" t="str">
        <f>IF(ISBLANK(LitRev!LS112),".",LitRev!LS112)</f>
        <v>.</v>
      </c>
      <c r="LT112" s="25" t="str">
        <f>IF(ISBLANK(LitRev!LT112),".",LitRev!LT112)</f>
        <v>.</v>
      </c>
      <c r="LU112" s="25" t="str">
        <f>IF(ISBLANK(LitRev!LU112),".",LitRev!LU112)</f>
        <v>.</v>
      </c>
      <c r="LV112" s="25" t="str">
        <f>IF(ISBLANK(LitRev!LV112),".",LitRev!LV112)</f>
        <v>.</v>
      </c>
      <c r="LW112" s="25" t="str">
        <f>IF(ISBLANK(LitRev!LW112),".",LitRev!LW112)</f>
        <v>.</v>
      </c>
      <c r="LX112" s="25" t="str">
        <f>IF(ISBLANK(LitRev!LX112),".",LitRev!LX112)</f>
        <v>.</v>
      </c>
      <c r="LY112" s="25" t="str">
        <f>IF(ISBLANK(LitRev!LY112),".",LitRev!LY112)</f>
        <v>.</v>
      </c>
      <c r="LZ112" s="25" t="str">
        <f>IF(ISBLANK(LitRev!LZ112),".",LitRev!LZ112)</f>
        <v>.</v>
      </c>
      <c r="MA112" s="25" t="str">
        <f>IF(ISBLANK(LitRev!MA112),".",LitRev!MA112)</f>
        <v>.</v>
      </c>
      <c r="MB112" s="25" t="str">
        <f>IF(ISBLANK(LitRev!MB112),".",LitRev!MB112)</f>
        <v>.</v>
      </c>
      <c r="MC112" s="25" t="str">
        <f>IF(ISBLANK(LitRev!MC112),".",LitRev!MC112)</f>
        <v>.</v>
      </c>
      <c r="MD112" s="25" t="str">
        <f>IF(ISBLANK(LitRev!MD112),".",LitRev!MD112)</f>
        <v>.</v>
      </c>
      <c r="ME112" s="25" t="str">
        <f>IF(ISBLANK(LitRev!ME112),".",LitRev!ME112)</f>
        <v>.</v>
      </c>
      <c r="MF112" s="25" t="str">
        <f>IF(ISBLANK(LitRev!MF112),".",LitRev!MF112)</f>
        <v>.</v>
      </c>
      <c r="MG112" s="25" t="str">
        <f>IF(ISBLANK(LitRev!MG112),".",LitRev!MG112)</f>
        <v>.</v>
      </c>
      <c r="MH112" s="25" t="str">
        <f>IF(ISBLANK(LitRev!MH112),".",LitRev!MH112)</f>
        <v>.</v>
      </c>
      <c r="MI112" s="25" t="str">
        <f>IF(ISBLANK(LitRev!MI112),".",LitRev!MI112)</f>
        <v>.</v>
      </c>
      <c r="MJ112" s="25" t="str">
        <f>IF(ISBLANK(LitRev!MJ112),".",LitRev!MJ112)</f>
        <v>.</v>
      </c>
      <c r="MK112" s="25" t="str">
        <f>IF(ISBLANK(LitRev!MK112),".",LitRev!MK112)</f>
        <v>.</v>
      </c>
      <c r="ML112" s="25" t="str">
        <f>IF(ISBLANK(LitRev!ML112),".",LitRev!ML112)</f>
        <v>.</v>
      </c>
      <c r="MM112" s="25" t="str">
        <f>IF(ISBLANK(LitRev!MM112),".",LitRev!MM112)</f>
        <v>.</v>
      </c>
      <c r="MN112" s="25" t="str">
        <f>IF(ISBLANK(LitRev!MN112),".",LitRev!MN112)</f>
        <v>.</v>
      </c>
      <c r="MO112" s="25" t="str">
        <f>IF(ISBLANK(LitRev!MO112),".",LitRev!MO112)</f>
        <v>.</v>
      </c>
      <c r="MP112" s="25" t="str">
        <f>IF(ISBLANK(LitRev!MP112),".",LitRev!MP112)</f>
        <v>.</v>
      </c>
      <c r="MQ112" s="25" t="str">
        <f>IF(ISBLANK(LitRev!MQ112),".",LitRev!MQ112)</f>
        <v>.</v>
      </c>
      <c r="MR112" s="25" t="str">
        <f>IF(ISBLANK(LitRev!MR112),".",LitRev!MR112)</f>
        <v>.</v>
      </c>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5"/>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5"/>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5"/>
      <c r="RK112" s="25"/>
      <c r="RL112" s="25"/>
      <c r="RM112" s="25"/>
      <c r="RN112" s="25"/>
      <c r="RO112" s="25"/>
    </row>
    <row r="113" spans="1:483" x14ac:dyDescent="0.25">
      <c r="A113" s="47" t="s">
        <v>1112</v>
      </c>
      <c r="B113" t="s">
        <v>1955</v>
      </c>
      <c r="C113" s="25" t="str">
        <f>IF(ISBLANK(LitRev!C113),".",LitRev!C113)</f>
        <v>.</v>
      </c>
      <c r="D113" s="25" t="str">
        <f>IF(ISBLANK(LitRev!D113),".",LitRev!D113)</f>
        <v>.</v>
      </c>
      <c r="E113" s="25" t="str">
        <f>IF(ISBLANK(LitRev!E113),".",LitRev!E113)</f>
        <v>.</v>
      </c>
      <c r="F113" s="25" t="str">
        <f>IF(ISBLANK(LitRev!F113),".",LitRev!F113)</f>
        <v>.</v>
      </c>
      <c r="G113" s="25" t="str">
        <f>IF(ISBLANK(LitRev!G113),".",LitRev!G113)</f>
        <v>.</v>
      </c>
      <c r="H113" s="25" t="str">
        <f>IF(ISBLANK(LitRev!H113),".",LitRev!H113)</f>
        <v>.</v>
      </c>
      <c r="I113" s="25" t="str">
        <f>IF(ISBLANK(LitRev!I113),".",LitRev!I113)</f>
        <v>.</v>
      </c>
      <c r="J113" s="25" t="str">
        <f>IF(ISBLANK(LitRev!J113),".",LitRev!J113)</f>
        <v>.</v>
      </c>
      <c r="K113" s="25" t="str">
        <f>IF(ISBLANK(LitRev!K113),".",LitRev!K113)</f>
        <v>.</v>
      </c>
      <c r="L113" s="25" t="str">
        <f>IF(ISBLANK(LitRev!L113),".",LitRev!L113)</f>
        <v>.</v>
      </c>
      <c r="M113" s="25" t="str">
        <f>IF(ISBLANK(LitRev!M113),".",LitRev!M113)</f>
        <v>.</v>
      </c>
      <c r="N113" s="25" t="str">
        <f>IF(ISBLANK(LitRev!N113),".",LitRev!N113)</f>
        <v>.</v>
      </c>
      <c r="O113" s="25" t="str">
        <f>IF(ISBLANK(LitRev!O113),".",LitRev!O113)</f>
        <v>.</v>
      </c>
      <c r="P113" s="25" t="str">
        <f>IF(ISBLANK(LitRev!P113),".",LitRev!P113)</f>
        <v>.</v>
      </c>
      <c r="Q113" s="25" t="str">
        <f>IF(ISBLANK(LitRev!Q113),".",LitRev!Q113)</f>
        <v>.</v>
      </c>
      <c r="R113" s="25" t="str">
        <f>IF(ISBLANK(LitRev!R113),".",LitRev!R113)</f>
        <v>.</v>
      </c>
      <c r="S113" s="25" t="str">
        <f>IF(ISBLANK(LitRev!S113),".",LitRev!S113)</f>
        <v>.</v>
      </c>
      <c r="T113" s="25" t="str">
        <f>IF(ISBLANK(LitRev!T113),".",LitRev!T113)</f>
        <v>.</v>
      </c>
      <c r="U113" s="25" t="str">
        <f>IF(ISBLANK(LitRev!U113),".",LitRev!U113)</f>
        <v>.</v>
      </c>
      <c r="V113" s="25" t="str">
        <f>IF(ISBLANK(LitRev!V113),".",LitRev!V113)</f>
        <v>.</v>
      </c>
      <c r="W113" s="25" t="str">
        <f>IF(ISBLANK(LitRev!W113),".",LitRev!W113)</f>
        <v>.</v>
      </c>
      <c r="X113" s="25" t="str">
        <f>IF(ISBLANK(LitRev!X113),".",LitRev!X113)</f>
        <v>.</v>
      </c>
      <c r="Y113" s="25" t="str">
        <f>IF(ISBLANK(LitRev!Y113),".",LitRev!Y113)</f>
        <v>.</v>
      </c>
      <c r="Z113" s="25" t="str">
        <f>IF(ISBLANK(LitRev!Z113),".",LitRev!Z113)</f>
        <v>.</v>
      </c>
      <c r="AA113" s="25" t="str">
        <f>IF(ISBLANK(LitRev!AA113),".",LitRev!AA113)</f>
        <v>.</v>
      </c>
      <c r="AB113" s="25" t="str">
        <f>IF(ISBLANK(LitRev!AB113),".",LitRev!AB113)</f>
        <v>.</v>
      </c>
      <c r="AC113" s="25" t="str">
        <f>IF(ISBLANK(LitRev!AC113),".",LitRev!AC113)</f>
        <v>.</v>
      </c>
      <c r="AD113" s="25" t="str">
        <f>IF(ISBLANK(LitRev!AD113),".",LitRev!AD113)</f>
        <v>.</v>
      </c>
      <c r="AE113" s="25" t="str">
        <f>IF(ISBLANK(LitRev!AE113),".",LitRev!AE113)</f>
        <v>.</v>
      </c>
      <c r="AF113" s="25" t="str">
        <f>IF(ISBLANK(LitRev!AF113),".",LitRev!AF113)</f>
        <v>.</v>
      </c>
      <c r="AG113" s="25" t="str">
        <f>IF(ISBLANK(LitRev!AG113),".",LitRev!AG113)</f>
        <v>.</v>
      </c>
      <c r="AH113" s="25" t="str">
        <f>IF(ISBLANK(LitRev!AH113),".",LitRev!AH113)</f>
        <v>.</v>
      </c>
      <c r="AI113" s="25" t="str">
        <f>IF(ISBLANK(LitRev!AI113),".",LitRev!AI113)</f>
        <v>.</v>
      </c>
      <c r="AJ113" s="25" t="str">
        <f>IF(ISBLANK(LitRev!AJ113),".",LitRev!AJ113)</f>
        <v>.</v>
      </c>
      <c r="AK113" s="25" t="str">
        <f>IF(ISBLANK(LitRev!AK113),".",LitRev!AK113)</f>
        <v>.</v>
      </c>
      <c r="AL113" s="25" t="str">
        <f>IF(ISBLANK(LitRev!AL113),".",LitRev!AL113)</f>
        <v>.</v>
      </c>
      <c r="AM113" s="25" t="str">
        <f>IF(ISBLANK(LitRev!AM113),".",LitRev!AM113)</f>
        <v>.</v>
      </c>
      <c r="AN113" s="25" t="str">
        <f>IF(ISBLANK(LitRev!AN113),".",LitRev!AN113)</f>
        <v>.</v>
      </c>
      <c r="AO113" s="25" t="str">
        <f>IF(ISBLANK(LitRev!AO113),".",LitRev!AO113)</f>
        <v>.</v>
      </c>
      <c r="AP113" s="25" t="str">
        <f>IF(ISBLANK(LitRev!AP113),".",LitRev!AP113)</f>
        <v>.</v>
      </c>
      <c r="AQ113" s="25" t="str">
        <f>IF(ISBLANK(LitRev!AQ113),".",LitRev!AQ113)</f>
        <v>.</v>
      </c>
      <c r="AR113" s="25" t="str">
        <f>IF(ISBLANK(LitRev!AR113),".",LitRev!AR113)</f>
        <v>.</v>
      </c>
      <c r="AS113" s="25" t="str">
        <f>IF(ISBLANK(LitRev!AS113),".",LitRev!AS113)</f>
        <v>.</v>
      </c>
      <c r="AT113" s="25" t="str">
        <f>IF(ISBLANK(LitRev!AT113),".",LitRev!AT113)</f>
        <v>.</v>
      </c>
      <c r="AU113" s="25" t="str">
        <f>IF(ISBLANK(LitRev!AU113),".",LitRev!AU113)</f>
        <v>.</v>
      </c>
      <c r="AV113" s="25" t="str">
        <f>IF(ISBLANK(LitRev!AV113),".",LitRev!AV113)</f>
        <v>.</v>
      </c>
      <c r="AW113" s="25" t="str">
        <f>IF(ISBLANK(LitRev!AW113),".",LitRev!AW113)</f>
        <v>.</v>
      </c>
      <c r="AX113" s="25" t="str">
        <f>IF(ISBLANK(LitRev!AX113),".",LitRev!AX113)</f>
        <v>.</v>
      </c>
      <c r="AY113" s="25" t="str">
        <f>IF(ISBLANK(LitRev!AY113),".",LitRev!AY113)</f>
        <v>.</v>
      </c>
      <c r="AZ113" s="25" t="str">
        <f>IF(ISBLANK(LitRev!AZ113),".",LitRev!AZ113)</f>
        <v>.</v>
      </c>
      <c r="BA113" s="25" t="str">
        <f>IF(ISBLANK(LitRev!BA113),".",LitRev!BA113)</f>
        <v>.</v>
      </c>
      <c r="BB113" s="25" t="str">
        <f>IF(ISBLANK(LitRev!BB113),".",LitRev!BB113)</f>
        <v>.</v>
      </c>
      <c r="BC113" s="25" t="str">
        <f>IF(ISBLANK(LitRev!BC113),".",LitRev!BC113)</f>
        <v>.</v>
      </c>
      <c r="BD113" s="25" t="str">
        <f>IF(ISBLANK(LitRev!BD113),".",LitRev!BD113)</f>
        <v>.</v>
      </c>
      <c r="BE113" s="25" t="str">
        <f>IF(ISBLANK(LitRev!BE113),".",LitRev!BE113)</f>
        <v>.</v>
      </c>
      <c r="BF113" s="25" t="str">
        <f>IF(ISBLANK(LitRev!BF113),".",LitRev!BF113)</f>
        <v>.</v>
      </c>
      <c r="BG113" s="25" t="str">
        <f>IF(ISBLANK(LitRev!BG113),".",LitRev!BG113)</f>
        <v>.</v>
      </c>
      <c r="BH113" s="25" t="str">
        <f>IF(ISBLANK(LitRev!BH113),".",LitRev!BH113)</f>
        <v>.</v>
      </c>
      <c r="BI113" s="25" t="str">
        <f>IF(ISBLANK(LitRev!BI113),".",LitRev!BI113)</f>
        <v>.</v>
      </c>
      <c r="BJ113" s="25" t="str">
        <f>IF(ISBLANK(LitRev!BJ113),".",LitRev!BJ113)</f>
        <v>.</v>
      </c>
      <c r="BK113" s="25" t="str">
        <f>IF(ISBLANK(LitRev!BK113),".",LitRev!BK113)</f>
        <v>.</v>
      </c>
      <c r="BL113" s="25" t="str">
        <f>IF(ISBLANK(LitRev!BL113),".",LitRev!BL113)</f>
        <v>.</v>
      </c>
      <c r="BM113" s="25" t="str">
        <f>IF(ISBLANK(LitRev!BM113),".",LitRev!BM113)</f>
        <v>.</v>
      </c>
      <c r="BN113" s="25" t="str">
        <f>IF(ISBLANK(LitRev!BN113),".",LitRev!BN113)</f>
        <v>.</v>
      </c>
      <c r="BO113" s="25" t="str">
        <f>IF(ISBLANK(LitRev!BO113),".",LitRev!BO113)</f>
        <v>.</v>
      </c>
      <c r="BP113" s="25" t="str">
        <f>IF(ISBLANK(LitRev!BP113),".",LitRev!BP113)</f>
        <v>.</v>
      </c>
      <c r="BQ113" s="25" t="str">
        <f>IF(ISBLANK(LitRev!BQ113),".",LitRev!BQ113)</f>
        <v>.</v>
      </c>
      <c r="BR113" s="25" t="str">
        <f>IF(ISBLANK(LitRev!BR113),".",LitRev!BR113)</f>
        <v>.</v>
      </c>
      <c r="BS113" s="25" t="str">
        <f>IF(ISBLANK(LitRev!BS113),".",LitRev!BS113)</f>
        <v>.</v>
      </c>
      <c r="BT113" s="25" t="str">
        <f>IF(ISBLANK(LitRev!BT113),".",LitRev!BT113)</f>
        <v>.</v>
      </c>
      <c r="BU113" s="25" t="str">
        <f>IF(ISBLANK(LitRev!BU113),".",LitRev!BU113)</f>
        <v>.</v>
      </c>
      <c r="BV113" s="25" t="str">
        <f>IF(ISBLANK(LitRev!BV113),".",LitRev!BV113)</f>
        <v>.</v>
      </c>
      <c r="BW113" s="25" t="str">
        <f>IF(ISBLANK(LitRev!BW113),".",LitRev!BW113)</f>
        <v>.</v>
      </c>
      <c r="BX113" s="25" t="str">
        <f>IF(ISBLANK(LitRev!BX113),".",LitRev!BX113)</f>
        <v>.</v>
      </c>
      <c r="BY113" s="25" t="str">
        <f>IF(ISBLANK(LitRev!BY113),".",LitRev!BY113)</f>
        <v>.</v>
      </c>
      <c r="BZ113" s="25" t="str">
        <f>IF(ISBLANK(LitRev!BZ113),".",LitRev!BZ113)</f>
        <v>.</v>
      </c>
      <c r="CA113" s="25" t="str">
        <f>IF(ISBLANK(LitRev!CA113),".",LitRev!CA113)</f>
        <v>.</v>
      </c>
      <c r="CB113" s="25" t="str">
        <f>IF(ISBLANK(LitRev!CB113),".",LitRev!CB113)</f>
        <v>.</v>
      </c>
      <c r="CC113" s="25" t="str">
        <f>IF(ISBLANK(LitRev!CC113),".",LitRev!CC113)</f>
        <v>.</v>
      </c>
      <c r="CD113" s="25" t="str">
        <f>IF(ISBLANK(LitRev!CD113),".",LitRev!CD113)</f>
        <v>.</v>
      </c>
      <c r="CE113" s="25" t="str">
        <f>IF(ISBLANK(LitRev!CE113),".",LitRev!CE113)</f>
        <v>.</v>
      </c>
      <c r="CF113" s="25" t="str">
        <f>IF(ISBLANK(LitRev!CF113),".",LitRev!CF113)</f>
        <v>.</v>
      </c>
      <c r="CG113" s="25" t="str">
        <f>IF(ISBLANK(LitRev!CG113),".",LitRev!CG113)</f>
        <v>.</v>
      </c>
      <c r="CH113" s="25" t="str">
        <f>IF(ISBLANK(LitRev!CH113),".",LitRev!CH113)</f>
        <v>.</v>
      </c>
      <c r="CI113" s="25" t="str">
        <f>IF(ISBLANK(LitRev!CI113),".",LitRev!CI113)</f>
        <v>.</v>
      </c>
      <c r="CJ113" s="25" t="str">
        <f>IF(ISBLANK(LitRev!CJ113),".",LitRev!CJ113)</f>
        <v>.</v>
      </c>
      <c r="CK113" s="25" t="str">
        <f>IF(ISBLANK(LitRev!CK113),".",LitRev!CK113)</f>
        <v>.</v>
      </c>
      <c r="CL113" s="25" t="str">
        <f>IF(ISBLANK(LitRev!CL113),".",LitRev!CL113)</f>
        <v>.</v>
      </c>
      <c r="CM113" s="25" t="str">
        <f>IF(ISBLANK(LitRev!CM113),".",LitRev!CM113)</f>
        <v>.</v>
      </c>
      <c r="CN113" s="25" t="str">
        <f>IF(ISBLANK(LitRev!CN113),".",LitRev!CN113)</f>
        <v>.</v>
      </c>
      <c r="CO113" s="25" t="str">
        <f>IF(ISBLANK(LitRev!CO113),".",LitRev!CO113)</f>
        <v>.</v>
      </c>
      <c r="CP113" s="25" t="str">
        <f>IF(ISBLANK(LitRev!CP113),".",LitRev!CP113)</f>
        <v>.</v>
      </c>
      <c r="CQ113" s="25" t="str">
        <f>IF(ISBLANK(LitRev!CQ113),".",LitRev!CQ113)</f>
        <v>.</v>
      </c>
      <c r="CR113" s="25" t="str">
        <f>IF(ISBLANK(LitRev!CR113),".",LitRev!CR113)</f>
        <v>.</v>
      </c>
      <c r="CS113" s="25" t="str">
        <f>IF(ISBLANK(LitRev!CS113),".",LitRev!CS113)</f>
        <v>.</v>
      </c>
      <c r="CT113" s="25" t="str">
        <f>IF(ISBLANK(LitRev!CT113),".",LitRev!CT113)</f>
        <v>.</v>
      </c>
      <c r="CU113" s="25" t="str">
        <f>IF(ISBLANK(LitRev!CU113),".",LitRev!CU113)</f>
        <v>.</v>
      </c>
      <c r="CV113" s="25" t="str">
        <f>IF(ISBLANK(LitRev!CV113),".",LitRev!CV113)</f>
        <v>.</v>
      </c>
      <c r="CW113" s="25" t="str">
        <f>IF(ISBLANK(LitRev!CW113),".",LitRev!CW113)</f>
        <v>.</v>
      </c>
      <c r="CX113" s="25" t="str">
        <f>IF(ISBLANK(LitRev!CX113),".",LitRev!CX113)</f>
        <v>.</v>
      </c>
      <c r="CY113" s="25" t="str">
        <f>IF(ISBLANK(LitRev!CY113),".",LitRev!CY113)</f>
        <v>.</v>
      </c>
      <c r="CZ113" s="25" t="str">
        <f>IF(ISBLANK(LitRev!CZ113),".",LitRev!CZ113)</f>
        <v>.</v>
      </c>
      <c r="DA113" s="25" t="str">
        <f>IF(ISBLANK(LitRev!DA113),".",LitRev!DA113)</f>
        <v>.</v>
      </c>
      <c r="DB113" s="25" t="str">
        <f>IF(ISBLANK(LitRev!DB113),".",LitRev!DB113)</f>
        <v>.</v>
      </c>
      <c r="DC113" s="25" t="str">
        <f>IF(ISBLANK(LitRev!DC113),".",LitRev!DC113)</f>
        <v>.</v>
      </c>
      <c r="DD113" s="25" t="str">
        <f>IF(ISBLANK(LitRev!DD113),".",LitRev!DD113)</f>
        <v>.</v>
      </c>
      <c r="DE113" s="25" t="str">
        <f>IF(ISBLANK(LitRev!DE113),".",LitRev!DE113)</f>
        <v>.</v>
      </c>
      <c r="DF113" s="25" t="str">
        <f>IF(ISBLANK(LitRev!DF113),".",LitRev!DF113)</f>
        <v>.</v>
      </c>
      <c r="DG113" s="25" t="str">
        <f>IF(ISBLANK(LitRev!DG113),".",LitRev!DG113)</f>
        <v>.</v>
      </c>
      <c r="DH113" s="25" t="str">
        <f>IF(ISBLANK(LitRev!DH113),".",LitRev!DH113)</f>
        <v>.</v>
      </c>
      <c r="DI113" s="25" t="str">
        <f>IF(ISBLANK(LitRev!DI113),".",LitRev!DI113)</f>
        <v>.</v>
      </c>
      <c r="DJ113" s="25" t="str">
        <f>IF(ISBLANK(LitRev!DJ113),".",LitRev!DJ113)</f>
        <v>.</v>
      </c>
      <c r="DK113" s="25" t="str">
        <f>IF(ISBLANK(LitRev!DK113),".",LitRev!DK113)</f>
        <v>.</v>
      </c>
      <c r="DL113" s="25" t="str">
        <f>IF(ISBLANK(LitRev!DL113),".",LitRev!DL113)</f>
        <v>.</v>
      </c>
      <c r="DM113" s="25" t="str">
        <f>IF(ISBLANK(LitRev!DM113),".",LitRev!DM113)</f>
        <v>.</v>
      </c>
      <c r="DN113" s="25" t="str">
        <f>IF(ISBLANK(LitRev!DN113),".",LitRev!DN113)</f>
        <v>.</v>
      </c>
      <c r="DO113" s="25" t="str">
        <f>IF(ISBLANK(LitRev!DO113),".",LitRev!DO113)</f>
        <v>.</v>
      </c>
      <c r="DP113" s="25" t="str">
        <f>IF(ISBLANK(LitRev!DP113),".",LitRev!DP113)</f>
        <v>.</v>
      </c>
      <c r="DQ113" s="25" t="str">
        <f>IF(ISBLANK(LitRev!DQ113),".",LitRev!DQ113)</f>
        <v>.</v>
      </c>
      <c r="DR113" s="25" t="str">
        <f>IF(ISBLANK(LitRev!DR113),".",LitRev!DR113)</f>
        <v>.</v>
      </c>
      <c r="DS113" s="25" t="str">
        <f>IF(ISBLANK(LitRev!DS113),".",LitRev!DS113)</f>
        <v>.</v>
      </c>
      <c r="DT113" s="25" t="str">
        <f>IF(ISBLANK(LitRev!DT113),".",LitRev!DT113)</f>
        <v>.</v>
      </c>
      <c r="DU113" s="25" t="str">
        <f>IF(ISBLANK(LitRev!DU113),".",LitRev!DU113)</f>
        <v>.</v>
      </c>
      <c r="DV113" s="25" t="str">
        <f>IF(ISBLANK(LitRev!DV113),".",LitRev!DV113)</f>
        <v>.</v>
      </c>
      <c r="DW113" s="25" t="str">
        <f>IF(ISBLANK(LitRev!DW113),".",LitRev!DW113)</f>
        <v>.</v>
      </c>
      <c r="DX113" s="25" t="str">
        <f>IF(ISBLANK(LitRev!DX113),".",LitRev!DX113)</f>
        <v>.</v>
      </c>
      <c r="DY113" s="25" t="str">
        <f>IF(ISBLANK(LitRev!DY113),".",LitRev!DY113)</f>
        <v>.</v>
      </c>
      <c r="DZ113" s="25" t="str">
        <f>IF(ISBLANK(LitRev!DZ113),".",LitRev!DZ113)</f>
        <v>.</v>
      </c>
      <c r="EA113" s="25" t="str">
        <f>IF(ISBLANK(LitRev!EA113),".",LitRev!EA113)</f>
        <v>.</v>
      </c>
      <c r="EB113" s="25" t="str">
        <f>IF(ISBLANK(LitRev!EB113),".",LitRev!EB113)</f>
        <v>.</v>
      </c>
      <c r="EC113" s="25" t="str">
        <f>IF(ISBLANK(LitRev!EC113),".",LitRev!EC113)</f>
        <v>.</v>
      </c>
      <c r="ED113" s="25" t="str">
        <f>IF(ISBLANK(LitRev!ED113),".",LitRev!ED113)</f>
        <v>.</v>
      </c>
      <c r="EE113" s="25" t="str">
        <f>IF(ISBLANK(LitRev!EE113),".",LitRev!EE113)</f>
        <v>.</v>
      </c>
      <c r="EF113" s="25" t="str">
        <f>IF(ISBLANK(LitRev!EF113),".",LitRev!EF113)</f>
        <v>.</v>
      </c>
      <c r="EG113" s="25" t="str">
        <f>IF(ISBLANK(LitRev!EG113),".",LitRev!EG113)</f>
        <v>.</v>
      </c>
      <c r="EH113" s="25" t="str">
        <f>IF(ISBLANK(LitRev!EH113),".",LitRev!EH113)</f>
        <v>.</v>
      </c>
      <c r="EI113" s="25" t="str">
        <f>IF(ISBLANK(LitRev!EI113),".",LitRev!EI113)</f>
        <v>.</v>
      </c>
      <c r="EJ113" s="25" t="str">
        <f>IF(ISBLANK(LitRev!EJ113),".",LitRev!EJ113)</f>
        <v>.</v>
      </c>
      <c r="EK113" s="25" t="str">
        <f>IF(ISBLANK(LitRev!EK113),".",LitRev!EK113)</f>
        <v>.</v>
      </c>
      <c r="EL113" s="25" t="str">
        <f>IF(ISBLANK(LitRev!EL113),".",LitRev!EL113)</f>
        <v>.</v>
      </c>
      <c r="EM113" s="25" t="str">
        <f>IF(ISBLANK(LitRev!EM113),".",LitRev!EM113)</f>
        <v>.</v>
      </c>
      <c r="EN113" s="25" t="str">
        <f>IF(ISBLANK(LitRev!EN113),".",LitRev!EN113)</f>
        <v>.</v>
      </c>
      <c r="EO113" s="25" t="str">
        <f>IF(ISBLANK(LitRev!EO113),".",LitRev!EO113)</f>
        <v>.</v>
      </c>
      <c r="EP113" s="25" t="str">
        <f>IF(ISBLANK(LitRev!EP113),".",LitRev!EP113)</f>
        <v>.</v>
      </c>
      <c r="EQ113" s="25" t="str">
        <f>IF(ISBLANK(LitRev!EQ113),".",LitRev!EQ113)</f>
        <v>.</v>
      </c>
      <c r="ER113" s="25" t="str">
        <f>IF(ISBLANK(LitRev!ER113),".",LitRev!ER113)</f>
        <v>.</v>
      </c>
      <c r="ES113" s="25" t="str">
        <f>IF(ISBLANK(LitRev!ES113),".",LitRev!ES113)</f>
        <v>.</v>
      </c>
      <c r="ET113" s="25" t="str">
        <f>IF(ISBLANK(LitRev!ET113),".",LitRev!ET113)</f>
        <v>.</v>
      </c>
      <c r="EU113" s="25" t="str">
        <f>IF(ISBLANK(LitRev!EU113),".",LitRev!EU113)</f>
        <v>.</v>
      </c>
      <c r="EV113" s="25" t="str">
        <f>IF(ISBLANK(LitRev!EV113),".",LitRev!EV113)</f>
        <v>.</v>
      </c>
      <c r="EW113" s="25" t="str">
        <f>IF(ISBLANK(LitRev!EW113),".",LitRev!EW113)</f>
        <v>.</v>
      </c>
      <c r="EX113" s="25" t="str">
        <f>IF(ISBLANK(LitRev!EX113),".",LitRev!EX113)</f>
        <v>.</v>
      </c>
      <c r="EY113" s="25" t="str">
        <f>IF(ISBLANK(LitRev!EY113),".",LitRev!EY113)</f>
        <v>.</v>
      </c>
      <c r="EZ113" s="25" t="str">
        <f>IF(ISBLANK(LitRev!EZ113),".",LitRev!EZ113)</f>
        <v>.</v>
      </c>
      <c r="FA113" s="25" t="str">
        <f>IF(ISBLANK(LitRev!FA113),".",LitRev!FA113)</f>
        <v>.</v>
      </c>
      <c r="FB113" s="25" t="str">
        <f>IF(ISBLANK(LitRev!FB113),".",LitRev!FB113)</f>
        <v>.</v>
      </c>
      <c r="FC113" s="25" t="str">
        <f>IF(ISBLANK(LitRev!FC113),".",LitRev!FC113)</f>
        <v>.</v>
      </c>
      <c r="FD113" s="25" t="str">
        <f>IF(ISBLANK(LitRev!FD113),".",LitRev!FD113)</f>
        <v>.</v>
      </c>
      <c r="FE113" s="25" t="str">
        <f>IF(ISBLANK(LitRev!FE113),".",LitRev!FE113)</f>
        <v>.</v>
      </c>
      <c r="FF113" s="25" t="str">
        <f>IF(ISBLANK(LitRev!FF113),".",LitRev!FF113)</f>
        <v>.</v>
      </c>
      <c r="FG113" s="25" t="str">
        <f>IF(ISBLANK(LitRev!FG113),".",LitRev!FG113)</f>
        <v>.</v>
      </c>
      <c r="FH113" s="25" t="str">
        <f>IF(ISBLANK(LitRev!FH113),".",LitRev!FH113)</f>
        <v>.</v>
      </c>
      <c r="FI113" s="25" t="str">
        <f>IF(ISBLANK(LitRev!FI113),".",LitRev!FI113)</f>
        <v>.</v>
      </c>
      <c r="FJ113" s="25" t="str">
        <f>IF(ISBLANK(LitRev!FJ113),".",LitRev!FJ113)</f>
        <v>.</v>
      </c>
      <c r="FK113" s="25" t="str">
        <f>IF(ISBLANK(LitRev!FK113),".",LitRev!FK113)</f>
        <v>.</v>
      </c>
      <c r="FL113" s="25" t="str">
        <f>IF(ISBLANK(LitRev!FL113),".",LitRev!FL113)</f>
        <v>.</v>
      </c>
      <c r="FM113" s="25" t="str">
        <f>IF(ISBLANK(LitRev!FM113),".",LitRev!FM113)</f>
        <v>.</v>
      </c>
      <c r="FN113" s="25" t="str">
        <f>IF(ISBLANK(LitRev!FN113),".",LitRev!FN113)</f>
        <v>.</v>
      </c>
      <c r="FO113" s="25" t="str">
        <f>IF(ISBLANK(LitRev!FO113),".",LitRev!FO113)</f>
        <v>.</v>
      </c>
      <c r="FP113" s="25" t="str">
        <f>IF(ISBLANK(LitRev!FP113),".",LitRev!FP113)</f>
        <v>.</v>
      </c>
      <c r="FQ113" s="25" t="str">
        <f>IF(ISBLANK(LitRev!FQ113),".",LitRev!FQ113)</f>
        <v>.</v>
      </c>
      <c r="FR113" s="25" t="str">
        <f>IF(ISBLANK(LitRev!FR113),".",LitRev!FR113)</f>
        <v>.</v>
      </c>
      <c r="FS113" s="25" t="str">
        <f>IF(ISBLANK(LitRev!FS113),".",LitRev!FS113)</f>
        <v>.</v>
      </c>
      <c r="FT113" s="25" t="str">
        <f>IF(ISBLANK(LitRev!FT113),".",LitRev!FT113)</f>
        <v>.</v>
      </c>
      <c r="FU113" s="25" t="str">
        <f>IF(ISBLANK(LitRev!FU113),".",LitRev!FU113)</f>
        <v>.</v>
      </c>
      <c r="FV113" s="25" t="str">
        <f>IF(ISBLANK(LitRev!FV113),".",LitRev!FV113)</f>
        <v>.</v>
      </c>
      <c r="FW113" s="25" t="str">
        <f>IF(ISBLANK(LitRev!FW113),".",LitRev!FW113)</f>
        <v>.</v>
      </c>
      <c r="FX113" s="25" t="str">
        <f>IF(ISBLANK(LitRev!FX113),".",LitRev!FX113)</f>
        <v>.</v>
      </c>
      <c r="FY113" s="25" t="str">
        <f>IF(ISBLANK(LitRev!FY113),".",LitRev!FY113)</f>
        <v>.</v>
      </c>
      <c r="FZ113" s="25" t="str">
        <f>IF(ISBLANK(LitRev!FZ113),".",LitRev!FZ113)</f>
        <v>.</v>
      </c>
      <c r="GA113" s="25" t="str">
        <f>IF(ISBLANK(LitRev!GA113),".",LitRev!GA113)</f>
        <v>.</v>
      </c>
      <c r="GB113" s="25" t="str">
        <f>IF(ISBLANK(LitRev!GB113),".",LitRev!GB113)</f>
        <v>.</v>
      </c>
      <c r="GC113" s="25" t="str">
        <f>IF(ISBLANK(LitRev!GC113),".",LitRev!GC113)</f>
        <v>.</v>
      </c>
      <c r="GD113" s="25" t="str">
        <f>IF(ISBLANK(LitRev!GD113),".",LitRev!GD113)</f>
        <v>.</v>
      </c>
      <c r="GE113" s="25" t="str">
        <f>IF(ISBLANK(LitRev!GE113),".",LitRev!GE113)</f>
        <v>.</v>
      </c>
      <c r="GF113" s="25" t="str">
        <f>IF(ISBLANK(LitRev!GF113),".",LitRev!GF113)</f>
        <v>.</v>
      </c>
      <c r="GG113" s="25" t="str">
        <f>IF(ISBLANK(LitRev!GG113),".",LitRev!GG113)</f>
        <v>.</v>
      </c>
      <c r="GH113" s="25" t="str">
        <f>IF(ISBLANK(LitRev!GH113),".",LitRev!GH113)</f>
        <v>.</v>
      </c>
      <c r="GI113" s="25" t="str">
        <f>IF(ISBLANK(LitRev!GI113),".",LitRev!GI113)</f>
        <v>.</v>
      </c>
      <c r="GJ113" s="25" t="str">
        <f>IF(ISBLANK(LitRev!GJ113),".",LitRev!GJ113)</f>
        <v>.</v>
      </c>
      <c r="GK113" s="25" t="str">
        <f>IF(ISBLANK(LitRev!GK113),".",LitRev!GK113)</f>
        <v>.</v>
      </c>
      <c r="GL113" s="25" t="str">
        <f>IF(ISBLANK(LitRev!GL113),".",LitRev!GL113)</f>
        <v>.</v>
      </c>
      <c r="GM113" s="25" t="str">
        <f>IF(ISBLANK(LitRev!GM113),".",LitRev!GM113)</f>
        <v>.</v>
      </c>
      <c r="GN113" s="25" t="str">
        <f>IF(ISBLANK(LitRev!GN113),".",LitRev!GN113)</f>
        <v>.</v>
      </c>
      <c r="GO113" s="25" t="str">
        <f>IF(ISBLANK(LitRev!GO113),".",LitRev!GO113)</f>
        <v>.</v>
      </c>
      <c r="GP113" s="25" t="str">
        <f>IF(ISBLANK(LitRev!GP113),".",LitRev!GP113)</f>
        <v>.</v>
      </c>
      <c r="GQ113" s="25" t="str">
        <f>IF(ISBLANK(LitRev!GQ113),".",LitRev!GQ113)</f>
        <v>.</v>
      </c>
      <c r="GR113" s="25" t="str">
        <f>IF(ISBLANK(LitRev!GR113),".",LitRev!GR113)</f>
        <v>.</v>
      </c>
      <c r="GS113" s="25" t="str">
        <f>IF(ISBLANK(LitRev!GS113),".",LitRev!GS113)</f>
        <v>.</v>
      </c>
      <c r="GT113" s="25" t="str">
        <f>IF(ISBLANK(LitRev!GT113),".",LitRev!GT113)</f>
        <v>.</v>
      </c>
      <c r="GU113" s="25" t="str">
        <f>IF(ISBLANK(LitRev!GU113),".",LitRev!GU113)</f>
        <v>.</v>
      </c>
      <c r="GV113" s="25" t="str">
        <f>IF(ISBLANK(LitRev!GV113),".",LitRev!GV113)</f>
        <v>.</v>
      </c>
      <c r="GW113" s="25" t="str">
        <f>IF(ISBLANK(LitRev!GW113),".",LitRev!GW113)</f>
        <v>.</v>
      </c>
      <c r="GX113" s="25" t="str">
        <f>IF(ISBLANK(LitRev!GX113),".",LitRev!GX113)</f>
        <v>.</v>
      </c>
      <c r="GY113" s="25" t="str">
        <f>IF(ISBLANK(LitRev!GY113),".",LitRev!GY113)</f>
        <v>.</v>
      </c>
      <c r="GZ113" s="25" t="str">
        <f>IF(ISBLANK(LitRev!GZ113),".",LitRev!GZ113)</f>
        <v>.</v>
      </c>
      <c r="HA113" s="25" t="str">
        <f>IF(ISBLANK(LitRev!HA113),".",LitRev!HA113)</f>
        <v>.</v>
      </c>
      <c r="HB113" s="25" t="str">
        <f>IF(ISBLANK(LitRev!HB113),".",LitRev!HB113)</f>
        <v>.</v>
      </c>
      <c r="HC113" s="25" t="str">
        <f>IF(ISBLANK(LitRev!HC113),".",LitRev!HC113)</f>
        <v>.</v>
      </c>
      <c r="HD113" s="25" t="str">
        <f>IF(ISBLANK(LitRev!HD113),".",LitRev!HD113)</f>
        <v>.</v>
      </c>
      <c r="HE113" s="25" t="str">
        <f>IF(ISBLANK(LitRev!HE113),".",LitRev!HE113)</f>
        <v>.</v>
      </c>
      <c r="HF113" s="25" t="str">
        <f>IF(ISBLANK(LitRev!HF113),".",LitRev!HF113)</f>
        <v>.</v>
      </c>
      <c r="HG113" s="25" t="str">
        <f>IF(ISBLANK(LitRev!HG113),".",LitRev!HG113)</f>
        <v>.</v>
      </c>
      <c r="HH113" s="25" t="str">
        <f>IF(ISBLANK(LitRev!HH113),".",LitRev!HH113)</f>
        <v>.</v>
      </c>
      <c r="HI113" s="25" t="str">
        <f>IF(ISBLANK(LitRev!HI113),".",LitRev!HI113)</f>
        <v>.</v>
      </c>
      <c r="HJ113" s="25" t="str">
        <f>IF(ISBLANK(LitRev!HJ113),".",LitRev!HJ113)</f>
        <v>.</v>
      </c>
      <c r="HK113" s="25" t="str">
        <f>IF(ISBLANK(LitRev!HK113),".",LitRev!HK113)</f>
        <v>.</v>
      </c>
      <c r="HL113" s="25" t="str">
        <f>IF(ISBLANK(LitRev!HL113),".",LitRev!HL113)</f>
        <v>.</v>
      </c>
      <c r="HM113" s="25" t="str">
        <f>IF(ISBLANK(LitRev!HM113),".",LitRev!HM113)</f>
        <v>.</v>
      </c>
      <c r="HN113" s="25" t="str">
        <f>IF(ISBLANK(LitRev!HN113),".",LitRev!HN113)</f>
        <v>.</v>
      </c>
      <c r="HO113" s="25" t="str">
        <f>IF(ISBLANK(LitRev!HO113),".",LitRev!HO113)</f>
        <v>.</v>
      </c>
      <c r="HP113" s="25" t="str">
        <f>IF(ISBLANK(LitRev!HP113),".",LitRev!HP113)</f>
        <v>.</v>
      </c>
      <c r="HQ113" s="25" t="str">
        <f>IF(ISBLANK(LitRev!HQ113),".",LitRev!HQ113)</f>
        <v>.</v>
      </c>
      <c r="HR113" s="25" t="str">
        <f>IF(ISBLANK(LitRev!HR113),".",LitRev!HR113)</f>
        <v>.</v>
      </c>
      <c r="HS113" s="25" t="str">
        <f>IF(ISBLANK(LitRev!HS113),".",LitRev!HS113)</f>
        <v>.</v>
      </c>
      <c r="HT113" s="25" t="str">
        <f>IF(ISBLANK(LitRev!HT113),".",LitRev!HT113)</f>
        <v>.</v>
      </c>
      <c r="HU113" s="25" t="str">
        <f>IF(ISBLANK(LitRev!HU113),".",LitRev!HU113)</f>
        <v>.</v>
      </c>
      <c r="HV113" s="25" t="str">
        <f>IF(ISBLANK(LitRev!HV113),".",LitRev!HV113)</f>
        <v>.</v>
      </c>
      <c r="HW113" s="25" t="str">
        <f>IF(ISBLANK(LitRev!HW113),".",LitRev!HW113)</f>
        <v>.</v>
      </c>
      <c r="HX113" s="25" t="str">
        <f>IF(ISBLANK(LitRev!HX113),".",LitRev!HX113)</f>
        <v>.</v>
      </c>
      <c r="HY113" s="25" t="str">
        <f>IF(ISBLANK(LitRev!HY113),".",LitRev!HY113)</f>
        <v>.</v>
      </c>
      <c r="HZ113" s="25" t="str">
        <f>IF(ISBLANK(LitRev!HZ113),".",LitRev!HZ113)</f>
        <v>.</v>
      </c>
      <c r="IA113" s="25" t="str">
        <f>IF(ISBLANK(LitRev!IA113),".",LitRev!IA113)</f>
        <v>.</v>
      </c>
      <c r="IB113" s="25" t="str">
        <f>IF(ISBLANK(LitRev!IB113),".",LitRev!IB113)</f>
        <v>.</v>
      </c>
      <c r="IC113" s="25" t="str">
        <f>IF(ISBLANK(LitRev!IC113),".",LitRev!IC113)</f>
        <v>.</v>
      </c>
      <c r="ID113" s="25" t="str">
        <f>IF(ISBLANK(LitRev!ID113),".",LitRev!ID113)</f>
        <v>.</v>
      </c>
      <c r="IE113" s="25" t="str">
        <f>IF(ISBLANK(LitRev!IE113),".",LitRev!IE113)</f>
        <v>.</v>
      </c>
      <c r="IF113" s="25" t="str">
        <f>IF(ISBLANK(LitRev!IF113),".",LitRev!IF113)</f>
        <v>.</v>
      </c>
      <c r="IG113" s="25" t="str">
        <f>IF(ISBLANK(LitRev!IG113),".",LitRev!IG113)</f>
        <v>.</v>
      </c>
      <c r="IH113" s="25" t="str">
        <f>IF(ISBLANK(LitRev!IH113),".",LitRev!IH113)</f>
        <v>.</v>
      </c>
      <c r="II113" s="25" t="str">
        <f>IF(ISBLANK(LitRev!II113),".",LitRev!II113)</f>
        <v>.</v>
      </c>
      <c r="IJ113" s="25" t="str">
        <f>IF(ISBLANK(LitRev!IJ113),".",LitRev!IJ113)</f>
        <v>.</v>
      </c>
      <c r="IK113" s="25" t="str">
        <f>IF(ISBLANK(LitRev!IK113),".",LitRev!IK113)</f>
        <v>.</v>
      </c>
      <c r="IL113" s="25" t="str">
        <f>IF(ISBLANK(LitRev!IL113),".",LitRev!IL113)</f>
        <v>.</v>
      </c>
      <c r="IM113" s="25" t="str">
        <f>IF(ISBLANK(LitRev!IM113),".",LitRev!IM113)</f>
        <v>.</v>
      </c>
      <c r="IN113" s="25" t="str">
        <f>IF(ISBLANK(LitRev!IN113),".",LitRev!IN113)</f>
        <v>.</v>
      </c>
      <c r="IO113" s="25" t="str">
        <f>IF(ISBLANK(LitRev!IO113),".",LitRev!IO113)</f>
        <v>.</v>
      </c>
      <c r="IP113" s="25" t="str">
        <f>IF(ISBLANK(LitRev!IP113),".",LitRev!IP113)</f>
        <v>.</v>
      </c>
      <c r="IQ113" s="25" t="str">
        <f>IF(ISBLANK(LitRev!IQ113),".",LitRev!IQ113)</f>
        <v>.</v>
      </c>
      <c r="IR113" s="25" t="str">
        <f>IF(ISBLANK(LitRev!IR113),".",LitRev!IR113)</f>
        <v>.</v>
      </c>
      <c r="IS113" s="25" t="str">
        <f>IF(ISBLANK(LitRev!IS113),".",LitRev!IS113)</f>
        <v>.</v>
      </c>
      <c r="IT113" s="25" t="str">
        <f>IF(ISBLANK(LitRev!IT113),".",LitRev!IT113)</f>
        <v>.</v>
      </c>
      <c r="IU113" s="25" t="str">
        <f>IF(ISBLANK(LitRev!IU113),".",LitRev!IU113)</f>
        <v>.</v>
      </c>
      <c r="IV113" s="25" t="str">
        <f>IF(ISBLANK(LitRev!IV113),".",LitRev!IV113)</f>
        <v>.</v>
      </c>
      <c r="IW113" s="25" t="str">
        <f>IF(ISBLANK(LitRev!IW113),".",LitRev!IW113)</f>
        <v>.</v>
      </c>
      <c r="IX113" s="25" t="str">
        <f>IF(ISBLANK(LitRev!IX113),".",LitRev!IX113)</f>
        <v>.</v>
      </c>
      <c r="IY113" s="25" t="str">
        <f>IF(ISBLANK(LitRev!IY113),".",LitRev!IY113)</f>
        <v>.</v>
      </c>
      <c r="IZ113" s="25" t="str">
        <f>IF(ISBLANK(LitRev!IZ113),".",LitRev!IZ113)</f>
        <v>.</v>
      </c>
      <c r="JA113" s="25" t="str">
        <f>IF(ISBLANK(LitRev!JA113),".",LitRev!JA113)</f>
        <v>.</v>
      </c>
      <c r="JB113" s="25" t="str">
        <f>IF(ISBLANK(LitRev!JB113),".",LitRev!JB113)</f>
        <v>.</v>
      </c>
      <c r="JC113" s="25" t="str">
        <f>IF(ISBLANK(LitRev!JC113),".",LitRev!JC113)</f>
        <v>.</v>
      </c>
      <c r="JD113" s="25" t="str">
        <f>IF(ISBLANK(LitRev!JD113),".",LitRev!JD113)</f>
        <v>.</v>
      </c>
      <c r="JE113" s="25" t="str">
        <f>IF(ISBLANK(LitRev!JE113),".",LitRev!JE113)</f>
        <v>.</v>
      </c>
      <c r="JF113" s="25" t="str">
        <f>IF(ISBLANK(LitRev!JF113),".",LitRev!JF113)</f>
        <v>.</v>
      </c>
      <c r="JG113" s="25" t="str">
        <f>IF(ISBLANK(LitRev!JG113),".",LitRev!JG113)</f>
        <v>.</v>
      </c>
      <c r="JH113" s="25" t="str">
        <f>IF(ISBLANK(LitRev!JH113),".",LitRev!JH113)</f>
        <v>.</v>
      </c>
      <c r="JI113" s="25" t="str">
        <f>IF(ISBLANK(LitRev!JI113),".",LitRev!JI113)</f>
        <v>.</v>
      </c>
      <c r="JJ113" s="25" t="str">
        <f>IF(ISBLANK(LitRev!JJ113),".",LitRev!JJ113)</f>
        <v>.</v>
      </c>
      <c r="JK113" s="25" t="str">
        <f>IF(ISBLANK(LitRev!JK113),".",LitRev!JK113)</f>
        <v>.</v>
      </c>
      <c r="JL113" s="25" t="str">
        <f>IF(ISBLANK(LitRev!JL113),".",LitRev!JL113)</f>
        <v>.</v>
      </c>
      <c r="JM113" s="25" t="str">
        <f>IF(ISBLANK(LitRev!JM113),".",LitRev!JM113)</f>
        <v>.</v>
      </c>
      <c r="JN113" s="25" t="str">
        <f>IF(ISBLANK(LitRev!JN113),".",LitRev!JN113)</f>
        <v>.</v>
      </c>
      <c r="JO113" s="25" t="str">
        <f>IF(ISBLANK(LitRev!JO113),".",LitRev!JO113)</f>
        <v>.</v>
      </c>
      <c r="JP113" s="25" t="str">
        <f>IF(ISBLANK(LitRev!JP113),".",LitRev!JP113)</f>
        <v>.</v>
      </c>
      <c r="JQ113" s="25" t="str">
        <f>IF(ISBLANK(LitRev!JQ113),".",LitRev!JQ113)</f>
        <v>.</v>
      </c>
      <c r="JR113" s="25" t="str">
        <f>IF(ISBLANK(LitRev!JR113),".",LitRev!JR113)</f>
        <v>.</v>
      </c>
      <c r="JS113" s="25" t="str">
        <f>IF(ISBLANK(LitRev!JS113),".",LitRev!JS113)</f>
        <v>.</v>
      </c>
      <c r="JT113" s="25" t="str">
        <f>IF(ISBLANK(LitRev!JT113),".",LitRev!JT113)</f>
        <v>.</v>
      </c>
      <c r="JU113" s="25" t="str">
        <f>IF(ISBLANK(LitRev!JU113),".",LitRev!JU113)</f>
        <v>.</v>
      </c>
      <c r="JV113" s="25" t="str">
        <f>IF(ISBLANK(LitRev!JV113),".",LitRev!JV113)</f>
        <v>.</v>
      </c>
      <c r="JW113" s="25" t="str">
        <f>IF(ISBLANK(LitRev!JW113),".",LitRev!JW113)</f>
        <v>.</v>
      </c>
      <c r="JX113" s="25" t="str">
        <f>IF(ISBLANK(LitRev!JX113),".",LitRev!JX113)</f>
        <v>.</v>
      </c>
      <c r="JY113" s="25" t="str">
        <f>IF(ISBLANK(LitRev!JY113),".",LitRev!JY113)</f>
        <v>.</v>
      </c>
      <c r="JZ113" s="25" t="str">
        <f>IF(ISBLANK(LitRev!JZ113),".",LitRev!JZ113)</f>
        <v>.</v>
      </c>
      <c r="KA113" s="25" t="str">
        <f>IF(ISBLANK(LitRev!KA113),".",LitRev!KA113)</f>
        <v>.</v>
      </c>
      <c r="KB113" s="25" t="str">
        <f>IF(ISBLANK(LitRev!KB113),".",LitRev!KB113)</f>
        <v>.</v>
      </c>
      <c r="KC113" s="25" t="str">
        <f>IF(ISBLANK(LitRev!KC113),".",LitRev!KC113)</f>
        <v>.</v>
      </c>
      <c r="KD113" s="25" t="str">
        <f>IF(ISBLANK(LitRev!KD113),".",LitRev!KD113)</f>
        <v>.</v>
      </c>
      <c r="KE113" s="25" t="str">
        <f>IF(ISBLANK(LitRev!KE113),".",LitRev!KE113)</f>
        <v>.</v>
      </c>
      <c r="KF113" s="25" t="str">
        <f>IF(ISBLANK(LitRev!KF113),".",LitRev!KF113)</f>
        <v>.</v>
      </c>
      <c r="KG113" s="25" t="str">
        <f>IF(ISBLANK(LitRev!KG113),".",LitRev!KG113)</f>
        <v>.</v>
      </c>
      <c r="KH113" s="25" t="str">
        <f>IF(ISBLANK(LitRev!KH113),".",LitRev!KH113)</f>
        <v>.</v>
      </c>
      <c r="KI113" s="25" t="str">
        <f>IF(ISBLANK(LitRev!KI113),".",LitRev!KI113)</f>
        <v>.</v>
      </c>
      <c r="KJ113" s="25" t="str">
        <f>IF(ISBLANK(LitRev!KJ113),".",LitRev!KJ113)</f>
        <v>.</v>
      </c>
      <c r="KK113" s="25" t="str">
        <f>IF(ISBLANK(LitRev!KK113),".",LitRev!KK113)</f>
        <v>.</v>
      </c>
      <c r="KL113" s="25" t="str">
        <f>IF(ISBLANK(LitRev!KL113),".",LitRev!KL113)</f>
        <v>.</v>
      </c>
      <c r="KM113" s="25" t="str">
        <f>IF(ISBLANK(LitRev!KM113),".",LitRev!KM113)</f>
        <v>.</v>
      </c>
      <c r="KN113" s="25" t="str">
        <f>IF(ISBLANK(LitRev!KN113),".",LitRev!KN113)</f>
        <v>.</v>
      </c>
      <c r="KO113" s="25" t="str">
        <f>IF(ISBLANK(LitRev!KO113),".",LitRev!KO113)</f>
        <v>.</v>
      </c>
      <c r="KP113" s="25" t="str">
        <f>IF(ISBLANK(LitRev!KP113),".",LitRev!KP113)</f>
        <v>.</v>
      </c>
      <c r="KQ113" s="25" t="str">
        <f>IF(ISBLANK(LitRev!KQ113),".",LitRev!KQ113)</f>
        <v>.</v>
      </c>
      <c r="KR113" s="25" t="str">
        <f>IF(ISBLANK(LitRev!KR113),".",LitRev!KR113)</f>
        <v>.</v>
      </c>
      <c r="KS113" s="25" t="str">
        <f>IF(ISBLANK(LitRev!KS113),".",LitRev!KS113)</f>
        <v>.</v>
      </c>
      <c r="KT113" s="25" t="str">
        <f>IF(ISBLANK(LitRev!KT113),".",LitRev!KT113)</f>
        <v>.</v>
      </c>
      <c r="KU113" s="25" t="str">
        <f>IF(ISBLANK(LitRev!KU113),".",LitRev!KU113)</f>
        <v>.</v>
      </c>
      <c r="KV113" s="25" t="str">
        <f>IF(ISBLANK(LitRev!KV113),".",LitRev!KV113)</f>
        <v>.</v>
      </c>
      <c r="KW113" s="25" t="str">
        <f>IF(ISBLANK(LitRev!KW113),".",LitRev!KW113)</f>
        <v>.</v>
      </c>
      <c r="KX113" s="25" t="str">
        <f>IF(ISBLANK(LitRev!KX113),".",LitRev!KX113)</f>
        <v>.</v>
      </c>
      <c r="KY113" s="25" t="str">
        <f>IF(ISBLANK(LitRev!KY113),".",LitRev!KY113)</f>
        <v>.</v>
      </c>
      <c r="KZ113" s="25" t="str">
        <f>IF(ISBLANK(LitRev!KZ113),".",LitRev!KZ113)</f>
        <v>.</v>
      </c>
      <c r="LA113" s="25" t="str">
        <f>IF(ISBLANK(LitRev!LA113),".",LitRev!LA113)</f>
        <v>.</v>
      </c>
      <c r="LB113" s="25" t="str">
        <f>IF(ISBLANK(LitRev!LB113),".",LitRev!LB113)</f>
        <v>.</v>
      </c>
      <c r="LC113" s="25" t="str">
        <f>IF(ISBLANK(LitRev!LC113),".",LitRev!LC113)</f>
        <v>.</v>
      </c>
      <c r="LD113" s="25" t="str">
        <f>IF(ISBLANK(LitRev!LD113),".",LitRev!LD113)</f>
        <v>.</v>
      </c>
      <c r="LE113" s="25" t="str">
        <f>IF(ISBLANK(LitRev!LE113),".",LitRev!LE113)</f>
        <v>.</v>
      </c>
      <c r="LF113" s="25" t="str">
        <f>IF(ISBLANK(LitRev!LF113),".",LitRev!LF113)</f>
        <v>.</v>
      </c>
      <c r="LG113" s="25" t="str">
        <f>IF(ISBLANK(LitRev!LG113),".",LitRev!LG113)</f>
        <v>.</v>
      </c>
      <c r="LH113" s="25" t="str">
        <f>IF(ISBLANK(LitRev!LH113),".",LitRev!LH113)</f>
        <v>.</v>
      </c>
      <c r="LI113" s="25" t="str">
        <f>IF(ISBLANK(LitRev!LI113),".",LitRev!LI113)</f>
        <v>.</v>
      </c>
      <c r="LJ113" s="25" t="str">
        <f>IF(ISBLANK(LitRev!LJ113),".",LitRev!LJ113)</f>
        <v>.</v>
      </c>
      <c r="LK113" s="25" t="str">
        <f>IF(ISBLANK(LitRev!LK113),".",LitRev!LK113)</f>
        <v>.</v>
      </c>
      <c r="LL113" s="25" t="str">
        <f>IF(ISBLANK(LitRev!LL113),".",LitRev!LL113)</f>
        <v>.</v>
      </c>
      <c r="LM113" s="25" t="str">
        <f>IF(ISBLANK(LitRev!LM113),".",LitRev!LM113)</f>
        <v>.</v>
      </c>
      <c r="LN113" s="25" t="str">
        <f>IF(ISBLANK(LitRev!LN113),".",LitRev!LN113)</f>
        <v>.</v>
      </c>
      <c r="LO113" s="25" t="str">
        <f>IF(ISBLANK(LitRev!LO113),".",LitRev!LO113)</f>
        <v>.</v>
      </c>
      <c r="LP113" s="25" t="str">
        <f>IF(ISBLANK(LitRev!LP113),".",LitRev!LP113)</f>
        <v>.</v>
      </c>
      <c r="LQ113" s="25" t="str">
        <f>IF(ISBLANK(LitRev!LQ113),".",LitRev!LQ113)</f>
        <v>.</v>
      </c>
      <c r="LR113" s="25" t="str">
        <f>IF(ISBLANK(LitRev!LR113),".",LitRev!LR113)</f>
        <v>.</v>
      </c>
      <c r="LS113" s="25" t="str">
        <f>IF(ISBLANK(LitRev!LS113),".",LitRev!LS113)</f>
        <v>.</v>
      </c>
      <c r="LT113" s="25" t="str">
        <f>IF(ISBLANK(LitRev!LT113),".",LitRev!LT113)</f>
        <v>.</v>
      </c>
      <c r="LU113" s="25" t="str">
        <f>IF(ISBLANK(LitRev!LU113),".",LitRev!LU113)</f>
        <v>.</v>
      </c>
      <c r="LV113" s="25" t="str">
        <f>IF(ISBLANK(LitRev!LV113),".",LitRev!LV113)</f>
        <v>.</v>
      </c>
      <c r="LW113" s="25" t="str">
        <f>IF(ISBLANK(LitRev!LW113),".",LitRev!LW113)</f>
        <v>.</v>
      </c>
      <c r="LX113" s="25" t="str">
        <f>IF(ISBLANK(LitRev!LX113),".",LitRev!LX113)</f>
        <v>.</v>
      </c>
      <c r="LY113" s="25" t="str">
        <f>IF(ISBLANK(LitRev!LY113),".",LitRev!LY113)</f>
        <v>.</v>
      </c>
      <c r="LZ113" s="25" t="str">
        <f>IF(ISBLANK(LitRev!LZ113),".",LitRev!LZ113)</f>
        <v>.</v>
      </c>
      <c r="MA113" s="25" t="str">
        <f>IF(ISBLANK(LitRev!MA113),".",LitRev!MA113)</f>
        <v>.</v>
      </c>
      <c r="MB113" s="25" t="str">
        <f>IF(ISBLANK(LitRev!MB113),".",LitRev!MB113)</f>
        <v>.</v>
      </c>
      <c r="MC113" s="25" t="str">
        <f>IF(ISBLANK(LitRev!MC113),".",LitRev!MC113)</f>
        <v>.</v>
      </c>
      <c r="MD113" s="25" t="str">
        <f>IF(ISBLANK(LitRev!MD113),".",LitRev!MD113)</f>
        <v>.</v>
      </c>
      <c r="ME113" s="25" t="str">
        <f>IF(ISBLANK(LitRev!ME113),".",LitRev!ME113)</f>
        <v>.</v>
      </c>
      <c r="MF113" s="25" t="str">
        <f>IF(ISBLANK(LitRev!MF113),".",LitRev!MF113)</f>
        <v>.</v>
      </c>
      <c r="MG113" s="25" t="str">
        <f>IF(ISBLANK(LitRev!MG113),".",LitRev!MG113)</f>
        <v>.</v>
      </c>
      <c r="MH113" s="25" t="str">
        <f>IF(ISBLANK(LitRev!MH113),".",LitRev!MH113)</f>
        <v>.</v>
      </c>
      <c r="MI113" s="25" t="str">
        <f>IF(ISBLANK(LitRev!MI113),".",LitRev!MI113)</f>
        <v>.</v>
      </c>
      <c r="MJ113" s="25" t="str">
        <f>IF(ISBLANK(LitRev!MJ113),".",LitRev!MJ113)</f>
        <v>.</v>
      </c>
      <c r="MK113" s="25" t="str">
        <f>IF(ISBLANK(LitRev!MK113),".",LitRev!MK113)</f>
        <v>.</v>
      </c>
      <c r="ML113" s="25" t="str">
        <f>IF(ISBLANK(LitRev!ML113),".",LitRev!ML113)</f>
        <v>.</v>
      </c>
      <c r="MM113" s="25" t="str">
        <f>IF(ISBLANK(LitRev!MM113),".",LitRev!MM113)</f>
        <v>.</v>
      </c>
      <c r="MN113" s="25" t="str">
        <f>IF(ISBLANK(LitRev!MN113),".",LitRev!MN113)</f>
        <v>.</v>
      </c>
      <c r="MO113" s="25" t="str">
        <f>IF(ISBLANK(LitRev!MO113),".",LitRev!MO113)</f>
        <v>.</v>
      </c>
      <c r="MP113" s="25" t="str">
        <f>IF(ISBLANK(LitRev!MP113),".",LitRev!MP113)</f>
        <v>.</v>
      </c>
      <c r="MQ113" s="25" t="str">
        <f>IF(ISBLANK(LitRev!MQ113),".",LitRev!MQ113)</f>
        <v>.</v>
      </c>
      <c r="MR113" s="25" t="str">
        <f>IF(ISBLANK(LitRev!MR113),".",LitRev!MR113)</f>
        <v>.</v>
      </c>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5"/>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5"/>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5"/>
      <c r="RK113" s="25"/>
      <c r="RL113" s="25"/>
      <c r="RM113" s="25"/>
      <c r="RN113" s="25"/>
      <c r="RO113" s="25"/>
    </row>
    <row r="114" spans="1:483" x14ac:dyDescent="0.25">
      <c r="A114" s="47" t="s">
        <v>1129</v>
      </c>
      <c r="C114" s="25" t="str">
        <f>IF(ISBLANK(LitRev!C114),".",LitRev!C114)</f>
        <v>.</v>
      </c>
      <c r="D114" s="25" t="str">
        <f>IF(ISBLANK(LitRev!D114),".",LitRev!D114)</f>
        <v>.</v>
      </c>
      <c r="E114" s="25" t="str">
        <f>IF(ISBLANK(LitRev!E114),".",LitRev!E114)</f>
        <v>.</v>
      </c>
      <c r="F114" s="25" t="str">
        <f>IF(ISBLANK(LitRev!F114),".",LitRev!F114)</f>
        <v>.</v>
      </c>
      <c r="G114" s="25" t="str">
        <f>IF(ISBLANK(LitRev!G114),".",LitRev!G114)</f>
        <v>.</v>
      </c>
      <c r="H114" s="25" t="str">
        <f>IF(ISBLANK(LitRev!H114),".",LitRev!H114)</f>
        <v>.</v>
      </c>
      <c r="I114" s="25" t="str">
        <f>IF(ISBLANK(LitRev!I114),".",LitRev!I114)</f>
        <v>.</v>
      </c>
      <c r="J114" s="25" t="str">
        <f>IF(ISBLANK(LitRev!J114),".",LitRev!J114)</f>
        <v>.</v>
      </c>
      <c r="K114" s="25" t="str">
        <f>IF(ISBLANK(LitRev!K114),".",LitRev!K114)</f>
        <v>.</v>
      </c>
      <c r="L114" s="25" t="str">
        <f>IF(ISBLANK(LitRev!L114),".",LitRev!L114)</f>
        <v>.</v>
      </c>
      <c r="M114" s="25" t="str">
        <f>IF(ISBLANK(LitRev!M114),".",LitRev!M114)</f>
        <v>.</v>
      </c>
      <c r="N114" s="25" t="str">
        <f>IF(ISBLANK(LitRev!N114),".",LitRev!N114)</f>
        <v>.</v>
      </c>
      <c r="O114" s="25" t="str">
        <f>IF(ISBLANK(LitRev!O114),".",LitRev!O114)</f>
        <v>.</v>
      </c>
      <c r="P114" s="25" t="str">
        <f>IF(ISBLANK(LitRev!P114),".",LitRev!P114)</f>
        <v>.</v>
      </c>
      <c r="Q114" s="25" t="str">
        <f>IF(ISBLANK(LitRev!Q114),".",LitRev!Q114)</f>
        <v>.</v>
      </c>
      <c r="R114" s="25" t="str">
        <f>IF(ISBLANK(LitRev!R114),".",LitRev!R114)</f>
        <v>.</v>
      </c>
      <c r="S114" s="25" t="str">
        <f>IF(ISBLANK(LitRev!S114),".",LitRev!S114)</f>
        <v>.</v>
      </c>
      <c r="T114" s="25" t="str">
        <f>IF(ISBLANK(LitRev!T114),".",LitRev!T114)</f>
        <v>.</v>
      </c>
      <c r="U114" s="25" t="str">
        <f>IF(ISBLANK(LitRev!U114),".",LitRev!U114)</f>
        <v>.</v>
      </c>
      <c r="V114" s="25" t="str">
        <f>IF(ISBLANK(LitRev!V114),".",LitRev!V114)</f>
        <v>.</v>
      </c>
      <c r="W114" s="25" t="str">
        <f>IF(ISBLANK(LitRev!W114),".",LitRev!W114)</f>
        <v>.</v>
      </c>
      <c r="X114" s="25" t="str">
        <f>IF(ISBLANK(LitRev!X114),".",LitRev!X114)</f>
        <v>.</v>
      </c>
      <c r="Y114" s="25" t="str">
        <f>IF(ISBLANK(LitRev!Y114),".",LitRev!Y114)</f>
        <v>.</v>
      </c>
      <c r="Z114" s="25" t="str">
        <f>IF(ISBLANK(LitRev!Z114),".",LitRev!Z114)</f>
        <v>.</v>
      </c>
      <c r="AA114" s="25" t="str">
        <f>IF(ISBLANK(LitRev!AA114),".",LitRev!AA114)</f>
        <v>.</v>
      </c>
      <c r="AB114" s="25" t="str">
        <f>IF(ISBLANK(LitRev!AB114),".",LitRev!AB114)</f>
        <v>.</v>
      </c>
      <c r="AC114" s="25" t="str">
        <f>IF(ISBLANK(LitRev!AC114),".",LitRev!AC114)</f>
        <v>.</v>
      </c>
      <c r="AD114" s="25" t="str">
        <f>IF(ISBLANK(LitRev!AD114),".",LitRev!AD114)</f>
        <v>.</v>
      </c>
      <c r="AE114" s="25" t="str">
        <f>IF(ISBLANK(LitRev!AE114),".",LitRev!AE114)</f>
        <v>.</v>
      </c>
      <c r="AF114" s="25" t="str">
        <f>IF(ISBLANK(LitRev!AF114),".",LitRev!AF114)</f>
        <v>.</v>
      </c>
      <c r="AG114" s="25" t="str">
        <f>IF(ISBLANK(LitRev!AG114),".",LitRev!AG114)</f>
        <v>.</v>
      </c>
      <c r="AH114" s="25" t="str">
        <f>IF(ISBLANK(LitRev!AH114),".",LitRev!AH114)</f>
        <v>.</v>
      </c>
      <c r="AI114" s="25" t="str">
        <f>IF(ISBLANK(LitRev!AI114),".",LitRev!AI114)</f>
        <v>.</v>
      </c>
      <c r="AJ114" s="25" t="str">
        <f>IF(ISBLANK(LitRev!AJ114),".",LitRev!AJ114)</f>
        <v>.</v>
      </c>
      <c r="AK114" s="25" t="str">
        <f>IF(ISBLANK(LitRev!AK114),".",LitRev!AK114)</f>
        <v>.</v>
      </c>
      <c r="AL114" s="25" t="str">
        <f>IF(ISBLANK(LitRev!AL114),".",LitRev!AL114)</f>
        <v>.</v>
      </c>
      <c r="AM114" s="25" t="str">
        <f>IF(ISBLANK(LitRev!AM114),".",LitRev!AM114)</f>
        <v>.</v>
      </c>
      <c r="AN114" s="25" t="str">
        <f>IF(ISBLANK(LitRev!AN114),".",LitRev!AN114)</f>
        <v>.</v>
      </c>
      <c r="AO114" s="25" t="str">
        <f>IF(ISBLANK(LitRev!AO114),".",LitRev!AO114)</f>
        <v>.</v>
      </c>
      <c r="AP114" s="25" t="str">
        <f>IF(ISBLANK(LitRev!AP114),".",LitRev!AP114)</f>
        <v>.</v>
      </c>
      <c r="AQ114" s="25" t="str">
        <f>IF(ISBLANK(LitRev!AQ114),".",LitRev!AQ114)</f>
        <v>.</v>
      </c>
      <c r="AR114" s="25" t="str">
        <f>IF(ISBLANK(LitRev!AR114),".",LitRev!AR114)</f>
        <v>.</v>
      </c>
      <c r="AS114" s="25" t="str">
        <f>IF(ISBLANK(LitRev!AS114),".",LitRev!AS114)</f>
        <v>.</v>
      </c>
      <c r="AT114" s="25" t="str">
        <f>IF(ISBLANK(LitRev!AT114),".",LitRev!AT114)</f>
        <v>.</v>
      </c>
      <c r="AU114" s="25" t="str">
        <f>IF(ISBLANK(LitRev!AU114),".",LitRev!AU114)</f>
        <v>.</v>
      </c>
      <c r="AV114" s="25" t="str">
        <f>IF(ISBLANK(LitRev!AV114),".",LitRev!AV114)</f>
        <v>.</v>
      </c>
      <c r="AW114" s="25" t="str">
        <f>IF(ISBLANK(LitRev!AW114),".",LitRev!AW114)</f>
        <v>.</v>
      </c>
      <c r="AX114" s="25" t="str">
        <f>IF(ISBLANK(LitRev!AX114),".",LitRev!AX114)</f>
        <v>.</v>
      </c>
      <c r="AY114" s="25" t="str">
        <f>IF(ISBLANK(LitRev!AY114),".",LitRev!AY114)</f>
        <v>.</v>
      </c>
      <c r="AZ114" s="25" t="str">
        <f>IF(ISBLANK(LitRev!AZ114),".",LitRev!AZ114)</f>
        <v>.</v>
      </c>
      <c r="BA114" s="25" t="str">
        <f>IF(ISBLANK(LitRev!BA114),".",LitRev!BA114)</f>
        <v>.</v>
      </c>
      <c r="BB114" s="25" t="str">
        <f>IF(ISBLANK(LitRev!BB114),".",LitRev!BB114)</f>
        <v>.</v>
      </c>
      <c r="BC114" s="25" t="str">
        <f>IF(ISBLANK(LitRev!BC114),".",LitRev!BC114)</f>
        <v>.</v>
      </c>
      <c r="BD114" s="25" t="str">
        <f>IF(ISBLANK(LitRev!BD114),".",LitRev!BD114)</f>
        <v>.</v>
      </c>
      <c r="BE114" s="25" t="str">
        <f>IF(ISBLANK(LitRev!BE114),".",LitRev!BE114)</f>
        <v>.</v>
      </c>
      <c r="BF114" s="25" t="str">
        <f>IF(ISBLANK(LitRev!BF114),".",LitRev!BF114)</f>
        <v>.</v>
      </c>
      <c r="BG114" s="25" t="str">
        <f>IF(ISBLANK(LitRev!BG114),".",LitRev!BG114)</f>
        <v>.</v>
      </c>
      <c r="BH114" s="25" t="str">
        <f>IF(ISBLANK(LitRev!BH114),".",LitRev!BH114)</f>
        <v>.</v>
      </c>
      <c r="BI114" s="25" t="str">
        <f>IF(ISBLANK(LitRev!BI114),".",LitRev!BI114)</f>
        <v>.</v>
      </c>
      <c r="BJ114" s="25" t="str">
        <f>IF(ISBLANK(LitRev!BJ114),".",LitRev!BJ114)</f>
        <v>.</v>
      </c>
      <c r="BK114" s="25" t="str">
        <f>IF(ISBLANK(LitRev!BK114),".",LitRev!BK114)</f>
        <v>.</v>
      </c>
      <c r="BL114" s="25" t="str">
        <f>IF(ISBLANK(LitRev!BL114),".",LitRev!BL114)</f>
        <v>.</v>
      </c>
      <c r="BM114" s="25" t="str">
        <f>IF(ISBLANK(LitRev!BM114),".",LitRev!BM114)</f>
        <v>.</v>
      </c>
      <c r="BN114" s="25" t="str">
        <f>IF(ISBLANK(LitRev!BN114),".",LitRev!BN114)</f>
        <v>.</v>
      </c>
      <c r="BO114" s="25" t="str">
        <f>IF(ISBLANK(LitRev!BO114),".",LitRev!BO114)</f>
        <v>.</v>
      </c>
      <c r="BP114" s="25" t="str">
        <f>IF(ISBLANK(LitRev!BP114),".",LitRev!BP114)</f>
        <v>.</v>
      </c>
      <c r="BQ114" s="25" t="str">
        <f>IF(ISBLANK(LitRev!BQ114),".",LitRev!BQ114)</f>
        <v>.</v>
      </c>
      <c r="BR114" s="25" t="str">
        <f>IF(ISBLANK(LitRev!BR114),".",LitRev!BR114)</f>
        <v>.</v>
      </c>
      <c r="BS114" s="25" t="str">
        <f>IF(ISBLANK(LitRev!BS114),".",LitRev!BS114)</f>
        <v>.</v>
      </c>
      <c r="BT114" s="25" t="str">
        <f>IF(ISBLANK(LitRev!BT114),".",LitRev!BT114)</f>
        <v>.</v>
      </c>
      <c r="BU114" s="25" t="str">
        <f>IF(ISBLANK(LitRev!BU114),".",LitRev!BU114)</f>
        <v>.</v>
      </c>
      <c r="BV114" s="25" t="str">
        <f>IF(ISBLANK(LitRev!BV114),".",LitRev!BV114)</f>
        <v>.</v>
      </c>
      <c r="BW114" s="25" t="str">
        <f>IF(ISBLANK(LitRev!BW114),".",LitRev!BW114)</f>
        <v>.</v>
      </c>
      <c r="BX114" s="25" t="str">
        <f>IF(ISBLANK(LitRev!BX114),".",LitRev!BX114)</f>
        <v>.</v>
      </c>
      <c r="BY114" s="25" t="str">
        <f>IF(ISBLANK(LitRev!BY114),".",LitRev!BY114)</f>
        <v>.</v>
      </c>
      <c r="BZ114" s="25" t="str">
        <f>IF(ISBLANK(LitRev!BZ114),".",LitRev!BZ114)</f>
        <v>.</v>
      </c>
      <c r="CA114" s="25" t="str">
        <f>IF(ISBLANK(LitRev!CA114),".",LitRev!CA114)</f>
        <v>.</v>
      </c>
      <c r="CB114" s="25" t="str">
        <f>IF(ISBLANK(LitRev!CB114),".",LitRev!CB114)</f>
        <v>.</v>
      </c>
      <c r="CC114" s="25" t="str">
        <f>IF(ISBLANK(LitRev!CC114),".",LitRev!CC114)</f>
        <v>.</v>
      </c>
      <c r="CD114" s="25" t="str">
        <f>IF(ISBLANK(LitRev!CD114),".",LitRev!CD114)</f>
        <v>.</v>
      </c>
      <c r="CE114" s="25" t="str">
        <f>IF(ISBLANK(LitRev!CE114),".",LitRev!CE114)</f>
        <v>.</v>
      </c>
      <c r="CF114" s="25" t="str">
        <f>IF(ISBLANK(LitRev!CF114),".",LitRev!CF114)</f>
        <v>.</v>
      </c>
      <c r="CG114" s="25" t="str">
        <f>IF(ISBLANK(LitRev!CG114),".",LitRev!CG114)</f>
        <v>.</v>
      </c>
      <c r="CH114" s="25" t="str">
        <f>IF(ISBLANK(LitRev!CH114),".",LitRev!CH114)</f>
        <v>.</v>
      </c>
      <c r="CI114" s="25" t="str">
        <f>IF(ISBLANK(LitRev!CI114),".",LitRev!CI114)</f>
        <v>.</v>
      </c>
      <c r="CJ114" s="25" t="str">
        <f>IF(ISBLANK(LitRev!CJ114),".",LitRev!CJ114)</f>
        <v>.</v>
      </c>
      <c r="CK114" s="25" t="str">
        <f>IF(ISBLANK(LitRev!CK114),".",LitRev!CK114)</f>
        <v>.</v>
      </c>
      <c r="CL114" s="25" t="str">
        <f>IF(ISBLANK(LitRev!CL114),".",LitRev!CL114)</f>
        <v>.</v>
      </c>
      <c r="CM114" s="25" t="str">
        <f>IF(ISBLANK(LitRev!CM114),".",LitRev!CM114)</f>
        <v>.</v>
      </c>
      <c r="CN114" s="25" t="str">
        <f>IF(ISBLANK(LitRev!CN114),".",LitRev!CN114)</f>
        <v>.</v>
      </c>
      <c r="CO114" s="25" t="str">
        <f>IF(ISBLANK(LitRev!CO114),".",LitRev!CO114)</f>
        <v>.</v>
      </c>
      <c r="CP114" s="25" t="str">
        <f>IF(ISBLANK(LitRev!CP114),".",LitRev!CP114)</f>
        <v>.</v>
      </c>
      <c r="CQ114" s="25" t="str">
        <f>IF(ISBLANK(LitRev!CQ114),".",LitRev!CQ114)</f>
        <v>.</v>
      </c>
      <c r="CR114" s="25" t="str">
        <f>IF(ISBLANK(LitRev!CR114),".",LitRev!CR114)</f>
        <v>.</v>
      </c>
      <c r="CS114" s="25">
        <f>IF(ISBLANK(LitRev!CS114),".",LitRev!CS114)</f>
        <v>0</v>
      </c>
      <c r="CT114" s="25">
        <f>IF(ISBLANK(LitRev!CT114),".",LitRev!CT114)</f>
        <v>0</v>
      </c>
      <c r="CU114" s="25">
        <f>IF(ISBLANK(LitRev!CU114),".",LitRev!CU114)</f>
        <v>0</v>
      </c>
      <c r="CV114" s="25">
        <f>IF(ISBLANK(LitRev!CV114),".",LitRev!CV114)</f>
        <v>0</v>
      </c>
      <c r="CW114" s="25" t="str">
        <f>IF(ISBLANK(LitRev!CW114),".",LitRev!CW114)</f>
        <v>.</v>
      </c>
      <c r="CX114" s="25" t="str">
        <f>IF(ISBLANK(LitRev!CX114),".",LitRev!CX114)</f>
        <v>.</v>
      </c>
      <c r="CY114" s="25" t="str">
        <f>IF(ISBLANK(LitRev!CY114),".",LitRev!CY114)</f>
        <v>.</v>
      </c>
      <c r="CZ114" s="25" t="str">
        <f>IF(ISBLANK(LitRev!CZ114),".",LitRev!CZ114)</f>
        <v>.</v>
      </c>
      <c r="DA114" s="25" t="str">
        <f>IF(ISBLANK(LitRev!DA114),".",LitRev!DA114)</f>
        <v>.</v>
      </c>
      <c r="DB114" s="25" t="str">
        <f>IF(ISBLANK(LitRev!DB114),".",LitRev!DB114)</f>
        <v>.</v>
      </c>
      <c r="DC114" s="25" t="str">
        <f>IF(ISBLANK(LitRev!DC114),".",LitRev!DC114)</f>
        <v>.</v>
      </c>
      <c r="DD114" s="25" t="str">
        <f>IF(ISBLANK(LitRev!DD114),".",LitRev!DD114)</f>
        <v>.</v>
      </c>
      <c r="DE114" s="25" t="str">
        <f>IF(ISBLANK(LitRev!DE114),".",LitRev!DE114)</f>
        <v>.</v>
      </c>
      <c r="DF114" s="25" t="str">
        <f>IF(ISBLANK(LitRev!DF114),".",LitRev!DF114)</f>
        <v>.</v>
      </c>
      <c r="DG114" s="25" t="str">
        <f>IF(ISBLANK(LitRev!DG114),".",LitRev!DG114)</f>
        <v>.</v>
      </c>
      <c r="DH114" s="25" t="str">
        <f>IF(ISBLANK(LitRev!DH114),".",LitRev!DH114)</f>
        <v>.</v>
      </c>
      <c r="DI114" s="25" t="str">
        <f>IF(ISBLANK(LitRev!DI114),".",LitRev!DI114)</f>
        <v>.</v>
      </c>
      <c r="DJ114" s="25" t="str">
        <f>IF(ISBLANK(LitRev!DJ114),".",LitRev!DJ114)</f>
        <v>.</v>
      </c>
      <c r="DK114" s="25" t="str">
        <f>IF(ISBLANK(LitRev!DK114),".",LitRev!DK114)</f>
        <v>.</v>
      </c>
      <c r="DL114" s="25" t="str">
        <f>IF(ISBLANK(LitRev!DL114),".",LitRev!DL114)</f>
        <v>.</v>
      </c>
      <c r="DM114" s="25" t="str">
        <f>IF(ISBLANK(LitRev!DM114),".",LitRev!DM114)</f>
        <v>.</v>
      </c>
      <c r="DN114" s="25" t="str">
        <f>IF(ISBLANK(LitRev!DN114),".",LitRev!DN114)</f>
        <v>.</v>
      </c>
      <c r="DO114" s="25" t="str">
        <f>IF(ISBLANK(LitRev!DO114),".",LitRev!DO114)</f>
        <v>.</v>
      </c>
      <c r="DP114" s="25" t="str">
        <f>IF(ISBLANK(LitRev!DP114),".",LitRev!DP114)</f>
        <v>.</v>
      </c>
      <c r="DQ114" s="25" t="str">
        <f>IF(ISBLANK(LitRev!DQ114),".",LitRev!DQ114)</f>
        <v>.</v>
      </c>
      <c r="DR114" s="25" t="str">
        <f>IF(ISBLANK(LitRev!DR114),".",LitRev!DR114)</f>
        <v>.</v>
      </c>
      <c r="DS114" s="25" t="str">
        <f>IF(ISBLANK(LitRev!DS114),".",LitRev!DS114)</f>
        <v>.</v>
      </c>
      <c r="DT114" s="25" t="str">
        <f>IF(ISBLANK(LitRev!DT114),".",LitRev!DT114)</f>
        <v>.</v>
      </c>
      <c r="DU114" s="25" t="str">
        <f>IF(ISBLANK(LitRev!DU114),".",LitRev!DU114)</f>
        <v>.</v>
      </c>
      <c r="DV114" s="25" t="str">
        <f>IF(ISBLANK(LitRev!DV114),".",LitRev!DV114)</f>
        <v>.</v>
      </c>
      <c r="DW114" s="25" t="str">
        <f>IF(ISBLANK(LitRev!DW114),".",LitRev!DW114)</f>
        <v>.</v>
      </c>
      <c r="DX114" s="25" t="str">
        <f>IF(ISBLANK(LitRev!DX114),".",LitRev!DX114)</f>
        <v>.</v>
      </c>
      <c r="DY114" s="25" t="str">
        <f>IF(ISBLANK(LitRev!DY114),".",LitRev!DY114)</f>
        <v>.</v>
      </c>
      <c r="DZ114" s="25" t="str">
        <f>IF(ISBLANK(LitRev!DZ114),".",LitRev!DZ114)</f>
        <v>.</v>
      </c>
      <c r="EA114" s="25" t="str">
        <f>IF(ISBLANK(LitRev!EA114),".",LitRev!EA114)</f>
        <v>.</v>
      </c>
      <c r="EB114" s="25" t="str">
        <f>IF(ISBLANK(LitRev!EB114),".",LitRev!EB114)</f>
        <v>.</v>
      </c>
      <c r="EC114" s="25" t="str">
        <f>IF(ISBLANK(LitRev!EC114),".",LitRev!EC114)</f>
        <v>.</v>
      </c>
      <c r="ED114" s="25" t="str">
        <f>IF(ISBLANK(LitRev!ED114),".",LitRev!ED114)</f>
        <v>.</v>
      </c>
      <c r="EE114" s="25" t="str">
        <f>IF(ISBLANK(LitRev!EE114),".",LitRev!EE114)</f>
        <v>.</v>
      </c>
      <c r="EF114" s="25" t="str">
        <f>IF(ISBLANK(LitRev!EF114),".",LitRev!EF114)</f>
        <v>.</v>
      </c>
      <c r="EG114" s="25" t="str">
        <f>IF(ISBLANK(LitRev!EG114),".",LitRev!EG114)</f>
        <v>.</v>
      </c>
      <c r="EH114" s="25" t="str">
        <f>IF(ISBLANK(LitRev!EH114),".",LitRev!EH114)</f>
        <v>.</v>
      </c>
      <c r="EI114" s="25" t="str">
        <f>IF(ISBLANK(LitRev!EI114),".",LitRev!EI114)</f>
        <v>.</v>
      </c>
      <c r="EJ114" s="25" t="str">
        <f>IF(ISBLANK(LitRev!EJ114),".",LitRev!EJ114)</f>
        <v>.</v>
      </c>
      <c r="EK114" s="25" t="str">
        <f>IF(ISBLANK(LitRev!EK114),".",LitRev!EK114)</f>
        <v>.</v>
      </c>
      <c r="EL114" s="25" t="str">
        <f>IF(ISBLANK(LitRev!EL114),".",LitRev!EL114)</f>
        <v>.</v>
      </c>
      <c r="EM114" s="25" t="str">
        <f>IF(ISBLANK(LitRev!EM114),".",LitRev!EM114)</f>
        <v>.</v>
      </c>
      <c r="EN114" s="25" t="str">
        <f>IF(ISBLANK(LitRev!EN114),".",LitRev!EN114)</f>
        <v>.</v>
      </c>
      <c r="EO114" s="25" t="str">
        <f>IF(ISBLANK(LitRev!EO114),".",LitRev!EO114)</f>
        <v>.</v>
      </c>
      <c r="EP114" s="25" t="str">
        <f>IF(ISBLANK(LitRev!EP114),".",LitRev!EP114)</f>
        <v>.</v>
      </c>
      <c r="EQ114" s="25" t="str">
        <f>IF(ISBLANK(LitRev!EQ114),".",LitRev!EQ114)</f>
        <v>.</v>
      </c>
      <c r="ER114" s="25" t="str">
        <f>IF(ISBLANK(LitRev!ER114),".",LitRev!ER114)</f>
        <v>.</v>
      </c>
      <c r="ES114" s="25" t="str">
        <f>IF(ISBLANK(LitRev!ES114),".",LitRev!ES114)</f>
        <v>.</v>
      </c>
      <c r="ET114" s="25" t="str">
        <f>IF(ISBLANK(LitRev!ET114),".",LitRev!ET114)</f>
        <v>.</v>
      </c>
      <c r="EU114" s="25" t="str">
        <f>IF(ISBLANK(LitRev!EU114),".",LitRev!EU114)</f>
        <v>.</v>
      </c>
      <c r="EV114" s="25" t="str">
        <f>IF(ISBLANK(LitRev!EV114),".",LitRev!EV114)</f>
        <v>.</v>
      </c>
      <c r="EW114" s="25" t="str">
        <f>IF(ISBLANK(LitRev!EW114),".",LitRev!EW114)</f>
        <v>.</v>
      </c>
      <c r="EX114" s="25" t="str">
        <f>IF(ISBLANK(LitRev!EX114),".",LitRev!EX114)</f>
        <v>.</v>
      </c>
      <c r="EY114" s="25" t="str">
        <f>IF(ISBLANK(LitRev!EY114),".",LitRev!EY114)</f>
        <v>.</v>
      </c>
      <c r="EZ114" s="25" t="str">
        <f>IF(ISBLANK(LitRev!EZ114),".",LitRev!EZ114)</f>
        <v>.</v>
      </c>
      <c r="FA114" s="25" t="str">
        <f>IF(ISBLANK(LitRev!FA114),".",LitRev!FA114)</f>
        <v>.</v>
      </c>
      <c r="FB114" s="25" t="str">
        <f>IF(ISBLANK(LitRev!FB114),".",LitRev!FB114)</f>
        <v>.</v>
      </c>
      <c r="FC114" s="25" t="str">
        <f>IF(ISBLANK(LitRev!FC114),".",LitRev!FC114)</f>
        <v>.</v>
      </c>
      <c r="FD114" s="25" t="str">
        <f>IF(ISBLANK(LitRev!FD114),".",LitRev!FD114)</f>
        <v>.</v>
      </c>
      <c r="FE114" s="25" t="str">
        <f>IF(ISBLANK(LitRev!FE114),".",LitRev!FE114)</f>
        <v>.</v>
      </c>
      <c r="FF114" s="25" t="str">
        <f>IF(ISBLANK(LitRev!FF114),".",LitRev!FF114)</f>
        <v>.</v>
      </c>
      <c r="FG114" s="25" t="str">
        <f>IF(ISBLANK(LitRev!FG114),".",LitRev!FG114)</f>
        <v>.</v>
      </c>
      <c r="FH114" s="25" t="str">
        <f>IF(ISBLANK(LitRev!FH114),".",LitRev!FH114)</f>
        <v>.</v>
      </c>
      <c r="FI114" s="25" t="str">
        <f>IF(ISBLANK(LitRev!FI114),".",LitRev!FI114)</f>
        <v>.</v>
      </c>
      <c r="FJ114" s="25" t="str">
        <f>IF(ISBLANK(LitRev!FJ114),".",LitRev!FJ114)</f>
        <v>.</v>
      </c>
      <c r="FK114" s="25" t="str">
        <f>IF(ISBLANK(LitRev!FK114),".",LitRev!FK114)</f>
        <v>.</v>
      </c>
      <c r="FL114" s="25" t="str">
        <f>IF(ISBLANK(LitRev!FL114),".",LitRev!FL114)</f>
        <v>.</v>
      </c>
      <c r="FM114" s="25" t="str">
        <f>IF(ISBLANK(LitRev!FM114),".",LitRev!FM114)</f>
        <v>.</v>
      </c>
      <c r="FN114" s="25" t="str">
        <f>IF(ISBLANK(LitRev!FN114),".",LitRev!FN114)</f>
        <v>.</v>
      </c>
      <c r="FO114" s="25" t="str">
        <f>IF(ISBLANK(LitRev!FO114),".",LitRev!FO114)</f>
        <v>.</v>
      </c>
      <c r="FP114" s="25" t="str">
        <f>IF(ISBLANK(LitRev!FP114),".",LitRev!FP114)</f>
        <v>.</v>
      </c>
      <c r="FQ114" s="25" t="str">
        <f>IF(ISBLANK(LitRev!FQ114),".",LitRev!FQ114)</f>
        <v>.</v>
      </c>
      <c r="FR114" s="25" t="str">
        <f>IF(ISBLANK(LitRev!FR114),".",LitRev!FR114)</f>
        <v>.</v>
      </c>
      <c r="FS114" s="25" t="str">
        <f>IF(ISBLANK(LitRev!FS114),".",LitRev!FS114)</f>
        <v>.</v>
      </c>
      <c r="FT114" s="25" t="str">
        <f>IF(ISBLANK(LitRev!FT114),".",LitRev!FT114)</f>
        <v>.</v>
      </c>
      <c r="FU114" s="25" t="str">
        <f>IF(ISBLANK(LitRev!FU114),".",LitRev!FU114)</f>
        <v>.</v>
      </c>
      <c r="FV114" s="25" t="str">
        <f>IF(ISBLANK(LitRev!FV114),".",LitRev!FV114)</f>
        <v>.</v>
      </c>
      <c r="FW114" s="25" t="str">
        <f>IF(ISBLANK(LitRev!FW114),".",LitRev!FW114)</f>
        <v>.</v>
      </c>
      <c r="FX114" s="25" t="str">
        <f>IF(ISBLANK(LitRev!FX114),".",LitRev!FX114)</f>
        <v>.</v>
      </c>
      <c r="FY114" s="25" t="str">
        <f>IF(ISBLANK(LitRev!FY114),".",LitRev!FY114)</f>
        <v>.</v>
      </c>
      <c r="FZ114" s="25" t="str">
        <f>IF(ISBLANK(LitRev!FZ114),".",LitRev!FZ114)</f>
        <v>.</v>
      </c>
      <c r="GA114" s="25" t="str">
        <f>IF(ISBLANK(LitRev!GA114),".",LitRev!GA114)</f>
        <v>.</v>
      </c>
      <c r="GB114" s="25" t="str">
        <f>IF(ISBLANK(LitRev!GB114),".",LitRev!GB114)</f>
        <v>.</v>
      </c>
      <c r="GC114" s="25" t="str">
        <f>IF(ISBLANK(LitRev!GC114),".",LitRev!GC114)</f>
        <v>.</v>
      </c>
      <c r="GD114" s="25" t="str">
        <f>IF(ISBLANK(LitRev!GD114),".",LitRev!GD114)</f>
        <v>.</v>
      </c>
      <c r="GE114" s="25" t="str">
        <f>IF(ISBLANK(LitRev!GE114),".",LitRev!GE114)</f>
        <v>.</v>
      </c>
      <c r="GF114" s="25" t="str">
        <f>IF(ISBLANK(LitRev!GF114),".",LitRev!GF114)</f>
        <v>.</v>
      </c>
      <c r="GG114" s="25" t="str">
        <f>IF(ISBLANK(LitRev!GG114),".",LitRev!GG114)</f>
        <v>.</v>
      </c>
      <c r="GH114" s="25" t="str">
        <f>IF(ISBLANK(LitRev!GH114),".",LitRev!GH114)</f>
        <v>.</v>
      </c>
      <c r="GI114" s="25" t="str">
        <f>IF(ISBLANK(LitRev!GI114),".",LitRev!GI114)</f>
        <v>.</v>
      </c>
      <c r="GJ114" s="25" t="str">
        <f>IF(ISBLANK(LitRev!GJ114),".",LitRev!GJ114)</f>
        <v>.</v>
      </c>
      <c r="GK114" s="25" t="str">
        <f>IF(ISBLANK(LitRev!GK114),".",LitRev!GK114)</f>
        <v>.</v>
      </c>
      <c r="GL114" s="25" t="str">
        <f>IF(ISBLANK(LitRev!GL114),".",LitRev!GL114)</f>
        <v>.</v>
      </c>
      <c r="GM114" s="25" t="str">
        <f>IF(ISBLANK(LitRev!GM114),".",LitRev!GM114)</f>
        <v>.</v>
      </c>
      <c r="GN114" s="25" t="str">
        <f>IF(ISBLANK(LitRev!GN114),".",LitRev!GN114)</f>
        <v>.</v>
      </c>
      <c r="GO114" s="25" t="str">
        <f>IF(ISBLANK(LitRev!GO114),".",LitRev!GO114)</f>
        <v>.</v>
      </c>
      <c r="GP114" s="25" t="str">
        <f>IF(ISBLANK(LitRev!GP114),".",LitRev!GP114)</f>
        <v>.</v>
      </c>
      <c r="GQ114" s="25" t="str">
        <f>IF(ISBLANK(LitRev!GQ114),".",LitRev!GQ114)</f>
        <v>.</v>
      </c>
      <c r="GR114" s="25" t="str">
        <f>IF(ISBLANK(LitRev!GR114),".",LitRev!GR114)</f>
        <v>.</v>
      </c>
      <c r="GS114" s="25" t="str">
        <f>IF(ISBLANK(LitRev!GS114),".",LitRev!GS114)</f>
        <v>.</v>
      </c>
      <c r="GT114" s="25" t="str">
        <f>IF(ISBLANK(LitRev!GT114),".",LitRev!GT114)</f>
        <v>.</v>
      </c>
      <c r="GU114" s="25" t="str">
        <f>IF(ISBLANK(LitRev!GU114),".",LitRev!GU114)</f>
        <v>.</v>
      </c>
      <c r="GV114" s="25" t="str">
        <f>IF(ISBLANK(LitRev!GV114),".",LitRev!GV114)</f>
        <v>.</v>
      </c>
      <c r="GW114" s="25" t="str">
        <f>IF(ISBLANK(LitRev!GW114),".",LitRev!GW114)</f>
        <v>.</v>
      </c>
      <c r="GX114" s="25" t="str">
        <f>IF(ISBLANK(LitRev!GX114),".",LitRev!GX114)</f>
        <v>.</v>
      </c>
      <c r="GY114" s="25" t="str">
        <f>IF(ISBLANK(LitRev!GY114),".",LitRev!GY114)</f>
        <v>.</v>
      </c>
      <c r="GZ114" s="25" t="str">
        <f>IF(ISBLANK(LitRev!GZ114),".",LitRev!GZ114)</f>
        <v>.</v>
      </c>
      <c r="HA114" s="25" t="str">
        <f>IF(ISBLANK(LitRev!HA114),".",LitRev!HA114)</f>
        <v>.</v>
      </c>
      <c r="HB114" s="25" t="str">
        <f>IF(ISBLANK(LitRev!HB114),".",LitRev!HB114)</f>
        <v>.</v>
      </c>
      <c r="HC114" s="25" t="str">
        <f>IF(ISBLANK(LitRev!HC114),".",LitRev!HC114)</f>
        <v>.</v>
      </c>
      <c r="HD114" s="25" t="str">
        <f>IF(ISBLANK(LitRev!HD114),".",LitRev!HD114)</f>
        <v>.</v>
      </c>
      <c r="HE114" s="25" t="str">
        <f>IF(ISBLANK(LitRev!HE114),".",LitRev!HE114)</f>
        <v>.</v>
      </c>
      <c r="HF114" s="25" t="str">
        <f>IF(ISBLANK(LitRev!HF114),".",LitRev!HF114)</f>
        <v>.</v>
      </c>
      <c r="HG114" s="25" t="str">
        <f>IF(ISBLANK(LitRev!HG114),".",LitRev!HG114)</f>
        <v>.</v>
      </c>
      <c r="HH114" s="25">
        <f>IF(ISBLANK(LitRev!HH114),".",LitRev!HH114)</f>
        <v>8.5549999999999997</v>
      </c>
      <c r="HI114" s="25" t="str">
        <f>IF(ISBLANK(LitRev!HI114),".",LitRev!HI114)</f>
        <v>.</v>
      </c>
      <c r="HJ114" s="25" t="str">
        <f>IF(ISBLANK(LitRev!HJ114),".",LitRev!HJ114)</f>
        <v>.</v>
      </c>
      <c r="HK114" s="25" t="str">
        <f>IF(ISBLANK(LitRev!HK114),".",LitRev!HK114)</f>
        <v>.</v>
      </c>
      <c r="HL114" s="25" t="str">
        <f>IF(ISBLANK(LitRev!HL114),".",LitRev!HL114)</f>
        <v>.</v>
      </c>
      <c r="HM114" s="25" t="str">
        <f>IF(ISBLANK(LitRev!HM114),".",LitRev!HM114)</f>
        <v>.</v>
      </c>
      <c r="HN114" s="25" t="str">
        <f>IF(ISBLANK(LitRev!HN114),".",LitRev!HN114)</f>
        <v>.</v>
      </c>
      <c r="HO114" s="25" t="str">
        <f>IF(ISBLANK(LitRev!HO114),".",LitRev!HO114)</f>
        <v>.</v>
      </c>
      <c r="HP114" s="25" t="str">
        <f>IF(ISBLANK(LitRev!HP114),".",LitRev!HP114)</f>
        <v>.</v>
      </c>
      <c r="HQ114" s="25" t="str">
        <f>IF(ISBLANK(LitRev!HQ114),".",LitRev!HQ114)</f>
        <v>.</v>
      </c>
      <c r="HR114" s="25" t="str">
        <f>IF(ISBLANK(LitRev!HR114),".",LitRev!HR114)</f>
        <v>.</v>
      </c>
      <c r="HS114" s="25" t="str">
        <f>IF(ISBLANK(LitRev!HS114),".",LitRev!HS114)</f>
        <v>.</v>
      </c>
      <c r="HT114" s="25" t="str">
        <f>IF(ISBLANK(LitRev!HT114),".",LitRev!HT114)</f>
        <v>.</v>
      </c>
      <c r="HU114" s="25" t="str">
        <f>IF(ISBLANK(LitRev!HU114),".",LitRev!HU114)</f>
        <v>.</v>
      </c>
      <c r="HV114" s="25" t="str">
        <f>IF(ISBLANK(LitRev!HV114),".",LitRev!HV114)</f>
        <v>.</v>
      </c>
      <c r="HW114" s="25" t="str">
        <f>IF(ISBLANK(LitRev!HW114),".",LitRev!HW114)</f>
        <v>.</v>
      </c>
      <c r="HX114" s="25" t="str">
        <f>IF(ISBLANK(LitRev!HX114),".",LitRev!HX114)</f>
        <v>.</v>
      </c>
      <c r="HY114" s="25" t="str">
        <f>IF(ISBLANK(LitRev!HY114),".",LitRev!HY114)</f>
        <v>.</v>
      </c>
      <c r="HZ114" s="25" t="str">
        <f>IF(ISBLANK(LitRev!HZ114),".",LitRev!HZ114)</f>
        <v>.</v>
      </c>
      <c r="IA114" s="25" t="str">
        <f>IF(ISBLANK(LitRev!IA114),".",LitRev!IA114)</f>
        <v>.</v>
      </c>
      <c r="IB114" s="25" t="str">
        <f>IF(ISBLANK(LitRev!IB114),".",LitRev!IB114)</f>
        <v>.</v>
      </c>
      <c r="IC114" s="25" t="str">
        <f>IF(ISBLANK(LitRev!IC114),".",LitRev!IC114)</f>
        <v>.</v>
      </c>
      <c r="ID114" s="25" t="str">
        <f>IF(ISBLANK(LitRev!ID114),".",LitRev!ID114)</f>
        <v>.</v>
      </c>
      <c r="IE114" s="25" t="str">
        <f>IF(ISBLANK(LitRev!IE114),".",LitRev!IE114)</f>
        <v>.</v>
      </c>
      <c r="IF114" s="25" t="str">
        <f>IF(ISBLANK(LitRev!IF114),".",LitRev!IF114)</f>
        <v>.</v>
      </c>
      <c r="IG114" s="25" t="str">
        <f>IF(ISBLANK(LitRev!IG114),".",LitRev!IG114)</f>
        <v>.</v>
      </c>
      <c r="IH114" s="25" t="str">
        <f>IF(ISBLANK(LitRev!IH114),".",LitRev!IH114)</f>
        <v>.</v>
      </c>
      <c r="II114" s="25" t="str">
        <f>IF(ISBLANK(LitRev!II114),".",LitRev!II114)</f>
        <v>.</v>
      </c>
      <c r="IJ114" s="25" t="str">
        <f>IF(ISBLANK(LitRev!IJ114),".",LitRev!IJ114)</f>
        <v>.</v>
      </c>
      <c r="IK114" s="25" t="str">
        <f>IF(ISBLANK(LitRev!IK114),".",LitRev!IK114)</f>
        <v>.</v>
      </c>
      <c r="IL114" s="25" t="str">
        <f>IF(ISBLANK(LitRev!IL114),".",LitRev!IL114)</f>
        <v>.</v>
      </c>
      <c r="IM114" s="25" t="str">
        <f>IF(ISBLANK(LitRev!IM114),".",LitRev!IM114)</f>
        <v>.</v>
      </c>
      <c r="IN114" s="25" t="str">
        <f>IF(ISBLANK(LitRev!IN114),".",LitRev!IN114)</f>
        <v>.</v>
      </c>
      <c r="IO114" s="25" t="str">
        <f>IF(ISBLANK(LitRev!IO114),".",LitRev!IO114)</f>
        <v>.</v>
      </c>
      <c r="IP114" s="25" t="str">
        <f>IF(ISBLANK(LitRev!IP114),".",LitRev!IP114)</f>
        <v>.</v>
      </c>
      <c r="IQ114" s="25" t="str">
        <f>IF(ISBLANK(LitRev!IQ114),".",LitRev!IQ114)</f>
        <v>.</v>
      </c>
      <c r="IR114" s="25" t="str">
        <f>IF(ISBLANK(LitRev!IR114),".",LitRev!IR114)</f>
        <v>.</v>
      </c>
      <c r="IS114" s="25" t="str">
        <f>IF(ISBLANK(LitRev!IS114),".",LitRev!IS114)</f>
        <v>.</v>
      </c>
      <c r="IT114" s="25" t="str">
        <f>IF(ISBLANK(LitRev!IT114),".",LitRev!IT114)</f>
        <v>.</v>
      </c>
      <c r="IU114" s="25" t="str">
        <f>IF(ISBLANK(LitRev!IU114),".",LitRev!IU114)</f>
        <v>.</v>
      </c>
      <c r="IV114" s="25" t="str">
        <f>IF(ISBLANK(LitRev!IV114),".",LitRev!IV114)</f>
        <v>.</v>
      </c>
      <c r="IW114" s="25" t="str">
        <f>IF(ISBLANK(LitRev!IW114),".",LitRev!IW114)</f>
        <v>.</v>
      </c>
      <c r="IX114" s="25" t="str">
        <f>IF(ISBLANK(LitRev!IX114),".",LitRev!IX114)</f>
        <v>.</v>
      </c>
      <c r="IY114" s="25" t="str">
        <f>IF(ISBLANK(LitRev!IY114),".",LitRev!IY114)</f>
        <v>.</v>
      </c>
      <c r="IZ114" s="25" t="str">
        <f>IF(ISBLANK(LitRev!IZ114),".",LitRev!IZ114)</f>
        <v>.</v>
      </c>
      <c r="JA114" s="25" t="str">
        <f>IF(ISBLANK(LitRev!JA114),".",LitRev!JA114)</f>
        <v>.</v>
      </c>
      <c r="JB114" s="25" t="str">
        <f>IF(ISBLANK(LitRev!JB114),".",LitRev!JB114)</f>
        <v>.</v>
      </c>
      <c r="JC114" s="25" t="str">
        <f>IF(ISBLANK(LitRev!JC114),".",LitRev!JC114)</f>
        <v>.</v>
      </c>
      <c r="JD114" s="25" t="str">
        <f>IF(ISBLANK(LitRev!JD114),".",LitRev!JD114)</f>
        <v>.</v>
      </c>
      <c r="JE114" s="25" t="str">
        <f>IF(ISBLANK(LitRev!JE114),".",LitRev!JE114)</f>
        <v>.</v>
      </c>
      <c r="JF114" s="25" t="str">
        <f>IF(ISBLANK(LitRev!JF114),".",LitRev!JF114)</f>
        <v>.</v>
      </c>
      <c r="JG114" s="25" t="str">
        <f>IF(ISBLANK(LitRev!JG114),".",LitRev!JG114)</f>
        <v>.</v>
      </c>
      <c r="JH114" s="25" t="str">
        <f>IF(ISBLANK(LitRev!JH114),".",LitRev!JH114)</f>
        <v>.</v>
      </c>
      <c r="JI114" s="25" t="str">
        <f>IF(ISBLANK(LitRev!JI114),".",LitRev!JI114)</f>
        <v>.</v>
      </c>
      <c r="JJ114" s="25" t="str">
        <f>IF(ISBLANK(LitRev!JJ114),".",LitRev!JJ114)</f>
        <v>.</v>
      </c>
      <c r="JK114" s="25" t="str">
        <f>IF(ISBLANK(LitRev!JK114),".",LitRev!JK114)</f>
        <v>.</v>
      </c>
      <c r="JL114" s="25" t="str">
        <f>IF(ISBLANK(LitRev!JL114),".",LitRev!JL114)</f>
        <v>.</v>
      </c>
      <c r="JM114" s="25" t="str">
        <f>IF(ISBLANK(LitRev!JM114),".",LitRev!JM114)</f>
        <v>.</v>
      </c>
      <c r="JN114" s="25" t="str">
        <f>IF(ISBLANK(LitRev!JN114),".",LitRev!JN114)</f>
        <v>.</v>
      </c>
      <c r="JO114" s="25" t="str">
        <f>IF(ISBLANK(LitRev!JO114),".",LitRev!JO114)</f>
        <v>.</v>
      </c>
      <c r="JP114" s="25" t="str">
        <f>IF(ISBLANK(LitRev!JP114),".",LitRev!JP114)</f>
        <v>.</v>
      </c>
      <c r="JQ114" s="25" t="str">
        <f>IF(ISBLANK(LitRev!JQ114),".",LitRev!JQ114)</f>
        <v>.</v>
      </c>
      <c r="JR114" s="25" t="str">
        <f>IF(ISBLANK(LitRev!JR114),".",LitRev!JR114)</f>
        <v>.</v>
      </c>
      <c r="JS114" s="25" t="str">
        <f>IF(ISBLANK(LitRev!JS114),".",LitRev!JS114)</f>
        <v>.</v>
      </c>
      <c r="JT114" s="25" t="str">
        <f>IF(ISBLANK(LitRev!JT114),".",LitRev!JT114)</f>
        <v>.</v>
      </c>
      <c r="JU114" s="25" t="str">
        <f>IF(ISBLANK(LitRev!JU114),".",LitRev!JU114)</f>
        <v>.</v>
      </c>
      <c r="JV114" s="25" t="str">
        <f>IF(ISBLANK(LitRev!JV114),".",LitRev!JV114)</f>
        <v>.</v>
      </c>
      <c r="JW114" s="25" t="str">
        <f>IF(ISBLANK(LitRev!JW114),".",LitRev!JW114)</f>
        <v>.</v>
      </c>
      <c r="JX114" s="25" t="str">
        <f>IF(ISBLANK(LitRev!JX114),".",LitRev!JX114)</f>
        <v>.</v>
      </c>
      <c r="JY114" s="25" t="str">
        <f>IF(ISBLANK(LitRev!JY114),".",LitRev!JY114)</f>
        <v>.</v>
      </c>
      <c r="JZ114" s="25" t="str">
        <f>IF(ISBLANK(LitRev!JZ114),".",LitRev!JZ114)</f>
        <v>.</v>
      </c>
      <c r="KA114" s="25" t="str">
        <f>IF(ISBLANK(LitRev!KA114),".",LitRev!KA114)</f>
        <v>.</v>
      </c>
      <c r="KB114" s="25" t="str">
        <f>IF(ISBLANK(LitRev!KB114),".",LitRev!KB114)</f>
        <v>.</v>
      </c>
      <c r="KC114" s="25" t="str">
        <f>IF(ISBLANK(LitRev!KC114),".",LitRev!KC114)</f>
        <v>.</v>
      </c>
      <c r="KD114" s="25" t="str">
        <f>IF(ISBLANK(LitRev!KD114),".",LitRev!KD114)</f>
        <v>.</v>
      </c>
      <c r="KE114" s="25" t="str">
        <f>IF(ISBLANK(LitRev!KE114),".",LitRev!KE114)</f>
        <v>.</v>
      </c>
      <c r="KF114" s="25" t="str">
        <f>IF(ISBLANK(LitRev!KF114),".",LitRev!KF114)</f>
        <v>.</v>
      </c>
      <c r="KG114" s="25" t="str">
        <f>IF(ISBLANK(LitRev!KG114),".",LitRev!KG114)</f>
        <v>.</v>
      </c>
      <c r="KH114" s="25" t="str">
        <f>IF(ISBLANK(LitRev!KH114),".",LitRev!KH114)</f>
        <v>.</v>
      </c>
      <c r="KI114" s="25" t="str">
        <f>IF(ISBLANK(LitRev!KI114),".",LitRev!KI114)</f>
        <v>.</v>
      </c>
      <c r="KJ114" s="25" t="str">
        <f>IF(ISBLANK(LitRev!KJ114),".",LitRev!KJ114)</f>
        <v>.</v>
      </c>
      <c r="KK114" s="25" t="str">
        <f>IF(ISBLANK(LitRev!KK114),".",LitRev!KK114)</f>
        <v>.</v>
      </c>
      <c r="KL114" s="25" t="str">
        <f>IF(ISBLANK(LitRev!KL114),".",LitRev!KL114)</f>
        <v>.</v>
      </c>
      <c r="KM114" s="25" t="str">
        <f>IF(ISBLANK(LitRev!KM114),".",LitRev!KM114)</f>
        <v>.</v>
      </c>
      <c r="KN114" s="25" t="str">
        <f>IF(ISBLANK(LitRev!KN114),".",LitRev!KN114)</f>
        <v>.</v>
      </c>
      <c r="KO114" s="25" t="str">
        <f>IF(ISBLANK(LitRev!KO114),".",LitRev!KO114)</f>
        <v>.</v>
      </c>
      <c r="KP114" s="25" t="str">
        <f>IF(ISBLANK(LitRev!KP114),".",LitRev!KP114)</f>
        <v>.</v>
      </c>
      <c r="KQ114" s="25" t="str">
        <f>IF(ISBLANK(LitRev!KQ114),".",LitRev!KQ114)</f>
        <v>.</v>
      </c>
      <c r="KR114" s="25" t="str">
        <f>IF(ISBLANK(LitRev!KR114),".",LitRev!KR114)</f>
        <v>.</v>
      </c>
      <c r="KS114" s="25" t="str">
        <f>IF(ISBLANK(LitRev!KS114),".",LitRev!KS114)</f>
        <v>.</v>
      </c>
      <c r="KT114" s="25" t="str">
        <f>IF(ISBLANK(LitRev!KT114),".",LitRev!KT114)</f>
        <v>.</v>
      </c>
      <c r="KU114" s="25" t="str">
        <f>IF(ISBLANK(LitRev!KU114),".",LitRev!KU114)</f>
        <v>.</v>
      </c>
      <c r="KV114" s="25" t="str">
        <f>IF(ISBLANK(LitRev!KV114),".",LitRev!KV114)</f>
        <v>.</v>
      </c>
      <c r="KW114" s="25" t="str">
        <f>IF(ISBLANK(LitRev!KW114),".",LitRev!KW114)</f>
        <v>.</v>
      </c>
      <c r="KX114" s="25" t="str">
        <f>IF(ISBLANK(LitRev!KX114),".",LitRev!KX114)</f>
        <v>.</v>
      </c>
      <c r="KY114" s="25" t="str">
        <f>IF(ISBLANK(LitRev!KY114),".",LitRev!KY114)</f>
        <v>.</v>
      </c>
      <c r="KZ114" s="25" t="str">
        <f>IF(ISBLANK(LitRev!KZ114),".",LitRev!KZ114)</f>
        <v>.</v>
      </c>
      <c r="LA114" s="25" t="str">
        <f>IF(ISBLANK(LitRev!LA114),".",LitRev!LA114)</f>
        <v>.</v>
      </c>
      <c r="LB114" s="25" t="str">
        <f>IF(ISBLANK(LitRev!LB114),".",LitRev!LB114)</f>
        <v>.</v>
      </c>
      <c r="LC114" s="25" t="str">
        <f>IF(ISBLANK(LitRev!LC114),".",LitRev!LC114)</f>
        <v>.</v>
      </c>
      <c r="LD114" s="25" t="str">
        <f>IF(ISBLANK(LitRev!LD114),".",LitRev!LD114)</f>
        <v>.</v>
      </c>
      <c r="LE114" s="25" t="str">
        <f>IF(ISBLANK(LitRev!LE114),".",LitRev!LE114)</f>
        <v>.</v>
      </c>
      <c r="LF114" s="25" t="str">
        <f>IF(ISBLANK(LitRev!LF114),".",LitRev!LF114)</f>
        <v>.</v>
      </c>
      <c r="LG114" s="25" t="str">
        <f>IF(ISBLANK(LitRev!LG114),".",LitRev!LG114)</f>
        <v>.</v>
      </c>
      <c r="LH114" s="25" t="str">
        <f>IF(ISBLANK(LitRev!LH114),".",LitRev!LH114)</f>
        <v>.</v>
      </c>
      <c r="LI114" s="25" t="str">
        <f>IF(ISBLANK(LitRev!LI114),".",LitRev!LI114)</f>
        <v>.</v>
      </c>
      <c r="LJ114" s="25" t="str">
        <f>IF(ISBLANK(LitRev!LJ114),".",LitRev!LJ114)</f>
        <v>.</v>
      </c>
      <c r="LK114" s="25" t="str">
        <f>IF(ISBLANK(LitRev!LK114),".",LitRev!LK114)</f>
        <v>.</v>
      </c>
      <c r="LL114" s="25" t="str">
        <f>IF(ISBLANK(LitRev!LL114),".",LitRev!LL114)</f>
        <v>.</v>
      </c>
      <c r="LM114" s="25" t="str">
        <f>IF(ISBLANK(LitRev!LM114),".",LitRev!LM114)</f>
        <v>.</v>
      </c>
      <c r="LN114" s="25" t="str">
        <f>IF(ISBLANK(LitRev!LN114),".",LitRev!LN114)</f>
        <v>.</v>
      </c>
      <c r="LO114" s="25" t="str">
        <f>IF(ISBLANK(LitRev!LO114),".",LitRev!LO114)</f>
        <v>.</v>
      </c>
      <c r="LP114" s="25" t="str">
        <f>IF(ISBLANK(LitRev!LP114),".",LitRev!LP114)</f>
        <v>.</v>
      </c>
      <c r="LQ114" s="25" t="str">
        <f>IF(ISBLANK(LitRev!LQ114),".",LitRev!LQ114)</f>
        <v>.</v>
      </c>
      <c r="LR114" s="25" t="str">
        <f>IF(ISBLANK(LitRev!LR114),".",LitRev!LR114)</f>
        <v>.</v>
      </c>
      <c r="LS114" s="25" t="str">
        <f>IF(ISBLANK(LitRev!LS114),".",LitRev!LS114)</f>
        <v>.</v>
      </c>
      <c r="LT114" s="25" t="str">
        <f>IF(ISBLANK(LitRev!LT114),".",LitRev!LT114)</f>
        <v>.</v>
      </c>
      <c r="LU114" s="25" t="str">
        <f>IF(ISBLANK(LitRev!LU114),".",LitRev!LU114)</f>
        <v>.</v>
      </c>
      <c r="LV114" s="25" t="str">
        <f>IF(ISBLANK(LitRev!LV114),".",LitRev!LV114)</f>
        <v>.</v>
      </c>
      <c r="LW114" s="25" t="str">
        <f>IF(ISBLANK(LitRev!LW114),".",LitRev!LW114)</f>
        <v>.</v>
      </c>
      <c r="LX114" s="25" t="str">
        <f>IF(ISBLANK(LitRev!LX114),".",LitRev!LX114)</f>
        <v>.</v>
      </c>
      <c r="LY114" s="25" t="str">
        <f>IF(ISBLANK(LitRev!LY114),".",LitRev!LY114)</f>
        <v>.</v>
      </c>
      <c r="LZ114" s="25" t="str">
        <f>IF(ISBLANK(LitRev!LZ114),".",LitRev!LZ114)</f>
        <v>.</v>
      </c>
      <c r="MA114" s="25" t="str">
        <f>IF(ISBLANK(LitRev!MA114),".",LitRev!MA114)</f>
        <v>.</v>
      </c>
      <c r="MB114" s="25" t="str">
        <f>IF(ISBLANK(LitRev!MB114),".",LitRev!MB114)</f>
        <v>.</v>
      </c>
      <c r="MC114" s="25" t="str">
        <f>IF(ISBLANK(LitRev!MC114),".",LitRev!MC114)</f>
        <v>.</v>
      </c>
      <c r="MD114" s="25" t="str">
        <f>IF(ISBLANK(LitRev!MD114),".",LitRev!MD114)</f>
        <v>.</v>
      </c>
      <c r="ME114" s="25" t="str">
        <f>IF(ISBLANK(LitRev!ME114),".",LitRev!ME114)</f>
        <v>.</v>
      </c>
      <c r="MF114" s="25" t="str">
        <f>IF(ISBLANK(LitRev!MF114),".",LitRev!MF114)</f>
        <v>.</v>
      </c>
      <c r="MG114" s="25" t="str">
        <f>IF(ISBLANK(LitRev!MG114),".",LitRev!MG114)</f>
        <v>.</v>
      </c>
      <c r="MH114" s="25" t="str">
        <f>IF(ISBLANK(LitRev!MH114),".",LitRev!MH114)</f>
        <v>.</v>
      </c>
      <c r="MI114" s="25" t="str">
        <f>IF(ISBLANK(LitRev!MI114),".",LitRev!MI114)</f>
        <v>.</v>
      </c>
      <c r="MJ114" s="25" t="str">
        <f>IF(ISBLANK(LitRev!MJ114),".",LitRev!MJ114)</f>
        <v>.</v>
      </c>
      <c r="MK114" s="25" t="str">
        <f>IF(ISBLANK(LitRev!MK114),".",LitRev!MK114)</f>
        <v>.</v>
      </c>
      <c r="ML114" s="25" t="str">
        <f>IF(ISBLANK(LitRev!ML114),".",LitRev!ML114)</f>
        <v>.</v>
      </c>
      <c r="MM114" s="25" t="str">
        <f>IF(ISBLANK(LitRev!MM114),".",LitRev!MM114)</f>
        <v>.</v>
      </c>
      <c r="MN114" s="25" t="str">
        <f>IF(ISBLANK(LitRev!MN114),".",LitRev!MN114)</f>
        <v>.</v>
      </c>
      <c r="MO114" s="25" t="str">
        <f>IF(ISBLANK(LitRev!MO114),".",LitRev!MO114)</f>
        <v>.</v>
      </c>
      <c r="MP114" s="25" t="str">
        <f>IF(ISBLANK(LitRev!MP114),".",LitRev!MP114)</f>
        <v>.</v>
      </c>
      <c r="MQ114" s="25" t="str">
        <f>IF(ISBLANK(LitRev!MQ114),".",LitRev!MQ114)</f>
        <v>.</v>
      </c>
      <c r="MR114" s="25" t="str">
        <f>IF(ISBLANK(LitRev!MR114),".",LitRev!MR114)</f>
        <v>.</v>
      </c>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5"/>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5"/>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5"/>
      <c r="RK114" s="25"/>
      <c r="RL114" s="25"/>
      <c r="RM114" s="25"/>
      <c r="RN114" s="25"/>
      <c r="RO114" s="25"/>
    </row>
    <row r="115" spans="1:483" x14ac:dyDescent="0.25">
      <c r="A115" s="59" t="s">
        <v>1130</v>
      </c>
      <c r="C115" s="25" t="str">
        <f>IF(ISBLANK(LitRev!C115),".",LitRev!C115)</f>
        <v>.</v>
      </c>
      <c r="D115" s="25" t="str">
        <f>IF(ISBLANK(LitRev!D115),".",LitRev!D115)</f>
        <v>.</v>
      </c>
      <c r="E115" s="25" t="str">
        <f>IF(ISBLANK(LitRev!E115),".",LitRev!E115)</f>
        <v>.</v>
      </c>
      <c r="F115" s="25" t="str">
        <f>IF(ISBLANK(LitRev!F115),".",LitRev!F115)</f>
        <v>.</v>
      </c>
      <c r="G115" s="25" t="str">
        <f>IF(ISBLANK(LitRev!G115),".",LitRev!G115)</f>
        <v>.</v>
      </c>
      <c r="H115" s="25" t="str">
        <f>IF(ISBLANK(LitRev!H115),".",LitRev!H115)</f>
        <v>.</v>
      </c>
      <c r="I115" s="25" t="str">
        <f>IF(ISBLANK(LitRev!I115),".",LitRev!I115)</f>
        <v>.</v>
      </c>
      <c r="J115" s="25" t="str">
        <f>IF(ISBLANK(LitRev!J115),".",LitRev!J115)</f>
        <v>.</v>
      </c>
      <c r="K115" s="25" t="str">
        <f>IF(ISBLANK(LitRev!K115),".",LitRev!K115)</f>
        <v>.</v>
      </c>
      <c r="L115" s="25" t="str">
        <f>IF(ISBLANK(LitRev!L115),".",LitRev!L115)</f>
        <v>.</v>
      </c>
      <c r="M115" s="25" t="str">
        <f>IF(ISBLANK(LitRev!M115),".",LitRev!M115)</f>
        <v>.</v>
      </c>
      <c r="N115" s="25" t="str">
        <f>IF(ISBLANK(LitRev!N115),".",LitRev!N115)</f>
        <v>.</v>
      </c>
      <c r="O115" s="25" t="str">
        <f>IF(ISBLANK(LitRev!O115),".",LitRev!O115)</f>
        <v>.</v>
      </c>
      <c r="P115" s="25" t="str">
        <f>IF(ISBLANK(LitRev!P115),".",LitRev!P115)</f>
        <v>.</v>
      </c>
      <c r="Q115" s="25" t="str">
        <f>IF(ISBLANK(LitRev!Q115),".",LitRev!Q115)</f>
        <v>.</v>
      </c>
      <c r="R115" s="25" t="str">
        <f>IF(ISBLANK(LitRev!R115),".",LitRev!R115)</f>
        <v>.</v>
      </c>
      <c r="S115" s="25" t="str">
        <f>IF(ISBLANK(LitRev!S115),".",LitRev!S115)</f>
        <v>.</v>
      </c>
      <c r="T115" s="25" t="str">
        <f>IF(ISBLANK(LitRev!T115),".",LitRev!T115)</f>
        <v>.</v>
      </c>
      <c r="U115" s="25" t="str">
        <f>IF(ISBLANK(LitRev!U115),".",LitRev!U115)</f>
        <v>.</v>
      </c>
      <c r="V115" s="25" t="str">
        <f>IF(ISBLANK(LitRev!V115),".",LitRev!V115)</f>
        <v>.</v>
      </c>
      <c r="W115" s="25" t="str">
        <f>IF(ISBLANK(LitRev!W115),".",LitRev!W115)</f>
        <v>.</v>
      </c>
      <c r="X115" s="25" t="str">
        <f>IF(ISBLANK(LitRev!X115),".",LitRev!X115)</f>
        <v>.</v>
      </c>
      <c r="Y115" s="25" t="str">
        <f>IF(ISBLANK(LitRev!Y115),".",LitRev!Y115)</f>
        <v>.</v>
      </c>
      <c r="Z115" s="25" t="str">
        <f>IF(ISBLANK(LitRev!Z115),".",LitRev!Z115)</f>
        <v>.</v>
      </c>
      <c r="AA115" s="25" t="str">
        <f>IF(ISBLANK(LitRev!AA115),".",LitRev!AA115)</f>
        <v>.</v>
      </c>
      <c r="AB115" s="25" t="str">
        <f>IF(ISBLANK(LitRev!AB115),".",LitRev!AB115)</f>
        <v>.</v>
      </c>
      <c r="AC115" s="25" t="str">
        <f>IF(ISBLANK(LitRev!AC115),".",LitRev!AC115)</f>
        <v>.</v>
      </c>
      <c r="AD115" s="25" t="str">
        <f>IF(ISBLANK(LitRev!AD115),".",LitRev!AD115)</f>
        <v>.</v>
      </c>
      <c r="AE115" s="25" t="str">
        <f>IF(ISBLANK(LitRev!AE115),".",LitRev!AE115)</f>
        <v>.</v>
      </c>
      <c r="AF115" s="25" t="str">
        <f>IF(ISBLANK(LitRev!AF115),".",LitRev!AF115)</f>
        <v>.</v>
      </c>
      <c r="AG115" s="25" t="str">
        <f>IF(ISBLANK(LitRev!AG115),".",LitRev!AG115)</f>
        <v>.</v>
      </c>
      <c r="AH115" s="25" t="str">
        <f>IF(ISBLANK(LitRev!AH115),".",LitRev!AH115)</f>
        <v>.</v>
      </c>
      <c r="AI115" s="25" t="str">
        <f>IF(ISBLANK(LitRev!AI115),".",LitRev!AI115)</f>
        <v>.</v>
      </c>
      <c r="AJ115" s="25" t="str">
        <f>IF(ISBLANK(LitRev!AJ115),".",LitRev!AJ115)</f>
        <v>.</v>
      </c>
      <c r="AK115" s="25" t="str">
        <f>IF(ISBLANK(LitRev!AK115),".",LitRev!AK115)</f>
        <v>.</v>
      </c>
      <c r="AL115" s="25" t="str">
        <f>IF(ISBLANK(LitRev!AL115),".",LitRev!AL115)</f>
        <v>.</v>
      </c>
      <c r="AM115" s="25" t="str">
        <f>IF(ISBLANK(LitRev!AM115),".",LitRev!AM115)</f>
        <v>.</v>
      </c>
      <c r="AN115" s="25" t="str">
        <f>IF(ISBLANK(LitRev!AN115),".",LitRev!AN115)</f>
        <v>.</v>
      </c>
      <c r="AO115" s="25" t="str">
        <f>IF(ISBLANK(LitRev!AO115),".",LitRev!AO115)</f>
        <v>.</v>
      </c>
      <c r="AP115" s="25" t="str">
        <f>IF(ISBLANK(LitRev!AP115),".",LitRev!AP115)</f>
        <v>.</v>
      </c>
      <c r="AQ115" s="25" t="str">
        <f>IF(ISBLANK(LitRev!AQ115),".",LitRev!AQ115)</f>
        <v>.</v>
      </c>
      <c r="AR115" s="25" t="str">
        <f>IF(ISBLANK(LitRev!AR115),".",LitRev!AR115)</f>
        <v>.</v>
      </c>
      <c r="AS115" s="25" t="str">
        <f>IF(ISBLANK(LitRev!AS115),".",LitRev!AS115)</f>
        <v>.</v>
      </c>
      <c r="AT115" s="25" t="str">
        <f>IF(ISBLANK(LitRev!AT115),".",LitRev!AT115)</f>
        <v>.</v>
      </c>
      <c r="AU115" s="25" t="str">
        <f>IF(ISBLANK(LitRev!AU115),".",LitRev!AU115)</f>
        <v>.</v>
      </c>
      <c r="AV115" s="25" t="str">
        <f>IF(ISBLANK(LitRev!AV115),".",LitRev!AV115)</f>
        <v>.</v>
      </c>
      <c r="AW115" s="25" t="str">
        <f>IF(ISBLANK(LitRev!AW115),".",LitRev!AW115)</f>
        <v>.</v>
      </c>
      <c r="AX115" s="25" t="str">
        <f>IF(ISBLANK(LitRev!AX115),".",LitRev!AX115)</f>
        <v>.</v>
      </c>
      <c r="AY115" s="25" t="str">
        <f>IF(ISBLANK(LitRev!AY115),".",LitRev!AY115)</f>
        <v>.</v>
      </c>
      <c r="AZ115" s="25" t="str">
        <f>IF(ISBLANK(LitRev!AZ115),".",LitRev!AZ115)</f>
        <v>.</v>
      </c>
      <c r="BA115" s="25" t="str">
        <f>IF(ISBLANK(LitRev!BA115),".",LitRev!BA115)</f>
        <v>.</v>
      </c>
      <c r="BB115" s="25" t="str">
        <f>IF(ISBLANK(LitRev!BB115),".",LitRev!BB115)</f>
        <v>.</v>
      </c>
      <c r="BC115" s="25" t="str">
        <f>IF(ISBLANK(LitRev!BC115),".",LitRev!BC115)</f>
        <v>.</v>
      </c>
      <c r="BD115" s="25" t="str">
        <f>IF(ISBLANK(LitRev!BD115),".",LitRev!BD115)</f>
        <v>.</v>
      </c>
      <c r="BE115" s="25" t="str">
        <f>IF(ISBLANK(LitRev!BE115),".",LitRev!BE115)</f>
        <v>.</v>
      </c>
      <c r="BF115" s="25" t="str">
        <f>IF(ISBLANK(LitRev!BF115),".",LitRev!BF115)</f>
        <v>.</v>
      </c>
      <c r="BG115" s="25" t="str">
        <f>IF(ISBLANK(LitRev!BG115),".",LitRev!BG115)</f>
        <v>.</v>
      </c>
      <c r="BH115" s="25" t="str">
        <f>IF(ISBLANK(LitRev!BH115),".",LitRev!BH115)</f>
        <v>.</v>
      </c>
      <c r="BI115" s="25" t="str">
        <f>IF(ISBLANK(LitRev!BI115),".",LitRev!BI115)</f>
        <v>.</v>
      </c>
      <c r="BJ115" s="25" t="str">
        <f>IF(ISBLANK(LitRev!BJ115),".",LitRev!BJ115)</f>
        <v>.</v>
      </c>
      <c r="BK115" s="25" t="str">
        <f>IF(ISBLANK(LitRev!BK115),".",LitRev!BK115)</f>
        <v>.</v>
      </c>
      <c r="BL115" s="25" t="str">
        <f>IF(ISBLANK(LitRev!BL115),".",LitRev!BL115)</f>
        <v>.</v>
      </c>
      <c r="BM115" s="25" t="str">
        <f>IF(ISBLANK(LitRev!BM115),".",LitRev!BM115)</f>
        <v>.</v>
      </c>
      <c r="BN115" s="25" t="str">
        <f>IF(ISBLANK(LitRev!BN115),".",LitRev!BN115)</f>
        <v>.</v>
      </c>
      <c r="BO115" s="25" t="str">
        <f>IF(ISBLANK(LitRev!BO115),".",LitRev!BO115)</f>
        <v>.</v>
      </c>
      <c r="BP115" s="25" t="str">
        <f>IF(ISBLANK(LitRev!BP115),".",LitRev!BP115)</f>
        <v>.</v>
      </c>
      <c r="BQ115" s="25" t="str">
        <f>IF(ISBLANK(LitRev!BQ115),".",LitRev!BQ115)</f>
        <v>.</v>
      </c>
      <c r="BR115" s="25" t="str">
        <f>IF(ISBLANK(LitRev!BR115),".",LitRev!BR115)</f>
        <v>.</v>
      </c>
      <c r="BS115" s="25" t="str">
        <f>IF(ISBLANK(LitRev!BS115),".",LitRev!BS115)</f>
        <v>.</v>
      </c>
      <c r="BT115" s="25" t="str">
        <f>IF(ISBLANK(LitRev!BT115),".",LitRev!BT115)</f>
        <v>.</v>
      </c>
      <c r="BU115" s="25" t="str">
        <f>IF(ISBLANK(LitRev!BU115),".",LitRev!BU115)</f>
        <v>.</v>
      </c>
      <c r="BV115" s="25" t="str">
        <f>IF(ISBLANK(LitRev!BV115),".",LitRev!BV115)</f>
        <v>.</v>
      </c>
      <c r="BW115" s="25" t="str">
        <f>IF(ISBLANK(LitRev!BW115),".",LitRev!BW115)</f>
        <v>.</v>
      </c>
      <c r="BX115" s="25" t="str">
        <f>IF(ISBLANK(LitRev!BX115),".",LitRev!BX115)</f>
        <v>.</v>
      </c>
      <c r="BY115" s="25" t="str">
        <f>IF(ISBLANK(LitRev!BY115),".",LitRev!BY115)</f>
        <v>.</v>
      </c>
      <c r="BZ115" s="25" t="str">
        <f>IF(ISBLANK(LitRev!BZ115),".",LitRev!BZ115)</f>
        <v>.</v>
      </c>
      <c r="CA115" s="25" t="str">
        <f>IF(ISBLANK(LitRev!CA115),".",LitRev!CA115)</f>
        <v>.</v>
      </c>
      <c r="CB115" s="25" t="str">
        <f>IF(ISBLANK(LitRev!CB115),".",LitRev!CB115)</f>
        <v>.</v>
      </c>
      <c r="CC115" s="25" t="str">
        <f>IF(ISBLANK(LitRev!CC115),".",LitRev!CC115)</f>
        <v>.</v>
      </c>
      <c r="CD115" s="25" t="str">
        <f>IF(ISBLANK(LitRev!CD115),".",LitRev!CD115)</f>
        <v>.</v>
      </c>
      <c r="CE115" s="25" t="str">
        <f>IF(ISBLANK(LitRev!CE115),".",LitRev!CE115)</f>
        <v>.</v>
      </c>
      <c r="CF115" s="25" t="str">
        <f>IF(ISBLANK(LitRev!CF115),".",LitRev!CF115)</f>
        <v>.</v>
      </c>
      <c r="CG115" s="25" t="str">
        <f>IF(ISBLANK(LitRev!CG115),".",LitRev!CG115)</f>
        <v>.</v>
      </c>
      <c r="CH115" s="25" t="str">
        <f>IF(ISBLANK(LitRev!CH115),".",LitRev!CH115)</f>
        <v>.</v>
      </c>
      <c r="CI115" s="25" t="str">
        <f>IF(ISBLANK(LitRev!CI115),".",LitRev!CI115)</f>
        <v>.</v>
      </c>
      <c r="CJ115" s="25" t="str">
        <f>IF(ISBLANK(LitRev!CJ115),".",LitRev!CJ115)</f>
        <v>.</v>
      </c>
      <c r="CK115" s="25" t="str">
        <f>IF(ISBLANK(LitRev!CK115),".",LitRev!CK115)</f>
        <v>.</v>
      </c>
      <c r="CL115" s="25" t="str">
        <f>IF(ISBLANK(LitRev!CL115),".",LitRev!CL115)</f>
        <v>.</v>
      </c>
      <c r="CM115" s="25" t="str">
        <f>IF(ISBLANK(LitRev!CM115),".",LitRev!CM115)</f>
        <v>.</v>
      </c>
      <c r="CN115" s="25" t="str">
        <f>IF(ISBLANK(LitRev!CN115),".",LitRev!CN115)</f>
        <v>.</v>
      </c>
      <c r="CO115" s="25" t="str">
        <f>IF(ISBLANK(LitRev!CO115),".",LitRev!CO115)</f>
        <v>.</v>
      </c>
      <c r="CP115" s="25" t="str">
        <f>IF(ISBLANK(LitRev!CP115),".",LitRev!CP115)</f>
        <v>.</v>
      </c>
      <c r="CQ115" s="25" t="str">
        <f>IF(ISBLANK(LitRev!CQ115),".",LitRev!CQ115)</f>
        <v>.</v>
      </c>
      <c r="CR115" s="25" t="str">
        <f>IF(ISBLANK(LitRev!CR115),".",LitRev!CR115)</f>
        <v>.</v>
      </c>
      <c r="CS115" s="25" t="str">
        <f>IF(ISBLANK(LitRev!CS115),".",LitRev!CS115)</f>
        <v>.</v>
      </c>
      <c r="CT115" s="25" t="str">
        <f>IF(ISBLANK(LitRev!CT115),".",LitRev!CT115)</f>
        <v>.</v>
      </c>
      <c r="CU115" s="25" t="str">
        <f>IF(ISBLANK(LitRev!CU115),".",LitRev!CU115)</f>
        <v>.</v>
      </c>
      <c r="CV115" s="25" t="str">
        <f>IF(ISBLANK(LitRev!CV115),".",LitRev!CV115)</f>
        <v>.</v>
      </c>
      <c r="CW115" s="25" t="str">
        <f>IF(ISBLANK(LitRev!CW115),".",LitRev!CW115)</f>
        <v>.</v>
      </c>
      <c r="CX115" s="25" t="str">
        <f>IF(ISBLANK(LitRev!CX115),".",LitRev!CX115)</f>
        <v>.</v>
      </c>
      <c r="CY115" s="25" t="str">
        <f>IF(ISBLANK(LitRev!CY115),".",LitRev!CY115)</f>
        <v>.</v>
      </c>
      <c r="CZ115" s="25" t="str">
        <f>IF(ISBLANK(LitRev!CZ115),".",LitRev!CZ115)</f>
        <v>.</v>
      </c>
      <c r="DA115" s="25" t="str">
        <f>IF(ISBLANK(LitRev!DA115),".",LitRev!DA115)</f>
        <v>.</v>
      </c>
      <c r="DB115" s="25" t="str">
        <f>IF(ISBLANK(LitRev!DB115),".",LitRev!DB115)</f>
        <v>.</v>
      </c>
      <c r="DC115" s="25" t="str">
        <f>IF(ISBLANK(LitRev!DC115),".",LitRev!DC115)</f>
        <v>.</v>
      </c>
      <c r="DD115" s="25" t="str">
        <f>IF(ISBLANK(LitRev!DD115),".",LitRev!DD115)</f>
        <v>.</v>
      </c>
      <c r="DE115" s="25" t="str">
        <f>IF(ISBLANK(LitRev!DE115),".",LitRev!DE115)</f>
        <v>.</v>
      </c>
      <c r="DF115" s="25" t="str">
        <f>IF(ISBLANK(LitRev!DF115),".",LitRev!DF115)</f>
        <v>.</v>
      </c>
      <c r="DG115" s="25" t="str">
        <f>IF(ISBLANK(LitRev!DG115),".",LitRev!DG115)</f>
        <v>.</v>
      </c>
      <c r="DH115" s="25" t="str">
        <f>IF(ISBLANK(LitRev!DH115),".",LitRev!DH115)</f>
        <v>.</v>
      </c>
      <c r="DI115" s="25" t="str">
        <f>IF(ISBLANK(LitRev!DI115),".",LitRev!DI115)</f>
        <v>.</v>
      </c>
      <c r="DJ115" s="25" t="str">
        <f>IF(ISBLANK(LitRev!DJ115),".",LitRev!DJ115)</f>
        <v>.</v>
      </c>
      <c r="DK115" s="25" t="str">
        <f>IF(ISBLANK(LitRev!DK115),".",LitRev!DK115)</f>
        <v>.</v>
      </c>
      <c r="DL115" s="25" t="str">
        <f>IF(ISBLANK(LitRev!DL115),".",LitRev!DL115)</f>
        <v>.</v>
      </c>
      <c r="DM115" s="25" t="str">
        <f>IF(ISBLANK(LitRev!DM115),".",LitRev!DM115)</f>
        <v>.</v>
      </c>
      <c r="DN115" s="25" t="str">
        <f>IF(ISBLANK(LitRev!DN115),".",LitRev!DN115)</f>
        <v>.</v>
      </c>
      <c r="DO115" s="25" t="str">
        <f>IF(ISBLANK(LitRev!DO115),".",LitRev!DO115)</f>
        <v>.</v>
      </c>
      <c r="DP115" s="25" t="str">
        <f>IF(ISBLANK(LitRev!DP115),".",LitRev!DP115)</f>
        <v>.</v>
      </c>
      <c r="DQ115" s="25" t="str">
        <f>IF(ISBLANK(LitRev!DQ115),".",LitRev!DQ115)</f>
        <v>.</v>
      </c>
      <c r="DR115" s="25" t="str">
        <f>IF(ISBLANK(LitRev!DR115),".",LitRev!DR115)</f>
        <v>.</v>
      </c>
      <c r="DS115" s="25" t="str">
        <f>IF(ISBLANK(LitRev!DS115),".",LitRev!DS115)</f>
        <v>.</v>
      </c>
      <c r="DT115" s="25" t="str">
        <f>IF(ISBLANK(LitRev!DT115),".",LitRev!DT115)</f>
        <v>.</v>
      </c>
      <c r="DU115" s="25" t="str">
        <f>IF(ISBLANK(LitRev!DU115),".",LitRev!DU115)</f>
        <v>.</v>
      </c>
      <c r="DV115" s="25" t="str">
        <f>IF(ISBLANK(LitRev!DV115),".",LitRev!DV115)</f>
        <v>.</v>
      </c>
      <c r="DW115" s="25" t="str">
        <f>IF(ISBLANK(LitRev!DW115),".",LitRev!DW115)</f>
        <v>.</v>
      </c>
      <c r="DX115" s="25" t="str">
        <f>IF(ISBLANK(LitRev!DX115),".",LitRev!DX115)</f>
        <v>.</v>
      </c>
      <c r="DY115" s="25" t="str">
        <f>IF(ISBLANK(LitRev!DY115),".",LitRev!DY115)</f>
        <v>.</v>
      </c>
      <c r="DZ115" s="25" t="str">
        <f>IF(ISBLANK(LitRev!DZ115),".",LitRev!DZ115)</f>
        <v>.</v>
      </c>
      <c r="EA115" s="25" t="str">
        <f>IF(ISBLANK(LitRev!EA115),".",LitRev!EA115)</f>
        <v>.</v>
      </c>
      <c r="EB115" s="25" t="str">
        <f>IF(ISBLANK(LitRev!EB115),".",LitRev!EB115)</f>
        <v>.</v>
      </c>
      <c r="EC115" s="25" t="str">
        <f>IF(ISBLANK(LitRev!EC115),".",LitRev!EC115)</f>
        <v>.</v>
      </c>
      <c r="ED115" s="25" t="str">
        <f>IF(ISBLANK(LitRev!ED115),".",LitRev!ED115)</f>
        <v>.</v>
      </c>
      <c r="EE115" s="25" t="str">
        <f>IF(ISBLANK(LitRev!EE115),".",LitRev!EE115)</f>
        <v>.</v>
      </c>
      <c r="EF115" s="25" t="str">
        <f>IF(ISBLANK(LitRev!EF115),".",LitRev!EF115)</f>
        <v>.</v>
      </c>
      <c r="EG115" s="25" t="str">
        <f>IF(ISBLANK(LitRev!EG115),".",LitRev!EG115)</f>
        <v>.</v>
      </c>
      <c r="EH115" s="25" t="str">
        <f>IF(ISBLANK(LitRev!EH115),".",LitRev!EH115)</f>
        <v>.</v>
      </c>
      <c r="EI115" s="25" t="str">
        <f>IF(ISBLANK(LitRev!EI115),".",LitRev!EI115)</f>
        <v>.</v>
      </c>
      <c r="EJ115" s="25" t="str">
        <f>IF(ISBLANK(LitRev!EJ115),".",LitRev!EJ115)</f>
        <v>.</v>
      </c>
      <c r="EK115" s="25" t="str">
        <f>IF(ISBLANK(LitRev!EK115),".",LitRev!EK115)</f>
        <v>.</v>
      </c>
      <c r="EL115" s="25" t="str">
        <f>IF(ISBLANK(LitRev!EL115),".",LitRev!EL115)</f>
        <v>.</v>
      </c>
      <c r="EM115" s="25" t="str">
        <f>IF(ISBLANK(LitRev!EM115),".",LitRev!EM115)</f>
        <v>.</v>
      </c>
      <c r="EN115" s="25" t="str">
        <f>IF(ISBLANK(LitRev!EN115),".",LitRev!EN115)</f>
        <v>.</v>
      </c>
      <c r="EO115" s="25" t="str">
        <f>IF(ISBLANK(LitRev!EO115),".",LitRev!EO115)</f>
        <v>.</v>
      </c>
      <c r="EP115" s="25" t="str">
        <f>IF(ISBLANK(LitRev!EP115),".",LitRev!EP115)</f>
        <v>.</v>
      </c>
      <c r="EQ115" s="25" t="str">
        <f>IF(ISBLANK(LitRev!EQ115),".",LitRev!EQ115)</f>
        <v>.</v>
      </c>
      <c r="ER115" s="25" t="str">
        <f>IF(ISBLANK(LitRev!ER115),".",LitRev!ER115)</f>
        <v>.</v>
      </c>
      <c r="ES115" s="25" t="str">
        <f>IF(ISBLANK(LitRev!ES115),".",LitRev!ES115)</f>
        <v>.</v>
      </c>
      <c r="ET115" s="25" t="str">
        <f>IF(ISBLANK(LitRev!ET115),".",LitRev!ET115)</f>
        <v>.</v>
      </c>
      <c r="EU115" s="25" t="str">
        <f>IF(ISBLANK(LitRev!EU115),".",LitRev!EU115)</f>
        <v>.</v>
      </c>
      <c r="EV115" s="25" t="str">
        <f>IF(ISBLANK(LitRev!EV115),".",LitRev!EV115)</f>
        <v>.</v>
      </c>
      <c r="EW115" s="25" t="str">
        <f>IF(ISBLANK(LitRev!EW115),".",LitRev!EW115)</f>
        <v>.</v>
      </c>
      <c r="EX115" s="25" t="str">
        <f>IF(ISBLANK(LitRev!EX115),".",LitRev!EX115)</f>
        <v>.</v>
      </c>
      <c r="EY115" s="25" t="str">
        <f>IF(ISBLANK(LitRev!EY115),".",LitRev!EY115)</f>
        <v>.</v>
      </c>
      <c r="EZ115" s="25" t="str">
        <f>IF(ISBLANK(LitRev!EZ115),".",LitRev!EZ115)</f>
        <v>.</v>
      </c>
      <c r="FA115" s="25" t="str">
        <f>IF(ISBLANK(LitRev!FA115),".",LitRev!FA115)</f>
        <v>.</v>
      </c>
      <c r="FB115" s="25" t="str">
        <f>IF(ISBLANK(LitRev!FB115),".",LitRev!FB115)</f>
        <v>.</v>
      </c>
      <c r="FC115" s="25" t="str">
        <f>IF(ISBLANK(LitRev!FC115),".",LitRev!FC115)</f>
        <v>.</v>
      </c>
      <c r="FD115" s="25" t="str">
        <f>IF(ISBLANK(LitRev!FD115),".",LitRev!FD115)</f>
        <v>.</v>
      </c>
      <c r="FE115" s="25" t="str">
        <f>IF(ISBLANK(LitRev!FE115),".",LitRev!FE115)</f>
        <v>.</v>
      </c>
      <c r="FF115" s="25" t="str">
        <f>IF(ISBLANK(LitRev!FF115),".",LitRev!FF115)</f>
        <v>.</v>
      </c>
      <c r="FG115" s="25" t="str">
        <f>IF(ISBLANK(LitRev!FG115),".",LitRev!FG115)</f>
        <v>.</v>
      </c>
      <c r="FH115" s="25" t="str">
        <f>IF(ISBLANK(LitRev!FH115),".",LitRev!FH115)</f>
        <v>.</v>
      </c>
      <c r="FI115" s="25" t="str">
        <f>IF(ISBLANK(LitRev!FI115),".",LitRev!FI115)</f>
        <v>.</v>
      </c>
      <c r="FJ115" s="25" t="str">
        <f>IF(ISBLANK(LitRev!FJ115),".",LitRev!FJ115)</f>
        <v>.</v>
      </c>
      <c r="FK115" s="25" t="str">
        <f>IF(ISBLANK(LitRev!FK115),".",LitRev!FK115)</f>
        <v>.</v>
      </c>
      <c r="FL115" s="25" t="str">
        <f>IF(ISBLANK(LitRev!FL115),".",LitRev!FL115)</f>
        <v>.</v>
      </c>
      <c r="FM115" s="25" t="str">
        <f>IF(ISBLANK(LitRev!FM115),".",LitRev!FM115)</f>
        <v>.</v>
      </c>
      <c r="FN115" s="25" t="str">
        <f>IF(ISBLANK(LitRev!FN115),".",LitRev!FN115)</f>
        <v>.</v>
      </c>
      <c r="FO115" s="25" t="str">
        <f>IF(ISBLANK(LitRev!FO115),".",LitRev!FO115)</f>
        <v>.</v>
      </c>
      <c r="FP115" s="25" t="str">
        <f>IF(ISBLANK(LitRev!FP115),".",LitRev!FP115)</f>
        <v>.</v>
      </c>
      <c r="FQ115" s="25" t="str">
        <f>IF(ISBLANK(LitRev!FQ115),".",LitRev!FQ115)</f>
        <v>.</v>
      </c>
      <c r="FR115" s="25" t="str">
        <f>IF(ISBLANK(LitRev!FR115),".",LitRev!FR115)</f>
        <v>.</v>
      </c>
      <c r="FS115" s="25" t="str">
        <f>IF(ISBLANK(LitRev!FS115),".",LitRev!FS115)</f>
        <v>.</v>
      </c>
      <c r="FT115" s="25" t="str">
        <f>IF(ISBLANK(LitRev!FT115),".",LitRev!FT115)</f>
        <v>.</v>
      </c>
      <c r="FU115" s="25" t="str">
        <f>IF(ISBLANK(LitRev!FU115),".",LitRev!FU115)</f>
        <v>.</v>
      </c>
      <c r="FV115" s="25" t="str">
        <f>IF(ISBLANK(LitRev!FV115),".",LitRev!FV115)</f>
        <v>.</v>
      </c>
      <c r="FW115" s="25" t="str">
        <f>IF(ISBLANK(LitRev!FW115),".",LitRev!FW115)</f>
        <v>.</v>
      </c>
      <c r="FX115" s="25" t="str">
        <f>IF(ISBLANK(LitRev!FX115),".",LitRev!FX115)</f>
        <v>.</v>
      </c>
      <c r="FY115" s="25" t="str">
        <f>IF(ISBLANK(LitRev!FY115),".",LitRev!FY115)</f>
        <v>.</v>
      </c>
      <c r="FZ115" s="25" t="str">
        <f>IF(ISBLANK(LitRev!FZ115),".",LitRev!FZ115)</f>
        <v>.</v>
      </c>
      <c r="GA115" s="25" t="str">
        <f>IF(ISBLANK(LitRev!GA115),".",LitRev!GA115)</f>
        <v>.</v>
      </c>
      <c r="GB115" s="25" t="str">
        <f>IF(ISBLANK(LitRev!GB115),".",LitRev!GB115)</f>
        <v>.</v>
      </c>
      <c r="GC115" s="25" t="str">
        <f>IF(ISBLANK(LitRev!GC115),".",LitRev!GC115)</f>
        <v>.</v>
      </c>
      <c r="GD115" s="25" t="str">
        <f>IF(ISBLANK(LitRev!GD115),".",LitRev!GD115)</f>
        <v>.</v>
      </c>
      <c r="GE115" s="25" t="str">
        <f>IF(ISBLANK(LitRev!GE115),".",LitRev!GE115)</f>
        <v>.</v>
      </c>
      <c r="GF115" s="25" t="str">
        <f>IF(ISBLANK(LitRev!GF115),".",LitRev!GF115)</f>
        <v>.</v>
      </c>
      <c r="GG115" s="25" t="str">
        <f>IF(ISBLANK(LitRev!GG115),".",LitRev!GG115)</f>
        <v>.</v>
      </c>
      <c r="GH115" s="25" t="str">
        <f>IF(ISBLANK(LitRev!GH115),".",LitRev!GH115)</f>
        <v>.</v>
      </c>
      <c r="GI115" s="25" t="str">
        <f>IF(ISBLANK(LitRev!GI115),".",LitRev!GI115)</f>
        <v>.</v>
      </c>
      <c r="GJ115" s="25" t="str">
        <f>IF(ISBLANK(LitRev!GJ115),".",LitRev!GJ115)</f>
        <v>.</v>
      </c>
      <c r="GK115" s="25" t="str">
        <f>IF(ISBLANK(LitRev!GK115),".",LitRev!GK115)</f>
        <v>.</v>
      </c>
      <c r="GL115" s="25" t="str">
        <f>IF(ISBLANK(LitRev!GL115),".",LitRev!GL115)</f>
        <v>.</v>
      </c>
      <c r="GM115" s="25" t="str">
        <f>IF(ISBLANK(LitRev!GM115),".",LitRev!GM115)</f>
        <v>.</v>
      </c>
      <c r="GN115" s="25" t="str">
        <f>IF(ISBLANK(LitRev!GN115),".",LitRev!GN115)</f>
        <v>.</v>
      </c>
      <c r="GO115" s="25" t="str">
        <f>IF(ISBLANK(LitRev!GO115),".",LitRev!GO115)</f>
        <v>.</v>
      </c>
      <c r="GP115" s="25" t="str">
        <f>IF(ISBLANK(LitRev!GP115),".",LitRev!GP115)</f>
        <v>.</v>
      </c>
      <c r="GQ115" s="25" t="str">
        <f>IF(ISBLANK(LitRev!GQ115),".",LitRev!GQ115)</f>
        <v>.</v>
      </c>
      <c r="GR115" s="25" t="str">
        <f>IF(ISBLANK(LitRev!GR115),".",LitRev!GR115)</f>
        <v>.</v>
      </c>
      <c r="GS115" s="25" t="str">
        <f>IF(ISBLANK(LitRev!GS115),".",LitRev!GS115)</f>
        <v>.</v>
      </c>
      <c r="GT115" s="25" t="str">
        <f>IF(ISBLANK(LitRev!GT115),".",LitRev!GT115)</f>
        <v>.</v>
      </c>
      <c r="GU115" s="25" t="str">
        <f>IF(ISBLANK(LitRev!GU115),".",LitRev!GU115)</f>
        <v>.</v>
      </c>
      <c r="GV115" s="25" t="str">
        <f>IF(ISBLANK(LitRev!GV115),".",LitRev!GV115)</f>
        <v>.</v>
      </c>
      <c r="GW115" s="25" t="str">
        <f>IF(ISBLANK(LitRev!GW115),".",LitRev!GW115)</f>
        <v>.</v>
      </c>
      <c r="GX115" s="25" t="str">
        <f>IF(ISBLANK(LitRev!GX115),".",LitRev!GX115)</f>
        <v>.</v>
      </c>
      <c r="GY115" s="25" t="str">
        <f>IF(ISBLANK(LitRev!GY115),".",LitRev!GY115)</f>
        <v>.</v>
      </c>
      <c r="GZ115" s="25" t="str">
        <f>IF(ISBLANK(LitRev!GZ115),".",LitRev!GZ115)</f>
        <v>.</v>
      </c>
      <c r="HA115" s="25" t="str">
        <f>IF(ISBLANK(LitRev!HA115),".",LitRev!HA115)</f>
        <v>.</v>
      </c>
      <c r="HB115" s="25" t="str">
        <f>IF(ISBLANK(LitRev!HB115),".",LitRev!HB115)</f>
        <v>.</v>
      </c>
      <c r="HC115" s="25" t="str">
        <f>IF(ISBLANK(LitRev!HC115),".",LitRev!HC115)</f>
        <v>.</v>
      </c>
      <c r="HD115" s="25" t="str">
        <f>IF(ISBLANK(LitRev!HD115),".",LitRev!HD115)</f>
        <v>.</v>
      </c>
      <c r="HE115" s="25" t="str">
        <f>IF(ISBLANK(LitRev!HE115),".",LitRev!HE115)</f>
        <v>.</v>
      </c>
      <c r="HF115" s="25" t="str">
        <f>IF(ISBLANK(LitRev!HF115),".",LitRev!HF115)</f>
        <v>.</v>
      </c>
      <c r="HG115" s="25" t="str">
        <f>IF(ISBLANK(LitRev!HG115),".",LitRev!HG115)</f>
        <v>.</v>
      </c>
      <c r="HH115" s="25" t="str">
        <f>IF(ISBLANK(LitRev!HH115),".",LitRev!HH115)</f>
        <v>.</v>
      </c>
      <c r="HI115" s="25" t="str">
        <f>IF(ISBLANK(LitRev!HI115),".",LitRev!HI115)</f>
        <v>.</v>
      </c>
      <c r="HJ115" s="25" t="str">
        <f>IF(ISBLANK(LitRev!HJ115),".",LitRev!HJ115)</f>
        <v>.</v>
      </c>
      <c r="HK115" s="25" t="str">
        <f>IF(ISBLANK(LitRev!HK115),".",LitRev!HK115)</f>
        <v>.</v>
      </c>
      <c r="HL115" s="25" t="str">
        <f>IF(ISBLANK(LitRev!HL115),".",LitRev!HL115)</f>
        <v>.</v>
      </c>
      <c r="HM115" s="25" t="str">
        <f>IF(ISBLANK(LitRev!HM115),".",LitRev!HM115)</f>
        <v>.</v>
      </c>
      <c r="HN115" s="25" t="str">
        <f>IF(ISBLANK(LitRev!HN115),".",LitRev!HN115)</f>
        <v>.</v>
      </c>
      <c r="HO115" s="25" t="str">
        <f>IF(ISBLANK(LitRev!HO115),".",LitRev!HO115)</f>
        <v>.</v>
      </c>
      <c r="HP115" s="25" t="str">
        <f>IF(ISBLANK(LitRev!HP115),".",LitRev!HP115)</f>
        <v>.</v>
      </c>
      <c r="HQ115" s="25" t="str">
        <f>IF(ISBLANK(LitRev!HQ115),".",LitRev!HQ115)</f>
        <v>.</v>
      </c>
      <c r="HR115" s="25" t="str">
        <f>IF(ISBLANK(LitRev!HR115),".",LitRev!HR115)</f>
        <v>.</v>
      </c>
      <c r="HS115" s="25" t="str">
        <f>IF(ISBLANK(LitRev!HS115),".",LitRev!HS115)</f>
        <v>.</v>
      </c>
      <c r="HT115" s="25" t="str">
        <f>IF(ISBLANK(LitRev!HT115),".",LitRev!HT115)</f>
        <v>.</v>
      </c>
      <c r="HU115" s="25" t="str">
        <f>IF(ISBLANK(LitRev!HU115),".",LitRev!HU115)</f>
        <v>.</v>
      </c>
      <c r="HV115" s="25" t="str">
        <f>IF(ISBLANK(LitRev!HV115),".",LitRev!HV115)</f>
        <v>.</v>
      </c>
      <c r="HW115" s="25" t="str">
        <f>IF(ISBLANK(LitRev!HW115),".",LitRev!HW115)</f>
        <v>.</v>
      </c>
      <c r="HX115" s="25" t="str">
        <f>IF(ISBLANK(LitRev!HX115),".",LitRev!HX115)</f>
        <v>.</v>
      </c>
      <c r="HY115" s="25" t="str">
        <f>IF(ISBLANK(LitRev!HY115),".",LitRev!HY115)</f>
        <v>.</v>
      </c>
      <c r="HZ115" s="25" t="str">
        <f>IF(ISBLANK(LitRev!HZ115),".",LitRev!HZ115)</f>
        <v>.</v>
      </c>
      <c r="IA115" s="25" t="str">
        <f>IF(ISBLANK(LitRev!IA115),".",LitRev!IA115)</f>
        <v>.</v>
      </c>
      <c r="IB115" s="25" t="str">
        <f>IF(ISBLANK(LitRev!IB115),".",LitRev!IB115)</f>
        <v>.</v>
      </c>
      <c r="IC115" s="25" t="str">
        <f>IF(ISBLANK(LitRev!IC115),".",LitRev!IC115)</f>
        <v>.</v>
      </c>
      <c r="ID115" s="25" t="str">
        <f>IF(ISBLANK(LitRev!ID115),".",LitRev!ID115)</f>
        <v>.</v>
      </c>
      <c r="IE115" s="25" t="str">
        <f>IF(ISBLANK(LitRev!IE115),".",LitRev!IE115)</f>
        <v>.</v>
      </c>
      <c r="IF115" s="25" t="str">
        <f>IF(ISBLANK(LitRev!IF115),".",LitRev!IF115)</f>
        <v>.</v>
      </c>
      <c r="IG115" s="25" t="str">
        <f>IF(ISBLANK(LitRev!IG115),".",LitRev!IG115)</f>
        <v>.</v>
      </c>
      <c r="IH115" s="25" t="str">
        <f>IF(ISBLANK(LitRev!IH115),".",LitRev!IH115)</f>
        <v>.</v>
      </c>
      <c r="II115" s="25" t="str">
        <f>IF(ISBLANK(LitRev!II115),".",LitRev!II115)</f>
        <v>.</v>
      </c>
      <c r="IJ115" s="25" t="str">
        <f>IF(ISBLANK(LitRev!IJ115),".",LitRev!IJ115)</f>
        <v>.</v>
      </c>
      <c r="IK115" s="25" t="str">
        <f>IF(ISBLANK(LitRev!IK115),".",LitRev!IK115)</f>
        <v>.</v>
      </c>
      <c r="IL115" s="25" t="str">
        <f>IF(ISBLANK(LitRev!IL115),".",LitRev!IL115)</f>
        <v>.</v>
      </c>
      <c r="IM115" s="25" t="str">
        <f>IF(ISBLANK(LitRev!IM115),".",LitRev!IM115)</f>
        <v>.</v>
      </c>
      <c r="IN115" s="25" t="str">
        <f>IF(ISBLANK(LitRev!IN115),".",LitRev!IN115)</f>
        <v>.</v>
      </c>
      <c r="IO115" s="25" t="str">
        <f>IF(ISBLANK(LitRev!IO115),".",LitRev!IO115)</f>
        <v>.</v>
      </c>
      <c r="IP115" s="25" t="str">
        <f>IF(ISBLANK(LitRev!IP115),".",LitRev!IP115)</f>
        <v>.</v>
      </c>
      <c r="IQ115" s="25" t="str">
        <f>IF(ISBLANK(LitRev!IQ115),".",LitRev!IQ115)</f>
        <v>.</v>
      </c>
      <c r="IR115" s="25" t="str">
        <f>IF(ISBLANK(LitRev!IR115),".",LitRev!IR115)</f>
        <v>.</v>
      </c>
      <c r="IS115" s="25" t="str">
        <f>IF(ISBLANK(LitRev!IS115),".",LitRev!IS115)</f>
        <v>.</v>
      </c>
      <c r="IT115" s="25" t="str">
        <f>IF(ISBLANK(LitRev!IT115),".",LitRev!IT115)</f>
        <v>.</v>
      </c>
      <c r="IU115" s="25" t="str">
        <f>IF(ISBLANK(LitRev!IU115),".",LitRev!IU115)</f>
        <v>.</v>
      </c>
      <c r="IV115" s="25" t="str">
        <f>IF(ISBLANK(LitRev!IV115),".",LitRev!IV115)</f>
        <v>.</v>
      </c>
      <c r="IW115" s="25" t="str">
        <f>IF(ISBLANK(LitRev!IW115),".",LitRev!IW115)</f>
        <v>.</v>
      </c>
      <c r="IX115" s="25" t="str">
        <f>IF(ISBLANK(LitRev!IX115),".",LitRev!IX115)</f>
        <v>.</v>
      </c>
      <c r="IY115" s="25" t="str">
        <f>IF(ISBLANK(LitRev!IY115),".",LitRev!IY115)</f>
        <v>.</v>
      </c>
      <c r="IZ115" s="25" t="str">
        <f>IF(ISBLANK(LitRev!IZ115),".",LitRev!IZ115)</f>
        <v>.</v>
      </c>
      <c r="JA115" s="25" t="str">
        <f>IF(ISBLANK(LitRev!JA115),".",LitRev!JA115)</f>
        <v>.</v>
      </c>
      <c r="JB115" s="25" t="str">
        <f>IF(ISBLANK(LitRev!JB115),".",LitRev!JB115)</f>
        <v>.</v>
      </c>
      <c r="JC115" s="25" t="str">
        <f>IF(ISBLANK(LitRev!JC115),".",LitRev!JC115)</f>
        <v>.</v>
      </c>
      <c r="JD115" s="25" t="str">
        <f>IF(ISBLANK(LitRev!JD115),".",LitRev!JD115)</f>
        <v>.</v>
      </c>
      <c r="JE115" s="25" t="str">
        <f>IF(ISBLANK(LitRev!JE115),".",LitRev!JE115)</f>
        <v>.</v>
      </c>
      <c r="JF115" s="25" t="str">
        <f>IF(ISBLANK(LitRev!JF115),".",LitRev!JF115)</f>
        <v>.</v>
      </c>
      <c r="JG115" s="25" t="str">
        <f>IF(ISBLANK(LitRev!JG115),".",LitRev!JG115)</f>
        <v>.</v>
      </c>
      <c r="JH115" s="25" t="str">
        <f>IF(ISBLANK(LitRev!JH115),".",LitRev!JH115)</f>
        <v>.</v>
      </c>
      <c r="JI115" s="25" t="str">
        <f>IF(ISBLANK(LitRev!JI115),".",LitRev!JI115)</f>
        <v>.</v>
      </c>
      <c r="JJ115" s="25" t="str">
        <f>IF(ISBLANK(LitRev!JJ115),".",LitRev!JJ115)</f>
        <v>.</v>
      </c>
      <c r="JK115" s="25" t="str">
        <f>IF(ISBLANK(LitRev!JK115),".",LitRev!JK115)</f>
        <v>.</v>
      </c>
      <c r="JL115" s="25" t="str">
        <f>IF(ISBLANK(LitRev!JL115),".",LitRev!JL115)</f>
        <v>.</v>
      </c>
      <c r="JM115" s="25" t="str">
        <f>IF(ISBLANK(LitRev!JM115),".",LitRev!JM115)</f>
        <v>.</v>
      </c>
      <c r="JN115" s="25" t="str">
        <f>IF(ISBLANK(LitRev!JN115),".",LitRev!JN115)</f>
        <v>.</v>
      </c>
      <c r="JO115" s="25" t="str">
        <f>IF(ISBLANK(LitRev!JO115),".",LitRev!JO115)</f>
        <v>.</v>
      </c>
      <c r="JP115" s="25" t="str">
        <f>IF(ISBLANK(LitRev!JP115),".",LitRev!JP115)</f>
        <v>.</v>
      </c>
      <c r="JQ115" s="25" t="str">
        <f>IF(ISBLANK(LitRev!JQ115),".",LitRev!JQ115)</f>
        <v>.</v>
      </c>
      <c r="JR115" s="25" t="str">
        <f>IF(ISBLANK(LitRev!JR115),".",LitRev!JR115)</f>
        <v>.</v>
      </c>
      <c r="JS115" s="25" t="str">
        <f>IF(ISBLANK(LitRev!JS115),".",LitRev!JS115)</f>
        <v>.</v>
      </c>
      <c r="JT115" s="25" t="str">
        <f>IF(ISBLANK(LitRev!JT115),".",LitRev!JT115)</f>
        <v>.</v>
      </c>
      <c r="JU115" s="25" t="str">
        <f>IF(ISBLANK(LitRev!JU115),".",LitRev!JU115)</f>
        <v>.</v>
      </c>
      <c r="JV115" s="25" t="str">
        <f>IF(ISBLANK(LitRev!JV115),".",LitRev!JV115)</f>
        <v>.</v>
      </c>
      <c r="JW115" s="25" t="str">
        <f>IF(ISBLANK(LitRev!JW115),".",LitRev!JW115)</f>
        <v>.</v>
      </c>
      <c r="JX115" s="25" t="str">
        <f>IF(ISBLANK(LitRev!JX115),".",LitRev!JX115)</f>
        <v>.</v>
      </c>
      <c r="JY115" s="25" t="str">
        <f>IF(ISBLANK(LitRev!JY115),".",LitRev!JY115)</f>
        <v>.</v>
      </c>
      <c r="JZ115" s="25" t="str">
        <f>IF(ISBLANK(LitRev!JZ115),".",LitRev!JZ115)</f>
        <v>.</v>
      </c>
      <c r="KA115" s="25" t="str">
        <f>IF(ISBLANK(LitRev!KA115),".",LitRev!KA115)</f>
        <v>.</v>
      </c>
      <c r="KB115" s="25" t="str">
        <f>IF(ISBLANK(LitRev!KB115),".",LitRev!KB115)</f>
        <v>.</v>
      </c>
      <c r="KC115" s="25" t="str">
        <f>IF(ISBLANK(LitRev!KC115),".",LitRev!KC115)</f>
        <v>.</v>
      </c>
      <c r="KD115" s="25" t="str">
        <f>IF(ISBLANK(LitRev!KD115),".",LitRev!KD115)</f>
        <v>.</v>
      </c>
      <c r="KE115" s="25" t="str">
        <f>IF(ISBLANK(LitRev!KE115),".",LitRev!KE115)</f>
        <v>.</v>
      </c>
      <c r="KF115" s="25" t="str">
        <f>IF(ISBLANK(LitRev!KF115),".",LitRev!KF115)</f>
        <v>.</v>
      </c>
      <c r="KG115" s="25" t="str">
        <f>IF(ISBLANK(LitRev!KG115),".",LitRev!KG115)</f>
        <v>.</v>
      </c>
      <c r="KH115" s="25" t="str">
        <f>IF(ISBLANK(LitRev!KH115),".",LitRev!KH115)</f>
        <v>.</v>
      </c>
      <c r="KI115" s="25" t="str">
        <f>IF(ISBLANK(LitRev!KI115),".",LitRev!KI115)</f>
        <v>.</v>
      </c>
      <c r="KJ115" s="25" t="str">
        <f>IF(ISBLANK(LitRev!KJ115),".",LitRev!KJ115)</f>
        <v>.</v>
      </c>
      <c r="KK115" s="25" t="str">
        <f>IF(ISBLANK(LitRev!KK115),".",LitRev!KK115)</f>
        <v>.</v>
      </c>
      <c r="KL115" s="25" t="str">
        <f>IF(ISBLANK(LitRev!KL115),".",LitRev!KL115)</f>
        <v>.</v>
      </c>
      <c r="KM115" s="25" t="str">
        <f>IF(ISBLANK(LitRev!KM115),".",LitRev!KM115)</f>
        <v>.</v>
      </c>
      <c r="KN115" s="25" t="str">
        <f>IF(ISBLANK(LitRev!KN115),".",LitRev!KN115)</f>
        <v>.</v>
      </c>
      <c r="KO115" s="25" t="str">
        <f>IF(ISBLANK(LitRev!KO115),".",LitRev!KO115)</f>
        <v>.</v>
      </c>
      <c r="KP115" s="25" t="str">
        <f>IF(ISBLANK(LitRev!KP115),".",LitRev!KP115)</f>
        <v>.</v>
      </c>
      <c r="KQ115" s="25" t="str">
        <f>IF(ISBLANK(LitRev!KQ115),".",LitRev!KQ115)</f>
        <v>.</v>
      </c>
      <c r="KR115" s="25" t="str">
        <f>IF(ISBLANK(LitRev!KR115),".",LitRev!KR115)</f>
        <v>.</v>
      </c>
      <c r="KS115" s="25" t="str">
        <f>IF(ISBLANK(LitRev!KS115),".",LitRev!KS115)</f>
        <v>.</v>
      </c>
      <c r="KT115" s="25" t="str">
        <f>IF(ISBLANK(LitRev!KT115),".",LitRev!KT115)</f>
        <v>.</v>
      </c>
      <c r="KU115" s="25" t="str">
        <f>IF(ISBLANK(LitRev!KU115),".",LitRev!KU115)</f>
        <v>.</v>
      </c>
      <c r="KV115" s="25" t="str">
        <f>IF(ISBLANK(LitRev!KV115),".",LitRev!KV115)</f>
        <v>.</v>
      </c>
      <c r="KW115" s="25" t="str">
        <f>IF(ISBLANK(LitRev!KW115),".",LitRev!KW115)</f>
        <v>.</v>
      </c>
      <c r="KX115" s="25" t="str">
        <f>IF(ISBLANK(LitRev!KX115),".",LitRev!KX115)</f>
        <v>.</v>
      </c>
      <c r="KY115" s="25" t="str">
        <f>IF(ISBLANK(LitRev!KY115),".",LitRev!KY115)</f>
        <v>.</v>
      </c>
      <c r="KZ115" s="25" t="str">
        <f>IF(ISBLANK(LitRev!KZ115),".",LitRev!KZ115)</f>
        <v>.</v>
      </c>
      <c r="LA115" s="25" t="str">
        <f>IF(ISBLANK(LitRev!LA115),".",LitRev!LA115)</f>
        <v>.</v>
      </c>
      <c r="LB115" s="25" t="str">
        <f>IF(ISBLANK(LitRev!LB115),".",LitRev!LB115)</f>
        <v>.</v>
      </c>
      <c r="LC115" s="25" t="str">
        <f>IF(ISBLANK(LitRev!LC115),".",LitRev!LC115)</f>
        <v>.</v>
      </c>
      <c r="LD115" s="25" t="str">
        <f>IF(ISBLANK(LitRev!LD115),".",LitRev!LD115)</f>
        <v>.</v>
      </c>
      <c r="LE115" s="25" t="str">
        <f>IF(ISBLANK(LitRev!LE115),".",LitRev!LE115)</f>
        <v>.</v>
      </c>
      <c r="LF115" s="25" t="str">
        <f>IF(ISBLANK(LitRev!LF115),".",LitRev!LF115)</f>
        <v>.</v>
      </c>
      <c r="LG115" s="25" t="str">
        <f>IF(ISBLANK(LitRev!LG115),".",LitRev!LG115)</f>
        <v>.</v>
      </c>
      <c r="LH115" s="25" t="str">
        <f>IF(ISBLANK(LitRev!LH115),".",LitRev!LH115)</f>
        <v>.</v>
      </c>
      <c r="LI115" s="25" t="str">
        <f>IF(ISBLANK(LitRev!LI115),".",LitRev!LI115)</f>
        <v>.</v>
      </c>
      <c r="LJ115" s="25" t="str">
        <f>IF(ISBLANK(LitRev!LJ115),".",LitRev!LJ115)</f>
        <v>.</v>
      </c>
      <c r="LK115" s="25" t="str">
        <f>IF(ISBLANK(LitRev!LK115),".",LitRev!LK115)</f>
        <v>.</v>
      </c>
      <c r="LL115" s="25" t="str">
        <f>IF(ISBLANK(LitRev!LL115),".",LitRev!LL115)</f>
        <v>.</v>
      </c>
      <c r="LM115" s="25" t="str">
        <f>IF(ISBLANK(LitRev!LM115),".",LitRev!LM115)</f>
        <v>.</v>
      </c>
      <c r="LN115" s="25" t="str">
        <f>IF(ISBLANK(LitRev!LN115),".",LitRev!LN115)</f>
        <v>.</v>
      </c>
      <c r="LO115" s="25" t="str">
        <f>IF(ISBLANK(LitRev!LO115),".",LitRev!LO115)</f>
        <v>.</v>
      </c>
      <c r="LP115" s="25" t="str">
        <f>IF(ISBLANK(LitRev!LP115),".",LitRev!LP115)</f>
        <v>.</v>
      </c>
      <c r="LQ115" s="25" t="str">
        <f>IF(ISBLANK(LitRev!LQ115),".",LitRev!LQ115)</f>
        <v>.</v>
      </c>
      <c r="LR115" s="25" t="str">
        <f>IF(ISBLANK(LitRev!LR115),".",LitRev!LR115)</f>
        <v>.</v>
      </c>
      <c r="LS115" s="25" t="str">
        <f>IF(ISBLANK(LitRev!LS115),".",LitRev!LS115)</f>
        <v>.</v>
      </c>
      <c r="LT115" s="25" t="str">
        <f>IF(ISBLANK(LitRev!LT115),".",LitRev!LT115)</f>
        <v>.</v>
      </c>
      <c r="LU115" s="25" t="str">
        <f>IF(ISBLANK(LitRev!LU115),".",LitRev!LU115)</f>
        <v>.</v>
      </c>
      <c r="LV115" s="25" t="str">
        <f>IF(ISBLANK(LitRev!LV115),".",LitRev!LV115)</f>
        <v>.</v>
      </c>
      <c r="LW115" s="25" t="str">
        <f>IF(ISBLANK(LitRev!LW115),".",LitRev!LW115)</f>
        <v>.</v>
      </c>
      <c r="LX115" s="25" t="str">
        <f>IF(ISBLANK(LitRev!LX115),".",LitRev!LX115)</f>
        <v>.</v>
      </c>
      <c r="LY115" s="25" t="str">
        <f>IF(ISBLANK(LitRev!LY115),".",LitRev!LY115)</f>
        <v>.</v>
      </c>
      <c r="LZ115" s="25" t="str">
        <f>IF(ISBLANK(LitRev!LZ115),".",LitRev!LZ115)</f>
        <v>.</v>
      </c>
      <c r="MA115" s="25" t="str">
        <f>IF(ISBLANK(LitRev!MA115),".",LitRev!MA115)</f>
        <v>.</v>
      </c>
      <c r="MB115" s="25" t="str">
        <f>IF(ISBLANK(LitRev!MB115),".",LitRev!MB115)</f>
        <v>.</v>
      </c>
      <c r="MC115" s="25" t="str">
        <f>IF(ISBLANK(LitRev!MC115),".",LitRev!MC115)</f>
        <v>.</v>
      </c>
      <c r="MD115" s="25" t="str">
        <f>IF(ISBLANK(LitRev!MD115),".",LitRev!MD115)</f>
        <v>.</v>
      </c>
      <c r="ME115" s="25" t="str">
        <f>IF(ISBLANK(LitRev!ME115),".",LitRev!ME115)</f>
        <v>.</v>
      </c>
      <c r="MF115" s="25" t="str">
        <f>IF(ISBLANK(LitRev!MF115),".",LitRev!MF115)</f>
        <v>.</v>
      </c>
      <c r="MG115" s="25" t="str">
        <f>IF(ISBLANK(LitRev!MG115),".",LitRev!MG115)</f>
        <v>.</v>
      </c>
      <c r="MH115" s="25" t="str">
        <f>IF(ISBLANK(LitRev!MH115),".",LitRev!MH115)</f>
        <v>.</v>
      </c>
      <c r="MI115" s="25" t="str">
        <f>IF(ISBLANK(LitRev!MI115),".",LitRev!MI115)</f>
        <v>.</v>
      </c>
      <c r="MJ115" s="25" t="str">
        <f>IF(ISBLANK(LitRev!MJ115),".",LitRev!MJ115)</f>
        <v>.</v>
      </c>
      <c r="MK115" s="25" t="str">
        <f>IF(ISBLANK(LitRev!MK115),".",LitRev!MK115)</f>
        <v>.</v>
      </c>
      <c r="ML115" s="25" t="str">
        <f>IF(ISBLANK(LitRev!ML115),".",LitRev!ML115)</f>
        <v>.</v>
      </c>
      <c r="MM115" s="25" t="str">
        <f>IF(ISBLANK(LitRev!MM115),".",LitRev!MM115)</f>
        <v>.</v>
      </c>
      <c r="MN115" s="25" t="str">
        <f>IF(ISBLANK(LitRev!MN115),".",LitRev!MN115)</f>
        <v>.</v>
      </c>
      <c r="MO115" s="25" t="str">
        <f>IF(ISBLANK(LitRev!MO115),".",LitRev!MO115)</f>
        <v>.</v>
      </c>
      <c r="MP115" s="25" t="str">
        <f>IF(ISBLANK(LitRev!MP115),".",LitRev!MP115)</f>
        <v>.</v>
      </c>
      <c r="MQ115" s="25" t="str">
        <f>IF(ISBLANK(LitRev!MQ115),".",LitRev!MQ115)</f>
        <v>.</v>
      </c>
      <c r="MR115" s="25" t="str">
        <f>IF(ISBLANK(LitRev!MR115),".",LitRev!MR115)</f>
        <v>.</v>
      </c>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5"/>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5"/>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5"/>
      <c r="RK115" s="25"/>
      <c r="RL115" s="25"/>
      <c r="RM115" s="25"/>
      <c r="RN115" s="25"/>
      <c r="RO115" s="25"/>
    </row>
    <row r="116" spans="1:483" x14ac:dyDescent="0.25">
      <c r="A116" s="62" t="s">
        <v>53</v>
      </c>
      <c r="B116" t="s">
        <v>1958</v>
      </c>
      <c r="C116" s="25" t="str">
        <f>IF(ISBLANK(LitRev!C116),".",LitRev!C116)</f>
        <v>.</v>
      </c>
      <c r="D116" s="25" t="str">
        <f>IF(ISBLANK(LitRev!D116),".",LitRev!D116)</f>
        <v>.</v>
      </c>
      <c r="E116" s="25" t="str">
        <f>IF(ISBLANK(LitRev!E116),".",LitRev!E116)</f>
        <v>.</v>
      </c>
      <c r="F116" s="25" t="str">
        <f>IF(ISBLANK(LitRev!F116),".",LitRev!F116)</f>
        <v>.</v>
      </c>
      <c r="G116" s="25" t="str">
        <f>IF(ISBLANK(LitRev!G116),".",LitRev!G116)</f>
        <v>.</v>
      </c>
      <c r="H116" s="25" t="str">
        <f>IF(ISBLANK(LitRev!H116),".",LitRev!H116)</f>
        <v>.</v>
      </c>
      <c r="I116" s="25" t="str">
        <f>IF(ISBLANK(LitRev!I116),".",LitRev!I116)</f>
        <v>.</v>
      </c>
      <c r="J116" s="25" t="str">
        <f>IF(ISBLANK(LitRev!J116),".",LitRev!J116)</f>
        <v>.</v>
      </c>
      <c r="K116" s="25" t="str">
        <f>IF(ISBLANK(LitRev!K116),".",LitRev!K116)</f>
        <v>.</v>
      </c>
      <c r="L116" s="25" t="str">
        <f>IF(ISBLANK(LitRev!L116),".",LitRev!L116)</f>
        <v>.</v>
      </c>
      <c r="M116" s="25" t="str">
        <f>IF(ISBLANK(LitRev!M116),".",LitRev!M116)</f>
        <v>.</v>
      </c>
      <c r="N116" s="25" t="str">
        <f>IF(ISBLANK(LitRev!N116),".",LitRev!N116)</f>
        <v>.</v>
      </c>
      <c r="O116" s="25" t="str">
        <f>IF(ISBLANK(LitRev!O116),".",LitRev!O116)</f>
        <v>.</v>
      </c>
      <c r="P116" s="25" t="str">
        <f>IF(ISBLANK(LitRev!P116),".",LitRev!P116)</f>
        <v>.</v>
      </c>
      <c r="Q116" s="25" t="str">
        <f>IF(ISBLANK(LitRev!Q116),".",LitRev!Q116)</f>
        <v>.</v>
      </c>
      <c r="R116" s="25" t="str">
        <f>IF(ISBLANK(LitRev!R116),".",LitRev!R116)</f>
        <v>.</v>
      </c>
      <c r="S116" s="25" t="str">
        <f>IF(ISBLANK(LitRev!S116),".",LitRev!S116)</f>
        <v>.</v>
      </c>
      <c r="T116" s="25" t="str">
        <f>IF(ISBLANK(LitRev!T116),".",LitRev!T116)</f>
        <v>.</v>
      </c>
      <c r="U116" s="25" t="str">
        <f>IF(ISBLANK(LitRev!U116),".",LitRev!U116)</f>
        <v>.</v>
      </c>
      <c r="V116" s="25" t="str">
        <f>IF(ISBLANK(LitRev!V116),".",LitRev!V116)</f>
        <v>.</v>
      </c>
      <c r="W116" s="25" t="str">
        <f>IF(ISBLANK(LitRev!W116),".",LitRev!W116)</f>
        <v>.</v>
      </c>
      <c r="X116" s="25" t="str">
        <f>IF(ISBLANK(LitRev!X116),".",LitRev!X116)</f>
        <v>.</v>
      </c>
      <c r="Y116" s="25" t="str">
        <f>IF(ISBLANK(LitRev!Y116),".",LitRev!Y116)</f>
        <v>.</v>
      </c>
      <c r="Z116" s="25" t="str">
        <f>IF(ISBLANK(LitRev!Z116),".",LitRev!Z116)</f>
        <v>.</v>
      </c>
      <c r="AA116" s="25" t="str">
        <f>IF(ISBLANK(LitRev!AA116),".",LitRev!AA116)</f>
        <v>.</v>
      </c>
      <c r="AB116" s="25" t="str">
        <f>IF(ISBLANK(LitRev!AB116),".",LitRev!AB116)</f>
        <v>.</v>
      </c>
      <c r="AC116" s="25" t="str">
        <f>IF(ISBLANK(LitRev!AC116),".",LitRev!AC116)</f>
        <v>.</v>
      </c>
      <c r="AD116" s="25" t="str">
        <f>IF(ISBLANK(LitRev!AD116),".",LitRev!AD116)</f>
        <v>.</v>
      </c>
      <c r="AE116" s="25" t="str">
        <f>IF(ISBLANK(LitRev!AE116),".",LitRev!AE116)</f>
        <v>.</v>
      </c>
      <c r="AF116" s="25" t="str">
        <f>IF(ISBLANK(LitRev!AF116),".",LitRev!AF116)</f>
        <v>.</v>
      </c>
      <c r="AG116" s="25" t="str">
        <f>IF(ISBLANK(LitRev!AG116),".",LitRev!AG116)</f>
        <v>.</v>
      </c>
      <c r="AH116" s="25" t="str">
        <f>IF(ISBLANK(LitRev!AH116),".",LitRev!AH116)</f>
        <v>.</v>
      </c>
      <c r="AI116" s="25" t="str">
        <f>IF(ISBLANK(LitRev!AI116),".",LitRev!AI116)</f>
        <v>.</v>
      </c>
      <c r="AJ116" s="25" t="str">
        <f>IF(ISBLANK(LitRev!AJ116),".",LitRev!AJ116)</f>
        <v>.</v>
      </c>
      <c r="AK116" s="25" t="str">
        <f>IF(ISBLANK(LitRev!AK116),".",LitRev!AK116)</f>
        <v>.</v>
      </c>
      <c r="AL116" s="25" t="str">
        <f>IF(ISBLANK(LitRev!AL116),".",LitRev!AL116)</f>
        <v>.</v>
      </c>
      <c r="AM116" s="25" t="str">
        <f>IF(ISBLANK(LitRev!AM116),".",LitRev!AM116)</f>
        <v>.</v>
      </c>
      <c r="AN116" s="25" t="str">
        <f>IF(ISBLANK(LitRev!AN116),".",LitRev!AN116)</f>
        <v>.</v>
      </c>
      <c r="AO116" s="25" t="str">
        <f>IF(ISBLANK(LitRev!AO116),".",LitRev!AO116)</f>
        <v>.</v>
      </c>
      <c r="AP116" s="25" t="str">
        <f>IF(ISBLANK(LitRev!AP116),".",LitRev!AP116)</f>
        <v>.</v>
      </c>
      <c r="AQ116" s="25" t="str">
        <f>IF(ISBLANK(LitRev!AQ116),".",LitRev!AQ116)</f>
        <v>.</v>
      </c>
      <c r="AR116" s="25" t="str">
        <f>IF(ISBLANK(LitRev!AR116),".",LitRev!AR116)</f>
        <v>.</v>
      </c>
      <c r="AS116" s="25" t="str">
        <f>IF(ISBLANK(LitRev!AS116),".",LitRev!AS116)</f>
        <v>.</v>
      </c>
      <c r="AT116" s="25" t="str">
        <f>IF(ISBLANK(LitRev!AT116),".",LitRev!AT116)</f>
        <v>.</v>
      </c>
      <c r="AU116" s="25" t="str">
        <f>IF(ISBLANK(LitRev!AU116),".",LitRev!AU116)</f>
        <v>.</v>
      </c>
      <c r="AV116" s="25" t="str">
        <f>IF(ISBLANK(LitRev!AV116),".",LitRev!AV116)</f>
        <v>.</v>
      </c>
      <c r="AW116" s="25" t="str">
        <f>IF(ISBLANK(LitRev!AW116),".",LitRev!AW116)</f>
        <v>.</v>
      </c>
      <c r="AX116" s="25" t="str">
        <f>IF(ISBLANK(LitRev!AX116),".",LitRev!AX116)</f>
        <v>.</v>
      </c>
      <c r="AY116" s="25" t="str">
        <f>IF(ISBLANK(LitRev!AY116),".",LitRev!AY116)</f>
        <v>.</v>
      </c>
      <c r="AZ116" s="25" t="str">
        <f>IF(ISBLANK(LitRev!AZ116),".",LitRev!AZ116)</f>
        <v>.</v>
      </c>
      <c r="BA116" s="25" t="str">
        <f>IF(ISBLANK(LitRev!BA116),".",LitRev!BA116)</f>
        <v>.</v>
      </c>
      <c r="BB116" s="25" t="str">
        <f>IF(ISBLANK(LitRev!BB116),".",LitRev!BB116)</f>
        <v>.</v>
      </c>
      <c r="BC116" s="25" t="str">
        <f>IF(ISBLANK(LitRev!BC116),".",LitRev!BC116)</f>
        <v>.</v>
      </c>
      <c r="BD116" s="25" t="str">
        <f>IF(ISBLANK(LitRev!BD116),".",LitRev!BD116)</f>
        <v>.</v>
      </c>
      <c r="BE116" s="25" t="str">
        <f>IF(ISBLANK(LitRev!BE116),".",LitRev!BE116)</f>
        <v>.</v>
      </c>
      <c r="BF116" s="25" t="str">
        <f>IF(ISBLANK(LitRev!BF116),".",LitRev!BF116)</f>
        <v>.</v>
      </c>
      <c r="BG116" s="25" t="str">
        <f>IF(ISBLANK(LitRev!BG116),".",LitRev!BG116)</f>
        <v>.</v>
      </c>
      <c r="BH116" s="25" t="str">
        <f>IF(ISBLANK(LitRev!BH116),".",LitRev!BH116)</f>
        <v>.</v>
      </c>
      <c r="BI116" s="25" t="str">
        <f>IF(ISBLANK(LitRev!BI116),".",LitRev!BI116)</f>
        <v>.</v>
      </c>
      <c r="BJ116" s="25" t="str">
        <f>IF(ISBLANK(LitRev!BJ116),".",LitRev!BJ116)</f>
        <v>.</v>
      </c>
      <c r="BK116" s="25" t="str">
        <f>IF(ISBLANK(LitRev!BK116),".",LitRev!BK116)</f>
        <v>.</v>
      </c>
      <c r="BL116" s="25" t="str">
        <f>IF(ISBLANK(LitRev!BL116),".",LitRev!BL116)</f>
        <v>.</v>
      </c>
      <c r="BM116" s="25" t="str">
        <f>IF(ISBLANK(LitRev!BM116),".",LitRev!BM116)</f>
        <v>.</v>
      </c>
      <c r="BN116" s="25" t="str">
        <f>IF(ISBLANK(LitRev!BN116),".",LitRev!BN116)</f>
        <v>.</v>
      </c>
      <c r="BO116" s="25" t="str">
        <f>IF(ISBLANK(LitRev!BO116),".",LitRev!BO116)</f>
        <v>.</v>
      </c>
      <c r="BP116" s="25" t="str">
        <f>IF(ISBLANK(LitRev!BP116),".",LitRev!BP116)</f>
        <v>.</v>
      </c>
      <c r="BQ116" s="25" t="str">
        <f>IF(ISBLANK(LitRev!BQ116),".",LitRev!BQ116)</f>
        <v>.</v>
      </c>
      <c r="BR116" s="25" t="str">
        <f>IF(ISBLANK(LitRev!BR116),".",LitRev!BR116)</f>
        <v>.</v>
      </c>
      <c r="BS116" s="25" t="str">
        <f>IF(ISBLANK(LitRev!BS116),".",LitRev!BS116)</f>
        <v>.</v>
      </c>
      <c r="BT116" s="25" t="str">
        <f>IF(ISBLANK(LitRev!BT116),".",LitRev!BT116)</f>
        <v>.</v>
      </c>
      <c r="BU116" s="25" t="str">
        <f>IF(ISBLANK(LitRev!BU116),".",LitRev!BU116)</f>
        <v>.</v>
      </c>
      <c r="BV116" s="25" t="str">
        <f>IF(ISBLANK(LitRev!BV116),".",LitRev!BV116)</f>
        <v>.</v>
      </c>
      <c r="BW116" s="25" t="str">
        <f>IF(ISBLANK(LitRev!BW116),".",LitRev!BW116)</f>
        <v>.</v>
      </c>
      <c r="BX116" s="25" t="str">
        <f>IF(ISBLANK(LitRev!BX116),".",LitRev!BX116)</f>
        <v>.</v>
      </c>
      <c r="BY116" s="25" t="str">
        <f>IF(ISBLANK(LitRev!BY116),".",LitRev!BY116)</f>
        <v>.</v>
      </c>
      <c r="BZ116" s="25" t="str">
        <f>IF(ISBLANK(LitRev!BZ116),".",LitRev!BZ116)</f>
        <v>.</v>
      </c>
      <c r="CA116" s="25" t="str">
        <f>IF(ISBLANK(LitRev!CA116),".",LitRev!CA116)</f>
        <v>.</v>
      </c>
      <c r="CB116" s="25" t="str">
        <f>IF(ISBLANK(LitRev!CB116),".",LitRev!CB116)</f>
        <v>.</v>
      </c>
      <c r="CC116" s="25" t="str">
        <f>IF(ISBLANK(LitRev!CC116),".",LitRev!CC116)</f>
        <v>.</v>
      </c>
      <c r="CD116" s="25" t="str">
        <f>IF(ISBLANK(LitRev!CD116),".",LitRev!CD116)</f>
        <v>.</v>
      </c>
      <c r="CE116" s="25" t="str">
        <f>IF(ISBLANK(LitRev!CE116),".",LitRev!CE116)</f>
        <v>.</v>
      </c>
      <c r="CF116" s="25" t="str">
        <f>IF(ISBLANK(LitRev!CF116),".",LitRev!CF116)</f>
        <v>.</v>
      </c>
      <c r="CG116" s="25" t="str">
        <f>IF(ISBLANK(LitRev!CG116),".",LitRev!CG116)</f>
        <v>.</v>
      </c>
      <c r="CH116" s="25" t="str">
        <f>IF(ISBLANK(LitRev!CH116),".",LitRev!CH116)</f>
        <v>.</v>
      </c>
      <c r="CI116" s="25" t="str">
        <f>IF(ISBLANK(LitRev!CI116),".",LitRev!CI116)</f>
        <v>.</v>
      </c>
      <c r="CJ116" s="25" t="str">
        <f>IF(ISBLANK(LitRev!CJ116),".",LitRev!CJ116)</f>
        <v>.</v>
      </c>
      <c r="CK116" s="25" t="str">
        <f>IF(ISBLANK(LitRev!CK116),".",LitRev!CK116)</f>
        <v>.</v>
      </c>
      <c r="CL116" s="25" t="str">
        <f>IF(ISBLANK(LitRev!CL116),".",LitRev!CL116)</f>
        <v>.</v>
      </c>
      <c r="CM116" s="25" t="str">
        <f>IF(ISBLANK(LitRev!CM116),".",LitRev!CM116)</f>
        <v>.</v>
      </c>
      <c r="CN116" s="25" t="str">
        <f>IF(ISBLANK(LitRev!CN116),".",LitRev!CN116)</f>
        <v>.</v>
      </c>
      <c r="CO116" s="25" t="str">
        <f>IF(ISBLANK(LitRev!CO116),".",LitRev!CO116)</f>
        <v>.</v>
      </c>
      <c r="CP116" s="25" t="str">
        <f>IF(ISBLANK(LitRev!CP116),".",LitRev!CP116)</f>
        <v>.</v>
      </c>
      <c r="CQ116" s="25" t="str">
        <f>IF(ISBLANK(LitRev!CQ116),".",LitRev!CQ116)</f>
        <v>.</v>
      </c>
      <c r="CR116" s="25" t="str">
        <f>IF(ISBLANK(LitRev!CR116),".",LitRev!CR116)</f>
        <v>.</v>
      </c>
      <c r="CS116" s="25" t="str">
        <f>IF(ISBLANK(LitRev!CS116),".",LitRev!CS116)</f>
        <v>By assumption total crop land is fixed p 440</v>
      </c>
      <c r="CT116" s="25" t="str">
        <f>IF(ISBLANK(LitRev!CT116),".",LitRev!CT116)</f>
        <v>By assumption total crop land is fixed p 440</v>
      </c>
      <c r="CU116" s="25" t="str">
        <f>IF(ISBLANK(LitRev!CU116),".",LitRev!CU116)</f>
        <v>By assumption total crop land is fixed p 440</v>
      </c>
      <c r="CV116" s="25" t="str">
        <f>IF(ISBLANK(LitRev!CV116),".",LitRev!CV116)</f>
        <v>By assumption total crop land is fixed p 440</v>
      </c>
      <c r="CW116" s="25" t="str">
        <f>IF(ISBLANK(LitRev!CW116),".",LitRev!CW116)</f>
        <v>.</v>
      </c>
      <c r="CX116" s="25" t="str">
        <f>IF(ISBLANK(LitRev!CX116),".",LitRev!CX116)</f>
        <v>.</v>
      </c>
      <c r="CY116" s="25" t="str">
        <f>IF(ISBLANK(LitRev!CY116),".",LitRev!CY116)</f>
        <v>.</v>
      </c>
      <c r="CZ116" s="25" t="str">
        <f>IF(ISBLANK(LitRev!CZ116),".",LitRev!CZ116)</f>
        <v>.</v>
      </c>
      <c r="DA116" s="25" t="str">
        <f>IF(ISBLANK(LitRev!DA116),".",LitRev!DA116)</f>
        <v>.</v>
      </c>
      <c r="DB116" s="25" t="str">
        <f>IF(ISBLANK(LitRev!DB116),".",LitRev!DB116)</f>
        <v>.</v>
      </c>
      <c r="DC116" s="25" t="str">
        <f>IF(ISBLANK(LitRev!DC116),".",LitRev!DC116)</f>
        <v>.</v>
      </c>
      <c r="DD116" s="25" t="str">
        <f>IF(ISBLANK(LitRev!DD116),".",LitRev!DD116)</f>
        <v>.</v>
      </c>
      <c r="DE116" s="25" t="str">
        <f>IF(ISBLANK(LitRev!DE116),".",LitRev!DE116)</f>
        <v>.</v>
      </c>
      <c r="DF116" s="25" t="str">
        <f>IF(ISBLANK(LitRev!DF116),".",LitRev!DF116)</f>
        <v>.</v>
      </c>
      <c r="DG116" s="25" t="str">
        <f>IF(ISBLANK(LitRev!DG116),".",LitRev!DG116)</f>
        <v>.</v>
      </c>
      <c r="DH116" s="25" t="str">
        <f>IF(ISBLANK(LitRev!DH116),".",LitRev!DH116)</f>
        <v>.</v>
      </c>
      <c r="DI116" s="25" t="str">
        <f>IF(ISBLANK(LitRev!DI116),".",LitRev!DI116)</f>
        <v>.</v>
      </c>
      <c r="DJ116" s="25" t="str">
        <f>IF(ISBLANK(LitRev!DJ116),".",LitRev!DJ116)</f>
        <v>.</v>
      </c>
      <c r="DK116" s="25" t="str">
        <f>IF(ISBLANK(LitRev!DK116),".",LitRev!DK116)</f>
        <v>.</v>
      </c>
      <c r="DL116" s="25" t="str">
        <f>IF(ISBLANK(LitRev!DL116),".",LitRev!DL116)</f>
        <v>.</v>
      </c>
      <c r="DM116" s="25" t="str">
        <f>IF(ISBLANK(LitRev!DM116),".",LitRev!DM116)</f>
        <v>.</v>
      </c>
      <c r="DN116" s="25" t="str">
        <f>IF(ISBLANK(LitRev!DN116),".",LitRev!DN116)</f>
        <v>.</v>
      </c>
      <c r="DO116" s="25" t="str">
        <f>IF(ISBLANK(LitRev!DO116),".",LitRev!DO116)</f>
        <v>.</v>
      </c>
      <c r="DP116" s="25" t="str">
        <f>IF(ISBLANK(LitRev!DP116),".",LitRev!DP116)</f>
        <v>.</v>
      </c>
      <c r="DQ116" s="25" t="str">
        <f>IF(ISBLANK(LitRev!DQ116),".",LitRev!DQ116)</f>
        <v>.</v>
      </c>
      <c r="DR116" s="25" t="str">
        <f>IF(ISBLANK(LitRev!DR116),".",LitRev!DR116)</f>
        <v>.</v>
      </c>
      <c r="DS116" s="25" t="str">
        <f>IF(ISBLANK(LitRev!DS116),".",LitRev!DS116)</f>
        <v>Brazil effects only, Table 2, p 493</v>
      </c>
      <c r="DT116" s="25" t="str">
        <f>IF(ISBLANK(LitRev!DT116),".",LitRev!DT116)</f>
        <v>.</v>
      </c>
      <c r="DU116" s="25" t="str">
        <f>IF(ISBLANK(LitRev!DU116),".",LitRev!DU116)</f>
        <v>.</v>
      </c>
      <c r="DV116" s="25" t="str">
        <f>IF(ISBLANK(LitRev!DV116),".",LitRev!DV116)</f>
        <v>.</v>
      </c>
      <c r="DW116" s="25" t="str">
        <f>IF(ISBLANK(LitRev!DW116),".",LitRev!DW116)</f>
        <v>.</v>
      </c>
      <c r="DX116" s="25" t="str">
        <f>IF(ISBLANK(LitRev!DX116),".",LitRev!DX116)</f>
        <v>.</v>
      </c>
      <c r="DY116" s="25" t="str">
        <f>IF(ISBLANK(LitRev!DY116),".",LitRev!DY116)</f>
        <v>.</v>
      </c>
      <c r="DZ116" s="25" t="str">
        <f>IF(ISBLANK(LitRev!DZ116),".",LitRev!DZ116)</f>
        <v>.</v>
      </c>
      <c r="EA116" s="25" t="str">
        <f>IF(ISBLANK(LitRev!EA116),".",LitRev!EA116)</f>
        <v>.</v>
      </c>
      <c r="EB116" s="25" t="str">
        <f>IF(ISBLANK(LitRev!EB116),".",LitRev!EB116)</f>
        <v>.</v>
      </c>
      <c r="EC116" s="25" t="str">
        <f>IF(ISBLANK(LitRev!EC116),".",LitRev!EC116)</f>
        <v>.</v>
      </c>
      <c r="ED116" s="25" t="str">
        <f>IF(ISBLANK(LitRev!ED116),".",LitRev!ED116)</f>
        <v>.</v>
      </c>
      <c r="EE116" s="25" t="str">
        <f>IF(ISBLANK(LitRev!EE116),".",LitRev!EE116)</f>
        <v>.</v>
      </c>
      <c r="EF116" s="25" t="str">
        <f>IF(ISBLANK(LitRev!EF116),".",LitRev!EF116)</f>
        <v>.</v>
      </c>
      <c r="EG116" s="25" t="str">
        <f>IF(ISBLANK(LitRev!EG116),".",LitRev!EG116)</f>
        <v>.</v>
      </c>
      <c r="EH116" s="25" t="str">
        <f>IF(ISBLANK(LitRev!EH116),".",LitRev!EH116)</f>
        <v>.</v>
      </c>
      <c r="EI116" s="25" t="str">
        <f>IF(ISBLANK(LitRev!EI116),".",LitRev!EI116)</f>
        <v>.</v>
      </c>
      <c r="EJ116" s="25" t="str">
        <f>IF(ISBLANK(LitRev!EJ116),".",LitRev!EJ116)</f>
        <v>.</v>
      </c>
      <c r="EK116" s="25" t="str">
        <f>IF(ISBLANK(LitRev!EK116),".",LitRev!EK116)</f>
        <v>.</v>
      </c>
      <c r="EL116" s="25" t="str">
        <f>IF(ISBLANK(LitRev!EL116),".",LitRev!EL116)</f>
        <v>.</v>
      </c>
      <c r="EM116" s="25" t="str">
        <f>IF(ISBLANK(LitRev!EM116),".",LitRev!EM116)</f>
        <v>.</v>
      </c>
      <c r="EN116" s="25" t="str">
        <f>IF(ISBLANK(LitRev!EN116),".",LitRev!EN116)</f>
        <v>.</v>
      </c>
      <c r="EO116" s="25" t="str">
        <f>IF(ISBLANK(LitRev!EO116),".",LitRev!EO116)</f>
        <v>.</v>
      </c>
      <c r="EP116" s="25" t="str">
        <f>IF(ISBLANK(LitRev!EP116),".",LitRev!EP116)</f>
        <v>.</v>
      </c>
      <c r="EQ116" s="25" t="str">
        <f>IF(ISBLANK(LitRev!EQ116),".",LitRev!EQ116)</f>
        <v>.</v>
      </c>
      <c r="ER116" s="25" t="str">
        <f>IF(ISBLANK(LitRev!ER116),".",LitRev!ER116)</f>
        <v>.</v>
      </c>
      <c r="ES116" s="25" t="str">
        <f>IF(ISBLANK(LitRev!ES116),".",LitRev!ES116)</f>
        <v>.</v>
      </c>
      <c r="ET116" s="25" t="str">
        <f>IF(ISBLANK(LitRev!ET116),".",LitRev!ET116)</f>
        <v>.</v>
      </c>
      <c r="EU116" s="25" t="str">
        <f>IF(ISBLANK(LitRev!EU116),".",LitRev!EU116)</f>
        <v>.</v>
      </c>
      <c r="EV116" s="25" t="str">
        <f>IF(ISBLANK(LitRev!EV116),".",LitRev!EV116)</f>
        <v>.</v>
      </c>
      <c r="EW116" s="25" t="str">
        <f>IF(ISBLANK(LitRev!EW116),".",LitRev!EW116)</f>
        <v>.</v>
      </c>
      <c r="EX116" s="25" t="str">
        <f>IF(ISBLANK(LitRev!EX116),".",LitRev!EX116)</f>
        <v>.</v>
      </c>
      <c r="EY116" s="25" t="str">
        <f>IF(ISBLANK(LitRev!EY116),".",LitRev!EY116)</f>
        <v>.</v>
      </c>
      <c r="EZ116" s="25" t="str">
        <f>IF(ISBLANK(LitRev!EZ116),".",LitRev!EZ116)</f>
        <v>.</v>
      </c>
      <c r="FA116" s="25" t="str">
        <f>IF(ISBLANK(LitRev!FA116),".",LitRev!FA116)</f>
        <v>.</v>
      </c>
      <c r="FB116" s="25" t="str">
        <f>IF(ISBLANK(LitRev!FB116),".",LitRev!FB116)</f>
        <v>.</v>
      </c>
      <c r="FC116" s="25" t="str">
        <f>IF(ISBLANK(LitRev!FC116),".",LitRev!FC116)</f>
        <v>.</v>
      </c>
      <c r="FD116" s="25" t="str">
        <f>IF(ISBLANK(LitRev!FD116),".",LitRev!FD116)</f>
        <v>.</v>
      </c>
      <c r="FE116" s="25" t="str">
        <f>IF(ISBLANK(LitRev!FE116),".",LitRev!FE116)</f>
        <v>.</v>
      </c>
      <c r="FF116" s="25" t="str">
        <f>IF(ISBLANK(LitRev!FF116),".",LitRev!FF116)</f>
        <v>.</v>
      </c>
      <c r="FG116" s="25" t="str">
        <f>IF(ISBLANK(LitRev!FG116),".",LitRev!FG116)</f>
        <v>.</v>
      </c>
      <c r="FH116" s="25" t="str">
        <f>IF(ISBLANK(LitRev!FH116),".",LitRev!FH116)</f>
        <v>.</v>
      </c>
      <c r="FI116" s="25" t="str">
        <f>IF(ISBLANK(LitRev!FI116),".",LitRev!FI116)</f>
        <v>.</v>
      </c>
      <c r="FJ116" s="25" t="str">
        <f>IF(ISBLANK(LitRev!FJ116),".",LitRev!FJ116)</f>
        <v>.</v>
      </c>
      <c r="FK116" s="25" t="str">
        <f>IF(ISBLANK(LitRev!FK116),".",LitRev!FK116)</f>
        <v>.</v>
      </c>
      <c r="FL116" s="25" t="str">
        <f>IF(ISBLANK(LitRev!FL116),".",LitRev!FL116)</f>
        <v>.</v>
      </c>
      <c r="FM116" s="25" t="str">
        <f>IF(ISBLANK(LitRev!FM116),".",LitRev!FM116)</f>
        <v>.</v>
      </c>
      <c r="FN116" s="25" t="str">
        <f>IF(ISBLANK(LitRev!FN116),".",LitRev!FN116)</f>
        <v>.</v>
      </c>
      <c r="FO116" s="25" t="str">
        <f>IF(ISBLANK(LitRev!FO116),".",LitRev!FO116)</f>
        <v>.</v>
      </c>
      <c r="FP116" s="25" t="str">
        <f>IF(ISBLANK(LitRev!FP116),".",LitRev!FP116)</f>
        <v>.</v>
      </c>
      <c r="FQ116" s="25" t="str">
        <f>IF(ISBLANK(LitRev!FQ116),".",LitRev!FQ116)</f>
        <v>.</v>
      </c>
      <c r="FR116" s="25" t="str">
        <f>IF(ISBLANK(LitRev!FR116),".",LitRev!FR116)</f>
        <v>.</v>
      </c>
      <c r="FS116" s="25" t="str">
        <f>IF(ISBLANK(LitRev!FS116),".",LitRev!FS116)</f>
        <v>.</v>
      </c>
      <c r="FT116" s="25" t="str">
        <f>IF(ISBLANK(LitRev!FT116),".",LitRev!FT116)</f>
        <v>.</v>
      </c>
      <c r="FU116" s="25" t="str">
        <f>IF(ISBLANK(LitRev!FU116),".",LitRev!FU116)</f>
        <v>.</v>
      </c>
      <c r="FV116" s="25" t="str">
        <f>IF(ISBLANK(LitRev!FV116),".",LitRev!FV116)</f>
        <v>.</v>
      </c>
      <c r="FW116" s="25" t="str">
        <f>IF(ISBLANK(LitRev!FW116),".",LitRev!FW116)</f>
        <v>.</v>
      </c>
      <c r="FX116" s="25" t="str">
        <f>IF(ISBLANK(LitRev!FX116),".",LitRev!FX116)</f>
        <v>.</v>
      </c>
      <c r="FY116" s="25" t="str">
        <f>IF(ISBLANK(LitRev!FY116),".",LitRev!FY116)</f>
        <v>.</v>
      </c>
      <c r="FZ116" s="25" t="str">
        <f>IF(ISBLANK(LitRev!FZ116),".",LitRev!FZ116)</f>
        <v>.</v>
      </c>
      <c r="GA116" s="25" t="str">
        <f>IF(ISBLANK(LitRev!GA116),".",LitRev!GA116)</f>
        <v>.</v>
      </c>
      <c r="GB116" s="25" t="str">
        <f>IF(ISBLANK(LitRev!GB116),".",LitRev!GB116)</f>
        <v>.</v>
      </c>
      <c r="GC116" s="25" t="str">
        <f>IF(ISBLANK(LitRev!GC116),".",LitRev!GC116)</f>
        <v>.</v>
      </c>
      <c r="GD116" s="25" t="str">
        <f>IF(ISBLANK(LitRev!GD116),".",LitRev!GD116)</f>
        <v>.</v>
      </c>
      <c r="GE116" s="25" t="str">
        <f>IF(ISBLANK(LitRev!GE116),".",LitRev!GE116)</f>
        <v>.</v>
      </c>
      <c r="GF116" s="25" t="str">
        <f>IF(ISBLANK(LitRev!GF116),".",LitRev!GF116)</f>
        <v>.</v>
      </c>
      <c r="GG116" s="25" t="str">
        <f>IF(ISBLANK(LitRev!GG116),".",LitRev!GG116)</f>
        <v>.</v>
      </c>
      <c r="GH116" s="25" t="str">
        <f>IF(ISBLANK(LitRev!GH116),".",LitRev!GH116)</f>
        <v>.</v>
      </c>
      <c r="GI116" s="25" t="str">
        <f>IF(ISBLANK(LitRev!GI116),".",LitRev!GI116)</f>
        <v>.</v>
      </c>
      <c r="GJ116" s="25" t="str">
        <f>IF(ISBLANK(LitRev!GJ116),".",LitRev!GJ116)</f>
        <v>.</v>
      </c>
      <c r="GK116" s="25" t="str">
        <f>IF(ISBLANK(LitRev!GK116),".",LitRev!GK116)</f>
        <v>.</v>
      </c>
      <c r="GL116" s="25" t="str">
        <f>IF(ISBLANK(LitRev!GL116),".",LitRev!GL116)</f>
        <v>.</v>
      </c>
      <c r="GM116" s="25" t="str">
        <f>IF(ISBLANK(LitRev!GM116),".",LitRev!GM116)</f>
        <v>.</v>
      </c>
      <c r="GN116" s="25" t="str">
        <f>IF(ISBLANK(LitRev!GN116),".",LitRev!GN116)</f>
        <v>.</v>
      </c>
      <c r="GO116" s="25" t="str">
        <f>IF(ISBLANK(LitRev!GO116),".",LitRev!GO116)</f>
        <v>.</v>
      </c>
      <c r="GP116" s="25" t="str">
        <f>IF(ISBLANK(LitRev!GP116),".",LitRev!GP116)</f>
        <v>Not explicit</v>
      </c>
      <c r="GQ116" s="25" t="str">
        <f>IF(ISBLANK(LitRev!GQ116),".",LitRev!GQ116)</f>
        <v>Not explicit</v>
      </c>
      <c r="GR116" s="25" t="str">
        <f>IF(ISBLANK(LitRev!GR116),".",LitRev!GR116)</f>
        <v>Not explicit</v>
      </c>
      <c r="GS116" s="25" t="str">
        <f>IF(ISBLANK(LitRev!GS116),".",LitRev!GS116)</f>
        <v>.</v>
      </c>
      <c r="GT116" s="25" t="str">
        <f>IF(ISBLANK(LitRev!GT116),".",LitRev!GT116)</f>
        <v>Model does not have area</v>
      </c>
      <c r="GU116" s="25" t="str">
        <f>IF(ISBLANK(LitRev!GU116),".",LitRev!GU116)</f>
        <v>Not explicit</v>
      </c>
      <c r="GV116" s="25" t="str">
        <f>IF(ISBLANK(LitRev!GV116),".",LitRev!GV116)</f>
        <v>Model does not have area</v>
      </c>
      <c r="GW116" s="25" t="str">
        <f>IF(ISBLANK(LitRev!GW116),".",LitRev!GW116)</f>
        <v>No area in model; no ROW in model</v>
      </c>
      <c r="GX116" s="25" t="str">
        <f>IF(ISBLANK(LitRev!GX116),".",LitRev!GX116)</f>
        <v>Model does not have area</v>
      </c>
      <c r="GY116" s="25" t="str">
        <f>IF(ISBLANK(LitRev!GY116),".",LitRev!GY116)</f>
        <v>Model does not have area</v>
      </c>
      <c r="GZ116" s="25" t="str">
        <f>IF(ISBLANK(LitRev!GZ116),".",LitRev!GZ116)</f>
        <v>No area in model; no ROW in model</v>
      </c>
      <c r="HA116" s="25" t="str">
        <f>IF(ISBLANK(LitRev!HA116),".",LitRev!HA116)</f>
        <v>.</v>
      </c>
      <c r="HB116" s="25" t="str">
        <f>IF(ISBLANK(LitRev!HB116),".",LitRev!HB116)</f>
        <v>.</v>
      </c>
      <c r="HC116" s="25" t="str">
        <f>IF(ISBLANK(LitRev!HC116),".",LitRev!HC116)</f>
        <v>.</v>
      </c>
      <c r="HD116" s="25" t="str">
        <f>IF(ISBLANK(LitRev!HD116),".",LitRev!HD116)</f>
        <v>.</v>
      </c>
      <c r="HE116" s="25" t="str">
        <f>IF(ISBLANK(LitRev!HE116),".",LitRev!HE116)</f>
        <v>.</v>
      </c>
      <c r="HF116" s="25" t="str">
        <f>IF(ISBLANK(LitRev!HF116),".",LitRev!HF116)</f>
        <v>.</v>
      </c>
      <c r="HG116" s="25" t="str">
        <f>IF(ISBLANK(LitRev!HG116),".",LitRev!HG116)</f>
        <v>.</v>
      </c>
      <c r="HH116" s="25" t="str">
        <f>IF(ISBLANK(LitRev!HH116),".",LitRev!HH116)</f>
        <v>Appendix C Table C-1</v>
      </c>
      <c r="HI116" s="25" t="str">
        <f>IF(ISBLANK(LitRev!HI116),".",LitRev!HI116)</f>
        <v>.</v>
      </c>
      <c r="HJ116" s="25" t="str">
        <f>IF(ISBLANK(LitRev!HJ116),".",LitRev!HJ116)</f>
        <v>.</v>
      </c>
      <c r="HK116" s="25" t="str">
        <f>IF(ISBLANK(LitRev!HK116),".",LitRev!HK116)</f>
        <v>.</v>
      </c>
      <c r="HL116" s="25" t="str">
        <f>IF(ISBLANK(LitRev!HL116),".",LitRev!HL116)</f>
        <v>.</v>
      </c>
      <c r="HM116" s="25" t="str">
        <f>IF(ISBLANK(LitRev!HM116),".",LitRev!HM116)</f>
        <v>.</v>
      </c>
      <c r="HN116" s="25" t="str">
        <f>IF(ISBLANK(LitRev!HN116),".",LitRev!HN116)</f>
        <v>.</v>
      </c>
      <c r="HO116" s="25" t="str">
        <f>IF(ISBLANK(LitRev!HO116),".",LitRev!HO116)</f>
        <v>.</v>
      </c>
      <c r="HP116" s="25" t="str">
        <f>IF(ISBLANK(LitRev!HP116),".",LitRev!HP116)</f>
        <v>.</v>
      </c>
      <c r="HQ116" s="25" t="str">
        <f>IF(ISBLANK(LitRev!HQ116),".",LitRev!HQ116)</f>
        <v>.</v>
      </c>
      <c r="HR116" s="25" t="str">
        <f>IF(ISBLANK(LitRev!HR116),".",LitRev!HR116)</f>
        <v>.</v>
      </c>
      <c r="HS116" s="25" t="str">
        <f>IF(ISBLANK(LitRev!HS116),".",LitRev!HS116)</f>
        <v>.</v>
      </c>
      <c r="HT116" s="25" t="str">
        <f>IF(ISBLANK(LitRev!HT116),".",LitRev!HT116)</f>
        <v>.</v>
      </c>
      <c r="HU116" s="25" t="str">
        <f>IF(ISBLANK(LitRev!HU116),".",LitRev!HU116)</f>
        <v>.</v>
      </c>
      <c r="HV116" s="25" t="str">
        <f>IF(ISBLANK(LitRev!HV116),".",LitRev!HV116)</f>
        <v>.</v>
      </c>
      <c r="HW116" s="25" t="str">
        <f>IF(ISBLANK(LitRev!HW116),".",LitRev!HW116)</f>
        <v>.</v>
      </c>
      <c r="HX116" s="25" t="str">
        <f>IF(ISBLANK(LitRev!HX116),".",LitRev!HX116)</f>
        <v>.</v>
      </c>
      <c r="HY116" s="25" t="str">
        <f>IF(ISBLANK(LitRev!HY116),".",LitRev!HY116)</f>
        <v>.</v>
      </c>
      <c r="HZ116" s="25" t="str">
        <f>IF(ISBLANK(LitRev!HZ116),".",LitRev!HZ116)</f>
        <v>.</v>
      </c>
      <c r="IA116" s="25" t="str">
        <f>IF(ISBLANK(LitRev!IA116),".",LitRev!IA116)</f>
        <v>.</v>
      </c>
      <c r="IB116" s="25" t="str">
        <f>IF(ISBLANK(LitRev!IB116),".",LitRev!IB116)</f>
        <v>.</v>
      </c>
      <c r="IC116" s="25" t="str">
        <f>IF(ISBLANK(LitRev!IC116),".",LitRev!IC116)</f>
        <v>.</v>
      </c>
      <c r="ID116" s="25" t="str">
        <f>IF(ISBLANK(LitRev!ID116),".",LitRev!ID116)</f>
        <v>.</v>
      </c>
      <c r="IE116" s="25" t="str">
        <f>IF(ISBLANK(LitRev!IE116),".",LitRev!IE116)</f>
        <v>.</v>
      </c>
      <c r="IF116" s="25" t="str">
        <f>IF(ISBLANK(LitRev!IF116),".",LitRev!IF116)</f>
        <v>.</v>
      </c>
      <c r="IG116" s="25" t="str">
        <f>IF(ISBLANK(LitRev!IG116),".",LitRev!IG116)</f>
        <v>.</v>
      </c>
      <c r="IH116" s="25" t="str">
        <f>IF(ISBLANK(LitRev!IH116),".",LitRev!IH116)</f>
        <v>.</v>
      </c>
      <c r="II116" s="25" t="str">
        <f>IF(ISBLANK(LitRev!II116),".",LitRev!II116)</f>
        <v>.</v>
      </c>
      <c r="IJ116" s="25" t="str">
        <f>IF(ISBLANK(LitRev!IJ116),".",LitRev!IJ116)</f>
        <v>.</v>
      </c>
      <c r="IK116" s="25" t="str">
        <f>IF(ISBLANK(LitRev!IK116),".",LitRev!IK116)</f>
        <v>.</v>
      </c>
      <c r="IL116" s="25" t="str">
        <f>IF(ISBLANK(LitRev!IL116),".",LitRev!IL116)</f>
        <v>.</v>
      </c>
      <c r="IM116" s="25" t="str">
        <f>IF(ISBLANK(LitRev!IM116),".",LitRev!IM116)</f>
        <v>.</v>
      </c>
      <c r="IN116" s="25" t="str">
        <f>IF(ISBLANK(LitRev!IN116),".",LitRev!IN116)</f>
        <v>.</v>
      </c>
      <c r="IO116" s="25" t="str">
        <f>IF(ISBLANK(LitRev!IO116),".",LitRev!IO116)</f>
        <v>.</v>
      </c>
      <c r="IP116" s="25" t="str">
        <f>IF(ISBLANK(LitRev!IP116),".",LitRev!IP116)</f>
        <v>.</v>
      </c>
      <c r="IQ116" s="25" t="str">
        <f>IF(ISBLANK(LitRev!IQ116),".",LitRev!IQ116)</f>
        <v>.</v>
      </c>
      <c r="IR116" s="25" t="str">
        <f>IF(ISBLANK(LitRev!IR116),".",LitRev!IR116)</f>
        <v>.</v>
      </c>
      <c r="IS116" s="25" t="str">
        <f>IF(ISBLANK(LitRev!IS116),".",LitRev!IS116)</f>
        <v>.</v>
      </c>
      <c r="IT116" s="25" t="str">
        <f>IF(ISBLANK(LitRev!IT116),".",LitRev!IT116)</f>
        <v>.</v>
      </c>
      <c r="IU116" s="25" t="str">
        <f>IF(ISBLANK(LitRev!IU116),".",LitRev!IU116)</f>
        <v>.</v>
      </c>
      <c r="IV116" s="25" t="str">
        <f>IF(ISBLANK(LitRev!IV116),".",LitRev!IV116)</f>
        <v>.</v>
      </c>
      <c r="IW116" s="25" t="str">
        <f>IF(ISBLANK(LitRev!IW116),".",LitRev!IW116)</f>
        <v>.</v>
      </c>
      <c r="IX116" s="25" t="str">
        <f>IF(ISBLANK(LitRev!IX116),".",LitRev!IX116)</f>
        <v>.</v>
      </c>
      <c r="IY116" s="25" t="str">
        <f>IF(ISBLANK(LitRev!IY116),".",LitRev!IY116)</f>
        <v>.</v>
      </c>
      <c r="IZ116" s="25" t="str">
        <f>IF(ISBLANK(LitRev!IZ116),".",LitRev!IZ116)</f>
        <v>.</v>
      </c>
      <c r="JA116" s="25" t="str">
        <f>IF(ISBLANK(LitRev!JA116),".",LitRev!JA116)</f>
        <v>.</v>
      </c>
      <c r="JB116" s="25" t="str">
        <f>IF(ISBLANK(LitRev!JB116),".",LitRev!JB116)</f>
        <v>.</v>
      </c>
      <c r="JC116" s="25" t="str">
        <f>IF(ISBLANK(LitRev!JC116),".",LitRev!JC116)</f>
        <v>.</v>
      </c>
      <c r="JD116" s="25" t="str">
        <f>IF(ISBLANK(LitRev!JD116),".",LitRev!JD116)</f>
        <v>.</v>
      </c>
      <c r="JE116" s="25" t="str">
        <f>IF(ISBLANK(LitRev!JE116),".",LitRev!JE116)</f>
        <v>.</v>
      </c>
      <c r="JF116" s="25" t="str">
        <f>IF(ISBLANK(LitRev!JF116),".",LitRev!JF116)</f>
        <v>.</v>
      </c>
      <c r="JG116" s="25" t="str">
        <f>IF(ISBLANK(LitRev!JG116),".",LitRev!JG116)</f>
        <v>.</v>
      </c>
      <c r="JH116" s="25" t="str">
        <f>IF(ISBLANK(LitRev!JH116),".",LitRev!JH116)</f>
        <v>.</v>
      </c>
      <c r="JI116" s="25" t="str">
        <f>IF(ISBLANK(LitRev!JI116),".",LitRev!JI116)</f>
        <v>.</v>
      </c>
      <c r="JJ116" s="25" t="str">
        <f>IF(ISBLANK(LitRev!JJ116),".",LitRev!JJ116)</f>
        <v>.</v>
      </c>
      <c r="JK116" s="25" t="str">
        <f>IF(ISBLANK(LitRev!JK116),".",LitRev!JK116)</f>
        <v>.</v>
      </c>
      <c r="JL116" s="25" t="str">
        <f>IF(ISBLANK(LitRev!JL116),".",LitRev!JL116)</f>
        <v>.</v>
      </c>
      <c r="JM116" s="25" t="str">
        <f>IF(ISBLANK(LitRev!JM116),".",LitRev!JM116)</f>
        <v>.</v>
      </c>
      <c r="JN116" s="25" t="str">
        <f>IF(ISBLANK(LitRev!JN116),".",LitRev!JN116)</f>
        <v>.</v>
      </c>
      <c r="JO116" s="25" t="str">
        <f>IF(ISBLANK(LitRev!JO116),".",LitRev!JO116)</f>
        <v>.</v>
      </c>
      <c r="JP116" s="25" t="str">
        <f>IF(ISBLANK(LitRev!JP116),".",LitRev!JP116)</f>
        <v>.</v>
      </c>
      <c r="JQ116" s="25" t="str">
        <f>IF(ISBLANK(LitRev!JQ116),".",LitRev!JQ116)</f>
        <v>.</v>
      </c>
      <c r="JR116" s="25" t="str">
        <f>IF(ISBLANK(LitRev!JR116),".",LitRev!JR116)</f>
        <v>.</v>
      </c>
      <c r="JS116" s="25" t="str">
        <f>IF(ISBLANK(LitRev!JS116),".",LitRev!JS116)</f>
        <v>.</v>
      </c>
      <c r="JT116" s="25" t="str">
        <f>IF(ISBLANK(LitRev!JT116),".",LitRev!JT116)</f>
        <v>.</v>
      </c>
      <c r="JU116" s="25" t="str">
        <f>IF(ISBLANK(LitRev!JU116),".",LitRev!JU116)</f>
        <v>.</v>
      </c>
      <c r="JV116" s="25" t="str">
        <f>IF(ISBLANK(LitRev!JV116),".",LitRev!JV116)</f>
        <v>.</v>
      </c>
      <c r="JW116" s="25" t="str">
        <f>IF(ISBLANK(LitRev!JW116),".",LitRev!JW116)</f>
        <v>.</v>
      </c>
      <c r="JX116" s="25" t="str">
        <f>IF(ISBLANK(LitRev!JX116),".",LitRev!JX116)</f>
        <v>.</v>
      </c>
      <c r="JY116" s="25" t="str">
        <f>IF(ISBLANK(LitRev!JY116),".",LitRev!JY116)</f>
        <v>.</v>
      </c>
      <c r="JZ116" s="25" t="str">
        <f>IF(ISBLANK(LitRev!JZ116),".",LitRev!JZ116)</f>
        <v>.</v>
      </c>
      <c r="KA116" s="25" t="str">
        <f>IF(ISBLANK(LitRev!KA116),".",LitRev!KA116)</f>
        <v>.</v>
      </c>
      <c r="KB116" s="25" t="str">
        <f>IF(ISBLANK(LitRev!KB116),".",LitRev!KB116)</f>
        <v>.</v>
      </c>
      <c r="KC116" s="25" t="str">
        <f>IF(ISBLANK(LitRev!KC116),".",LitRev!KC116)</f>
        <v>.</v>
      </c>
      <c r="KD116" s="25" t="str">
        <f>IF(ISBLANK(LitRev!KD116),".",LitRev!KD116)</f>
        <v>.</v>
      </c>
      <c r="KE116" s="25" t="str">
        <f>IF(ISBLANK(LitRev!KE116),".",LitRev!KE116)</f>
        <v>.</v>
      </c>
      <c r="KF116" s="25" t="str">
        <f>IF(ISBLANK(LitRev!KF116),".",LitRev!KF116)</f>
        <v>.</v>
      </c>
      <c r="KG116" s="25" t="str">
        <f>IF(ISBLANK(LitRev!KG116),".",LitRev!KG116)</f>
        <v>.</v>
      </c>
      <c r="KH116" s="25" t="str">
        <f>IF(ISBLANK(LitRev!KH116),".",LitRev!KH116)</f>
        <v>.</v>
      </c>
      <c r="KI116" s="25" t="str">
        <f>IF(ISBLANK(LitRev!KI116),".",LitRev!KI116)</f>
        <v>.</v>
      </c>
      <c r="KJ116" s="25" t="str">
        <f>IF(ISBLANK(LitRev!KJ116),".",LitRev!KJ116)</f>
        <v>.</v>
      </c>
      <c r="KK116" s="25" t="str">
        <f>IF(ISBLANK(LitRev!KK116),".",LitRev!KK116)</f>
        <v>.</v>
      </c>
      <c r="KL116" s="25" t="str">
        <f>IF(ISBLANK(LitRev!KL116),".",LitRev!KL116)</f>
        <v>.</v>
      </c>
      <c r="KM116" s="25" t="str">
        <f>IF(ISBLANK(LitRev!KM116),".",LitRev!KM116)</f>
        <v>.</v>
      </c>
      <c r="KN116" s="25" t="str">
        <f>IF(ISBLANK(LitRev!KN116),".",LitRev!KN116)</f>
        <v>.</v>
      </c>
      <c r="KO116" s="25" t="str">
        <f>IF(ISBLANK(LitRev!KO116),".",LitRev!KO116)</f>
        <v>.</v>
      </c>
      <c r="KP116" s="25" t="str">
        <f>IF(ISBLANK(LitRev!KP116),".",LitRev!KP116)</f>
        <v>.</v>
      </c>
      <c r="KQ116" s="25" t="str">
        <f>IF(ISBLANK(LitRev!KQ116),".",LitRev!KQ116)</f>
        <v>.</v>
      </c>
      <c r="KR116" s="25" t="str">
        <f>IF(ISBLANK(LitRev!KR116),".",LitRev!KR116)</f>
        <v>.</v>
      </c>
      <c r="KS116" s="25" t="str">
        <f>IF(ISBLANK(LitRev!KS116),".",LitRev!KS116)</f>
        <v>.</v>
      </c>
      <c r="KT116" s="25" t="str">
        <f>IF(ISBLANK(LitRev!KT116),".",LitRev!KT116)</f>
        <v>.</v>
      </c>
      <c r="KU116" s="25" t="str">
        <f>IF(ISBLANK(LitRev!KU116),".",LitRev!KU116)</f>
        <v>.</v>
      </c>
      <c r="KV116" s="25" t="str">
        <f>IF(ISBLANK(LitRev!KV116),".",LitRev!KV116)</f>
        <v>.</v>
      </c>
      <c r="KW116" s="25" t="str">
        <f>IF(ISBLANK(LitRev!KW116),".",LitRev!KW116)</f>
        <v>.</v>
      </c>
      <c r="KX116" s="25" t="str">
        <f>IF(ISBLANK(LitRev!KX116),".",LitRev!KX116)</f>
        <v>.</v>
      </c>
      <c r="KY116" s="25" t="str">
        <f>IF(ISBLANK(LitRev!KY116),".",LitRev!KY116)</f>
        <v>.</v>
      </c>
      <c r="KZ116" s="25" t="str">
        <f>IF(ISBLANK(LitRev!KZ116),".",LitRev!KZ116)</f>
        <v>.</v>
      </c>
      <c r="LA116" s="25" t="str">
        <f>IF(ISBLANK(LitRev!LA116),".",LitRev!LA116)</f>
        <v>.</v>
      </c>
      <c r="LB116" s="25" t="str">
        <f>IF(ISBLANK(LitRev!LB116),".",LitRev!LB116)</f>
        <v>.</v>
      </c>
      <c r="LC116" s="25" t="str">
        <f>IF(ISBLANK(LitRev!LC116),".",LitRev!LC116)</f>
        <v>.</v>
      </c>
      <c r="LD116" s="25" t="str">
        <f>IF(ISBLANK(LitRev!LD116),".",LitRev!LD116)</f>
        <v>.</v>
      </c>
      <c r="LE116" s="25" t="str">
        <f>IF(ISBLANK(LitRev!LE116),".",LitRev!LE116)</f>
        <v>.</v>
      </c>
      <c r="LF116" s="25" t="str">
        <f>IF(ISBLANK(LitRev!LF116),".",LitRev!LF116)</f>
        <v>.</v>
      </c>
      <c r="LG116" s="25" t="str">
        <f>IF(ISBLANK(LitRev!LG116),".",LitRev!LG116)</f>
        <v>.</v>
      </c>
      <c r="LH116" s="25" t="str">
        <f>IF(ISBLANK(LitRev!LH116),".",LitRev!LH116)</f>
        <v>.</v>
      </c>
      <c r="LI116" s="25" t="str">
        <f>IF(ISBLANK(LitRev!LI116),".",LitRev!LI116)</f>
        <v>.</v>
      </c>
      <c r="LJ116" s="25" t="str">
        <f>IF(ISBLANK(LitRev!LJ116),".",LitRev!LJ116)</f>
        <v>.</v>
      </c>
      <c r="LK116" s="25" t="str">
        <f>IF(ISBLANK(LitRev!LK116),".",LitRev!LK116)</f>
        <v>.</v>
      </c>
      <c r="LL116" s="25" t="str">
        <f>IF(ISBLANK(LitRev!LL116),".",LitRev!LL116)</f>
        <v>.</v>
      </c>
      <c r="LM116" s="25" t="str">
        <f>IF(ISBLANK(LitRev!LM116),".",LitRev!LM116)</f>
        <v>.</v>
      </c>
      <c r="LN116" s="25" t="str">
        <f>IF(ISBLANK(LitRev!LN116),".",LitRev!LN116)</f>
        <v>.</v>
      </c>
      <c r="LO116" s="25" t="str">
        <f>IF(ISBLANK(LitRev!LO116),".",LitRev!LO116)</f>
        <v>.</v>
      </c>
      <c r="LP116" s="25" t="str">
        <f>IF(ISBLANK(LitRev!LP116),".",LitRev!LP116)</f>
        <v>.</v>
      </c>
      <c r="LQ116" s="25" t="str">
        <f>IF(ISBLANK(LitRev!LQ116),".",LitRev!LQ116)</f>
        <v>.</v>
      </c>
      <c r="LR116" s="25" t="str">
        <f>IF(ISBLANK(LitRev!LR116),".",LitRev!LR116)</f>
        <v>.</v>
      </c>
      <c r="LS116" s="25" t="str">
        <f>IF(ISBLANK(LitRev!LS116),".",LitRev!LS116)</f>
        <v>.</v>
      </c>
      <c r="LT116" s="25" t="str">
        <f>IF(ISBLANK(LitRev!LT116),".",LitRev!LT116)</f>
        <v>.</v>
      </c>
      <c r="LU116" s="25" t="str">
        <f>IF(ISBLANK(LitRev!LU116),".",LitRev!LU116)</f>
        <v>.</v>
      </c>
      <c r="LV116" s="25" t="str">
        <f>IF(ISBLANK(LitRev!LV116),".",LitRev!LV116)</f>
        <v>.</v>
      </c>
      <c r="LW116" s="25" t="str">
        <f>IF(ISBLANK(LitRev!LW116),".",LitRev!LW116)</f>
        <v>.</v>
      </c>
      <c r="LX116" s="25" t="str">
        <f>IF(ISBLANK(LitRev!LX116),".",LitRev!LX116)</f>
        <v>.</v>
      </c>
      <c r="LY116" s="25" t="str">
        <f>IF(ISBLANK(LitRev!LY116),".",LitRev!LY116)</f>
        <v>.</v>
      </c>
      <c r="LZ116" s="25" t="str">
        <f>IF(ISBLANK(LitRev!LZ116),".",LitRev!LZ116)</f>
        <v>.</v>
      </c>
      <c r="MA116" s="25" t="str">
        <f>IF(ISBLANK(LitRev!MA116),".",LitRev!MA116)</f>
        <v>.</v>
      </c>
      <c r="MB116" s="25" t="str">
        <f>IF(ISBLANK(LitRev!MB116),".",LitRev!MB116)</f>
        <v>.</v>
      </c>
      <c r="MC116" s="25" t="str">
        <f>IF(ISBLANK(LitRev!MC116),".",LitRev!MC116)</f>
        <v>.</v>
      </c>
      <c r="MD116" s="25" t="str">
        <f>IF(ISBLANK(LitRev!MD116),".",LitRev!MD116)</f>
        <v>.</v>
      </c>
      <c r="ME116" s="25" t="str">
        <f>IF(ISBLANK(LitRev!ME116),".",LitRev!ME116)</f>
        <v>.</v>
      </c>
      <c r="MF116" s="25" t="str">
        <f>IF(ISBLANK(LitRev!MF116),".",LitRev!MF116)</f>
        <v>.</v>
      </c>
      <c r="MG116" s="25" t="str">
        <f>IF(ISBLANK(LitRev!MG116),".",LitRev!MG116)</f>
        <v>.</v>
      </c>
      <c r="MH116" s="25" t="str">
        <f>IF(ISBLANK(LitRev!MH116),".",LitRev!MH116)</f>
        <v>.</v>
      </c>
      <c r="MI116" s="25" t="str">
        <f>IF(ISBLANK(LitRev!MI116),".",LitRev!MI116)</f>
        <v>.</v>
      </c>
      <c r="MJ116" s="25" t="str">
        <f>IF(ISBLANK(LitRev!MJ116),".",LitRev!MJ116)</f>
        <v>.</v>
      </c>
      <c r="MK116" s="25" t="str">
        <f>IF(ISBLANK(LitRev!MK116),".",LitRev!MK116)</f>
        <v>.</v>
      </c>
      <c r="ML116" s="25" t="str">
        <f>IF(ISBLANK(LitRev!ML116),".",LitRev!ML116)</f>
        <v>.</v>
      </c>
      <c r="MM116" s="25" t="str">
        <f>IF(ISBLANK(LitRev!MM116),".",LitRev!MM116)</f>
        <v>.</v>
      </c>
      <c r="MN116" s="25" t="str">
        <f>IF(ISBLANK(LitRev!MN116),".",LitRev!MN116)</f>
        <v>.</v>
      </c>
      <c r="MO116" s="25" t="str">
        <f>IF(ISBLANK(LitRev!MO116),".",LitRev!MO116)</f>
        <v>.</v>
      </c>
      <c r="MP116" s="25" t="str">
        <f>IF(ISBLANK(LitRev!MP116),".",LitRev!MP116)</f>
        <v>.</v>
      </c>
      <c r="MQ116" s="25" t="str">
        <f>IF(ISBLANK(LitRev!MQ116),".",LitRev!MQ116)</f>
        <v>.</v>
      </c>
      <c r="MR116" s="25" t="str">
        <f>IF(ISBLANK(LitRev!MR116),".",LitRev!MR116)</f>
        <v>.</v>
      </c>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5"/>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5"/>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5"/>
      <c r="RK116" s="25"/>
      <c r="RL116" s="25"/>
      <c r="RM116" s="25"/>
      <c r="RN116" s="25"/>
      <c r="RO116" s="25"/>
    </row>
    <row r="117" spans="1:483" x14ac:dyDescent="0.25">
      <c r="A117" s="59"/>
      <c r="B117" t="s">
        <v>1959</v>
      </c>
      <c r="C117" s="25" t="str">
        <f>IF(ISBLANK(LitRev!C117),".",LitRev!C117)</f>
        <v>.</v>
      </c>
      <c r="D117" s="25" t="str">
        <f>IF(ISBLANK(LitRev!D117),".",LitRev!D117)</f>
        <v>.</v>
      </c>
      <c r="E117" s="25" t="str">
        <f>IF(ISBLANK(LitRev!E117),".",LitRev!E117)</f>
        <v>.</v>
      </c>
      <c r="F117" s="25" t="str">
        <f>IF(ISBLANK(LitRev!F117),".",LitRev!F117)</f>
        <v>.</v>
      </c>
      <c r="G117" s="25" t="str">
        <f>IF(ISBLANK(LitRev!G117),".",LitRev!G117)</f>
        <v>.</v>
      </c>
      <c r="H117" s="25" t="str">
        <f>IF(ISBLANK(LitRev!H117),".",LitRev!H117)</f>
        <v>.</v>
      </c>
      <c r="I117" s="25" t="str">
        <f>IF(ISBLANK(LitRev!I117),".",LitRev!I117)</f>
        <v>.</v>
      </c>
      <c r="J117" s="25" t="str">
        <f>IF(ISBLANK(LitRev!J117),".",LitRev!J117)</f>
        <v>.</v>
      </c>
      <c r="K117" s="25" t="str">
        <f>IF(ISBLANK(LitRev!K117),".",LitRev!K117)</f>
        <v>.</v>
      </c>
      <c r="L117" s="25" t="str">
        <f>IF(ISBLANK(LitRev!L117),".",LitRev!L117)</f>
        <v>.</v>
      </c>
      <c r="M117" s="25" t="str">
        <f>IF(ISBLANK(LitRev!M117),".",LitRev!M117)</f>
        <v>.</v>
      </c>
      <c r="N117" s="25" t="str">
        <f>IF(ISBLANK(LitRev!N117),".",LitRev!N117)</f>
        <v>.</v>
      </c>
      <c r="O117" s="25" t="str">
        <f>IF(ISBLANK(LitRev!O117),".",LitRev!O117)</f>
        <v>.</v>
      </c>
      <c r="P117" s="25" t="str">
        <f>IF(ISBLANK(LitRev!P117),".",LitRev!P117)</f>
        <v>.</v>
      </c>
      <c r="Q117" s="25" t="str">
        <f>IF(ISBLANK(LitRev!Q117),".",LitRev!Q117)</f>
        <v>.</v>
      </c>
      <c r="R117" s="25" t="str">
        <f>IF(ISBLANK(LitRev!R117),".",LitRev!R117)</f>
        <v>.</v>
      </c>
      <c r="S117" s="25" t="str">
        <f>IF(ISBLANK(LitRev!S117),".",LitRev!S117)</f>
        <v>.</v>
      </c>
      <c r="T117" s="25" t="str">
        <f>IF(ISBLANK(LitRev!T117),".",LitRev!T117)</f>
        <v>.</v>
      </c>
      <c r="U117" s="25" t="str">
        <f>IF(ISBLANK(LitRev!U117),".",LitRev!U117)</f>
        <v>.</v>
      </c>
      <c r="V117" s="25" t="str">
        <f>IF(ISBLANK(LitRev!V117),".",LitRev!V117)</f>
        <v>.</v>
      </c>
      <c r="W117" s="25" t="str">
        <f>IF(ISBLANK(LitRev!W117),".",LitRev!W117)</f>
        <v>.</v>
      </c>
      <c r="X117" s="25" t="str">
        <f>IF(ISBLANK(LitRev!X117),".",LitRev!X117)</f>
        <v>.</v>
      </c>
      <c r="Y117" s="25" t="str">
        <f>IF(ISBLANK(LitRev!Y117),".",LitRev!Y117)</f>
        <v>.</v>
      </c>
      <c r="Z117" s="25" t="str">
        <f>IF(ISBLANK(LitRev!Z117),".",LitRev!Z117)</f>
        <v>.</v>
      </c>
      <c r="AA117" s="25" t="str">
        <f>IF(ISBLANK(LitRev!AA117),".",LitRev!AA117)</f>
        <v>.</v>
      </c>
      <c r="AB117" s="25" t="str">
        <f>IF(ISBLANK(LitRev!AB117),".",LitRev!AB117)</f>
        <v>.</v>
      </c>
      <c r="AC117" s="25" t="str">
        <f>IF(ISBLANK(LitRev!AC117),".",LitRev!AC117)</f>
        <v>.</v>
      </c>
      <c r="AD117" s="25" t="str">
        <f>IF(ISBLANK(LitRev!AD117),".",LitRev!AD117)</f>
        <v>.</v>
      </c>
      <c r="AE117" s="25" t="str">
        <f>IF(ISBLANK(LitRev!AE117),".",LitRev!AE117)</f>
        <v>.</v>
      </c>
      <c r="AF117" s="25" t="str">
        <f>IF(ISBLANK(LitRev!AF117),".",LitRev!AF117)</f>
        <v>.</v>
      </c>
      <c r="AG117" s="25" t="str">
        <f>IF(ISBLANK(LitRev!AG117),".",LitRev!AG117)</f>
        <v>.</v>
      </c>
      <c r="AH117" s="25" t="str">
        <f>IF(ISBLANK(LitRev!AH117),".",LitRev!AH117)</f>
        <v>.</v>
      </c>
      <c r="AI117" s="25" t="str">
        <f>IF(ISBLANK(LitRev!AI117),".",LitRev!AI117)</f>
        <v>.</v>
      </c>
      <c r="AJ117" s="25" t="str">
        <f>IF(ISBLANK(LitRev!AJ117),".",LitRev!AJ117)</f>
        <v>.</v>
      </c>
      <c r="AK117" s="25" t="str">
        <f>IF(ISBLANK(LitRev!AK117),".",LitRev!AK117)</f>
        <v>.</v>
      </c>
      <c r="AL117" s="25" t="str">
        <f>IF(ISBLANK(LitRev!AL117),".",LitRev!AL117)</f>
        <v>.</v>
      </c>
      <c r="AM117" s="25" t="str">
        <f>IF(ISBLANK(LitRev!AM117),".",LitRev!AM117)</f>
        <v>.</v>
      </c>
      <c r="AN117" s="25" t="str">
        <f>IF(ISBLANK(LitRev!AN117),".",LitRev!AN117)</f>
        <v>.</v>
      </c>
      <c r="AO117" s="25" t="str">
        <f>IF(ISBLANK(LitRev!AO117),".",LitRev!AO117)</f>
        <v>.</v>
      </c>
      <c r="AP117" s="25" t="str">
        <f>IF(ISBLANK(LitRev!AP117),".",LitRev!AP117)</f>
        <v>.</v>
      </c>
      <c r="AQ117" s="25" t="str">
        <f>IF(ISBLANK(LitRev!AQ117),".",LitRev!AQ117)</f>
        <v>.</v>
      </c>
      <c r="AR117" s="25" t="str">
        <f>IF(ISBLANK(LitRev!AR117),".",LitRev!AR117)</f>
        <v>.</v>
      </c>
      <c r="AS117" s="25" t="str">
        <f>IF(ISBLANK(LitRev!AS117),".",LitRev!AS117)</f>
        <v>.</v>
      </c>
      <c r="AT117" s="25" t="str">
        <f>IF(ISBLANK(LitRev!AT117),".",LitRev!AT117)</f>
        <v>.</v>
      </c>
      <c r="AU117" s="25" t="str">
        <f>IF(ISBLANK(LitRev!AU117),".",LitRev!AU117)</f>
        <v>.</v>
      </c>
      <c r="AV117" s="25" t="str">
        <f>IF(ISBLANK(LitRev!AV117),".",LitRev!AV117)</f>
        <v>.</v>
      </c>
      <c r="AW117" s="25" t="str">
        <f>IF(ISBLANK(LitRev!AW117),".",LitRev!AW117)</f>
        <v>.</v>
      </c>
      <c r="AX117" s="25" t="str">
        <f>IF(ISBLANK(LitRev!AX117),".",LitRev!AX117)</f>
        <v>.</v>
      </c>
      <c r="AY117" s="25" t="str">
        <f>IF(ISBLANK(LitRev!AY117),".",LitRev!AY117)</f>
        <v>.</v>
      </c>
      <c r="AZ117" s="25" t="str">
        <f>IF(ISBLANK(LitRev!AZ117),".",LitRev!AZ117)</f>
        <v>.</v>
      </c>
      <c r="BA117" s="25" t="str">
        <f>IF(ISBLANK(LitRev!BA117),".",LitRev!BA117)</f>
        <v>.</v>
      </c>
      <c r="BB117" s="25" t="str">
        <f>IF(ISBLANK(LitRev!BB117),".",LitRev!BB117)</f>
        <v>.</v>
      </c>
      <c r="BC117" s="25" t="str">
        <f>IF(ISBLANK(LitRev!BC117),".",LitRev!BC117)</f>
        <v>.</v>
      </c>
      <c r="BD117" s="25" t="str">
        <f>IF(ISBLANK(LitRev!BD117),".",LitRev!BD117)</f>
        <v>.</v>
      </c>
      <c r="BE117" s="25" t="str">
        <f>IF(ISBLANK(LitRev!BE117),".",LitRev!BE117)</f>
        <v>.</v>
      </c>
      <c r="BF117" s="25" t="str">
        <f>IF(ISBLANK(LitRev!BF117),".",LitRev!BF117)</f>
        <v>.</v>
      </c>
      <c r="BG117" s="25" t="str">
        <f>IF(ISBLANK(LitRev!BG117),".",LitRev!BG117)</f>
        <v>.</v>
      </c>
      <c r="BH117" s="25" t="str">
        <f>IF(ISBLANK(LitRev!BH117),".",LitRev!BH117)</f>
        <v>.</v>
      </c>
      <c r="BI117" s="25" t="str">
        <f>IF(ISBLANK(LitRev!BI117),".",LitRev!BI117)</f>
        <v>.</v>
      </c>
      <c r="BJ117" s="25" t="str">
        <f>IF(ISBLANK(LitRev!BJ117),".",LitRev!BJ117)</f>
        <v>.</v>
      </c>
      <c r="BK117" s="25" t="str">
        <f>IF(ISBLANK(LitRev!BK117),".",LitRev!BK117)</f>
        <v>.</v>
      </c>
      <c r="BL117" s="25" t="str">
        <f>IF(ISBLANK(LitRev!BL117),".",LitRev!BL117)</f>
        <v>.</v>
      </c>
      <c r="BM117" s="25" t="str">
        <f>IF(ISBLANK(LitRev!BM117),".",LitRev!BM117)</f>
        <v>.</v>
      </c>
      <c r="BN117" s="25" t="str">
        <f>IF(ISBLANK(LitRev!BN117),".",LitRev!BN117)</f>
        <v>.</v>
      </c>
      <c r="BO117" s="25" t="str">
        <f>IF(ISBLANK(LitRev!BO117),".",LitRev!BO117)</f>
        <v>.</v>
      </c>
      <c r="BP117" s="25" t="str">
        <f>IF(ISBLANK(LitRev!BP117),".",LitRev!BP117)</f>
        <v>.</v>
      </c>
      <c r="BQ117" s="25" t="str">
        <f>IF(ISBLANK(LitRev!BQ117),".",LitRev!BQ117)</f>
        <v>.</v>
      </c>
      <c r="BR117" s="25" t="str">
        <f>IF(ISBLANK(LitRev!BR117),".",LitRev!BR117)</f>
        <v>.</v>
      </c>
      <c r="BS117" s="25" t="str">
        <f>IF(ISBLANK(LitRev!BS117),".",LitRev!BS117)</f>
        <v>.</v>
      </c>
      <c r="BT117" s="25" t="str">
        <f>IF(ISBLANK(LitRev!BT117),".",LitRev!BT117)</f>
        <v>.</v>
      </c>
      <c r="BU117" s="25" t="str">
        <f>IF(ISBLANK(LitRev!BU117),".",LitRev!BU117)</f>
        <v>.</v>
      </c>
      <c r="BV117" s="25" t="str">
        <f>IF(ISBLANK(LitRev!BV117),".",LitRev!BV117)</f>
        <v>.</v>
      </c>
      <c r="BW117" s="25" t="str">
        <f>IF(ISBLANK(LitRev!BW117),".",LitRev!BW117)</f>
        <v>.</v>
      </c>
      <c r="BX117" s="25" t="str">
        <f>IF(ISBLANK(LitRev!BX117),".",LitRev!BX117)</f>
        <v>.</v>
      </c>
      <c r="BY117" s="25" t="str">
        <f>IF(ISBLANK(LitRev!BY117),".",LitRev!BY117)</f>
        <v>.</v>
      </c>
      <c r="BZ117" s="25" t="str">
        <f>IF(ISBLANK(LitRev!BZ117),".",LitRev!BZ117)</f>
        <v>.</v>
      </c>
      <c r="CA117" s="25" t="str">
        <f>IF(ISBLANK(LitRev!CA117),".",LitRev!CA117)</f>
        <v>.</v>
      </c>
      <c r="CB117" s="25" t="str">
        <f>IF(ISBLANK(LitRev!CB117),".",LitRev!CB117)</f>
        <v>.</v>
      </c>
      <c r="CC117" s="25" t="str">
        <f>IF(ISBLANK(LitRev!CC117),".",LitRev!CC117)</f>
        <v>.</v>
      </c>
      <c r="CD117" s="25" t="str">
        <f>IF(ISBLANK(LitRev!CD117),".",LitRev!CD117)</f>
        <v>.</v>
      </c>
      <c r="CE117" s="25" t="str">
        <f>IF(ISBLANK(LitRev!CE117),".",LitRev!CE117)</f>
        <v>.</v>
      </c>
      <c r="CF117" s="25" t="str">
        <f>IF(ISBLANK(LitRev!CF117),".",LitRev!CF117)</f>
        <v>.</v>
      </c>
      <c r="CG117" s="25" t="str">
        <f>IF(ISBLANK(LitRev!CG117),".",LitRev!CG117)</f>
        <v>.</v>
      </c>
      <c r="CH117" s="25" t="str">
        <f>IF(ISBLANK(LitRev!CH117),".",LitRev!CH117)</f>
        <v>.</v>
      </c>
      <c r="CI117" s="25" t="str">
        <f>IF(ISBLANK(LitRev!CI117),".",LitRev!CI117)</f>
        <v>.</v>
      </c>
      <c r="CJ117" s="25" t="str">
        <f>IF(ISBLANK(LitRev!CJ117),".",LitRev!CJ117)</f>
        <v>.</v>
      </c>
      <c r="CK117" s="25" t="str">
        <f>IF(ISBLANK(LitRev!CK117),".",LitRev!CK117)</f>
        <v>.</v>
      </c>
      <c r="CL117" s="25" t="str">
        <f>IF(ISBLANK(LitRev!CL117),".",LitRev!CL117)</f>
        <v>.</v>
      </c>
      <c r="CM117" s="25" t="str">
        <f>IF(ISBLANK(LitRev!CM117),".",LitRev!CM117)</f>
        <v>.</v>
      </c>
      <c r="CN117" s="25" t="str">
        <f>IF(ISBLANK(LitRev!CN117),".",LitRev!CN117)</f>
        <v>.</v>
      </c>
      <c r="CO117" s="25" t="str">
        <f>IF(ISBLANK(LitRev!CO117),".",LitRev!CO117)</f>
        <v>.</v>
      </c>
      <c r="CP117" s="25" t="str">
        <f>IF(ISBLANK(LitRev!CP117),".",LitRev!CP117)</f>
        <v>.</v>
      </c>
      <c r="CQ117" s="25" t="str">
        <f>IF(ISBLANK(LitRev!CQ117),".",LitRev!CQ117)</f>
        <v>.</v>
      </c>
      <c r="CR117" s="25" t="str">
        <f>IF(ISBLANK(LitRev!CR117),".",LitRev!CR117)</f>
        <v>.</v>
      </c>
      <c r="CS117" s="25" t="str">
        <f>IF(ISBLANK(LitRev!CS117),".",LitRev!CS117)</f>
        <v>.</v>
      </c>
      <c r="CT117" s="25" t="str">
        <f>IF(ISBLANK(LitRev!CT117),".",LitRev!CT117)</f>
        <v>.</v>
      </c>
      <c r="CU117" s="25" t="str">
        <f>IF(ISBLANK(LitRev!CU117),".",LitRev!CU117)</f>
        <v>.</v>
      </c>
      <c r="CV117" s="25" t="str">
        <f>IF(ISBLANK(LitRev!CV117),".",LitRev!CV117)</f>
        <v>.</v>
      </c>
      <c r="CW117" s="25" t="str">
        <f>IF(ISBLANK(LitRev!CW117),".",LitRev!CW117)</f>
        <v>.</v>
      </c>
      <c r="CX117" s="25" t="str">
        <f>IF(ISBLANK(LitRev!CX117),".",LitRev!CX117)</f>
        <v>.</v>
      </c>
      <c r="CY117" s="25" t="str">
        <f>IF(ISBLANK(LitRev!CY117),".",LitRev!CY117)</f>
        <v>.</v>
      </c>
      <c r="CZ117" s="25" t="str">
        <f>IF(ISBLANK(LitRev!CZ117),".",LitRev!CZ117)</f>
        <v>.</v>
      </c>
      <c r="DA117" s="25" t="str">
        <f>IF(ISBLANK(LitRev!DA117),".",LitRev!DA117)</f>
        <v>.</v>
      </c>
      <c r="DB117" s="25" t="str">
        <f>IF(ISBLANK(LitRev!DB117),".",LitRev!DB117)</f>
        <v>.</v>
      </c>
      <c r="DC117" s="25" t="str">
        <f>IF(ISBLANK(LitRev!DC117),".",LitRev!DC117)</f>
        <v>.</v>
      </c>
      <c r="DD117" s="25" t="str">
        <f>IF(ISBLANK(LitRev!DD117),".",LitRev!DD117)</f>
        <v>.</v>
      </c>
      <c r="DE117" s="25" t="str">
        <f>IF(ISBLANK(LitRev!DE117),".",LitRev!DE117)</f>
        <v>.</v>
      </c>
      <c r="DF117" s="25" t="str">
        <f>IF(ISBLANK(LitRev!DF117),".",LitRev!DF117)</f>
        <v>.</v>
      </c>
      <c r="DG117" s="25" t="str">
        <f>IF(ISBLANK(LitRev!DG117),".",LitRev!DG117)</f>
        <v>.</v>
      </c>
      <c r="DH117" s="25" t="str">
        <f>IF(ISBLANK(LitRev!DH117),".",LitRev!DH117)</f>
        <v>.</v>
      </c>
      <c r="DI117" s="25" t="str">
        <f>IF(ISBLANK(LitRev!DI117),".",LitRev!DI117)</f>
        <v>.</v>
      </c>
      <c r="DJ117" s="25" t="str">
        <f>IF(ISBLANK(LitRev!DJ117),".",LitRev!DJ117)</f>
        <v>.</v>
      </c>
      <c r="DK117" s="25" t="str">
        <f>IF(ISBLANK(LitRev!DK117),".",LitRev!DK117)</f>
        <v>.</v>
      </c>
      <c r="DL117" s="25" t="str">
        <f>IF(ISBLANK(LitRev!DL117),".",LitRev!DL117)</f>
        <v>.</v>
      </c>
      <c r="DM117" s="25" t="str">
        <f>IF(ISBLANK(LitRev!DM117),".",LitRev!DM117)</f>
        <v>.</v>
      </c>
      <c r="DN117" s="25" t="str">
        <f>IF(ISBLANK(LitRev!DN117),".",LitRev!DN117)</f>
        <v>.</v>
      </c>
      <c r="DO117" s="25" t="str">
        <f>IF(ISBLANK(LitRev!DO117),".",LitRev!DO117)</f>
        <v>.</v>
      </c>
      <c r="DP117" s="25" t="str">
        <f>IF(ISBLANK(LitRev!DP117),".",LitRev!DP117)</f>
        <v>.</v>
      </c>
      <c r="DQ117" s="25" t="str">
        <f>IF(ISBLANK(LitRev!DQ117),".",LitRev!DQ117)</f>
        <v>.</v>
      </c>
      <c r="DR117" s="25" t="str">
        <f>IF(ISBLANK(LitRev!DR117),".",LitRev!DR117)</f>
        <v>.</v>
      </c>
      <c r="DS117" s="25" t="str">
        <f>IF(ISBLANK(LitRev!DS117),".",LitRev!DS117)</f>
        <v>.</v>
      </c>
      <c r="DT117" s="25" t="str">
        <f>IF(ISBLANK(LitRev!DT117),".",LitRev!DT117)</f>
        <v>.</v>
      </c>
      <c r="DU117" s="25" t="str">
        <f>IF(ISBLANK(LitRev!DU117),".",LitRev!DU117)</f>
        <v>.</v>
      </c>
      <c r="DV117" s="25" t="str">
        <f>IF(ISBLANK(LitRev!DV117),".",LitRev!DV117)</f>
        <v>.</v>
      </c>
      <c r="DW117" s="25" t="str">
        <f>IF(ISBLANK(LitRev!DW117),".",LitRev!DW117)</f>
        <v>.</v>
      </c>
      <c r="DX117" s="25" t="str">
        <f>IF(ISBLANK(LitRev!DX117),".",LitRev!DX117)</f>
        <v>.</v>
      </c>
      <c r="DY117" s="25" t="str">
        <f>IF(ISBLANK(LitRev!DY117),".",LitRev!DY117)</f>
        <v>.</v>
      </c>
      <c r="DZ117" s="25" t="str">
        <f>IF(ISBLANK(LitRev!DZ117),".",LitRev!DZ117)</f>
        <v>.</v>
      </c>
      <c r="EA117" s="25" t="str">
        <f>IF(ISBLANK(LitRev!EA117),".",LitRev!EA117)</f>
        <v>.</v>
      </c>
      <c r="EB117" s="25" t="str">
        <f>IF(ISBLANK(LitRev!EB117),".",LitRev!EB117)</f>
        <v>.</v>
      </c>
      <c r="EC117" s="25" t="str">
        <f>IF(ISBLANK(LitRev!EC117),".",LitRev!EC117)</f>
        <v>.</v>
      </c>
      <c r="ED117" s="25" t="str">
        <f>IF(ISBLANK(LitRev!ED117),".",LitRev!ED117)</f>
        <v>.</v>
      </c>
      <c r="EE117" s="25" t="str">
        <f>IF(ISBLANK(LitRev!EE117),".",LitRev!EE117)</f>
        <v>.</v>
      </c>
      <c r="EF117" s="25" t="str">
        <f>IF(ISBLANK(LitRev!EF117),".",LitRev!EF117)</f>
        <v>.</v>
      </c>
      <c r="EG117" s="25" t="str">
        <f>IF(ISBLANK(LitRev!EG117),".",LitRev!EG117)</f>
        <v>.</v>
      </c>
      <c r="EH117" s="25" t="str">
        <f>IF(ISBLANK(LitRev!EH117),".",LitRev!EH117)</f>
        <v>.</v>
      </c>
      <c r="EI117" s="25" t="str">
        <f>IF(ISBLANK(LitRev!EI117),".",LitRev!EI117)</f>
        <v>.</v>
      </c>
      <c r="EJ117" s="25" t="str">
        <f>IF(ISBLANK(LitRev!EJ117),".",LitRev!EJ117)</f>
        <v>.</v>
      </c>
      <c r="EK117" s="25" t="str">
        <f>IF(ISBLANK(LitRev!EK117),".",LitRev!EK117)</f>
        <v>.</v>
      </c>
      <c r="EL117" s="25" t="str">
        <f>IF(ISBLANK(LitRev!EL117),".",LitRev!EL117)</f>
        <v>.</v>
      </c>
      <c r="EM117" s="25" t="str">
        <f>IF(ISBLANK(LitRev!EM117),".",LitRev!EM117)</f>
        <v>.</v>
      </c>
      <c r="EN117" s="25" t="str">
        <f>IF(ISBLANK(LitRev!EN117),".",LitRev!EN117)</f>
        <v>.</v>
      </c>
      <c r="EO117" s="25" t="str">
        <f>IF(ISBLANK(LitRev!EO117),".",LitRev!EO117)</f>
        <v>.</v>
      </c>
      <c r="EP117" s="25" t="str">
        <f>IF(ISBLANK(LitRev!EP117),".",LitRev!EP117)</f>
        <v>.</v>
      </c>
      <c r="EQ117" s="25" t="str">
        <f>IF(ISBLANK(LitRev!EQ117),".",LitRev!EQ117)</f>
        <v>.</v>
      </c>
      <c r="ER117" s="25" t="str">
        <f>IF(ISBLANK(LitRev!ER117),".",LitRev!ER117)</f>
        <v>.</v>
      </c>
      <c r="ES117" s="25" t="str">
        <f>IF(ISBLANK(LitRev!ES117),".",LitRev!ES117)</f>
        <v>.</v>
      </c>
      <c r="ET117" s="25" t="str">
        <f>IF(ISBLANK(LitRev!ET117),".",LitRev!ET117)</f>
        <v>.</v>
      </c>
      <c r="EU117" s="25" t="str">
        <f>IF(ISBLANK(LitRev!EU117),".",LitRev!EU117)</f>
        <v>.</v>
      </c>
      <c r="EV117" s="25" t="str">
        <f>IF(ISBLANK(LitRev!EV117),".",LitRev!EV117)</f>
        <v>.</v>
      </c>
      <c r="EW117" s="25" t="str">
        <f>IF(ISBLANK(LitRev!EW117),".",LitRev!EW117)</f>
        <v>.</v>
      </c>
      <c r="EX117" s="25" t="str">
        <f>IF(ISBLANK(LitRev!EX117),".",LitRev!EX117)</f>
        <v>.</v>
      </c>
      <c r="EY117" s="25" t="str">
        <f>IF(ISBLANK(LitRev!EY117),".",LitRev!EY117)</f>
        <v>.</v>
      </c>
      <c r="EZ117" s="25" t="str">
        <f>IF(ISBLANK(LitRev!EZ117),".",LitRev!EZ117)</f>
        <v>.</v>
      </c>
      <c r="FA117" s="25" t="str">
        <f>IF(ISBLANK(LitRev!FA117),".",LitRev!FA117)</f>
        <v>.</v>
      </c>
      <c r="FB117" s="25" t="str">
        <f>IF(ISBLANK(LitRev!FB117),".",LitRev!FB117)</f>
        <v>.</v>
      </c>
      <c r="FC117" s="25" t="str">
        <f>IF(ISBLANK(LitRev!FC117),".",LitRev!FC117)</f>
        <v>.</v>
      </c>
      <c r="FD117" s="25" t="str">
        <f>IF(ISBLANK(LitRev!FD117),".",LitRev!FD117)</f>
        <v>.</v>
      </c>
      <c r="FE117" s="25" t="str">
        <f>IF(ISBLANK(LitRev!FE117),".",LitRev!FE117)</f>
        <v>.</v>
      </c>
      <c r="FF117" s="25" t="str">
        <f>IF(ISBLANK(LitRev!FF117),".",LitRev!FF117)</f>
        <v>.</v>
      </c>
      <c r="FG117" s="25" t="str">
        <f>IF(ISBLANK(LitRev!FG117),".",LitRev!FG117)</f>
        <v>.</v>
      </c>
      <c r="FH117" s="25" t="str">
        <f>IF(ISBLANK(LitRev!FH117),".",LitRev!FH117)</f>
        <v>.</v>
      </c>
      <c r="FI117" s="25" t="str">
        <f>IF(ISBLANK(LitRev!FI117),".",LitRev!FI117)</f>
        <v>.</v>
      </c>
      <c r="FJ117" s="25" t="str">
        <f>IF(ISBLANK(LitRev!FJ117),".",LitRev!FJ117)</f>
        <v>.</v>
      </c>
      <c r="FK117" s="25" t="str">
        <f>IF(ISBLANK(LitRev!FK117),".",LitRev!FK117)</f>
        <v>.</v>
      </c>
      <c r="FL117" s="25" t="str">
        <f>IF(ISBLANK(LitRev!FL117),".",LitRev!FL117)</f>
        <v>.</v>
      </c>
      <c r="FM117" s="25" t="str">
        <f>IF(ISBLANK(LitRev!FM117),".",LitRev!FM117)</f>
        <v>.</v>
      </c>
      <c r="FN117" s="25" t="str">
        <f>IF(ISBLANK(LitRev!FN117),".",LitRev!FN117)</f>
        <v>.</v>
      </c>
      <c r="FO117" s="25" t="str">
        <f>IF(ISBLANK(LitRev!FO117),".",LitRev!FO117)</f>
        <v>.</v>
      </c>
      <c r="FP117" s="25" t="str">
        <f>IF(ISBLANK(LitRev!FP117),".",LitRev!FP117)</f>
        <v>.</v>
      </c>
      <c r="FQ117" s="25" t="str">
        <f>IF(ISBLANK(LitRev!FQ117),".",LitRev!FQ117)</f>
        <v>.</v>
      </c>
      <c r="FR117" s="25" t="str">
        <f>IF(ISBLANK(LitRev!FR117),".",LitRev!FR117)</f>
        <v>.</v>
      </c>
      <c r="FS117" s="25" t="str">
        <f>IF(ISBLANK(LitRev!FS117),".",LitRev!FS117)</f>
        <v>.</v>
      </c>
      <c r="FT117" s="25" t="str">
        <f>IF(ISBLANK(LitRev!FT117),".",LitRev!FT117)</f>
        <v>.</v>
      </c>
      <c r="FU117" s="25" t="str">
        <f>IF(ISBLANK(LitRev!FU117),".",LitRev!FU117)</f>
        <v>.</v>
      </c>
      <c r="FV117" s="25" t="str">
        <f>IF(ISBLANK(LitRev!FV117),".",LitRev!FV117)</f>
        <v>.</v>
      </c>
      <c r="FW117" s="25" t="str">
        <f>IF(ISBLANK(LitRev!FW117),".",LitRev!FW117)</f>
        <v>.</v>
      </c>
      <c r="FX117" s="25" t="str">
        <f>IF(ISBLANK(LitRev!FX117),".",LitRev!FX117)</f>
        <v>.</v>
      </c>
      <c r="FY117" s="25" t="str">
        <f>IF(ISBLANK(LitRev!FY117),".",LitRev!FY117)</f>
        <v>.</v>
      </c>
      <c r="FZ117" s="25" t="str">
        <f>IF(ISBLANK(LitRev!FZ117),".",LitRev!FZ117)</f>
        <v>.</v>
      </c>
      <c r="GA117" s="25" t="str">
        <f>IF(ISBLANK(LitRev!GA117),".",LitRev!GA117)</f>
        <v>.</v>
      </c>
      <c r="GB117" s="25" t="str">
        <f>IF(ISBLANK(LitRev!GB117),".",LitRev!GB117)</f>
        <v>.</v>
      </c>
      <c r="GC117" s="25" t="str">
        <f>IF(ISBLANK(LitRev!GC117),".",LitRev!GC117)</f>
        <v>.</v>
      </c>
      <c r="GD117" s="25" t="str">
        <f>IF(ISBLANK(LitRev!GD117),".",LitRev!GD117)</f>
        <v>.</v>
      </c>
      <c r="GE117" s="25" t="str">
        <f>IF(ISBLANK(LitRev!GE117),".",LitRev!GE117)</f>
        <v>.</v>
      </c>
      <c r="GF117" s="25" t="str">
        <f>IF(ISBLANK(LitRev!GF117),".",LitRev!GF117)</f>
        <v>.</v>
      </c>
      <c r="GG117" s="25" t="str">
        <f>IF(ISBLANK(LitRev!GG117),".",LitRev!GG117)</f>
        <v>.</v>
      </c>
      <c r="GH117" s="25" t="str">
        <f>IF(ISBLANK(LitRev!GH117),".",LitRev!GH117)</f>
        <v>.</v>
      </c>
      <c r="GI117" s="25" t="str">
        <f>IF(ISBLANK(LitRev!GI117),".",LitRev!GI117)</f>
        <v>.</v>
      </c>
      <c r="GJ117" s="25" t="str">
        <f>IF(ISBLANK(LitRev!GJ117),".",LitRev!GJ117)</f>
        <v>.</v>
      </c>
      <c r="GK117" s="25" t="str">
        <f>IF(ISBLANK(LitRev!GK117),".",LitRev!GK117)</f>
        <v>.</v>
      </c>
      <c r="GL117" s="25" t="str">
        <f>IF(ISBLANK(LitRev!GL117),".",LitRev!GL117)</f>
        <v>.</v>
      </c>
      <c r="GM117" s="25" t="str">
        <f>IF(ISBLANK(LitRev!GM117),".",LitRev!GM117)</f>
        <v>.</v>
      </c>
      <c r="GN117" s="25" t="str">
        <f>IF(ISBLANK(LitRev!GN117),".",LitRev!GN117)</f>
        <v>.</v>
      </c>
      <c r="GO117" s="25" t="str">
        <f>IF(ISBLANK(LitRev!GO117),".",LitRev!GO117)</f>
        <v>.</v>
      </c>
      <c r="GP117" s="25" t="str">
        <f>IF(ISBLANK(LitRev!GP117),".",LitRev!GP117)</f>
        <v>.</v>
      </c>
      <c r="GQ117" s="25" t="str">
        <f>IF(ISBLANK(LitRev!GQ117),".",LitRev!GQ117)</f>
        <v>.</v>
      </c>
      <c r="GR117" s="25" t="str">
        <f>IF(ISBLANK(LitRev!GR117),".",LitRev!GR117)</f>
        <v>.</v>
      </c>
      <c r="GS117" s="25" t="str">
        <f>IF(ISBLANK(LitRev!GS117),".",LitRev!GS117)</f>
        <v>.</v>
      </c>
      <c r="GT117" s="25" t="str">
        <f>IF(ISBLANK(LitRev!GT117),".",LitRev!GT117)</f>
        <v>.</v>
      </c>
      <c r="GU117" s="25" t="str">
        <f>IF(ISBLANK(LitRev!GU117),".",LitRev!GU117)</f>
        <v>.</v>
      </c>
      <c r="GV117" s="25" t="str">
        <f>IF(ISBLANK(LitRev!GV117),".",LitRev!GV117)</f>
        <v>.</v>
      </c>
      <c r="GW117" s="25" t="str">
        <f>IF(ISBLANK(LitRev!GW117),".",LitRev!GW117)</f>
        <v>.</v>
      </c>
      <c r="GX117" s="25" t="str">
        <f>IF(ISBLANK(LitRev!GX117),".",LitRev!GX117)</f>
        <v>.</v>
      </c>
      <c r="GY117" s="25" t="str">
        <f>IF(ISBLANK(LitRev!GY117),".",LitRev!GY117)</f>
        <v>.</v>
      </c>
      <c r="GZ117" s="25" t="str">
        <f>IF(ISBLANK(LitRev!GZ117),".",LitRev!GZ117)</f>
        <v>.</v>
      </c>
      <c r="HA117" s="25" t="str">
        <f>IF(ISBLANK(LitRev!HA117),".",LitRev!HA117)</f>
        <v>.</v>
      </c>
      <c r="HB117" s="25" t="str">
        <f>IF(ISBLANK(LitRev!HB117),".",LitRev!HB117)</f>
        <v>.</v>
      </c>
      <c r="HC117" s="25" t="str">
        <f>IF(ISBLANK(LitRev!HC117),".",LitRev!HC117)</f>
        <v>.</v>
      </c>
      <c r="HD117" s="25" t="str">
        <f>IF(ISBLANK(LitRev!HD117),".",LitRev!HD117)</f>
        <v>.</v>
      </c>
      <c r="HE117" s="25" t="str">
        <f>IF(ISBLANK(LitRev!HE117),".",LitRev!HE117)</f>
        <v>.</v>
      </c>
      <c r="HF117" s="25" t="str">
        <f>IF(ISBLANK(LitRev!HF117),".",LitRev!HF117)</f>
        <v>.</v>
      </c>
      <c r="HG117" s="25" t="str">
        <f>IF(ISBLANK(LitRev!HG117),".",LitRev!HG117)</f>
        <v>.</v>
      </c>
      <c r="HH117" s="25" t="str">
        <f>IF(ISBLANK(LitRev!HH117),".",LitRev!HH117)</f>
        <v>.</v>
      </c>
      <c r="HI117" s="25" t="str">
        <f>IF(ISBLANK(LitRev!HI117),".",LitRev!HI117)</f>
        <v>.</v>
      </c>
      <c r="HJ117" s="25" t="str">
        <f>IF(ISBLANK(LitRev!HJ117),".",LitRev!HJ117)</f>
        <v>.</v>
      </c>
      <c r="HK117" s="25" t="str">
        <f>IF(ISBLANK(LitRev!HK117),".",LitRev!HK117)</f>
        <v>.</v>
      </c>
      <c r="HL117" s="25" t="str">
        <f>IF(ISBLANK(LitRev!HL117),".",LitRev!HL117)</f>
        <v>.</v>
      </c>
      <c r="HM117" s="25" t="str">
        <f>IF(ISBLANK(LitRev!HM117),".",LitRev!HM117)</f>
        <v>.</v>
      </c>
      <c r="HN117" s="25" t="str">
        <f>IF(ISBLANK(LitRev!HN117),".",LitRev!HN117)</f>
        <v>.</v>
      </c>
      <c r="HO117" s="25" t="str">
        <f>IF(ISBLANK(LitRev!HO117),".",LitRev!HO117)</f>
        <v>.</v>
      </c>
      <c r="HP117" s="25" t="str">
        <f>IF(ISBLANK(LitRev!HP117),".",LitRev!HP117)</f>
        <v>.</v>
      </c>
      <c r="HQ117" s="25" t="str">
        <f>IF(ISBLANK(LitRev!HQ117),".",LitRev!HQ117)</f>
        <v>.</v>
      </c>
      <c r="HR117" s="25" t="str">
        <f>IF(ISBLANK(LitRev!HR117),".",LitRev!HR117)</f>
        <v>.</v>
      </c>
      <c r="HS117" s="25" t="str">
        <f>IF(ISBLANK(LitRev!HS117),".",LitRev!HS117)</f>
        <v>.</v>
      </c>
      <c r="HT117" s="25" t="str">
        <f>IF(ISBLANK(LitRev!HT117),".",LitRev!HT117)</f>
        <v>.</v>
      </c>
      <c r="HU117" s="25" t="str">
        <f>IF(ISBLANK(LitRev!HU117),".",LitRev!HU117)</f>
        <v>.</v>
      </c>
      <c r="HV117" s="25" t="str">
        <f>IF(ISBLANK(LitRev!HV117),".",LitRev!HV117)</f>
        <v>.</v>
      </c>
      <c r="HW117" s="25" t="str">
        <f>IF(ISBLANK(LitRev!HW117),".",LitRev!HW117)</f>
        <v>.</v>
      </c>
      <c r="HX117" s="25" t="str">
        <f>IF(ISBLANK(LitRev!HX117),".",LitRev!HX117)</f>
        <v>.</v>
      </c>
      <c r="HY117" s="25" t="str">
        <f>IF(ISBLANK(LitRev!HY117),".",LitRev!HY117)</f>
        <v>.</v>
      </c>
      <c r="HZ117" s="25" t="str">
        <f>IF(ISBLANK(LitRev!HZ117),".",LitRev!HZ117)</f>
        <v>.</v>
      </c>
      <c r="IA117" s="25" t="str">
        <f>IF(ISBLANK(LitRev!IA117),".",LitRev!IA117)</f>
        <v>.</v>
      </c>
      <c r="IB117" s="25" t="str">
        <f>IF(ISBLANK(LitRev!IB117),".",LitRev!IB117)</f>
        <v>.</v>
      </c>
      <c r="IC117" s="25" t="str">
        <f>IF(ISBLANK(LitRev!IC117),".",LitRev!IC117)</f>
        <v>.</v>
      </c>
      <c r="ID117" s="25" t="str">
        <f>IF(ISBLANK(LitRev!ID117),".",LitRev!ID117)</f>
        <v>.</v>
      </c>
      <c r="IE117" s="25" t="str">
        <f>IF(ISBLANK(LitRev!IE117),".",LitRev!IE117)</f>
        <v>.</v>
      </c>
      <c r="IF117" s="25" t="str">
        <f>IF(ISBLANK(LitRev!IF117),".",LitRev!IF117)</f>
        <v>.</v>
      </c>
      <c r="IG117" s="25" t="str">
        <f>IF(ISBLANK(LitRev!IG117),".",LitRev!IG117)</f>
        <v>.</v>
      </c>
      <c r="IH117" s="25" t="str">
        <f>IF(ISBLANK(LitRev!IH117),".",LitRev!IH117)</f>
        <v>.</v>
      </c>
      <c r="II117" s="25" t="str">
        <f>IF(ISBLANK(LitRev!II117),".",LitRev!II117)</f>
        <v>.</v>
      </c>
      <c r="IJ117" s="25" t="str">
        <f>IF(ISBLANK(LitRev!IJ117),".",LitRev!IJ117)</f>
        <v>.</v>
      </c>
      <c r="IK117" s="25" t="str">
        <f>IF(ISBLANK(LitRev!IK117),".",LitRev!IK117)</f>
        <v>.</v>
      </c>
      <c r="IL117" s="25" t="str">
        <f>IF(ISBLANK(LitRev!IL117),".",LitRev!IL117)</f>
        <v>.</v>
      </c>
      <c r="IM117" s="25" t="str">
        <f>IF(ISBLANK(LitRev!IM117),".",LitRev!IM117)</f>
        <v>.</v>
      </c>
      <c r="IN117" s="25" t="str">
        <f>IF(ISBLANK(LitRev!IN117),".",LitRev!IN117)</f>
        <v>.</v>
      </c>
      <c r="IO117" s="25" t="str">
        <f>IF(ISBLANK(LitRev!IO117),".",LitRev!IO117)</f>
        <v>.</v>
      </c>
      <c r="IP117" s="25" t="str">
        <f>IF(ISBLANK(LitRev!IP117),".",LitRev!IP117)</f>
        <v>.</v>
      </c>
      <c r="IQ117" s="25" t="str">
        <f>IF(ISBLANK(LitRev!IQ117),".",LitRev!IQ117)</f>
        <v>.</v>
      </c>
      <c r="IR117" s="25" t="str">
        <f>IF(ISBLANK(LitRev!IR117),".",LitRev!IR117)</f>
        <v>.</v>
      </c>
      <c r="IS117" s="25" t="str">
        <f>IF(ISBLANK(LitRev!IS117),".",LitRev!IS117)</f>
        <v>.</v>
      </c>
      <c r="IT117" s="25" t="str">
        <f>IF(ISBLANK(LitRev!IT117),".",LitRev!IT117)</f>
        <v>.</v>
      </c>
      <c r="IU117" s="25" t="str">
        <f>IF(ISBLANK(LitRev!IU117),".",LitRev!IU117)</f>
        <v>.</v>
      </c>
      <c r="IV117" s="25" t="str">
        <f>IF(ISBLANK(LitRev!IV117),".",LitRev!IV117)</f>
        <v>.</v>
      </c>
      <c r="IW117" s="25" t="str">
        <f>IF(ISBLANK(LitRev!IW117),".",LitRev!IW117)</f>
        <v>.</v>
      </c>
      <c r="IX117" s="25" t="str">
        <f>IF(ISBLANK(LitRev!IX117),".",LitRev!IX117)</f>
        <v>.</v>
      </c>
      <c r="IY117" s="25" t="str">
        <f>IF(ISBLANK(LitRev!IY117),".",LitRev!IY117)</f>
        <v>.</v>
      </c>
      <c r="IZ117" s="25" t="str">
        <f>IF(ISBLANK(LitRev!IZ117),".",LitRev!IZ117)</f>
        <v>.</v>
      </c>
      <c r="JA117" s="25" t="str">
        <f>IF(ISBLANK(LitRev!JA117),".",LitRev!JA117)</f>
        <v>.</v>
      </c>
      <c r="JB117" s="25" t="str">
        <f>IF(ISBLANK(LitRev!JB117),".",LitRev!JB117)</f>
        <v>.</v>
      </c>
      <c r="JC117" s="25" t="str">
        <f>IF(ISBLANK(LitRev!JC117),".",LitRev!JC117)</f>
        <v>.</v>
      </c>
      <c r="JD117" s="25" t="str">
        <f>IF(ISBLANK(LitRev!JD117),".",LitRev!JD117)</f>
        <v>.</v>
      </c>
      <c r="JE117" s="25" t="str">
        <f>IF(ISBLANK(LitRev!JE117),".",LitRev!JE117)</f>
        <v>.</v>
      </c>
      <c r="JF117" s="25" t="str">
        <f>IF(ISBLANK(LitRev!JF117),".",LitRev!JF117)</f>
        <v>.</v>
      </c>
      <c r="JG117" s="25" t="str">
        <f>IF(ISBLANK(LitRev!JG117),".",LitRev!JG117)</f>
        <v>.</v>
      </c>
      <c r="JH117" s="25" t="str">
        <f>IF(ISBLANK(LitRev!JH117),".",LitRev!JH117)</f>
        <v>.</v>
      </c>
      <c r="JI117" s="25" t="str">
        <f>IF(ISBLANK(LitRev!JI117),".",LitRev!JI117)</f>
        <v>.</v>
      </c>
      <c r="JJ117" s="25" t="str">
        <f>IF(ISBLANK(LitRev!JJ117),".",LitRev!JJ117)</f>
        <v>.</v>
      </c>
      <c r="JK117" s="25" t="str">
        <f>IF(ISBLANK(LitRev!JK117),".",LitRev!JK117)</f>
        <v>.</v>
      </c>
      <c r="JL117" s="25" t="str">
        <f>IF(ISBLANK(LitRev!JL117),".",LitRev!JL117)</f>
        <v>.</v>
      </c>
      <c r="JM117" s="25" t="str">
        <f>IF(ISBLANK(LitRev!JM117),".",LitRev!JM117)</f>
        <v>.</v>
      </c>
      <c r="JN117" s="25" t="str">
        <f>IF(ISBLANK(LitRev!JN117),".",LitRev!JN117)</f>
        <v>.</v>
      </c>
      <c r="JO117" s="25" t="str">
        <f>IF(ISBLANK(LitRev!JO117),".",LitRev!JO117)</f>
        <v>.</v>
      </c>
      <c r="JP117" s="25" t="str">
        <f>IF(ISBLANK(LitRev!JP117),".",LitRev!JP117)</f>
        <v>.</v>
      </c>
      <c r="JQ117" s="25" t="str">
        <f>IF(ISBLANK(LitRev!JQ117),".",LitRev!JQ117)</f>
        <v>.</v>
      </c>
      <c r="JR117" s="25" t="str">
        <f>IF(ISBLANK(LitRev!JR117),".",LitRev!JR117)</f>
        <v>.</v>
      </c>
      <c r="JS117" s="25" t="str">
        <f>IF(ISBLANK(LitRev!JS117),".",LitRev!JS117)</f>
        <v>.</v>
      </c>
      <c r="JT117" s="25" t="str">
        <f>IF(ISBLANK(LitRev!JT117),".",LitRev!JT117)</f>
        <v>.</v>
      </c>
      <c r="JU117" s="25" t="str">
        <f>IF(ISBLANK(LitRev!JU117),".",LitRev!JU117)</f>
        <v>.</v>
      </c>
      <c r="JV117" s="25" t="str">
        <f>IF(ISBLANK(LitRev!JV117),".",LitRev!JV117)</f>
        <v>.</v>
      </c>
      <c r="JW117" s="25" t="str">
        <f>IF(ISBLANK(LitRev!JW117),".",LitRev!JW117)</f>
        <v>.</v>
      </c>
      <c r="JX117" s="25" t="str">
        <f>IF(ISBLANK(LitRev!JX117),".",LitRev!JX117)</f>
        <v>.</v>
      </c>
      <c r="JY117" s="25" t="str">
        <f>IF(ISBLANK(LitRev!JY117),".",LitRev!JY117)</f>
        <v>.</v>
      </c>
      <c r="JZ117" s="25" t="str">
        <f>IF(ISBLANK(LitRev!JZ117),".",LitRev!JZ117)</f>
        <v>.</v>
      </c>
      <c r="KA117" s="25" t="str">
        <f>IF(ISBLANK(LitRev!KA117),".",LitRev!KA117)</f>
        <v>.</v>
      </c>
      <c r="KB117" s="25" t="str">
        <f>IF(ISBLANK(LitRev!KB117),".",LitRev!KB117)</f>
        <v>.</v>
      </c>
      <c r="KC117" s="25" t="str">
        <f>IF(ISBLANK(LitRev!KC117),".",LitRev!KC117)</f>
        <v>.</v>
      </c>
      <c r="KD117" s="25" t="str">
        <f>IF(ISBLANK(LitRev!KD117),".",LitRev!KD117)</f>
        <v>.</v>
      </c>
      <c r="KE117" s="25" t="str">
        <f>IF(ISBLANK(LitRev!KE117),".",LitRev!KE117)</f>
        <v>.</v>
      </c>
      <c r="KF117" s="25" t="str">
        <f>IF(ISBLANK(LitRev!KF117),".",LitRev!KF117)</f>
        <v>.</v>
      </c>
      <c r="KG117" s="25" t="str">
        <f>IF(ISBLANK(LitRev!KG117),".",LitRev!KG117)</f>
        <v>.</v>
      </c>
      <c r="KH117" s="25" t="str">
        <f>IF(ISBLANK(LitRev!KH117),".",LitRev!KH117)</f>
        <v>.</v>
      </c>
      <c r="KI117" s="25" t="str">
        <f>IF(ISBLANK(LitRev!KI117),".",LitRev!KI117)</f>
        <v>.</v>
      </c>
      <c r="KJ117" s="25" t="str">
        <f>IF(ISBLANK(LitRev!KJ117),".",LitRev!KJ117)</f>
        <v>.</v>
      </c>
      <c r="KK117" s="25" t="str">
        <f>IF(ISBLANK(LitRev!KK117),".",LitRev!KK117)</f>
        <v>.</v>
      </c>
      <c r="KL117" s="25" t="str">
        <f>IF(ISBLANK(LitRev!KL117),".",LitRev!KL117)</f>
        <v>.</v>
      </c>
      <c r="KM117" s="25" t="str">
        <f>IF(ISBLANK(LitRev!KM117),".",LitRev!KM117)</f>
        <v>.</v>
      </c>
      <c r="KN117" s="25" t="str">
        <f>IF(ISBLANK(LitRev!KN117),".",LitRev!KN117)</f>
        <v>.</v>
      </c>
      <c r="KO117" s="25" t="str">
        <f>IF(ISBLANK(LitRev!KO117),".",LitRev!KO117)</f>
        <v>.</v>
      </c>
      <c r="KP117" s="25" t="str">
        <f>IF(ISBLANK(LitRev!KP117),".",LitRev!KP117)</f>
        <v>.</v>
      </c>
      <c r="KQ117" s="25" t="str">
        <f>IF(ISBLANK(LitRev!KQ117),".",LitRev!KQ117)</f>
        <v>.</v>
      </c>
      <c r="KR117" s="25" t="str">
        <f>IF(ISBLANK(LitRev!KR117),".",LitRev!KR117)</f>
        <v>.</v>
      </c>
      <c r="KS117" s="25" t="str">
        <f>IF(ISBLANK(LitRev!KS117),".",LitRev!KS117)</f>
        <v>.</v>
      </c>
      <c r="KT117" s="25" t="str">
        <f>IF(ISBLANK(LitRev!KT117),".",LitRev!KT117)</f>
        <v>.</v>
      </c>
      <c r="KU117" s="25" t="str">
        <f>IF(ISBLANK(LitRev!KU117),".",LitRev!KU117)</f>
        <v>.</v>
      </c>
      <c r="KV117" s="25" t="str">
        <f>IF(ISBLANK(LitRev!KV117),".",LitRev!KV117)</f>
        <v>.</v>
      </c>
      <c r="KW117" s="25" t="str">
        <f>IF(ISBLANK(LitRev!KW117),".",LitRev!KW117)</f>
        <v>.</v>
      </c>
      <c r="KX117" s="25" t="str">
        <f>IF(ISBLANK(LitRev!KX117),".",LitRev!KX117)</f>
        <v>.</v>
      </c>
      <c r="KY117" s="25" t="str">
        <f>IF(ISBLANK(LitRev!KY117),".",LitRev!KY117)</f>
        <v>.</v>
      </c>
      <c r="KZ117" s="25" t="str">
        <f>IF(ISBLANK(LitRev!KZ117),".",LitRev!KZ117)</f>
        <v>.</v>
      </c>
      <c r="LA117" s="25" t="str">
        <f>IF(ISBLANK(LitRev!LA117),".",LitRev!LA117)</f>
        <v>.</v>
      </c>
      <c r="LB117" s="25" t="str">
        <f>IF(ISBLANK(LitRev!LB117),".",LitRev!LB117)</f>
        <v>.</v>
      </c>
      <c r="LC117" s="25" t="str">
        <f>IF(ISBLANK(LitRev!LC117),".",LitRev!LC117)</f>
        <v>.</v>
      </c>
      <c r="LD117" s="25" t="str">
        <f>IF(ISBLANK(LitRev!LD117),".",LitRev!LD117)</f>
        <v>.</v>
      </c>
      <c r="LE117" s="25" t="str">
        <f>IF(ISBLANK(LitRev!LE117),".",LitRev!LE117)</f>
        <v>.</v>
      </c>
      <c r="LF117" s="25" t="str">
        <f>IF(ISBLANK(LitRev!LF117),".",LitRev!LF117)</f>
        <v>.</v>
      </c>
      <c r="LG117" s="25" t="str">
        <f>IF(ISBLANK(LitRev!LG117),".",LitRev!LG117)</f>
        <v>.</v>
      </c>
      <c r="LH117" s="25" t="str">
        <f>IF(ISBLANK(LitRev!LH117),".",LitRev!LH117)</f>
        <v>.</v>
      </c>
      <c r="LI117" s="25" t="str">
        <f>IF(ISBLANK(LitRev!LI117),".",LitRev!LI117)</f>
        <v>.</v>
      </c>
      <c r="LJ117" s="25" t="str">
        <f>IF(ISBLANK(LitRev!LJ117),".",LitRev!LJ117)</f>
        <v>.</v>
      </c>
      <c r="LK117" s="25" t="str">
        <f>IF(ISBLANK(LitRev!LK117),".",LitRev!LK117)</f>
        <v>.</v>
      </c>
      <c r="LL117" s="25" t="str">
        <f>IF(ISBLANK(LitRev!LL117),".",LitRev!LL117)</f>
        <v>.</v>
      </c>
      <c r="LM117" s="25" t="str">
        <f>IF(ISBLANK(LitRev!LM117),".",LitRev!LM117)</f>
        <v>.</v>
      </c>
      <c r="LN117" s="25" t="str">
        <f>IF(ISBLANK(LitRev!LN117),".",LitRev!LN117)</f>
        <v>.</v>
      </c>
      <c r="LO117" s="25" t="str">
        <f>IF(ISBLANK(LitRev!LO117),".",LitRev!LO117)</f>
        <v>.</v>
      </c>
      <c r="LP117" s="25" t="str">
        <f>IF(ISBLANK(LitRev!LP117),".",LitRev!LP117)</f>
        <v>.</v>
      </c>
      <c r="LQ117" s="25" t="str">
        <f>IF(ISBLANK(LitRev!LQ117),".",LitRev!LQ117)</f>
        <v>.</v>
      </c>
      <c r="LR117" s="25" t="str">
        <f>IF(ISBLANK(LitRev!LR117),".",LitRev!LR117)</f>
        <v>.</v>
      </c>
      <c r="LS117" s="25" t="str">
        <f>IF(ISBLANK(LitRev!LS117),".",LitRev!LS117)</f>
        <v>.</v>
      </c>
      <c r="LT117" s="25" t="str">
        <f>IF(ISBLANK(LitRev!LT117),".",LitRev!LT117)</f>
        <v>.</v>
      </c>
      <c r="LU117" s="25" t="str">
        <f>IF(ISBLANK(LitRev!LU117),".",LitRev!LU117)</f>
        <v>.</v>
      </c>
      <c r="LV117" s="25" t="str">
        <f>IF(ISBLANK(LitRev!LV117),".",LitRev!LV117)</f>
        <v>.</v>
      </c>
      <c r="LW117" s="25" t="str">
        <f>IF(ISBLANK(LitRev!LW117),".",LitRev!LW117)</f>
        <v>.</v>
      </c>
      <c r="LX117" s="25" t="str">
        <f>IF(ISBLANK(LitRev!LX117),".",LitRev!LX117)</f>
        <v>.</v>
      </c>
      <c r="LY117" s="25" t="str">
        <f>IF(ISBLANK(LitRev!LY117),".",LitRev!LY117)</f>
        <v>.</v>
      </c>
      <c r="LZ117" s="25" t="str">
        <f>IF(ISBLANK(LitRev!LZ117),".",LitRev!LZ117)</f>
        <v>.</v>
      </c>
      <c r="MA117" s="25" t="str">
        <f>IF(ISBLANK(LitRev!MA117),".",LitRev!MA117)</f>
        <v>.</v>
      </c>
      <c r="MB117" s="25" t="str">
        <f>IF(ISBLANK(LitRev!MB117),".",LitRev!MB117)</f>
        <v>.</v>
      </c>
      <c r="MC117" s="25" t="str">
        <f>IF(ISBLANK(LitRev!MC117),".",LitRev!MC117)</f>
        <v>.</v>
      </c>
      <c r="MD117" s="25" t="str">
        <f>IF(ISBLANK(LitRev!MD117),".",LitRev!MD117)</f>
        <v>.</v>
      </c>
      <c r="ME117" s="25" t="str">
        <f>IF(ISBLANK(LitRev!ME117),".",LitRev!ME117)</f>
        <v>.</v>
      </c>
      <c r="MF117" s="25" t="str">
        <f>IF(ISBLANK(LitRev!MF117),".",LitRev!MF117)</f>
        <v>.</v>
      </c>
      <c r="MG117" s="25" t="str">
        <f>IF(ISBLANK(LitRev!MG117),".",LitRev!MG117)</f>
        <v>.</v>
      </c>
      <c r="MH117" s="25" t="str">
        <f>IF(ISBLANK(LitRev!MH117),".",LitRev!MH117)</f>
        <v>.</v>
      </c>
      <c r="MI117" s="25" t="str">
        <f>IF(ISBLANK(LitRev!MI117),".",LitRev!MI117)</f>
        <v>.</v>
      </c>
      <c r="MJ117" s="25" t="str">
        <f>IF(ISBLANK(LitRev!MJ117),".",LitRev!MJ117)</f>
        <v>.</v>
      </c>
      <c r="MK117" s="25" t="str">
        <f>IF(ISBLANK(LitRev!MK117),".",LitRev!MK117)</f>
        <v>.</v>
      </c>
      <c r="ML117" s="25" t="str">
        <f>IF(ISBLANK(LitRev!ML117),".",LitRev!ML117)</f>
        <v>.</v>
      </c>
      <c r="MM117" s="25" t="str">
        <f>IF(ISBLANK(LitRev!MM117),".",LitRev!MM117)</f>
        <v>.</v>
      </c>
      <c r="MN117" s="25" t="str">
        <f>IF(ISBLANK(LitRev!MN117),".",LitRev!MN117)</f>
        <v>.</v>
      </c>
      <c r="MO117" s="25" t="str">
        <f>IF(ISBLANK(LitRev!MO117),".",LitRev!MO117)</f>
        <v>.</v>
      </c>
      <c r="MP117" s="25" t="str">
        <f>IF(ISBLANK(LitRev!MP117),".",LitRev!MP117)</f>
        <v>.</v>
      </c>
      <c r="MQ117" s="25" t="str">
        <f>IF(ISBLANK(LitRev!MQ117),".",LitRev!MQ117)</f>
        <v>.</v>
      </c>
      <c r="MR117" s="25" t="str">
        <f>IF(ISBLANK(LitRev!MR117),".",LitRev!MR117)</f>
        <v>.</v>
      </c>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5"/>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5"/>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5"/>
      <c r="RK117" s="25"/>
      <c r="RL117" s="25"/>
      <c r="RM117" s="25"/>
      <c r="RN117" s="25"/>
      <c r="RO117" s="25"/>
    </row>
    <row r="118" spans="1:483" x14ac:dyDescent="0.25">
      <c r="A118" s="59" t="s">
        <v>1113</v>
      </c>
      <c r="B118" t="s">
        <v>1957</v>
      </c>
      <c r="C118" s="25" t="str">
        <f>IF(ISBLANK(LitRev!C118),".",LitRev!C118)</f>
        <v>.</v>
      </c>
      <c r="D118" s="25" t="str">
        <f>IF(ISBLANK(LitRev!D118),".",LitRev!D118)</f>
        <v>.</v>
      </c>
      <c r="E118" s="25" t="str">
        <f>IF(ISBLANK(LitRev!E118),".",LitRev!E118)</f>
        <v>.</v>
      </c>
      <c r="F118" s="25" t="str">
        <f>IF(ISBLANK(LitRev!F118),".",LitRev!F118)</f>
        <v>.</v>
      </c>
      <c r="G118" s="25" t="str">
        <f>IF(ISBLANK(LitRev!G118),".",LitRev!G118)</f>
        <v>.</v>
      </c>
      <c r="H118" s="25" t="str">
        <f>IF(ISBLANK(LitRev!H118),".",LitRev!H118)</f>
        <v>.</v>
      </c>
      <c r="I118" s="25" t="str">
        <f>IF(ISBLANK(LitRev!I118),".",LitRev!I118)</f>
        <v>.</v>
      </c>
      <c r="J118" s="25" t="str">
        <f>IF(ISBLANK(LitRev!J118),".",LitRev!J118)</f>
        <v>.</v>
      </c>
      <c r="K118" s="25" t="str">
        <f>IF(ISBLANK(LitRev!K118),".",LitRev!K118)</f>
        <v>.</v>
      </c>
      <c r="L118" s="25" t="str">
        <f>IF(ISBLANK(LitRev!L118),".",LitRev!L118)</f>
        <v>.</v>
      </c>
      <c r="M118" s="25" t="str">
        <f>IF(ISBLANK(LitRev!M118),".",LitRev!M118)</f>
        <v>.</v>
      </c>
      <c r="N118" s="25" t="str">
        <f>IF(ISBLANK(LitRev!N118),".",LitRev!N118)</f>
        <v>.</v>
      </c>
      <c r="O118" s="25" t="str">
        <f>IF(ISBLANK(LitRev!O118),".",LitRev!O118)</f>
        <v>.</v>
      </c>
      <c r="P118" s="25" t="str">
        <f>IF(ISBLANK(LitRev!P118),".",LitRev!P118)</f>
        <v>.</v>
      </c>
      <c r="Q118" s="25" t="str">
        <f>IF(ISBLANK(LitRev!Q118),".",LitRev!Q118)</f>
        <v>.</v>
      </c>
      <c r="R118" s="25" t="str">
        <f>IF(ISBLANK(LitRev!R118),".",LitRev!R118)</f>
        <v>.</v>
      </c>
      <c r="S118" s="25" t="str">
        <f>IF(ISBLANK(LitRev!S118),".",LitRev!S118)</f>
        <v>.</v>
      </c>
      <c r="T118" s="25" t="str">
        <f>IF(ISBLANK(LitRev!T118),".",LitRev!T118)</f>
        <v>.</v>
      </c>
      <c r="U118" s="25" t="str">
        <f>IF(ISBLANK(LitRev!U118),".",LitRev!U118)</f>
        <v>.</v>
      </c>
      <c r="V118" s="25" t="str">
        <f>IF(ISBLANK(LitRev!V118),".",LitRev!V118)</f>
        <v>.</v>
      </c>
      <c r="W118" s="25" t="str">
        <f>IF(ISBLANK(LitRev!W118),".",LitRev!W118)</f>
        <v>.</v>
      </c>
      <c r="X118" s="25" t="str">
        <f>IF(ISBLANK(LitRev!X118),".",LitRev!X118)</f>
        <v>.</v>
      </c>
      <c r="Y118" s="25" t="str">
        <f>IF(ISBLANK(LitRev!Y118),".",LitRev!Y118)</f>
        <v>.</v>
      </c>
      <c r="Z118" s="25" t="str">
        <f>IF(ISBLANK(LitRev!Z118),".",LitRev!Z118)</f>
        <v>.</v>
      </c>
      <c r="AA118" s="25" t="str">
        <f>IF(ISBLANK(LitRev!AA118),".",LitRev!AA118)</f>
        <v>.</v>
      </c>
      <c r="AB118" s="25" t="str">
        <f>IF(ISBLANK(LitRev!AB118),".",LitRev!AB118)</f>
        <v>.</v>
      </c>
      <c r="AC118" s="25" t="str">
        <f>IF(ISBLANK(LitRev!AC118),".",LitRev!AC118)</f>
        <v>.</v>
      </c>
      <c r="AD118" s="25" t="str">
        <f>IF(ISBLANK(LitRev!AD118),".",LitRev!AD118)</f>
        <v>.</v>
      </c>
      <c r="AE118" s="25" t="str">
        <f>IF(ISBLANK(LitRev!AE118),".",LitRev!AE118)</f>
        <v>.</v>
      </c>
      <c r="AF118" s="25" t="str">
        <f>IF(ISBLANK(LitRev!AF118),".",LitRev!AF118)</f>
        <v>.</v>
      </c>
      <c r="AG118" s="25" t="str">
        <f>IF(ISBLANK(LitRev!AG118),".",LitRev!AG118)</f>
        <v>.</v>
      </c>
      <c r="AH118" s="25" t="str">
        <f>IF(ISBLANK(LitRev!AH118),".",LitRev!AH118)</f>
        <v>.</v>
      </c>
      <c r="AI118" s="25" t="str">
        <f>IF(ISBLANK(LitRev!AI118),".",LitRev!AI118)</f>
        <v>.</v>
      </c>
      <c r="AJ118" s="25" t="str">
        <f>IF(ISBLANK(LitRev!AJ118),".",LitRev!AJ118)</f>
        <v>.</v>
      </c>
      <c r="AK118" s="25" t="str">
        <f>IF(ISBLANK(LitRev!AK118),".",LitRev!AK118)</f>
        <v>.</v>
      </c>
      <c r="AL118" s="25" t="str">
        <f>IF(ISBLANK(LitRev!AL118),".",LitRev!AL118)</f>
        <v>.</v>
      </c>
      <c r="AM118" s="25" t="str">
        <f>IF(ISBLANK(LitRev!AM118),".",LitRev!AM118)</f>
        <v>.</v>
      </c>
      <c r="AN118" s="25" t="str">
        <f>IF(ISBLANK(LitRev!AN118),".",LitRev!AN118)</f>
        <v>.</v>
      </c>
      <c r="AO118" s="25" t="str">
        <f>IF(ISBLANK(LitRev!AO118),".",LitRev!AO118)</f>
        <v>.</v>
      </c>
      <c r="AP118" s="25" t="str">
        <f>IF(ISBLANK(LitRev!AP118),".",LitRev!AP118)</f>
        <v>.</v>
      </c>
      <c r="AQ118" s="25" t="str">
        <f>IF(ISBLANK(LitRev!AQ118),".",LitRev!AQ118)</f>
        <v>.</v>
      </c>
      <c r="AR118" s="25" t="str">
        <f>IF(ISBLANK(LitRev!AR118),".",LitRev!AR118)</f>
        <v>.</v>
      </c>
      <c r="AS118" s="25" t="str">
        <f>IF(ISBLANK(LitRev!AS118),".",LitRev!AS118)</f>
        <v>.</v>
      </c>
      <c r="AT118" s="25" t="str">
        <f>IF(ISBLANK(LitRev!AT118),".",LitRev!AT118)</f>
        <v>.</v>
      </c>
      <c r="AU118" s="25" t="str">
        <f>IF(ISBLANK(LitRev!AU118),".",LitRev!AU118)</f>
        <v>.</v>
      </c>
      <c r="AV118" s="25" t="str">
        <f>IF(ISBLANK(LitRev!AV118),".",LitRev!AV118)</f>
        <v>.</v>
      </c>
      <c r="AW118" s="25" t="str">
        <f>IF(ISBLANK(LitRev!AW118),".",LitRev!AW118)</f>
        <v>.</v>
      </c>
      <c r="AX118" s="25" t="str">
        <f>IF(ISBLANK(LitRev!AX118),".",LitRev!AX118)</f>
        <v>.</v>
      </c>
      <c r="AY118" s="25" t="str">
        <f>IF(ISBLANK(LitRev!AY118),".",LitRev!AY118)</f>
        <v>.</v>
      </c>
      <c r="AZ118" s="25" t="str">
        <f>IF(ISBLANK(LitRev!AZ118),".",LitRev!AZ118)</f>
        <v>.</v>
      </c>
      <c r="BA118" s="25" t="str">
        <f>IF(ISBLANK(LitRev!BA118),".",LitRev!BA118)</f>
        <v>.</v>
      </c>
      <c r="BB118" s="25" t="str">
        <f>IF(ISBLANK(LitRev!BB118),".",LitRev!BB118)</f>
        <v>.</v>
      </c>
      <c r="BC118" s="25" t="str">
        <f>IF(ISBLANK(LitRev!BC118),".",LitRev!BC118)</f>
        <v>.</v>
      </c>
      <c r="BD118" s="25" t="str">
        <f>IF(ISBLANK(LitRev!BD118),".",LitRev!BD118)</f>
        <v>.</v>
      </c>
      <c r="BE118" s="25" t="str">
        <f>IF(ISBLANK(LitRev!BE118),".",LitRev!BE118)</f>
        <v>.</v>
      </c>
      <c r="BF118" s="25" t="str">
        <f>IF(ISBLANK(LitRev!BF118),".",LitRev!BF118)</f>
        <v>.</v>
      </c>
      <c r="BG118" s="25" t="str">
        <f>IF(ISBLANK(LitRev!BG118),".",LitRev!BG118)</f>
        <v>.</v>
      </c>
      <c r="BH118" s="25" t="str">
        <f>IF(ISBLANK(LitRev!BH118),".",LitRev!BH118)</f>
        <v>.</v>
      </c>
      <c r="BI118" s="25" t="str">
        <f>IF(ISBLANK(LitRev!BI118),".",LitRev!BI118)</f>
        <v>.</v>
      </c>
      <c r="BJ118" s="25" t="str">
        <f>IF(ISBLANK(LitRev!BJ118),".",LitRev!BJ118)</f>
        <v>.</v>
      </c>
      <c r="BK118" s="25" t="str">
        <f>IF(ISBLANK(LitRev!BK118),".",LitRev!BK118)</f>
        <v>.</v>
      </c>
      <c r="BL118" s="25" t="str">
        <f>IF(ISBLANK(LitRev!BL118),".",LitRev!BL118)</f>
        <v>.</v>
      </c>
      <c r="BM118" s="25" t="str">
        <f>IF(ISBLANK(LitRev!BM118),".",LitRev!BM118)</f>
        <v>.</v>
      </c>
      <c r="BN118" s="25" t="str">
        <f>IF(ISBLANK(LitRev!BN118),".",LitRev!BN118)</f>
        <v>.</v>
      </c>
      <c r="BO118" s="25" t="str">
        <f>IF(ISBLANK(LitRev!BO118),".",LitRev!BO118)</f>
        <v>.</v>
      </c>
      <c r="BP118" s="25" t="str">
        <f>IF(ISBLANK(LitRev!BP118),".",LitRev!BP118)</f>
        <v>.</v>
      </c>
      <c r="BQ118" s="25" t="str">
        <f>IF(ISBLANK(LitRev!BQ118),".",LitRev!BQ118)</f>
        <v>.</v>
      </c>
      <c r="BR118" s="25" t="str">
        <f>IF(ISBLANK(LitRev!BR118),".",LitRev!BR118)</f>
        <v>.</v>
      </c>
      <c r="BS118" s="25" t="str">
        <f>IF(ISBLANK(LitRev!BS118),".",LitRev!BS118)</f>
        <v>.</v>
      </c>
      <c r="BT118" s="25" t="str">
        <f>IF(ISBLANK(LitRev!BT118),".",LitRev!BT118)</f>
        <v>.</v>
      </c>
      <c r="BU118" s="25" t="str">
        <f>IF(ISBLANK(LitRev!BU118),".",LitRev!BU118)</f>
        <v>.</v>
      </c>
      <c r="BV118" s="25" t="str">
        <f>IF(ISBLANK(LitRev!BV118),".",LitRev!BV118)</f>
        <v>.</v>
      </c>
      <c r="BW118" s="25" t="str">
        <f>IF(ISBLANK(LitRev!BW118),".",LitRev!BW118)</f>
        <v>.</v>
      </c>
      <c r="BX118" s="25" t="str">
        <f>IF(ISBLANK(LitRev!BX118),".",LitRev!BX118)</f>
        <v>.</v>
      </c>
      <c r="BY118" s="25" t="str">
        <f>IF(ISBLANK(LitRev!BY118),".",LitRev!BY118)</f>
        <v>.</v>
      </c>
      <c r="BZ118" s="25" t="str">
        <f>IF(ISBLANK(LitRev!BZ118),".",LitRev!BZ118)</f>
        <v>.</v>
      </c>
      <c r="CA118" s="25" t="str">
        <f>IF(ISBLANK(LitRev!CA118),".",LitRev!CA118)</f>
        <v>.</v>
      </c>
      <c r="CB118" s="25" t="str">
        <f>IF(ISBLANK(LitRev!CB118),".",LitRev!CB118)</f>
        <v>.</v>
      </c>
      <c r="CC118" s="25" t="str">
        <f>IF(ISBLANK(LitRev!CC118),".",LitRev!CC118)</f>
        <v>.</v>
      </c>
      <c r="CD118" s="25" t="str">
        <f>IF(ISBLANK(LitRev!CD118),".",LitRev!CD118)</f>
        <v>.</v>
      </c>
      <c r="CE118" s="25" t="str">
        <f>IF(ISBLANK(LitRev!CE118),".",LitRev!CE118)</f>
        <v>.</v>
      </c>
      <c r="CF118" s="25" t="str">
        <f>IF(ISBLANK(LitRev!CF118),".",LitRev!CF118)</f>
        <v>.</v>
      </c>
      <c r="CG118" s="25" t="str">
        <f>IF(ISBLANK(LitRev!CG118),".",LitRev!CG118)</f>
        <v>.</v>
      </c>
      <c r="CH118" s="25" t="str">
        <f>IF(ISBLANK(LitRev!CH118),".",LitRev!CH118)</f>
        <v>.</v>
      </c>
      <c r="CI118" s="25" t="str">
        <f>IF(ISBLANK(LitRev!CI118),".",LitRev!CI118)</f>
        <v>.</v>
      </c>
      <c r="CJ118" s="25" t="str">
        <f>IF(ISBLANK(LitRev!CJ118),".",LitRev!CJ118)</f>
        <v>.</v>
      </c>
      <c r="CK118" s="25" t="str">
        <f>IF(ISBLANK(LitRev!CK118),".",LitRev!CK118)</f>
        <v>.</v>
      </c>
      <c r="CL118" s="25" t="str">
        <f>IF(ISBLANK(LitRev!CL118),".",LitRev!CL118)</f>
        <v>.</v>
      </c>
      <c r="CM118" s="25" t="str">
        <f>IF(ISBLANK(LitRev!CM118),".",LitRev!CM118)</f>
        <v>.</v>
      </c>
      <c r="CN118" s="25" t="str">
        <f>IF(ISBLANK(LitRev!CN118),".",LitRev!CN118)</f>
        <v>.</v>
      </c>
      <c r="CO118" s="25" t="str">
        <f>IF(ISBLANK(LitRev!CO118),".",LitRev!CO118)</f>
        <v>.</v>
      </c>
      <c r="CP118" s="25" t="str">
        <f>IF(ISBLANK(LitRev!CP118),".",LitRev!CP118)</f>
        <v>.</v>
      </c>
      <c r="CQ118" s="25" t="str">
        <f>IF(ISBLANK(LitRev!CQ118),".",LitRev!CQ118)</f>
        <v>.</v>
      </c>
      <c r="CR118" s="25" t="str">
        <f>IF(ISBLANK(LitRev!CR118),".",LitRev!CR118)</f>
        <v>.</v>
      </c>
      <c r="CS118" s="25" t="str">
        <f>IF(ISBLANK(LitRev!CS118),".",LitRev!CS118)</f>
        <v>.</v>
      </c>
      <c r="CT118" s="25" t="str">
        <f>IF(ISBLANK(LitRev!CT118),".",LitRev!CT118)</f>
        <v>.</v>
      </c>
      <c r="CU118" s="25" t="str">
        <f>IF(ISBLANK(LitRev!CU118),".",LitRev!CU118)</f>
        <v>.</v>
      </c>
      <c r="CV118" s="25" t="str">
        <f>IF(ISBLANK(LitRev!CV118),".",LitRev!CV118)</f>
        <v>.</v>
      </c>
      <c r="CW118" s="25" t="str">
        <f>IF(ISBLANK(LitRev!CW118),".",LitRev!CW118)</f>
        <v>.</v>
      </c>
      <c r="CX118" s="25" t="str">
        <f>IF(ISBLANK(LitRev!CX118),".",LitRev!CX118)</f>
        <v>.</v>
      </c>
      <c r="CY118" s="25" t="str">
        <f>IF(ISBLANK(LitRev!CY118),".",LitRev!CY118)</f>
        <v>.</v>
      </c>
      <c r="CZ118" s="25" t="str">
        <f>IF(ISBLANK(LitRev!CZ118),".",LitRev!CZ118)</f>
        <v>.</v>
      </c>
      <c r="DA118" s="25" t="str">
        <f>IF(ISBLANK(LitRev!DA118),".",LitRev!DA118)</f>
        <v>.</v>
      </c>
      <c r="DB118" s="25" t="str">
        <f>IF(ISBLANK(LitRev!DB118),".",LitRev!DB118)</f>
        <v>.</v>
      </c>
      <c r="DC118" s="25" t="str">
        <f>IF(ISBLANK(LitRev!DC118),".",LitRev!DC118)</f>
        <v>.</v>
      </c>
      <c r="DD118" s="25" t="str">
        <f>IF(ISBLANK(LitRev!DD118),".",LitRev!DD118)</f>
        <v>.</v>
      </c>
      <c r="DE118" s="25" t="str">
        <f>IF(ISBLANK(LitRev!DE118),".",LitRev!DE118)</f>
        <v>.</v>
      </c>
      <c r="DF118" s="25" t="str">
        <f>IF(ISBLANK(LitRev!DF118),".",LitRev!DF118)</f>
        <v>.</v>
      </c>
      <c r="DG118" s="25" t="str">
        <f>IF(ISBLANK(LitRev!DG118),".",LitRev!DG118)</f>
        <v>.</v>
      </c>
      <c r="DH118" s="25" t="str">
        <f>IF(ISBLANK(LitRev!DH118),".",LitRev!DH118)</f>
        <v>.</v>
      </c>
      <c r="DI118" s="25" t="str">
        <f>IF(ISBLANK(LitRev!DI118),".",LitRev!DI118)</f>
        <v>.</v>
      </c>
      <c r="DJ118" s="25" t="str">
        <f>IF(ISBLANK(LitRev!DJ118),".",LitRev!DJ118)</f>
        <v>.</v>
      </c>
      <c r="DK118" s="25" t="str">
        <f>IF(ISBLANK(LitRev!DK118),".",LitRev!DK118)</f>
        <v>.</v>
      </c>
      <c r="DL118" s="25" t="str">
        <f>IF(ISBLANK(LitRev!DL118),".",LitRev!DL118)</f>
        <v>.</v>
      </c>
      <c r="DM118" s="25" t="str">
        <f>IF(ISBLANK(LitRev!DM118),".",LitRev!DM118)</f>
        <v>.</v>
      </c>
      <c r="DN118" s="25" t="str">
        <f>IF(ISBLANK(LitRev!DN118),".",LitRev!DN118)</f>
        <v>.</v>
      </c>
      <c r="DO118" s="25" t="str">
        <f>IF(ISBLANK(LitRev!DO118),".",LitRev!DO118)</f>
        <v>.</v>
      </c>
      <c r="DP118" s="25" t="str">
        <f>IF(ISBLANK(LitRev!DP118),".",LitRev!DP118)</f>
        <v>.</v>
      </c>
      <c r="DQ118" s="25" t="str">
        <f>IF(ISBLANK(LitRev!DQ118),".",LitRev!DQ118)</f>
        <v>.</v>
      </c>
      <c r="DR118" s="25" t="str">
        <f>IF(ISBLANK(LitRev!DR118),".",LitRev!DR118)</f>
        <v>.</v>
      </c>
      <c r="DS118" s="25" t="str">
        <f>IF(ISBLANK(LitRev!DS118),".",LitRev!DS118)</f>
        <v>.</v>
      </c>
      <c r="DT118" s="25" t="str">
        <f>IF(ISBLANK(LitRev!DT118),".",LitRev!DT118)</f>
        <v>.</v>
      </c>
      <c r="DU118" s="25" t="str">
        <f>IF(ISBLANK(LitRev!DU118),".",LitRev!DU118)</f>
        <v>.</v>
      </c>
      <c r="DV118" s="25" t="str">
        <f>IF(ISBLANK(LitRev!DV118),".",LitRev!DV118)</f>
        <v>.</v>
      </c>
      <c r="DW118" s="25" t="str">
        <f>IF(ISBLANK(LitRev!DW118),".",LitRev!DW118)</f>
        <v>.</v>
      </c>
      <c r="DX118" s="25" t="str">
        <f>IF(ISBLANK(LitRev!DX118),".",LitRev!DX118)</f>
        <v>.</v>
      </c>
      <c r="DY118" s="25" t="str">
        <f>IF(ISBLANK(LitRev!DY118),".",LitRev!DY118)</f>
        <v>.</v>
      </c>
      <c r="DZ118" s="25" t="str">
        <f>IF(ISBLANK(LitRev!DZ118),".",LitRev!DZ118)</f>
        <v>.</v>
      </c>
      <c r="EA118" s="25" t="str">
        <f>IF(ISBLANK(LitRev!EA118),".",LitRev!EA118)</f>
        <v>.</v>
      </c>
      <c r="EB118" s="25" t="str">
        <f>IF(ISBLANK(LitRev!EB118),".",LitRev!EB118)</f>
        <v>.</v>
      </c>
      <c r="EC118" s="25" t="str">
        <f>IF(ISBLANK(LitRev!EC118),".",LitRev!EC118)</f>
        <v>.</v>
      </c>
      <c r="ED118" s="25" t="str">
        <f>IF(ISBLANK(LitRev!ED118),".",LitRev!ED118)</f>
        <v>.</v>
      </c>
      <c r="EE118" s="25" t="str">
        <f>IF(ISBLANK(LitRev!EE118),".",LitRev!EE118)</f>
        <v>.</v>
      </c>
      <c r="EF118" s="25" t="str">
        <f>IF(ISBLANK(LitRev!EF118),".",LitRev!EF118)</f>
        <v>.</v>
      </c>
      <c r="EG118" s="25" t="str">
        <f>IF(ISBLANK(LitRev!EG118),".",LitRev!EG118)</f>
        <v>.</v>
      </c>
      <c r="EH118" s="25" t="str">
        <f>IF(ISBLANK(LitRev!EH118),".",LitRev!EH118)</f>
        <v>.</v>
      </c>
      <c r="EI118" s="25" t="str">
        <f>IF(ISBLANK(LitRev!EI118),".",LitRev!EI118)</f>
        <v>.</v>
      </c>
      <c r="EJ118" s="25" t="str">
        <f>IF(ISBLANK(LitRev!EJ118),".",LitRev!EJ118)</f>
        <v>.</v>
      </c>
      <c r="EK118" s="25" t="str">
        <f>IF(ISBLANK(LitRev!EK118),".",LitRev!EK118)</f>
        <v>.</v>
      </c>
      <c r="EL118" s="25" t="str">
        <f>IF(ISBLANK(LitRev!EL118),".",LitRev!EL118)</f>
        <v>.</v>
      </c>
      <c r="EM118" s="25" t="str">
        <f>IF(ISBLANK(LitRev!EM118),".",LitRev!EM118)</f>
        <v>.</v>
      </c>
      <c r="EN118" s="25" t="str">
        <f>IF(ISBLANK(LitRev!EN118),".",LitRev!EN118)</f>
        <v>.</v>
      </c>
      <c r="EO118" s="25" t="str">
        <f>IF(ISBLANK(LitRev!EO118),".",LitRev!EO118)</f>
        <v>.</v>
      </c>
      <c r="EP118" s="25" t="str">
        <f>IF(ISBLANK(LitRev!EP118),".",LitRev!EP118)</f>
        <v>.</v>
      </c>
      <c r="EQ118" s="25" t="str">
        <f>IF(ISBLANK(LitRev!EQ118),".",LitRev!EQ118)</f>
        <v>.</v>
      </c>
      <c r="ER118" s="25" t="str">
        <f>IF(ISBLANK(LitRev!ER118),".",LitRev!ER118)</f>
        <v>.</v>
      </c>
      <c r="ES118" s="25" t="str">
        <f>IF(ISBLANK(LitRev!ES118),".",LitRev!ES118)</f>
        <v>.</v>
      </c>
      <c r="ET118" s="25" t="str">
        <f>IF(ISBLANK(LitRev!ET118),".",LitRev!ET118)</f>
        <v>.</v>
      </c>
      <c r="EU118" s="25" t="str">
        <f>IF(ISBLANK(LitRev!EU118),".",LitRev!EU118)</f>
        <v>.</v>
      </c>
      <c r="EV118" s="25" t="str">
        <f>IF(ISBLANK(LitRev!EV118),".",LitRev!EV118)</f>
        <v>.</v>
      </c>
      <c r="EW118" s="25" t="str">
        <f>IF(ISBLANK(LitRev!EW118),".",LitRev!EW118)</f>
        <v>.</v>
      </c>
      <c r="EX118" s="25" t="str">
        <f>IF(ISBLANK(LitRev!EX118),".",LitRev!EX118)</f>
        <v>.</v>
      </c>
      <c r="EY118" s="25" t="str">
        <f>IF(ISBLANK(LitRev!EY118),".",LitRev!EY118)</f>
        <v>.</v>
      </c>
      <c r="EZ118" s="25" t="str">
        <f>IF(ISBLANK(LitRev!EZ118),".",LitRev!EZ118)</f>
        <v>.</v>
      </c>
      <c r="FA118" s="25" t="str">
        <f>IF(ISBLANK(LitRev!FA118),".",LitRev!FA118)</f>
        <v>.</v>
      </c>
      <c r="FB118" s="25" t="str">
        <f>IF(ISBLANK(LitRev!FB118),".",LitRev!FB118)</f>
        <v>.</v>
      </c>
      <c r="FC118" s="25" t="str">
        <f>IF(ISBLANK(LitRev!FC118),".",LitRev!FC118)</f>
        <v>.</v>
      </c>
      <c r="FD118" s="25" t="str">
        <f>IF(ISBLANK(LitRev!FD118),".",LitRev!FD118)</f>
        <v>.</v>
      </c>
      <c r="FE118" s="25" t="str">
        <f>IF(ISBLANK(LitRev!FE118),".",LitRev!FE118)</f>
        <v>.</v>
      </c>
      <c r="FF118" s="25" t="str">
        <f>IF(ISBLANK(LitRev!FF118),".",LitRev!FF118)</f>
        <v>.</v>
      </c>
      <c r="FG118" s="25" t="str">
        <f>IF(ISBLANK(LitRev!FG118),".",LitRev!FG118)</f>
        <v>.</v>
      </c>
      <c r="FH118" s="25" t="str">
        <f>IF(ISBLANK(LitRev!FH118),".",LitRev!FH118)</f>
        <v>.</v>
      </c>
      <c r="FI118" s="25" t="str">
        <f>IF(ISBLANK(LitRev!FI118),".",LitRev!FI118)</f>
        <v>.</v>
      </c>
      <c r="FJ118" s="25" t="str">
        <f>IF(ISBLANK(LitRev!FJ118),".",LitRev!FJ118)</f>
        <v>.</v>
      </c>
      <c r="FK118" s="25" t="str">
        <f>IF(ISBLANK(LitRev!FK118),".",LitRev!FK118)</f>
        <v>.</v>
      </c>
      <c r="FL118" s="25" t="str">
        <f>IF(ISBLANK(LitRev!FL118),".",LitRev!FL118)</f>
        <v>.</v>
      </c>
      <c r="FM118" s="25" t="str">
        <f>IF(ISBLANK(LitRev!FM118),".",LitRev!FM118)</f>
        <v>.</v>
      </c>
      <c r="FN118" s="25" t="str">
        <f>IF(ISBLANK(LitRev!FN118),".",LitRev!FN118)</f>
        <v>.</v>
      </c>
      <c r="FO118" s="25" t="str">
        <f>IF(ISBLANK(LitRev!FO118),".",LitRev!FO118)</f>
        <v>.</v>
      </c>
      <c r="FP118" s="25" t="str">
        <f>IF(ISBLANK(LitRev!FP118),".",LitRev!FP118)</f>
        <v>.</v>
      </c>
      <c r="FQ118" s="25" t="str">
        <f>IF(ISBLANK(LitRev!FQ118),".",LitRev!FQ118)</f>
        <v>.</v>
      </c>
      <c r="FR118" s="25" t="str">
        <f>IF(ISBLANK(LitRev!FR118),".",LitRev!FR118)</f>
        <v>.</v>
      </c>
      <c r="FS118" s="25" t="str">
        <f>IF(ISBLANK(LitRev!FS118),".",LitRev!FS118)</f>
        <v>.</v>
      </c>
      <c r="FT118" s="25" t="str">
        <f>IF(ISBLANK(LitRev!FT118),".",LitRev!FT118)</f>
        <v>.</v>
      </c>
      <c r="FU118" s="25" t="str">
        <f>IF(ISBLANK(LitRev!FU118),".",LitRev!FU118)</f>
        <v>.</v>
      </c>
      <c r="FV118" s="25" t="str">
        <f>IF(ISBLANK(LitRev!FV118),".",LitRev!FV118)</f>
        <v>.</v>
      </c>
      <c r="FW118" s="25" t="str">
        <f>IF(ISBLANK(LitRev!FW118),".",LitRev!FW118)</f>
        <v>.</v>
      </c>
      <c r="FX118" s="25" t="str">
        <f>IF(ISBLANK(LitRev!FX118),".",LitRev!FX118)</f>
        <v>.</v>
      </c>
      <c r="FY118" s="25" t="str">
        <f>IF(ISBLANK(LitRev!FY118),".",LitRev!FY118)</f>
        <v>.</v>
      </c>
      <c r="FZ118" s="25" t="str">
        <f>IF(ISBLANK(LitRev!FZ118),".",LitRev!FZ118)</f>
        <v>.</v>
      </c>
      <c r="GA118" s="25" t="str">
        <f>IF(ISBLANK(LitRev!GA118),".",LitRev!GA118)</f>
        <v>.</v>
      </c>
      <c r="GB118" s="25" t="str">
        <f>IF(ISBLANK(LitRev!GB118),".",LitRev!GB118)</f>
        <v>.</v>
      </c>
      <c r="GC118" s="25" t="str">
        <f>IF(ISBLANK(LitRev!GC118),".",LitRev!GC118)</f>
        <v>.</v>
      </c>
      <c r="GD118" s="25" t="str">
        <f>IF(ISBLANK(LitRev!GD118),".",LitRev!GD118)</f>
        <v>.</v>
      </c>
      <c r="GE118" s="25" t="str">
        <f>IF(ISBLANK(LitRev!GE118),".",LitRev!GE118)</f>
        <v>.</v>
      </c>
      <c r="GF118" s="25" t="str">
        <f>IF(ISBLANK(LitRev!GF118),".",LitRev!GF118)</f>
        <v>.</v>
      </c>
      <c r="GG118" s="25" t="str">
        <f>IF(ISBLANK(LitRev!GG118),".",LitRev!GG118)</f>
        <v>.</v>
      </c>
      <c r="GH118" s="25" t="str">
        <f>IF(ISBLANK(LitRev!GH118),".",LitRev!GH118)</f>
        <v>.</v>
      </c>
      <c r="GI118" s="25" t="str">
        <f>IF(ISBLANK(LitRev!GI118),".",LitRev!GI118)</f>
        <v>.</v>
      </c>
      <c r="GJ118" s="25" t="str">
        <f>IF(ISBLANK(LitRev!GJ118),".",LitRev!GJ118)</f>
        <v>.</v>
      </c>
      <c r="GK118" s="25" t="str">
        <f>IF(ISBLANK(LitRev!GK118),".",LitRev!GK118)</f>
        <v>.</v>
      </c>
      <c r="GL118" s="25" t="str">
        <f>IF(ISBLANK(LitRev!GL118),".",LitRev!GL118)</f>
        <v>.</v>
      </c>
      <c r="GM118" s="25" t="str">
        <f>IF(ISBLANK(LitRev!GM118),".",LitRev!GM118)</f>
        <v>.</v>
      </c>
      <c r="GN118" s="25" t="str">
        <f>IF(ISBLANK(LitRev!GN118),".",LitRev!GN118)</f>
        <v>.</v>
      </c>
      <c r="GO118" s="25" t="str">
        <f>IF(ISBLANK(LitRev!GO118),".",LitRev!GO118)</f>
        <v>.</v>
      </c>
      <c r="GP118" s="25" t="str">
        <f>IF(ISBLANK(LitRev!GP118),".",LitRev!GP118)</f>
        <v>.</v>
      </c>
      <c r="GQ118" s="25" t="str">
        <f>IF(ISBLANK(LitRev!GQ118),".",LitRev!GQ118)</f>
        <v>.</v>
      </c>
      <c r="GR118" s="25" t="str">
        <f>IF(ISBLANK(LitRev!GR118),".",LitRev!GR118)</f>
        <v>.</v>
      </c>
      <c r="GS118" s="25" t="str">
        <f>IF(ISBLANK(LitRev!GS118),".",LitRev!GS118)</f>
        <v>.</v>
      </c>
      <c r="GT118" s="25" t="str">
        <f>IF(ISBLANK(LitRev!GT118),".",LitRev!GT118)</f>
        <v>.</v>
      </c>
      <c r="GU118" s="25" t="str">
        <f>IF(ISBLANK(LitRev!GU118),".",LitRev!GU118)</f>
        <v>.</v>
      </c>
      <c r="GV118" s="25" t="str">
        <f>IF(ISBLANK(LitRev!GV118),".",LitRev!GV118)</f>
        <v>.</v>
      </c>
      <c r="GW118" s="25" t="str">
        <f>IF(ISBLANK(LitRev!GW118),".",LitRev!GW118)</f>
        <v>.</v>
      </c>
      <c r="GX118" s="25" t="str">
        <f>IF(ISBLANK(LitRev!GX118),".",LitRev!GX118)</f>
        <v>.</v>
      </c>
      <c r="GY118" s="25" t="str">
        <f>IF(ISBLANK(LitRev!GY118),".",LitRev!GY118)</f>
        <v>.</v>
      </c>
      <c r="GZ118" s="25" t="str">
        <f>IF(ISBLANK(LitRev!GZ118),".",LitRev!GZ118)</f>
        <v>.</v>
      </c>
      <c r="HA118" s="25" t="str">
        <f>IF(ISBLANK(LitRev!HA118),".",LitRev!HA118)</f>
        <v>.</v>
      </c>
      <c r="HB118" s="25" t="str">
        <f>IF(ISBLANK(LitRev!HB118),".",LitRev!HB118)</f>
        <v>.</v>
      </c>
      <c r="HC118" s="25" t="str">
        <f>IF(ISBLANK(LitRev!HC118),".",LitRev!HC118)</f>
        <v>.</v>
      </c>
      <c r="HD118" s="25" t="str">
        <f>IF(ISBLANK(LitRev!HD118),".",LitRev!HD118)</f>
        <v>.</v>
      </c>
      <c r="HE118" s="25" t="str">
        <f>IF(ISBLANK(LitRev!HE118),".",LitRev!HE118)</f>
        <v>.</v>
      </c>
      <c r="HF118" s="25" t="str">
        <f>IF(ISBLANK(LitRev!HF118),".",LitRev!HF118)</f>
        <v>.</v>
      </c>
      <c r="HG118" s="25" t="str">
        <f>IF(ISBLANK(LitRev!HG118),".",LitRev!HG118)</f>
        <v>.</v>
      </c>
      <c r="HH118" s="25">
        <f>IF(ISBLANK(LitRev!HH118),".",LitRev!HH118)</f>
        <v>12.6</v>
      </c>
      <c r="HI118" s="25" t="str">
        <f>IF(ISBLANK(LitRev!HI118),".",LitRev!HI118)</f>
        <v>.</v>
      </c>
      <c r="HJ118" s="25" t="str">
        <f>IF(ISBLANK(LitRev!HJ118),".",LitRev!HJ118)</f>
        <v>.</v>
      </c>
      <c r="HK118" s="25" t="str">
        <f>IF(ISBLANK(LitRev!HK118),".",LitRev!HK118)</f>
        <v>.</v>
      </c>
      <c r="HL118" s="25" t="str">
        <f>IF(ISBLANK(LitRev!HL118),".",LitRev!HL118)</f>
        <v>.</v>
      </c>
      <c r="HM118" s="25" t="str">
        <f>IF(ISBLANK(LitRev!HM118),".",LitRev!HM118)</f>
        <v>.</v>
      </c>
      <c r="HN118" s="25" t="str">
        <f>IF(ISBLANK(LitRev!HN118),".",LitRev!HN118)</f>
        <v>.</v>
      </c>
      <c r="HO118" s="25" t="str">
        <f>IF(ISBLANK(LitRev!HO118),".",LitRev!HO118)</f>
        <v>.</v>
      </c>
      <c r="HP118" s="25" t="str">
        <f>IF(ISBLANK(LitRev!HP118),".",LitRev!HP118)</f>
        <v>.</v>
      </c>
      <c r="HQ118" s="25" t="str">
        <f>IF(ISBLANK(LitRev!HQ118),".",LitRev!HQ118)</f>
        <v>.</v>
      </c>
      <c r="HR118" s="25" t="str">
        <f>IF(ISBLANK(LitRev!HR118),".",LitRev!HR118)</f>
        <v>.</v>
      </c>
      <c r="HS118" s="25" t="str">
        <f>IF(ISBLANK(LitRev!HS118),".",LitRev!HS118)</f>
        <v>.</v>
      </c>
      <c r="HT118" s="25" t="str">
        <f>IF(ISBLANK(LitRev!HT118),".",LitRev!HT118)</f>
        <v>.</v>
      </c>
      <c r="HU118" s="25" t="str">
        <f>IF(ISBLANK(LitRev!HU118),".",LitRev!HU118)</f>
        <v>.</v>
      </c>
      <c r="HV118" s="25" t="str">
        <f>IF(ISBLANK(LitRev!HV118),".",LitRev!HV118)</f>
        <v>.</v>
      </c>
      <c r="HW118" s="25" t="str">
        <f>IF(ISBLANK(LitRev!HW118),".",LitRev!HW118)</f>
        <v>.</v>
      </c>
      <c r="HX118" s="25" t="str">
        <f>IF(ISBLANK(LitRev!HX118),".",LitRev!HX118)</f>
        <v>.</v>
      </c>
      <c r="HY118" s="25" t="str">
        <f>IF(ISBLANK(LitRev!HY118),".",LitRev!HY118)</f>
        <v>.</v>
      </c>
      <c r="HZ118" s="25" t="str">
        <f>IF(ISBLANK(LitRev!HZ118),".",LitRev!HZ118)</f>
        <v>.</v>
      </c>
      <c r="IA118" s="25" t="str">
        <f>IF(ISBLANK(LitRev!IA118),".",LitRev!IA118)</f>
        <v>.</v>
      </c>
      <c r="IB118" s="25" t="str">
        <f>IF(ISBLANK(LitRev!IB118),".",LitRev!IB118)</f>
        <v>.</v>
      </c>
      <c r="IC118" s="25" t="str">
        <f>IF(ISBLANK(LitRev!IC118),".",LitRev!IC118)</f>
        <v>.</v>
      </c>
      <c r="ID118" s="25" t="str">
        <f>IF(ISBLANK(LitRev!ID118),".",LitRev!ID118)</f>
        <v>.</v>
      </c>
      <c r="IE118" s="25" t="str">
        <f>IF(ISBLANK(LitRev!IE118),".",LitRev!IE118)</f>
        <v>.</v>
      </c>
      <c r="IF118" s="25" t="str">
        <f>IF(ISBLANK(LitRev!IF118),".",LitRev!IF118)</f>
        <v>.</v>
      </c>
      <c r="IG118" s="25" t="str">
        <f>IF(ISBLANK(LitRev!IG118),".",LitRev!IG118)</f>
        <v>.</v>
      </c>
      <c r="IH118" s="25" t="str">
        <f>IF(ISBLANK(LitRev!IH118),".",LitRev!IH118)</f>
        <v>.</v>
      </c>
      <c r="II118" s="25" t="str">
        <f>IF(ISBLANK(LitRev!II118),".",LitRev!II118)</f>
        <v>.</v>
      </c>
      <c r="IJ118" s="25" t="str">
        <f>IF(ISBLANK(LitRev!IJ118),".",LitRev!IJ118)</f>
        <v>.</v>
      </c>
      <c r="IK118" s="25" t="str">
        <f>IF(ISBLANK(LitRev!IK118),".",LitRev!IK118)</f>
        <v>.</v>
      </c>
      <c r="IL118" s="25" t="str">
        <f>IF(ISBLANK(LitRev!IL118),".",LitRev!IL118)</f>
        <v>.</v>
      </c>
      <c r="IM118" s="25" t="str">
        <f>IF(ISBLANK(LitRev!IM118),".",LitRev!IM118)</f>
        <v>.</v>
      </c>
      <c r="IN118" s="25" t="str">
        <f>IF(ISBLANK(LitRev!IN118),".",LitRev!IN118)</f>
        <v>.</v>
      </c>
      <c r="IO118" s="25" t="str">
        <f>IF(ISBLANK(LitRev!IO118),".",LitRev!IO118)</f>
        <v>.</v>
      </c>
      <c r="IP118" s="25" t="str">
        <f>IF(ISBLANK(LitRev!IP118),".",LitRev!IP118)</f>
        <v>.</v>
      </c>
      <c r="IQ118" s="25" t="str">
        <f>IF(ISBLANK(LitRev!IQ118),".",LitRev!IQ118)</f>
        <v>.</v>
      </c>
      <c r="IR118" s="25" t="str">
        <f>IF(ISBLANK(LitRev!IR118),".",LitRev!IR118)</f>
        <v>.</v>
      </c>
      <c r="IS118" s="25" t="str">
        <f>IF(ISBLANK(LitRev!IS118),".",LitRev!IS118)</f>
        <v>.</v>
      </c>
      <c r="IT118" s="25" t="str">
        <f>IF(ISBLANK(LitRev!IT118),".",LitRev!IT118)</f>
        <v>.</v>
      </c>
      <c r="IU118" s="25" t="str">
        <f>IF(ISBLANK(LitRev!IU118),".",LitRev!IU118)</f>
        <v>.</v>
      </c>
      <c r="IV118" s="25" t="str">
        <f>IF(ISBLANK(LitRev!IV118),".",LitRev!IV118)</f>
        <v>.</v>
      </c>
      <c r="IW118" s="25" t="str">
        <f>IF(ISBLANK(LitRev!IW118),".",LitRev!IW118)</f>
        <v>.</v>
      </c>
      <c r="IX118" s="25" t="str">
        <f>IF(ISBLANK(LitRev!IX118),".",LitRev!IX118)</f>
        <v>.</v>
      </c>
      <c r="IY118" s="25" t="str">
        <f>IF(ISBLANK(LitRev!IY118),".",LitRev!IY118)</f>
        <v>.</v>
      </c>
      <c r="IZ118" s="25" t="str">
        <f>IF(ISBLANK(LitRev!IZ118),".",LitRev!IZ118)</f>
        <v>.</v>
      </c>
      <c r="JA118" s="25" t="str">
        <f>IF(ISBLANK(LitRev!JA118),".",LitRev!JA118)</f>
        <v>.</v>
      </c>
      <c r="JB118" s="25" t="str">
        <f>IF(ISBLANK(LitRev!JB118),".",LitRev!JB118)</f>
        <v>.</v>
      </c>
      <c r="JC118" s="25" t="str">
        <f>IF(ISBLANK(LitRev!JC118),".",LitRev!JC118)</f>
        <v>.</v>
      </c>
      <c r="JD118" s="25" t="str">
        <f>IF(ISBLANK(LitRev!JD118),".",LitRev!JD118)</f>
        <v>.</v>
      </c>
      <c r="JE118" s="25" t="str">
        <f>IF(ISBLANK(LitRev!JE118),".",LitRev!JE118)</f>
        <v>.</v>
      </c>
      <c r="JF118" s="25" t="str">
        <f>IF(ISBLANK(LitRev!JF118),".",LitRev!JF118)</f>
        <v>.</v>
      </c>
      <c r="JG118" s="25" t="str">
        <f>IF(ISBLANK(LitRev!JG118),".",LitRev!JG118)</f>
        <v>.</v>
      </c>
      <c r="JH118" s="25" t="str">
        <f>IF(ISBLANK(LitRev!JH118),".",LitRev!JH118)</f>
        <v>.</v>
      </c>
      <c r="JI118" s="25" t="str">
        <f>IF(ISBLANK(LitRev!JI118),".",LitRev!JI118)</f>
        <v>.</v>
      </c>
      <c r="JJ118" s="25" t="str">
        <f>IF(ISBLANK(LitRev!JJ118),".",LitRev!JJ118)</f>
        <v>.</v>
      </c>
      <c r="JK118" s="25" t="str">
        <f>IF(ISBLANK(LitRev!JK118),".",LitRev!JK118)</f>
        <v>.</v>
      </c>
      <c r="JL118" s="25" t="str">
        <f>IF(ISBLANK(LitRev!JL118),".",LitRev!JL118)</f>
        <v>.</v>
      </c>
      <c r="JM118" s="25" t="str">
        <f>IF(ISBLANK(LitRev!JM118),".",LitRev!JM118)</f>
        <v>.</v>
      </c>
      <c r="JN118" s="25" t="str">
        <f>IF(ISBLANK(LitRev!JN118),".",LitRev!JN118)</f>
        <v>.</v>
      </c>
      <c r="JO118" s="25" t="str">
        <f>IF(ISBLANK(LitRev!JO118),".",LitRev!JO118)</f>
        <v>.</v>
      </c>
      <c r="JP118" s="25" t="str">
        <f>IF(ISBLANK(LitRev!JP118),".",LitRev!JP118)</f>
        <v>.</v>
      </c>
      <c r="JQ118" s="25" t="str">
        <f>IF(ISBLANK(LitRev!JQ118),".",LitRev!JQ118)</f>
        <v>.</v>
      </c>
      <c r="JR118" s="25" t="str">
        <f>IF(ISBLANK(LitRev!JR118),".",LitRev!JR118)</f>
        <v>.</v>
      </c>
      <c r="JS118" s="25" t="str">
        <f>IF(ISBLANK(LitRev!JS118),".",LitRev!JS118)</f>
        <v>.</v>
      </c>
      <c r="JT118" s="25" t="str">
        <f>IF(ISBLANK(LitRev!JT118),".",LitRev!JT118)</f>
        <v>.</v>
      </c>
      <c r="JU118" s="25" t="str">
        <f>IF(ISBLANK(LitRev!JU118),".",LitRev!JU118)</f>
        <v>.</v>
      </c>
      <c r="JV118" s="25" t="str">
        <f>IF(ISBLANK(LitRev!JV118),".",LitRev!JV118)</f>
        <v>.</v>
      </c>
      <c r="JW118" s="25" t="str">
        <f>IF(ISBLANK(LitRev!JW118),".",LitRev!JW118)</f>
        <v>.</v>
      </c>
      <c r="JX118" s="25" t="str">
        <f>IF(ISBLANK(LitRev!JX118),".",LitRev!JX118)</f>
        <v>.</v>
      </c>
      <c r="JY118" s="25" t="str">
        <f>IF(ISBLANK(LitRev!JY118),".",LitRev!JY118)</f>
        <v>.</v>
      </c>
      <c r="JZ118" s="25" t="str">
        <f>IF(ISBLANK(LitRev!JZ118),".",LitRev!JZ118)</f>
        <v>.</v>
      </c>
      <c r="KA118" s="25" t="str">
        <f>IF(ISBLANK(LitRev!KA118),".",LitRev!KA118)</f>
        <v>.</v>
      </c>
      <c r="KB118" s="25" t="str">
        <f>IF(ISBLANK(LitRev!KB118),".",LitRev!KB118)</f>
        <v>.</v>
      </c>
      <c r="KC118" s="25" t="str">
        <f>IF(ISBLANK(LitRev!KC118),".",LitRev!KC118)</f>
        <v>.</v>
      </c>
      <c r="KD118" s="25" t="str">
        <f>IF(ISBLANK(LitRev!KD118),".",LitRev!KD118)</f>
        <v>.</v>
      </c>
      <c r="KE118" s="25" t="str">
        <f>IF(ISBLANK(LitRev!KE118),".",LitRev!KE118)</f>
        <v>.</v>
      </c>
      <c r="KF118" s="25" t="str">
        <f>IF(ISBLANK(LitRev!KF118),".",LitRev!KF118)</f>
        <v>.</v>
      </c>
      <c r="KG118" s="25" t="str">
        <f>IF(ISBLANK(LitRev!KG118),".",LitRev!KG118)</f>
        <v>.</v>
      </c>
      <c r="KH118" s="25" t="str">
        <f>IF(ISBLANK(LitRev!KH118),".",LitRev!KH118)</f>
        <v>.</v>
      </c>
      <c r="KI118" s="25" t="str">
        <f>IF(ISBLANK(LitRev!KI118),".",LitRev!KI118)</f>
        <v>.</v>
      </c>
      <c r="KJ118" s="25" t="str">
        <f>IF(ISBLANK(LitRev!KJ118),".",LitRev!KJ118)</f>
        <v>.</v>
      </c>
      <c r="KK118" s="25" t="str">
        <f>IF(ISBLANK(LitRev!KK118),".",LitRev!KK118)</f>
        <v>.</v>
      </c>
      <c r="KL118" s="25" t="str">
        <f>IF(ISBLANK(LitRev!KL118),".",LitRev!KL118)</f>
        <v>.</v>
      </c>
      <c r="KM118" s="25" t="str">
        <f>IF(ISBLANK(LitRev!KM118),".",LitRev!KM118)</f>
        <v>.</v>
      </c>
      <c r="KN118" s="25" t="str">
        <f>IF(ISBLANK(LitRev!KN118),".",LitRev!KN118)</f>
        <v>.</v>
      </c>
      <c r="KO118" s="25" t="str">
        <f>IF(ISBLANK(LitRev!KO118),".",LitRev!KO118)</f>
        <v>.</v>
      </c>
      <c r="KP118" s="25" t="str">
        <f>IF(ISBLANK(LitRev!KP118),".",LitRev!KP118)</f>
        <v>.</v>
      </c>
      <c r="KQ118" s="25" t="str">
        <f>IF(ISBLANK(LitRev!KQ118),".",LitRev!KQ118)</f>
        <v>.</v>
      </c>
      <c r="KR118" s="25" t="str">
        <f>IF(ISBLANK(LitRev!KR118),".",LitRev!KR118)</f>
        <v>.</v>
      </c>
      <c r="KS118" s="25" t="str">
        <f>IF(ISBLANK(LitRev!KS118),".",LitRev!KS118)</f>
        <v>.</v>
      </c>
      <c r="KT118" s="25" t="str">
        <f>IF(ISBLANK(LitRev!KT118),".",LitRev!KT118)</f>
        <v>.</v>
      </c>
      <c r="KU118" s="25" t="str">
        <f>IF(ISBLANK(LitRev!KU118),".",LitRev!KU118)</f>
        <v>.</v>
      </c>
      <c r="KV118" s="25" t="str">
        <f>IF(ISBLANK(LitRev!KV118),".",LitRev!KV118)</f>
        <v>.</v>
      </c>
      <c r="KW118" s="25" t="str">
        <f>IF(ISBLANK(LitRev!KW118),".",LitRev!KW118)</f>
        <v>.</v>
      </c>
      <c r="KX118" s="25" t="str">
        <f>IF(ISBLANK(LitRev!KX118),".",LitRev!KX118)</f>
        <v>.</v>
      </c>
      <c r="KY118" s="25" t="str">
        <f>IF(ISBLANK(LitRev!KY118),".",LitRev!KY118)</f>
        <v>.</v>
      </c>
      <c r="KZ118" s="25" t="str">
        <f>IF(ISBLANK(LitRev!KZ118),".",LitRev!KZ118)</f>
        <v>.</v>
      </c>
      <c r="LA118" s="25" t="str">
        <f>IF(ISBLANK(LitRev!LA118),".",LitRev!LA118)</f>
        <v>.</v>
      </c>
      <c r="LB118" s="25" t="str">
        <f>IF(ISBLANK(LitRev!LB118),".",LitRev!LB118)</f>
        <v>.</v>
      </c>
      <c r="LC118" s="25" t="str">
        <f>IF(ISBLANK(LitRev!LC118),".",LitRev!LC118)</f>
        <v>.</v>
      </c>
      <c r="LD118" s="25" t="str">
        <f>IF(ISBLANK(LitRev!LD118),".",LitRev!LD118)</f>
        <v>.</v>
      </c>
      <c r="LE118" s="25" t="str">
        <f>IF(ISBLANK(LitRev!LE118),".",LitRev!LE118)</f>
        <v>.</v>
      </c>
      <c r="LF118" s="25" t="str">
        <f>IF(ISBLANK(LitRev!LF118),".",LitRev!LF118)</f>
        <v>.</v>
      </c>
      <c r="LG118" s="25" t="str">
        <f>IF(ISBLANK(LitRev!LG118),".",LitRev!LG118)</f>
        <v>.</v>
      </c>
      <c r="LH118" s="25" t="str">
        <f>IF(ISBLANK(LitRev!LH118),".",LitRev!LH118)</f>
        <v>.</v>
      </c>
      <c r="LI118" s="25" t="str">
        <f>IF(ISBLANK(LitRev!LI118),".",LitRev!LI118)</f>
        <v>.</v>
      </c>
      <c r="LJ118" s="25" t="str">
        <f>IF(ISBLANK(LitRev!LJ118),".",LitRev!LJ118)</f>
        <v>.</v>
      </c>
      <c r="LK118" s="25" t="str">
        <f>IF(ISBLANK(LitRev!LK118),".",LitRev!LK118)</f>
        <v>.</v>
      </c>
      <c r="LL118" s="25" t="str">
        <f>IF(ISBLANK(LitRev!LL118),".",LitRev!LL118)</f>
        <v>.</v>
      </c>
      <c r="LM118" s="25" t="str">
        <f>IF(ISBLANK(LitRev!LM118),".",LitRev!LM118)</f>
        <v>.</v>
      </c>
      <c r="LN118" s="25" t="str">
        <f>IF(ISBLANK(LitRev!LN118),".",LitRev!LN118)</f>
        <v>.</v>
      </c>
      <c r="LO118" s="25" t="str">
        <f>IF(ISBLANK(LitRev!LO118),".",LitRev!LO118)</f>
        <v>.</v>
      </c>
      <c r="LP118" s="25" t="str">
        <f>IF(ISBLANK(LitRev!LP118),".",LitRev!LP118)</f>
        <v>.</v>
      </c>
      <c r="LQ118" s="25" t="str">
        <f>IF(ISBLANK(LitRev!LQ118),".",LitRev!LQ118)</f>
        <v>.</v>
      </c>
      <c r="LR118" s="25" t="str">
        <f>IF(ISBLANK(LitRev!LR118),".",LitRev!LR118)</f>
        <v>.</v>
      </c>
      <c r="LS118" s="25" t="str">
        <f>IF(ISBLANK(LitRev!LS118),".",LitRev!LS118)</f>
        <v>.</v>
      </c>
      <c r="LT118" s="25" t="str">
        <f>IF(ISBLANK(LitRev!LT118),".",LitRev!LT118)</f>
        <v>.</v>
      </c>
      <c r="LU118" s="25" t="str">
        <f>IF(ISBLANK(LitRev!LU118),".",LitRev!LU118)</f>
        <v>.</v>
      </c>
      <c r="LV118" s="25" t="str">
        <f>IF(ISBLANK(LitRev!LV118),".",LitRev!LV118)</f>
        <v>.</v>
      </c>
      <c r="LW118" s="25" t="str">
        <f>IF(ISBLANK(LitRev!LW118),".",LitRev!LW118)</f>
        <v>.</v>
      </c>
      <c r="LX118" s="25" t="str">
        <f>IF(ISBLANK(LitRev!LX118),".",LitRev!LX118)</f>
        <v>.</v>
      </c>
      <c r="LY118" s="25" t="str">
        <f>IF(ISBLANK(LitRev!LY118),".",LitRev!LY118)</f>
        <v>.</v>
      </c>
      <c r="LZ118" s="25" t="str">
        <f>IF(ISBLANK(LitRev!LZ118),".",LitRev!LZ118)</f>
        <v>.</v>
      </c>
      <c r="MA118" s="25" t="str">
        <f>IF(ISBLANK(LitRev!MA118),".",LitRev!MA118)</f>
        <v>.</v>
      </c>
      <c r="MB118" s="25" t="str">
        <f>IF(ISBLANK(LitRev!MB118),".",LitRev!MB118)</f>
        <v>.</v>
      </c>
      <c r="MC118" s="25" t="str">
        <f>IF(ISBLANK(LitRev!MC118),".",LitRev!MC118)</f>
        <v>.</v>
      </c>
      <c r="MD118" s="25" t="str">
        <f>IF(ISBLANK(LitRev!MD118),".",LitRev!MD118)</f>
        <v>.</v>
      </c>
      <c r="ME118" s="25" t="str">
        <f>IF(ISBLANK(LitRev!ME118),".",LitRev!ME118)</f>
        <v>.</v>
      </c>
      <c r="MF118" s="25" t="str">
        <f>IF(ISBLANK(LitRev!MF118),".",LitRev!MF118)</f>
        <v>.</v>
      </c>
      <c r="MG118" s="25" t="str">
        <f>IF(ISBLANK(LitRev!MG118),".",LitRev!MG118)</f>
        <v>.</v>
      </c>
      <c r="MH118" s="25" t="str">
        <f>IF(ISBLANK(LitRev!MH118),".",LitRev!MH118)</f>
        <v>.</v>
      </c>
      <c r="MI118" s="25" t="str">
        <f>IF(ISBLANK(LitRev!MI118),".",LitRev!MI118)</f>
        <v>.</v>
      </c>
      <c r="MJ118" s="25" t="str">
        <f>IF(ISBLANK(LitRev!MJ118),".",LitRev!MJ118)</f>
        <v>.</v>
      </c>
      <c r="MK118" s="25" t="str">
        <f>IF(ISBLANK(LitRev!MK118),".",LitRev!MK118)</f>
        <v>.</v>
      </c>
      <c r="ML118" s="25" t="str">
        <f>IF(ISBLANK(LitRev!ML118),".",LitRev!ML118)</f>
        <v>.</v>
      </c>
      <c r="MM118" s="25" t="str">
        <f>IF(ISBLANK(LitRev!MM118),".",LitRev!MM118)</f>
        <v>.</v>
      </c>
      <c r="MN118" s="25" t="str">
        <f>IF(ISBLANK(LitRev!MN118),".",LitRev!MN118)</f>
        <v>.</v>
      </c>
      <c r="MO118" s="25" t="str">
        <f>IF(ISBLANK(LitRev!MO118),".",LitRev!MO118)</f>
        <v>.</v>
      </c>
      <c r="MP118" s="25" t="str">
        <f>IF(ISBLANK(LitRev!MP118),".",LitRev!MP118)</f>
        <v>.</v>
      </c>
      <c r="MQ118" s="25" t="str">
        <f>IF(ISBLANK(LitRev!MQ118),".",LitRev!MQ118)</f>
        <v>.</v>
      </c>
      <c r="MR118" s="25" t="str">
        <f>IF(ISBLANK(LitRev!MR118),".",LitRev!MR118)</f>
        <v>.</v>
      </c>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5"/>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5"/>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5"/>
      <c r="RK118" s="25"/>
      <c r="RL118" s="25"/>
      <c r="RM118" s="25"/>
      <c r="RN118" s="25"/>
      <c r="RO118" s="25"/>
    </row>
    <row r="119" spans="1:483" x14ac:dyDescent="0.25">
      <c r="A119" s="47" t="s">
        <v>1114</v>
      </c>
      <c r="B119" t="s">
        <v>1956</v>
      </c>
      <c r="C119" s="25" t="str">
        <f>IF(ISBLANK(LitRev!C119),".",LitRev!C119)</f>
        <v>.</v>
      </c>
      <c r="D119" s="25" t="str">
        <f>IF(ISBLANK(LitRev!D119),".",LitRev!D119)</f>
        <v>.</v>
      </c>
      <c r="E119" s="25" t="str">
        <f>IF(ISBLANK(LitRev!E119),".",LitRev!E119)</f>
        <v>.</v>
      </c>
      <c r="F119" s="25" t="str">
        <f>IF(ISBLANK(LitRev!F119),".",LitRev!F119)</f>
        <v>.</v>
      </c>
      <c r="G119" s="25" t="str">
        <f>IF(ISBLANK(LitRev!G119),".",LitRev!G119)</f>
        <v>.</v>
      </c>
      <c r="H119" s="25" t="str">
        <f>IF(ISBLANK(LitRev!H119),".",LitRev!H119)</f>
        <v>.</v>
      </c>
      <c r="I119" s="25" t="str">
        <f>IF(ISBLANK(LitRev!I119),".",LitRev!I119)</f>
        <v>.</v>
      </c>
      <c r="J119" s="25" t="str">
        <f>IF(ISBLANK(LitRev!J119),".",LitRev!J119)</f>
        <v>.</v>
      </c>
      <c r="K119" s="25" t="str">
        <f>IF(ISBLANK(LitRev!K119),".",LitRev!K119)</f>
        <v>.</v>
      </c>
      <c r="L119" s="25" t="str">
        <f>IF(ISBLANK(LitRev!L119),".",LitRev!L119)</f>
        <v>.</v>
      </c>
      <c r="M119" s="25" t="str">
        <f>IF(ISBLANK(LitRev!M119),".",LitRev!M119)</f>
        <v>.</v>
      </c>
      <c r="N119" s="25" t="str">
        <f>IF(ISBLANK(LitRev!N119),".",LitRev!N119)</f>
        <v>.</v>
      </c>
      <c r="O119" s="25" t="str">
        <f>IF(ISBLANK(LitRev!O119),".",LitRev!O119)</f>
        <v>.</v>
      </c>
      <c r="P119" s="25" t="str">
        <f>IF(ISBLANK(LitRev!P119),".",LitRev!P119)</f>
        <v>.</v>
      </c>
      <c r="Q119" s="25" t="str">
        <f>IF(ISBLANK(LitRev!Q119),".",LitRev!Q119)</f>
        <v>.</v>
      </c>
      <c r="R119" s="25" t="str">
        <f>IF(ISBLANK(LitRev!R119),".",LitRev!R119)</f>
        <v>.</v>
      </c>
      <c r="S119" s="25" t="str">
        <f>IF(ISBLANK(LitRev!S119),".",LitRev!S119)</f>
        <v>.</v>
      </c>
      <c r="T119" s="25" t="str">
        <f>IF(ISBLANK(LitRev!T119),".",LitRev!T119)</f>
        <v>.</v>
      </c>
      <c r="U119" s="25" t="str">
        <f>IF(ISBLANK(LitRev!U119),".",LitRev!U119)</f>
        <v>.</v>
      </c>
      <c r="V119" s="25" t="str">
        <f>IF(ISBLANK(LitRev!V119),".",LitRev!V119)</f>
        <v>.</v>
      </c>
      <c r="W119" s="25" t="str">
        <f>IF(ISBLANK(LitRev!W119),".",LitRev!W119)</f>
        <v>.</v>
      </c>
      <c r="X119" s="25" t="str">
        <f>IF(ISBLANK(LitRev!X119),".",LitRev!X119)</f>
        <v>.</v>
      </c>
      <c r="Y119" s="25" t="str">
        <f>IF(ISBLANK(LitRev!Y119),".",LitRev!Y119)</f>
        <v>.</v>
      </c>
      <c r="Z119" s="25" t="str">
        <f>IF(ISBLANK(LitRev!Z119),".",LitRev!Z119)</f>
        <v>.</v>
      </c>
      <c r="AA119" s="25" t="str">
        <f>IF(ISBLANK(LitRev!AA119),".",LitRev!AA119)</f>
        <v>.</v>
      </c>
      <c r="AB119" s="25" t="str">
        <f>IF(ISBLANK(LitRev!AB119),".",LitRev!AB119)</f>
        <v>.</v>
      </c>
      <c r="AC119" s="25" t="str">
        <f>IF(ISBLANK(LitRev!AC119),".",LitRev!AC119)</f>
        <v>.</v>
      </c>
      <c r="AD119" s="25" t="str">
        <f>IF(ISBLANK(LitRev!AD119),".",LitRev!AD119)</f>
        <v>.</v>
      </c>
      <c r="AE119" s="25" t="str">
        <f>IF(ISBLANK(LitRev!AE119),".",LitRev!AE119)</f>
        <v>.</v>
      </c>
      <c r="AF119" s="25" t="str">
        <f>IF(ISBLANK(LitRev!AF119),".",LitRev!AF119)</f>
        <v>.</v>
      </c>
      <c r="AG119" s="25" t="str">
        <f>IF(ISBLANK(LitRev!AG119),".",LitRev!AG119)</f>
        <v>.</v>
      </c>
      <c r="AH119" s="25" t="str">
        <f>IF(ISBLANK(LitRev!AH119),".",LitRev!AH119)</f>
        <v>.</v>
      </c>
      <c r="AI119" s="25" t="str">
        <f>IF(ISBLANK(LitRev!AI119),".",LitRev!AI119)</f>
        <v>.</v>
      </c>
      <c r="AJ119" s="25" t="str">
        <f>IF(ISBLANK(LitRev!AJ119),".",LitRev!AJ119)</f>
        <v>.</v>
      </c>
      <c r="AK119" s="25" t="str">
        <f>IF(ISBLANK(LitRev!AK119),".",LitRev!AK119)</f>
        <v>.</v>
      </c>
      <c r="AL119" s="25" t="str">
        <f>IF(ISBLANK(LitRev!AL119),".",LitRev!AL119)</f>
        <v>.</v>
      </c>
      <c r="AM119" s="25" t="str">
        <f>IF(ISBLANK(LitRev!AM119),".",LitRev!AM119)</f>
        <v>.</v>
      </c>
      <c r="AN119" s="25" t="str">
        <f>IF(ISBLANK(LitRev!AN119),".",LitRev!AN119)</f>
        <v>.</v>
      </c>
      <c r="AO119" s="25" t="str">
        <f>IF(ISBLANK(LitRev!AO119),".",LitRev!AO119)</f>
        <v>.</v>
      </c>
      <c r="AP119" s="25" t="str">
        <f>IF(ISBLANK(LitRev!AP119),".",LitRev!AP119)</f>
        <v>.</v>
      </c>
      <c r="AQ119" s="25" t="str">
        <f>IF(ISBLANK(LitRev!AQ119),".",LitRev!AQ119)</f>
        <v>.</v>
      </c>
      <c r="AR119" s="25" t="str">
        <f>IF(ISBLANK(LitRev!AR119),".",LitRev!AR119)</f>
        <v>.</v>
      </c>
      <c r="AS119" s="25" t="str">
        <f>IF(ISBLANK(LitRev!AS119),".",LitRev!AS119)</f>
        <v>.</v>
      </c>
      <c r="AT119" s="25" t="str">
        <f>IF(ISBLANK(LitRev!AT119),".",LitRev!AT119)</f>
        <v>.</v>
      </c>
      <c r="AU119" s="25" t="str">
        <f>IF(ISBLANK(LitRev!AU119),".",LitRev!AU119)</f>
        <v>.</v>
      </c>
      <c r="AV119" s="25" t="str">
        <f>IF(ISBLANK(LitRev!AV119),".",LitRev!AV119)</f>
        <v>.</v>
      </c>
      <c r="AW119" s="25" t="str">
        <f>IF(ISBLANK(LitRev!AW119),".",LitRev!AW119)</f>
        <v>.</v>
      </c>
      <c r="AX119" s="25" t="str">
        <f>IF(ISBLANK(LitRev!AX119),".",LitRev!AX119)</f>
        <v>.</v>
      </c>
      <c r="AY119" s="25" t="str">
        <f>IF(ISBLANK(LitRev!AY119),".",LitRev!AY119)</f>
        <v>.</v>
      </c>
      <c r="AZ119" s="25" t="str">
        <f>IF(ISBLANK(LitRev!AZ119),".",LitRev!AZ119)</f>
        <v>.</v>
      </c>
      <c r="BA119" s="25" t="str">
        <f>IF(ISBLANK(LitRev!BA119),".",LitRev!BA119)</f>
        <v>.</v>
      </c>
      <c r="BB119" s="25" t="str">
        <f>IF(ISBLANK(LitRev!BB119),".",LitRev!BB119)</f>
        <v>.</v>
      </c>
      <c r="BC119" s="25" t="str">
        <f>IF(ISBLANK(LitRev!BC119),".",LitRev!BC119)</f>
        <v>.</v>
      </c>
      <c r="BD119" s="25" t="str">
        <f>IF(ISBLANK(LitRev!BD119),".",LitRev!BD119)</f>
        <v>.</v>
      </c>
      <c r="BE119" s="25" t="str">
        <f>IF(ISBLANK(LitRev!BE119),".",LitRev!BE119)</f>
        <v>.</v>
      </c>
      <c r="BF119" s="25" t="str">
        <f>IF(ISBLANK(LitRev!BF119),".",LitRev!BF119)</f>
        <v>.</v>
      </c>
      <c r="BG119" s="25" t="str">
        <f>IF(ISBLANK(LitRev!BG119),".",LitRev!BG119)</f>
        <v>.</v>
      </c>
      <c r="BH119" s="25" t="str">
        <f>IF(ISBLANK(LitRev!BH119),".",LitRev!BH119)</f>
        <v>.</v>
      </c>
      <c r="BI119" s="25" t="str">
        <f>IF(ISBLANK(LitRev!BI119),".",LitRev!BI119)</f>
        <v>.</v>
      </c>
      <c r="BJ119" s="25" t="str">
        <f>IF(ISBLANK(LitRev!BJ119),".",LitRev!BJ119)</f>
        <v>.</v>
      </c>
      <c r="BK119" s="25" t="str">
        <f>IF(ISBLANK(LitRev!BK119),".",LitRev!BK119)</f>
        <v>.</v>
      </c>
      <c r="BL119" s="25" t="str">
        <f>IF(ISBLANK(LitRev!BL119),".",LitRev!BL119)</f>
        <v>.</v>
      </c>
      <c r="BM119" s="25" t="str">
        <f>IF(ISBLANK(LitRev!BM119),".",LitRev!BM119)</f>
        <v>.</v>
      </c>
      <c r="BN119" s="25" t="str">
        <f>IF(ISBLANK(LitRev!BN119),".",LitRev!BN119)</f>
        <v>.</v>
      </c>
      <c r="BO119" s="25" t="str">
        <f>IF(ISBLANK(LitRev!BO119),".",LitRev!BO119)</f>
        <v>.</v>
      </c>
      <c r="BP119" s="25" t="str">
        <f>IF(ISBLANK(LitRev!BP119),".",LitRev!BP119)</f>
        <v>.</v>
      </c>
      <c r="BQ119" s="25" t="str">
        <f>IF(ISBLANK(LitRev!BQ119),".",LitRev!BQ119)</f>
        <v>.</v>
      </c>
      <c r="BR119" s="25" t="str">
        <f>IF(ISBLANK(LitRev!BR119),".",LitRev!BR119)</f>
        <v>.</v>
      </c>
      <c r="BS119" s="25" t="str">
        <f>IF(ISBLANK(LitRev!BS119),".",LitRev!BS119)</f>
        <v>.</v>
      </c>
      <c r="BT119" s="25" t="str">
        <f>IF(ISBLANK(LitRev!BT119),".",LitRev!BT119)</f>
        <v>.</v>
      </c>
      <c r="BU119" s="25" t="str">
        <f>IF(ISBLANK(LitRev!BU119),".",LitRev!BU119)</f>
        <v>.</v>
      </c>
      <c r="BV119" s="25" t="str">
        <f>IF(ISBLANK(LitRev!BV119),".",LitRev!BV119)</f>
        <v>.</v>
      </c>
      <c r="BW119" s="25" t="str">
        <f>IF(ISBLANK(LitRev!BW119),".",LitRev!BW119)</f>
        <v>.</v>
      </c>
      <c r="BX119" s="25" t="str">
        <f>IF(ISBLANK(LitRev!BX119),".",LitRev!BX119)</f>
        <v>.</v>
      </c>
      <c r="BY119" s="25" t="str">
        <f>IF(ISBLANK(LitRev!BY119),".",LitRev!BY119)</f>
        <v>.</v>
      </c>
      <c r="BZ119" s="25" t="str">
        <f>IF(ISBLANK(LitRev!BZ119),".",LitRev!BZ119)</f>
        <v>.</v>
      </c>
      <c r="CA119" s="25" t="str">
        <f>IF(ISBLANK(LitRev!CA119),".",LitRev!CA119)</f>
        <v>.</v>
      </c>
      <c r="CB119" s="25" t="str">
        <f>IF(ISBLANK(LitRev!CB119),".",LitRev!CB119)</f>
        <v>.</v>
      </c>
      <c r="CC119" s="25" t="str">
        <f>IF(ISBLANK(LitRev!CC119),".",LitRev!CC119)</f>
        <v>.</v>
      </c>
      <c r="CD119" s="25" t="str">
        <f>IF(ISBLANK(LitRev!CD119),".",LitRev!CD119)</f>
        <v>.</v>
      </c>
      <c r="CE119" s="25" t="str">
        <f>IF(ISBLANK(LitRev!CE119),".",LitRev!CE119)</f>
        <v>.</v>
      </c>
      <c r="CF119" s="25" t="str">
        <f>IF(ISBLANK(LitRev!CF119),".",LitRev!CF119)</f>
        <v>.</v>
      </c>
      <c r="CG119" s="25" t="str">
        <f>IF(ISBLANK(LitRev!CG119),".",LitRev!CG119)</f>
        <v>.</v>
      </c>
      <c r="CH119" s="25" t="str">
        <f>IF(ISBLANK(LitRev!CH119),".",LitRev!CH119)</f>
        <v>.</v>
      </c>
      <c r="CI119" s="25" t="str">
        <f>IF(ISBLANK(LitRev!CI119),".",LitRev!CI119)</f>
        <v>.</v>
      </c>
      <c r="CJ119" s="25" t="str">
        <f>IF(ISBLANK(LitRev!CJ119),".",LitRev!CJ119)</f>
        <v>.</v>
      </c>
      <c r="CK119" s="25" t="str">
        <f>IF(ISBLANK(LitRev!CK119),".",LitRev!CK119)</f>
        <v>.</v>
      </c>
      <c r="CL119" s="25" t="str">
        <f>IF(ISBLANK(LitRev!CL119),".",LitRev!CL119)</f>
        <v>.</v>
      </c>
      <c r="CM119" s="25" t="str">
        <f>IF(ISBLANK(LitRev!CM119),".",LitRev!CM119)</f>
        <v>.</v>
      </c>
      <c r="CN119" s="25" t="str">
        <f>IF(ISBLANK(LitRev!CN119),".",LitRev!CN119)</f>
        <v>.</v>
      </c>
      <c r="CO119" s="25" t="str">
        <f>IF(ISBLANK(LitRev!CO119),".",LitRev!CO119)</f>
        <v>.</v>
      </c>
      <c r="CP119" s="25" t="str">
        <f>IF(ISBLANK(LitRev!CP119),".",LitRev!CP119)</f>
        <v>.</v>
      </c>
      <c r="CQ119" s="25" t="str">
        <f>IF(ISBLANK(LitRev!CQ119),".",LitRev!CQ119)</f>
        <v>.</v>
      </c>
      <c r="CR119" s="25" t="str">
        <f>IF(ISBLANK(LitRev!CR119),".",LitRev!CR119)</f>
        <v>.</v>
      </c>
      <c r="CS119" s="25" t="str">
        <f>IF(ISBLANK(LitRev!CS119),".",LitRev!CS119)</f>
        <v>.</v>
      </c>
      <c r="CT119" s="25" t="str">
        <f>IF(ISBLANK(LitRev!CT119),".",LitRev!CT119)</f>
        <v>.</v>
      </c>
      <c r="CU119" s="25" t="str">
        <f>IF(ISBLANK(LitRev!CU119),".",LitRev!CU119)</f>
        <v>.</v>
      </c>
      <c r="CV119" s="25" t="str">
        <f>IF(ISBLANK(LitRev!CV119),".",LitRev!CV119)</f>
        <v>.</v>
      </c>
      <c r="CW119" s="25" t="str">
        <f>IF(ISBLANK(LitRev!CW119),".",LitRev!CW119)</f>
        <v>.</v>
      </c>
      <c r="CX119" s="25" t="str">
        <f>IF(ISBLANK(LitRev!CX119),".",LitRev!CX119)</f>
        <v>.</v>
      </c>
      <c r="CY119" s="25" t="str">
        <f>IF(ISBLANK(LitRev!CY119),".",LitRev!CY119)</f>
        <v>.</v>
      </c>
      <c r="CZ119" s="25" t="str">
        <f>IF(ISBLANK(LitRev!CZ119),".",LitRev!CZ119)</f>
        <v>.</v>
      </c>
      <c r="DA119" s="25" t="str">
        <f>IF(ISBLANK(LitRev!DA119),".",LitRev!DA119)</f>
        <v>.</v>
      </c>
      <c r="DB119" s="25" t="str">
        <f>IF(ISBLANK(LitRev!DB119),".",LitRev!DB119)</f>
        <v>.</v>
      </c>
      <c r="DC119" s="25" t="str">
        <f>IF(ISBLANK(LitRev!DC119),".",LitRev!DC119)</f>
        <v>.</v>
      </c>
      <c r="DD119" s="25" t="str">
        <f>IF(ISBLANK(LitRev!DD119),".",LitRev!DD119)</f>
        <v>.</v>
      </c>
      <c r="DE119" s="25" t="str">
        <f>IF(ISBLANK(LitRev!DE119),".",LitRev!DE119)</f>
        <v>.</v>
      </c>
      <c r="DF119" s="25" t="str">
        <f>IF(ISBLANK(LitRev!DF119),".",LitRev!DF119)</f>
        <v>.</v>
      </c>
      <c r="DG119" s="25" t="str">
        <f>IF(ISBLANK(LitRev!DG119),".",LitRev!DG119)</f>
        <v>.</v>
      </c>
      <c r="DH119" s="25" t="str">
        <f>IF(ISBLANK(LitRev!DH119),".",LitRev!DH119)</f>
        <v>.</v>
      </c>
      <c r="DI119" s="25" t="str">
        <f>IF(ISBLANK(LitRev!DI119),".",LitRev!DI119)</f>
        <v>.</v>
      </c>
      <c r="DJ119" s="25" t="str">
        <f>IF(ISBLANK(LitRev!DJ119),".",LitRev!DJ119)</f>
        <v>.</v>
      </c>
      <c r="DK119" s="25" t="str">
        <f>IF(ISBLANK(LitRev!DK119),".",LitRev!DK119)</f>
        <v>.</v>
      </c>
      <c r="DL119" s="25" t="str">
        <f>IF(ISBLANK(LitRev!DL119),".",LitRev!DL119)</f>
        <v>.</v>
      </c>
      <c r="DM119" s="25" t="str">
        <f>IF(ISBLANK(LitRev!DM119),".",LitRev!DM119)</f>
        <v>.</v>
      </c>
      <c r="DN119" s="25" t="str">
        <f>IF(ISBLANK(LitRev!DN119),".",LitRev!DN119)</f>
        <v>.</v>
      </c>
      <c r="DO119" s="25" t="str">
        <f>IF(ISBLANK(LitRev!DO119),".",LitRev!DO119)</f>
        <v>.</v>
      </c>
      <c r="DP119" s="25" t="str">
        <f>IF(ISBLANK(LitRev!DP119),".",LitRev!DP119)</f>
        <v>.</v>
      </c>
      <c r="DQ119" s="25" t="str">
        <f>IF(ISBLANK(LitRev!DQ119),".",LitRev!DQ119)</f>
        <v>.</v>
      </c>
      <c r="DR119" s="25" t="str">
        <f>IF(ISBLANK(LitRev!DR119),".",LitRev!DR119)</f>
        <v>.</v>
      </c>
      <c r="DS119" s="25" t="str">
        <f>IF(ISBLANK(LitRev!DS119),".",LitRev!DS119)</f>
        <v>.</v>
      </c>
      <c r="DT119" s="25" t="str">
        <f>IF(ISBLANK(LitRev!DT119),".",LitRev!DT119)</f>
        <v>.</v>
      </c>
      <c r="DU119" s="25" t="str">
        <f>IF(ISBLANK(LitRev!DU119),".",LitRev!DU119)</f>
        <v>.</v>
      </c>
      <c r="DV119" s="25" t="str">
        <f>IF(ISBLANK(LitRev!DV119),".",LitRev!DV119)</f>
        <v>.</v>
      </c>
      <c r="DW119" s="25" t="str">
        <f>IF(ISBLANK(LitRev!DW119),".",LitRev!DW119)</f>
        <v>.</v>
      </c>
      <c r="DX119" s="25" t="str">
        <f>IF(ISBLANK(LitRev!DX119),".",LitRev!DX119)</f>
        <v>.</v>
      </c>
      <c r="DY119" s="25" t="str">
        <f>IF(ISBLANK(LitRev!DY119),".",LitRev!DY119)</f>
        <v>.</v>
      </c>
      <c r="DZ119" s="25" t="str">
        <f>IF(ISBLANK(LitRev!DZ119),".",LitRev!DZ119)</f>
        <v>.</v>
      </c>
      <c r="EA119" s="25" t="str">
        <f>IF(ISBLANK(LitRev!EA119),".",LitRev!EA119)</f>
        <v>.</v>
      </c>
      <c r="EB119" s="25" t="str">
        <f>IF(ISBLANK(LitRev!EB119),".",LitRev!EB119)</f>
        <v>.</v>
      </c>
      <c r="EC119" s="25" t="str">
        <f>IF(ISBLANK(LitRev!EC119),".",LitRev!EC119)</f>
        <v>.</v>
      </c>
      <c r="ED119" s="25" t="str">
        <f>IF(ISBLANK(LitRev!ED119),".",LitRev!ED119)</f>
        <v>.</v>
      </c>
      <c r="EE119" s="25" t="str">
        <f>IF(ISBLANK(LitRev!EE119),".",LitRev!EE119)</f>
        <v>.</v>
      </c>
      <c r="EF119" s="25" t="str">
        <f>IF(ISBLANK(LitRev!EF119),".",LitRev!EF119)</f>
        <v>.</v>
      </c>
      <c r="EG119" s="25" t="str">
        <f>IF(ISBLANK(LitRev!EG119),".",LitRev!EG119)</f>
        <v>.</v>
      </c>
      <c r="EH119" s="25" t="str">
        <f>IF(ISBLANK(LitRev!EH119),".",LitRev!EH119)</f>
        <v>.</v>
      </c>
      <c r="EI119" s="25" t="str">
        <f>IF(ISBLANK(LitRev!EI119),".",LitRev!EI119)</f>
        <v>.</v>
      </c>
      <c r="EJ119" s="25" t="str">
        <f>IF(ISBLANK(LitRev!EJ119),".",LitRev!EJ119)</f>
        <v>.</v>
      </c>
      <c r="EK119" s="25" t="str">
        <f>IF(ISBLANK(LitRev!EK119),".",LitRev!EK119)</f>
        <v>.</v>
      </c>
      <c r="EL119" s="25" t="str">
        <f>IF(ISBLANK(LitRev!EL119),".",LitRev!EL119)</f>
        <v>.</v>
      </c>
      <c r="EM119" s="25" t="str">
        <f>IF(ISBLANK(LitRev!EM119),".",LitRev!EM119)</f>
        <v>.</v>
      </c>
      <c r="EN119" s="25" t="str">
        <f>IF(ISBLANK(LitRev!EN119),".",LitRev!EN119)</f>
        <v>.</v>
      </c>
      <c r="EO119" s="25" t="str">
        <f>IF(ISBLANK(LitRev!EO119),".",LitRev!EO119)</f>
        <v>.</v>
      </c>
      <c r="EP119" s="25" t="str">
        <f>IF(ISBLANK(LitRev!EP119),".",LitRev!EP119)</f>
        <v>.</v>
      </c>
      <c r="EQ119" s="25" t="str">
        <f>IF(ISBLANK(LitRev!EQ119),".",LitRev!EQ119)</f>
        <v>.</v>
      </c>
      <c r="ER119" s="25" t="str">
        <f>IF(ISBLANK(LitRev!ER119),".",LitRev!ER119)</f>
        <v>.</v>
      </c>
      <c r="ES119" s="25" t="str">
        <f>IF(ISBLANK(LitRev!ES119),".",LitRev!ES119)</f>
        <v>.</v>
      </c>
      <c r="ET119" s="25" t="str">
        <f>IF(ISBLANK(LitRev!ET119),".",LitRev!ET119)</f>
        <v>.</v>
      </c>
      <c r="EU119" s="25" t="str">
        <f>IF(ISBLANK(LitRev!EU119),".",LitRev!EU119)</f>
        <v>.</v>
      </c>
      <c r="EV119" s="25" t="str">
        <f>IF(ISBLANK(LitRev!EV119),".",LitRev!EV119)</f>
        <v>.</v>
      </c>
      <c r="EW119" s="25" t="str">
        <f>IF(ISBLANK(LitRev!EW119),".",LitRev!EW119)</f>
        <v>.</v>
      </c>
      <c r="EX119" s="25" t="str">
        <f>IF(ISBLANK(LitRev!EX119),".",LitRev!EX119)</f>
        <v>.</v>
      </c>
      <c r="EY119" s="25" t="str">
        <f>IF(ISBLANK(LitRev!EY119),".",LitRev!EY119)</f>
        <v>.</v>
      </c>
      <c r="EZ119" s="25" t="str">
        <f>IF(ISBLANK(LitRev!EZ119),".",LitRev!EZ119)</f>
        <v>.</v>
      </c>
      <c r="FA119" s="25" t="str">
        <f>IF(ISBLANK(LitRev!FA119),".",LitRev!FA119)</f>
        <v>.</v>
      </c>
      <c r="FB119" s="25" t="str">
        <f>IF(ISBLANK(LitRev!FB119),".",LitRev!FB119)</f>
        <v>.</v>
      </c>
      <c r="FC119" s="25" t="str">
        <f>IF(ISBLANK(LitRev!FC119),".",LitRev!FC119)</f>
        <v>.</v>
      </c>
      <c r="FD119" s="25" t="str">
        <f>IF(ISBLANK(LitRev!FD119),".",LitRev!FD119)</f>
        <v>.</v>
      </c>
      <c r="FE119" s="25" t="str">
        <f>IF(ISBLANK(LitRev!FE119),".",LitRev!FE119)</f>
        <v>.</v>
      </c>
      <c r="FF119" s="25" t="str">
        <f>IF(ISBLANK(LitRev!FF119),".",LitRev!FF119)</f>
        <v>.</v>
      </c>
      <c r="FG119" s="25" t="str">
        <f>IF(ISBLANK(LitRev!FG119),".",LitRev!FG119)</f>
        <v>.</v>
      </c>
      <c r="FH119" s="25" t="str">
        <f>IF(ISBLANK(LitRev!FH119),".",LitRev!FH119)</f>
        <v>.</v>
      </c>
      <c r="FI119" s="25" t="str">
        <f>IF(ISBLANK(LitRev!FI119),".",LitRev!FI119)</f>
        <v>.</v>
      </c>
      <c r="FJ119" s="25" t="str">
        <f>IF(ISBLANK(LitRev!FJ119),".",LitRev!FJ119)</f>
        <v>.</v>
      </c>
      <c r="FK119" s="25" t="str">
        <f>IF(ISBLANK(LitRev!FK119),".",LitRev!FK119)</f>
        <v>.</v>
      </c>
      <c r="FL119" s="25" t="str">
        <f>IF(ISBLANK(LitRev!FL119),".",LitRev!FL119)</f>
        <v>.</v>
      </c>
      <c r="FM119" s="25" t="str">
        <f>IF(ISBLANK(LitRev!FM119),".",LitRev!FM119)</f>
        <v>.</v>
      </c>
      <c r="FN119" s="25" t="str">
        <f>IF(ISBLANK(LitRev!FN119),".",LitRev!FN119)</f>
        <v>.</v>
      </c>
      <c r="FO119" s="25" t="str">
        <f>IF(ISBLANK(LitRev!FO119),".",LitRev!FO119)</f>
        <v>.</v>
      </c>
      <c r="FP119" s="25" t="str">
        <f>IF(ISBLANK(LitRev!FP119),".",LitRev!FP119)</f>
        <v>.</v>
      </c>
      <c r="FQ119" s="25" t="str">
        <f>IF(ISBLANK(LitRev!FQ119),".",LitRev!FQ119)</f>
        <v>.</v>
      </c>
      <c r="FR119" s="25" t="str">
        <f>IF(ISBLANK(LitRev!FR119),".",LitRev!FR119)</f>
        <v>.</v>
      </c>
      <c r="FS119" s="25" t="str">
        <f>IF(ISBLANK(LitRev!FS119),".",LitRev!FS119)</f>
        <v>.</v>
      </c>
      <c r="FT119" s="25" t="str">
        <f>IF(ISBLANK(LitRev!FT119),".",LitRev!FT119)</f>
        <v>.</v>
      </c>
      <c r="FU119" s="25" t="str">
        <f>IF(ISBLANK(LitRev!FU119),".",LitRev!FU119)</f>
        <v>.</v>
      </c>
      <c r="FV119" s="25" t="str">
        <f>IF(ISBLANK(LitRev!FV119),".",LitRev!FV119)</f>
        <v>.</v>
      </c>
      <c r="FW119" s="25" t="str">
        <f>IF(ISBLANK(LitRev!FW119),".",LitRev!FW119)</f>
        <v>.</v>
      </c>
      <c r="FX119" s="25" t="str">
        <f>IF(ISBLANK(LitRev!FX119),".",LitRev!FX119)</f>
        <v>.</v>
      </c>
      <c r="FY119" s="25" t="str">
        <f>IF(ISBLANK(LitRev!FY119),".",LitRev!FY119)</f>
        <v>.</v>
      </c>
      <c r="FZ119" s="25" t="str">
        <f>IF(ISBLANK(LitRev!FZ119),".",LitRev!FZ119)</f>
        <v>.</v>
      </c>
      <c r="GA119" s="25" t="str">
        <f>IF(ISBLANK(LitRev!GA119),".",LitRev!GA119)</f>
        <v>.</v>
      </c>
      <c r="GB119" s="25" t="str">
        <f>IF(ISBLANK(LitRev!GB119),".",LitRev!GB119)</f>
        <v>.</v>
      </c>
      <c r="GC119" s="25" t="str">
        <f>IF(ISBLANK(LitRev!GC119),".",LitRev!GC119)</f>
        <v>.</v>
      </c>
      <c r="GD119" s="25" t="str">
        <f>IF(ISBLANK(LitRev!GD119),".",LitRev!GD119)</f>
        <v>.</v>
      </c>
      <c r="GE119" s="25" t="str">
        <f>IF(ISBLANK(LitRev!GE119),".",LitRev!GE119)</f>
        <v>.</v>
      </c>
      <c r="GF119" s="25" t="str">
        <f>IF(ISBLANK(LitRev!GF119),".",LitRev!GF119)</f>
        <v>.</v>
      </c>
      <c r="GG119" s="25" t="str">
        <f>IF(ISBLANK(LitRev!GG119),".",LitRev!GG119)</f>
        <v>.</v>
      </c>
      <c r="GH119" s="25" t="str">
        <f>IF(ISBLANK(LitRev!GH119),".",LitRev!GH119)</f>
        <v>.</v>
      </c>
      <c r="GI119" s="25" t="str">
        <f>IF(ISBLANK(LitRev!GI119),".",LitRev!GI119)</f>
        <v>.</v>
      </c>
      <c r="GJ119" s="25" t="str">
        <f>IF(ISBLANK(LitRev!GJ119),".",LitRev!GJ119)</f>
        <v>.</v>
      </c>
      <c r="GK119" s="25" t="str">
        <f>IF(ISBLANK(LitRev!GK119),".",LitRev!GK119)</f>
        <v>.</v>
      </c>
      <c r="GL119" s="25" t="str">
        <f>IF(ISBLANK(LitRev!GL119),".",LitRev!GL119)</f>
        <v>.</v>
      </c>
      <c r="GM119" s="25" t="str">
        <f>IF(ISBLANK(LitRev!GM119),".",LitRev!GM119)</f>
        <v>.</v>
      </c>
      <c r="GN119" s="25" t="str">
        <f>IF(ISBLANK(LitRev!GN119),".",LitRev!GN119)</f>
        <v>.</v>
      </c>
      <c r="GO119" s="25" t="str">
        <f>IF(ISBLANK(LitRev!GO119),".",LitRev!GO119)</f>
        <v>.</v>
      </c>
      <c r="GP119" s="25" t="str">
        <f>IF(ISBLANK(LitRev!GP119),".",LitRev!GP119)</f>
        <v>.</v>
      </c>
      <c r="GQ119" s="25" t="str">
        <f>IF(ISBLANK(LitRev!GQ119),".",LitRev!GQ119)</f>
        <v>.</v>
      </c>
      <c r="GR119" s="25" t="str">
        <f>IF(ISBLANK(LitRev!GR119),".",LitRev!GR119)</f>
        <v>.</v>
      </c>
      <c r="GS119" s="25" t="str">
        <f>IF(ISBLANK(LitRev!GS119),".",LitRev!GS119)</f>
        <v>.</v>
      </c>
      <c r="GT119" s="25" t="str">
        <f>IF(ISBLANK(LitRev!GT119),".",LitRev!GT119)</f>
        <v>.</v>
      </c>
      <c r="GU119" s="25" t="str">
        <f>IF(ISBLANK(LitRev!GU119),".",LitRev!GU119)</f>
        <v>.</v>
      </c>
      <c r="GV119" s="25" t="str">
        <f>IF(ISBLANK(LitRev!GV119),".",LitRev!GV119)</f>
        <v>.</v>
      </c>
      <c r="GW119" s="25" t="str">
        <f>IF(ISBLANK(LitRev!GW119),".",LitRev!GW119)</f>
        <v>.</v>
      </c>
      <c r="GX119" s="25" t="str">
        <f>IF(ISBLANK(LitRev!GX119),".",LitRev!GX119)</f>
        <v>.</v>
      </c>
      <c r="GY119" s="25" t="str">
        <f>IF(ISBLANK(LitRev!GY119),".",LitRev!GY119)</f>
        <v>.</v>
      </c>
      <c r="GZ119" s="25" t="str">
        <f>IF(ISBLANK(LitRev!GZ119),".",LitRev!GZ119)</f>
        <v>.</v>
      </c>
      <c r="HA119" s="25" t="str">
        <f>IF(ISBLANK(LitRev!HA119),".",LitRev!HA119)</f>
        <v>.</v>
      </c>
      <c r="HB119" s="25" t="str">
        <f>IF(ISBLANK(LitRev!HB119),".",LitRev!HB119)</f>
        <v>.</v>
      </c>
      <c r="HC119" s="25" t="str">
        <f>IF(ISBLANK(LitRev!HC119),".",LitRev!HC119)</f>
        <v>.</v>
      </c>
      <c r="HD119" s="25" t="str">
        <f>IF(ISBLANK(LitRev!HD119),".",LitRev!HD119)</f>
        <v>.</v>
      </c>
      <c r="HE119" s="25" t="str">
        <f>IF(ISBLANK(LitRev!HE119),".",LitRev!HE119)</f>
        <v>.</v>
      </c>
      <c r="HF119" s="25" t="str">
        <f>IF(ISBLANK(LitRev!HF119),".",LitRev!HF119)</f>
        <v>.</v>
      </c>
      <c r="HG119" s="25" t="str">
        <f>IF(ISBLANK(LitRev!HG119),".",LitRev!HG119)</f>
        <v>.</v>
      </c>
      <c r="HH119" s="25" t="str">
        <f>IF(ISBLANK(LitRev!HH119),".",LitRev!HH119)</f>
        <v>.</v>
      </c>
      <c r="HI119" s="25" t="str">
        <f>IF(ISBLANK(LitRev!HI119),".",LitRev!HI119)</f>
        <v>.</v>
      </c>
      <c r="HJ119" s="25" t="str">
        <f>IF(ISBLANK(LitRev!HJ119),".",LitRev!HJ119)</f>
        <v>.</v>
      </c>
      <c r="HK119" s="25" t="str">
        <f>IF(ISBLANK(LitRev!HK119),".",LitRev!HK119)</f>
        <v>.</v>
      </c>
      <c r="HL119" s="25" t="str">
        <f>IF(ISBLANK(LitRev!HL119),".",LitRev!HL119)</f>
        <v>.</v>
      </c>
      <c r="HM119" s="25" t="str">
        <f>IF(ISBLANK(LitRev!HM119),".",LitRev!HM119)</f>
        <v>.</v>
      </c>
      <c r="HN119" s="25" t="str">
        <f>IF(ISBLANK(LitRev!HN119),".",LitRev!HN119)</f>
        <v>.</v>
      </c>
      <c r="HO119" s="25" t="str">
        <f>IF(ISBLANK(LitRev!HO119),".",LitRev!HO119)</f>
        <v>.</v>
      </c>
      <c r="HP119" s="25" t="str">
        <f>IF(ISBLANK(LitRev!HP119),".",LitRev!HP119)</f>
        <v>.</v>
      </c>
      <c r="HQ119" s="25" t="str">
        <f>IF(ISBLANK(LitRev!HQ119),".",LitRev!HQ119)</f>
        <v>.</v>
      </c>
      <c r="HR119" s="25" t="str">
        <f>IF(ISBLANK(LitRev!HR119),".",LitRev!HR119)</f>
        <v>.</v>
      </c>
      <c r="HS119" s="25" t="str">
        <f>IF(ISBLANK(LitRev!HS119),".",LitRev!HS119)</f>
        <v>.</v>
      </c>
      <c r="HT119" s="25" t="str">
        <f>IF(ISBLANK(LitRev!HT119),".",LitRev!HT119)</f>
        <v>.</v>
      </c>
      <c r="HU119" s="25" t="str">
        <f>IF(ISBLANK(LitRev!HU119),".",LitRev!HU119)</f>
        <v>.</v>
      </c>
      <c r="HV119" s="25" t="str">
        <f>IF(ISBLANK(LitRev!HV119),".",LitRev!HV119)</f>
        <v>.</v>
      </c>
      <c r="HW119" s="25" t="str">
        <f>IF(ISBLANK(LitRev!HW119),".",LitRev!HW119)</f>
        <v>.</v>
      </c>
      <c r="HX119" s="25" t="str">
        <f>IF(ISBLANK(LitRev!HX119),".",LitRev!HX119)</f>
        <v>.</v>
      </c>
      <c r="HY119" s="25" t="str">
        <f>IF(ISBLANK(LitRev!HY119),".",LitRev!HY119)</f>
        <v>.</v>
      </c>
      <c r="HZ119" s="25" t="str">
        <f>IF(ISBLANK(LitRev!HZ119),".",LitRev!HZ119)</f>
        <v>.</v>
      </c>
      <c r="IA119" s="25" t="str">
        <f>IF(ISBLANK(LitRev!IA119),".",LitRev!IA119)</f>
        <v>.</v>
      </c>
      <c r="IB119" s="25" t="str">
        <f>IF(ISBLANK(LitRev!IB119),".",LitRev!IB119)</f>
        <v>.</v>
      </c>
      <c r="IC119" s="25" t="str">
        <f>IF(ISBLANK(LitRev!IC119),".",LitRev!IC119)</f>
        <v>.</v>
      </c>
      <c r="ID119" s="25" t="str">
        <f>IF(ISBLANK(LitRev!ID119),".",LitRev!ID119)</f>
        <v>.</v>
      </c>
      <c r="IE119" s="25" t="str">
        <f>IF(ISBLANK(LitRev!IE119),".",LitRev!IE119)</f>
        <v>.</v>
      </c>
      <c r="IF119" s="25" t="str">
        <f>IF(ISBLANK(LitRev!IF119),".",LitRev!IF119)</f>
        <v>.</v>
      </c>
      <c r="IG119" s="25" t="str">
        <f>IF(ISBLANK(LitRev!IG119),".",LitRev!IG119)</f>
        <v>.</v>
      </c>
      <c r="IH119" s="25" t="str">
        <f>IF(ISBLANK(LitRev!IH119),".",LitRev!IH119)</f>
        <v>.</v>
      </c>
      <c r="II119" s="25" t="str">
        <f>IF(ISBLANK(LitRev!II119),".",LitRev!II119)</f>
        <v>.</v>
      </c>
      <c r="IJ119" s="25" t="str">
        <f>IF(ISBLANK(LitRev!IJ119),".",LitRev!IJ119)</f>
        <v>.</v>
      </c>
      <c r="IK119" s="25" t="str">
        <f>IF(ISBLANK(LitRev!IK119),".",LitRev!IK119)</f>
        <v>.</v>
      </c>
      <c r="IL119" s="25" t="str">
        <f>IF(ISBLANK(LitRev!IL119),".",LitRev!IL119)</f>
        <v>.</v>
      </c>
      <c r="IM119" s="25" t="str">
        <f>IF(ISBLANK(LitRev!IM119),".",LitRev!IM119)</f>
        <v>.</v>
      </c>
      <c r="IN119" s="25" t="str">
        <f>IF(ISBLANK(LitRev!IN119),".",LitRev!IN119)</f>
        <v>.</v>
      </c>
      <c r="IO119" s="25" t="str">
        <f>IF(ISBLANK(LitRev!IO119),".",LitRev!IO119)</f>
        <v>.</v>
      </c>
      <c r="IP119" s="25" t="str">
        <f>IF(ISBLANK(LitRev!IP119),".",LitRev!IP119)</f>
        <v>.</v>
      </c>
      <c r="IQ119" s="25" t="str">
        <f>IF(ISBLANK(LitRev!IQ119),".",LitRev!IQ119)</f>
        <v>.</v>
      </c>
      <c r="IR119" s="25" t="str">
        <f>IF(ISBLANK(LitRev!IR119),".",LitRev!IR119)</f>
        <v>.</v>
      </c>
      <c r="IS119" s="25" t="str">
        <f>IF(ISBLANK(LitRev!IS119),".",LitRev!IS119)</f>
        <v>.</v>
      </c>
      <c r="IT119" s="25" t="str">
        <f>IF(ISBLANK(LitRev!IT119),".",LitRev!IT119)</f>
        <v>.</v>
      </c>
      <c r="IU119" s="25" t="str">
        <f>IF(ISBLANK(LitRev!IU119),".",LitRev!IU119)</f>
        <v>.</v>
      </c>
      <c r="IV119" s="25" t="str">
        <f>IF(ISBLANK(LitRev!IV119),".",LitRev!IV119)</f>
        <v>.</v>
      </c>
      <c r="IW119" s="25" t="str">
        <f>IF(ISBLANK(LitRev!IW119),".",LitRev!IW119)</f>
        <v>.</v>
      </c>
      <c r="IX119" s="25" t="str">
        <f>IF(ISBLANK(LitRev!IX119),".",LitRev!IX119)</f>
        <v>.</v>
      </c>
      <c r="IY119" s="25" t="str">
        <f>IF(ISBLANK(LitRev!IY119),".",LitRev!IY119)</f>
        <v>.</v>
      </c>
      <c r="IZ119" s="25" t="str">
        <f>IF(ISBLANK(LitRev!IZ119),".",LitRev!IZ119)</f>
        <v>.</v>
      </c>
      <c r="JA119" s="25" t="str">
        <f>IF(ISBLANK(LitRev!JA119),".",LitRev!JA119)</f>
        <v>.</v>
      </c>
      <c r="JB119" s="25" t="str">
        <f>IF(ISBLANK(LitRev!JB119),".",LitRev!JB119)</f>
        <v>.</v>
      </c>
      <c r="JC119" s="25" t="str">
        <f>IF(ISBLANK(LitRev!JC119),".",LitRev!JC119)</f>
        <v>.</v>
      </c>
      <c r="JD119" s="25" t="str">
        <f>IF(ISBLANK(LitRev!JD119),".",LitRev!JD119)</f>
        <v>.</v>
      </c>
      <c r="JE119" s="25" t="str">
        <f>IF(ISBLANK(LitRev!JE119),".",LitRev!JE119)</f>
        <v>.</v>
      </c>
      <c r="JF119" s="25" t="str">
        <f>IF(ISBLANK(LitRev!JF119),".",LitRev!JF119)</f>
        <v>.</v>
      </c>
      <c r="JG119" s="25" t="str">
        <f>IF(ISBLANK(LitRev!JG119),".",LitRev!JG119)</f>
        <v>.</v>
      </c>
      <c r="JH119" s="25" t="str">
        <f>IF(ISBLANK(LitRev!JH119),".",LitRev!JH119)</f>
        <v>.</v>
      </c>
      <c r="JI119" s="25" t="str">
        <f>IF(ISBLANK(LitRev!JI119),".",LitRev!JI119)</f>
        <v>.</v>
      </c>
      <c r="JJ119" s="25" t="str">
        <f>IF(ISBLANK(LitRev!JJ119),".",LitRev!JJ119)</f>
        <v>.</v>
      </c>
      <c r="JK119" s="25" t="str">
        <f>IF(ISBLANK(LitRev!JK119),".",LitRev!JK119)</f>
        <v>.</v>
      </c>
      <c r="JL119" s="25" t="str">
        <f>IF(ISBLANK(LitRev!JL119),".",LitRev!JL119)</f>
        <v>.</v>
      </c>
      <c r="JM119" s="25" t="str">
        <f>IF(ISBLANK(LitRev!JM119),".",LitRev!JM119)</f>
        <v>.</v>
      </c>
      <c r="JN119" s="25" t="str">
        <f>IF(ISBLANK(LitRev!JN119),".",LitRev!JN119)</f>
        <v>.</v>
      </c>
      <c r="JO119" s="25" t="str">
        <f>IF(ISBLANK(LitRev!JO119),".",LitRev!JO119)</f>
        <v>.</v>
      </c>
      <c r="JP119" s="25" t="str">
        <f>IF(ISBLANK(LitRev!JP119),".",LitRev!JP119)</f>
        <v>.</v>
      </c>
      <c r="JQ119" s="25" t="str">
        <f>IF(ISBLANK(LitRev!JQ119),".",LitRev!JQ119)</f>
        <v>.</v>
      </c>
      <c r="JR119" s="25" t="str">
        <f>IF(ISBLANK(LitRev!JR119),".",LitRev!JR119)</f>
        <v>.</v>
      </c>
      <c r="JS119" s="25" t="str">
        <f>IF(ISBLANK(LitRev!JS119),".",LitRev!JS119)</f>
        <v>.</v>
      </c>
      <c r="JT119" s="25" t="str">
        <f>IF(ISBLANK(LitRev!JT119),".",LitRev!JT119)</f>
        <v>.</v>
      </c>
      <c r="JU119" s="25" t="str">
        <f>IF(ISBLANK(LitRev!JU119),".",LitRev!JU119)</f>
        <v>.</v>
      </c>
      <c r="JV119" s="25" t="str">
        <f>IF(ISBLANK(LitRev!JV119),".",LitRev!JV119)</f>
        <v>.</v>
      </c>
      <c r="JW119" s="25" t="str">
        <f>IF(ISBLANK(LitRev!JW119),".",LitRev!JW119)</f>
        <v>.</v>
      </c>
      <c r="JX119" s="25" t="str">
        <f>IF(ISBLANK(LitRev!JX119),".",LitRev!JX119)</f>
        <v>.</v>
      </c>
      <c r="JY119" s="25" t="str">
        <f>IF(ISBLANK(LitRev!JY119),".",LitRev!JY119)</f>
        <v>.</v>
      </c>
      <c r="JZ119" s="25" t="str">
        <f>IF(ISBLANK(LitRev!JZ119),".",LitRev!JZ119)</f>
        <v>.</v>
      </c>
      <c r="KA119" s="25" t="str">
        <f>IF(ISBLANK(LitRev!KA119),".",LitRev!KA119)</f>
        <v>.</v>
      </c>
      <c r="KB119" s="25" t="str">
        <f>IF(ISBLANK(LitRev!KB119),".",LitRev!KB119)</f>
        <v>.</v>
      </c>
      <c r="KC119" s="25" t="str">
        <f>IF(ISBLANK(LitRev!KC119),".",LitRev!KC119)</f>
        <v>.</v>
      </c>
      <c r="KD119" s="25" t="str">
        <f>IF(ISBLANK(LitRev!KD119),".",LitRev!KD119)</f>
        <v>.</v>
      </c>
      <c r="KE119" s="25" t="str">
        <f>IF(ISBLANK(LitRev!KE119),".",LitRev!KE119)</f>
        <v>.</v>
      </c>
      <c r="KF119" s="25" t="str">
        <f>IF(ISBLANK(LitRev!KF119),".",LitRev!KF119)</f>
        <v>.</v>
      </c>
      <c r="KG119" s="25" t="str">
        <f>IF(ISBLANK(LitRev!KG119),".",LitRev!KG119)</f>
        <v>.</v>
      </c>
      <c r="KH119" s="25" t="str">
        <f>IF(ISBLANK(LitRev!KH119),".",LitRev!KH119)</f>
        <v>.</v>
      </c>
      <c r="KI119" s="25" t="str">
        <f>IF(ISBLANK(LitRev!KI119),".",LitRev!KI119)</f>
        <v>.</v>
      </c>
      <c r="KJ119" s="25" t="str">
        <f>IF(ISBLANK(LitRev!KJ119),".",LitRev!KJ119)</f>
        <v>.</v>
      </c>
      <c r="KK119" s="25" t="str">
        <f>IF(ISBLANK(LitRev!KK119),".",LitRev!KK119)</f>
        <v>.</v>
      </c>
      <c r="KL119" s="25" t="str">
        <f>IF(ISBLANK(LitRev!KL119),".",LitRev!KL119)</f>
        <v>.</v>
      </c>
      <c r="KM119" s="25" t="str">
        <f>IF(ISBLANK(LitRev!KM119),".",LitRev!KM119)</f>
        <v>.</v>
      </c>
      <c r="KN119" s="25" t="str">
        <f>IF(ISBLANK(LitRev!KN119),".",LitRev!KN119)</f>
        <v>.</v>
      </c>
      <c r="KO119" s="25" t="str">
        <f>IF(ISBLANK(LitRev!KO119),".",LitRev!KO119)</f>
        <v>.</v>
      </c>
      <c r="KP119" s="25" t="str">
        <f>IF(ISBLANK(LitRev!KP119),".",LitRev!KP119)</f>
        <v>.</v>
      </c>
      <c r="KQ119" s="25" t="str">
        <f>IF(ISBLANK(LitRev!KQ119),".",LitRev!KQ119)</f>
        <v>.</v>
      </c>
      <c r="KR119" s="25" t="str">
        <f>IF(ISBLANK(LitRev!KR119),".",LitRev!KR119)</f>
        <v>.</v>
      </c>
      <c r="KS119" s="25" t="str">
        <f>IF(ISBLANK(LitRev!KS119),".",LitRev!KS119)</f>
        <v>.</v>
      </c>
      <c r="KT119" s="25" t="str">
        <f>IF(ISBLANK(LitRev!KT119),".",LitRev!KT119)</f>
        <v>.</v>
      </c>
      <c r="KU119" s="25" t="str">
        <f>IF(ISBLANK(LitRev!KU119),".",LitRev!KU119)</f>
        <v>.</v>
      </c>
      <c r="KV119" s="25" t="str">
        <f>IF(ISBLANK(LitRev!KV119),".",LitRev!KV119)</f>
        <v>.</v>
      </c>
      <c r="KW119" s="25" t="str">
        <f>IF(ISBLANK(LitRev!KW119),".",LitRev!KW119)</f>
        <v>.</v>
      </c>
      <c r="KX119" s="25" t="str">
        <f>IF(ISBLANK(LitRev!KX119),".",LitRev!KX119)</f>
        <v>.</v>
      </c>
      <c r="KY119" s="25" t="str">
        <f>IF(ISBLANK(LitRev!KY119),".",LitRev!KY119)</f>
        <v>.</v>
      </c>
      <c r="KZ119" s="25" t="str">
        <f>IF(ISBLANK(LitRev!KZ119),".",LitRev!KZ119)</f>
        <v>.</v>
      </c>
      <c r="LA119" s="25" t="str">
        <f>IF(ISBLANK(LitRev!LA119),".",LitRev!LA119)</f>
        <v>.</v>
      </c>
      <c r="LB119" s="25" t="str">
        <f>IF(ISBLANK(LitRev!LB119),".",LitRev!LB119)</f>
        <v>.</v>
      </c>
      <c r="LC119" s="25" t="str">
        <f>IF(ISBLANK(LitRev!LC119),".",LitRev!LC119)</f>
        <v>.</v>
      </c>
      <c r="LD119" s="25" t="str">
        <f>IF(ISBLANK(LitRev!LD119),".",LitRev!LD119)</f>
        <v>.</v>
      </c>
      <c r="LE119" s="25" t="str">
        <f>IF(ISBLANK(LitRev!LE119),".",LitRev!LE119)</f>
        <v>.</v>
      </c>
      <c r="LF119" s="25" t="str">
        <f>IF(ISBLANK(LitRev!LF119),".",LitRev!LF119)</f>
        <v>.</v>
      </c>
      <c r="LG119" s="25" t="str">
        <f>IF(ISBLANK(LitRev!LG119),".",LitRev!LG119)</f>
        <v>.</v>
      </c>
      <c r="LH119" s="25" t="str">
        <f>IF(ISBLANK(LitRev!LH119),".",LitRev!LH119)</f>
        <v>.</v>
      </c>
      <c r="LI119" s="25" t="str">
        <f>IF(ISBLANK(LitRev!LI119),".",LitRev!LI119)</f>
        <v>.</v>
      </c>
      <c r="LJ119" s="25" t="str">
        <f>IF(ISBLANK(LitRev!LJ119),".",LitRev!LJ119)</f>
        <v>.</v>
      </c>
      <c r="LK119" s="25" t="str">
        <f>IF(ISBLANK(LitRev!LK119),".",LitRev!LK119)</f>
        <v>.</v>
      </c>
      <c r="LL119" s="25" t="str">
        <f>IF(ISBLANK(LitRev!LL119),".",LitRev!LL119)</f>
        <v>.</v>
      </c>
      <c r="LM119" s="25" t="str">
        <f>IF(ISBLANK(LitRev!LM119),".",LitRev!LM119)</f>
        <v>.</v>
      </c>
      <c r="LN119" s="25" t="str">
        <f>IF(ISBLANK(LitRev!LN119),".",LitRev!LN119)</f>
        <v>.</v>
      </c>
      <c r="LO119" s="25" t="str">
        <f>IF(ISBLANK(LitRev!LO119),".",LitRev!LO119)</f>
        <v>.</v>
      </c>
      <c r="LP119" s="25" t="str">
        <f>IF(ISBLANK(LitRev!LP119),".",LitRev!LP119)</f>
        <v>.</v>
      </c>
      <c r="LQ119" s="25" t="str">
        <f>IF(ISBLANK(LitRev!LQ119),".",LitRev!LQ119)</f>
        <v>.</v>
      </c>
      <c r="LR119" s="25" t="str">
        <f>IF(ISBLANK(LitRev!LR119),".",LitRev!LR119)</f>
        <v>.</v>
      </c>
      <c r="LS119" s="25" t="str">
        <f>IF(ISBLANK(LitRev!LS119),".",LitRev!LS119)</f>
        <v>.</v>
      </c>
      <c r="LT119" s="25" t="str">
        <f>IF(ISBLANK(LitRev!LT119),".",LitRev!LT119)</f>
        <v>.</v>
      </c>
      <c r="LU119" s="25" t="str">
        <f>IF(ISBLANK(LitRev!LU119),".",LitRev!LU119)</f>
        <v>.</v>
      </c>
      <c r="LV119" s="25" t="str">
        <f>IF(ISBLANK(LitRev!LV119),".",LitRev!LV119)</f>
        <v>.</v>
      </c>
      <c r="LW119" s="25" t="str">
        <f>IF(ISBLANK(LitRev!LW119),".",LitRev!LW119)</f>
        <v>.</v>
      </c>
      <c r="LX119" s="25" t="str">
        <f>IF(ISBLANK(LitRev!LX119),".",LitRev!LX119)</f>
        <v>.</v>
      </c>
      <c r="LY119" s="25" t="str">
        <f>IF(ISBLANK(LitRev!LY119),".",LitRev!LY119)</f>
        <v>.</v>
      </c>
      <c r="LZ119" s="25" t="str">
        <f>IF(ISBLANK(LitRev!LZ119),".",LitRev!LZ119)</f>
        <v>.</v>
      </c>
      <c r="MA119" s="25" t="str">
        <f>IF(ISBLANK(LitRev!MA119),".",LitRev!MA119)</f>
        <v>.</v>
      </c>
      <c r="MB119" s="25" t="str">
        <f>IF(ISBLANK(LitRev!MB119),".",LitRev!MB119)</f>
        <v>.</v>
      </c>
      <c r="MC119" s="25" t="str">
        <f>IF(ISBLANK(LitRev!MC119),".",LitRev!MC119)</f>
        <v>.</v>
      </c>
      <c r="MD119" s="25" t="str">
        <f>IF(ISBLANK(LitRev!MD119),".",LitRev!MD119)</f>
        <v>.</v>
      </c>
      <c r="ME119" s="25" t="str">
        <f>IF(ISBLANK(LitRev!ME119),".",LitRev!ME119)</f>
        <v>.</v>
      </c>
      <c r="MF119" s="25" t="str">
        <f>IF(ISBLANK(LitRev!MF119),".",LitRev!MF119)</f>
        <v>.</v>
      </c>
      <c r="MG119" s="25" t="str">
        <f>IF(ISBLANK(LitRev!MG119),".",LitRev!MG119)</f>
        <v>.</v>
      </c>
      <c r="MH119" s="25" t="str">
        <f>IF(ISBLANK(LitRev!MH119),".",LitRev!MH119)</f>
        <v>.</v>
      </c>
      <c r="MI119" s="25" t="str">
        <f>IF(ISBLANK(LitRev!MI119),".",LitRev!MI119)</f>
        <v>.</v>
      </c>
      <c r="MJ119" s="25" t="str">
        <f>IF(ISBLANK(LitRev!MJ119),".",LitRev!MJ119)</f>
        <v>.</v>
      </c>
      <c r="MK119" s="25" t="str">
        <f>IF(ISBLANK(LitRev!MK119),".",LitRev!MK119)</f>
        <v>.</v>
      </c>
      <c r="ML119" s="25" t="str">
        <f>IF(ISBLANK(LitRev!ML119),".",LitRev!ML119)</f>
        <v>.</v>
      </c>
      <c r="MM119" s="25" t="str">
        <f>IF(ISBLANK(LitRev!MM119),".",LitRev!MM119)</f>
        <v>.</v>
      </c>
      <c r="MN119" s="25" t="str">
        <f>IF(ISBLANK(LitRev!MN119),".",LitRev!MN119)</f>
        <v>.</v>
      </c>
      <c r="MO119" s="25" t="str">
        <f>IF(ISBLANK(LitRev!MO119),".",LitRev!MO119)</f>
        <v>.</v>
      </c>
      <c r="MP119" s="25" t="str">
        <f>IF(ISBLANK(LitRev!MP119),".",LitRev!MP119)</f>
        <v>.</v>
      </c>
      <c r="MQ119" s="25" t="str">
        <f>IF(ISBLANK(LitRev!MQ119),".",LitRev!MQ119)</f>
        <v>.</v>
      </c>
      <c r="MR119" s="25" t="str">
        <f>IF(ISBLANK(LitRev!MR119),".",LitRev!MR119)</f>
        <v>.</v>
      </c>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5"/>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5"/>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5"/>
      <c r="RK119" s="25"/>
      <c r="RL119" s="25"/>
      <c r="RM119" s="25"/>
      <c r="RN119" s="25"/>
      <c r="RO119" s="25"/>
    </row>
    <row r="120" spans="1:483" x14ac:dyDescent="0.25">
      <c r="A120" s="47" t="s">
        <v>1131</v>
      </c>
      <c r="C120" s="25" t="str">
        <f>IF(ISBLANK(LitRev!C120),".",LitRev!C120)</f>
        <v>.</v>
      </c>
      <c r="D120" s="25" t="str">
        <f>IF(ISBLANK(LitRev!D120),".",LitRev!D120)</f>
        <v>.</v>
      </c>
      <c r="E120" s="25" t="str">
        <f>IF(ISBLANK(LitRev!E120),".",LitRev!E120)</f>
        <v>.</v>
      </c>
      <c r="F120" s="25" t="str">
        <f>IF(ISBLANK(LitRev!F120),".",LitRev!F120)</f>
        <v>.</v>
      </c>
      <c r="G120" s="25" t="str">
        <f>IF(ISBLANK(LitRev!G120),".",LitRev!G120)</f>
        <v>.</v>
      </c>
      <c r="H120" s="25" t="str">
        <f>IF(ISBLANK(LitRev!H120),".",LitRev!H120)</f>
        <v>.</v>
      </c>
      <c r="I120" s="25" t="str">
        <f>IF(ISBLANK(LitRev!I120),".",LitRev!I120)</f>
        <v>.</v>
      </c>
      <c r="J120" s="25" t="str">
        <f>IF(ISBLANK(LitRev!J120),".",LitRev!J120)</f>
        <v>.</v>
      </c>
      <c r="K120" s="25" t="str">
        <f>IF(ISBLANK(LitRev!K120),".",LitRev!K120)</f>
        <v>.</v>
      </c>
      <c r="L120" s="25" t="str">
        <f>IF(ISBLANK(LitRev!L120),".",LitRev!L120)</f>
        <v>.</v>
      </c>
      <c r="M120" s="25" t="str">
        <f>IF(ISBLANK(LitRev!M120),".",LitRev!M120)</f>
        <v>.</v>
      </c>
      <c r="N120" s="25" t="str">
        <f>IF(ISBLANK(LitRev!N120),".",LitRev!N120)</f>
        <v>.</v>
      </c>
      <c r="O120" s="25" t="str">
        <f>IF(ISBLANK(LitRev!O120),".",LitRev!O120)</f>
        <v>.</v>
      </c>
      <c r="P120" s="25" t="str">
        <f>IF(ISBLANK(LitRev!P120),".",LitRev!P120)</f>
        <v>.</v>
      </c>
      <c r="Q120" s="25" t="str">
        <f>IF(ISBLANK(LitRev!Q120),".",LitRev!Q120)</f>
        <v>.</v>
      </c>
      <c r="R120" s="25" t="str">
        <f>IF(ISBLANK(LitRev!R120),".",LitRev!R120)</f>
        <v>.</v>
      </c>
      <c r="S120" s="25" t="str">
        <f>IF(ISBLANK(LitRev!S120),".",LitRev!S120)</f>
        <v>.</v>
      </c>
      <c r="T120" s="25" t="str">
        <f>IF(ISBLANK(LitRev!T120),".",LitRev!T120)</f>
        <v>.</v>
      </c>
      <c r="U120" s="25" t="str">
        <f>IF(ISBLANK(LitRev!U120),".",LitRev!U120)</f>
        <v>.</v>
      </c>
      <c r="V120" s="25" t="str">
        <f>IF(ISBLANK(LitRev!V120),".",LitRev!V120)</f>
        <v>.</v>
      </c>
      <c r="W120" s="25" t="str">
        <f>IF(ISBLANK(LitRev!W120),".",LitRev!W120)</f>
        <v>.</v>
      </c>
      <c r="X120" s="25" t="str">
        <f>IF(ISBLANK(LitRev!X120),".",LitRev!X120)</f>
        <v>.</v>
      </c>
      <c r="Y120" s="25" t="str">
        <f>IF(ISBLANK(LitRev!Y120),".",LitRev!Y120)</f>
        <v>.</v>
      </c>
      <c r="Z120" s="25" t="str">
        <f>IF(ISBLANK(LitRev!Z120),".",LitRev!Z120)</f>
        <v>.</v>
      </c>
      <c r="AA120" s="25" t="str">
        <f>IF(ISBLANK(LitRev!AA120),".",LitRev!AA120)</f>
        <v>.</v>
      </c>
      <c r="AB120" s="25" t="str">
        <f>IF(ISBLANK(LitRev!AB120),".",LitRev!AB120)</f>
        <v>.</v>
      </c>
      <c r="AC120" s="25" t="str">
        <f>IF(ISBLANK(LitRev!AC120),".",LitRev!AC120)</f>
        <v>.</v>
      </c>
      <c r="AD120" s="25" t="str">
        <f>IF(ISBLANK(LitRev!AD120),".",LitRev!AD120)</f>
        <v>.</v>
      </c>
      <c r="AE120" s="25" t="str">
        <f>IF(ISBLANK(LitRev!AE120),".",LitRev!AE120)</f>
        <v>.</v>
      </c>
      <c r="AF120" s="25" t="str">
        <f>IF(ISBLANK(LitRev!AF120),".",LitRev!AF120)</f>
        <v>.</v>
      </c>
      <c r="AG120" s="25" t="str">
        <f>IF(ISBLANK(LitRev!AG120),".",LitRev!AG120)</f>
        <v>.</v>
      </c>
      <c r="AH120" s="25" t="str">
        <f>IF(ISBLANK(LitRev!AH120),".",LitRev!AH120)</f>
        <v>.</v>
      </c>
      <c r="AI120" s="25" t="str">
        <f>IF(ISBLANK(LitRev!AI120),".",LitRev!AI120)</f>
        <v>.</v>
      </c>
      <c r="AJ120" s="25" t="str">
        <f>IF(ISBLANK(LitRev!AJ120),".",LitRev!AJ120)</f>
        <v>.</v>
      </c>
      <c r="AK120" s="25" t="str">
        <f>IF(ISBLANK(LitRev!AK120),".",LitRev!AK120)</f>
        <v>.</v>
      </c>
      <c r="AL120" s="25" t="str">
        <f>IF(ISBLANK(LitRev!AL120),".",LitRev!AL120)</f>
        <v>.</v>
      </c>
      <c r="AM120" s="25" t="str">
        <f>IF(ISBLANK(LitRev!AM120),".",LitRev!AM120)</f>
        <v>.</v>
      </c>
      <c r="AN120" s="25" t="str">
        <f>IF(ISBLANK(LitRev!AN120),".",LitRev!AN120)</f>
        <v>.</v>
      </c>
      <c r="AO120" s="25" t="str">
        <f>IF(ISBLANK(LitRev!AO120),".",LitRev!AO120)</f>
        <v>.</v>
      </c>
      <c r="AP120" s="25" t="str">
        <f>IF(ISBLANK(LitRev!AP120),".",LitRev!AP120)</f>
        <v>.</v>
      </c>
      <c r="AQ120" s="25" t="str">
        <f>IF(ISBLANK(LitRev!AQ120),".",LitRev!AQ120)</f>
        <v>.</v>
      </c>
      <c r="AR120" s="25" t="str">
        <f>IF(ISBLANK(LitRev!AR120),".",LitRev!AR120)</f>
        <v>.</v>
      </c>
      <c r="AS120" s="25" t="str">
        <f>IF(ISBLANK(LitRev!AS120),".",LitRev!AS120)</f>
        <v>.</v>
      </c>
      <c r="AT120" s="25" t="str">
        <f>IF(ISBLANK(LitRev!AT120),".",LitRev!AT120)</f>
        <v>.</v>
      </c>
      <c r="AU120" s="25" t="str">
        <f>IF(ISBLANK(LitRev!AU120),".",LitRev!AU120)</f>
        <v>.</v>
      </c>
      <c r="AV120" s="25" t="str">
        <f>IF(ISBLANK(LitRev!AV120),".",LitRev!AV120)</f>
        <v>.</v>
      </c>
      <c r="AW120" s="25" t="str">
        <f>IF(ISBLANK(LitRev!AW120),".",LitRev!AW120)</f>
        <v>.</v>
      </c>
      <c r="AX120" s="25" t="str">
        <f>IF(ISBLANK(LitRev!AX120),".",LitRev!AX120)</f>
        <v>.</v>
      </c>
      <c r="AY120" s="25" t="str">
        <f>IF(ISBLANK(LitRev!AY120),".",LitRev!AY120)</f>
        <v>.</v>
      </c>
      <c r="AZ120" s="25" t="str">
        <f>IF(ISBLANK(LitRev!AZ120),".",LitRev!AZ120)</f>
        <v>.</v>
      </c>
      <c r="BA120" s="25" t="str">
        <f>IF(ISBLANK(LitRev!BA120),".",LitRev!BA120)</f>
        <v>.</v>
      </c>
      <c r="BB120" s="25" t="str">
        <f>IF(ISBLANK(LitRev!BB120),".",LitRev!BB120)</f>
        <v>.</v>
      </c>
      <c r="BC120" s="25" t="str">
        <f>IF(ISBLANK(LitRev!BC120),".",LitRev!BC120)</f>
        <v>.</v>
      </c>
      <c r="BD120" s="25" t="str">
        <f>IF(ISBLANK(LitRev!BD120),".",LitRev!BD120)</f>
        <v>.</v>
      </c>
      <c r="BE120" s="25" t="str">
        <f>IF(ISBLANK(LitRev!BE120),".",LitRev!BE120)</f>
        <v>.</v>
      </c>
      <c r="BF120" s="25" t="str">
        <f>IF(ISBLANK(LitRev!BF120),".",LitRev!BF120)</f>
        <v>.</v>
      </c>
      <c r="BG120" s="25" t="str">
        <f>IF(ISBLANK(LitRev!BG120),".",LitRev!BG120)</f>
        <v>.</v>
      </c>
      <c r="BH120" s="25" t="str">
        <f>IF(ISBLANK(LitRev!BH120),".",LitRev!BH120)</f>
        <v>.</v>
      </c>
      <c r="BI120" s="25" t="str">
        <f>IF(ISBLANK(LitRev!BI120),".",LitRev!BI120)</f>
        <v>.</v>
      </c>
      <c r="BJ120" s="25" t="str">
        <f>IF(ISBLANK(LitRev!BJ120),".",LitRev!BJ120)</f>
        <v>.</v>
      </c>
      <c r="BK120" s="25" t="str">
        <f>IF(ISBLANK(LitRev!BK120),".",LitRev!BK120)</f>
        <v>.</v>
      </c>
      <c r="BL120" s="25" t="str">
        <f>IF(ISBLANK(LitRev!BL120),".",LitRev!BL120)</f>
        <v>.</v>
      </c>
      <c r="BM120" s="25" t="str">
        <f>IF(ISBLANK(LitRev!BM120),".",LitRev!BM120)</f>
        <v>.</v>
      </c>
      <c r="BN120" s="25" t="str">
        <f>IF(ISBLANK(LitRev!BN120),".",LitRev!BN120)</f>
        <v>.</v>
      </c>
      <c r="BO120" s="25" t="str">
        <f>IF(ISBLANK(LitRev!BO120),".",LitRev!BO120)</f>
        <v>.</v>
      </c>
      <c r="BP120" s="25" t="str">
        <f>IF(ISBLANK(LitRev!BP120),".",LitRev!BP120)</f>
        <v>.</v>
      </c>
      <c r="BQ120" s="25" t="str">
        <f>IF(ISBLANK(LitRev!BQ120),".",LitRev!BQ120)</f>
        <v>.</v>
      </c>
      <c r="BR120" s="25" t="str">
        <f>IF(ISBLANK(LitRev!BR120),".",LitRev!BR120)</f>
        <v>.</v>
      </c>
      <c r="BS120" s="25" t="str">
        <f>IF(ISBLANK(LitRev!BS120),".",LitRev!BS120)</f>
        <v>.</v>
      </c>
      <c r="BT120" s="25" t="str">
        <f>IF(ISBLANK(LitRev!BT120),".",LitRev!BT120)</f>
        <v>.</v>
      </c>
      <c r="BU120" s="25" t="str">
        <f>IF(ISBLANK(LitRev!BU120),".",LitRev!BU120)</f>
        <v>.</v>
      </c>
      <c r="BV120" s="25" t="str">
        <f>IF(ISBLANK(LitRev!BV120),".",LitRev!BV120)</f>
        <v>.</v>
      </c>
      <c r="BW120" s="25" t="str">
        <f>IF(ISBLANK(LitRev!BW120),".",LitRev!BW120)</f>
        <v>.</v>
      </c>
      <c r="BX120" s="25" t="str">
        <f>IF(ISBLANK(LitRev!BX120),".",LitRev!BX120)</f>
        <v>.</v>
      </c>
      <c r="BY120" s="25" t="str">
        <f>IF(ISBLANK(LitRev!BY120),".",LitRev!BY120)</f>
        <v>.</v>
      </c>
      <c r="BZ120" s="25" t="str">
        <f>IF(ISBLANK(LitRev!BZ120),".",LitRev!BZ120)</f>
        <v>.</v>
      </c>
      <c r="CA120" s="25" t="str">
        <f>IF(ISBLANK(LitRev!CA120),".",LitRev!CA120)</f>
        <v>.</v>
      </c>
      <c r="CB120" s="25" t="str">
        <f>IF(ISBLANK(LitRev!CB120),".",LitRev!CB120)</f>
        <v>.</v>
      </c>
      <c r="CC120" s="25" t="str">
        <f>IF(ISBLANK(LitRev!CC120),".",LitRev!CC120)</f>
        <v>.</v>
      </c>
      <c r="CD120" s="25" t="str">
        <f>IF(ISBLANK(LitRev!CD120),".",LitRev!CD120)</f>
        <v>.</v>
      </c>
      <c r="CE120" s="25" t="str">
        <f>IF(ISBLANK(LitRev!CE120),".",LitRev!CE120)</f>
        <v>.</v>
      </c>
      <c r="CF120" s="25" t="str">
        <f>IF(ISBLANK(LitRev!CF120),".",LitRev!CF120)</f>
        <v>.</v>
      </c>
      <c r="CG120" s="25" t="str">
        <f>IF(ISBLANK(LitRev!CG120),".",LitRev!CG120)</f>
        <v>.</v>
      </c>
      <c r="CH120" s="25" t="str">
        <f>IF(ISBLANK(LitRev!CH120),".",LitRev!CH120)</f>
        <v>.</v>
      </c>
      <c r="CI120" s="25" t="str">
        <f>IF(ISBLANK(LitRev!CI120),".",LitRev!CI120)</f>
        <v>.</v>
      </c>
      <c r="CJ120" s="25" t="str">
        <f>IF(ISBLANK(LitRev!CJ120),".",LitRev!CJ120)</f>
        <v>.</v>
      </c>
      <c r="CK120" s="25" t="str">
        <f>IF(ISBLANK(LitRev!CK120),".",LitRev!CK120)</f>
        <v>.</v>
      </c>
      <c r="CL120" s="25" t="str">
        <f>IF(ISBLANK(LitRev!CL120),".",LitRev!CL120)</f>
        <v>.</v>
      </c>
      <c r="CM120" s="25" t="str">
        <f>IF(ISBLANK(LitRev!CM120),".",LitRev!CM120)</f>
        <v>.</v>
      </c>
      <c r="CN120" s="25" t="str">
        <f>IF(ISBLANK(LitRev!CN120),".",LitRev!CN120)</f>
        <v>.</v>
      </c>
      <c r="CO120" s="25" t="str">
        <f>IF(ISBLANK(LitRev!CO120),".",LitRev!CO120)</f>
        <v>.</v>
      </c>
      <c r="CP120" s="25" t="str">
        <f>IF(ISBLANK(LitRev!CP120),".",LitRev!CP120)</f>
        <v>.</v>
      </c>
      <c r="CQ120" s="25" t="str">
        <f>IF(ISBLANK(LitRev!CQ120),".",LitRev!CQ120)</f>
        <v>.</v>
      </c>
      <c r="CR120" s="25" t="str">
        <f>IF(ISBLANK(LitRev!CR120),".",LitRev!CR120)</f>
        <v>.</v>
      </c>
      <c r="CS120" s="25">
        <f>IF(ISBLANK(LitRev!CS120),".",LitRev!CS120)</f>
        <v>0</v>
      </c>
      <c r="CT120" s="25">
        <f>IF(ISBLANK(LitRev!CT120),".",LitRev!CT120)</f>
        <v>0</v>
      </c>
      <c r="CU120" s="25">
        <f>IF(ISBLANK(LitRev!CU120),".",LitRev!CU120)</f>
        <v>0</v>
      </c>
      <c r="CV120" s="25">
        <f>IF(ISBLANK(LitRev!CV120),".",LitRev!CV120)</f>
        <v>0</v>
      </c>
      <c r="CW120" s="25" t="str">
        <f>IF(ISBLANK(LitRev!CW120),".",LitRev!CW120)</f>
        <v>.</v>
      </c>
      <c r="CX120" s="25" t="str">
        <f>IF(ISBLANK(LitRev!CX120),".",LitRev!CX120)</f>
        <v>.</v>
      </c>
      <c r="CY120" s="25" t="str">
        <f>IF(ISBLANK(LitRev!CY120),".",LitRev!CY120)</f>
        <v>.</v>
      </c>
      <c r="CZ120" s="25" t="str">
        <f>IF(ISBLANK(LitRev!CZ120),".",LitRev!CZ120)</f>
        <v>.</v>
      </c>
      <c r="DA120" s="25" t="str">
        <f>IF(ISBLANK(LitRev!DA120),".",LitRev!DA120)</f>
        <v>.</v>
      </c>
      <c r="DB120" s="25" t="str">
        <f>IF(ISBLANK(LitRev!DB120),".",LitRev!DB120)</f>
        <v>.</v>
      </c>
      <c r="DC120" s="25" t="str">
        <f>IF(ISBLANK(LitRev!DC120),".",LitRev!DC120)</f>
        <v>.</v>
      </c>
      <c r="DD120" s="25" t="str">
        <f>IF(ISBLANK(LitRev!DD120),".",LitRev!DD120)</f>
        <v>.</v>
      </c>
      <c r="DE120" s="25" t="str">
        <f>IF(ISBLANK(LitRev!DE120),".",LitRev!DE120)</f>
        <v>.</v>
      </c>
      <c r="DF120" s="25" t="str">
        <f>IF(ISBLANK(LitRev!DF120),".",LitRev!DF120)</f>
        <v>.</v>
      </c>
      <c r="DG120" s="25" t="str">
        <f>IF(ISBLANK(LitRev!DG120),".",LitRev!DG120)</f>
        <v>.</v>
      </c>
      <c r="DH120" s="25" t="str">
        <f>IF(ISBLANK(LitRev!DH120),".",LitRev!DH120)</f>
        <v>.</v>
      </c>
      <c r="DI120" s="25" t="str">
        <f>IF(ISBLANK(LitRev!DI120),".",LitRev!DI120)</f>
        <v>.</v>
      </c>
      <c r="DJ120" s="25" t="str">
        <f>IF(ISBLANK(LitRev!DJ120),".",LitRev!DJ120)</f>
        <v>.</v>
      </c>
      <c r="DK120" s="25" t="str">
        <f>IF(ISBLANK(LitRev!DK120),".",LitRev!DK120)</f>
        <v>.</v>
      </c>
      <c r="DL120" s="25" t="str">
        <f>IF(ISBLANK(LitRev!DL120),".",LitRev!DL120)</f>
        <v>.</v>
      </c>
      <c r="DM120" s="25" t="str">
        <f>IF(ISBLANK(LitRev!DM120),".",LitRev!DM120)</f>
        <v>.</v>
      </c>
      <c r="DN120" s="25" t="str">
        <f>IF(ISBLANK(LitRev!DN120),".",LitRev!DN120)</f>
        <v>.</v>
      </c>
      <c r="DO120" s="25" t="str">
        <f>IF(ISBLANK(LitRev!DO120),".",LitRev!DO120)</f>
        <v>.</v>
      </c>
      <c r="DP120" s="25" t="str">
        <f>IF(ISBLANK(LitRev!DP120),".",LitRev!DP120)</f>
        <v>.</v>
      </c>
      <c r="DQ120" s="25" t="str">
        <f>IF(ISBLANK(LitRev!DQ120),".",LitRev!DQ120)</f>
        <v>.</v>
      </c>
      <c r="DR120" s="25" t="str">
        <f>IF(ISBLANK(LitRev!DR120),".",LitRev!DR120)</f>
        <v>.</v>
      </c>
      <c r="DS120" s="25" t="str">
        <f>IF(ISBLANK(LitRev!DS120),".",LitRev!DS120)</f>
        <v>.</v>
      </c>
      <c r="DT120" s="25" t="str">
        <f>IF(ISBLANK(LitRev!DT120),".",LitRev!DT120)</f>
        <v>.</v>
      </c>
      <c r="DU120" s="25" t="str">
        <f>IF(ISBLANK(LitRev!DU120),".",LitRev!DU120)</f>
        <v>.</v>
      </c>
      <c r="DV120" s="25">
        <f>IF(ISBLANK(LitRev!DV120),".",LitRev!DV120)</f>
        <v>36</v>
      </c>
      <c r="DW120" s="25" t="str">
        <f>IF(ISBLANK(LitRev!DW120),".",LitRev!DW120)</f>
        <v>.</v>
      </c>
      <c r="DX120" s="25" t="str">
        <f>IF(ISBLANK(LitRev!DX120),".",LitRev!DX120)</f>
        <v>.</v>
      </c>
      <c r="DY120" s="25" t="str">
        <f>IF(ISBLANK(LitRev!DY120),".",LitRev!DY120)</f>
        <v>.</v>
      </c>
      <c r="DZ120" s="25" t="str">
        <f>IF(ISBLANK(LitRev!DZ120),".",LitRev!DZ120)</f>
        <v>.</v>
      </c>
      <c r="EA120" s="25" t="str">
        <f>IF(ISBLANK(LitRev!EA120),".",LitRev!EA120)</f>
        <v>.</v>
      </c>
      <c r="EB120" s="25" t="str">
        <f>IF(ISBLANK(LitRev!EB120),".",LitRev!EB120)</f>
        <v>.</v>
      </c>
      <c r="EC120" s="25" t="str">
        <f>IF(ISBLANK(LitRev!EC120),".",LitRev!EC120)</f>
        <v>.</v>
      </c>
      <c r="ED120" s="25" t="str">
        <f>IF(ISBLANK(LitRev!ED120),".",LitRev!ED120)</f>
        <v>.</v>
      </c>
      <c r="EE120" s="25" t="str">
        <f>IF(ISBLANK(LitRev!EE120),".",LitRev!EE120)</f>
        <v>.</v>
      </c>
      <c r="EF120" s="25" t="str">
        <f>IF(ISBLANK(LitRev!EF120),".",LitRev!EF120)</f>
        <v>.</v>
      </c>
      <c r="EG120" s="25" t="str">
        <f>IF(ISBLANK(LitRev!EG120),".",LitRev!EG120)</f>
        <v>.</v>
      </c>
      <c r="EH120" s="25" t="str">
        <f>IF(ISBLANK(LitRev!EH120),".",LitRev!EH120)</f>
        <v>.</v>
      </c>
      <c r="EI120" s="25" t="str">
        <f>IF(ISBLANK(LitRev!EI120),".",LitRev!EI120)</f>
        <v>.</v>
      </c>
      <c r="EJ120" s="25" t="str">
        <f>IF(ISBLANK(LitRev!EJ120),".",LitRev!EJ120)</f>
        <v>.</v>
      </c>
      <c r="EK120" s="25" t="str">
        <f>IF(ISBLANK(LitRev!EK120),".",LitRev!EK120)</f>
        <v>.</v>
      </c>
      <c r="EL120" s="25" t="str">
        <f>IF(ISBLANK(LitRev!EL120),".",LitRev!EL120)</f>
        <v>.</v>
      </c>
      <c r="EM120" s="25" t="str">
        <f>IF(ISBLANK(LitRev!EM120),".",LitRev!EM120)</f>
        <v>.</v>
      </c>
      <c r="EN120" s="25" t="str">
        <f>IF(ISBLANK(LitRev!EN120),".",LitRev!EN120)</f>
        <v>.</v>
      </c>
      <c r="EO120" s="25" t="str">
        <f>IF(ISBLANK(LitRev!EO120),".",LitRev!EO120)</f>
        <v>.</v>
      </c>
      <c r="EP120" s="25" t="str">
        <f>IF(ISBLANK(LitRev!EP120),".",LitRev!EP120)</f>
        <v>.</v>
      </c>
      <c r="EQ120" s="25" t="str">
        <f>IF(ISBLANK(LitRev!EQ120),".",LitRev!EQ120)</f>
        <v>.</v>
      </c>
      <c r="ER120" s="25" t="str">
        <f>IF(ISBLANK(LitRev!ER120),".",LitRev!ER120)</f>
        <v>.</v>
      </c>
      <c r="ES120" s="25" t="str">
        <f>IF(ISBLANK(LitRev!ES120),".",LitRev!ES120)</f>
        <v>.</v>
      </c>
      <c r="ET120" s="25" t="str">
        <f>IF(ISBLANK(LitRev!ET120),".",LitRev!ET120)</f>
        <v>.</v>
      </c>
      <c r="EU120" s="25" t="str">
        <f>IF(ISBLANK(LitRev!EU120),".",LitRev!EU120)</f>
        <v>.</v>
      </c>
      <c r="EV120" s="25" t="str">
        <f>IF(ISBLANK(LitRev!EV120),".",LitRev!EV120)</f>
        <v>.</v>
      </c>
      <c r="EW120" s="25" t="str">
        <f>IF(ISBLANK(LitRev!EW120),".",LitRev!EW120)</f>
        <v>.</v>
      </c>
      <c r="EX120" s="25" t="str">
        <f>IF(ISBLANK(LitRev!EX120),".",LitRev!EX120)</f>
        <v>.</v>
      </c>
      <c r="EY120" s="25" t="str">
        <f>IF(ISBLANK(LitRev!EY120),".",LitRev!EY120)</f>
        <v>.</v>
      </c>
      <c r="EZ120" s="25" t="str">
        <f>IF(ISBLANK(LitRev!EZ120),".",LitRev!EZ120)</f>
        <v>.</v>
      </c>
      <c r="FA120" s="25" t="str">
        <f>IF(ISBLANK(LitRev!FA120),".",LitRev!FA120)</f>
        <v>.</v>
      </c>
      <c r="FB120" s="25" t="str">
        <f>IF(ISBLANK(LitRev!FB120),".",LitRev!FB120)</f>
        <v>.</v>
      </c>
      <c r="FC120" s="25" t="str">
        <f>IF(ISBLANK(LitRev!FC120),".",LitRev!FC120)</f>
        <v>.</v>
      </c>
      <c r="FD120" s="25" t="str">
        <f>IF(ISBLANK(LitRev!FD120),".",LitRev!FD120)</f>
        <v>.</v>
      </c>
      <c r="FE120" s="25" t="str">
        <f>IF(ISBLANK(LitRev!FE120),".",LitRev!FE120)</f>
        <v>.</v>
      </c>
      <c r="FF120" s="25" t="str">
        <f>IF(ISBLANK(LitRev!FF120),".",LitRev!FF120)</f>
        <v>.</v>
      </c>
      <c r="FG120" s="25" t="str">
        <f>IF(ISBLANK(LitRev!FG120),".",LitRev!FG120)</f>
        <v>.</v>
      </c>
      <c r="FH120" s="25" t="str">
        <f>IF(ISBLANK(LitRev!FH120),".",LitRev!FH120)</f>
        <v>.</v>
      </c>
      <c r="FI120" s="25" t="str">
        <f>IF(ISBLANK(LitRev!FI120),".",LitRev!FI120)</f>
        <v>.</v>
      </c>
      <c r="FJ120" s="25" t="str">
        <f>IF(ISBLANK(LitRev!FJ120),".",LitRev!FJ120)</f>
        <v>.</v>
      </c>
      <c r="FK120" s="25" t="str">
        <f>IF(ISBLANK(LitRev!FK120),".",LitRev!FK120)</f>
        <v>.</v>
      </c>
      <c r="FL120" s="25" t="str">
        <f>IF(ISBLANK(LitRev!FL120),".",LitRev!FL120)</f>
        <v>.</v>
      </c>
      <c r="FM120" s="25" t="str">
        <f>IF(ISBLANK(LitRev!FM120),".",LitRev!FM120)</f>
        <v>.</v>
      </c>
      <c r="FN120" s="25" t="str">
        <f>IF(ISBLANK(LitRev!FN120),".",LitRev!FN120)</f>
        <v>.</v>
      </c>
      <c r="FO120" s="25" t="str">
        <f>IF(ISBLANK(LitRev!FO120),".",LitRev!FO120)</f>
        <v>.</v>
      </c>
      <c r="FP120" s="25" t="str">
        <f>IF(ISBLANK(LitRev!FP120),".",LitRev!FP120)</f>
        <v>.</v>
      </c>
      <c r="FQ120" s="25" t="str">
        <f>IF(ISBLANK(LitRev!FQ120),".",LitRev!FQ120)</f>
        <v>.</v>
      </c>
      <c r="FR120" s="25" t="str">
        <f>IF(ISBLANK(LitRev!FR120),".",LitRev!FR120)</f>
        <v>.</v>
      </c>
      <c r="FS120" s="25" t="str">
        <f>IF(ISBLANK(LitRev!FS120),".",LitRev!FS120)</f>
        <v>.</v>
      </c>
      <c r="FT120" s="25" t="str">
        <f>IF(ISBLANK(LitRev!FT120),".",LitRev!FT120)</f>
        <v>.</v>
      </c>
      <c r="FU120" s="25" t="str">
        <f>IF(ISBLANK(LitRev!FU120),".",LitRev!FU120)</f>
        <v>.</v>
      </c>
      <c r="FV120" s="25" t="str">
        <f>IF(ISBLANK(LitRev!FV120),".",LitRev!FV120)</f>
        <v>.</v>
      </c>
      <c r="FW120" s="25" t="str">
        <f>IF(ISBLANK(LitRev!FW120),".",LitRev!FW120)</f>
        <v>.</v>
      </c>
      <c r="FX120" s="25" t="str">
        <f>IF(ISBLANK(LitRev!FX120),".",LitRev!FX120)</f>
        <v>.</v>
      </c>
      <c r="FY120" s="25" t="str">
        <f>IF(ISBLANK(LitRev!FY120),".",LitRev!FY120)</f>
        <v>.</v>
      </c>
      <c r="FZ120" s="25" t="str">
        <f>IF(ISBLANK(LitRev!FZ120),".",LitRev!FZ120)</f>
        <v>.</v>
      </c>
      <c r="GA120" s="25" t="str">
        <f>IF(ISBLANK(LitRev!GA120),".",LitRev!GA120)</f>
        <v>.</v>
      </c>
      <c r="GB120" s="25" t="str">
        <f>IF(ISBLANK(LitRev!GB120),".",LitRev!GB120)</f>
        <v>.</v>
      </c>
      <c r="GC120" s="25" t="str">
        <f>IF(ISBLANK(LitRev!GC120),".",LitRev!GC120)</f>
        <v>.</v>
      </c>
      <c r="GD120" s="25" t="str">
        <f>IF(ISBLANK(LitRev!GD120),".",LitRev!GD120)</f>
        <v>.</v>
      </c>
      <c r="GE120" s="25" t="str">
        <f>IF(ISBLANK(LitRev!GE120),".",LitRev!GE120)</f>
        <v>.</v>
      </c>
      <c r="GF120" s="25" t="str">
        <f>IF(ISBLANK(LitRev!GF120),".",LitRev!GF120)</f>
        <v>.</v>
      </c>
      <c r="GG120" s="25" t="str">
        <f>IF(ISBLANK(LitRev!GG120),".",LitRev!GG120)</f>
        <v>.</v>
      </c>
      <c r="GH120" s="25" t="str">
        <f>IF(ISBLANK(LitRev!GH120),".",LitRev!GH120)</f>
        <v>.</v>
      </c>
      <c r="GI120" s="25" t="str">
        <f>IF(ISBLANK(LitRev!GI120),".",LitRev!GI120)</f>
        <v>.</v>
      </c>
      <c r="GJ120" s="25" t="str">
        <f>IF(ISBLANK(LitRev!GJ120),".",LitRev!GJ120)</f>
        <v>.</v>
      </c>
      <c r="GK120" s="25" t="str">
        <f>IF(ISBLANK(LitRev!GK120),".",LitRev!GK120)</f>
        <v>.</v>
      </c>
      <c r="GL120" s="25" t="str">
        <f>IF(ISBLANK(LitRev!GL120),".",LitRev!GL120)</f>
        <v>.</v>
      </c>
      <c r="GM120" s="25" t="str">
        <f>IF(ISBLANK(LitRev!GM120),".",LitRev!GM120)</f>
        <v>.</v>
      </c>
      <c r="GN120" s="25" t="str">
        <f>IF(ISBLANK(LitRev!GN120),".",LitRev!GN120)</f>
        <v>.</v>
      </c>
      <c r="GO120" s="25" t="str">
        <f>IF(ISBLANK(LitRev!GO120),".",LitRev!GO120)</f>
        <v>.</v>
      </c>
      <c r="GP120" s="25" t="str">
        <f>IF(ISBLANK(LitRev!GP120),".",LitRev!GP120)</f>
        <v>.</v>
      </c>
      <c r="GQ120" s="25" t="str">
        <f>IF(ISBLANK(LitRev!GQ120),".",LitRev!GQ120)</f>
        <v>.</v>
      </c>
      <c r="GR120" s="25" t="str">
        <f>IF(ISBLANK(LitRev!GR120),".",LitRev!GR120)</f>
        <v>.</v>
      </c>
      <c r="GS120" s="25" t="str">
        <f>IF(ISBLANK(LitRev!GS120),".",LitRev!GS120)</f>
        <v>.</v>
      </c>
      <c r="GT120" s="25" t="str">
        <f>IF(ISBLANK(LitRev!GT120),".",LitRev!GT120)</f>
        <v>.</v>
      </c>
      <c r="GU120" s="25" t="str">
        <f>IF(ISBLANK(LitRev!GU120),".",LitRev!GU120)</f>
        <v>.</v>
      </c>
      <c r="GV120" s="25" t="str">
        <f>IF(ISBLANK(LitRev!GV120),".",LitRev!GV120)</f>
        <v>.</v>
      </c>
      <c r="GW120" s="25" t="str">
        <f>IF(ISBLANK(LitRev!GW120),".",LitRev!GW120)</f>
        <v>.</v>
      </c>
      <c r="GX120" s="25" t="str">
        <f>IF(ISBLANK(LitRev!GX120),".",LitRev!GX120)</f>
        <v>.</v>
      </c>
      <c r="GY120" s="25" t="str">
        <f>IF(ISBLANK(LitRev!GY120),".",LitRev!GY120)</f>
        <v>.</v>
      </c>
      <c r="GZ120" s="25" t="str">
        <f>IF(ISBLANK(LitRev!GZ120),".",LitRev!GZ120)</f>
        <v>.</v>
      </c>
      <c r="HA120" s="25" t="str">
        <f>IF(ISBLANK(LitRev!HA120),".",LitRev!HA120)</f>
        <v>.</v>
      </c>
      <c r="HB120" s="25" t="str">
        <f>IF(ISBLANK(LitRev!HB120),".",LitRev!HB120)</f>
        <v>.</v>
      </c>
      <c r="HC120" s="25" t="str">
        <f>IF(ISBLANK(LitRev!HC120),".",LitRev!HC120)</f>
        <v>.</v>
      </c>
      <c r="HD120" s="25" t="str">
        <f>IF(ISBLANK(LitRev!HD120),".",LitRev!HD120)</f>
        <v>.</v>
      </c>
      <c r="HE120" s="25" t="str">
        <f>IF(ISBLANK(LitRev!HE120),".",LitRev!HE120)</f>
        <v>.</v>
      </c>
      <c r="HF120" s="25" t="str">
        <f>IF(ISBLANK(LitRev!HF120),".",LitRev!HF120)</f>
        <v>.</v>
      </c>
      <c r="HG120" s="25" t="str">
        <f>IF(ISBLANK(LitRev!HG120),".",LitRev!HG120)</f>
        <v>.</v>
      </c>
      <c r="HH120" s="25">
        <f>IF(ISBLANK(LitRev!HH120),".",LitRev!HH120)</f>
        <v>10.8</v>
      </c>
      <c r="HI120" s="25" t="str">
        <f>IF(ISBLANK(LitRev!HI120),".",LitRev!HI120)</f>
        <v>.</v>
      </c>
      <c r="HJ120" s="25" t="str">
        <f>IF(ISBLANK(LitRev!HJ120),".",LitRev!HJ120)</f>
        <v>.</v>
      </c>
      <c r="HK120" s="25" t="str">
        <f>IF(ISBLANK(LitRev!HK120),".",LitRev!HK120)</f>
        <v>.</v>
      </c>
      <c r="HL120" s="25" t="str">
        <f>IF(ISBLANK(LitRev!HL120),".",LitRev!HL120)</f>
        <v>.</v>
      </c>
      <c r="HM120" s="25" t="str">
        <f>IF(ISBLANK(LitRev!HM120),".",LitRev!HM120)</f>
        <v>.</v>
      </c>
      <c r="HN120" s="25" t="str">
        <f>IF(ISBLANK(LitRev!HN120),".",LitRev!HN120)</f>
        <v>.</v>
      </c>
      <c r="HO120" s="25" t="str">
        <f>IF(ISBLANK(LitRev!HO120),".",LitRev!HO120)</f>
        <v>.</v>
      </c>
      <c r="HP120" s="25" t="str">
        <f>IF(ISBLANK(LitRev!HP120),".",LitRev!HP120)</f>
        <v>.</v>
      </c>
      <c r="HQ120" s="25" t="str">
        <f>IF(ISBLANK(LitRev!HQ120),".",LitRev!HQ120)</f>
        <v>.</v>
      </c>
      <c r="HR120" s="25" t="str">
        <f>IF(ISBLANK(LitRev!HR120),".",LitRev!HR120)</f>
        <v>.</v>
      </c>
      <c r="HS120" s="25" t="str">
        <f>IF(ISBLANK(LitRev!HS120),".",LitRev!HS120)</f>
        <v>.</v>
      </c>
      <c r="HT120" s="25" t="str">
        <f>IF(ISBLANK(LitRev!HT120),".",LitRev!HT120)</f>
        <v>.</v>
      </c>
      <c r="HU120" s="25" t="str">
        <f>IF(ISBLANK(LitRev!HU120),".",LitRev!HU120)</f>
        <v>.</v>
      </c>
      <c r="HV120" s="25" t="str">
        <f>IF(ISBLANK(LitRev!HV120),".",LitRev!HV120)</f>
        <v>.</v>
      </c>
      <c r="HW120" s="25" t="str">
        <f>IF(ISBLANK(LitRev!HW120),".",LitRev!HW120)</f>
        <v>.</v>
      </c>
      <c r="HX120" s="25" t="str">
        <f>IF(ISBLANK(LitRev!HX120),".",LitRev!HX120)</f>
        <v>.</v>
      </c>
      <c r="HY120" s="25" t="str">
        <f>IF(ISBLANK(LitRev!HY120),".",LitRev!HY120)</f>
        <v>.</v>
      </c>
      <c r="HZ120" s="25" t="str">
        <f>IF(ISBLANK(LitRev!HZ120),".",LitRev!HZ120)</f>
        <v>.</v>
      </c>
      <c r="IA120" s="25" t="str">
        <f>IF(ISBLANK(LitRev!IA120),".",LitRev!IA120)</f>
        <v>.</v>
      </c>
      <c r="IB120" s="25" t="str">
        <f>IF(ISBLANK(LitRev!IB120),".",LitRev!IB120)</f>
        <v>.</v>
      </c>
      <c r="IC120" s="25" t="str">
        <f>IF(ISBLANK(LitRev!IC120),".",LitRev!IC120)</f>
        <v>.</v>
      </c>
      <c r="ID120" s="25" t="str">
        <f>IF(ISBLANK(LitRev!ID120),".",LitRev!ID120)</f>
        <v>.</v>
      </c>
      <c r="IE120" s="25" t="str">
        <f>IF(ISBLANK(LitRev!IE120),".",LitRev!IE120)</f>
        <v>.</v>
      </c>
      <c r="IF120" s="25" t="str">
        <f>IF(ISBLANK(LitRev!IF120),".",LitRev!IF120)</f>
        <v>.</v>
      </c>
      <c r="IG120" s="25" t="str">
        <f>IF(ISBLANK(LitRev!IG120),".",LitRev!IG120)</f>
        <v>.</v>
      </c>
      <c r="IH120" s="25" t="str">
        <f>IF(ISBLANK(LitRev!IH120),".",LitRev!IH120)</f>
        <v>.</v>
      </c>
      <c r="II120" s="25" t="str">
        <f>IF(ISBLANK(LitRev!II120),".",LitRev!II120)</f>
        <v>.</v>
      </c>
      <c r="IJ120" s="25" t="str">
        <f>IF(ISBLANK(LitRev!IJ120),".",LitRev!IJ120)</f>
        <v>.</v>
      </c>
      <c r="IK120" s="25" t="str">
        <f>IF(ISBLANK(LitRev!IK120),".",LitRev!IK120)</f>
        <v>.</v>
      </c>
      <c r="IL120" s="25" t="str">
        <f>IF(ISBLANK(LitRev!IL120),".",LitRev!IL120)</f>
        <v>.</v>
      </c>
      <c r="IM120" s="25" t="str">
        <f>IF(ISBLANK(LitRev!IM120),".",LitRev!IM120)</f>
        <v>.</v>
      </c>
      <c r="IN120" s="25" t="str">
        <f>IF(ISBLANK(LitRev!IN120),".",LitRev!IN120)</f>
        <v>.</v>
      </c>
      <c r="IO120" s="25" t="str">
        <f>IF(ISBLANK(LitRev!IO120),".",LitRev!IO120)</f>
        <v>.</v>
      </c>
      <c r="IP120" s="25" t="str">
        <f>IF(ISBLANK(LitRev!IP120),".",LitRev!IP120)</f>
        <v>.</v>
      </c>
      <c r="IQ120" s="25" t="str">
        <f>IF(ISBLANK(LitRev!IQ120),".",LitRev!IQ120)</f>
        <v>.</v>
      </c>
      <c r="IR120" s="25" t="str">
        <f>IF(ISBLANK(LitRev!IR120),".",LitRev!IR120)</f>
        <v>.</v>
      </c>
      <c r="IS120" s="25" t="str">
        <f>IF(ISBLANK(LitRev!IS120),".",LitRev!IS120)</f>
        <v>.</v>
      </c>
      <c r="IT120" s="25" t="str">
        <f>IF(ISBLANK(LitRev!IT120),".",LitRev!IT120)</f>
        <v>.</v>
      </c>
      <c r="IU120" s="25" t="str">
        <f>IF(ISBLANK(LitRev!IU120),".",LitRev!IU120)</f>
        <v>.</v>
      </c>
      <c r="IV120" s="25" t="str">
        <f>IF(ISBLANK(LitRev!IV120),".",LitRev!IV120)</f>
        <v>.</v>
      </c>
      <c r="IW120" s="25" t="str">
        <f>IF(ISBLANK(LitRev!IW120),".",LitRev!IW120)</f>
        <v>.</v>
      </c>
      <c r="IX120" s="25" t="str">
        <f>IF(ISBLANK(LitRev!IX120),".",LitRev!IX120)</f>
        <v>.</v>
      </c>
      <c r="IY120" s="25" t="str">
        <f>IF(ISBLANK(LitRev!IY120),".",LitRev!IY120)</f>
        <v>.</v>
      </c>
      <c r="IZ120" s="25" t="str">
        <f>IF(ISBLANK(LitRev!IZ120),".",LitRev!IZ120)</f>
        <v>.</v>
      </c>
      <c r="JA120" s="25" t="str">
        <f>IF(ISBLANK(LitRev!JA120),".",LitRev!JA120)</f>
        <v>.</v>
      </c>
      <c r="JB120" s="25" t="str">
        <f>IF(ISBLANK(LitRev!JB120),".",LitRev!JB120)</f>
        <v>.</v>
      </c>
      <c r="JC120" s="25" t="str">
        <f>IF(ISBLANK(LitRev!JC120),".",LitRev!JC120)</f>
        <v>.</v>
      </c>
      <c r="JD120" s="25" t="str">
        <f>IF(ISBLANK(LitRev!JD120),".",LitRev!JD120)</f>
        <v>.</v>
      </c>
      <c r="JE120" s="25" t="str">
        <f>IF(ISBLANK(LitRev!JE120),".",LitRev!JE120)</f>
        <v>.</v>
      </c>
      <c r="JF120" s="25" t="str">
        <f>IF(ISBLANK(LitRev!JF120),".",LitRev!JF120)</f>
        <v>.</v>
      </c>
      <c r="JG120" s="25" t="str">
        <f>IF(ISBLANK(LitRev!JG120),".",LitRev!JG120)</f>
        <v>.</v>
      </c>
      <c r="JH120" s="25" t="str">
        <f>IF(ISBLANK(LitRev!JH120),".",LitRev!JH120)</f>
        <v>.</v>
      </c>
      <c r="JI120" s="25" t="str">
        <f>IF(ISBLANK(LitRev!JI120),".",LitRev!JI120)</f>
        <v>.</v>
      </c>
      <c r="JJ120" s="25" t="str">
        <f>IF(ISBLANK(LitRev!JJ120),".",LitRev!JJ120)</f>
        <v>.</v>
      </c>
      <c r="JK120" s="25" t="str">
        <f>IF(ISBLANK(LitRev!JK120),".",LitRev!JK120)</f>
        <v>.</v>
      </c>
      <c r="JL120" s="25" t="str">
        <f>IF(ISBLANK(LitRev!JL120),".",LitRev!JL120)</f>
        <v>.</v>
      </c>
      <c r="JM120" s="25" t="str">
        <f>IF(ISBLANK(LitRev!JM120),".",LitRev!JM120)</f>
        <v>.</v>
      </c>
      <c r="JN120" s="25" t="str">
        <f>IF(ISBLANK(LitRev!JN120),".",LitRev!JN120)</f>
        <v>.</v>
      </c>
      <c r="JO120" s="25" t="str">
        <f>IF(ISBLANK(LitRev!JO120),".",LitRev!JO120)</f>
        <v>.</v>
      </c>
      <c r="JP120" s="25" t="str">
        <f>IF(ISBLANK(LitRev!JP120),".",LitRev!JP120)</f>
        <v>.</v>
      </c>
      <c r="JQ120" s="25" t="str">
        <f>IF(ISBLANK(LitRev!JQ120),".",LitRev!JQ120)</f>
        <v>.</v>
      </c>
      <c r="JR120" s="25" t="str">
        <f>IF(ISBLANK(LitRev!JR120),".",LitRev!JR120)</f>
        <v>.</v>
      </c>
      <c r="JS120" s="25" t="str">
        <f>IF(ISBLANK(LitRev!JS120),".",LitRev!JS120)</f>
        <v>.</v>
      </c>
      <c r="JT120" s="25" t="str">
        <f>IF(ISBLANK(LitRev!JT120),".",LitRev!JT120)</f>
        <v>.</v>
      </c>
      <c r="JU120" s="25" t="str">
        <f>IF(ISBLANK(LitRev!JU120),".",LitRev!JU120)</f>
        <v>.</v>
      </c>
      <c r="JV120" s="25" t="str">
        <f>IF(ISBLANK(LitRev!JV120),".",LitRev!JV120)</f>
        <v>.</v>
      </c>
      <c r="JW120" s="25" t="str">
        <f>IF(ISBLANK(LitRev!JW120),".",LitRev!JW120)</f>
        <v>.</v>
      </c>
      <c r="JX120" s="25" t="str">
        <f>IF(ISBLANK(LitRev!JX120),".",LitRev!JX120)</f>
        <v>.</v>
      </c>
      <c r="JY120" s="25" t="str">
        <f>IF(ISBLANK(LitRev!JY120),".",LitRev!JY120)</f>
        <v>.</v>
      </c>
      <c r="JZ120" s="25" t="str">
        <f>IF(ISBLANK(LitRev!JZ120),".",LitRev!JZ120)</f>
        <v>.</v>
      </c>
      <c r="KA120" s="25" t="str">
        <f>IF(ISBLANK(LitRev!KA120),".",LitRev!KA120)</f>
        <v>.</v>
      </c>
      <c r="KB120" s="25" t="str">
        <f>IF(ISBLANK(LitRev!KB120),".",LitRev!KB120)</f>
        <v>.</v>
      </c>
      <c r="KC120" s="25" t="str">
        <f>IF(ISBLANK(LitRev!KC120),".",LitRev!KC120)</f>
        <v>.</v>
      </c>
      <c r="KD120" s="25" t="str">
        <f>IF(ISBLANK(LitRev!KD120),".",LitRev!KD120)</f>
        <v>.</v>
      </c>
      <c r="KE120" s="25" t="str">
        <f>IF(ISBLANK(LitRev!KE120),".",LitRev!KE120)</f>
        <v>.</v>
      </c>
      <c r="KF120" s="25" t="str">
        <f>IF(ISBLANK(LitRev!KF120),".",LitRev!KF120)</f>
        <v>.</v>
      </c>
      <c r="KG120" s="25" t="str">
        <f>IF(ISBLANK(LitRev!KG120),".",LitRev!KG120)</f>
        <v>.</v>
      </c>
      <c r="KH120" s="25" t="str">
        <f>IF(ISBLANK(LitRev!KH120),".",LitRev!KH120)</f>
        <v>.</v>
      </c>
      <c r="KI120" s="25" t="str">
        <f>IF(ISBLANK(LitRev!KI120),".",LitRev!KI120)</f>
        <v>.</v>
      </c>
      <c r="KJ120" s="25" t="str">
        <f>IF(ISBLANK(LitRev!KJ120),".",LitRev!KJ120)</f>
        <v>.</v>
      </c>
      <c r="KK120" s="25" t="str">
        <f>IF(ISBLANK(LitRev!KK120),".",LitRev!KK120)</f>
        <v>.</v>
      </c>
      <c r="KL120" s="25" t="str">
        <f>IF(ISBLANK(LitRev!KL120),".",LitRev!KL120)</f>
        <v>.</v>
      </c>
      <c r="KM120" s="25" t="str">
        <f>IF(ISBLANK(LitRev!KM120),".",LitRev!KM120)</f>
        <v>.</v>
      </c>
      <c r="KN120" s="25" t="str">
        <f>IF(ISBLANK(LitRev!KN120),".",LitRev!KN120)</f>
        <v>.</v>
      </c>
      <c r="KO120" s="25" t="str">
        <f>IF(ISBLANK(LitRev!KO120),".",LitRev!KO120)</f>
        <v>.</v>
      </c>
      <c r="KP120" s="25" t="str">
        <f>IF(ISBLANK(LitRev!KP120),".",LitRev!KP120)</f>
        <v>.</v>
      </c>
      <c r="KQ120" s="25" t="str">
        <f>IF(ISBLANK(LitRev!KQ120),".",LitRev!KQ120)</f>
        <v>.</v>
      </c>
      <c r="KR120" s="25" t="str">
        <f>IF(ISBLANK(LitRev!KR120),".",LitRev!KR120)</f>
        <v>.</v>
      </c>
      <c r="KS120" s="25" t="str">
        <f>IF(ISBLANK(LitRev!KS120),".",LitRev!KS120)</f>
        <v>.</v>
      </c>
      <c r="KT120" s="25" t="str">
        <f>IF(ISBLANK(LitRev!KT120),".",LitRev!KT120)</f>
        <v>.</v>
      </c>
      <c r="KU120" s="25" t="str">
        <f>IF(ISBLANK(LitRev!KU120),".",LitRev!KU120)</f>
        <v>.</v>
      </c>
      <c r="KV120" s="25" t="str">
        <f>IF(ISBLANK(LitRev!KV120),".",LitRev!KV120)</f>
        <v>.</v>
      </c>
      <c r="KW120" s="25" t="str">
        <f>IF(ISBLANK(LitRev!KW120),".",LitRev!KW120)</f>
        <v>.</v>
      </c>
      <c r="KX120" s="25" t="str">
        <f>IF(ISBLANK(LitRev!KX120),".",LitRev!KX120)</f>
        <v>.</v>
      </c>
      <c r="KY120" s="25" t="str">
        <f>IF(ISBLANK(LitRev!KY120),".",LitRev!KY120)</f>
        <v>.</v>
      </c>
      <c r="KZ120" s="25" t="str">
        <f>IF(ISBLANK(LitRev!KZ120),".",LitRev!KZ120)</f>
        <v>.</v>
      </c>
      <c r="LA120" s="25" t="str">
        <f>IF(ISBLANK(LitRev!LA120),".",LitRev!LA120)</f>
        <v>.</v>
      </c>
      <c r="LB120" s="25" t="str">
        <f>IF(ISBLANK(LitRev!LB120),".",LitRev!LB120)</f>
        <v>.</v>
      </c>
      <c r="LC120" s="25" t="str">
        <f>IF(ISBLANK(LitRev!LC120),".",LitRev!LC120)</f>
        <v>.</v>
      </c>
      <c r="LD120" s="25" t="str">
        <f>IF(ISBLANK(LitRev!LD120),".",LitRev!LD120)</f>
        <v>.</v>
      </c>
      <c r="LE120" s="25" t="str">
        <f>IF(ISBLANK(LitRev!LE120),".",LitRev!LE120)</f>
        <v>.</v>
      </c>
      <c r="LF120" s="25" t="str">
        <f>IF(ISBLANK(LitRev!LF120),".",LitRev!LF120)</f>
        <v>.</v>
      </c>
      <c r="LG120" s="25" t="str">
        <f>IF(ISBLANK(LitRev!LG120),".",LitRev!LG120)</f>
        <v>.</v>
      </c>
      <c r="LH120" s="25" t="str">
        <f>IF(ISBLANK(LitRev!LH120),".",LitRev!LH120)</f>
        <v>.</v>
      </c>
      <c r="LI120" s="25">
        <f>IF(ISBLANK(LitRev!LI120),".",LitRev!LI120)</f>
        <v>0.98840000000000006</v>
      </c>
      <c r="LJ120" s="25">
        <f>IF(ISBLANK(LitRev!LJ120),".",LitRev!LJ120)</f>
        <v>0.24710000000000001</v>
      </c>
      <c r="LK120" s="25" t="str">
        <f>IF(ISBLANK(LitRev!LK120),".",LitRev!LK120)</f>
        <v>.</v>
      </c>
      <c r="LL120" s="25" t="str">
        <f>IF(ISBLANK(LitRev!LL120),".",LitRev!LL120)</f>
        <v>.</v>
      </c>
      <c r="LM120" s="25" t="str">
        <f>IF(ISBLANK(LitRev!LM120),".",LitRev!LM120)</f>
        <v>.</v>
      </c>
      <c r="LN120" s="25" t="str">
        <f>IF(ISBLANK(LitRev!LN120),".",LitRev!LN120)</f>
        <v>.</v>
      </c>
      <c r="LO120" s="25" t="str">
        <f>IF(ISBLANK(LitRev!LO120),".",LitRev!LO120)</f>
        <v>.</v>
      </c>
      <c r="LP120" s="25" t="str">
        <f>IF(ISBLANK(LitRev!LP120),".",LitRev!LP120)</f>
        <v>.</v>
      </c>
      <c r="LQ120" s="25" t="str">
        <f>IF(ISBLANK(LitRev!LQ120),".",LitRev!LQ120)</f>
        <v>.</v>
      </c>
      <c r="LR120" s="25" t="str">
        <f>IF(ISBLANK(LitRev!LR120),".",LitRev!LR120)</f>
        <v>.</v>
      </c>
      <c r="LS120" s="25" t="str">
        <f>IF(ISBLANK(LitRev!LS120),".",LitRev!LS120)</f>
        <v>.</v>
      </c>
      <c r="LT120" s="25" t="str">
        <f>IF(ISBLANK(LitRev!LT120),".",LitRev!LT120)</f>
        <v>.</v>
      </c>
      <c r="LU120" s="25" t="str">
        <f>IF(ISBLANK(LitRev!LU120),".",LitRev!LU120)</f>
        <v>.</v>
      </c>
      <c r="LV120" s="25" t="str">
        <f>IF(ISBLANK(LitRev!LV120),".",LitRev!LV120)</f>
        <v>.</v>
      </c>
      <c r="LW120" s="25" t="str">
        <f>IF(ISBLANK(LitRev!LW120),".",LitRev!LW120)</f>
        <v>.</v>
      </c>
      <c r="LX120" s="25" t="str">
        <f>IF(ISBLANK(LitRev!LX120),".",LitRev!LX120)</f>
        <v>.</v>
      </c>
      <c r="LY120" s="25" t="str">
        <f>IF(ISBLANK(LitRev!LY120),".",LitRev!LY120)</f>
        <v>.</v>
      </c>
      <c r="LZ120" s="25" t="str">
        <f>IF(ISBLANK(LitRev!LZ120),".",LitRev!LZ120)</f>
        <v>.</v>
      </c>
      <c r="MA120" s="25" t="str">
        <f>IF(ISBLANK(LitRev!MA120),".",LitRev!MA120)</f>
        <v>.</v>
      </c>
      <c r="MB120" s="25" t="str">
        <f>IF(ISBLANK(LitRev!MB120),".",LitRev!MB120)</f>
        <v>.</v>
      </c>
      <c r="MC120" s="25" t="str">
        <f>IF(ISBLANK(LitRev!MC120),".",LitRev!MC120)</f>
        <v>.</v>
      </c>
      <c r="MD120" s="25" t="str">
        <f>IF(ISBLANK(LitRev!MD120),".",LitRev!MD120)</f>
        <v>.</v>
      </c>
      <c r="ME120" s="25" t="str">
        <f>IF(ISBLANK(LitRev!ME120),".",LitRev!ME120)</f>
        <v>.</v>
      </c>
      <c r="MF120" s="25" t="str">
        <f>IF(ISBLANK(LitRev!MF120),".",LitRev!MF120)</f>
        <v>.</v>
      </c>
      <c r="MG120" s="25" t="str">
        <f>IF(ISBLANK(LitRev!MG120),".",LitRev!MG120)</f>
        <v>.</v>
      </c>
      <c r="MH120" s="25" t="str">
        <f>IF(ISBLANK(LitRev!MH120),".",LitRev!MH120)</f>
        <v>.</v>
      </c>
      <c r="MI120" s="25" t="str">
        <f>IF(ISBLANK(LitRev!MI120),".",LitRev!MI120)</f>
        <v>.</v>
      </c>
      <c r="MJ120" s="25" t="str">
        <f>IF(ISBLANK(LitRev!MJ120),".",LitRev!MJ120)</f>
        <v>.</v>
      </c>
      <c r="MK120" s="25" t="str">
        <f>IF(ISBLANK(LitRev!MK120),".",LitRev!MK120)</f>
        <v>.</v>
      </c>
      <c r="ML120" s="25" t="str">
        <f>IF(ISBLANK(LitRev!ML120),".",LitRev!ML120)</f>
        <v>.</v>
      </c>
      <c r="MM120" s="25" t="str">
        <f>IF(ISBLANK(LitRev!MM120),".",LitRev!MM120)</f>
        <v>.</v>
      </c>
      <c r="MN120" s="25" t="str">
        <f>IF(ISBLANK(LitRev!MN120),".",LitRev!MN120)</f>
        <v>.</v>
      </c>
      <c r="MO120" s="25" t="str">
        <f>IF(ISBLANK(LitRev!MO120),".",LitRev!MO120)</f>
        <v>.</v>
      </c>
      <c r="MP120" s="25" t="str">
        <f>IF(ISBLANK(LitRev!MP120),".",LitRev!MP120)</f>
        <v>.</v>
      </c>
      <c r="MQ120" s="25" t="str">
        <f>IF(ISBLANK(LitRev!MQ120),".",LitRev!MQ120)</f>
        <v>.</v>
      </c>
      <c r="MR120" s="25" t="str">
        <f>IF(ISBLANK(LitRev!MR120),".",LitRev!MR120)</f>
        <v>.</v>
      </c>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5"/>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5"/>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5"/>
      <c r="RK120" s="25"/>
      <c r="RL120" s="25"/>
      <c r="RM120" s="25"/>
      <c r="RN120" s="25"/>
      <c r="RO120" s="25"/>
    </row>
    <row r="121" spans="1:483" x14ac:dyDescent="0.25">
      <c r="A121" s="47" t="s">
        <v>1132</v>
      </c>
      <c r="C121" s="25" t="str">
        <f>IF(ISBLANK(LitRev!C121),".",LitRev!C121)</f>
        <v>.</v>
      </c>
      <c r="D121" s="25" t="str">
        <f>IF(ISBLANK(LitRev!D121),".",LitRev!D121)</f>
        <v>.</v>
      </c>
      <c r="E121" s="25" t="str">
        <f>IF(ISBLANK(LitRev!E121),".",LitRev!E121)</f>
        <v>.</v>
      </c>
      <c r="F121" s="25" t="str">
        <f>IF(ISBLANK(LitRev!F121),".",LitRev!F121)</f>
        <v>.</v>
      </c>
      <c r="G121" s="25" t="str">
        <f>IF(ISBLANK(LitRev!G121),".",LitRev!G121)</f>
        <v>.</v>
      </c>
      <c r="H121" s="25" t="str">
        <f>IF(ISBLANK(LitRev!H121),".",LitRev!H121)</f>
        <v>.</v>
      </c>
      <c r="I121" s="25" t="str">
        <f>IF(ISBLANK(LitRev!I121),".",LitRev!I121)</f>
        <v>.</v>
      </c>
      <c r="J121" s="25" t="str">
        <f>IF(ISBLANK(LitRev!J121),".",LitRev!J121)</f>
        <v>.</v>
      </c>
      <c r="K121" s="25" t="str">
        <f>IF(ISBLANK(LitRev!K121),".",LitRev!K121)</f>
        <v>.</v>
      </c>
      <c r="L121" s="25" t="str">
        <f>IF(ISBLANK(LitRev!L121),".",LitRev!L121)</f>
        <v>.</v>
      </c>
      <c r="M121" s="25" t="str">
        <f>IF(ISBLANK(LitRev!M121),".",LitRev!M121)</f>
        <v>.</v>
      </c>
      <c r="N121" s="25" t="str">
        <f>IF(ISBLANK(LitRev!N121),".",LitRev!N121)</f>
        <v>.</v>
      </c>
      <c r="O121" s="25" t="str">
        <f>IF(ISBLANK(LitRev!O121),".",LitRev!O121)</f>
        <v>.</v>
      </c>
      <c r="P121" s="25" t="str">
        <f>IF(ISBLANK(LitRev!P121),".",LitRev!P121)</f>
        <v>.</v>
      </c>
      <c r="Q121" s="25" t="str">
        <f>IF(ISBLANK(LitRev!Q121),".",LitRev!Q121)</f>
        <v>.</v>
      </c>
      <c r="R121" s="25" t="str">
        <f>IF(ISBLANK(LitRev!R121),".",LitRev!R121)</f>
        <v>.</v>
      </c>
      <c r="S121" s="25" t="str">
        <f>IF(ISBLANK(LitRev!S121),".",LitRev!S121)</f>
        <v>.</v>
      </c>
      <c r="T121" s="25" t="str">
        <f>IF(ISBLANK(LitRev!T121),".",LitRev!T121)</f>
        <v>.</v>
      </c>
      <c r="U121" s="25" t="str">
        <f>IF(ISBLANK(LitRev!U121),".",LitRev!U121)</f>
        <v>.</v>
      </c>
      <c r="V121" s="25" t="str">
        <f>IF(ISBLANK(LitRev!V121),".",LitRev!V121)</f>
        <v>.</v>
      </c>
      <c r="W121" s="25" t="str">
        <f>IF(ISBLANK(LitRev!W121),".",LitRev!W121)</f>
        <v>.</v>
      </c>
      <c r="X121" s="25" t="str">
        <f>IF(ISBLANK(LitRev!X121),".",LitRev!X121)</f>
        <v>.</v>
      </c>
      <c r="Y121" s="25" t="str">
        <f>IF(ISBLANK(LitRev!Y121),".",LitRev!Y121)</f>
        <v>.</v>
      </c>
      <c r="Z121" s="25" t="str">
        <f>IF(ISBLANK(LitRev!Z121),".",LitRev!Z121)</f>
        <v>.</v>
      </c>
      <c r="AA121" s="25" t="str">
        <f>IF(ISBLANK(LitRev!AA121),".",LitRev!AA121)</f>
        <v>.</v>
      </c>
      <c r="AB121" s="25" t="str">
        <f>IF(ISBLANK(LitRev!AB121),".",LitRev!AB121)</f>
        <v>.</v>
      </c>
      <c r="AC121" s="25" t="str">
        <f>IF(ISBLANK(LitRev!AC121),".",LitRev!AC121)</f>
        <v>.</v>
      </c>
      <c r="AD121" s="25" t="str">
        <f>IF(ISBLANK(LitRev!AD121),".",LitRev!AD121)</f>
        <v>.</v>
      </c>
      <c r="AE121" s="25" t="str">
        <f>IF(ISBLANK(LitRev!AE121),".",LitRev!AE121)</f>
        <v>.</v>
      </c>
      <c r="AF121" s="25" t="str">
        <f>IF(ISBLANK(LitRev!AF121),".",LitRev!AF121)</f>
        <v>.</v>
      </c>
      <c r="AG121" s="25" t="str">
        <f>IF(ISBLANK(LitRev!AG121),".",LitRev!AG121)</f>
        <v>.</v>
      </c>
      <c r="AH121" s="25" t="str">
        <f>IF(ISBLANK(LitRev!AH121),".",LitRev!AH121)</f>
        <v>.</v>
      </c>
      <c r="AI121" s="25" t="str">
        <f>IF(ISBLANK(LitRev!AI121),".",LitRev!AI121)</f>
        <v>.</v>
      </c>
      <c r="AJ121" s="25" t="str">
        <f>IF(ISBLANK(LitRev!AJ121),".",LitRev!AJ121)</f>
        <v>.</v>
      </c>
      <c r="AK121" s="25" t="str">
        <f>IF(ISBLANK(LitRev!AK121),".",LitRev!AK121)</f>
        <v>.</v>
      </c>
      <c r="AL121" s="25" t="str">
        <f>IF(ISBLANK(LitRev!AL121),".",LitRev!AL121)</f>
        <v>.</v>
      </c>
      <c r="AM121" s="25" t="str">
        <f>IF(ISBLANK(LitRev!AM121),".",LitRev!AM121)</f>
        <v>.</v>
      </c>
      <c r="AN121" s="25" t="str">
        <f>IF(ISBLANK(LitRev!AN121),".",LitRev!AN121)</f>
        <v>.</v>
      </c>
      <c r="AO121" s="25" t="str">
        <f>IF(ISBLANK(LitRev!AO121),".",LitRev!AO121)</f>
        <v>.</v>
      </c>
      <c r="AP121" s="25" t="str">
        <f>IF(ISBLANK(LitRev!AP121),".",LitRev!AP121)</f>
        <v>.</v>
      </c>
      <c r="AQ121" s="25" t="str">
        <f>IF(ISBLANK(LitRev!AQ121),".",LitRev!AQ121)</f>
        <v>.</v>
      </c>
      <c r="AR121" s="25" t="str">
        <f>IF(ISBLANK(LitRev!AR121),".",LitRev!AR121)</f>
        <v>.</v>
      </c>
      <c r="AS121" s="25" t="str">
        <f>IF(ISBLANK(LitRev!AS121),".",LitRev!AS121)</f>
        <v>.</v>
      </c>
      <c r="AT121" s="25" t="str">
        <f>IF(ISBLANK(LitRev!AT121),".",LitRev!AT121)</f>
        <v>.</v>
      </c>
      <c r="AU121" s="25" t="str">
        <f>IF(ISBLANK(LitRev!AU121),".",LitRev!AU121)</f>
        <v>.</v>
      </c>
      <c r="AV121" s="25" t="str">
        <f>IF(ISBLANK(LitRev!AV121),".",LitRev!AV121)</f>
        <v>.</v>
      </c>
      <c r="AW121" s="25" t="str">
        <f>IF(ISBLANK(LitRev!AW121),".",LitRev!AW121)</f>
        <v>.</v>
      </c>
      <c r="AX121" s="25" t="str">
        <f>IF(ISBLANK(LitRev!AX121),".",LitRev!AX121)</f>
        <v>.</v>
      </c>
      <c r="AY121" s="25" t="str">
        <f>IF(ISBLANK(LitRev!AY121),".",LitRev!AY121)</f>
        <v>.</v>
      </c>
      <c r="AZ121" s="25" t="str">
        <f>IF(ISBLANK(LitRev!AZ121),".",LitRev!AZ121)</f>
        <v>.</v>
      </c>
      <c r="BA121" s="25" t="str">
        <f>IF(ISBLANK(LitRev!BA121),".",LitRev!BA121)</f>
        <v>.</v>
      </c>
      <c r="BB121" s="25" t="str">
        <f>IF(ISBLANK(LitRev!BB121),".",LitRev!BB121)</f>
        <v>.</v>
      </c>
      <c r="BC121" s="25" t="str">
        <f>IF(ISBLANK(LitRev!BC121),".",LitRev!BC121)</f>
        <v>.</v>
      </c>
      <c r="BD121" s="25" t="str">
        <f>IF(ISBLANK(LitRev!BD121),".",LitRev!BD121)</f>
        <v>.</v>
      </c>
      <c r="BE121" s="25" t="str">
        <f>IF(ISBLANK(LitRev!BE121),".",LitRev!BE121)</f>
        <v>.</v>
      </c>
      <c r="BF121" s="25" t="str">
        <f>IF(ISBLANK(LitRev!BF121),".",LitRev!BF121)</f>
        <v>.</v>
      </c>
      <c r="BG121" s="25" t="str">
        <f>IF(ISBLANK(LitRev!BG121),".",LitRev!BG121)</f>
        <v>.</v>
      </c>
      <c r="BH121" s="25" t="str">
        <f>IF(ISBLANK(LitRev!BH121),".",LitRev!BH121)</f>
        <v>.</v>
      </c>
      <c r="BI121" s="25" t="str">
        <f>IF(ISBLANK(LitRev!BI121),".",LitRev!BI121)</f>
        <v>.</v>
      </c>
      <c r="BJ121" s="25" t="str">
        <f>IF(ISBLANK(LitRev!BJ121),".",LitRev!BJ121)</f>
        <v>.</v>
      </c>
      <c r="BK121" s="25" t="str">
        <f>IF(ISBLANK(LitRev!BK121),".",LitRev!BK121)</f>
        <v>.</v>
      </c>
      <c r="BL121" s="25" t="str">
        <f>IF(ISBLANK(LitRev!BL121),".",LitRev!BL121)</f>
        <v>.</v>
      </c>
      <c r="BM121" s="25" t="str">
        <f>IF(ISBLANK(LitRev!BM121),".",LitRev!BM121)</f>
        <v>.</v>
      </c>
      <c r="BN121" s="25" t="str">
        <f>IF(ISBLANK(LitRev!BN121),".",LitRev!BN121)</f>
        <v>.</v>
      </c>
      <c r="BO121" s="25" t="str">
        <f>IF(ISBLANK(LitRev!BO121),".",LitRev!BO121)</f>
        <v>.</v>
      </c>
      <c r="BP121" s="25" t="str">
        <f>IF(ISBLANK(LitRev!BP121),".",LitRev!BP121)</f>
        <v>.</v>
      </c>
      <c r="BQ121" s="25" t="str">
        <f>IF(ISBLANK(LitRev!BQ121),".",LitRev!BQ121)</f>
        <v>.</v>
      </c>
      <c r="BR121" s="25" t="str">
        <f>IF(ISBLANK(LitRev!BR121),".",LitRev!BR121)</f>
        <v>.</v>
      </c>
      <c r="BS121" s="25" t="str">
        <f>IF(ISBLANK(LitRev!BS121),".",LitRev!BS121)</f>
        <v>.</v>
      </c>
      <c r="BT121" s="25" t="str">
        <f>IF(ISBLANK(LitRev!BT121),".",LitRev!BT121)</f>
        <v>.</v>
      </c>
      <c r="BU121" s="25" t="str">
        <f>IF(ISBLANK(LitRev!BU121),".",LitRev!BU121)</f>
        <v>.</v>
      </c>
      <c r="BV121" s="25" t="str">
        <f>IF(ISBLANK(LitRev!BV121),".",LitRev!BV121)</f>
        <v>.</v>
      </c>
      <c r="BW121" s="25" t="str">
        <f>IF(ISBLANK(LitRev!BW121),".",LitRev!BW121)</f>
        <v>.</v>
      </c>
      <c r="BX121" s="25" t="str">
        <f>IF(ISBLANK(LitRev!BX121),".",LitRev!BX121)</f>
        <v>.</v>
      </c>
      <c r="BY121" s="25" t="str">
        <f>IF(ISBLANK(LitRev!BY121),".",LitRev!BY121)</f>
        <v>.</v>
      </c>
      <c r="BZ121" s="25" t="str">
        <f>IF(ISBLANK(LitRev!BZ121),".",LitRev!BZ121)</f>
        <v>.</v>
      </c>
      <c r="CA121" s="25" t="str">
        <f>IF(ISBLANK(LitRev!CA121),".",LitRev!CA121)</f>
        <v>.</v>
      </c>
      <c r="CB121" s="25" t="str">
        <f>IF(ISBLANK(LitRev!CB121),".",LitRev!CB121)</f>
        <v>.</v>
      </c>
      <c r="CC121" s="25" t="str">
        <f>IF(ISBLANK(LitRev!CC121),".",LitRev!CC121)</f>
        <v>.</v>
      </c>
      <c r="CD121" s="25" t="str">
        <f>IF(ISBLANK(LitRev!CD121),".",LitRev!CD121)</f>
        <v>.</v>
      </c>
      <c r="CE121" s="25" t="str">
        <f>IF(ISBLANK(LitRev!CE121),".",LitRev!CE121)</f>
        <v>.</v>
      </c>
      <c r="CF121" s="25" t="str">
        <f>IF(ISBLANK(LitRev!CF121),".",LitRev!CF121)</f>
        <v>.</v>
      </c>
      <c r="CG121" s="25" t="str">
        <f>IF(ISBLANK(LitRev!CG121),".",LitRev!CG121)</f>
        <v>.</v>
      </c>
      <c r="CH121" s="25" t="str">
        <f>IF(ISBLANK(LitRev!CH121),".",LitRev!CH121)</f>
        <v>.</v>
      </c>
      <c r="CI121" s="25" t="str">
        <f>IF(ISBLANK(LitRev!CI121),".",LitRev!CI121)</f>
        <v>.</v>
      </c>
      <c r="CJ121" s="25" t="str">
        <f>IF(ISBLANK(LitRev!CJ121),".",LitRev!CJ121)</f>
        <v>.</v>
      </c>
      <c r="CK121" s="25" t="str">
        <f>IF(ISBLANK(LitRev!CK121),".",LitRev!CK121)</f>
        <v>.</v>
      </c>
      <c r="CL121" s="25" t="str">
        <f>IF(ISBLANK(LitRev!CL121),".",LitRev!CL121)</f>
        <v>.</v>
      </c>
      <c r="CM121" s="25" t="str">
        <f>IF(ISBLANK(LitRev!CM121),".",LitRev!CM121)</f>
        <v>.</v>
      </c>
      <c r="CN121" s="25" t="str">
        <f>IF(ISBLANK(LitRev!CN121),".",LitRev!CN121)</f>
        <v>.</v>
      </c>
      <c r="CO121" s="25" t="str">
        <f>IF(ISBLANK(LitRev!CO121),".",LitRev!CO121)</f>
        <v>.</v>
      </c>
      <c r="CP121" s="25" t="str">
        <f>IF(ISBLANK(LitRev!CP121),".",LitRev!CP121)</f>
        <v>.</v>
      </c>
      <c r="CQ121" s="25" t="str">
        <f>IF(ISBLANK(LitRev!CQ121),".",LitRev!CQ121)</f>
        <v>.</v>
      </c>
      <c r="CR121" s="25" t="str">
        <f>IF(ISBLANK(LitRev!CR121),".",LitRev!CR121)</f>
        <v>.</v>
      </c>
      <c r="CS121" s="25">
        <f>IF(ISBLANK(LitRev!CS121),".",LitRev!CS121)</f>
        <v>0</v>
      </c>
      <c r="CT121" s="25">
        <f>IF(ISBLANK(LitRev!CT121),".",LitRev!CT121)</f>
        <v>0</v>
      </c>
      <c r="CU121" s="25">
        <f>IF(ISBLANK(LitRev!CU121),".",LitRev!CU121)</f>
        <v>0</v>
      </c>
      <c r="CV121" s="25">
        <f>IF(ISBLANK(LitRev!CV121),".",LitRev!CV121)</f>
        <v>0</v>
      </c>
      <c r="CW121" s="25" t="str">
        <f>IF(ISBLANK(LitRev!CW121),".",LitRev!CW121)</f>
        <v>.</v>
      </c>
      <c r="CX121" s="25" t="str">
        <f>IF(ISBLANK(LitRev!CX121),".",LitRev!CX121)</f>
        <v>.</v>
      </c>
      <c r="CY121" s="25" t="str">
        <f>IF(ISBLANK(LitRev!CY121),".",LitRev!CY121)</f>
        <v>.</v>
      </c>
      <c r="CZ121" s="25" t="str">
        <f>IF(ISBLANK(LitRev!CZ121),".",LitRev!CZ121)</f>
        <v>.</v>
      </c>
      <c r="DA121" s="25" t="str">
        <f>IF(ISBLANK(LitRev!DA121),".",LitRev!DA121)</f>
        <v>.</v>
      </c>
      <c r="DB121" s="25" t="str">
        <f>IF(ISBLANK(LitRev!DB121),".",LitRev!DB121)</f>
        <v>.</v>
      </c>
      <c r="DC121" s="25" t="str">
        <f>IF(ISBLANK(LitRev!DC121),".",LitRev!DC121)</f>
        <v>.</v>
      </c>
      <c r="DD121" s="25" t="str">
        <f>IF(ISBLANK(LitRev!DD121),".",LitRev!DD121)</f>
        <v>.</v>
      </c>
      <c r="DE121" s="25" t="str">
        <f>IF(ISBLANK(LitRev!DE121),".",LitRev!DE121)</f>
        <v>.</v>
      </c>
      <c r="DF121" s="25" t="str">
        <f>IF(ISBLANK(LitRev!DF121),".",LitRev!DF121)</f>
        <v>.</v>
      </c>
      <c r="DG121" s="25" t="str">
        <f>IF(ISBLANK(LitRev!DG121),".",LitRev!DG121)</f>
        <v>.</v>
      </c>
      <c r="DH121" s="25" t="str">
        <f>IF(ISBLANK(LitRev!DH121),".",LitRev!DH121)</f>
        <v>.</v>
      </c>
      <c r="DI121" s="25" t="str">
        <f>IF(ISBLANK(LitRev!DI121),".",LitRev!DI121)</f>
        <v>.</v>
      </c>
      <c r="DJ121" s="25" t="str">
        <f>IF(ISBLANK(LitRev!DJ121),".",LitRev!DJ121)</f>
        <v>.</v>
      </c>
      <c r="DK121" s="25" t="str">
        <f>IF(ISBLANK(LitRev!DK121),".",LitRev!DK121)</f>
        <v>.</v>
      </c>
      <c r="DL121" s="25" t="str">
        <f>IF(ISBLANK(LitRev!DL121),".",LitRev!DL121)</f>
        <v>.</v>
      </c>
      <c r="DM121" s="25" t="str">
        <f>IF(ISBLANK(LitRev!DM121),".",LitRev!DM121)</f>
        <v>.</v>
      </c>
      <c r="DN121" s="25" t="str">
        <f>IF(ISBLANK(LitRev!DN121),".",LitRev!DN121)</f>
        <v>.</v>
      </c>
      <c r="DO121" s="25" t="str">
        <f>IF(ISBLANK(LitRev!DO121),".",LitRev!DO121)</f>
        <v>.</v>
      </c>
      <c r="DP121" s="25" t="str">
        <f>IF(ISBLANK(LitRev!DP121),".",LitRev!DP121)</f>
        <v>.</v>
      </c>
      <c r="DQ121" s="25" t="str">
        <f>IF(ISBLANK(LitRev!DQ121),".",LitRev!DQ121)</f>
        <v>.</v>
      </c>
      <c r="DR121" s="25" t="str">
        <f>IF(ISBLANK(LitRev!DR121),".",LitRev!DR121)</f>
        <v>.</v>
      </c>
      <c r="DS121" s="25" t="str">
        <f>IF(ISBLANK(LitRev!DS121),".",LitRev!DS121)</f>
        <v>.</v>
      </c>
      <c r="DT121" s="25" t="str">
        <f>IF(ISBLANK(LitRev!DT121),".",LitRev!DT121)</f>
        <v>.</v>
      </c>
      <c r="DU121" s="25" t="str">
        <f>IF(ISBLANK(LitRev!DU121),".",LitRev!DU121)</f>
        <v>.</v>
      </c>
      <c r="DV121" s="25" t="str">
        <f>IF(ISBLANK(LitRev!DV121),".",LitRev!DV121)</f>
        <v>.</v>
      </c>
      <c r="DW121" s="25" t="str">
        <f>IF(ISBLANK(LitRev!DW121),".",LitRev!DW121)</f>
        <v>.</v>
      </c>
      <c r="DX121" s="25" t="str">
        <f>IF(ISBLANK(LitRev!DX121),".",LitRev!DX121)</f>
        <v>.</v>
      </c>
      <c r="DY121" s="25" t="str">
        <f>IF(ISBLANK(LitRev!DY121),".",LitRev!DY121)</f>
        <v>.</v>
      </c>
      <c r="DZ121" s="25" t="str">
        <f>IF(ISBLANK(LitRev!DZ121),".",LitRev!DZ121)</f>
        <v>.</v>
      </c>
      <c r="EA121" s="25" t="str">
        <f>IF(ISBLANK(LitRev!EA121),".",LitRev!EA121)</f>
        <v>.</v>
      </c>
      <c r="EB121" s="25" t="str">
        <f>IF(ISBLANK(LitRev!EB121),".",LitRev!EB121)</f>
        <v>.</v>
      </c>
      <c r="EC121" s="25" t="str">
        <f>IF(ISBLANK(LitRev!EC121),".",LitRev!EC121)</f>
        <v>.</v>
      </c>
      <c r="ED121" s="25" t="str">
        <f>IF(ISBLANK(LitRev!ED121),".",LitRev!ED121)</f>
        <v>.</v>
      </c>
      <c r="EE121" s="25" t="str">
        <f>IF(ISBLANK(LitRev!EE121),".",LitRev!EE121)</f>
        <v>.</v>
      </c>
      <c r="EF121" s="25" t="str">
        <f>IF(ISBLANK(LitRev!EF121),".",LitRev!EF121)</f>
        <v>.</v>
      </c>
      <c r="EG121" s="25" t="str">
        <f>IF(ISBLANK(LitRev!EG121),".",LitRev!EG121)</f>
        <v>.</v>
      </c>
      <c r="EH121" s="25" t="str">
        <f>IF(ISBLANK(LitRev!EH121),".",LitRev!EH121)</f>
        <v>.</v>
      </c>
      <c r="EI121" s="25" t="str">
        <f>IF(ISBLANK(LitRev!EI121),".",LitRev!EI121)</f>
        <v>.</v>
      </c>
      <c r="EJ121" s="25" t="str">
        <f>IF(ISBLANK(LitRev!EJ121),".",LitRev!EJ121)</f>
        <v>.</v>
      </c>
      <c r="EK121" s="25" t="str">
        <f>IF(ISBLANK(LitRev!EK121),".",LitRev!EK121)</f>
        <v>.</v>
      </c>
      <c r="EL121" s="25" t="str">
        <f>IF(ISBLANK(LitRev!EL121),".",LitRev!EL121)</f>
        <v>.</v>
      </c>
      <c r="EM121" s="25" t="str">
        <f>IF(ISBLANK(LitRev!EM121),".",LitRev!EM121)</f>
        <v>.</v>
      </c>
      <c r="EN121" s="25" t="str">
        <f>IF(ISBLANK(LitRev!EN121),".",LitRev!EN121)</f>
        <v>.</v>
      </c>
      <c r="EO121" s="25" t="str">
        <f>IF(ISBLANK(LitRev!EO121),".",LitRev!EO121)</f>
        <v>.</v>
      </c>
      <c r="EP121" s="25" t="str">
        <f>IF(ISBLANK(LitRev!EP121),".",LitRev!EP121)</f>
        <v>.</v>
      </c>
      <c r="EQ121" s="25" t="str">
        <f>IF(ISBLANK(LitRev!EQ121),".",LitRev!EQ121)</f>
        <v>.</v>
      </c>
      <c r="ER121" s="25" t="str">
        <f>IF(ISBLANK(LitRev!ER121),".",LitRev!ER121)</f>
        <v>.</v>
      </c>
      <c r="ES121" s="25" t="str">
        <f>IF(ISBLANK(LitRev!ES121),".",LitRev!ES121)</f>
        <v>.</v>
      </c>
      <c r="ET121" s="25" t="str">
        <f>IF(ISBLANK(LitRev!ET121),".",LitRev!ET121)</f>
        <v>.</v>
      </c>
      <c r="EU121" s="25" t="str">
        <f>IF(ISBLANK(LitRev!EU121),".",LitRev!EU121)</f>
        <v>.</v>
      </c>
      <c r="EV121" s="25" t="str">
        <f>IF(ISBLANK(LitRev!EV121),".",LitRev!EV121)</f>
        <v>.</v>
      </c>
      <c r="EW121" s="25" t="str">
        <f>IF(ISBLANK(LitRev!EW121),".",LitRev!EW121)</f>
        <v>.</v>
      </c>
      <c r="EX121" s="25" t="str">
        <f>IF(ISBLANK(LitRev!EX121),".",LitRev!EX121)</f>
        <v>.</v>
      </c>
      <c r="EY121" s="25" t="str">
        <f>IF(ISBLANK(LitRev!EY121),".",LitRev!EY121)</f>
        <v>.</v>
      </c>
      <c r="EZ121" s="25" t="str">
        <f>IF(ISBLANK(LitRev!EZ121),".",LitRev!EZ121)</f>
        <v>.</v>
      </c>
      <c r="FA121" s="25" t="str">
        <f>IF(ISBLANK(LitRev!FA121),".",LitRev!FA121)</f>
        <v>.</v>
      </c>
      <c r="FB121" s="25" t="str">
        <f>IF(ISBLANK(LitRev!FB121),".",LitRev!FB121)</f>
        <v>.</v>
      </c>
      <c r="FC121" s="25" t="str">
        <f>IF(ISBLANK(LitRev!FC121),".",LitRev!FC121)</f>
        <v>.</v>
      </c>
      <c r="FD121" s="25" t="str">
        <f>IF(ISBLANK(LitRev!FD121),".",LitRev!FD121)</f>
        <v>.</v>
      </c>
      <c r="FE121" s="25" t="str">
        <f>IF(ISBLANK(LitRev!FE121),".",LitRev!FE121)</f>
        <v>.</v>
      </c>
      <c r="FF121" s="25" t="str">
        <f>IF(ISBLANK(LitRev!FF121),".",LitRev!FF121)</f>
        <v>.</v>
      </c>
      <c r="FG121" s="25" t="str">
        <f>IF(ISBLANK(LitRev!FG121),".",LitRev!FG121)</f>
        <v>.</v>
      </c>
      <c r="FH121" s="25" t="str">
        <f>IF(ISBLANK(LitRev!FH121),".",LitRev!FH121)</f>
        <v>.</v>
      </c>
      <c r="FI121" s="25" t="str">
        <f>IF(ISBLANK(LitRev!FI121),".",LitRev!FI121)</f>
        <v>.</v>
      </c>
      <c r="FJ121" s="25" t="str">
        <f>IF(ISBLANK(LitRev!FJ121),".",LitRev!FJ121)</f>
        <v>.</v>
      </c>
      <c r="FK121" s="25" t="str">
        <f>IF(ISBLANK(LitRev!FK121),".",LitRev!FK121)</f>
        <v>.</v>
      </c>
      <c r="FL121" s="25" t="str">
        <f>IF(ISBLANK(LitRev!FL121),".",LitRev!FL121)</f>
        <v>.</v>
      </c>
      <c r="FM121" s="25" t="str">
        <f>IF(ISBLANK(LitRev!FM121),".",LitRev!FM121)</f>
        <v>.</v>
      </c>
      <c r="FN121" s="25" t="str">
        <f>IF(ISBLANK(LitRev!FN121),".",LitRev!FN121)</f>
        <v>.</v>
      </c>
      <c r="FO121" s="25" t="str">
        <f>IF(ISBLANK(LitRev!FO121),".",LitRev!FO121)</f>
        <v>.</v>
      </c>
      <c r="FP121" s="25" t="str">
        <f>IF(ISBLANK(LitRev!FP121),".",LitRev!FP121)</f>
        <v>.</v>
      </c>
      <c r="FQ121" s="25" t="str">
        <f>IF(ISBLANK(LitRev!FQ121),".",LitRev!FQ121)</f>
        <v>.</v>
      </c>
      <c r="FR121" s="25" t="str">
        <f>IF(ISBLANK(LitRev!FR121),".",LitRev!FR121)</f>
        <v>.</v>
      </c>
      <c r="FS121" s="25" t="str">
        <f>IF(ISBLANK(LitRev!FS121),".",LitRev!FS121)</f>
        <v>.</v>
      </c>
      <c r="FT121" s="25" t="str">
        <f>IF(ISBLANK(LitRev!FT121),".",LitRev!FT121)</f>
        <v>.</v>
      </c>
      <c r="FU121" s="25" t="str">
        <f>IF(ISBLANK(LitRev!FU121),".",LitRev!FU121)</f>
        <v>.</v>
      </c>
      <c r="FV121" s="25" t="str">
        <f>IF(ISBLANK(LitRev!FV121),".",LitRev!FV121)</f>
        <v>.</v>
      </c>
      <c r="FW121" s="25" t="str">
        <f>IF(ISBLANK(LitRev!FW121),".",LitRev!FW121)</f>
        <v>.</v>
      </c>
      <c r="FX121" s="25" t="str">
        <f>IF(ISBLANK(LitRev!FX121),".",LitRev!FX121)</f>
        <v>.</v>
      </c>
      <c r="FY121" s="25" t="str">
        <f>IF(ISBLANK(LitRev!FY121),".",LitRev!FY121)</f>
        <v>.</v>
      </c>
      <c r="FZ121" s="25" t="str">
        <f>IF(ISBLANK(LitRev!FZ121),".",LitRev!FZ121)</f>
        <v>.</v>
      </c>
      <c r="GA121" s="25" t="str">
        <f>IF(ISBLANK(LitRev!GA121),".",LitRev!GA121)</f>
        <v>.</v>
      </c>
      <c r="GB121" s="25" t="str">
        <f>IF(ISBLANK(LitRev!GB121),".",LitRev!GB121)</f>
        <v>.</v>
      </c>
      <c r="GC121" s="25" t="str">
        <f>IF(ISBLANK(LitRev!GC121),".",LitRev!GC121)</f>
        <v>.</v>
      </c>
      <c r="GD121" s="25" t="str">
        <f>IF(ISBLANK(LitRev!GD121),".",LitRev!GD121)</f>
        <v>.</v>
      </c>
      <c r="GE121" s="25" t="str">
        <f>IF(ISBLANK(LitRev!GE121),".",LitRev!GE121)</f>
        <v>.</v>
      </c>
      <c r="GF121" s="25" t="str">
        <f>IF(ISBLANK(LitRev!GF121),".",LitRev!GF121)</f>
        <v>.</v>
      </c>
      <c r="GG121" s="25" t="str">
        <f>IF(ISBLANK(LitRev!GG121),".",LitRev!GG121)</f>
        <v>.</v>
      </c>
      <c r="GH121" s="25" t="str">
        <f>IF(ISBLANK(LitRev!GH121),".",LitRev!GH121)</f>
        <v>.</v>
      </c>
      <c r="GI121" s="25" t="str">
        <f>IF(ISBLANK(LitRev!GI121),".",LitRev!GI121)</f>
        <v>.</v>
      </c>
      <c r="GJ121" s="25" t="str">
        <f>IF(ISBLANK(LitRev!GJ121),".",LitRev!GJ121)</f>
        <v>.</v>
      </c>
      <c r="GK121" s="25" t="str">
        <f>IF(ISBLANK(LitRev!GK121),".",LitRev!GK121)</f>
        <v>.</v>
      </c>
      <c r="GL121" s="25" t="str">
        <f>IF(ISBLANK(LitRev!GL121),".",LitRev!GL121)</f>
        <v>.</v>
      </c>
      <c r="GM121" s="25" t="str">
        <f>IF(ISBLANK(LitRev!GM121),".",LitRev!GM121)</f>
        <v>.</v>
      </c>
      <c r="GN121" s="25" t="str">
        <f>IF(ISBLANK(LitRev!GN121),".",LitRev!GN121)</f>
        <v>.</v>
      </c>
      <c r="GO121" s="25" t="str">
        <f>IF(ISBLANK(LitRev!GO121),".",LitRev!GO121)</f>
        <v>.</v>
      </c>
      <c r="GP121" s="25" t="str">
        <f>IF(ISBLANK(LitRev!GP121),".",LitRev!GP121)</f>
        <v>.</v>
      </c>
      <c r="GQ121" s="25" t="str">
        <f>IF(ISBLANK(LitRev!GQ121),".",LitRev!GQ121)</f>
        <v>.</v>
      </c>
      <c r="GR121" s="25" t="str">
        <f>IF(ISBLANK(LitRev!GR121),".",LitRev!GR121)</f>
        <v>.</v>
      </c>
      <c r="GS121" s="25" t="str">
        <f>IF(ISBLANK(LitRev!GS121),".",LitRev!GS121)</f>
        <v>.</v>
      </c>
      <c r="GT121" s="25" t="str">
        <f>IF(ISBLANK(LitRev!GT121),".",LitRev!GT121)</f>
        <v>.</v>
      </c>
      <c r="GU121" s="25" t="str">
        <f>IF(ISBLANK(LitRev!GU121),".",LitRev!GU121)</f>
        <v>.</v>
      </c>
      <c r="GV121" s="25" t="str">
        <f>IF(ISBLANK(LitRev!GV121),".",LitRev!GV121)</f>
        <v>.</v>
      </c>
      <c r="GW121" s="25" t="str">
        <f>IF(ISBLANK(LitRev!GW121),".",LitRev!GW121)</f>
        <v>.</v>
      </c>
      <c r="GX121" s="25" t="str">
        <f>IF(ISBLANK(LitRev!GX121),".",LitRev!GX121)</f>
        <v>.</v>
      </c>
      <c r="GY121" s="25" t="str">
        <f>IF(ISBLANK(LitRev!GY121),".",LitRev!GY121)</f>
        <v>.</v>
      </c>
      <c r="GZ121" s="25" t="str">
        <f>IF(ISBLANK(LitRev!GZ121),".",LitRev!GZ121)</f>
        <v>.</v>
      </c>
      <c r="HA121" s="25" t="str">
        <f>IF(ISBLANK(LitRev!HA121),".",LitRev!HA121)</f>
        <v>.</v>
      </c>
      <c r="HB121" s="25" t="str">
        <f>IF(ISBLANK(LitRev!HB121),".",LitRev!HB121)</f>
        <v>.</v>
      </c>
      <c r="HC121" s="25" t="str">
        <f>IF(ISBLANK(LitRev!HC121),".",LitRev!HC121)</f>
        <v>.</v>
      </c>
      <c r="HD121" s="25" t="str">
        <f>IF(ISBLANK(LitRev!HD121),".",LitRev!HD121)</f>
        <v>.</v>
      </c>
      <c r="HE121" s="25" t="str">
        <f>IF(ISBLANK(LitRev!HE121),".",LitRev!HE121)</f>
        <v>.</v>
      </c>
      <c r="HF121" s="25" t="str">
        <f>IF(ISBLANK(LitRev!HF121),".",LitRev!HF121)</f>
        <v>.</v>
      </c>
      <c r="HG121" s="25" t="str">
        <f>IF(ISBLANK(LitRev!HG121),".",LitRev!HG121)</f>
        <v>.</v>
      </c>
      <c r="HH121" s="25" t="str">
        <f>IF(ISBLANK(LitRev!HH121),".",LitRev!HH121)</f>
        <v>.</v>
      </c>
      <c r="HI121" s="25" t="str">
        <f>IF(ISBLANK(LitRev!HI121),".",LitRev!HI121)</f>
        <v>.</v>
      </c>
      <c r="HJ121" s="25" t="str">
        <f>IF(ISBLANK(LitRev!HJ121),".",LitRev!HJ121)</f>
        <v>.</v>
      </c>
      <c r="HK121" s="25" t="str">
        <f>IF(ISBLANK(LitRev!HK121),".",LitRev!HK121)</f>
        <v>.</v>
      </c>
      <c r="HL121" s="25" t="str">
        <f>IF(ISBLANK(LitRev!HL121),".",LitRev!HL121)</f>
        <v>.</v>
      </c>
      <c r="HM121" s="25" t="str">
        <f>IF(ISBLANK(LitRev!HM121),".",LitRev!HM121)</f>
        <v>.</v>
      </c>
      <c r="HN121" s="25" t="str">
        <f>IF(ISBLANK(LitRev!HN121),".",LitRev!HN121)</f>
        <v>.</v>
      </c>
      <c r="HO121" s="25" t="str">
        <f>IF(ISBLANK(LitRev!HO121),".",LitRev!HO121)</f>
        <v>.</v>
      </c>
      <c r="HP121" s="25" t="str">
        <f>IF(ISBLANK(LitRev!HP121),".",LitRev!HP121)</f>
        <v>.</v>
      </c>
      <c r="HQ121" s="25" t="str">
        <f>IF(ISBLANK(LitRev!HQ121),".",LitRev!HQ121)</f>
        <v>.</v>
      </c>
      <c r="HR121" s="25" t="str">
        <f>IF(ISBLANK(LitRev!HR121),".",LitRev!HR121)</f>
        <v>.</v>
      </c>
      <c r="HS121" s="25" t="str">
        <f>IF(ISBLANK(LitRev!HS121),".",LitRev!HS121)</f>
        <v>.</v>
      </c>
      <c r="HT121" s="25" t="str">
        <f>IF(ISBLANK(LitRev!HT121),".",LitRev!HT121)</f>
        <v>.</v>
      </c>
      <c r="HU121" s="25" t="str">
        <f>IF(ISBLANK(LitRev!HU121),".",LitRev!HU121)</f>
        <v>.</v>
      </c>
      <c r="HV121" s="25" t="str">
        <f>IF(ISBLANK(LitRev!HV121),".",LitRev!HV121)</f>
        <v>.</v>
      </c>
      <c r="HW121" s="25" t="str">
        <f>IF(ISBLANK(LitRev!HW121),".",LitRev!HW121)</f>
        <v>.</v>
      </c>
      <c r="HX121" s="25" t="str">
        <f>IF(ISBLANK(LitRev!HX121),".",LitRev!HX121)</f>
        <v>.</v>
      </c>
      <c r="HY121" s="25" t="str">
        <f>IF(ISBLANK(LitRev!HY121),".",LitRev!HY121)</f>
        <v>.</v>
      </c>
      <c r="HZ121" s="25" t="str">
        <f>IF(ISBLANK(LitRev!HZ121),".",LitRev!HZ121)</f>
        <v>.</v>
      </c>
      <c r="IA121" s="25" t="str">
        <f>IF(ISBLANK(LitRev!IA121),".",LitRev!IA121)</f>
        <v>.</v>
      </c>
      <c r="IB121" s="25" t="str">
        <f>IF(ISBLANK(LitRev!IB121),".",LitRev!IB121)</f>
        <v>.</v>
      </c>
      <c r="IC121" s="25" t="str">
        <f>IF(ISBLANK(LitRev!IC121),".",LitRev!IC121)</f>
        <v>.</v>
      </c>
      <c r="ID121" s="25" t="str">
        <f>IF(ISBLANK(LitRev!ID121),".",LitRev!ID121)</f>
        <v>.</v>
      </c>
      <c r="IE121" s="25" t="str">
        <f>IF(ISBLANK(LitRev!IE121),".",LitRev!IE121)</f>
        <v>.</v>
      </c>
      <c r="IF121" s="25" t="str">
        <f>IF(ISBLANK(LitRev!IF121),".",LitRev!IF121)</f>
        <v>.</v>
      </c>
      <c r="IG121" s="25" t="str">
        <f>IF(ISBLANK(LitRev!IG121),".",LitRev!IG121)</f>
        <v>.</v>
      </c>
      <c r="IH121" s="25" t="str">
        <f>IF(ISBLANK(LitRev!IH121),".",LitRev!IH121)</f>
        <v>.</v>
      </c>
      <c r="II121" s="25" t="str">
        <f>IF(ISBLANK(LitRev!II121),".",LitRev!II121)</f>
        <v>.</v>
      </c>
      <c r="IJ121" s="25" t="str">
        <f>IF(ISBLANK(LitRev!IJ121),".",LitRev!IJ121)</f>
        <v>.</v>
      </c>
      <c r="IK121" s="25" t="str">
        <f>IF(ISBLANK(LitRev!IK121),".",LitRev!IK121)</f>
        <v>.</v>
      </c>
      <c r="IL121" s="25" t="str">
        <f>IF(ISBLANK(LitRev!IL121),".",LitRev!IL121)</f>
        <v>.</v>
      </c>
      <c r="IM121" s="25" t="str">
        <f>IF(ISBLANK(LitRev!IM121),".",LitRev!IM121)</f>
        <v>.</v>
      </c>
      <c r="IN121" s="25" t="str">
        <f>IF(ISBLANK(LitRev!IN121),".",LitRev!IN121)</f>
        <v>.</v>
      </c>
      <c r="IO121" s="25" t="str">
        <f>IF(ISBLANK(LitRev!IO121),".",LitRev!IO121)</f>
        <v>.</v>
      </c>
      <c r="IP121" s="25" t="str">
        <f>IF(ISBLANK(LitRev!IP121),".",LitRev!IP121)</f>
        <v>.</v>
      </c>
      <c r="IQ121" s="25" t="str">
        <f>IF(ISBLANK(LitRev!IQ121),".",LitRev!IQ121)</f>
        <v>.</v>
      </c>
      <c r="IR121" s="25" t="str">
        <f>IF(ISBLANK(LitRev!IR121),".",LitRev!IR121)</f>
        <v>.</v>
      </c>
      <c r="IS121" s="25" t="str">
        <f>IF(ISBLANK(LitRev!IS121),".",LitRev!IS121)</f>
        <v>.</v>
      </c>
      <c r="IT121" s="25" t="str">
        <f>IF(ISBLANK(LitRev!IT121),".",LitRev!IT121)</f>
        <v>.</v>
      </c>
      <c r="IU121" s="25" t="str">
        <f>IF(ISBLANK(LitRev!IU121),".",LitRev!IU121)</f>
        <v>.</v>
      </c>
      <c r="IV121" s="25" t="str">
        <f>IF(ISBLANK(LitRev!IV121),".",LitRev!IV121)</f>
        <v>.</v>
      </c>
      <c r="IW121" s="25" t="str">
        <f>IF(ISBLANK(LitRev!IW121),".",LitRev!IW121)</f>
        <v>.</v>
      </c>
      <c r="IX121" s="25" t="str">
        <f>IF(ISBLANK(LitRev!IX121),".",LitRev!IX121)</f>
        <v>.</v>
      </c>
      <c r="IY121" s="25" t="str">
        <f>IF(ISBLANK(LitRev!IY121),".",LitRev!IY121)</f>
        <v>.</v>
      </c>
      <c r="IZ121" s="25" t="str">
        <f>IF(ISBLANK(LitRev!IZ121),".",LitRev!IZ121)</f>
        <v>.</v>
      </c>
      <c r="JA121" s="25" t="str">
        <f>IF(ISBLANK(LitRev!JA121),".",LitRev!JA121)</f>
        <v>.</v>
      </c>
      <c r="JB121" s="25" t="str">
        <f>IF(ISBLANK(LitRev!JB121),".",LitRev!JB121)</f>
        <v>.</v>
      </c>
      <c r="JC121" s="25" t="str">
        <f>IF(ISBLANK(LitRev!JC121),".",LitRev!JC121)</f>
        <v>.</v>
      </c>
      <c r="JD121" s="25" t="str">
        <f>IF(ISBLANK(LitRev!JD121),".",LitRev!JD121)</f>
        <v>.</v>
      </c>
      <c r="JE121" s="25" t="str">
        <f>IF(ISBLANK(LitRev!JE121),".",LitRev!JE121)</f>
        <v>.</v>
      </c>
      <c r="JF121" s="25" t="str">
        <f>IF(ISBLANK(LitRev!JF121),".",LitRev!JF121)</f>
        <v>.</v>
      </c>
      <c r="JG121" s="25" t="str">
        <f>IF(ISBLANK(LitRev!JG121),".",LitRev!JG121)</f>
        <v>.</v>
      </c>
      <c r="JH121" s="25" t="str">
        <f>IF(ISBLANK(LitRev!JH121),".",LitRev!JH121)</f>
        <v>.</v>
      </c>
      <c r="JI121" s="25" t="str">
        <f>IF(ISBLANK(LitRev!JI121),".",LitRev!JI121)</f>
        <v>.</v>
      </c>
      <c r="JJ121" s="25" t="str">
        <f>IF(ISBLANK(LitRev!JJ121),".",LitRev!JJ121)</f>
        <v>.</v>
      </c>
      <c r="JK121" s="25" t="str">
        <f>IF(ISBLANK(LitRev!JK121),".",LitRev!JK121)</f>
        <v>.</v>
      </c>
      <c r="JL121" s="25" t="str">
        <f>IF(ISBLANK(LitRev!JL121),".",LitRev!JL121)</f>
        <v>.</v>
      </c>
      <c r="JM121" s="25" t="str">
        <f>IF(ISBLANK(LitRev!JM121),".",LitRev!JM121)</f>
        <v>.</v>
      </c>
      <c r="JN121" s="25" t="str">
        <f>IF(ISBLANK(LitRev!JN121),".",LitRev!JN121)</f>
        <v>.</v>
      </c>
      <c r="JO121" s="25" t="str">
        <f>IF(ISBLANK(LitRev!JO121),".",LitRev!JO121)</f>
        <v>.</v>
      </c>
      <c r="JP121" s="25" t="str">
        <f>IF(ISBLANK(LitRev!JP121),".",LitRev!JP121)</f>
        <v>.</v>
      </c>
      <c r="JQ121" s="25" t="str">
        <f>IF(ISBLANK(LitRev!JQ121),".",LitRev!JQ121)</f>
        <v>.</v>
      </c>
      <c r="JR121" s="25" t="str">
        <f>IF(ISBLANK(LitRev!JR121),".",LitRev!JR121)</f>
        <v>.</v>
      </c>
      <c r="JS121" s="25" t="str">
        <f>IF(ISBLANK(LitRev!JS121),".",LitRev!JS121)</f>
        <v>.</v>
      </c>
      <c r="JT121" s="25" t="str">
        <f>IF(ISBLANK(LitRev!JT121),".",LitRev!JT121)</f>
        <v>.</v>
      </c>
      <c r="JU121" s="25" t="str">
        <f>IF(ISBLANK(LitRev!JU121),".",LitRev!JU121)</f>
        <v>.</v>
      </c>
      <c r="JV121" s="25" t="str">
        <f>IF(ISBLANK(LitRev!JV121),".",LitRev!JV121)</f>
        <v>.</v>
      </c>
      <c r="JW121" s="25" t="str">
        <f>IF(ISBLANK(LitRev!JW121),".",LitRev!JW121)</f>
        <v>.</v>
      </c>
      <c r="JX121" s="25" t="str">
        <f>IF(ISBLANK(LitRev!JX121),".",LitRev!JX121)</f>
        <v>.</v>
      </c>
      <c r="JY121" s="25" t="str">
        <f>IF(ISBLANK(LitRev!JY121),".",LitRev!JY121)</f>
        <v>.</v>
      </c>
      <c r="JZ121" s="25" t="str">
        <f>IF(ISBLANK(LitRev!JZ121),".",LitRev!JZ121)</f>
        <v>.</v>
      </c>
      <c r="KA121" s="25" t="str">
        <f>IF(ISBLANK(LitRev!KA121),".",LitRev!KA121)</f>
        <v>.</v>
      </c>
      <c r="KB121" s="25" t="str">
        <f>IF(ISBLANK(LitRev!KB121),".",LitRev!KB121)</f>
        <v>.</v>
      </c>
      <c r="KC121" s="25" t="str">
        <f>IF(ISBLANK(LitRev!KC121),".",LitRev!KC121)</f>
        <v>.</v>
      </c>
      <c r="KD121" s="25" t="str">
        <f>IF(ISBLANK(LitRev!KD121),".",LitRev!KD121)</f>
        <v>.</v>
      </c>
      <c r="KE121" s="25" t="str">
        <f>IF(ISBLANK(LitRev!KE121),".",LitRev!KE121)</f>
        <v>.</v>
      </c>
      <c r="KF121" s="25" t="str">
        <f>IF(ISBLANK(LitRev!KF121),".",LitRev!KF121)</f>
        <v>.</v>
      </c>
      <c r="KG121" s="25" t="str">
        <f>IF(ISBLANK(LitRev!KG121),".",LitRev!KG121)</f>
        <v>.</v>
      </c>
      <c r="KH121" s="25" t="str">
        <f>IF(ISBLANK(LitRev!KH121),".",LitRev!KH121)</f>
        <v>.</v>
      </c>
      <c r="KI121" s="25" t="str">
        <f>IF(ISBLANK(LitRev!KI121),".",LitRev!KI121)</f>
        <v>.</v>
      </c>
      <c r="KJ121" s="25" t="str">
        <f>IF(ISBLANK(LitRev!KJ121),".",LitRev!KJ121)</f>
        <v>.</v>
      </c>
      <c r="KK121" s="25" t="str">
        <f>IF(ISBLANK(LitRev!KK121),".",LitRev!KK121)</f>
        <v>.</v>
      </c>
      <c r="KL121" s="25" t="str">
        <f>IF(ISBLANK(LitRev!KL121),".",LitRev!KL121)</f>
        <v>.</v>
      </c>
      <c r="KM121" s="25" t="str">
        <f>IF(ISBLANK(LitRev!KM121),".",LitRev!KM121)</f>
        <v>.</v>
      </c>
      <c r="KN121" s="25" t="str">
        <f>IF(ISBLANK(LitRev!KN121),".",LitRev!KN121)</f>
        <v>.</v>
      </c>
      <c r="KO121" s="25" t="str">
        <f>IF(ISBLANK(LitRev!KO121),".",LitRev!KO121)</f>
        <v>.</v>
      </c>
      <c r="KP121" s="25" t="str">
        <f>IF(ISBLANK(LitRev!KP121),".",LitRev!KP121)</f>
        <v>.</v>
      </c>
      <c r="KQ121" s="25" t="str">
        <f>IF(ISBLANK(LitRev!KQ121),".",LitRev!KQ121)</f>
        <v>.</v>
      </c>
      <c r="KR121" s="25" t="str">
        <f>IF(ISBLANK(LitRev!KR121),".",LitRev!KR121)</f>
        <v>.</v>
      </c>
      <c r="KS121" s="25" t="str">
        <f>IF(ISBLANK(LitRev!KS121),".",LitRev!KS121)</f>
        <v>.</v>
      </c>
      <c r="KT121" s="25" t="str">
        <f>IF(ISBLANK(LitRev!KT121),".",LitRev!KT121)</f>
        <v>.</v>
      </c>
      <c r="KU121" s="25" t="str">
        <f>IF(ISBLANK(LitRev!KU121),".",LitRev!KU121)</f>
        <v>.</v>
      </c>
      <c r="KV121" s="25" t="str">
        <f>IF(ISBLANK(LitRev!KV121),".",LitRev!KV121)</f>
        <v>.</v>
      </c>
      <c r="KW121" s="25" t="str">
        <f>IF(ISBLANK(LitRev!KW121),".",LitRev!KW121)</f>
        <v>.</v>
      </c>
      <c r="KX121" s="25" t="str">
        <f>IF(ISBLANK(LitRev!KX121),".",LitRev!KX121)</f>
        <v>.</v>
      </c>
      <c r="KY121" s="25" t="str">
        <f>IF(ISBLANK(LitRev!KY121),".",LitRev!KY121)</f>
        <v>.</v>
      </c>
      <c r="KZ121" s="25" t="str">
        <f>IF(ISBLANK(LitRev!KZ121),".",LitRev!KZ121)</f>
        <v>.</v>
      </c>
      <c r="LA121" s="25" t="str">
        <f>IF(ISBLANK(LitRev!LA121),".",LitRev!LA121)</f>
        <v>.</v>
      </c>
      <c r="LB121" s="25" t="str">
        <f>IF(ISBLANK(LitRev!LB121),".",LitRev!LB121)</f>
        <v>.</v>
      </c>
      <c r="LC121" s="25" t="str">
        <f>IF(ISBLANK(LitRev!LC121),".",LitRev!LC121)</f>
        <v>.</v>
      </c>
      <c r="LD121" s="25" t="str">
        <f>IF(ISBLANK(LitRev!LD121),".",LitRev!LD121)</f>
        <v>.</v>
      </c>
      <c r="LE121" s="25" t="str">
        <f>IF(ISBLANK(LitRev!LE121),".",LitRev!LE121)</f>
        <v>.</v>
      </c>
      <c r="LF121" s="25" t="str">
        <f>IF(ISBLANK(LitRev!LF121),".",LitRev!LF121)</f>
        <v>.</v>
      </c>
      <c r="LG121" s="25" t="str">
        <f>IF(ISBLANK(LitRev!LG121),".",LitRev!LG121)</f>
        <v>.</v>
      </c>
      <c r="LH121" s="25" t="str">
        <f>IF(ISBLANK(LitRev!LH121),".",LitRev!LH121)</f>
        <v>.</v>
      </c>
      <c r="LI121" s="25">
        <f>IF(ISBLANK(LitRev!LI121),".",LitRev!LI121)</f>
        <v>5.260008810514758E-4</v>
      </c>
      <c r="LJ121" s="25">
        <f>IF(ISBLANK(LitRev!LJ121),".",LitRev!LJ121)</f>
        <v>1.2653182591751389E-4</v>
      </c>
      <c r="LK121" s="25" t="str">
        <f>IF(ISBLANK(LitRev!LK121),".",LitRev!LK121)</f>
        <v>.</v>
      </c>
      <c r="LL121" s="25" t="str">
        <f>IF(ISBLANK(LitRev!LL121),".",LitRev!LL121)</f>
        <v>.</v>
      </c>
      <c r="LM121" s="25" t="str">
        <f>IF(ISBLANK(LitRev!LM121),".",LitRev!LM121)</f>
        <v>.</v>
      </c>
      <c r="LN121" s="25" t="str">
        <f>IF(ISBLANK(LitRev!LN121),".",LitRev!LN121)</f>
        <v>.</v>
      </c>
      <c r="LO121" s="25" t="str">
        <f>IF(ISBLANK(LitRev!LO121),".",LitRev!LO121)</f>
        <v>.</v>
      </c>
      <c r="LP121" s="25" t="str">
        <f>IF(ISBLANK(LitRev!LP121),".",LitRev!LP121)</f>
        <v>.</v>
      </c>
      <c r="LQ121" s="25" t="str">
        <f>IF(ISBLANK(LitRev!LQ121),".",LitRev!LQ121)</f>
        <v>.</v>
      </c>
      <c r="LR121" s="25" t="str">
        <f>IF(ISBLANK(LitRev!LR121),".",LitRev!LR121)</f>
        <v>.</v>
      </c>
      <c r="LS121" s="25" t="str">
        <f>IF(ISBLANK(LitRev!LS121),".",LitRev!LS121)</f>
        <v>.</v>
      </c>
      <c r="LT121" s="25" t="str">
        <f>IF(ISBLANK(LitRev!LT121),".",LitRev!LT121)</f>
        <v>.</v>
      </c>
      <c r="LU121" s="25" t="str">
        <f>IF(ISBLANK(LitRev!LU121),".",LitRev!LU121)</f>
        <v>.</v>
      </c>
      <c r="LV121" s="25" t="str">
        <f>IF(ISBLANK(LitRev!LV121),".",LitRev!LV121)</f>
        <v>.</v>
      </c>
      <c r="LW121" s="25" t="str">
        <f>IF(ISBLANK(LitRev!LW121),".",LitRev!LW121)</f>
        <v>.</v>
      </c>
      <c r="LX121" s="25" t="str">
        <f>IF(ISBLANK(LitRev!LX121),".",LitRev!LX121)</f>
        <v>.</v>
      </c>
      <c r="LY121" s="25" t="str">
        <f>IF(ISBLANK(LitRev!LY121),".",LitRev!LY121)</f>
        <v>.</v>
      </c>
      <c r="LZ121" s="25" t="str">
        <f>IF(ISBLANK(LitRev!LZ121),".",LitRev!LZ121)</f>
        <v>.</v>
      </c>
      <c r="MA121" s="25" t="str">
        <f>IF(ISBLANK(LitRev!MA121),".",LitRev!MA121)</f>
        <v>.</v>
      </c>
      <c r="MB121" s="25" t="str">
        <f>IF(ISBLANK(LitRev!MB121),".",LitRev!MB121)</f>
        <v>.</v>
      </c>
      <c r="MC121" s="25" t="str">
        <f>IF(ISBLANK(LitRev!MC121),".",LitRev!MC121)</f>
        <v>.</v>
      </c>
      <c r="MD121" s="25" t="str">
        <f>IF(ISBLANK(LitRev!MD121),".",LitRev!MD121)</f>
        <v>.</v>
      </c>
      <c r="ME121" s="25" t="str">
        <f>IF(ISBLANK(LitRev!ME121),".",LitRev!ME121)</f>
        <v>.</v>
      </c>
      <c r="MF121" s="25" t="str">
        <f>IF(ISBLANK(LitRev!MF121),".",LitRev!MF121)</f>
        <v>.</v>
      </c>
      <c r="MG121" s="25" t="str">
        <f>IF(ISBLANK(LitRev!MG121),".",LitRev!MG121)</f>
        <v>.</v>
      </c>
      <c r="MH121" s="25" t="str">
        <f>IF(ISBLANK(LitRev!MH121),".",LitRev!MH121)</f>
        <v>.</v>
      </c>
      <c r="MI121" s="25" t="str">
        <f>IF(ISBLANK(LitRev!MI121),".",LitRev!MI121)</f>
        <v>.</v>
      </c>
      <c r="MJ121" s="25" t="str">
        <f>IF(ISBLANK(LitRev!MJ121),".",LitRev!MJ121)</f>
        <v>.</v>
      </c>
      <c r="MK121" s="25" t="str">
        <f>IF(ISBLANK(LitRev!MK121),".",LitRev!MK121)</f>
        <v>.</v>
      </c>
      <c r="ML121" s="25" t="str">
        <f>IF(ISBLANK(LitRev!ML121),".",LitRev!ML121)</f>
        <v>.</v>
      </c>
      <c r="MM121" s="25" t="str">
        <f>IF(ISBLANK(LitRev!MM121),".",LitRev!MM121)</f>
        <v>.</v>
      </c>
      <c r="MN121" s="25" t="str">
        <f>IF(ISBLANK(LitRev!MN121),".",LitRev!MN121)</f>
        <v>.</v>
      </c>
      <c r="MO121" s="25" t="str">
        <f>IF(ISBLANK(LitRev!MO121),".",LitRev!MO121)</f>
        <v>.</v>
      </c>
      <c r="MP121" s="25" t="str">
        <f>IF(ISBLANK(LitRev!MP121),".",LitRev!MP121)</f>
        <v>.</v>
      </c>
      <c r="MQ121" s="25" t="str">
        <f>IF(ISBLANK(LitRev!MQ121),".",LitRev!MQ121)</f>
        <v>.</v>
      </c>
      <c r="MR121" s="25" t="str">
        <f>IF(ISBLANK(LitRev!MR121),".",LitRev!MR121)</f>
        <v>.</v>
      </c>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5"/>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5"/>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5"/>
      <c r="RK121" s="25"/>
      <c r="RL121" s="25"/>
      <c r="RM121" s="25"/>
      <c r="RN121" s="25"/>
      <c r="RO121" s="25"/>
    </row>
    <row r="122" spans="1:483" x14ac:dyDescent="0.25">
      <c r="A122" s="62" t="s">
        <v>1122</v>
      </c>
      <c r="C122" s="25" t="str">
        <f>IF(ISBLANK(LitRev!C122),".",LitRev!C122)</f>
        <v>.</v>
      </c>
      <c r="D122" s="25" t="str">
        <f>IF(ISBLANK(LitRev!D122),".",LitRev!D122)</f>
        <v>.</v>
      </c>
      <c r="E122" s="25" t="str">
        <f>IF(ISBLANK(LitRev!E122),".",LitRev!E122)</f>
        <v>.</v>
      </c>
      <c r="F122" s="25" t="str">
        <f>IF(ISBLANK(LitRev!F122),".",LitRev!F122)</f>
        <v>.</v>
      </c>
      <c r="G122" s="25" t="str">
        <f>IF(ISBLANK(LitRev!G122),".",LitRev!G122)</f>
        <v>.</v>
      </c>
      <c r="H122" s="25" t="str">
        <f>IF(ISBLANK(LitRev!H122),".",LitRev!H122)</f>
        <v>.</v>
      </c>
      <c r="I122" s="25" t="str">
        <f>IF(ISBLANK(LitRev!I122),".",LitRev!I122)</f>
        <v>.</v>
      </c>
      <c r="J122" s="25" t="str">
        <f>IF(ISBLANK(LitRev!J122),".",LitRev!J122)</f>
        <v>.</v>
      </c>
      <c r="K122" s="25" t="str">
        <f>IF(ISBLANK(LitRev!K122),".",LitRev!K122)</f>
        <v>.</v>
      </c>
      <c r="L122" s="25" t="str">
        <f>IF(ISBLANK(LitRev!L122),".",LitRev!L122)</f>
        <v>.</v>
      </c>
      <c r="M122" s="25" t="str">
        <f>IF(ISBLANK(LitRev!M122),".",LitRev!M122)</f>
        <v>.</v>
      </c>
      <c r="N122" s="25" t="str">
        <f>IF(ISBLANK(LitRev!N122),".",LitRev!N122)</f>
        <v>.</v>
      </c>
      <c r="O122" s="25" t="str">
        <f>IF(ISBLANK(LitRev!O122),".",LitRev!O122)</f>
        <v>.</v>
      </c>
      <c r="P122" s="25" t="str">
        <f>IF(ISBLANK(LitRev!P122),".",LitRev!P122)</f>
        <v>.</v>
      </c>
      <c r="Q122" s="25" t="str">
        <f>IF(ISBLANK(LitRev!Q122),".",LitRev!Q122)</f>
        <v>.</v>
      </c>
      <c r="R122" s="25" t="str">
        <f>IF(ISBLANK(LitRev!R122),".",LitRev!R122)</f>
        <v>.</v>
      </c>
      <c r="S122" s="25" t="str">
        <f>IF(ISBLANK(LitRev!S122),".",LitRev!S122)</f>
        <v>.</v>
      </c>
      <c r="T122" s="25" t="str">
        <f>IF(ISBLANK(LitRev!T122),".",LitRev!T122)</f>
        <v>.</v>
      </c>
      <c r="U122" s="25" t="str">
        <f>IF(ISBLANK(LitRev!U122),".",LitRev!U122)</f>
        <v>.</v>
      </c>
      <c r="V122" s="25" t="str">
        <f>IF(ISBLANK(LitRev!V122),".",LitRev!V122)</f>
        <v>.</v>
      </c>
      <c r="W122" s="25" t="str">
        <f>IF(ISBLANK(LitRev!W122),".",LitRev!W122)</f>
        <v>.</v>
      </c>
      <c r="X122" s="25" t="str">
        <f>IF(ISBLANK(LitRev!X122),".",LitRev!X122)</f>
        <v>.</v>
      </c>
      <c r="Y122" s="25" t="str">
        <f>IF(ISBLANK(LitRev!Y122),".",LitRev!Y122)</f>
        <v>.</v>
      </c>
      <c r="Z122" s="25" t="str">
        <f>IF(ISBLANK(LitRev!Z122),".",LitRev!Z122)</f>
        <v>.</v>
      </c>
      <c r="AA122" s="25" t="str">
        <f>IF(ISBLANK(LitRev!AA122),".",LitRev!AA122)</f>
        <v>.</v>
      </c>
      <c r="AB122" s="25" t="str">
        <f>IF(ISBLANK(LitRev!AB122),".",LitRev!AB122)</f>
        <v>.</v>
      </c>
      <c r="AC122" s="25" t="str">
        <f>IF(ISBLANK(LitRev!AC122),".",LitRev!AC122)</f>
        <v>.</v>
      </c>
      <c r="AD122" s="25" t="str">
        <f>IF(ISBLANK(LitRev!AD122),".",LitRev!AD122)</f>
        <v>.</v>
      </c>
      <c r="AE122" s="25" t="str">
        <f>IF(ISBLANK(LitRev!AE122),".",LitRev!AE122)</f>
        <v>.</v>
      </c>
      <c r="AF122" s="25" t="str">
        <f>IF(ISBLANK(LitRev!AF122),".",LitRev!AF122)</f>
        <v>.</v>
      </c>
      <c r="AG122" s="25" t="str">
        <f>IF(ISBLANK(LitRev!AG122),".",LitRev!AG122)</f>
        <v>.</v>
      </c>
      <c r="AH122" s="25" t="str">
        <f>IF(ISBLANK(LitRev!AH122),".",LitRev!AH122)</f>
        <v>.</v>
      </c>
      <c r="AI122" s="25" t="str">
        <f>IF(ISBLANK(LitRev!AI122),".",LitRev!AI122)</f>
        <v>.</v>
      </c>
      <c r="AJ122" s="25" t="str">
        <f>IF(ISBLANK(LitRev!AJ122),".",LitRev!AJ122)</f>
        <v>.</v>
      </c>
      <c r="AK122" s="25" t="str">
        <f>IF(ISBLANK(LitRev!AK122),".",LitRev!AK122)</f>
        <v>.</v>
      </c>
      <c r="AL122" s="25" t="str">
        <f>IF(ISBLANK(LitRev!AL122),".",LitRev!AL122)</f>
        <v>.</v>
      </c>
      <c r="AM122" s="25" t="str">
        <f>IF(ISBLANK(LitRev!AM122),".",LitRev!AM122)</f>
        <v>.</v>
      </c>
      <c r="AN122" s="25" t="str">
        <f>IF(ISBLANK(LitRev!AN122),".",LitRev!AN122)</f>
        <v>.</v>
      </c>
      <c r="AO122" s="25" t="str">
        <f>IF(ISBLANK(LitRev!AO122),".",LitRev!AO122)</f>
        <v>.</v>
      </c>
      <c r="AP122" s="25" t="str">
        <f>IF(ISBLANK(LitRev!AP122),".",LitRev!AP122)</f>
        <v>.</v>
      </c>
      <c r="AQ122" s="25" t="str">
        <f>IF(ISBLANK(LitRev!AQ122),".",LitRev!AQ122)</f>
        <v>.</v>
      </c>
      <c r="AR122" s="25" t="str">
        <f>IF(ISBLANK(LitRev!AR122),".",LitRev!AR122)</f>
        <v>.</v>
      </c>
      <c r="AS122" s="25" t="str">
        <f>IF(ISBLANK(LitRev!AS122),".",LitRev!AS122)</f>
        <v>.</v>
      </c>
      <c r="AT122" s="25" t="str">
        <f>IF(ISBLANK(LitRev!AT122),".",LitRev!AT122)</f>
        <v>.</v>
      </c>
      <c r="AU122" s="25" t="str">
        <f>IF(ISBLANK(LitRev!AU122),".",LitRev!AU122)</f>
        <v>.</v>
      </c>
      <c r="AV122" s="25" t="str">
        <f>IF(ISBLANK(LitRev!AV122),".",LitRev!AV122)</f>
        <v>.</v>
      </c>
      <c r="AW122" s="25" t="str">
        <f>IF(ISBLANK(LitRev!AW122),".",LitRev!AW122)</f>
        <v>.</v>
      </c>
      <c r="AX122" s="25" t="str">
        <f>IF(ISBLANK(LitRev!AX122),".",LitRev!AX122)</f>
        <v>.</v>
      </c>
      <c r="AY122" s="25" t="str">
        <f>IF(ISBLANK(LitRev!AY122),".",LitRev!AY122)</f>
        <v>.</v>
      </c>
      <c r="AZ122" s="25" t="str">
        <f>IF(ISBLANK(LitRev!AZ122),".",LitRev!AZ122)</f>
        <v>.</v>
      </c>
      <c r="BA122" s="25" t="str">
        <f>IF(ISBLANK(LitRev!BA122),".",LitRev!BA122)</f>
        <v>.</v>
      </c>
      <c r="BB122" s="25" t="str">
        <f>IF(ISBLANK(LitRev!BB122),".",LitRev!BB122)</f>
        <v>.</v>
      </c>
      <c r="BC122" s="25" t="str">
        <f>IF(ISBLANK(LitRev!BC122),".",LitRev!BC122)</f>
        <v>.</v>
      </c>
      <c r="BD122" s="25" t="str">
        <f>IF(ISBLANK(LitRev!BD122),".",LitRev!BD122)</f>
        <v>.</v>
      </c>
      <c r="BE122" s="25" t="str">
        <f>IF(ISBLANK(LitRev!BE122),".",LitRev!BE122)</f>
        <v>.</v>
      </c>
      <c r="BF122" s="25" t="str">
        <f>IF(ISBLANK(LitRev!BF122),".",LitRev!BF122)</f>
        <v>.</v>
      </c>
      <c r="BG122" s="25" t="str">
        <f>IF(ISBLANK(LitRev!BG122),".",LitRev!BG122)</f>
        <v>.</v>
      </c>
      <c r="BH122" s="25" t="str">
        <f>IF(ISBLANK(LitRev!BH122),".",LitRev!BH122)</f>
        <v>.</v>
      </c>
      <c r="BI122" s="25" t="str">
        <f>IF(ISBLANK(LitRev!BI122),".",LitRev!BI122)</f>
        <v>.</v>
      </c>
      <c r="BJ122" s="25" t="str">
        <f>IF(ISBLANK(LitRev!BJ122),".",LitRev!BJ122)</f>
        <v>.</v>
      </c>
      <c r="BK122" s="25" t="str">
        <f>IF(ISBLANK(LitRev!BK122),".",LitRev!BK122)</f>
        <v>.</v>
      </c>
      <c r="BL122" s="25" t="str">
        <f>IF(ISBLANK(LitRev!BL122),".",LitRev!BL122)</f>
        <v>.</v>
      </c>
      <c r="BM122" s="25" t="str">
        <f>IF(ISBLANK(LitRev!BM122),".",LitRev!BM122)</f>
        <v>.</v>
      </c>
      <c r="BN122" s="25" t="str">
        <f>IF(ISBLANK(LitRev!BN122),".",LitRev!BN122)</f>
        <v>.</v>
      </c>
      <c r="BO122" s="25" t="str">
        <f>IF(ISBLANK(LitRev!BO122),".",LitRev!BO122)</f>
        <v>.</v>
      </c>
      <c r="BP122" s="25" t="str">
        <f>IF(ISBLANK(LitRev!BP122),".",LitRev!BP122)</f>
        <v>.</v>
      </c>
      <c r="BQ122" s="25" t="str">
        <f>IF(ISBLANK(LitRev!BQ122),".",LitRev!BQ122)</f>
        <v>.</v>
      </c>
      <c r="BR122" s="25" t="str">
        <f>IF(ISBLANK(LitRev!BR122),".",LitRev!BR122)</f>
        <v>.</v>
      </c>
      <c r="BS122" s="25" t="str">
        <f>IF(ISBLANK(LitRev!BS122),".",LitRev!BS122)</f>
        <v>.</v>
      </c>
      <c r="BT122" s="25" t="str">
        <f>IF(ISBLANK(LitRev!BT122),".",LitRev!BT122)</f>
        <v>.</v>
      </c>
      <c r="BU122" s="25" t="str">
        <f>IF(ISBLANK(LitRev!BU122),".",LitRev!BU122)</f>
        <v>.</v>
      </c>
      <c r="BV122" s="25" t="str">
        <f>IF(ISBLANK(LitRev!BV122),".",LitRev!BV122)</f>
        <v>.</v>
      </c>
      <c r="BW122" s="25" t="str">
        <f>IF(ISBLANK(LitRev!BW122),".",LitRev!BW122)</f>
        <v>.</v>
      </c>
      <c r="BX122" s="25" t="str">
        <f>IF(ISBLANK(LitRev!BX122),".",LitRev!BX122)</f>
        <v>.</v>
      </c>
      <c r="BY122" s="25" t="str">
        <f>IF(ISBLANK(LitRev!BY122),".",LitRev!BY122)</f>
        <v>.</v>
      </c>
      <c r="BZ122" s="25" t="str">
        <f>IF(ISBLANK(LitRev!BZ122),".",LitRev!BZ122)</f>
        <v>.</v>
      </c>
      <c r="CA122" s="25" t="str">
        <f>IF(ISBLANK(LitRev!CA122),".",LitRev!CA122)</f>
        <v>.</v>
      </c>
      <c r="CB122" s="25" t="str">
        <f>IF(ISBLANK(LitRev!CB122),".",LitRev!CB122)</f>
        <v>.</v>
      </c>
      <c r="CC122" s="25" t="str">
        <f>IF(ISBLANK(LitRev!CC122),".",LitRev!CC122)</f>
        <v>.</v>
      </c>
      <c r="CD122" s="25" t="str">
        <f>IF(ISBLANK(LitRev!CD122),".",LitRev!CD122)</f>
        <v>.</v>
      </c>
      <c r="CE122" s="25" t="str">
        <f>IF(ISBLANK(LitRev!CE122),".",LitRev!CE122)</f>
        <v>.</v>
      </c>
      <c r="CF122" s="25" t="str">
        <f>IF(ISBLANK(LitRev!CF122),".",LitRev!CF122)</f>
        <v>.</v>
      </c>
      <c r="CG122" s="25" t="str">
        <f>IF(ISBLANK(LitRev!CG122),".",LitRev!CG122)</f>
        <v>.</v>
      </c>
      <c r="CH122" s="25" t="str">
        <f>IF(ISBLANK(LitRev!CH122),".",LitRev!CH122)</f>
        <v>.</v>
      </c>
      <c r="CI122" s="25" t="str">
        <f>IF(ISBLANK(LitRev!CI122),".",LitRev!CI122)</f>
        <v>.</v>
      </c>
      <c r="CJ122" s="25" t="str">
        <f>IF(ISBLANK(LitRev!CJ122),".",LitRev!CJ122)</f>
        <v>.</v>
      </c>
      <c r="CK122" s="25" t="str">
        <f>IF(ISBLANK(LitRev!CK122),".",LitRev!CK122)</f>
        <v>.</v>
      </c>
      <c r="CL122" s="25" t="str">
        <f>IF(ISBLANK(LitRev!CL122),".",LitRev!CL122)</f>
        <v>.</v>
      </c>
      <c r="CM122" s="25" t="str">
        <f>IF(ISBLANK(LitRev!CM122),".",LitRev!CM122)</f>
        <v>.</v>
      </c>
      <c r="CN122" s="25" t="str">
        <f>IF(ISBLANK(LitRev!CN122),".",LitRev!CN122)</f>
        <v>.</v>
      </c>
      <c r="CO122" s="25" t="str">
        <f>IF(ISBLANK(LitRev!CO122),".",LitRev!CO122)</f>
        <v>.</v>
      </c>
      <c r="CP122" s="25" t="str">
        <f>IF(ISBLANK(LitRev!CP122),".",LitRev!CP122)</f>
        <v>.</v>
      </c>
      <c r="CQ122" s="25" t="str">
        <f>IF(ISBLANK(LitRev!CQ122),".",LitRev!CQ122)</f>
        <v>.</v>
      </c>
      <c r="CR122" s="25" t="str">
        <f>IF(ISBLANK(LitRev!CR122),".",LitRev!CR122)</f>
        <v>.</v>
      </c>
      <c r="CS122" s="25" t="str">
        <f>IF(ISBLANK(LitRev!CS122),".",LitRev!CS122)</f>
        <v>By assumption total crop land is fixed p 440</v>
      </c>
      <c r="CT122" s="25" t="str">
        <f>IF(ISBLANK(LitRev!CT122),".",LitRev!CT122)</f>
        <v>By assumption total crop land is fixed p 440</v>
      </c>
      <c r="CU122" s="25" t="str">
        <f>IF(ISBLANK(LitRev!CU122),".",LitRev!CU122)</f>
        <v>By assumption total crop land is fixed p 440</v>
      </c>
      <c r="CV122" s="25" t="str">
        <f>IF(ISBLANK(LitRev!CV122),".",LitRev!CV122)</f>
        <v>By assumption total crop land is fixed p 440</v>
      </c>
      <c r="CW122" s="25" t="str">
        <f>IF(ISBLANK(LitRev!CW122),".",LitRev!CW122)</f>
        <v>.</v>
      </c>
      <c r="CX122" s="25" t="str">
        <f>IF(ISBLANK(LitRev!CX122),".",LitRev!CX122)</f>
        <v>.</v>
      </c>
      <c r="CY122" s="25" t="str">
        <f>IF(ISBLANK(LitRev!CY122),".",LitRev!CY122)</f>
        <v>.</v>
      </c>
      <c r="CZ122" s="25" t="str">
        <f>IF(ISBLANK(LitRev!CZ122),".",LitRev!CZ122)</f>
        <v>.</v>
      </c>
      <c r="DA122" s="25" t="str">
        <f>IF(ISBLANK(LitRev!DA122),".",LitRev!DA122)</f>
        <v>.</v>
      </c>
      <c r="DB122" s="25" t="str">
        <f>IF(ISBLANK(LitRev!DB122),".",LitRev!DB122)</f>
        <v>.</v>
      </c>
      <c r="DC122" s="25" t="str">
        <f>IF(ISBLANK(LitRev!DC122),".",LitRev!DC122)</f>
        <v>.</v>
      </c>
      <c r="DD122" s="25" t="str">
        <f>IF(ISBLANK(LitRev!DD122),".",LitRev!DD122)</f>
        <v>.</v>
      </c>
      <c r="DE122" s="25" t="str">
        <f>IF(ISBLANK(LitRev!DE122),".",LitRev!DE122)</f>
        <v>.</v>
      </c>
      <c r="DF122" s="25" t="str">
        <f>IF(ISBLANK(LitRev!DF122),".",LitRev!DF122)</f>
        <v>.</v>
      </c>
      <c r="DG122" s="25" t="str">
        <f>IF(ISBLANK(LitRev!DG122),".",LitRev!DG122)</f>
        <v>.</v>
      </c>
      <c r="DH122" s="25" t="str">
        <f>IF(ISBLANK(LitRev!DH122),".",LitRev!DH122)</f>
        <v>.</v>
      </c>
      <c r="DI122" s="25" t="str">
        <f>IF(ISBLANK(LitRev!DI122),".",LitRev!DI122)</f>
        <v>.</v>
      </c>
      <c r="DJ122" s="25" t="str">
        <f>IF(ISBLANK(LitRev!DJ122),".",LitRev!DJ122)</f>
        <v>.</v>
      </c>
      <c r="DK122" s="25" t="str">
        <f>IF(ISBLANK(LitRev!DK122),".",LitRev!DK122)</f>
        <v>.</v>
      </c>
      <c r="DL122" s="25" t="str">
        <f>IF(ISBLANK(LitRev!DL122),".",LitRev!DL122)</f>
        <v>.</v>
      </c>
      <c r="DM122" s="25" t="str">
        <f>IF(ISBLANK(LitRev!DM122),".",LitRev!DM122)</f>
        <v>.</v>
      </c>
      <c r="DN122" s="25" t="str">
        <f>IF(ISBLANK(LitRev!DN122),".",LitRev!DN122)</f>
        <v>.</v>
      </c>
      <c r="DO122" s="25" t="str">
        <f>IF(ISBLANK(LitRev!DO122),".",LitRev!DO122)</f>
        <v>.</v>
      </c>
      <c r="DP122" s="25" t="str">
        <f>IF(ISBLANK(LitRev!DP122),".",LitRev!DP122)</f>
        <v>.</v>
      </c>
      <c r="DQ122" s="25" t="str">
        <f>IF(ISBLANK(LitRev!DQ122),".",LitRev!DQ122)</f>
        <v>.</v>
      </c>
      <c r="DR122" s="25" t="str">
        <f>IF(ISBLANK(LitRev!DR122),".",LitRev!DR122)</f>
        <v>.</v>
      </c>
      <c r="DS122" s="25" t="str">
        <f>IF(ISBLANK(LitRev!DS122),".",LitRev!DS122)</f>
        <v>.</v>
      </c>
      <c r="DT122" s="25" t="str">
        <f>IF(ISBLANK(LitRev!DT122),".",LitRev!DT122)</f>
        <v>.</v>
      </c>
      <c r="DU122" s="25" t="str">
        <f>IF(ISBLANK(LitRev!DU122),".",LitRev!DU122)</f>
        <v>.</v>
      </c>
      <c r="DV122" s="25" t="str">
        <f>IF(ISBLANK(LitRev!DV122),".",LitRev!DV122)</f>
        <v>land planted to crops and  price change (applied to 2009  base) at bottom p 2283</v>
      </c>
      <c r="DW122" s="25" t="str">
        <f>IF(ISBLANK(LitRev!DW122),".",LitRev!DW122)</f>
        <v>.</v>
      </c>
      <c r="DX122" s="25" t="str">
        <f>IF(ISBLANK(LitRev!DX122),".",LitRev!DX122)</f>
        <v>.</v>
      </c>
      <c r="DY122" s="25" t="str">
        <f>IF(ISBLANK(LitRev!DY122),".",LitRev!DY122)</f>
        <v>.</v>
      </c>
      <c r="DZ122" s="25" t="str">
        <f>IF(ISBLANK(LitRev!DZ122),".",LitRev!DZ122)</f>
        <v>.</v>
      </c>
      <c r="EA122" s="25" t="str">
        <f>IF(ISBLANK(LitRev!EA122),".",LitRev!EA122)</f>
        <v>.</v>
      </c>
      <c r="EB122" s="25" t="str">
        <f>IF(ISBLANK(LitRev!EB122),".",LitRev!EB122)</f>
        <v>.</v>
      </c>
      <c r="EC122" s="25" t="str">
        <f>IF(ISBLANK(LitRev!EC122),".",LitRev!EC122)</f>
        <v>.</v>
      </c>
      <c r="ED122" s="25" t="str">
        <f>IF(ISBLANK(LitRev!ED122),".",LitRev!ED122)</f>
        <v>.</v>
      </c>
      <c r="EE122" s="25" t="str">
        <f>IF(ISBLANK(LitRev!EE122),".",LitRev!EE122)</f>
        <v>.</v>
      </c>
      <c r="EF122" s="25" t="str">
        <f>IF(ISBLANK(LitRev!EF122),".",LitRev!EF122)</f>
        <v>.</v>
      </c>
      <c r="EG122" s="25" t="str">
        <f>IF(ISBLANK(LitRev!EG122),".",LitRev!EG122)</f>
        <v>.</v>
      </c>
      <c r="EH122" s="25" t="str">
        <f>IF(ISBLANK(LitRev!EH122),".",LitRev!EH122)</f>
        <v>.</v>
      </c>
      <c r="EI122" s="25" t="str">
        <f>IF(ISBLANK(LitRev!EI122),".",LitRev!EI122)</f>
        <v>.</v>
      </c>
      <c r="EJ122" s="25" t="str">
        <f>IF(ISBLANK(LitRev!EJ122),".",LitRev!EJ122)</f>
        <v>.</v>
      </c>
      <c r="EK122" s="25" t="str">
        <f>IF(ISBLANK(LitRev!EK122),".",LitRev!EK122)</f>
        <v>.</v>
      </c>
      <c r="EL122" s="25" t="str">
        <f>IF(ISBLANK(LitRev!EL122),".",LitRev!EL122)</f>
        <v>.</v>
      </c>
      <c r="EM122" s="25" t="str">
        <f>IF(ISBLANK(LitRev!EM122),".",LitRev!EM122)</f>
        <v>.</v>
      </c>
      <c r="EN122" s="25" t="str">
        <f>IF(ISBLANK(LitRev!EN122),".",LitRev!EN122)</f>
        <v>.</v>
      </c>
      <c r="EO122" s="25" t="str">
        <f>IF(ISBLANK(LitRev!EO122),".",LitRev!EO122)</f>
        <v>.</v>
      </c>
      <c r="EP122" s="25" t="str">
        <f>IF(ISBLANK(LitRev!EP122),".",LitRev!EP122)</f>
        <v>.</v>
      </c>
      <c r="EQ122" s="25" t="str">
        <f>IF(ISBLANK(LitRev!EQ122),".",LitRev!EQ122)</f>
        <v>.</v>
      </c>
      <c r="ER122" s="25" t="str">
        <f>IF(ISBLANK(LitRev!ER122),".",LitRev!ER122)</f>
        <v>.</v>
      </c>
      <c r="ES122" s="25" t="str">
        <f>IF(ISBLANK(LitRev!ES122),".",LitRev!ES122)</f>
        <v>.</v>
      </c>
      <c r="ET122" s="25" t="str">
        <f>IF(ISBLANK(LitRev!ET122),".",LitRev!ET122)</f>
        <v>.</v>
      </c>
      <c r="EU122" s="25" t="str">
        <f>IF(ISBLANK(LitRev!EU122),".",LitRev!EU122)</f>
        <v>.</v>
      </c>
      <c r="EV122" s="25" t="str">
        <f>IF(ISBLANK(LitRev!EV122),".",LitRev!EV122)</f>
        <v>.</v>
      </c>
      <c r="EW122" s="25" t="str">
        <f>IF(ISBLANK(LitRev!EW122),".",LitRev!EW122)</f>
        <v>.</v>
      </c>
      <c r="EX122" s="25" t="str">
        <f>IF(ISBLANK(LitRev!EX122),".",LitRev!EX122)</f>
        <v>.</v>
      </c>
      <c r="EY122" s="25" t="str">
        <f>IF(ISBLANK(LitRev!EY122),".",LitRev!EY122)</f>
        <v>.</v>
      </c>
      <c r="EZ122" s="25" t="str">
        <f>IF(ISBLANK(LitRev!EZ122),".",LitRev!EZ122)</f>
        <v>.</v>
      </c>
      <c r="FA122" s="25" t="str">
        <f>IF(ISBLANK(LitRev!FA122),".",LitRev!FA122)</f>
        <v>.</v>
      </c>
      <c r="FB122" s="25" t="str">
        <f>IF(ISBLANK(LitRev!FB122),".",LitRev!FB122)</f>
        <v>.</v>
      </c>
      <c r="FC122" s="25" t="str">
        <f>IF(ISBLANK(LitRev!FC122),".",LitRev!FC122)</f>
        <v>.</v>
      </c>
      <c r="FD122" s="25" t="str">
        <f>IF(ISBLANK(LitRev!FD122),".",LitRev!FD122)</f>
        <v>.</v>
      </c>
      <c r="FE122" s="25" t="str">
        <f>IF(ISBLANK(LitRev!FE122),".",LitRev!FE122)</f>
        <v>.</v>
      </c>
      <c r="FF122" s="25" t="str">
        <f>IF(ISBLANK(LitRev!FF122),".",LitRev!FF122)</f>
        <v>.</v>
      </c>
      <c r="FG122" s="25" t="str">
        <f>IF(ISBLANK(LitRev!FG122),".",LitRev!FG122)</f>
        <v>.</v>
      </c>
      <c r="FH122" s="25" t="str">
        <f>IF(ISBLANK(LitRev!FH122),".",LitRev!FH122)</f>
        <v>.</v>
      </c>
      <c r="FI122" s="25" t="str">
        <f>IF(ISBLANK(LitRev!FI122),".",LitRev!FI122)</f>
        <v>.</v>
      </c>
      <c r="FJ122" s="25" t="str">
        <f>IF(ISBLANK(LitRev!FJ122),".",LitRev!FJ122)</f>
        <v>.</v>
      </c>
      <c r="FK122" s="25" t="str">
        <f>IF(ISBLANK(LitRev!FK122),".",LitRev!FK122)</f>
        <v>.</v>
      </c>
      <c r="FL122" s="25" t="str">
        <f>IF(ISBLANK(LitRev!FL122),".",LitRev!FL122)</f>
        <v>.</v>
      </c>
      <c r="FM122" s="25" t="str">
        <f>IF(ISBLANK(LitRev!FM122),".",LitRev!FM122)</f>
        <v>.</v>
      </c>
      <c r="FN122" s="25" t="str">
        <f>IF(ISBLANK(LitRev!FN122),".",LitRev!FN122)</f>
        <v>.</v>
      </c>
      <c r="FO122" s="25" t="str">
        <f>IF(ISBLANK(LitRev!FO122),".",LitRev!FO122)</f>
        <v>.</v>
      </c>
      <c r="FP122" s="25" t="str">
        <f>IF(ISBLANK(LitRev!FP122),".",LitRev!FP122)</f>
        <v>.</v>
      </c>
      <c r="FQ122" s="25" t="str">
        <f>IF(ISBLANK(LitRev!FQ122),".",LitRev!FQ122)</f>
        <v>.</v>
      </c>
      <c r="FR122" s="25" t="str">
        <f>IF(ISBLANK(LitRev!FR122),".",LitRev!FR122)</f>
        <v>.</v>
      </c>
      <c r="FS122" s="25" t="str">
        <f>IF(ISBLANK(LitRev!FS122),".",LitRev!FS122)</f>
        <v>.</v>
      </c>
      <c r="FT122" s="25" t="str">
        <f>IF(ISBLANK(LitRev!FT122),".",LitRev!FT122)</f>
        <v>.</v>
      </c>
      <c r="FU122" s="25" t="str">
        <f>IF(ISBLANK(LitRev!FU122),".",LitRev!FU122)</f>
        <v>.</v>
      </c>
      <c r="FV122" s="25" t="str">
        <f>IF(ISBLANK(LitRev!FV122),".",LitRev!FV122)</f>
        <v>.</v>
      </c>
      <c r="FW122" s="25" t="str">
        <f>IF(ISBLANK(LitRev!FW122),".",LitRev!FW122)</f>
        <v>.</v>
      </c>
      <c r="FX122" s="25" t="str">
        <f>IF(ISBLANK(LitRev!FX122),".",LitRev!FX122)</f>
        <v>.</v>
      </c>
      <c r="FY122" s="25" t="str">
        <f>IF(ISBLANK(LitRev!FY122),".",LitRev!FY122)</f>
        <v>.</v>
      </c>
      <c r="FZ122" s="25" t="str">
        <f>IF(ISBLANK(LitRev!FZ122),".",LitRev!FZ122)</f>
        <v>.</v>
      </c>
      <c r="GA122" s="25" t="str">
        <f>IF(ISBLANK(LitRev!GA122),".",LitRev!GA122)</f>
        <v>.</v>
      </c>
      <c r="GB122" s="25" t="str">
        <f>IF(ISBLANK(LitRev!GB122),".",LitRev!GB122)</f>
        <v>.</v>
      </c>
      <c r="GC122" s="25" t="str">
        <f>IF(ISBLANK(LitRev!GC122),".",LitRev!GC122)</f>
        <v>.</v>
      </c>
      <c r="GD122" s="25" t="str">
        <f>IF(ISBLANK(LitRev!GD122),".",LitRev!GD122)</f>
        <v>.</v>
      </c>
      <c r="GE122" s="25" t="str">
        <f>IF(ISBLANK(LitRev!GE122),".",LitRev!GE122)</f>
        <v>.</v>
      </c>
      <c r="GF122" s="25" t="str">
        <f>IF(ISBLANK(LitRev!GF122),".",LitRev!GF122)</f>
        <v>.</v>
      </c>
      <c r="GG122" s="25" t="str">
        <f>IF(ISBLANK(LitRev!GG122),".",LitRev!GG122)</f>
        <v>.</v>
      </c>
      <c r="GH122" s="25" t="str">
        <f>IF(ISBLANK(LitRev!GH122),".",LitRev!GH122)</f>
        <v>.</v>
      </c>
      <c r="GI122" s="25" t="str">
        <f>IF(ISBLANK(LitRev!GI122),".",LitRev!GI122)</f>
        <v>.</v>
      </c>
      <c r="GJ122" s="25" t="str">
        <f>IF(ISBLANK(LitRev!GJ122),".",LitRev!GJ122)</f>
        <v>.</v>
      </c>
      <c r="GK122" s="25" t="str">
        <f>IF(ISBLANK(LitRev!GK122),".",LitRev!GK122)</f>
        <v>.</v>
      </c>
      <c r="GL122" s="25" t="str">
        <f>IF(ISBLANK(LitRev!GL122),".",LitRev!GL122)</f>
        <v>.</v>
      </c>
      <c r="GM122" s="25" t="str">
        <f>IF(ISBLANK(LitRev!GM122),".",LitRev!GM122)</f>
        <v>.</v>
      </c>
      <c r="GN122" s="25" t="str">
        <f>IF(ISBLANK(LitRev!GN122),".",LitRev!GN122)</f>
        <v>.</v>
      </c>
      <c r="GO122" s="25" t="str">
        <f>IF(ISBLANK(LitRev!GO122),".",LitRev!GO122)</f>
        <v>.</v>
      </c>
      <c r="GP122" s="25" t="str">
        <f>IF(ISBLANK(LitRev!GP122),".",LitRev!GP122)</f>
        <v>Not explicit</v>
      </c>
      <c r="GQ122" s="25" t="str">
        <f>IF(ISBLANK(LitRev!GQ122),".",LitRev!GQ122)</f>
        <v>Not explicit</v>
      </c>
      <c r="GR122" s="25" t="str">
        <f>IF(ISBLANK(LitRev!GR122),".",LitRev!GR122)</f>
        <v>Not explicit</v>
      </c>
      <c r="GS122" s="25" t="str">
        <f>IF(ISBLANK(LitRev!GS122),".",LitRev!GS122)</f>
        <v>.</v>
      </c>
      <c r="GT122" s="25" t="str">
        <f>IF(ISBLANK(LitRev!GT122),".",LitRev!GT122)</f>
        <v>Model does not have area</v>
      </c>
      <c r="GU122" s="25" t="str">
        <f>IF(ISBLANK(LitRev!GU122),".",LitRev!GU122)</f>
        <v>Not explicit</v>
      </c>
      <c r="GV122" s="25" t="str">
        <f>IF(ISBLANK(LitRev!GV122),".",LitRev!GV122)</f>
        <v>Model does not have area</v>
      </c>
      <c r="GW122" s="25" t="str">
        <f>IF(ISBLANK(LitRev!GW122),".",LitRev!GW122)</f>
        <v>No area in model; not an explicit global model</v>
      </c>
      <c r="GX122" s="25" t="str">
        <f>IF(ISBLANK(LitRev!GX122),".",LitRev!GX122)</f>
        <v>Model does not have area</v>
      </c>
      <c r="GY122" s="25" t="str">
        <f>IF(ISBLANK(LitRev!GY122),".",LitRev!GY122)</f>
        <v>Model does not have area</v>
      </c>
      <c r="GZ122" s="25" t="str">
        <f>IF(ISBLANK(LitRev!GZ122),".",LitRev!GZ122)</f>
        <v>No area in model; not an explicit global model</v>
      </c>
      <c r="HA122" s="25" t="str">
        <f>IF(ISBLANK(LitRev!HA122),".",LitRev!HA122)</f>
        <v>.</v>
      </c>
      <c r="HB122" s="25" t="str">
        <f>IF(ISBLANK(LitRev!HB122),".",LitRev!HB122)</f>
        <v>.</v>
      </c>
      <c r="HC122" s="25" t="str">
        <f>IF(ISBLANK(LitRev!HC122),".",LitRev!HC122)</f>
        <v>.</v>
      </c>
      <c r="HD122" s="25" t="str">
        <f>IF(ISBLANK(LitRev!HD122),".",LitRev!HD122)</f>
        <v>.</v>
      </c>
      <c r="HE122" s="25" t="str">
        <f>IF(ISBLANK(LitRev!HE122),".",LitRev!HE122)</f>
        <v>.</v>
      </c>
      <c r="HF122" s="25" t="str">
        <f>IF(ISBLANK(LitRev!HF122),".",LitRev!HF122)</f>
        <v>.</v>
      </c>
      <c r="HG122" s="25" t="str">
        <f>IF(ISBLANK(LitRev!HG122),".",LitRev!HG122)</f>
        <v>.</v>
      </c>
      <c r="HH122" s="25" t="str">
        <f>IF(ISBLANK(LitRev!HH122),".",LitRev!HH122)</f>
        <v>Appendix C Table C-1</v>
      </c>
      <c r="HI122" s="25" t="str">
        <f>IF(ISBLANK(LitRev!HI122),".",LitRev!HI122)</f>
        <v>.</v>
      </c>
      <c r="HJ122" s="25" t="str">
        <f>IF(ISBLANK(LitRev!HJ122),".",LitRev!HJ122)</f>
        <v>.</v>
      </c>
      <c r="HK122" s="25" t="str">
        <f>IF(ISBLANK(LitRev!HK122),".",LitRev!HK122)</f>
        <v>.</v>
      </c>
      <c r="HL122" s="25" t="str">
        <f>IF(ISBLANK(LitRev!HL122),".",LitRev!HL122)</f>
        <v>.</v>
      </c>
      <c r="HM122" s="25" t="str">
        <f>IF(ISBLANK(LitRev!HM122),".",LitRev!HM122)</f>
        <v>.</v>
      </c>
      <c r="HN122" s="25" t="str">
        <f>IF(ISBLANK(LitRev!HN122),".",LitRev!HN122)</f>
        <v>.</v>
      </c>
      <c r="HO122" s="25" t="str">
        <f>IF(ISBLANK(LitRev!HO122),".",LitRev!HO122)</f>
        <v>.</v>
      </c>
      <c r="HP122" s="25" t="str">
        <f>IF(ISBLANK(LitRev!HP122),".",LitRev!HP122)</f>
        <v>.</v>
      </c>
      <c r="HQ122" s="25" t="str">
        <f>IF(ISBLANK(LitRev!HQ122),".",LitRev!HQ122)</f>
        <v>.</v>
      </c>
      <c r="HR122" s="25" t="str">
        <f>IF(ISBLANK(LitRev!HR122),".",LitRev!HR122)</f>
        <v>.</v>
      </c>
      <c r="HS122" s="25" t="str">
        <f>IF(ISBLANK(LitRev!HS122),".",LitRev!HS122)</f>
        <v>.</v>
      </c>
      <c r="HT122" s="25" t="str">
        <f>IF(ISBLANK(LitRev!HT122),".",LitRev!HT122)</f>
        <v>.</v>
      </c>
      <c r="HU122" s="25" t="str">
        <f>IF(ISBLANK(LitRev!HU122),".",LitRev!HU122)</f>
        <v>.</v>
      </c>
      <c r="HV122" s="25" t="str">
        <f>IF(ISBLANK(LitRev!HV122),".",LitRev!HV122)</f>
        <v>.</v>
      </c>
      <c r="HW122" s="25" t="str">
        <f>IF(ISBLANK(LitRev!HW122),".",LitRev!HW122)</f>
        <v>.</v>
      </c>
      <c r="HX122" s="25" t="str">
        <f>IF(ISBLANK(LitRev!HX122),".",LitRev!HX122)</f>
        <v>.</v>
      </c>
      <c r="HY122" s="25" t="str">
        <f>IF(ISBLANK(LitRev!HY122),".",LitRev!HY122)</f>
        <v>.</v>
      </c>
      <c r="HZ122" s="25" t="str">
        <f>IF(ISBLANK(LitRev!HZ122),".",LitRev!HZ122)</f>
        <v>.</v>
      </c>
      <c r="IA122" s="25" t="str">
        <f>IF(ISBLANK(LitRev!IA122),".",LitRev!IA122)</f>
        <v>.</v>
      </c>
      <c r="IB122" s="25" t="str">
        <f>IF(ISBLANK(LitRev!IB122),".",LitRev!IB122)</f>
        <v>.</v>
      </c>
      <c r="IC122" s="25" t="str">
        <f>IF(ISBLANK(LitRev!IC122),".",LitRev!IC122)</f>
        <v>.</v>
      </c>
      <c r="ID122" s="25" t="str">
        <f>IF(ISBLANK(LitRev!ID122),".",LitRev!ID122)</f>
        <v>.</v>
      </c>
      <c r="IE122" s="25" t="str">
        <f>IF(ISBLANK(LitRev!IE122),".",LitRev!IE122)</f>
        <v>.</v>
      </c>
      <c r="IF122" s="25" t="str">
        <f>IF(ISBLANK(LitRev!IF122),".",LitRev!IF122)</f>
        <v>.</v>
      </c>
      <c r="IG122" s="25" t="str">
        <f>IF(ISBLANK(LitRev!IG122),".",LitRev!IG122)</f>
        <v>.</v>
      </c>
      <c r="IH122" s="25" t="str">
        <f>IF(ISBLANK(LitRev!IH122),".",LitRev!IH122)</f>
        <v>.</v>
      </c>
      <c r="II122" s="25" t="str">
        <f>IF(ISBLANK(LitRev!II122),".",LitRev!II122)</f>
        <v>.</v>
      </c>
      <c r="IJ122" s="25" t="str">
        <f>IF(ISBLANK(LitRev!IJ122),".",LitRev!IJ122)</f>
        <v>.</v>
      </c>
      <c r="IK122" s="25" t="str">
        <f>IF(ISBLANK(LitRev!IK122),".",LitRev!IK122)</f>
        <v>.</v>
      </c>
      <c r="IL122" s="25" t="str">
        <f>IF(ISBLANK(LitRev!IL122),".",LitRev!IL122)</f>
        <v>.</v>
      </c>
      <c r="IM122" s="25" t="str">
        <f>IF(ISBLANK(LitRev!IM122),".",LitRev!IM122)</f>
        <v>.</v>
      </c>
      <c r="IN122" s="25" t="str">
        <f>IF(ISBLANK(LitRev!IN122),".",LitRev!IN122)</f>
        <v>.</v>
      </c>
      <c r="IO122" s="25" t="str">
        <f>IF(ISBLANK(LitRev!IO122),".",LitRev!IO122)</f>
        <v>.</v>
      </c>
      <c r="IP122" s="25" t="str">
        <f>IF(ISBLANK(LitRev!IP122),".",LitRev!IP122)</f>
        <v>.</v>
      </c>
      <c r="IQ122" s="25" t="str">
        <f>IF(ISBLANK(LitRev!IQ122),".",LitRev!IQ122)</f>
        <v>.</v>
      </c>
      <c r="IR122" s="25" t="str">
        <f>IF(ISBLANK(LitRev!IR122),".",LitRev!IR122)</f>
        <v>.</v>
      </c>
      <c r="IS122" s="25" t="str">
        <f>IF(ISBLANK(LitRev!IS122),".",LitRev!IS122)</f>
        <v>.</v>
      </c>
      <c r="IT122" s="25" t="str">
        <f>IF(ISBLANK(LitRev!IT122),".",LitRev!IT122)</f>
        <v>.</v>
      </c>
      <c r="IU122" s="25" t="str">
        <f>IF(ISBLANK(LitRev!IU122),".",LitRev!IU122)</f>
        <v>.</v>
      </c>
      <c r="IV122" s="25" t="str">
        <f>IF(ISBLANK(LitRev!IV122),".",LitRev!IV122)</f>
        <v>.</v>
      </c>
      <c r="IW122" s="25" t="str">
        <f>IF(ISBLANK(LitRev!IW122),".",LitRev!IW122)</f>
        <v>.</v>
      </c>
      <c r="IX122" s="25" t="str">
        <f>IF(ISBLANK(LitRev!IX122),".",LitRev!IX122)</f>
        <v>.</v>
      </c>
      <c r="IY122" s="25" t="str">
        <f>IF(ISBLANK(LitRev!IY122),".",LitRev!IY122)</f>
        <v>.</v>
      </c>
      <c r="IZ122" s="25" t="str">
        <f>IF(ISBLANK(LitRev!IZ122),".",LitRev!IZ122)</f>
        <v>.</v>
      </c>
      <c r="JA122" s="25" t="str">
        <f>IF(ISBLANK(LitRev!JA122),".",LitRev!JA122)</f>
        <v>.</v>
      </c>
      <c r="JB122" s="25" t="str">
        <f>IF(ISBLANK(LitRev!JB122),".",LitRev!JB122)</f>
        <v>.</v>
      </c>
      <c r="JC122" s="25" t="str">
        <f>IF(ISBLANK(LitRev!JC122),".",LitRev!JC122)</f>
        <v>.</v>
      </c>
      <c r="JD122" s="25" t="str">
        <f>IF(ISBLANK(LitRev!JD122),".",LitRev!JD122)</f>
        <v>.</v>
      </c>
      <c r="JE122" s="25" t="str">
        <f>IF(ISBLANK(LitRev!JE122),".",LitRev!JE122)</f>
        <v>.</v>
      </c>
      <c r="JF122" s="25" t="str">
        <f>IF(ISBLANK(LitRev!JF122),".",LitRev!JF122)</f>
        <v>.</v>
      </c>
      <c r="JG122" s="25" t="str">
        <f>IF(ISBLANK(LitRev!JG122),".",LitRev!JG122)</f>
        <v>.</v>
      </c>
      <c r="JH122" s="25" t="str">
        <f>IF(ISBLANK(LitRev!JH122),".",LitRev!JH122)</f>
        <v>.</v>
      </c>
      <c r="JI122" s="25" t="str">
        <f>IF(ISBLANK(LitRev!JI122),".",LitRev!JI122)</f>
        <v>.</v>
      </c>
      <c r="JJ122" s="25" t="str">
        <f>IF(ISBLANK(LitRev!JJ122),".",LitRev!JJ122)</f>
        <v>.</v>
      </c>
      <c r="JK122" s="25" t="str">
        <f>IF(ISBLANK(LitRev!JK122),".",LitRev!JK122)</f>
        <v>.</v>
      </c>
      <c r="JL122" s="25" t="str">
        <f>IF(ISBLANK(LitRev!JL122),".",LitRev!JL122)</f>
        <v>.</v>
      </c>
      <c r="JM122" s="25" t="str">
        <f>IF(ISBLANK(LitRev!JM122),".",LitRev!JM122)</f>
        <v>.</v>
      </c>
      <c r="JN122" s="25" t="str">
        <f>IF(ISBLANK(LitRev!JN122),".",LitRev!JN122)</f>
        <v>.</v>
      </c>
      <c r="JO122" s="25" t="str">
        <f>IF(ISBLANK(LitRev!JO122),".",LitRev!JO122)</f>
        <v>.</v>
      </c>
      <c r="JP122" s="25" t="str">
        <f>IF(ISBLANK(LitRev!JP122),".",LitRev!JP122)</f>
        <v>.</v>
      </c>
      <c r="JQ122" s="25" t="str">
        <f>IF(ISBLANK(LitRev!JQ122),".",LitRev!JQ122)</f>
        <v>.</v>
      </c>
      <c r="JR122" s="25" t="str">
        <f>IF(ISBLANK(LitRev!JR122),".",LitRev!JR122)</f>
        <v>.</v>
      </c>
      <c r="JS122" s="25" t="str">
        <f>IF(ISBLANK(LitRev!JS122),".",LitRev!JS122)</f>
        <v>.</v>
      </c>
      <c r="JT122" s="25" t="str">
        <f>IF(ISBLANK(LitRev!JT122),".",LitRev!JT122)</f>
        <v>.</v>
      </c>
      <c r="JU122" s="25" t="str">
        <f>IF(ISBLANK(LitRev!JU122),".",LitRev!JU122)</f>
        <v>.</v>
      </c>
      <c r="JV122" s="25" t="str">
        <f>IF(ISBLANK(LitRev!JV122),".",LitRev!JV122)</f>
        <v>.</v>
      </c>
      <c r="JW122" s="25" t="str">
        <f>IF(ISBLANK(LitRev!JW122),".",LitRev!JW122)</f>
        <v>.</v>
      </c>
      <c r="JX122" s="25" t="str">
        <f>IF(ISBLANK(LitRev!JX122),".",LitRev!JX122)</f>
        <v>.</v>
      </c>
      <c r="JY122" s="25" t="str">
        <f>IF(ISBLANK(LitRev!JY122),".",LitRev!JY122)</f>
        <v>.</v>
      </c>
      <c r="JZ122" s="25" t="str">
        <f>IF(ISBLANK(LitRev!JZ122),".",LitRev!JZ122)</f>
        <v>.</v>
      </c>
      <c r="KA122" s="25" t="str">
        <f>IF(ISBLANK(LitRev!KA122),".",LitRev!KA122)</f>
        <v>.</v>
      </c>
      <c r="KB122" s="25" t="str">
        <f>IF(ISBLANK(LitRev!KB122),".",LitRev!KB122)</f>
        <v>.</v>
      </c>
      <c r="KC122" s="25" t="str">
        <f>IF(ISBLANK(LitRev!KC122),".",LitRev!KC122)</f>
        <v>.</v>
      </c>
      <c r="KD122" s="25" t="str">
        <f>IF(ISBLANK(LitRev!KD122),".",LitRev!KD122)</f>
        <v>.</v>
      </c>
      <c r="KE122" s="25" t="str">
        <f>IF(ISBLANK(LitRev!KE122),".",LitRev!KE122)</f>
        <v>.</v>
      </c>
      <c r="KF122" s="25" t="str">
        <f>IF(ISBLANK(LitRev!KF122),".",LitRev!KF122)</f>
        <v>.</v>
      </c>
      <c r="KG122" s="25" t="str">
        <f>IF(ISBLANK(LitRev!KG122),".",LitRev!KG122)</f>
        <v>.</v>
      </c>
      <c r="KH122" s="25" t="str">
        <f>IF(ISBLANK(LitRev!KH122),".",LitRev!KH122)</f>
        <v>.</v>
      </c>
      <c r="KI122" s="25" t="str">
        <f>IF(ISBLANK(LitRev!KI122),".",LitRev!KI122)</f>
        <v>.</v>
      </c>
      <c r="KJ122" s="25" t="str">
        <f>IF(ISBLANK(LitRev!KJ122),".",LitRev!KJ122)</f>
        <v>.</v>
      </c>
      <c r="KK122" s="25" t="str">
        <f>IF(ISBLANK(LitRev!KK122),".",LitRev!KK122)</f>
        <v>.</v>
      </c>
      <c r="KL122" s="25" t="str">
        <f>IF(ISBLANK(LitRev!KL122),".",LitRev!KL122)</f>
        <v>.</v>
      </c>
      <c r="KM122" s="25" t="str">
        <f>IF(ISBLANK(LitRev!KM122),".",LitRev!KM122)</f>
        <v>.</v>
      </c>
      <c r="KN122" s="25" t="str">
        <f>IF(ISBLANK(LitRev!KN122),".",LitRev!KN122)</f>
        <v>.</v>
      </c>
      <c r="KO122" s="25" t="str">
        <f>IF(ISBLANK(LitRev!KO122),".",LitRev!KO122)</f>
        <v>.</v>
      </c>
      <c r="KP122" s="25" t="str">
        <f>IF(ISBLANK(LitRev!KP122),".",LitRev!KP122)</f>
        <v>.</v>
      </c>
      <c r="KQ122" s="25" t="str">
        <f>IF(ISBLANK(LitRev!KQ122),".",LitRev!KQ122)</f>
        <v>.</v>
      </c>
      <c r="KR122" s="25" t="str">
        <f>IF(ISBLANK(LitRev!KR122),".",LitRev!KR122)</f>
        <v>.</v>
      </c>
      <c r="KS122" s="25" t="str">
        <f>IF(ISBLANK(LitRev!KS122),".",LitRev!KS122)</f>
        <v>.</v>
      </c>
      <c r="KT122" s="25" t="str">
        <f>IF(ISBLANK(LitRev!KT122),".",LitRev!KT122)</f>
        <v>.</v>
      </c>
      <c r="KU122" s="25" t="str">
        <f>IF(ISBLANK(LitRev!KU122),".",LitRev!KU122)</f>
        <v>.</v>
      </c>
      <c r="KV122" s="25" t="str">
        <f>IF(ISBLANK(LitRev!KV122),".",LitRev!KV122)</f>
        <v>.</v>
      </c>
      <c r="KW122" s="25" t="str">
        <f>IF(ISBLANK(LitRev!KW122),".",LitRev!KW122)</f>
        <v>.</v>
      </c>
      <c r="KX122" s="25" t="str">
        <f>IF(ISBLANK(LitRev!KX122),".",LitRev!KX122)</f>
        <v>.</v>
      </c>
      <c r="KY122" s="25" t="str">
        <f>IF(ISBLANK(LitRev!KY122),".",LitRev!KY122)</f>
        <v>.</v>
      </c>
      <c r="KZ122" s="25" t="str">
        <f>IF(ISBLANK(LitRev!KZ122),".",LitRev!KZ122)</f>
        <v>.</v>
      </c>
      <c r="LA122" s="25" t="str">
        <f>IF(ISBLANK(LitRev!LA122),".",LitRev!LA122)</f>
        <v>.</v>
      </c>
      <c r="LB122" s="25" t="str">
        <f>IF(ISBLANK(LitRev!LB122),".",LitRev!LB122)</f>
        <v>.</v>
      </c>
      <c r="LC122" s="25" t="str">
        <f>IF(ISBLANK(LitRev!LC122),".",LitRev!LC122)</f>
        <v>.</v>
      </c>
      <c r="LD122" s="25" t="str">
        <f>IF(ISBLANK(LitRev!LD122),".",LitRev!LD122)</f>
        <v>.</v>
      </c>
      <c r="LE122" s="25" t="str">
        <f>IF(ISBLANK(LitRev!LE122),".",LitRev!LE122)</f>
        <v>.</v>
      </c>
      <c r="LF122" s="25" t="str">
        <f>IF(ISBLANK(LitRev!LF122),".",LitRev!LF122)</f>
        <v>.</v>
      </c>
      <c r="LG122" s="25" t="str">
        <f>IF(ISBLANK(LitRev!LG122),".",LitRev!LG122)</f>
        <v>.</v>
      </c>
      <c r="LH122" s="25" t="str">
        <f>IF(ISBLANK(LitRev!LH122),".",LitRev!LH122)</f>
        <v>.</v>
      </c>
      <c r="LI122" s="25" t="str">
        <f>IF(ISBLANK(LitRev!LI122),".",LitRev!LI122)</f>
        <v>Approximated from figures 8 and 9. Text also reports LOWER global land use after 2010 at higher aggregate demand (p. 715).</v>
      </c>
      <c r="LJ122" s="25" t="str">
        <f>IF(ISBLANK(LitRev!LJ122),".",LitRev!LJ122)</f>
        <v>Approximated from figures 8 and 9. Text also reports LOWER global land use after 2010 at higher aggregate demand (p. 715).</v>
      </c>
      <c r="LK122" s="25" t="str">
        <f>IF(ISBLANK(LitRev!LK122),".",LitRev!LK122)</f>
        <v>.</v>
      </c>
      <c r="LL122" s="25" t="str">
        <f>IF(ISBLANK(LitRev!LL122),".",LitRev!LL122)</f>
        <v>.</v>
      </c>
      <c r="LM122" s="25" t="str">
        <f>IF(ISBLANK(LitRev!LM122),".",LitRev!LM122)</f>
        <v>.</v>
      </c>
      <c r="LN122" s="25" t="str">
        <f>IF(ISBLANK(LitRev!LN122),".",LitRev!LN122)</f>
        <v>.</v>
      </c>
      <c r="LO122" s="25" t="str">
        <f>IF(ISBLANK(LitRev!LO122),".",LitRev!LO122)</f>
        <v>.</v>
      </c>
      <c r="LP122" s="25" t="str">
        <f>IF(ISBLANK(LitRev!LP122),".",LitRev!LP122)</f>
        <v>.</v>
      </c>
      <c r="LQ122" s="25" t="str">
        <f>IF(ISBLANK(LitRev!LQ122),".",LitRev!LQ122)</f>
        <v>.</v>
      </c>
      <c r="LR122" s="25" t="str">
        <f>IF(ISBLANK(LitRev!LR122),".",LitRev!LR122)</f>
        <v>.</v>
      </c>
      <c r="LS122" s="25" t="str">
        <f>IF(ISBLANK(LitRev!LS122),".",LitRev!LS122)</f>
        <v>.</v>
      </c>
      <c r="LT122" s="25" t="str">
        <f>IF(ISBLANK(LitRev!LT122),".",LitRev!LT122)</f>
        <v>.</v>
      </c>
      <c r="LU122" s="25" t="str">
        <f>IF(ISBLANK(LitRev!LU122),".",LitRev!LU122)</f>
        <v>.</v>
      </c>
      <c r="LV122" s="25" t="str">
        <f>IF(ISBLANK(LitRev!LV122),".",LitRev!LV122)</f>
        <v>.</v>
      </c>
      <c r="LW122" s="25" t="str">
        <f>IF(ISBLANK(LitRev!LW122),".",LitRev!LW122)</f>
        <v>.</v>
      </c>
      <c r="LX122" s="25" t="str">
        <f>IF(ISBLANK(LitRev!LX122),".",LitRev!LX122)</f>
        <v>.</v>
      </c>
      <c r="LY122" s="25" t="str">
        <f>IF(ISBLANK(LitRev!LY122),".",LitRev!LY122)</f>
        <v>.</v>
      </c>
      <c r="LZ122" s="25" t="str">
        <f>IF(ISBLANK(LitRev!LZ122),".",LitRev!LZ122)</f>
        <v>.</v>
      </c>
      <c r="MA122" s="25" t="str">
        <f>IF(ISBLANK(LitRev!MA122),".",LitRev!MA122)</f>
        <v>.</v>
      </c>
      <c r="MB122" s="25" t="str">
        <f>IF(ISBLANK(LitRev!MB122),".",LitRev!MB122)</f>
        <v>.</v>
      </c>
      <c r="MC122" s="25" t="str">
        <f>IF(ISBLANK(LitRev!MC122),".",LitRev!MC122)</f>
        <v>.</v>
      </c>
      <c r="MD122" s="25" t="str">
        <f>IF(ISBLANK(LitRev!MD122),".",LitRev!MD122)</f>
        <v>.</v>
      </c>
      <c r="ME122" s="25" t="str">
        <f>IF(ISBLANK(LitRev!ME122),".",LitRev!ME122)</f>
        <v>.</v>
      </c>
      <c r="MF122" s="25" t="str">
        <f>IF(ISBLANK(LitRev!MF122),".",LitRev!MF122)</f>
        <v>.</v>
      </c>
      <c r="MG122" s="25" t="str">
        <f>IF(ISBLANK(LitRev!MG122),".",LitRev!MG122)</f>
        <v>.</v>
      </c>
      <c r="MH122" s="25" t="str">
        <f>IF(ISBLANK(LitRev!MH122),".",LitRev!MH122)</f>
        <v>.</v>
      </c>
      <c r="MI122" s="25" t="str">
        <f>IF(ISBLANK(LitRev!MI122),".",LitRev!MI122)</f>
        <v>.</v>
      </c>
      <c r="MJ122" s="25" t="str">
        <f>IF(ISBLANK(LitRev!MJ122),".",LitRev!MJ122)</f>
        <v>.</v>
      </c>
      <c r="MK122" s="25" t="str">
        <f>IF(ISBLANK(LitRev!MK122),".",LitRev!MK122)</f>
        <v>.</v>
      </c>
      <c r="ML122" s="25" t="str">
        <f>IF(ISBLANK(LitRev!ML122),".",LitRev!ML122)</f>
        <v>.</v>
      </c>
      <c r="MM122" s="25" t="str">
        <f>IF(ISBLANK(LitRev!MM122),".",LitRev!MM122)</f>
        <v>.</v>
      </c>
      <c r="MN122" s="25" t="str">
        <f>IF(ISBLANK(LitRev!MN122),".",LitRev!MN122)</f>
        <v>.</v>
      </c>
      <c r="MO122" s="25" t="str">
        <f>IF(ISBLANK(LitRev!MO122),".",LitRev!MO122)</f>
        <v>.</v>
      </c>
      <c r="MP122" s="25" t="str">
        <f>IF(ISBLANK(LitRev!MP122),".",LitRev!MP122)</f>
        <v>.</v>
      </c>
      <c r="MQ122" s="25" t="str">
        <f>IF(ISBLANK(LitRev!MQ122),".",LitRev!MQ122)</f>
        <v>.</v>
      </c>
      <c r="MR122" s="25" t="str">
        <f>IF(ISBLANK(LitRev!MR122),".",LitRev!MR122)</f>
        <v>.</v>
      </c>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5"/>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5"/>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5"/>
      <c r="RK122" s="25"/>
      <c r="RL122" s="25"/>
      <c r="RM122" s="25"/>
      <c r="RN122" s="25"/>
      <c r="RO122" s="25"/>
    </row>
    <row r="123" spans="1:483" x14ac:dyDescent="0.25">
      <c r="A123" s="62"/>
      <c r="B123" t="s">
        <v>1964</v>
      </c>
      <c r="C123" s="25" t="str">
        <f>IF(ISBLANK(LitRev!C123),".",LitRev!C123)</f>
        <v>.</v>
      </c>
      <c r="D123" s="25" t="str">
        <f>IF(ISBLANK(LitRev!D123),".",LitRev!D123)</f>
        <v>.</v>
      </c>
      <c r="E123" s="25" t="str">
        <f>IF(ISBLANK(LitRev!E123),".",LitRev!E123)</f>
        <v>.</v>
      </c>
      <c r="F123" s="25" t="str">
        <f>IF(ISBLANK(LitRev!F123),".",LitRev!F123)</f>
        <v>.</v>
      </c>
      <c r="G123" s="25" t="str">
        <f>IF(ISBLANK(LitRev!G123),".",LitRev!G123)</f>
        <v>.</v>
      </c>
      <c r="H123" s="25" t="str">
        <f>IF(ISBLANK(LitRev!H123),".",LitRev!H123)</f>
        <v>.</v>
      </c>
      <c r="I123" s="25" t="str">
        <f>IF(ISBLANK(LitRev!I123),".",LitRev!I123)</f>
        <v>.</v>
      </c>
      <c r="J123" s="25" t="str">
        <f>IF(ISBLANK(LitRev!J123),".",LitRev!J123)</f>
        <v>.</v>
      </c>
      <c r="K123" s="25" t="str">
        <f>IF(ISBLANK(LitRev!K123),".",LitRev!K123)</f>
        <v>.</v>
      </c>
      <c r="L123" s="25" t="str">
        <f>IF(ISBLANK(LitRev!L123),".",LitRev!L123)</f>
        <v>.</v>
      </c>
      <c r="M123" s="25" t="str">
        <f>IF(ISBLANK(LitRev!M123),".",LitRev!M123)</f>
        <v>.</v>
      </c>
      <c r="N123" s="25" t="str">
        <f>IF(ISBLANK(LitRev!N123),".",LitRev!N123)</f>
        <v>.</v>
      </c>
      <c r="O123" s="25" t="str">
        <f>IF(ISBLANK(LitRev!O123),".",LitRev!O123)</f>
        <v>.</v>
      </c>
      <c r="P123" s="25" t="str">
        <f>IF(ISBLANK(LitRev!P123),".",LitRev!P123)</f>
        <v>.</v>
      </c>
      <c r="Q123" s="25" t="str">
        <f>IF(ISBLANK(LitRev!Q123),".",LitRev!Q123)</f>
        <v>.</v>
      </c>
      <c r="R123" s="25" t="str">
        <f>IF(ISBLANK(LitRev!R123),".",LitRev!R123)</f>
        <v>.</v>
      </c>
      <c r="S123" s="25" t="str">
        <f>IF(ISBLANK(LitRev!S123),".",LitRev!S123)</f>
        <v>.</v>
      </c>
      <c r="T123" s="25" t="str">
        <f>IF(ISBLANK(LitRev!T123),".",LitRev!T123)</f>
        <v>.</v>
      </c>
      <c r="U123" s="25" t="str">
        <f>IF(ISBLANK(LitRev!U123),".",LitRev!U123)</f>
        <v>.</v>
      </c>
      <c r="V123" s="25" t="str">
        <f>IF(ISBLANK(LitRev!V123),".",LitRev!V123)</f>
        <v>.</v>
      </c>
      <c r="W123" s="25" t="str">
        <f>IF(ISBLANK(LitRev!W123),".",LitRev!W123)</f>
        <v>.</v>
      </c>
      <c r="X123" s="25" t="str">
        <f>IF(ISBLANK(LitRev!X123),".",LitRev!X123)</f>
        <v>.</v>
      </c>
      <c r="Y123" s="25" t="str">
        <f>IF(ISBLANK(LitRev!Y123),".",LitRev!Y123)</f>
        <v>.</v>
      </c>
      <c r="Z123" s="25" t="str">
        <f>IF(ISBLANK(LitRev!Z123),".",LitRev!Z123)</f>
        <v>.</v>
      </c>
      <c r="AA123" s="25" t="str">
        <f>IF(ISBLANK(LitRev!AA123),".",LitRev!AA123)</f>
        <v>.</v>
      </c>
      <c r="AB123" s="25" t="str">
        <f>IF(ISBLANK(LitRev!AB123),".",LitRev!AB123)</f>
        <v>.</v>
      </c>
      <c r="AC123" s="25" t="str">
        <f>IF(ISBLANK(LitRev!AC123),".",LitRev!AC123)</f>
        <v>.</v>
      </c>
      <c r="AD123" s="25" t="str">
        <f>IF(ISBLANK(LitRev!AD123),".",LitRev!AD123)</f>
        <v>.</v>
      </c>
      <c r="AE123" s="25" t="str">
        <f>IF(ISBLANK(LitRev!AE123),".",LitRev!AE123)</f>
        <v>.</v>
      </c>
      <c r="AF123" s="25" t="str">
        <f>IF(ISBLANK(LitRev!AF123),".",LitRev!AF123)</f>
        <v>.</v>
      </c>
      <c r="AG123" s="25" t="str">
        <f>IF(ISBLANK(LitRev!AG123),".",LitRev!AG123)</f>
        <v>.</v>
      </c>
      <c r="AH123" s="25" t="str">
        <f>IF(ISBLANK(LitRev!AH123),".",LitRev!AH123)</f>
        <v>.</v>
      </c>
      <c r="AI123" s="25" t="str">
        <f>IF(ISBLANK(LitRev!AI123),".",LitRev!AI123)</f>
        <v>.</v>
      </c>
      <c r="AJ123" s="25" t="str">
        <f>IF(ISBLANK(LitRev!AJ123),".",LitRev!AJ123)</f>
        <v>.</v>
      </c>
      <c r="AK123" s="25" t="str">
        <f>IF(ISBLANK(LitRev!AK123),".",LitRev!AK123)</f>
        <v>.</v>
      </c>
      <c r="AL123" s="25" t="str">
        <f>IF(ISBLANK(LitRev!AL123),".",LitRev!AL123)</f>
        <v>.</v>
      </c>
      <c r="AM123" s="25" t="str">
        <f>IF(ISBLANK(LitRev!AM123),".",LitRev!AM123)</f>
        <v>.</v>
      </c>
      <c r="AN123" s="25" t="str">
        <f>IF(ISBLANK(LitRev!AN123),".",LitRev!AN123)</f>
        <v>.</v>
      </c>
      <c r="AO123" s="25" t="str">
        <f>IF(ISBLANK(LitRev!AO123),".",LitRev!AO123)</f>
        <v>.</v>
      </c>
      <c r="AP123" s="25" t="str">
        <f>IF(ISBLANK(LitRev!AP123),".",LitRev!AP123)</f>
        <v>.</v>
      </c>
      <c r="AQ123" s="25" t="str">
        <f>IF(ISBLANK(LitRev!AQ123),".",LitRev!AQ123)</f>
        <v>.</v>
      </c>
      <c r="AR123" s="25" t="str">
        <f>IF(ISBLANK(LitRev!AR123),".",LitRev!AR123)</f>
        <v>.</v>
      </c>
      <c r="AS123" s="25" t="str">
        <f>IF(ISBLANK(LitRev!AS123),".",LitRev!AS123)</f>
        <v>.</v>
      </c>
      <c r="AT123" s="25" t="str">
        <f>IF(ISBLANK(LitRev!AT123),".",LitRev!AT123)</f>
        <v>.</v>
      </c>
      <c r="AU123" s="25" t="str">
        <f>IF(ISBLANK(LitRev!AU123),".",LitRev!AU123)</f>
        <v>.</v>
      </c>
      <c r="AV123" s="25" t="str">
        <f>IF(ISBLANK(LitRev!AV123),".",LitRev!AV123)</f>
        <v>.</v>
      </c>
      <c r="AW123" s="25" t="str">
        <f>IF(ISBLANK(LitRev!AW123),".",LitRev!AW123)</f>
        <v>.</v>
      </c>
      <c r="AX123" s="25" t="str">
        <f>IF(ISBLANK(LitRev!AX123),".",LitRev!AX123)</f>
        <v>.</v>
      </c>
      <c r="AY123" s="25" t="str">
        <f>IF(ISBLANK(LitRev!AY123),".",LitRev!AY123)</f>
        <v>.</v>
      </c>
      <c r="AZ123" s="25" t="str">
        <f>IF(ISBLANK(LitRev!AZ123),".",LitRev!AZ123)</f>
        <v>.</v>
      </c>
      <c r="BA123" s="25" t="str">
        <f>IF(ISBLANK(LitRev!BA123),".",LitRev!BA123)</f>
        <v>.</v>
      </c>
      <c r="BB123" s="25" t="str">
        <f>IF(ISBLANK(LitRev!BB123),".",LitRev!BB123)</f>
        <v>.</v>
      </c>
      <c r="BC123" s="25" t="str">
        <f>IF(ISBLANK(LitRev!BC123),".",LitRev!BC123)</f>
        <v>.</v>
      </c>
      <c r="BD123" s="25" t="str">
        <f>IF(ISBLANK(LitRev!BD123),".",LitRev!BD123)</f>
        <v>.</v>
      </c>
      <c r="BE123" s="25" t="str">
        <f>IF(ISBLANK(LitRev!BE123),".",LitRev!BE123)</f>
        <v>.</v>
      </c>
      <c r="BF123" s="25" t="str">
        <f>IF(ISBLANK(LitRev!BF123),".",LitRev!BF123)</f>
        <v>.</v>
      </c>
      <c r="BG123" s="25" t="str">
        <f>IF(ISBLANK(LitRev!BG123),".",LitRev!BG123)</f>
        <v>.</v>
      </c>
      <c r="BH123" s="25" t="str">
        <f>IF(ISBLANK(LitRev!BH123),".",LitRev!BH123)</f>
        <v>.</v>
      </c>
      <c r="BI123" s="25" t="str">
        <f>IF(ISBLANK(LitRev!BI123),".",LitRev!BI123)</f>
        <v>.</v>
      </c>
      <c r="BJ123" s="25" t="str">
        <f>IF(ISBLANK(LitRev!BJ123),".",LitRev!BJ123)</f>
        <v>.</v>
      </c>
      <c r="BK123" s="25" t="str">
        <f>IF(ISBLANK(LitRev!BK123),".",LitRev!BK123)</f>
        <v>.</v>
      </c>
      <c r="BL123" s="25" t="str">
        <f>IF(ISBLANK(LitRev!BL123),".",LitRev!BL123)</f>
        <v>.</v>
      </c>
      <c r="BM123" s="25" t="str">
        <f>IF(ISBLANK(LitRev!BM123),".",LitRev!BM123)</f>
        <v>.</v>
      </c>
      <c r="BN123" s="25" t="str">
        <f>IF(ISBLANK(LitRev!BN123),".",LitRev!BN123)</f>
        <v>.</v>
      </c>
      <c r="BO123" s="25" t="str">
        <f>IF(ISBLANK(LitRev!BO123),".",LitRev!BO123)</f>
        <v>.</v>
      </c>
      <c r="BP123" s="25" t="str">
        <f>IF(ISBLANK(LitRev!BP123),".",LitRev!BP123)</f>
        <v>.</v>
      </c>
      <c r="BQ123" s="25" t="str">
        <f>IF(ISBLANK(LitRev!BQ123),".",LitRev!BQ123)</f>
        <v>.</v>
      </c>
      <c r="BR123" s="25" t="str">
        <f>IF(ISBLANK(LitRev!BR123),".",LitRev!BR123)</f>
        <v>.</v>
      </c>
      <c r="BS123" s="25" t="str">
        <f>IF(ISBLANK(LitRev!BS123),".",LitRev!BS123)</f>
        <v>.</v>
      </c>
      <c r="BT123" s="25" t="str">
        <f>IF(ISBLANK(LitRev!BT123),".",LitRev!BT123)</f>
        <v>.</v>
      </c>
      <c r="BU123" s="25" t="str">
        <f>IF(ISBLANK(LitRev!BU123),".",LitRev!BU123)</f>
        <v>.</v>
      </c>
      <c r="BV123" s="25" t="str">
        <f>IF(ISBLANK(LitRev!BV123),".",LitRev!BV123)</f>
        <v>.</v>
      </c>
      <c r="BW123" s="25" t="str">
        <f>IF(ISBLANK(LitRev!BW123),".",LitRev!BW123)</f>
        <v>.</v>
      </c>
      <c r="BX123" s="25" t="str">
        <f>IF(ISBLANK(LitRev!BX123),".",LitRev!BX123)</f>
        <v>.</v>
      </c>
      <c r="BY123" s="25" t="str">
        <f>IF(ISBLANK(LitRev!BY123),".",LitRev!BY123)</f>
        <v>.</v>
      </c>
      <c r="BZ123" s="25" t="str">
        <f>IF(ISBLANK(LitRev!BZ123),".",LitRev!BZ123)</f>
        <v>.</v>
      </c>
      <c r="CA123" s="25" t="str">
        <f>IF(ISBLANK(LitRev!CA123),".",LitRev!CA123)</f>
        <v>.</v>
      </c>
      <c r="CB123" s="25" t="str">
        <f>IF(ISBLANK(LitRev!CB123),".",LitRev!CB123)</f>
        <v>.</v>
      </c>
      <c r="CC123" s="25" t="str">
        <f>IF(ISBLANK(LitRev!CC123),".",LitRev!CC123)</f>
        <v>.</v>
      </c>
      <c r="CD123" s="25" t="str">
        <f>IF(ISBLANK(LitRev!CD123),".",LitRev!CD123)</f>
        <v>.</v>
      </c>
      <c r="CE123" s="25" t="str">
        <f>IF(ISBLANK(LitRev!CE123),".",LitRev!CE123)</f>
        <v>.</v>
      </c>
      <c r="CF123" s="25" t="str">
        <f>IF(ISBLANK(LitRev!CF123),".",LitRev!CF123)</f>
        <v>.</v>
      </c>
      <c r="CG123" s="25" t="str">
        <f>IF(ISBLANK(LitRev!CG123),".",LitRev!CG123)</f>
        <v>.</v>
      </c>
      <c r="CH123" s="25" t="str">
        <f>IF(ISBLANK(LitRev!CH123),".",LitRev!CH123)</f>
        <v>.</v>
      </c>
      <c r="CI123" s="25" t="str">
        <f>IF(ISBLANK(LitRev!CI123),".",LitRev!CI123)</f>
        <v>.</v>
      </c>
      <c r="CJ123" s="25" t="str">
        <f>IF(ISBLANK(LitRev!CJ123),".",LitRev!CJ123)</f>
        <v>.</v>
      </c>
      <c r="CK123" s="25" t="str">
        <f>IF(ISBLANK(LitRev!CK123),".",LitRev!CK123)</f>
        <v>.</v>
      </c>
      <c r="CL123" s="25" t="str">
        <f>IF(ISBLANK(LitRev!CL123),".",LitRev!CL123)</f>
        <v>.</v>
      </c>
      <c r="CM123" s="25" t="str">
        <f>IF(ISBLANK(LitRev!CM123),".",LitRev!CM123)</f>
        <v>.</v>
      </c>
      <c r="CN123" s="25" t="str">
        <f>IF(ISBLANK(LitRev!CN123),".",LitRev!CN123)</f>
        <v>.</v>
      </c>
      <c r="CO123" s="25" t="str">
        <f>IF(ISBLANK(LitRev!CO123),".",LitRev!CO123)</f>
        <v>.</v>
      </c>
      <c r="CP123" s="25" t="str">
        <f>IF(ISBLANK(LitRev!CP123),".",LitRev!CP123)</f>
        <v>.</v>
      </c>
      <c r="CQ123" s="25" t="str">
        <f>IF(ISBLANK(LitRev!CQ123),".",LitRev!CQ123)</f>
        <v>.</v>
      </c>
      <c r="CR123" s="25" t="str">
        <f>IF(ISBLANK(LitRev!CR123),".",LitRev!CR123)</f>
        <v>.</v>
      </c>
      <c r="CS123" s="25" t="str">
        <f>IF(ISBLANK(LitRev!CS123),".",LitRev!CS123)</f>
        <v>.</v>
      </c>
      <c r="CT123" s="25" t="str">
        <f>IF(ISBLANK(LitRev!CT123),".",LitRev!CT123)</f>
        <v>.</v>
      </c>
      <c r="CU123" s="25" t="str">
        <f>IF(ISBLANK(LitRev!CU123),".",LitRev!CU123)</f>
        <v>.</v>
      </c>
      <c r="CV123" s="25" t="str">
        <f>IF(ISBLANK(LitRev!CV123),".",LitRev!CV123)</f>
        <v>.</v>
      </c>
      <c r="CW123" s="25" t="str">
        <f>IF(ISBLANK(LitRev!CW123),".",LitRev!CW123)</f>
        <v>.</v>
      </c>
      <c r="CX123" s="25" t="str">
        <f>IF(ISBLANK(LitRev!CX123),".",LitRev!CX123)</f>
        <v>.</v>
      </c>
      <c r="CY123" s="25" t="str">
        <f>IF(ISBLANK(LitRev!CY123),".",LitRev!CY123)</f>
        <v>.</v>
      </c>
      <c r="CZ123" s="25" t="str">
        <f>IF(ISBLANK(LitRev!CZ123),".",LitRev!CZ123)</f>
        <v>.</v>
      </c>
      <c r="DA123" s="25" t="str">
        <f>IF(ISBLANK(LitRev!DA123),".",LitRev!DA123)</f>
        <v>.</v>
      </c>
      <c r="DB123" s="25" t="str">
        <f>IF(ISBLANK(LitRev!DB123),".",LitRev!DB123)</f>
        <v>.</v>
      </c>
      <c r="DC123" s="25" t="str">
        <f>IF(ISBLANK(LitRev!DC123),".",LitRev!DC123)</f>
        <v>.</v>
      </c>
      <c r="DD123" s="25" t="str">
        <f>IF(ISBLANK(LitRev!DD123),".",LitRev!DD123)</f>
        <v>.</v>
      </c>
      <c r="DE123" s="25" t="str">
        <f>IF(ISBLANK(LitRev!DE123),".",LitRev!DE123)</f>
        <v>.</v>
      </c>
      <c r="DF123" s="25" t="str">
        <f>IF(ISBLANK(LitRev!DF123),".",LitRev!DF123)</f>
        <v>.</v>
      </c>
      <c r="DG123" s="25" t="str">
        <f>IF(ISBLANK(LitRev!DG123),".",LitRev!DG123)</f>
        <v>.</v>
      </c>
      <c r="DH123" s="25" t="str">
        <f>IF(ISBLANK(LitRev!DH123),".",LitRev!DH123)</f>
        <v>.</v>
      </c>
      <c r="DI123" s="25" t="str">
        <f>IF(ISBLANK(LitRev!DI123),".",LitRev!DI123)</f>
        <v>.</v>
      </c>
      <c r="DJ123" s="25" t="str">
        <f>IF(ISBLANK(LitRev!DJ123),".",LitRev!DJ123)</f>
        <v>.</v>
      </c>
      <c r="DK123" s="25" t="str">
        <f>IF(ISBLANK(LitRev!DK123),".",LitRev!DK123)</f>
        <v>.</v>
      </c>
      <c r="DL123" s="25" t="str">
        <f>IF(ISBLANK(LitRev!DL123),".",LitRev!DL123)</f>
        <v>.</v>
      </c>
      <c r="DM123" s="25" t="str">
        <f>IF(ISBLANK(LitRev!DM123),".",LitRev!DM123)</f>
        <v>.</v>
      </c>
      <c r="DN123" s="25" t="str">
        <f>IF(ISBLANK(LitRev!DN123),".",LitRev!DN123)</f>
        <v>.</v>
      </c>
      <c r="DO123" s="25" t="str">
        <f>IF(ISBLANK(LitRev!DO123),".",LitRev!DO123)</f>
        <v>.</v>
      </c>
      <c r="DP123" s="25" t="str">
        <f>IF(ISBLANK(LitRev!DP123),".",LitRev!DP123)</f>
        <v>.</v>
      </c>
      <c r="DQ123" s="25" t="str">
        <f>IF(ISBLANK(LitRev!DQ123),".",LitRev!DQ123)</f>
        <v>.</v>
      </c>
      <c r="DR123" s="25" t="str">
        <f>IF(ISBLANK(LitRev!DR123),".",LitRev!DR123)</f>
        <v>.</v>
      </c>
      <c r="DS123" s="25" t="str">
        <f>IF(ISBLANK(LitRev!DS123),".",LitRev!DS123)</f>
        <v>.</v>
      </c>
      <c r="DT123" s="25" t="str">
        <f>IF(ISBLANK(LitRev!DT123),".",LitRev!DT123)</f>
        <v>.</v>
      </c>
      <c r="DU123" s="25" t="str">
        <f>IF(ISBLANK(LitRev!DU123),".",LitRev!DU123)</f>
        <v>.</v>
      </c>
      <c r="DV123" s="25" t="str">
        <f>IF(ISBLANK(LitRev!DV123),".",LitRev!DV123)</f>
        <v>.</v>
      </c>
      <c r="DW123" s="25" t="str">
        <f>IF(ISBLANK(LitRev!DW123),".",LitRev!DW123)</f>
        <v>.</v>
      </c>
      <c r="DX123" s="25" t="str">
        <f>IF(ISBLANK(LitRev!DX123),".",LitRev!DX123)</f>
        <v>.</v>
      </c>
      <c r="DY123" s="25" t="str">
        <f>IF(ISBLANK(LitRev!DY123),".",LitRev!DY123)</f>
        <v>.</v>
      </c>
      <c r="DZ123" s="25" t="str">
        <f>IF(ISBLANK(LitRev!DZ123),".",LitRev!DZ123)</f>
        <v>.</v>
      </c>
      <c r="EA123" s="25" t="str">
        <f>IF(ISBLANK(LitRev!EA123),".",LitRev!EA123)</f>
        <v>.</v>
      </c>
      <c r="EB123" s="25" t="str">
        <f>IF(ISBLANK(LitRev!EB123),".",LitRev!EB123)</f>
        <v>.</v>
      </c>
      <c r="EC123" s="25" t="str">
        <f>IF(ISBLANK(LitRev!EC123),".",LitRev!EC123)</f>
        <v>.</v>
      </c>
      <c r="ED123" s="25" t="str">
        <f>IF(ISBLANK(LitRev!ED123),".",LitRev!ED123)</f>
        <v>.</v>
      </c>
      <c r="EE123" s="25" t="str">
        <f>IF(ISBLANK(LitRev!EE123),".",LitRev!EE123)</f>
        <v>.</v>
      </c>
      <c r="EF123" s="25" t="str">
        <f>IF(ISBLANK(LitRev!EF123),".",LitRev!EF123)</f>
        <v>.</v>
      </c>
      <c r="EG123" s="25" t="str">
        <f>IF(ISBLANK(LitRev!EG123),".",LitRev!EG123)</f>
        <v>.</v>
      </c>
      <c r="EH123" s="25" t="str">
        <f>IF(ISBLANK(LitRev!EH123),".",LitRev!EH123)</f>
        <v>.</v>
      </c>
      <c r="EI123" s="25" t="str">
        <f>IF(ISBLANK(LitRev!EI123),".",LitRev!EI123)</f>
        <v>.</v>
      </c>
      <c r="EJ123" s="25" t="str">
        <f>IF(ISBLANK(LitRev!EJ123),".",LitRev!EJ123)</f>
        <v>.</v>
      </c>
      <c r="EK123" s="25" t="str">
        <f>IF(ISBLANK(LitRev!EK123),".",LitRev!EK123)</f>
        <v>.</v>
      </c>
      <c r="EL123" s="25" t="str">
        <f>IF(ISBLANK(LitRev!EL123),".",LitRev!EL123)</f>
        <v>.</v>
      </c>
      <c r="EM123" s="25" t="str">
        <f>IF(ISBLANK(LitRev!EM123),".",LitRev!EM123)</f>
        <v>.</v>
      </c>
      <c r="EN123" s="25" t="str">
        <f>IF(ISBLANK(LitRev!EN123),".",LitRev!EN123)</f>
        <v>.</v>
      </c>
      <c r="EO123" s="25" t="str">
        <f>IF(ISBLANK(LitRev!EO123),".",LitRev!EO123)</f>
        <v>.</v>
      </c>
      <c r="EP123" s="25" t="str">
        <f>IF(ISBLANK(LitRev!EP123),".",LitRev!EP123)</f>
        <v>.</v>
      </c>
      <c r="EQ123" s="25" t="str">
        <f>IF(ISBLANK(LitRev!EQ123),".",LitRev!EQ123)</f>
        <v>.</v>
      </c>
      <c r="ER123" s="25" t="str">
        <f>IF(ISBLANK(LitRev!ER123),".",LitRev!ER123)</f>
        <v>.</v>
      </c>
      <c r="ES123" s="25" t="str">
        <f>IF(ISBLANK(LitRev!ES123),".",LitRev!ES123)</f>
        <v>.</v>
      </c>
      <c r="ET123" s="25" t="str">
        <f>IF(ISBLANK(LitRev!ET123),".",LitRev!ET123)</f>
        <v>.</v>
      </c>
      <c r="EU123" s="25" t="str">
        <f>IF(ISBLANK(LitRev!EU123),".",LitRev!EU123)</f>
        <v>.</v>
      </c>
      <c r="EV123" s="25" t="str">
        <f>IF(ISBLANK(LitRev!EV123),".",LitRev!EV123)</f>
        <v>.</v>
      </c>
      <c r="EW123" s="25" t="str">
        <f>IF(ISBLANK(LitRev!EW123),".",LitRev!EW123)</f>
        <v>.</v>
      </c>
      <c r="EX123" s="25" t="str">
        <f>IF(ISBLANK(LitRev!EX123),".",LitRev!EX123)</f>
        <v>.</v>
      </c>
      <c r="EY123" s="25" t="str">
        <f>IF(ISBLANK(LitRev!EY123),".",LitRev!EY123)</f>
        <v>.</v>
      </c>
      <c r="EZ123" s="25" t="str">
        <f>IF(ISBLANK(LitRev!EZ123),".",LitRev!EZ123)</f>
        <v>.</v>
      </c>
      <c r="FA123" s="25" t="str">
        <f>IF(ISBLANK(LitRev!FA123),".",LitRev!FA123)</f>
        <v>.</v>
      </c>
      <c r="FB123" s="25" t="str">
        <f>IF(ISBLANK(LitRev!FB123),".",LitRev!FB123)</f>
        <v>.</v>
      </c>
      <c r="FC123" s="25" t="str">
        <f>IF(ISBLANK(LitRev!FC123),".",LitRev!FC123)</f>
        <v>.</v>
      </c>
      <c r="FD123" s="25" t="str">
        <f>IF(ISBLANK(LitRev!FD123),".",LitRev!FD123)</f>
        <v>.</v>
      </c>
      <c r="FE123" s="25" t="str">
        <f>IF(ISBLANK(LitRev!FE123),".",LitRev!FE123)</f>
        <v>.</v>
      </c>
      <c r="FF123" s="25" t="str">
        <f>IF(ISBLANK(LitRev!FF123),".",LitRev!FF123)</f>
        <v>.</v>
      </c>
      <c r="FG123" s="25" t="str">
        <f>IF(ISBLANK(LitRev!FG123),".",LitRev!FG123)</f>
        <v>.</v>
      </c>
      <c r="FH123" s="25" t="str">
        <f>IF(ISBLANK(LitRev!FH123),".",LitRev!FH123)</f>
        <v>.</v>
      </c>
      <c r="FI123" s="25" t="str">
        <f>IF(ISBLANK(LitRev!FI123),".",LitRev!FI123)</f>
        <v>.</v>
      </c>
      <c r="FJ123" s="25" t="str">
        <f>IF(ISBLANK(LitRev!FJ123),".",LitRev!FJ123)</f>
        <v>.</v>
      </c>
      <c r="FK123" s="25" t="str">
        <f>IF(ISBLANK(LitRev!FK123),".",LitRev!FK123)</f>
        <v>.</v>
      </c>
      <c r="FL123" s="25" t="str">
        <f>IF(ISBLANK(LitRev!FL123),".",LitRev!FL123)</f>
        <v>.</v>
      </c>
      <c r="FM123" s="25" t="str">
        <f>IF(ISBLANK(LitRev!FM123),".",LitRev!FM123)</f>
        <v>.</v>
      </c>
      <c r="FN123" s="25" t="str">
        <f>IF(ISBLANK(LitRev!FN123),".",LitRev!FN123)</f>
        <v>.</v>
      </c>
      <c r="FO123" s="25" t="str">
        <f>IF(ISBLANK(LitRev!FO123),".",LitRev!FO123)</f>
        <v>.</v>
      </c>
      <c r="FP123" s="25" t="str">
        <f>IF(ISBLANK(LitRev!FP123),".",LitRev!FP123)</f>
        <v>.</v>
      </c>
      <c r="FQ123" s="25" t="str">
        <f>IF(ISBLANK(LitRev!FQ123),".",LitRev!FQ123)</f>
        <v>.</v>
      </c>
      <c r="FR123" s="25" t="str">
        <f>IF(ISBLANK(LitRev!FR123),".",LitRev!FR123)</f>
        <v>.</v>
      </c>
      <c r="FS123" s="25" t="str">
        <f>IF(ISBLANK(LitRev!FS123),".",LitRev!FS123)</f>
        <v>.</v>
      </c>
      <c r="FT123" s="25" t="str">
        <f>IF(ISBLANK(LitRev!FT123),".",LitRev!FT123)</f>
        <v>.</v>
      </c>
      <c r="FU123" s="25" t="str">
        <f>IF(ISBLANK(LitRev!FU123),".",LitRev!FU123)</f>
        <v>.</v>
      </c>
      <c r="FV123" s="25" t="str">
        <f>IF(ISBLANK(LitRev!FV123),".",LitRev!FV123)</f>
        <v>.</v>
      </c>
      <c r="FW123" s="25" t="str">
        <f>IF(ISBLANK(LitRev!FW123),".",LitRev!FW123)</f>
        <v>.</v>
      </c>
      <c r="FX123" s="25" t="str">
        <f>IF(ISBLANK(LitRev!FX123),".",LitRev!FX123)</f>
        <v>.</v>
      </c>
      <c r="FY123" s="25" t="str">
        <f>IF(ISBLANK(LitRev!FY123),".",LitRev!FY123)</f>
        <v>.</v>
      </c>
      <c r="FZ123" s="25" t="str">
        <f>IF(ISBLANK(LitRev!FZ123),".",LitRev!FZ123)</f>
        <v>.</v>
      </c>
      <c r="GA123" s="25" t="str">
        <f>IF(ISBLANK(LitRev!GA123),".",LitRev!GA123)</f>
        <v>.</v>
      </c>
      <c r="GB123" s="25" t="str">
        <f>IF(ISBLANK(LitRev!GB123),".",LitRev!GB123)</f>
        <v>.</v>
      </c>
      <c r="GC123" s="25" t="str">
        <f>IF(ISBLANK(LitRev!GC123),".",LitRev!GC123)</f>
        <v>.</v>
      </c>
      <c r="GD123" s="25" t="str">
        <f>IF(ISBLANK(LitRev!GD123),".",LitRev!GD123)</f>
        <v>.</v>
      </c>
      <c r="GE123" s="25" t="str">
        <f>IF(ISBLANK(LitRev!GE123),".",LitRev!GE123)</f>
        <v>.</v>
      </c>
      <c r="GF123" s="25" t="str">
        <f>IF(ISBLANK(LitRev!GF123),".",LitRev!GF123)</f>
        <v>.</v>
      </c>
      <c r="GG123" s="25" t="str">
        <f>IF(ISBLANK(LitRev!GG123),".",LitRev!GG123)</f>
        <v>.</v>
      </c>
      <c r="GH123" s="25" t="str">
        <f>IF(ISBLANK(LitRev!GH123),".",LitRev!GH123)</f>
        <v>.</v>
      </c>
      <c r="GI123" s="25" t="str">
        <f>IF(ISBLANK(LitRev!GI123),".",LitRev!GI123)</f>
        <v>.</v>
      </c>
      <c r="GJ123" s="25" t="str">
        <f>IF(ISBLANK(LitRev!GJ123),".",LitRev!GJ123)</f>
        <v>.</v>
      </c>
      <c r="GK123" s="25" t="str">
        <f>IF(ISBLANK(LitRev!GK123),".",LitRev!GK123)</f>
        <v>.</v>
      </c>
      <c r="GL123" s="25" t="str">
        <f>IF(ISBLANK(LitRev!GL123),".",LitRev!GL123)</f>
        <v>.</v>
      </c>
      <c r="GM123" s="25" t="str">
        <f>IF(ISBLANK(LitRev!GM123),".",LitRev!GM123)</f>
        <v>.</v>
      </c>
      <c r="GN123" s="25" t="str">
        <f>IF(ISBLANK(LitRev!GN123),".",LitRev!GN123)</f>
        <v>.</v>
      </c>
      <c r="GO123" s="25" t="str">
        <f>IF(ISBLANK(LitRev!GO123),".",LitRev!GO123)</f>
        <v>.</v>
      </c>
      <c r="GP123" s="25" t="str">
        <f>IF(ISBLANK(LitRev!GP123),".",LitRev!GP123)</f>
        <v>.</v>
      </c>
      <c r="GQ123" s="25" t="str">
        <f>IF(ISBLANK(LitRev!GQ123),".",LitRev!GQ123)</f>
        <v>.</v>
      </c>
      <c r="GR123" s="25" t="str">
        <f>IF(ISBLANK(LitRev!GR123),".",LitRev!GR123)</f>
        <v>.</v>
      </c>
      <c r="GS123" s="25" t="str">
        <f>IF(ISBLANK(LitRev!GS123),".",LitRev!GS123)</f>
        <v>.</v>
      </c>
      <c r="GT123" s="25" t="str">
        <f>IF(ISBLANK(LitRev!GT123),".",LitRev!GT123)</f>
        <v>.</v>
      </c>
      <c r="GU123" s="25" t="str">
        <f>IF(ISBLANK(LitRev!GU123),".",LitRev!GU123)</f>
        <v>.</v>
      </c>
      <c r="GV123" s="25" t="str">
        <f>IF(ISBLANK(LitRev!GV123),".",LitRev!GV123)</f>
        <v>.</v>
      </c>
      <c r="GW123" s="25" t="str">
        <f>IF(ISBLANK(LitRev!GW123),".",LitRev!GW123)</f>
        <v>.</v>
      </c>
      <c r="GX123" s="25" t="str">
        <f>IF(ISBLANK(LitRev!GX123),".",LitRev!GX123)</f>
        <v>.</v>
      </c>
      <c r="GY123" s="25" t="str">
        <f>IF(ISBLANK(LitRev!GY123),".",LitRev!GY123)</f>
        <v>.</v>
      </c>
      <c r="GZ123" s="25" t="str">
        <f>IF(ISBLANK(LitRev!GZ123),".",LitRev!GZ123)</f>
        <v>.</v>
      </c>
      <c r="HA123" s="25" t="str">
        <f>IF(ISBLANK(LitRev!HA123),".",LitRev!HA123)</f>
        <v>.</v>
      </c>
      <c r="HB123" s="25" t="str">
        <f>IF(ISBLANK(LitRev!HB123),".",LitRev!HB123)</f>
        <v>.</v>
      </c>
      <c r="HC123" s="25" t="str">
        <f>IF(ISBLANK(LitRev!HC123),".",LitRev!HC123)</f>
        <v>.</v>
      </c>
      <c r="HD123" s="25" t="str">
        <f>IF(ISBLANK(LitRev!HD123),".",LitRev!HD123)</f>
        <v>.</v>
      </c>
      <c r="HE123" s="25" t="str">
        <f>IF(ISBLANK(LitRev!HE123),".",LitRev!HE123)</f>
        <v>.</v>
      </c>
      <c r="HF123" s="25" t="str">
        <f>IF(ISBLANK(LitRev!HF123),".",LitRev!HF123)</f>
        <v>.</v>
      </c>
      <c r="HG123" s="25" t="str">
        <f>IF(ISBLANK(LitRev!HG123),".",LitRev!HG123)</f>
        <v>.</v>
      </c>
      <c r="HH123" s="25" t="str">
        <f>IF(ISBLANK(LitRev!HH123),".",LitRev!HH123)</f>
        <v>.</v>
      </c>
      <c r="HI123" s="25" t="str">
        <f>IF(ISBLANK(LitRev!HI123),".",LitRev!HI123)</f>
        <v>.</v>
      </c>
      <c r="HJ123" s="25" t="str">
        <f>IF(ISBLANK(LitRev!HJ123),".",LitRev!HJ123)</f>
        <v>.</v>
      </c>
      <c r="HK123" s="25" t="str">
        <f>IF(ISBLANK(LitRev!HK123),".",LitRev!HK123)</f>
        <v>.</v>
      </c>
      <c r="HL123" s="25" t="str">
        <f>IF(ISBLANK(LitRev!HL123),".",LitRev!HL123)</f>
        <v>.</v>
      </c>
      <c r="HM123" s="25" t="str">
        <f>IF(ISBLANK(LitRev!HM123),".",LitRev!HM123)</f>
        <v>.</v>
      </c>
      <c r="HN123" s="25" t="str">
        <f>IF(ISBLANK(LitRev!HN123),".",LitRev!HN123)</f>
        <v>.</v>
      </c>
      <c r="HO123" s="25" t="str">
        <f>IF(ISBLANK(LitRev!HO123),".",LitRev!HO123)</f>
        <v>.</v>
      </c>
      <c r="HP123" s="25" t="str">
        <f>IF(ISBLANK(LitRev!HP123),".",LitRev!HP123)</f>
        <v>.</v>
      </c>
      <c r="HQ123" s="25" t="str">
        <f>IF(ISBLANK(LitRev!HQ123),".",LitRev!HQ123)</f>
        <v>.</v>
      </c>
      <c r="HR123" s="25" t="str">
        <f>IF(ISBLANK(LitRev!HR123),".",LitRev!HR123)</f>
        <v>.</v>
      </c>
      <c r="HS123" s="25" t="str">
        <f>IF(ISBLANK(LitRev!HS123),".",LitRev!HS123)</f>
        <v>.</v>
      </c>
      <c r="HT123" s="25" t="str">
        <f>IF(ISBLANK(LitRev!HT123),".",LitRev!HT123)</f>
        <v>.</v>
      </c>
      <c r="HU123" s="25" t="str">
        <f>IF(ISBLANK(LitRev!HU123),".",LitRev!HU123)</f>
        <v>.</v>
      </c>
      <c r="HV123" s="25" t="str">
        <f>IF(ISBLANK(LitRev!HV123),".",LitRev!HV123)</f>
        <v>.</v>
      </c>
      <c r="HW123" s="25" t="str">
        <f>IF(ISBLANK(LitRev!HW123),".",LitRev!HW123)</f>
        <v>.</v>
      </c>
      <c r="HX123" s="25" t="str">
        <f>IF(ISBLANK(LitRev!HX123),".",LitRev!HX123)</f>
        <v>.</v>
      </c>
      <c r="HY123" s="25" t="str">
        <f>IF(ISBLANK(LitRev!HY123),".",LitRev!HY123)</f>
        <v>.</v>
      </c>
      <c r="HZ123" s="25" t="str">
        <f>IF(ISBLANK(LitRev!HZ123),".",LitRev!HZ123)</f>
        <v>.</v>
      </c>
      <c r="IA123" s="25" t="str">
        <f>IF(ISBLANK(LitRev!IA123),".",LitRev!IA123)</f>
        <v>.</v>
      </c>
      <c r="IB123" s="25" t="str">
        <f>IF(ISBLANK(LitRev!IB123),".",LitRev!IB123)</f>
        <v>.</v>
      </c>
      <c r="IC123" s="25" t="str">
        <f>IF(ISBLANK(LitRev!IC123),".",LitRev!IC123)</f>
        <v>.</v>
      </c>
      <c r="ID123" s="25" t="str">
        <f>IF(ISBLANK(LitRev!ID123),".",LitRev!ID123)</f>
        <v>.</v>
      </c>
      <c r="IE123" s="25" t="str">
        <f>IF(ISBLANK(LitRev!IE123),".",LitRev!IE123)</f>
        <v>.</v>
      </c>
      <c r="IF123" s="25" t="str">
        <f>IF(ISBLANK(LitRev!IF123),".",LitRev!IF123)</f>
        <v>.</v>
      </c>
      <c r="IG123" s="25" t="str">
        <f>IF(ISBLANK(LitRev!IG123),".",LitRev!IG123)</f>
        <v>.</v>
      </c>
      <c r="IH123" s="25" t="str">
        <f>IF(ISBLANK(LitRev!IH123),".",LitRev!IH123)</f>
        <v>.</v>
      </c>
      <c r="II123" s="25" t="str">
        <f>IF(ISBLANK(LitRev!II123),".",LitRev!II123)</f>
        <v>.</v>
      </c>
      <c r="IJ123" s="25" t="str">
        <f>IF(ISBLANK(LitRev!IJ123),".",LitRev!IJ123)</f>
        <v>.</v>
      </c>
      <c r="IK123" s="25" t="str">
        <f>IF(ISBLANK(LitRev!IK123),".",LitRev!IK123)</f>
        <v>.</v>
      </c>
      <c r="IL123" s="25" t="str">
        <f>IF(ISBLANK(LitRev!IL123),".",LitRev!IL123)</f>
        <v>.</v>
      </c>
      <c r="IM123" s="25" t="str">
        <f>IF(ISBLANK(LitRev!IM123),".",LitRev!IM123)</f>
        <v>.</v>
      </c>
      <c r="IN123" s="25" t="str">
        <f>IF(ISBLANK(LitRev!IN123),".",LitRev!IN123)</f>
        <v>.</v>
      </c>
      <c r="IO123" s="25" t="str">
        <f>IF(ISBLANK(LitRev!IO123),".",LitRev!IO123)</f>
        <v>.</v>
      </c>
      <c r="IP123" s="25" t="str">
        <f>IF(ISBLANK(LitRev!IP123),".",LitRev!IP123)</f>
        <v>.</v>
      </c>
      <c r="IQ123" s="25" t="str">
        <f>IF(ISBLANK(LitRev!IQ123),".",LitRev!IQ123)</f>
        <v>.</v>
      </c>
      <c r="IR123" s="25" t="str">
        <f>IF(ISBLANK(LitRev!IR123),".",LitRev!IR123)</f>
        <v>.</v>
      </c>
      <c r="IS123" s="25" t="str">
        <f>IF(ISBLANK(LitRev!IS123),".",LitRev!IS123)</f>
        <v>.</v>
      </c>
      <c r="IT123" s="25" t="str">
        <f>IF(ISBLANK(LitRev!IT123),".",LitRev!IT123)</f>
        <v>.</v>
      </c>
      <c r="IU123" s="25" t="str">
        <f>IF(ISBLANK(LitRev!IU123),".",LitRev!IU123)</f>
        <v>.</v>
      </c>
      <c r="IV123" s="25" t="str">
        <f>IF(ISBLANK(LitRev!IV123),".",LitRev!IV123)</f>
        <v>.</v>
      </c>
      <c r="IW123" s="25" t="str">
        <f>IF(ISBLANK(LitRev!IW123),".",LitRev!IW123)</f>
        <v>.</v>
      </c>
      <c r="IX123" s="25" t="str">
        <f>IF(ISBLANK(LitRev!IX123),".",LitRev!IX123)</f>
        <v>.</v>
      </c>
      <c r="IY123" s="25" t="str">
        <f>IF(ISBLANK(LitRev!IY123),".",LitRev!IY123)</f>
        <v>.</v>
      </c>
      <c r="IZ123" s="25" t="str">
        <f>IF(ISBLANK(LitRev!IZ123),".",LitRev!IZ123)</f>
        <v>.</v>
      </c>
      <c r="JA123" s="25" t="str">
        <f>IF(ISBLANK(LitRev!JA123),".",LitRev!JA123)</f>
        <v>.</v>
      </c>
      <c r="JB123" s="25" t="str">
        <f>IF(ISBLANK(LitRev!JB123),".",LitRev!JB123)</f>
        <v>.</v>
      </c>
      <c r="JC123" s="25" t="str">
        <f>IF(ISBLANK(LitRev!JC123),".",LitRev!JC123)</f>
        <v>.</v>
      </c>
      <c r="JD123" s="25" t="str">
        <f>IF(ISBLANK(LitRev!JD123),".",LitRev!JD123)</f>
        <v>.</v>
      </c>
      <c r="JE123" s="25" t="str">
        <f>IF(ISBLANK(LitRev!JE123),".",LitRev!JE123)</f>
        <v>.</v>
      </c>
      <c r="JF123" s="25" t="str">
        <f>IF(ISBLANK(LitRev!JF123),".",LitRev!JF123)</f>
        <v>.</v>
      </c>
      <c r="JG123" s="25" t="str">
        <f>IF(ISBLANK(LitRev!JG123),".",LitRev!JG123)</f>
        <v>.</v>
      </c>
      <c r="JH123" s="25" t="str">
        <f>IF(ISBLANK(LitRev!JH123),".",LitRev!JH123)</f>
        <v>.</v>
      </c>
      <c r="JI123" s="25" t="str">
        <f>IF(ISBLANK(LitRev!JI123),".",LitRev!JI123)</f>
        <v>.</v>
      </c>
      <c r="JJ123" s="25" t="str">
        <f>IF(ISBLANK(LitRev!JJ123),".",LitRev!JJ123)</f>
        <v>.</v>
      </c>
      <c r="JK123" s="25" t="str">
        <f>IF(ISBLANK(LitRev!JK123),".",LitRev!JK123)</f>
        <v>.</v>
      </c>
      <c r="JL123" s="25" t="str">
        <f>IF(ISBLANK(LitRev!JL123),".",LitRev!JL123)</f>
        <v>.</v>
      </c>
      <c r="JM123" s="25" t="str">
        <f>IF(ISBLANK(LitRev!JM123),".",LitRev!JM123)</f>
        <v>.</v>
      </c>
      <c r="JN123" s="25" t="str">
        <f>IF(ISBLANK(LitRev!JN123),".",LitRev!JN123)</f>
        <v>.</v>
      </c>
      <c r="JO123" s="25" t="str">
        <f>IF(ISBLANK(LitRev!JO123),".",LitRev!JO123)</f>
        <v>.</v>
      </c>
      <c r="JP123" s="25" t="str">
        <f>IF(ISBLANK(LitRev!JP123),".",LitRev!JP123)</f>
        <v>.</v>
      </c>
      <c r="JQ123" s="25" t="str">
        <f>IF(ISBLANK(LitRev!JQ123),".",LitRev!JQ123)</f>
        <v>.</v>
      </c>
      <c r="JR123" s="25" t="str">
        <f>IF(ISBLANK(LitRev!JR123),".",LitRev!JR123)</f>
        <v>.</v>
      </c>
      <c r="JS123" s="25" t="str">
        <f>IF(ISBLANK(LitRev!JS123),".",LitRev!JS123)</f>
        <v>.</v>
      </c>
      <c r="JT123" s="25" t="str">
        <f>IF(ISBLANK(LitRev!JT123),".",LitRev!JT123)</f>
        <v>.</v>
      </c>
      <c r="JU123" s="25" t="str">
        <f>IF(ISBLANK(LitRev!JU123),".",LitRev!JU123)</f>
        <v>.</v>
      </c>
      <c r="JV123" s="25" t="str">
        <f>IF(ISBLANK(LitRev!JV123),".",LitRev!JV123)</f>
        <v>.</v>
      </c>
      <c r="JW123" s="25" t="str">
        <f>IF(ISBLANK(LitRev!JW123),".",LitRev!JW123)</f>
        <v>.</v>
      </c>
      <c r="JX123" s="25" t="str">
        <f>IF(ISBLANK(LitRev!JX123),".",LitRev!JX123)</f>
        <v>.</v>
      </c>
      <c r="JY123" s="25" t="str">
        <f>IF(ISBLANK(LitRev!JY123),".",LitRev!JY123)</f>
        <v>.</v>
      </c>
      <c r="JZ123" s="25" t="str">
        <f>IF(ISBLANK(LitRev!JZ123),".",LitRev!JZ123)</f>
        <v>.</v>
      </c>
      <c r="KA123" s="25" t="str">
        <f>IF(ISBLANK(LitRev!KA123),".",LitRev!KA123)</f>
        <v>.</v>
      </c>
      <c r="KB123" s="25" t="str">
        <f>IF(ISBLANK(LitRev!KB123),".",LitRev!KB123)</f>
        <v>.</v>
      </c>
      <c r="KC123" s="25" t="str">
        <f>IF(ISBLANK(LitRev!KC123),".",LitRev!KC123)</f>
        <v>.</v>
      </c>
      <c r="KD123" s="25" t="str">
        <f>IF(ISBLANK(LitRev!KD123),".",LitRev!KD123)</f>
        <v>.</v>
      </c>
      <c r="KE123" s="25" t="str">
        <f>IF(ISBLANK(LitRev!KE123),".",LitRev!KE123)</f>
        <v>.</v>
      </c>
      <c r="KF123" s="25" t="str">
        <f>IF(ISBLANK(LitRev!KF123),".",LitRev!KF123)</f>
        <v>.</v>
      </c>
      <c r="KG123" s="25" t="str">
        <f>IF(ISBLANK(LitRev!KG123),".",LitRev!KG123)</f>
        <v>.</v>
      </c>
      <c r="KH123" s="25" t="str">
        <f>IF(ISBLANK(LitRev!KH123),".",LitRev!KH123)</f>
        <v>.</v>
      </c>
      <c r="KI123" s="25" t="str">
        <f>IF(ISBLANK(LitRev!KI123),".",LitRev!KI123)</f>
        <v>.</v>
      </c>
      <c r="KJ123" s="25" t="str">
        <f>IF(ISBLANK(LitRev!KJ123),".",LitRev!KJ123)</f>
        <v>.</v>
      </c>
      <c r="KK123" s="25" t="str">
        <f>IF(ISBLANK(LitRev!KK123),".",LitRev!KK123)</f>
        <v>.</v>
      </c>
      <c r="KL123" s="25" t="str">
        <f>IF(ISBLANK(LitRev!KL123),".",LitRev!KL123)</f>
        <v>.</v>
      </c>
      <c r="KM123" s="25" t="str">
        <f>IF(ISBLANK(LitRev!KM123),".",LitRev!KM123)</f>
        <v>.</v>
      </c>
      <c r="KN123" s="25" t="str">
        <f>IF(ISBLANK(LitRev!KN123),".",LitRev!KN123)</f>
        <v>.</v>
      </c>
      <c r="KO123" s="25" t="str">
        <f>IF(ISBLANK(LitRev!KO123),".",LitRev!KO123)</f>
        <v>.</v>
      </c>
      <c r="KP123" s="25" t="str">
        <f>IF(ISBLANK(LitRev!KP123),".",LitRev!KP123)</f>
        <v>.</v>
      </c>
      <c r="KQ123" s="25" t="str">
        <f>IF(ISBLANK(LitRev!KQ123),".",LitRev!KQ123)</f>
        <v>.</v>
      </c>
      <c r="KR123" s="25" t="str">
        <f>IF(ISBLANK(LitRev!KR123),".",LitRev!KR123)</f>
        <v>.</v>
      </c>
      <c r="KS123" s="25" t="str">
        <f>IF(ISBLANK(LitRev!KS123),".",LitRev!KS123)</f>
        <v>.</v>
      </c>
      <c r="KT123" s="25" t="str">
        <f>IF(ISBLANK(LitRev!KT123),".",LitRev!KT123)</f>
        <v>.</v>
      </c>
      <c r="KU123" s="25" t="str">
        <f>IF(ISBLANK(LitRev!KU123),".",LitRev!KU123)</f>
        <v>.</v>
      </c>
      <c r="KV123" s="25" t="str">
        <f>IF(ISBLANK(LitRev!KV123),".",LitRev!KV123)</f>
        <v>.</v>
      </c>
      <c r="KW123" s="25" t="str">
        <f>IF(ISBLANK(LitRev!KW123),".",LitRev!KW123)</f>
        <v>.</v>
      </c>
      <c r="KX123" s="25" t="str">
        <f>IF(ISBLANK(LitRev!KX123),".",LitRev!KX123)</f>
        <v>.</v>
      </c>
      <c r="KY123" s="25" t="str">
        <f>IF(ISBLANK(LitRev!KY123),".",LitRev!KY123)</f>
        <v>.</v>
      </c>
      <c r="KZ123" s="25" t="str">
        <f>IF(ISBLANK(LitRev!KZ123),".",LitRev!KZ123)</f>
        <v>.</v>
      </c>
      <c r="LA123" s="25" t="str">
        <f>IF(ISBLANK(LitRev!LA123),".",LitRev!LA123)</f>
        <v>.</v>
      </c>
      <c r="LB123" s="25" t="str">
        <f>IF(ISBLANK(LitRev!LB123),".",LitRev!LB123)</f>
        <v>.</v>
      </c>
      <c r="LC123" s="25" t="str">
        <f>IF(ISBLANK(LitRev!LC123),".",LitRev!LC123)</f>
        <v>.</v>
      </c>
      <c r="LD123" s="25" t="str">
        <f>IF(ISBLANK(LitRev!LD123),".",LitRev!LD123)</f>
        <v>.</v>
      </c>
      <c r="LE123" s="25" t="str">
        <f>IF(ISBLANK(LitRev!LE123),".",LitRev!LE123)</f>
        <v>.</v>
      </c>
      <c r="LF123" s="25" t="str">
        <f>IF(ISBLANK(LitRev!LF123),".",LitRev!LF123)</f>
        <v>.</v>
      </c>
      <c r="LG123" s="25" t="str">
        <f>IF(ISBLANK(LitRev!LG123),".",LitRev!LG123)</f>
        <v>.</v>
      </c>
      <c r="LH123" s="25" t="str">
        <f>IF(ISBLANK(LitRev!LH123),".",LitRev!LH123)</f>
        <v>.</v>
      </c>
      <c r="LI123" s="25" t="str">
        <f>IF(ISBLANK(LitRev!LI123),".",LitRev!LI123)</f>
        <v>.</v>
      </c>
      <c r="LJ123" s="25" t="str">
        <f>IF(ISBLANK(LitRev!LJ123),".",LitRev!LJ123)</f>
        <v>.</v>
      </c>
      <c r="LK123" s="25" t="str">
        <f>IF(ISBLANK(LitRev!LK123),".",LitRev!LK123)</f>
        <v>.</v>
      </c>
      <c r="LL123" s="25" t="str">
        <f>IF(ISBLANK(LitRev!LL123),".",LitRev!LL123)</f>
        <v>.</v>
      </c>
      <c r="LM123" s="25" t="str">
        <f>IF(ISBLANK(LitRev!LM123),".",LitRev!LM123)</f>
        <v>.</v>
      </c>
      <c r="LN123" s="25" t="str">
        <f>IF(ISBLANK(LitRev!LN123),".",LitRev!LN123)</f>
        <v>.</v>
      </c>
      <c r="LO123" s="25" t="str">
        <f>IF(ISBLANK(LitRev!LO123),".",LitRev!LO123)</f>
        <v>.</v>
      </c>
      <c r="LP123" s="25" t="str">
        <f>IF(ISBLANK(LitRev!LP123),".",LitRev!LP123)</f>
        <v>.</v>
      </c>
      <c r="LQ123" s="25" t="str">
        <f>IF(ISBLANK(LitRev!LQ123),".",LitRev!LQ123)</f>
        <v>.</v>
      </c>
      <c r="LR123" s="25" t="str">
        <f>IF(ISBLANK(LitRev!LR123),".",LitRev!LR123)</f>
        <v>.</v>
      </c>
      <c r="LS123" s="25" t="str">
        <f>IF(ISBLANK(LitRev!LS123),".",LitRev!LS123)</f>
        <v>.</v>
      </c>
      <c r="LT123" s="25" t="str">
        <f>IF(ISBLANK(LitRev!LT123),".",LitRev!LT123)</f>
        <v>.</v>
      </c>
      <c r="LU123" s="25" t="str">
        <f>IF(ISBLANK(LitRev!LU123),".",LitRev!LU123)</f>
        <v>.</v>
      </c>
      <c r="LV123" s="25" t="str">
        <f>IF(ISBLANK(LitRev!LV123),".",LitRev!LV123)</f>
        <v>.</v>
      </c>
      <c r="LW123" s="25" t="str">
        <f>IF(ISBLANK(LitRev!LW123),".",LitRev!LW123)</f>
        <v>.</v>
      </c>
      <c r="LX123" s="25" t="str">
        <f>IF(ISBLANK(LitRev!LX123),".",LitRev!LX123)</f>
        <v>.</v>
      </c>
      <c r="LY123" s="25" t="str">
        <f>IF(ISBLANK(LitRev!LY123),".",LitRev!LY123)</f>
        <v>.</v>
      </c>
      <c r="LZ123" s="25" t="str">
        <f>IF(ISBLANK(LitRev!LZ123),".",LitRev!LZ123)</f>
        <v>.</v>
      </c>
      <c r="MA123" s="25" t="str">
        <f>IF(ISBLANK(LitRev!MA123),".",LitRev!MA123)</f>
        <v>.</v>
      </c>
      <c r="MB123" s="25" t="str">
        <f>IF(ISBLANK(LitRev!MB123),".",LitRev!MB123)</f>
        <v>.</v>
      </c>
      <c r="MC123" s="25" t="str">
        <f>IF(ISBLANK(LitRev!MC123),".",LitRev!MC123)</f>
        <v>.</v>
      </c>
      <c r="MD123" s="25" t="str">
        <f>IF(ISBLANK(LitRev!MD123),".",LitRev!MD123)</f>
        <v>.</v>
      </c>
      <c r="ME123" s="25" t="str">
        <f>IF(ISBLANK(LitRev!ME123),".",LitRev!ME123)</f>
        <v>.</v>
      </c>
      <c r="MF123" s="25" t="str">
        <f>IF(ISBLANK(LitRev!MF123),".",LitRev!MF123)</f>
        <v>.</v>
      </c>
      <c r="MG123" s="25" t="str">
        <f>IF(ISBLANK(LitRev!MG123),".",LitRev!MG123)</f>
        <v>.</v>
      </c>
      <c r="MH123" s="25" t="str">
        <f>IF(ISBLANK(LitRev!MH123),".",LitRev!MH123)</f>
        <v>.</v>
      </c>
      <c r="MI123" s="25" t="str">
        <f>IF(ISBLANK(LitRev!MI123),".",LitRev!MI123)</f>
        <v>.</v>
      </c>
      <c r="MJ123" s="25" t="str">
        <f>IF(ISBLANK(LitRev!MJ123),".",LitRev!MJ123)</f>
        <v>.</v>
      </c>
      <c r="MK123" s="25" t="str">
        <f>IF(ISBLANK(LitRev!MK123),".",LitRev!MK123)</f>
        <v>.</v>
      </c>
      <c r="ML123" s="25" t="str">
        <f>IF(ISBLANK(LitRev!ML123),".",LitRev!ML123)</f>
        <v>.</v>
      </c>
      <c r="MM123" s="25" t="str">
        <f>IF(ISBLANK(LitRev!MM123),".",LitRev!MM123)</f>
        <v>.</v>
      </c>
      <c r="MN123" s="25" t="str">
        <f>IF(ISBLANK(LitRev!MN123),".",LitRev!MN123)</f>
        <v>.</v>
      </c>
      <c r="MO123" s="25" t="str">
        <f>IF(ISBLANK(LitRev!MO123),".",LitRev!MO123)</f>
        <v>.</v>
      </c>
      <c r="MP123" s="25" t="str">
        <f>IF(ISBLANK(LitRev!MP123),".",LitRev!MP123)</f>
        <v>.</v>
      </c>
      <c r="MQ123" s="25" t="str">
        <f>IF(ISBLANK(LitRev!MQ123),".",LitRev!MQ123)</f>
        <v>.</v>
      </c>
      <c r="MR123" s="25" t="str">
        <f>IF(ISBLANK(LitRev!MR123),".",LitRev!MR123)</f>
        <v>.</v>
      </c>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5"/>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5"/>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5"/>
      <c r="RK123" s="25"/>
      <c r="RL123" s="25"/>
      <c r="RM123" s="25"/>
      <c r="RN123" s="25"/>
      <c r="RO123" s="25"/>
    </row>
    <row r="124" spans="1:483" x14ac:dyDescent="0.25">
      <c r="A124" s="47" t="s">
        <v>1261</v>
      </c>
      <c r="B124" t="s">
        <v>1965</v>
      </c>
      <c r="C124" s="25" t="str">
        <f>IF(ISBLANK(LitRev!C124),".",LitRev!C124)</f>
        <v>.</v>
      </c>
      <c r="D124" s="25" t="str">
        <f>IF(ISBLANK(LitRev!D124),".",LitRev!D124)</f>
        <v>.</v>
      </c>
      <c r="E124" s="25" t="str">
        <f>IF(ISBLANK(LitRev!E124),".",LitRev!E124)</f>
        <v>.</v>
      </c>
      <c r="F124" s="25" t="str">
        <f>IF(ISBLANK(LitRev!F124),".",LitRev!F124)</f>
        <v>.</v>
      </c>
      <c r="G124" s="25" t="str">
        <f>IF(ISBLANK(LitRev!G124),".",LitRev!G124)</f>
        <v>.</v>
      </c>
      <c r="H124" s="25" t="str">
        <f>IF(ISBLANK(LitRev!H124),".",LitRev!H124)</f>
        <v>.</v>
      </c>
      <c r="I124" s="25" t="str">
        <f>IF(ISBLANK(LitRev!I124),".",LitRev!I124)</f>
        <v>.</v>
      </c>
      <c r="J124" s="25" t="str">
        <f>IF(ISBLANK(LitRev!J124),".",LitRev!J124)</f>
        <v>.</v>
      </c>
      <c r="K124" s="25" t="str">
        <f>IF(ISBLANK(LitRev!K124),".",LitRev!K124)</f>
        <v>.</v>
      </c>
      <c r="L124" s="25" t="str">
        <f>IF(ISBLANK(LitRev!L124),".",LitRev!L124)</f>
        <v>.</v>
      </c>
      <c r="M124" s="25" t="str">
        <f>IF(ISBLANK(LitRev!M124),".",LitRev!M124)</f>
        <v>.</v>
      </c>
      <c r="N124" s="25" t="str">
        <f>IF(ISBLANK(LitRev!N124),".",LitRev!N124)</f>
        <v>.</v>
      </c>
      <c r="O124" s="25" t="str">
        <f>IF(ISBLANK(LitRev!O124),".",LitRev!O124)</f>
        <v>.</v>
      </c>
      <c r="P124" s="25" t="str">
        <f>IF(ISBLANK(LitRev!P124),".",LitRev!P124)</f>
        <v>.</v>
      </c>
      <c r="Q124" s="25" t="str">
        <f>IF(ISBLANK(LitRev!Q124),".",LitRev!Q124)</f>
        <v>.</v>
      </c>
      <c r="R124" s="25" t="str">
        <f>IF(ISBLANK(LitRev!R124),".",LitRev!R124)</f>
        <v>.</v>
      </c>
      <c r="S124" s="25" t="str">
        <f>IF(ISBLANK(LitRev!S124),".",LitRev!S124)</f>
        <v>.</v>
      </c>
      <c r="T124" s="25" t="str">
        <f>IF(ISBLANK(LitRev!T124),".",LitRev!T124)</f>
        <v>.</v>
      </c>
      <c r="U124" s="25" t="str">
        <f>IF(ISBLANK(LitRev!U124),".",LitRev!U124)</f>
        <v>.</v>
      </c>
      <c r="V124" s="25" t="str">
        <f>IF(ISBLANK(LitRev!V124),".",LitRev!V124)</f>
        <v>.</v>
      </c>
      <c r="W124" s="25" t="str">
        <f>IF(ISBLANK(LitRev!W124),".",LitRev!W124)</f>
        <v>.</v>
      </c>
      <c r="X124" s="25" t="str">
        <f>IF(ISBLANK(LitRev!X124),".",LitRev!X124)</f>
        <v>.</v>
      </c>
      <c r="Y124" s="25" t="str">
        <f>IF(ISBLANK(LitRev!Y124),".",LitRev!Y124)</f>
        <v>.</v>
      </c>
      <c r="Z124" s="25" t="str">
        <f>IF(ISBLANK(LitRev!Z124),".",LitRev!Z124)</f>
        <v>.</v>
      </c>
      <c r="AA124" s="25" t="str">
        <f>IF(ISBLANK(LitRev!AA124),".",LitRev!AA124)</f>
        <v>.</v>
      </c>
      <c r="AB124" s="25" t="str">
        <f>IF(ISBLANK(LitRev!AB124),".",LitRev!AB124)</f>
        <v>.</v>
      </c>
      <c r="AC124" s="25" t="str">
        <f>IF(ISBLANK(LitRev!AC124),".",LitRev!AC124)</f>
        <v>.</v>
      </c>
      <c r="AD124" s="25" t="str">
        <f>IF(ISBLANK(LitRev!AD124),".",LitRev!AD124)</f>
        <v>.</v>
      </c>
      <c r="AE124" s="25" t="str">
        <f>IF(ISBLANK(LitRev!AE124),".",LitRev!AE124)</f>
        <v>.</v>
      </c>
      <c r="AF124" s="25" t="str">
        <f>IF(ISBLANK(LitRev!AF124),".",LitRev!AF124)</f>
        <v>.</v>
      </c>
      <c r="AG124" s="25" t="str">
        <f>IF(ISBLANK(LitRev!AG124),".",LitRev!AG124)</f>
        <v>.</v>
      </c>
      <c r="AH124" s="25" t="str">
        <f>IF(ISBLANK(LitRev!AH124),".",LitRev!AH124)</f>
        <v>.</v>
      </c>
      <c r="AI124" s="25" t="str">
        <f>IF(ISBLANK(LitRev!AI124),".",LitRev!AI124)</f>
        <v>.</v>
      </c>
      <c r="AJ124" s="25" t="str">
        <f>IF(ISBLANK(LitRev!AJ124),".",LitRev!AJ124)</f>
        <v>.</v>
      </c>
      <c r="AK124" s="25" t="str">
        <f>IF(ISBLANK(LitRev!AK124),".",LitRev!AK124)</f>
        <v>.</v>
      </c>
      <c r="AL124" s="25" t="str">
        <f>IF(ISBLANK(LitRev!AL124),".",LitRev!AL124)</f>
        <v>.</v>
      </c>
      <c r="AM124" s="25" t="str">
        <f>IF(ISBLANK(LitRev!AM124),".",LitRev!AM124)</f>
        <v>.</v>
      </c>
      <c r="AN124" s="25" t="str">
        <f>IF(ISBLANK(LitRev!AN124),".",LitRev!AN124)</f>
        <v>.</v>
      </c>
      <c r="AO124" s="25" t="str">
        <f>IF(ISBLANK(LitRev!AO124),".",LitRev!AO124)</f>
        <v>.</v>
      </c>
      <c r="AP124" s="25" t="str">
        <f>IF(ISBLANK(LitRev!AP124),".",LitRev!AP124)</f>
        <v>.</v>
      </c>
      <c r="AQ124" s="25" t="str">
        <f>IF(ISBLANK(LitRev!AQ124),".",LitRev!AQ124)</f>
        <v>.</v>
      </c>
      <c r="AR124" s="25" t="str">
        <f>IF(ISBLANK(LitRev!AR124),".",LitRev!AR124)</f>
        <v>.</v>
      </c>
      <c r="AS124" s="25" t="str">
        <f>IF(ISBLANK(LitRev!AS124),".",LitRev!AS124)</f>
        <v>.</v>
      </c>
      <c r="AT124" s="25" t="str">
        <f>IF(ISBLANK(LitRev!AT124),".",LitRev!AT124)</f>
        <v>.</v>
      </c>
      <c r="AU124" s="25" t="str">
        <f>IF(ISBLANK(LitRev!AU124),".",LitRev!AU124)</f>
        <v>.</v>
      </c>
      <c r="AV124" s="25" t="str">
        <f>IF(ISBLANK(LitRev!AV124),".",LitRev!AV124)</f>
        <v>.</v>
      </c>
      <c r="AW124" s="25" t="str">
        <f>IF(ISBLANK(LitRev!AW124),".",LitRev!AW124)</f>
        <v>.</v>
      </c>
      <c r="AX124" s="25" t="str">
        <f>IF(ISBLANK(LitRev!AX124),".",LitRev!AX124)</f>
        <v>.</v>
      </c>
      <c r="AY124" s="25" t="str">
        <f>IF(ISBLANK(LitRev!AY124),".",LitRev!AY124)</f>
        <v>.</v>
      </c>
      <c r="AZ124" s="25" t="str">
        <f>IF(ISBLANK(LitRev!AZ124),".",LitRev!AZ124)</f>
        <v>.</v>
      </c>
      <c r="BA124" s="25" t="str">
        <f>IF(ISBLANK(LitRev!BA124),".",LitRev!BA124)</f>
        <v>.</v>
      </c>
      <c r="BB124" s="25" t="str">
        <f>IF(ISBLANK(LitRev!BB124),".",LitRev!BB124)</f>
        <v>.</v>
      </c>
      <c r="BC124" s="25" t="str">
        <f>IF(ISBLANK(LitRev!BC124),".",LitRev!BC124)</f>
        <v>.</v>
      </c>
      <c r="BD124" s="25" t="str">
        <f>IF(ISBLANK(LitRev!BD124),".",LitRev!BD124)</f>
        <v>.</v>
      </c>
      <c r="BE124" s="25" t="str">
        <f>IF(ISBLANK(LitRev!BE124),".",LitRev!BE124)</f>
        <v>.</v>
      </c>
      <c r="BF124" s="25" t="str">
        <f>IF(ISBLANK(LitRev!BF124),".",LitRev!BF124)</f>
        <v>.</v>
      </c>
      <c r="BG124" s="25" t="str">
        <f>IF(ISBLANK(LitRev!BG124),".",LitRev!BG124)</f>
        <v>.</v>
      </c>
      <c r="BH124" s="25" t="str">
        <f>IF(ISBLANK(LitRev!BH124),".",LitRev!BH124)</f>
        <v>.</v>
      </c>
      <c r="BI124" s="25" t="str">
        <f>IF(ISBLANK(LitRev!BI124),".",LitRev!BI124)</f>
        <v>.</v>
      </c>
      <c r="BJ124" s="25" t="str">
        <f>IF(ISBLANK(LitRev!BJ124),".",LitRev!BJ124)</f>
        <v>.</v>
      </c>
      <c r="BK124" s="25" t="str">
        <f>IF(ISBLANK(LitRev!BK124),".",LitRev!BK124)</f>
        <v>.</v>
      </c>
      <c r="BL124" s="25" t="str">
        <f>IF(ISBLANK(LitRev!BL124),".",LitRev!BL124)</f>
        <v>.</v>
      </c>
      <c r="BM124" s="25" t="str">
        <f>IF(ISBLANK(LitRev!BM124),".",LitRev!BM124)</f>
        <v>.</v>
      </c>
      <c r="BN124" s="25" t="str">
        <f>IF(ISBLANK(LitRev!BN124),".",LitRev!BN124)</f>
        <v>.</v>
      </c>
      <c r="BO124" s="25" t="str">
        <f>IF(ISBLANK(LitRev!BO124),".",LitRev!BO124)</f>
        <v>.</v>
      </c>
      <c r="BP124" s="25" t="str">
        <f>IF(ISBLANK(LitRev!BP124),".",LitRev!BP124)</f>
        <v>.</v>
      </c>
      <c r="BQ124" s="25" t="str">
        <f>IF(ISBLANK(LitRev!BQ124),".",LitRev!BQ124)</f>
        <v>.</v>
      </c>
      <c r="BR124" s="25" t="str">
        <f>IF(ISBLANK(LitRev!BR124),".",LitRev!BR124)</f>
        <v>.</v>
      </c>
      <c r="BS124" s="25" t="str">
        <f>IF(ISBLANK(LitRev!BS124),".",LitRev!BS124)</f>
        <v>.</v>
      </c>
      <c r="BT124" s="25" t="str">
        <f>IF(ISBLANK(LitRev!BT124),".",LitRev!BT124)</f>
        <v>.</v>
      </c>
      <c r="BU124" s="25" t="str">
        <f>IF(ISBLANK(LitRev!BU124),".",LitRev!BU124)</f>
        <v>.</v>
      </c>
      <c r="BV124" s="25" t="str">
        <f>IF(ISBLANK(LitRev!BV124),".",LitRev!BV124)</f>
        <v>.</v>
      </c>
      <c r="BW124" s="25" t="str">
        <f>IF(ISBLANK(LitRev!BW124),".",LitRev!BW124)</f>
        <v>.</v>
      </c>
      <c r="BX124" s="25" t="str">
        <f>IF(ISBLANK(LitRev!BX124),".",LitRev!BX124)</f>
        <v>.</v>
      </c>
      <c r="BY124" s="25" t="str">
        <f>IF(ISBLANK(LitRev!BY124),".",LitRev!BY124)</f>
        <v>.</v>
      </c>
      <c r="BZ124" s="25" t="str">
        <f>IF(ISBLANK(LitRev!BZ124),".",LitRev!BZ124)</f>
        <v>.</v>
      </c>
      <c r="CA124" s="25" t="str">
        <f>IF(ISBLANK(LitRev!CA124),".",LitRev!CA124)</f>
        <v>.</v>
      </c>
      <c r="CB124" s="25" t="str">
        <f>IF(ISBLANK(LitRev!CB124),".",LitRev!CB124)</f>
        <v>.</v>
      </c>
      <c r="CC124" s="25" t="str">
        <f>IF(ISBLANK(LitRev!CC124),".",LitRev!CC124)</f>
        <v>.</v>
      </c>
      <c r="CD124" s="25" t="str">
        <f>IF(ISBLANK(LitRev!CD124),".",LitRev!CD124)</f>
        <v>.</v>
      </c>
      <c r="CE124" s="25" t="str">
        <f>IF(ISBLANK(LitRev!CE124),".",LitRev!CE124)</f>
        <v>.</v>
      </c>
      <c r="CF124" s="25" t="str">
        <f>IF(ISBLANK(LitRev!CF124),".",LitRev!CF124)</f>
        <v>.</v>
      </c>
      <c r="CG124" s="25" t="str">
        <f>IF(ISBLANK(LitRev!CG124),".",LitRev!CG124)</f>
        <v>.</v>
      </c>
      <c r="CH124" s="25" t="str">
        <f>IF(ISBLANK(LitRev!CH124),".",LitRev!CH124)</f>
        <v>.</v>
      </c>
      <c r="CI124" s="25" t="str">
        <f>IF(ISBLANK(LitRev!CI124),".",LitRev!CI124)</f>
        <v>.</v>
      </c>
      <c r="CJ124" s="25" t="str">
        <f>IF(ISBLANK(LitRev!CJ124),".",LitRev!CJ124)</f>
        <v>.</v>
      </c>
      <c r="CK124" s="25" t="str">
        <f>IF(ISBLANK(LitRev!CK124),".",LitRev!CK124)</f>
        <v>.</v>
      </c>
      <c r="CL124" s="25" t="str">
        <f>IF(ISBLANK(LitRev!CL124),".",LitRev!CL124)</f>
        <v>.</v>
      </c>
      <c r="CM124" s="25" t="str">
        <f>IF(ISBLANK(LitRev!CM124),".",LitRev!CM124)</f>
        <v>.</v>
      </c>
      <c r="CN124" s="25" t="str">
        <f>IF(ISBLANK(LitRev!CN124),".",LitRev!CN124)</f>
        <v>.</v>
      </c>
      <c r="CO124" s="25" t="str">
        <f>IF(ISBLANK(LitRev!CO124),".",LitRev!CO124)</f>
        <v>.</v>
      </c>
      <c r="CP124" s="25" t="str">
        <f>IF(ISBLANK(LitRev!CP124),".",LitRev!CP124)</f>
        <v>.</v>
      </c>
      <c r="CQ124" s="25" t="str">
        <f>IF(ISBLANK(LitRev!CQ124),".",LitRev!CQ124)</f>
        <v>.</v>
      </c>
      <c r="CR124" s="25" t="str">
        <f>IF(ISBLANK(LitRev!CR124),".",LitRev!CR124)</f>
        <v>.</v>
      </c>
      <c r="CS124" s="25" t="str">
        <f>IF(ISBLANK(LitRev!CS124),".",LitRev!CS124)</f>
        <v>.</v>
      </c>
      <c r="CT124" s="25" t="str">
        <f>IF(ISBLANK(LitRev!CT124),".",LitRev!CT124)</f>
        <v>.</v>
      </c>
      <c r="CU124" s="25" t="str">
        <f>IF(ISBLANK(LitRev!CU124),".",LitRev!CU124)</f>
        <v>.</v>
      </c>
      <c r="CV124" s="25" t="str">
        <f>IF(ISBLANK(LitRev!CV124),".",LitRev!CV124)</f>
        <v>.</v>
      </c>
      <c r="CW124" s="25" t="str">
        <f>IF(ISBLANK(LitRev!CW124),".",LitRev!CW124)</f>
        <v>.</v>
      </c>
      <c r="CX124" s="25" t="str">
        <f>IF(ISBLANK(LitRev!CX124),".",LitRev!CX124)</f>
        <v>.</v>
      </c>
      <c r="CY124" s="25" t="str">
        <f>IF(ISBLANK(LitRev!CY124),".",LitRev!CY124)</f>
        <v>.</v>
      </c>
      <c r="CZ124" s="25" t="str">
        <f>IF(ISBLANK(LitRev!CZ124),".",LitRev!CZ124)</f>
        <v>.</v>
      </c>
      <c r="DA124" s="25" t="str">
        <f>IF(ISBLANK(LitRev!DA124),".",LitRev!DA124)</f>
        <v>.</v>
      </c>
      <c r="DB124" s="25" t="str">
        <f>IF(ISBLANK(LitRev!DB124),".",LitRev!DB124)</f>
        <v>.</v>
      </c>
      <c r="DC124" s="25" t="str">
        <f>IF(ISBLANK(LitRev!DC124),".",LitRev!DC124)</f>
        <v>.</v>
      </c>
      <c r="DD124" s="25" t="str">
        <f>IF(ISBLANK(LitRev!DD124),".",LitRev!DD124)</f>
        <v>.</v>
      </c>
      <c r="DE124" s="25" t="str">
        <f>IF(ISBLANK(LitRev!DE124),".",LitRev!DE124)</f>
        <v>.</v>
      </c>
      <c r="DF124" s="25" t="str">
        <f>IF(ISBLANK(LitRev!DF124),".",LitRev!DF124)</f>
        <v>.</v>
      </c>
      <c r="DG124" s="25" t="str">
        <f>IF(ISBLANK(LitRev!DG124),".",LitRev!DG124)</f>
        <v>.</v>
      </c>
      <c r="DH124" s="25" t="str">
        <f>IF(ISBLANK(LitRev!DH124),".",LitRev!DH124)</f>
        <v>.</v>
      </c>
      <c r="DI124" s="25" t="str">
        <f>IF(ISBLANK(LitRev!DI124),".",LitRev!DI124)</f>
        <v>.</v>
      </c>
      <c r="DJ124" s="25" t="str">
        <f>IF(ISBLANK(LitRev!DJ124),".",LitRev!DJ124)</f>
        <v>.</v>
      </c>
      <c r="DK124" s="25" t="str">
        <f>IF(ISBLANK(LitRev!DK124),".",LitRev!DK124)</f>
        <v>.</v>
      </c>
      <c r="DL124" s="25" t="str">
        <f>IF(ISBLANK(LitRev!DL124),".",LitRev!DL124)</f>
        <v>.</v>
      </c>
      <c r="DM124" s="25" t="str">
        <f>IF(ISBLANK(LitRev!DM124),".",LitRev!DM124)</f>
        <v>.</v>
      </c>
      <c r="DN124" s="25" t="str">
        <f>IF(ISBLANK(LitRev!DN124),".",LitRev!DN124)</f>
        <v>.</v>
      </c>
      <c r="DO124" s="25" t="str">
        <f>IF(ISBLANK(LitRev!DO124),".",LitRev!DO124)</f>
        <v>.</v>
      </c>
      <c r="DP124" s="25" t="str">
        <f>IF(ISBLANK(LitRev!DP124),".",LitRev!DP124)</f>
        <v>.</v>
      </c>
      <c r="DQ124" s="25" t="str">
        <f>IF(ISBLANK(LitRev!DQ124),".",LitRev!DQ124)</f>
        <v>.</v>
      </c>
      <c r="DR124" s="25" t="str">
        <f>IF(ISBLANK(LitRev!DR124),".",LitRev!DR124)</f>
        <v>.</v>
      </c>
      <c r="DS124" s="25" t="str">
        <f>IF(ISBLANK(LitRev!DS124),".",LitRev!DS124)</f>
        <v>.</v>
      </c>
      <c r="DT124" s="25" t="str">
        <f>IF(ISBLANK(LitRev!DT124),".",LitRev!DT124)</f>
        <v>.</v>
      </c>
      <c r="DU124" s="25" t="str">
        <f>IF(ISBLANK(LitRev!DU124),".",LitRev!DU124)</f>
        <v>.</v>
      </c>
      <c r="DV124" s="25" t="str">
        <f>IF(ISBLANK(LitRev!DV124),".",LitRev!DV124)</f>
        <v>.</v>
      </c>
      <c r="DW124" s="25" t="str">
        <f>IF(ISBLANK(LitRev!DW124),".",LitRev!DW124)</f>
        <v>.</v>
      </c>
      <c r="DX124" s="25" t="str">
        <f>IF(ISBLANK(LitRev!DX124),".",LitRev!DX124)</f>
        <v>.</v>
      </c>
      <c r="DY124" s="25" t="str">
        <f>IF(ISBLANK(LitRev!DY124),".",LitRev!DY124)</f>
        <v>.</v>
      </c>
      <c r="DZ124" s="25" t="str">
        <f>IF(ISBLANK(LitRev!DZ124),".",LitRev!DZ124)</f>
        <v>.</v>
      </c>
      <c r="EA124" s="25" t="str">
        <f>IF(ISBLANK(LitRev!EA124),".",LitRev!EA124)</f>
        <v>.</v>
      </c>
      <c r="EB124" s="25" t="str">
        <f>IF(ISBLANK(LitRev!EB124),".",LitRev!EB124)</f>
        <v>.</v>
      </c>
      <c r="EC124" s="25" t="str">
        <f>IF(ISBLANK(LitRev!EC124),".",LitRev!EC124)</f>
        <v>.</v>
      </c>
      <c r="ED124" s="25" t="str">
        <f>IF(ISBLANK(LitRev!ED124),".",LitRev!ED124)</f>
        <v>.</v>
      </c>
      <c r="EE124" s="25" t="str">
        <f>IF(ISBLANK(LitRev!EE124),".",LitRev!EE124)</f>
        <v>.</v>
      </c>
      <c r="EF124" s="25" t="str">
        <f>IF(ISBLANK(LitRev!EF124),".",LitRev!EF124)</f>
        <v>.</v>
      </c>
      <c r="EG124" s="25" t="str">
        <f>IF(ISBLANK(LitRev!EG124),".",LitRev!EG124)</f>
        <v>.</v>
      </c>
      <c r="EH124" s="25" t="str">
        <f>IF(ISBLANK(LitRev!EH124),".",LitRev!EH124)</f>
        <v>.</v>
      </c>
      <c r="EI124" s="25" t="str">
        <f>IF(ISBLANK(LitRev!EI124),".",LitRev!EI124)</f>
        <v>.</v>
      </c>
      <c r="EJ124" s="25" t="str">
        <f>IF(ISBLANK(LitRev!EJ124),".",LitRev!EJ124)</f>
        <v>.</v>
      </c>
      <c r="EK124" s="25" t="str">
        <f>IF(ISBLANK(LitRev!EK124),".",LitRev!EK124)</f>
        <v>.</v>
      </c>
      <c r="EL124" s="25" t="str">
        <f>IF(ISBLANK(LitRev!EL124),".",LitRev!EL124)</f>
        <v>.</v>
      </c>
      <c r="EM124" s="25" t="str">
        <f>IF(ISBLANK(LitRev!EM124),".",LitRev!EM124)</f>
        <v>.</v>
      </c>
      <c r="EN124" s="25" t="str">
        <f>IF(ISBLANK(LitRev!EN124),".",LitRev!EN124)</f>
        <v>.</v>
      </c>
      <c r="EO124" s="25" t="str">
        <f>IF(ISBLANK(LitRev!EO124),".",LitRev!EO124)</f>
        <v>.</v>
      </c>
      <c r="EP124" s="25" t="str">
        <f>IF(ISBLANK(LitRev!EP124),".",LitRev!EP124)</f>
        <v>.</v>
      </c>
      <c r="EQ124" s="25" t="str">
        <f>IF(ISBLANK(LitRev!EQ124),".",LitRev!EQ124)</f>
        <v>.</v>
      </c>
      <c r="ER124" s="25" t="str">
        <f>IF(ISBLANK(LitRev!ER124),".",LitRev!ER124)</f>
        <v>.</v>
      </c>
      <c r="ES124" s="25" t="str">
        <f>IF(ISBLANK(LitRev!ES124),".",LitRev!ES124)</f>
        <v>.</v>
      </c>
      <c r="ET124" s="25" t="str">
        <f>IF(ISBLANK(LitRev!ET124),".",LitRev!ET124)</f>
        <v>.</v>
      </c>
      <c r="EU124" s="25" t="str">
        <f>IF(ISBLANK(LitRev!EU124),".",LitRev!EU124)</f>
        <v>.</v>
      </c>
      <c r="EV124" s="25" t="str">
        <f>IF(ISBLANK(LitRev!EV124),".",LitRev!EV124)</f>
        <v>.</v>
      </c>
      <c r="EW124" s="25" t="str">
        <f>IF(ISBLANK(LitRev!EW124),".",LitRev!EW124)</f>
        <v>.</v>
      </c>
      <c r="EX124" s="25" t="str">
        <f>IF(ISBLANK(LitRev!EX124),".",LitRev!EX124)</f>
        <v>.</v>
      </c>
      <c r="EY124" s="25" t="str">
        <f>IF(ISBLANK(LitRev!EY124),".",LitRev!EY124)</f>
        <v>.</v>
      </c>
      <c r="EZ124" s="25" t="str">
        <f>IF(ISBLANK(LitRev!EZ124),".",LitRev!EZ124)</f>
        <v>.</v>
      </c>
      <c r="FA124" s="25" t="str">
        <f>IF(ISBLANK(LitRev!FA124),".",LitRev!FA124)</f>
        <v>.</v>
      </c>
      <c r="FB124" s="25" t="str">
        <f>IF(ISBLANK(LitRev!FB124),".",LitRev!FB124)</f>
        <v>.</v>
      </c>
      <c r="FC124" s="25" t="str">
        <f>IF(ISBLANK(LitRev!FC124),".",LitRev!FC124)</f>
        <v>.</v>
      </c>
      <c r="FD124" s="25" t="str">
        <f>IF(ISBLANK(LitRev!FD124),".",LitRev!FD124)</f>
        <v>.</v>
      </c>
      <c r="FE124" s="25" t="str">
        <f>IF(ISBLANK(LitRev!FE124),".",LitRev!FE124)</f>
        <v>.</v>
      </c>
      <c r="FF124" s="25" t="str">
        <f>IF(ISBLANK(LitRev!FF124),".",LitRev!FF124)</f>
        <v>.</v>
      </c>
      <c r="FG124" s="25" t="str">
        <f>IF(ISBLANK(LitRev!FG124),".",LitRev!FG124)</f>
        <v>.</v>
      </c>
      <c r="FH124" s="25" t="str">
        <f>IF(ISBLANK(LitRev!FH124),".",LitRev!FH124)</f>
        <v>.</v>
      </c>
      <c r="FI124" s="25" t="str">
        <f>IF(ISBLANK(LitRev!FI124),".",LitRev!FI124)</f>
        <v>.</v>
      </c>
      <c r="FJ124" s="25" t="str">
        <f>IF(ISBLANK(LitRev!FJ124),".",LitRev!FJ124)</f>
        <v>.</v>
      </c>
      <c r="FK124" s="25" t="str">
        <f>IF(ISBLANK(LitRev!FK124),".",LitRev!FK124)</f>
        <v>.</v>
      </c>
      <c r="FL124" s="25" t="str">
        <f>IF(ISBLANK(LitRev!FL124),".",LitRev!FL124)</f>
        <v>.</v>
      </c>
      <c r="FM124" s="25" t="str">
        <f>IF(ISBLANK(LitRev!FM124),".",LitRev!FM124)</f>
        <v>.</v>
      </c>
      <c r="FN124" s="25" t="str">
        <f>IF(ISBLANK(LitRev!FN124),".",LitRev!FN124)</f>
        <v>.</v>
      </c>
      <c r="FO124" s="25" t="str">
        <f>IF(ISBLANK(LitRev!FO124),".",LitRev!FO124)</f>
        <v>.</v>
      </c>
      <c r="FP124" s="25" t="str">
        <f>IF(ISBLANK(LitRev!FP124),".",LitRev!FP124)</f>
        <v>.</v>
      </c>
      <c r="FQ124" s="25" t="str">
        <f>IF(ISBLANK(LitRev!FQ124),".",LitRev!FQ124)</f>
        <v>.</v>
      </c>
      <c r="FR124" s="25" t="str">
        <f>IF(ISBLANK(LitRev!FR124),".",LitRev!FR124)</f>
        <v>.</v>
      </c>
      <c r="FS124" s="25" t="str">
        <f>IF(ISBLANK(LitRev!FS124),".",LitRev!FS124)</f>
        <v>.</v>
      </c>
      <c r="FT124" s="25" t="str">
        <f>IF(ISBLANK(LitRev!FT124),".",LitRev!FT124)</f>
        <v>.</v>
      </c>
      <c r="FU124" s="25" t="str">
        <f>IF(ISBLANK(LitRev!FU124),".",LitRev!FU124)</f>
        <v>.</v>
      </c>
      <c r="FV124" s="25" t="str">
        <f>IF(ISBLANK(LitRev!FV124),".",LitRev!FV124)</f>
        <v>.</v>
      </c>
      <c r="FW124" s="25" t="str">
        <f>IF(ISBLANK(LitRev!FW124),".",LitRev!FW124)</f>
        <v>.</v>
      </c>
      <c r="FX124" s="25" t="str">
        <f>IF(ISBLANK(LitRev!FX124),".",LitRev!FX124)</f>
        <v>.</v>
      </c>
      <c r="FY124" s="25" t="str">
        <f>IF(ISBLANK(LitRev!FY124),".",LitRev!FY124)</f>
        <v>.</v>
      </c>
      <c r="FZ124" s="25" t="str">
        <f>IF(ISBLANK(LitRev!FZ124),".",LitRev!FZ124)</f>
        <v>.</v>
      </c>
      <c r="GA124" s="25" t="str">
        <f>IF(ISBLANK(LitRev!GA124),".",LitRev!GA124)</f>
        <v>.</v>
      </c>
      <c r="GB124" s="25" t="str">
        <f>IF(ISBLANK(LitRev!GB124),".",LitRev!GB124)</f>
        <v>.</v>
      </c>
      <c r="GC124" s="25" t="str">
        <f>IF(ISBLANK(LitRev!GC124),".",LitRev!GC124)</f>
        <v>.</v>
      </c>
      <c r="GD124" s="25" t="str">
        <f>IF(ISBLANK(LitRev!GD124),".",LitRev!GD124)</f>
        <v>.</v>
      </c>
      <c r="GE124" s="25" t="str">
        <f>IF(ISBLANK(LitRev!GE124),".",LitRev!GE124)</f>
        <v>.</v>
      </c>
      <c r="GF124" s="25" t="str">
        <f>IF(ISBLANK(LitRev!GF124),".",LitRev!GF124)</f>
        <v>.</v>
      </c>
      <c r="GG124" s="25" t="str">
        <f>IF(ISBLANK(LitRev!GG124),".",LitRev!GG124)</f>
        <v>.</v>
      </c>
      <c r="GH124" s="25" t="str">
        <f>IF(ISBLANK(LitRev!GH124),".",LitRev!GH124)</f>
        <v>.</v>
      </c>
      <c r="GI124" s="25" t="str">
        <f>IF(ISBLANK(LitRev!GI124),".",LitRev!GI124)</f>
        <v>.</v>
      </c>
      <c r="GJ124" s="25" t="str">
        <f>IF(ISBLANK(LitRev!GJ124),".",LitRev!GJ124)</f>
        <v>.</v>
      </c>
      <c r="GK124" s="25" t="str">
        <f>IF(ISBLANK(LitRev!GK124),".",LitRev!GK124)</f>
        <v>.</v>
      </c>
      <c r="GL124" s="25" t="str">
        <f>IF(ISBLANK(LitRev!GL124),".",LitRev!GL124)</f>
        <v>.</v>
      </c>
      <c r="GM124" s="25" t="str">
        <f>IF(ISBLANK(LitRev!GM124),".",LitRev!GM124)</f>
        <v>.</v>
      </c>
      <c r="GN124" s="25" t="str">
        <f>IF(ISBLANK(LitRev!GN124),".",LitRev!GN124)</f>
        <v>.</v>
      </c>
      <c r="GO124" s="25" t="str">
        <f>IF(ISBLANK(LitRev!GO124),".",LitRev!GO124)</f>
        <v>.</v>
      </c>
      <c r="GP124" s="25" t="str">
        <f>IF(ISBLANK(LitRev!GP124),".",LitRev!GP124)</f>
        <v>.</v>
      </c>
      <c r="GQ124" s="25" t="str">
        <f>IF(ISBLANK(LitRev!GQ124),".",LitRev!GQ124)</f>
        <v>.</v>
      </c>
      <c r="GR124" s="25" t="str">
        <f>IF(ISBLANK(LitRev!GR124),".",LitRev!GR124)</f>
        <v>.</v>
      </c>
      <c r="GS124" s="25" t="str">
        <f>IF(ISBLANK(LitRev!GS124),".",LitRev!GS124)</f>
        <v>.</v>
      </c>
      <c r="GT124" s="25" t="str">
        <f>IF(ISBLANK(LitRev!GT124),".",LitRev!GT124)</f>
        <v>.</v>
      </c>
      <c r="GU124" s="25" t="str">
        <f>IF(ISBLANK(LitRev!GU124),".",LitRev!GU124)</f>
        <v>.</v>
      </c>
      <c r="GV124" s="25" t="str">
        <f>IF(ISBLANK(LitRev!GV124),".",LitRev!GV124)</f>
        <v>.</v>
      </c>
      <c r="GW124" s="25" t="str">
        <f>IF(ISBLANK(LitRev!GW124),".",LitRev!GW124)</f>
        <v>.</v>
      </c>
      <c r="GX124" s="25" t="str">
        <f>IF(ISBLANK(LitRev!GX124),".",LitRev!GX124)</f>
        <v>.</v>
      </c>
      <c r="GY124" s="25" t="str">
        <f>IF(ISBLANK(LitRev!GY124),".",LitRev!GY124)</f>
        <v>.</v>
      </c>
      <c r="GZ124" s="25" t="str">
        <f>IF(ISBLANK(LitRev!GZ124),".",LitRev!GZ124)</f>
        <v>.</v>
      </c>
      <c r="HA124" s="25" t="str">
        <f>IF(ISBLANK(LitRev!HA124),".",LitRev!HA124)</f>
        <v>.</v>
      </c>
      <c r="HB124" s="25" t="str">
        <f>IF(ISBLANK(LitRev!HB124),".",LitRev!HB124)</f>
        <v>.</v>
      </c>
      <c r="HC124" s="25" t="str">
        <f>IF(ISBLANK(LitRev!HC124),".",LitRev!HC124)</f>
        <v>.</v>
      </c>
      <c r="HD124" s="25" t="str">
        <f>IF(ISBLANK(LitRev!HD124),".",LitRev!HD124)</f>
        <v>.</v>
      </c>
      <c r="HE124" s="25" t="str">
        <f>IF(ISBLANK(LitRev!HE124),".",LitRev!HE124)</f>
        <v>.</v>
      </c>
      <c r="HF124" s="25" t="str">
        <f>IF(ISBLANK(LitRev!HF124),".",LitRev!HF124)</f>
        <v>.</v>
      </c>
      <c r="HG124" s="25" t="str">
        <f>IF(ISBLANK(LitRev!HG124),".",LitRev!HG124)</f>
        <v>.</v>
      </c>
      <c r="HH124" s="25" t="str">
        <f>IF(ISBLANK(LitRev!HH124),".",LitRev!HH124)</f>
        <v>.</v>
      </c>
      <c r="HI124" s="25" t="str">
        <f>IF(ISBLANK(LitRev!HI124),".",LitRev!HI124)</f>
        <v>.</v>
      </c>
      <c r="HJ124" s="25" t="str">
        <f>IF(ISBLANK(LitRev!HJ124),".",LitRev!HJ124)</f>
        <v>.</v>
      </c>
      <c r="HK124" s="25" t="str">
        <f>IF(ISBLANK(LitRev!HK124),".",LitRev!HK124)</f>
        <v>.</v>
      </c>
      <c r="HL124" s="25" t="str">
        <f>IF(ISBLANK(LitRev!HL124),".",LitRev!HL124)</f>
        <v>.</v>
      </c>
      <c r="HM124" s="25" t="str">
        <f>IF(ISBLANK(LitRev!HM124),".",LitRev!HM124)</f>
        <v>.</v>
      </c>
      <c r="HN124" s="25" t="str">
        <f>IF(ISBLANK(LitRev!HN124),".",LitRev!HN124)</f>
        <v>.</v>
      </c>
      <c r="HO124" s="25" t="str">
        <f>IF(ISBLANK(LitRev!HO124),".",LitRev!HO124)</f>
        <v>.</v>
      </c>
      <c r="HP124" s="25" t="str">
        <f>IF(ISBLANK(LitRev!HP124),".",LitRev!HP124)</f>
        <v>.</v>
      </c>
      <c r="HQ124" s="25" t="str">
        <f>IF(ISBLANK(LitRev!HQ124),".",LitRev!HQ124)</f>
        <v>.</v>
      </c>
      <c r="HR124" s="25" t="str">
        <f>IF(ISBLANK(LitRev!HR124),".",LitRev!HR124)</f>
        <v>.</v>
      </c>
      <c r="HS124" s="25" t="str">
        <f>IF(ISBLANK(LitRev!HS124),".",LitRev!HS124)</f>
        <v>.</v>
      </c>
      <c r="HT124" s="25" t="str">
        <f>IF(ISBLANK(LitRev!HT124),".",LitRev!HT124)</f>
        <v>.</v>
      </c>
      <c r="HU124" s="25" t="str">
        <f>IF(ISBLANK(LitRev!HU124),".",LitRev!HU124)</f>
        <v>.</v>
      </c>
      <c r="HV124" s="25" t="str">
        <f>IF(ISBLANK(LitRev!HV124),".",LitRev!HV124)</f>
        <v>.</v>
      </c>
      <c r="HW124" s="25" t="str">
        <f>IF(ISBLANK(LitRev!HW124),".",LitRev!HW124)</f>
        <v>.</v>
      </c>
      <c r="HX124" s="25" t="str">
        <f>IF(ISBLANK(LitRev!HX124),".",LitRev!HX124)</f>
        <v>.</v>
      </c>
      <c r="HY124" s="25" t="str">
        <f>IF(ISBLANK(LitRev!HY124),".",LitRev!HY124)</f>
        <v>.</v>
      </c>
      <c r="HZ124" s="25" t="str">
        <f>IF(ISBLANK(LitRev!HZ124),".",LitRev!HZ124)</f>
        <v>.</v>
      </c>
      <c r="IA124" s="25" t="str">
        <f>IF(ISBLANK(LitRev!IA124),".",LitRev!IA124)</f>
        <v>.</v>
      </c>
      <c r="IB124" s="25" t="str">
        <f>IF(ISBLANK(LitRev!IB124),".",LitRev!IB124)</f>
        <v>.</v>
      </c>
      <c r="IC124" s="25" t="str">
        <f>IF(ISBLANK(LitRev!IC124),".",LitRev!IC124)</f>
        <v>.</v>
      </c>
      <c r="ID124" s="25" t="str">
        <f>IF(ISBLANK(LitRev!ID124),".",LitRev!ID124)</f>
        <v>.</v>
      </c>
      <c r="IE124" s="25" t="str">
        <f>IF(ISBLANK(LitRev!IE124),".",LitRev!IE124)</f>
        <v>.</v>
      </c>
      <c r="IF124" s="25" t="str">
        <f>IF(ISBLANK(LitRev!IF124),".",LitRev!IF124)</f>
        <v>.</v>
      </c>
      <c r="IG124" s="25" t="str">
        <f>IF(ISBLANK(LitRev!IG124),".",LitRev!IG124)</f>
        <v>.</v>
      </c>
      <c r="IH124" s="25" t="str">
        <f>IF(ISBLANK(LitRev!IH124),".",LitRev!IH124)</f>
        <v>.</v>
      </c>
      <c r="II124" s="25" t="str">
        <f>IF(ISBLANK(LitRev!II124),".",LitRev!II124)</f>
        <v>.</v>
      </c>
      <c r="IJ124" s="25" t="str">
        <f>IF(ISBLANK(LitRev!IJ124),".",LitRev!IJ124)</f>
        <v>.</v>
      </c>
      <c r="IK124" s="25" t="str">
        <f>IF(ISBLANK(LitRev!IK124),".",LitRev!IK124)</f>
        <v>.</v>
      </c>
      <c r="IL124" s="25" t="str">
        <f>IF(ISBLANK(LitRev!IL124),".",LitRev!IL124)</f>
        <v>.</v>
      </c>
      <c r="IM124" s="25" t="str">
        <f>IF(ISBLANK(LitRev!IM124),".",LitRev!IM124)</f>
        <v>.</v>
      </c>
      <c r="IN124" s="25" t="str">
        <f>IF(ISBLANK(LitRev!IN124),".",LitRev!IN124)</f>
        <v>.</v>
      </c>
      <c r="IO124" s="25" t="str">
        <f>IF(ISBLANK(LitRev!IO124),".",LitRev!IO124)</f>
        <v>.</v>
      </c>
      <c r="IP124" s="25" t="str">
        <f>IF(ISBLANK(LitRev!IP124),".",LitRev!IP124)</f>
        <v>.</v>
      </c>
      <c r="IQ124" s="25" t="str">
        <f>IF(ISBLANK(LitRev!IQ124),".",LitRev!IQ124)</f>
        <v>.</v>
      </c>
      <c r="IR124" s="25" t="str">
        <f>IF(ISBLANK(LitRev!IR124),".",LitRev!IR124)</f>
        <v>.</v>
      </c>
      <c r="IS124" s="25" t="str">
        <f>IF(ISBLANK(LitRev!IS124),".",LitRev!IS124)</f>
        <v>.</v>
      </c>
      <c r="IT124" s="25" t="str">
        <f>IF(ISBLANK(LitRev!IT124),".",LitRev!IT124)</f>
        <v>.</v>
      </c>
      <c r="IU124" s="25" t="str">
        <f>IF(ISBLANK(LitRev!IU124),".",LitRev!IU124)</f>
        <v>.</v>
      </c>
      <c r="IV124" s="25" t="str">
        <f>IF(ISBLANK(LitRev!IV124),".",LitRev!IV124)</f>
        <v>.</v>
      </c>
      <c r="IW124" s="25" t="str">
        <f>IF(ISBLANK(LitRev!IW124),".",LitRev!IW124)</f>
        <v>.</v>
      </c>
      <c r="IX124" s="25" t="str">
        <f>IF(ISBLANK(LitRev!IX124),".",LitRev!IX124)</f>
        <v>.</v>
      </c>
      <c r="IY124" s="25" t="str">
        <f>IF(ISBLANK(LitRev!IY124),".",LitRev!IY124)</f>
        <v>.</v>
      </c>
      <c r="IZ124" s="25" t="str">
        <f>IF(ISBLANK(LitRev!IZ124),".",LitRev!IZ124)</f>
        <v>.</v>
      </c>
      <c r="JA124" s="25" t="str">
        <f>IF(ISBLANK(LitRev!JA124),".",LitRev!JA124)</f>
        <v>.</v>
      </c>
      <c r="JB124" s="25" t="str">
        <f>IF(ISBLANK(LitRev!JB124),".",LitRev!JB124)</f>
        <v>.</v>
      </c>
      <c r="JC124" s="25" t="str">
        <f>IF(ISBLANK(LitRev!JC124),".",LitRev!JC124)</f>
        <v>.</v>
      </c>
      <c r="JD124" s="25" t="str">
        <f>IF(ISBLANK(LitRev!JD124),".",LitRev!JD124)</f>
        <v>.</v>
      </c>
      <c r="JE124" s="25" t="str">
        <f>IF(ISBLANK(LitRev!JE124),".",LitRev!JE124)</f>
        <v>.</v>
      </c>
      <c r="JF124" s="25" t="str">
        <f>IF(ISBLANK(LitRev!JF124),".",LitRev!JF124)</f>
        <v>.</v>
      </c>
      <c r="JG124" s="25" t="str">
        <f>IF(ISBLANK(LitRev!JG124),".",LitRev!JG124)</f>
        <v>.</v>
      </c>
      <c r="JH124" s="25" t="str">
        <f>IF(ISBLANK(LitRev!JH124),".",LitRev!JH124)</f>
        <v>.</v>
      </c>
      <c r="JI124" s="25" t="str">
        <f>IF(ISBLANK(LitRev!JI124),".",LitRev!JI124)</f>
        <v>.</v>
      </c>
      <c r="JJ124" s="25" t="str">
        <f>IF(ISBLANK(LitRev!JJ124),".",LitRev!JJ124)</f>
        <v>.</v>
      </c>
      <c r="JK124" s="25" t="str">
        <f>IF(ISBLANK(LitRev!JK124),".",LitRev!JK124)</f>
        <v>.</v>
      </c>
      <c r="JL124" s="25" t="str">
        <f>IF(ISBLANK(LitRev!JL124),".",LitRev!JL124)</f>
        <v>.</v>
      </c>
      <c r="JM124" s="25" t="str">
        <f>IF(ISBLANK(LitRev!JM124),".",LitRev!JM124)</f>
        <v>.</v>
      </c>
      <c r="JN124" s="25" t="str">
        <f>IF(ISBLANK(LitRev!JN124),".",LitRev!JN124)</f>
        <v>.</v>
      </c>
      <c r="JO124" s="25" t="str">
        <f>IF(ISBLANK(LitRev!JO124),".",LitRev!JO124)</f>
        <v>.</v>
      </c>
      <c r="JP124" s="25" t="str">
        <f>IF(ISBLANK(LitRev!JP124),".",LitRev!JP124)</f>
        <v>.</v>
      </c>
      <c r="JQ124" s="25" t="str">
        <f>IF(ISBLANK(LitRev!JQ124),".",LitRev!JQ124)</f>
        <v>.</v>
      </c>
      <c r="JR124" s="25" t="str">
        <f>IF(ISBLANK(LitRev!JR124),".",LitRev!JR124)</f>
        <v>.</v>
      </c>
      <c r="JS124" s="25" t="str">
        <f>IF(ISBLANK(LitRev!JS124),".",LitRev!JS124)</f>
        <v>.</v>
      </c>
      <c r="JT124" s="25" t="str">
        <f>IF(ISBLANK(LitRev!JT124),".",LitRev!JT124)</f>
        <v>.</v>
      </c>
      <c r="JU124" s="25" t="str">
        <f>IF(ISBLANK(LitRev!JU124),".",LitRev!JU124)</f>
        <v>.</v>
      </c>
      <c r="JV124" s="25" t="str">
        <f>IF(ISBLANK(LitRev!JV124),".",LitRev!JV124)</f>
        <v>.</v>
      </c>
      <c r="JW124" s="25" t="str">
        <f>IF(ISBLANK(LitRev!JW124),".",LitRev!JW124)</f>
        <v>.</v>
      </c>
      <c r="JX124" s="25" t="str">
        <f>IF(ISBLANK(LitRev!JX124),".",LitRev!JX124)</f>
        <v>.</v>
      </c>
      <c r="JY124" s="25" t="str">
        <f>IF(ISBLANK(LitRev!JY124),".",LitRev!JY124)</f>
        <v>.</v>
      </c>
      <c r="JZ124" s="25" t="str">
        <f>IF(ISBLANK(LitRev!JZ124),".",LitRev!JZ124)</f>
        <v>.</v>
      </c>
      <c r="KA124" s="25" t="str">
        <f>IF(ISBLANK(LitRev!KA124),".",LitRev!KA124)</f>
        <v>.</v>
      </c>
      <c r="KB124" s="25" t="str">
        <f>IF(ISBLANK(LitRev!KB124),".",LitRev!KB124)</f>
        <v>.</v>
      </c>
      <c r="KC124" s="25" t="str">
        <f>IF(ISBLANK(LitRev!KC124),".",LitRev!KC124)</f>
        <v>.</v>
      </c>
      <c r="KD124" s="25" t="str">
        <f>IF(ISBLANK(LitRev!KD124),".",LitRev!KD124)</f>
        <v>.</v>
      </c>
      <c r="KE124" s="25" t="str">
        <f>IF(ISBLANK(LitRev!KE124),".",LitRev!KE124)</f>
        <v>.</v>
      </c>
      <c r="KF124" s="25" t="str">
        <f>IF(ISBLANK(LitRev!KF124),".",LitRev!KF124)</f>
        <v>.</v>
      </c>
      <c r="KG124" s="25" t="str">
        <f>IF(ISBLANK(LitRev!KG124),".",LitRev!KG124)</f>
        <v>.</v>
      </c>
      <c r="KH124" s="25" t="str">
        <f>IF(ISBLANK(LitRev!KH124),".",LitRev!KH124)</f>
        <v>.</v>
      </c>
      <c r="KI124" s="25" t="str">
        <f>IF(ISBLANK(LitRev!KI124),".",LitRev!KI124)</f>
        <v>.</v>
      </c>
      <c r="KJ124" s="25" t="str">
        <f>IF(ISBLANK(LitRev!KJ124),".",LitRev!KJ124)</f>
        <v>.</v>
      </c>
      <c r="KK124" s="25" t="str">
        <f>IF(ISBLANK(LitRev!KK124),".",LitRev!KK124)</f>
        <v>.</v>
      </c>
      <c r="KL124" s="25" t="str">
        <f>IF(ISBLANK(LitRev!KL124),".",LitRev!KL124)</f>
        <v>.</v>
      </c>
      <c r="KM124" s="25" t="str">
        <f>IF(ISBLANK(LitRev!KM124),".",LitRev!KM124)</f>
        <v>.</v>
      </c>
      <c r="KN124" s="25" t="str">
        <f>IF(ISBLANK(LitRev!KN124),".",LitRev!KN124)</f>
        <v>.</v>
      </c>
      <c r="KO124" s="25" t="str">
        <f>IF(ISBLANK(LitRev!KO124),".",LitRev!KO124)</f>
        <v>.</v>
      </c>
      <c r="KP124" s="25" t="str">
        <f>IF(ISBLANK(LitRev!KP124),".",LitRev!KP124)</f>
        <v>.</v>
      </c>
      <c r="KQ124" s="25" t="str">
        <f>IF(ISBLANK(LitRev!KQ124),".",LitRev!KQ124)</f>
        <v>.</v>
      </c>
      <c r="KR124" s="25" t="str">
        <f>IF(ISBLANK(LitRev!KR124),".",LitRev!KR124)</f>
        <v>.</v>
      </c>
      <c r="KS124" s="25" t="str">
        <f>IF(ISBLANK(LitRev!KS124),".",LitRev!KS124)</f>
        <v>.</v>
      </c>
      <c r="KT124" s="25" t="str">
        <f>IF(ISBLANK(LitRev!KT124),".",LitRev!KT124)</f>
        <v>.</v>
      </c>
      <c r="KU124" s="25" t="str">
        <f>IF(ISBLANK(LitRev!KU124),".",LitRev!KU124)</f>
        <v>.</v>
      </c>
      <c r="KV124" s="25" t="str">
        <f>IF(ISBLANK(LitRev!KV124),".",LitRev!KV124)</f>
        <v>.</v>
      </c>
      <c r="KW124" s="25" t="str">
        <f>IF(ISBLANK(LitRev!KW124),".",LitRev!KW124)</f>
        <v>.</v>
      </c>
      <c r="KX124" s="25" t="str">
        <f>IF(ISBLANK(LitRev!KX124),".",LitRev!KX124)</f>
        <v>.</v>
      </c>
      <c r="KY124" s="25" t="str">
        <f>IF(ISBLANK(LitRev!KY124),".",LitRev!KY124)</f>
        <v>.</v>
      </c>
      <c r="KZ124" s="25" t="str">
        <f>IF(ISBLANK(LitRev!KZ124),".",LitRev!KZ124)</f>
        <v>.</v>
      </c>
      <c r="LA124" s="25" t="str">
        <f>IF(ISBLANK(LitRev!LA124),".",LitRev!LA124)</f>
        <v>.</v>
      </c>
      <c r="LB124" s="25" t="str">
        <f>IF(ISBLANK(LitRev!LB124),".",LitRev!LB124)</f>
        <v>.</v>
      </c>
      <c r="LC124" s="25" t="str">
        <f>IF(ISBLANK(LitRev!LC124),".",LitRev!LC124)</f>
        <v>.</v>
      </c>
      <c r="LD124" s="25" t="str">
        <f>IF(ISBLANK(LitRev!LD124),".",LitRev!LD124)</f>
        <v>.</v>
      </c>
      <c r="LE124" s="25" t="str">
        <f>IF(ISBLANK(LitRev!LE124),".",LitRev!LE124)</f>
        <v>.</v>
      </c>
      <c r="LF124" s="25" t="str">
        <f>IF(ISBLANK(LitRev!LF124),".",LitRev!LF124)</f>
        <v>.</v>
      </c>
      <c r="LG124" s="25" t="str">
        <f>IF(ISBLANK(LitRev!LG124),".",LitRev!LG124)</f>
        <v>.</v>
      </c>
      <c r="LH124" s="25" t="str">
        <f>IF(ISBLANK(LitRev!LH124),".",LitRev!LH124)</f>
        <v>.</v>
      </c>
      <c r="LI124" s="25" t="str">
        <f>IF(ISBLANK(LitRev!LI124),".",LitRev!LI124)</f>
        <v>.</v>
      </c>
      <c r="LJ124" s="25" t="str">
        <f>IF(ISBLANK(LitRev!LJ124),".",LitRev!LJ124)</f>
        <v>.</v>
      </c>
      <c r="LK124" s="25" t="str">
        <f>IF(ISBLANK(LitRev!LK124),".",LitRev!LK124)</f>
        <v>.</v>
      </c>
      <c r="LL124" s="25" t="str">
        <f>IF(ISBLANK(LitRev!LL124),".",LitRev!LL124)</f>
        <v>.</v>
      </c>
      <c r="LM124" s="25" t="str">
        <f>IF(ISBLANK(LitRev!LM124),".",LitRev!LM124)</f>
        <v>.</v>
      </c>
      <c r="LN124" s="25" t="str">
        <f>IF(ISBLANK(LitRev!LN124),".",LitRev!LN124)</f>
        <v>.</v>
      </c>
      <c r="LO124" s="25" t="str">
        <f>IF(ISBLANK(LitRev!LO124),".",LitRev!LO124)</f>
        <v>.</v>
      </c>
      <c r="LP124" s="25" t="str">
        <f>IF(ISBLANK(LitRev!LP124),".",LitRev!LP124)</f>
        <v>.</v>
      </c>
      <c r="LQ124" s="25" t="str">
        <f>IF(ISBLANK(LitRev!LQ124),".",LitRev!LQ124)</f>
        <v>.</v>
      </c>
      <c r="LR124" s="25" t="str">
        <f>IF(ISBLANK(LitRev!LR124),".",LitRev!LR124)</f>
        <v>.</v>
      </c>
      <c r="LS124" s="25" t="str">
        <f>IF(ISBLANK(LitRev!LS124),".",LitRev!LS124)</f>
        <v>.</v>
      </c>
      <c r="LT124" s="25" t="str">
        <f>IF(ISBLANK(LitRev!LT124),".",LitRev!LT124)</f>
        <v>.</v>
      </c>
      <c r="LU124" s="25" t="str">
        <f>IF(ISBLANK(LitRev!LU124),".",LitRev!LU124)</f>
        <v>.</v>
      </c>
      <c r="LV124" s="25" t="str">
        <f>IF(ISBLANK(LitRev!LV124),".",LitRev!LV124)</f>
        <v>.</v>
      </c>
      <c r="LW124" s="25" t="str">
        <f>IF(ISBLANK(LitRev!LW124),".",LitRev!LW124)</f>
        <v>.</v>
      </c>
      <c r="LX124" s="25" t="str">
        <f>IF(ISBLANK(LitRev!LX124),".",LitRev!LX124)</f>
        <v>.</v>
      </c>
      <c r="LY124" s="25" t="str">
        <f>IF(ISBLANK(LitRev!LY124),".",LitRev!LY124)</f>
        <v>.</v>
      </c>
      <c r="LZ124" s="25" t="str">
        <f>IF(ISBLANK(LitRev!LZ124),".",LitRev!LZ124)</f>
        <v>.</v>
      </c>
      <c r="MA124" s="25" t="str">
        <f>IF(ISBLANK(LitRev!MA124),".",LitRev!MA124)</f>
        <v>.</v>
      </c>
      <c r="MB124" s="25" t="str">
        <f>IF(ISBLANK(LitRev!MB124),".",LitRev!MB124)</f>
        <v>.</v>
      </c>
      <c r="MC124" s="25" t="str">
        <f>IF(ISBLANK(LitRev!MC124),".",LitRev!MC124)</f>
        <v>.</v>
      </c>
      <c r="MD124" s="25" t="str">
        <f>IF(ISBLANK(LitRev!MD124),".",LitRev!MD124)</f>
        <v>.</v>
      </c>
      <c r="ME124" s="25" t="str">
        <f>IF(ISBLANK(LitRev!ME124),".",LitRev!ME124)</f>
        <v>.</v>
      </c>
      <c r="MF124" s="25" t="str">
        <f>IF(ISBLANK(LitRev!MF124),".",LitRev!MF124)</f>
        <v>.</v>
      </c>
      <c r="MG124" s="25" t="str">
        <f>IF(ISBLANK(LitRev!MG124),".",LitRev!MG124)</f>
        <v>.</v>
      </c>
      <c r="MH124" s="25" t="str">
        <f>IF(ISBLANK(LitRev!MH124),".",LitRev!MH124)</f>
        <v>.</v>
      </c>
      <c r="MI124" s="25" t="str">
        <f>IF(ISBLANK(LitRev!MI124),".",LitRev!MI124)</f>
        <v>.</v>
      </c>
      <c r="MJ124" s="25" t="str">
        <f>IF(ISBLANK(LitRev!MJ124),".",LitRev!MJ124)</f>
        <v>.</v>
      </c>
      <c r="MK124" s="25" t="str">
        <f>IF(ISBLANK(LitRev!MK124),".",LitRev!MK124)</f>
        <v>.</v>
      </c>
      <c r="ML124" s="25" t="str">
        <f>IF(ISBLANK(LitRev!ML124),".",LitRev!ML124)</f>
        <v>.</v>
      </c>
      <c r="MM124" s="25" t="str">
        <f>IF(ISBLANK(LitRev!MM124),".",LitRev!MM124)</f>
        <v>.</v>
      </c>
      <c r="MN124" s="25" t="str">
        <f>IF(ISBLANK(LitRev!MN124),".",LitRev!MN124)</f>
        <v>.</v>
      </c>
      <c r="MO124" s="25" t="str">
        <f>IF(ISBLANK(LitRev!MO124),".",LitRev!MO124)</f>
        <v>.</v>
      </c>
      <c r="MP124" s="25" t="str">
        <f>IF(ISBLANK(LitRev!MP124),".",LitRev!MP124)</f>
        <v>.</v>
      </c>
      <c r="MQ124" s="25" t="str">
        <f>IF(ISBLANK(LitRev!MQ124),".",LitRev!MQ124)</f>
        <v>.</v>
      </c>
      <c r="MR124" s="25" t="str">
        <f>IF(ISBLANK(LitRev!MR124),".",LitRev!MR124)</f>
        <v>.</v>
      </c>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5"/>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5"/>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5"/>
      <c r="RK124" s="25"/>
      <c r="RL124" s="25"/>
      <c r="RM124" s="25"/>
      <c r="RN124" s="25"/>
      <c r="RO124" s="25"/>
    </row>
    <row r="125" spans="1:483" x14ac:dyDescent="0.25">
      <c r="A125" s="47" t="s">
        <v>1262</v>
      </c>
      <c r="C125" s="25" t="str">
        <f>IF(ISBLANK(LitRev!C125),".",LitRev!C125)</f>
        <v>.</v>
      </c>
      <c r="D125" s="25" t="str">
        <f>IF(ISBLANK(LitRev!D125),".",LitRev!D125)</f>
        <v>.</v>
      </c>
      <c r="E125" s="25" t="str">
        <f>IF(ISBLANK(LitRev!E125),".",LitRev!E125)</f>
        <v>.</v>
      </c>
      <c r="F125" s="25" t="str">
        <f>IF(ISBLANK(LitRev!F125),".",LitRev!F125)</f>
        <v>.</v>
      </c>
      <c r="G125" s="25" t="str">
        <f>IF(ISBLANK(LitRev!G125),".",LitRev!G125)</f>
        <v>.</v>
      </c>
      <c r="H125" s="25" t="str">
        <f>IF(ISBLANK(LitRev!H125),".",LitRev!H125)</f>
        <v>.</v>
      </c>
      <c r="I125" s="25" t="str">
        <f>IF(ISBLANK(LitRev!I125),".",LitRev!I125)</f>
        <v>.</v>
      </c>
      <c r="J125" s="25" t="str">
        <f>IF(ISBLANK(LitRev!J125),".",LitRev!J125)</f>
        <v>.</v>
      </c>
      <c r="K125" s="25" t="str">
        <f>IF(ISBLANK(LitRev!K125),".",LitRev!K125)</f>
        <v>.</v>
      </c>
      <c r="L125" s="25" t="str">
        <f>IF(ISBLANK(LitRev!L125),".",LitRev!L125)</f>
        <v>.</v>
      </c>
      <c r="M125" s="25" t="str">
        <f>IF(ISBLANK(LitRev!M125),".",LitRev!M125)</f>
        <v>.</v>
      </c>
      <c r="N125" s="25" t="str">
        <f>IF(ISBLANK(LitRev!N125),".",LitRev!N125)</f>
        <v>.</v>
      </c>
      <c r="O125" s="25" t="str">
        <f>IF(ISBLANK(LitRev!O125),".",LitRev!O125)</f>
        <v>.</v>
      </c>
      <c r="P125" s="25" t="str">
        <f>IF(ISBLANK(LitRev!P125),".",LitRev!P125)</f>
        <v>.</v>
      </c>
      <c r="Q125" s="25" t="str">
        <f>IF(ISBLANK(LitRev!Q125),".",LitRev!Q125)</f>
        <v>.</v>
      </c>
      <c r="R125" s="25" t="str">
        <f>IF(ISBLANK(LitRev!R125),".",LitRev!R125)</f>
        <v>.</v>
      </c>
      <c r="S125" s="25" t="str">
        <f>IF(ISBLANK(LitRev!S125),".",LitRev!S125)</f>
        <v>.</v>
      </c>
      <c r="T125" s="25" t="str">
        <f>IF(ISBLANK(LitRev!T125),".",LitRev!T125)</f>
        <v>.</v>
      </c>
      <c r="U125" s="25">
        <f>IF(ISBLANK(LitRev!U125),".",LitRev!U125)</f>
        <v>0</v>
      </c>
      <c r="V125" s="25">
        <f>IF(ISBLANK(LitRev!V125),".",LitRev!V125)</f>
        <v>0</v>
      </c>
      <c r="W125" s="25">
        <f>IF(ISBLANK(LitRev!W125),".",LitRev!W125)</f>
        <v>0</v>
      </c>
      <c r="X125" s="25" t="str">
        <f>IF(ISBLANK(LitRev!X125),".",LitRev!X125)</f>
        <v>.</v>
      </c>
      <c r="Y125" s="25" t="str">
        <f>IF(ISBLANK(LitRev!Y125),".",LitRev!Y125)</f>
        <v>.</v>
      </c>
      <c r="Z125" s="25" t="str">
        <f>IF(ISBLANK(LitRev!Z125),".",LitRev!Z125)</f>
        <v>.</v>
      </c>
      <c r="AA125" s="25" t="str">
        <f>IF(ISBLANK(LitRev!AA125),".",LitRev!AA125)</f>
        <v>.</v>
      </c>
      <c r="AB125" s="25" t="str">
        <f>IF(ISBLANK(LitRev!AB125),".",LitRev!AB125)</f>
        <v>.</v>
      </c>
      <c r="AC125" s="25">
        <f>IF(ISBLANK(LitRev!AC125),".",LitRev!AC125)</f>
        <v>0</v>
      </c>
      <c r="AD125" s="25">
        <f>IF(ISBLANK(LitRev!AD125),".",LitRev!AD125)</f>
        <v>-0.99</v>
      </c>
      <c r="AE125" s="25" t="str">
        <f>IF(ISBLANK(LitRev!AE125),".",LitRev!AE125)</f>
        <v>.</v>
      </c>
      <c r="AF125" s="25" t="str">
        <f>IF(ISBLANK(LitRev!AF125),".",LitRev!AF125)</f>
        <v>.</v>
      </c>
      <c r="AG125" s="25" t="str">
        <f>IF(ISBLANK(LitRev!AG125),".",LitRev!AG125)</f>
        <v>.</v>
      </c>
      <c r="AH125" s="25">
        <f>IF(ISBLANK(LitRev!AH125),".",LitRev!AH125)</f>
        <v>0</v>
      </c>
      <c r="AI125" s="25">
        <f>IF(ISBLANK(LitRev!AI125),".",LitRev!AI125)</f>
        <v>-0.99</v>
      </c>
      <c r="AJ125" s="25">
        <f>IF(ISBLANK(LitRev!AJ125),".",LitRev!AJ125)</f>
        <v>14.415169584627206</v>
      </c>
      <c r="AK125" s="25" t="str">
        <f>IF(ISBLANK(LitRev!AK125),".",LitRev!AK125)</f>
        <v>.</v>
      </c>
      <c r="AL125" s="25" t="str">
        <f>IF(ISBLANK(LitRev!AL125),".",LitRev!AL125)</f>
        <v>.</v>
      </c>
      <c r="AM125" s="25" t="str">
        <f>IF(ISBLANK(LitRev!AM125),".",LitRev!AM125)</f>
        <v>.</v>
      </c>
      <c r="AN125" s="25" t="str">
        <f>IF(ISBLANK(LitRev!AN125),".",LitRev!AN125)</f>
        <v>.</v>
      </c>
      <c r="AO125" s="25" t="str">
        <f>IF(ISBLANK(LitRev!AO125),".",LitRev!AO125)</f>
        <v>.</v>
      </c>
      <c r="AP125" s="25" t="str">
        <f>IF(ISBLANK(LitRev!AP125),".",LitRev!AP125)</f>
        <v>.</v>
      </c>
      <c r="AQ125" s="25" t="str">
        <f>IF(ISBLANK(LitRev!AQ125),".",LitRev!AQ125)</f>
        <v>.</v>
      </c>
      <c r="AR125" s="25" t="str">
        <f>IF(ISBLANK(LitRev!AR125),".",LitRev!AR125)</f>
        <v>.</v>
      </c>
      <c r="AS125" s="25" t="str">
        <f>IF(ISBLANK(LitRev!AS125),".",LitRev!AS125)</f>
        <v>.</v>
      </c>
      <c r="AT125" s="25" t="str">
        <f>IF(ISBLANK(LitRev!AT125),".",LitRev!AT125)</f>
        <v>.</v>
      </c>
      <c r="AU125" s="25" t="str">
        <f>IF(ISBLANK(LitRev!AU125),".",LitRev!AU125)</f>
        <v>.</v>
      </c>
      <c r="AV125" s="25" t="str">
        <f>IF(ISBLANK(LitRev!AV125),".",LitRev!AV125)</f>
        <v>.</v>
      </c>
      <c r="AW125" s="25" t="str">
        <f>IF(ISBLANK(LitRev!AW125),".",LitRev!AW125)</f>
        <v>.</v>
      </c>
      <c r="AX125" s="25" t="str">
        <f>IF(ISBLANK(LitRev!AX125),".",LitRev!AX125)</f>
        <v>.</v>
      </c>
      <c r="AY125" s="25" t="str">
        <f>IF(ISBLANK(LitRev!AY125),".",LitRev!AY125)</f>
        <v>.</v>
      </c>
      <c r="AZ125" s="25" t="str">
        <f>IF(ISBLANK(LitRev!AZ125),".",LitRev!AZ125)</f>
        <v>.</v>
      </c>
      <c r="BA125" s="25" t="str">
        <f>IF(ISBLANK(LitRev!BA125),".",LitRev!BA125)</f>
        <v>.</v>
      </c>
      <c r="BB125" s="25">
        <f>IF(ISBLANK(LitRev!BB125),".",LitRev!BB125)</f>
        <v>1.4859690232611305</v>
      </c>
      <c r="BC125" s="25" t="str">
        <f>IF(ISBLANK(LitRev!BC125),".",LitRev!BC125)</f>
        <v>.</v>
      </c>
      <c r="BD125" s="25" t="str">
        <f>IF(ISBLANK(LitRev!BD125),".",LitRev!BD125)</f>
        <v>.</v>
      </c>
      <c r="BE125" s="25" t="str">
        <f>IF(ISBLANK(LitRev!BE125),".",LitRev!BE125)</f>
        <v>.</v>
      </c>
      <c r="BF125" s="25" t="str">
        <f>IF(ISBLANK(LitRev!BF125),".",LitRev!BF125)</f>
        <v>.</v>
      </c>
      <c r="BG125" s="25" t="str">
        <f>IF(ISBLANK(LitRev!BG125),".",LitRev!BG125)</f>
        <v>.</v>
      </c>
      <c r="BH125" s="25" t="str">
        <f>IF(ISBLANK(LitRev!BH125),".",LitRev!BH125)</f>
        <v>.</v>
      </c>
      <c r="BI125" s="25" t="str">
        <f>IF(ISBLANK(LitRev!BI125),".",LitRev!BI125)</f>
        <v>.</v>
      </c>
      <c r="BJ125" s="25" t="str">
        <f>IF(ISBLANK(LitRev!BJ125),".",LitRev!BJ125)</f>
        <v>.</v>
      </c>
      <c r="BK125" s="25" t="str">
        <f>IF(ISBLANK(LitRev!BK125),".",LitRev!BK125)</f>
        <v>.</v>
      </c>
      <c r="BL125" s="25" t="str">
        <f>IF(ISBLANK(LitRev!BL125),".",LitRev!BL125)</f>
        <v>.</v>
      </c>
      <c r="BM125" s="25" t="str">
        <f>IF(ISBLANK(LitRev!BM125),".",LitRev!BM125)</f>
        <v>.</v>
      </c>
      <c r="BN125" s="25">
        <f>IF(ISBLANK(LitRev!BN125),".",LitRev!BN125)</f>
        <v>2.2300000000000004</v>
      </c>
      <c r="BO125" s="25" t="str">
        <f>IF(ISBLANK(LitRev!BO125),".",LitRev!BO125)</f>
        <v>.</v>
      </c>
      <c r="BP125" s="25" t="str">
        <f>IF(ISBLANK(LitRev!BP125),".",LitRev!BP125)</f>
        <v>.</v>
      </c>
      <c r="BQ125" s="25" t="str">
        <f>IF(ISBLANK(LitRev!BQ125),".",LitRev!BQ125)</f>
        <v>.</v>
      </c>
      <c r="BR125" s="25" t="str">
        <f>IF(ISBLANK(LitRev!BR125),".",LitRev!BR125)</f>
        <v>.</v>
      </c>
      <c r="BS125" s="25" t="str">
        <f>IF(ISBLANK(LitRev!BS125),".",LitRev!BS125)</f>
        <v>.</v>
      </c>
      <c r="BT125" s="25" t="str">
        <f>IF(ISBLANK(LitRev!BT125),".",LitRev!BT125)</f>
        <v>.</v>
      </c>
      <c r="BU125" s="25">
        <f>IF(ISBLANK(LitRev!BU125),".",LitRev!BU125)</f>
        <v>-3.8246879999999988</v>
      </c>
      <c r="BV125" s="25" t="str">
        <f>IF(ISBLANK(LitRev!BV125),".",LitRev!BV125)</f>
        <v>.</v>
      </c>
      <c r="BW125" s="25" t="str">
        <f>IF(ISBLANK(LitRev!BW125),".",LitRev!BW125)</f>
        <v>.</v>
      </c>
      <c r="BX125" s="25" t="str">
        <f>IF(ISBLANK(LitRev!BX125),".",LitRev!BX125)</f>
        <v>.</v>
      </c>
      <c r="BY125" s="25">
        <f>IF(ISBLANK(LitRev!BY125),".",LitRev!BY125)</f>
        <v>2.2300000000000004</v>
      </c>
      <c r="BZ125" s="25">
        <f>IF(ISBLANK(LitRev!BZ125),".",LitRev!BZ125)</f>
        <v>35.334212985398317</v>
      </c>
      <c r="CA125" s="25" t="str">
        <f>IF(ISBLANK(LitRev!CA125),".",LitRev!CA125)</f>
        <v>.</v>
      </c>
      <c r="CB125" s="25" t="str">
        <f>IF(ISBLANK(LitRev!CB125),".",LitRev!CB125)</f>
        <v>.</v>
      </c>
      <c r="CC125" s="25" t="str">
        <f>IF(ISBLANK(LitRev!CC125),".",LitRev!CC125)</f>
        <v>.</v>
      </c>
      <c r="CD125" s="25" t="str">
        <f>IF(ISBLANK(LitRev!CD125),".",LitRev!CD125)</f>
        <v>.</v>
      </c>
      <c r="CE125" s="25" t="str">
        <f>IF(ISBLANK(LitRev!CE125),".",LitRev!CE125)</f>
        <v>.</v>
      </c>
      <c r="CF125" s="25" t="str">
        <f>IF(ISBLANK(LitRev!CF125),".",LitRev!CF125)</f>
        <v>.</v>
      </c>
      <c r="CG125" s="25">
        <f>IF(ISBLANK(LitRev!CG125),".",LitRev!CG125)</f>
        <v>38.352531599999985</v>
      </c>
      <c r="CH125" s="25">
        <f>IF(ISBLANK(LitRev!CH125),".",LitRev!CH125)</f>
        <v>42.561955799999986</v>
      </c>
      <c r="CI125" s="25">
        <f>IF(ISBLANK(LitRev!CI125),".",LitRev!CI125)</f>
        <v>57.944542999999975</v>
      </c>
      <c r="CJ125" s="25" t="str">
        <f>IF(ISBLANK(LitRev!CJ125),".",LitRev!CJ125)</f>
        <v>.</v>
      </c>
      <c r="CK125" s="25" t="str">
        <f>IF(ISBLANK(LitRev!CK125),".",LitRev!CK125)</f>
        <v>.</v>
      </c>
      <c r="CL125" s="25" t="str">
        <f>IF(ISBLANK(LitRev!CL125),".",LitRev!CL125)</f>
        <v>.</v>
      </c>
      <c r="CM125" s="25" t="str">
        <f>IF(ISBLANK(LitRev!CM125),".",LitRev!CM125)</f>
        <v>.</v>
      </c>
      <c r="CN125" s="25" t="str">
        <f>IF(ISBLANK(LitRev!CN125),".",LitRev!CN125)</f>
        <v>.</v>
      </c>
      <c r="CO125" s="25" t="str">
        <f>IF(ISBLANK(LitRev!CO125),".",LitRev!CO125)</f>
        <v>.</v>
      </c>
      <c r="CP125" s="25" t="str">
        <f>IF(ISBLANK(LitRev!CP125),".",LitRev!CP125)</f>
        <v>.</v>
      </c>
      <c r="CQ125" s="25" t="str">
        <f>IF(ISBLANK(LitRev!CQ125),".",LitRev!CQ125)</f>
        <v>.</v>
      </c>
      <c r="CR125" s="25" t="str">
        <f>IF(ISBLANK(LitRev!CR125),".",LitRev!CR125)</f>
        <v>.</v>
      </c>
      <c r="CS125" s="25">
        <f>IF(ISBLANK(LitRev!CS125),".",LitRev!CS125)</f>
        <v>62.864678079999997</v>
      </c>
      <c r="CT125" s="25">
        <f>IF(ISBLANK(LitRev!CT125),".",LitRev!CT125)</f>
        <v>189.70341091199998</v>
      </c>
      <c r="CU125" s="25">
        <f>IF(ISBLANK(LitRev!CU125),".",LitRev!CU125)</f>
        <v>62.864678079999997</v>
      </c>
      <c r="CV125" s="25">
        <f>IF(ISBLANK(LitRev!CV125),".",LitRev!CV125)</f>
        <v>68.781353663999994</v>
      </c>
      <c r="CW125" s="25" t="str">
        <f>IF(ISBLANK(LitRev!CW125),".",LitRev!CW125)</f>
        <v>.</v>
      </c>
      <c r="CX125" s="25" t="str">
        <f>IF(ISBLANK(LitRev!CX125),".",LitRev!CX125)</f>
        <v>.</v>
      </c>
      <c r="CY125" s="25" t="str">
        <f>IF(ISBLANK(LitRev!CY125),".",LitRev!CY125)</f>
        <v>.</v>
      </c>
      <c r="CZ125" s="25" t="str">
        <f>IF(ISBLANK(LitRev!CZ125),".",LitRev!CZ125)</f>
        <v>.</v>
      </c>
      <c r="DA125" s="25" t="str">
        <f>IF(ISBLANK(LitRev!DA125),".",LitRev!DA125)</f>
        <v>.</v>
      </c>
      <c r="DB125" s="25" t="str">
        <f>IF(ISBLANK(LitRev!DB125),".",LitRev!DB125)</f>
        <v>.</v>
      </c>
      <c r="DC125" s="25" t="str">
        <f>IF(ISBLANK(LitRev!DC125),".",LitRev!DC125)</f>
        <v>.</v>
      </c>
      <c r="DD125" s="25" t="str">
        <f>IF(ISBLANK(LitRev!DD125),".",LitRev!DD125)</f>
        <v>.</v>
      </c>
      <c r="DE125" s="25" t="str">
        <f>IF(ISBLANK(LitRev!DE125),".",LitRev!DE125)</f>
        <v>.</v>
      </c>
      <c r="DF125" s="25" t="str">
        <f>IF(ISBLANK(LitRev!DF125),".",LitRev!DF125)</f>
        <v>.</v>
      </c>
      <c r="DG125" s="25" t="str">
        <f>IF(ISBLANK(LitRev!DG125),".",LitRev!DG125)</f>
        <v>.</v>
      </c>
      <c r="DH125" s="25" t="str">
        <f>IF(ISBLANK(LitRev!DH125),".",LitRev!DH125)</f>
        <v>.</v>
      </c>
      <c r="DI125" s="25" t="str">
        <f>IF(ISBLANK(LitRev!DI125),".",LitRev!DI125)</f>
        <v>.</v>
      </c>
      <c r="DJ125" s="25" t="str">
        <f>IF(ISBLANK(LitRev!DJ125),".",LitRev!DJ125)</f>
        <v>.</v>
      </c>
      <c r="DK125" s="25" t="str">
        <f>IF(ISBLANK(LitRev!DK125),".",LitRev!DK125)</f>
        <v>.</v>
      </c>
      <c r="DL125" s="25" t="str">
        <f>IF(ISBLANK(LitRev!DL125),".",LitRev!DL125)</f>
        <v>.</v>
      </c>
      <c r="DM125" s="25" t="str">
        <f>IF(ISBLANK(LitRev!DM125),".",LitRev!DM125)</f>
        <v>.</v>
      </c>
      <c r="DN125" s="25" t="str">
        <f>IF(ISBLANK(LitRev!DN125),".",LitRev!DN125)</f>
        <v>.</v>
      </c>
      <c r="DO125" s="25" t="str">
        <f>IF(ISBLANK(LitRev!DO125),".",LitRev!DO125)</f>
        <v>.</v>
      </c>
      <c r="DP125" s="25" t="str">
        <f>IF(ISBLANK(LitRev!DP125),".",LitRev!DP125)</f>
        <v>.</v>
      </c>
      <c r="DQ125" s="25" t="str">
        <f>IF(ISBLANK(LitRev!DQ125),".",LitRev!DQ125)</f>
        <v>.</v>
      </c>
      <c r="DR125" s="25" t="str">
        <f>IF(ISBLANK(LitRev!DR125),".",LitRev!DR125)</f>
        <v>.</v>
      </c>
      <c r="DS125" s="25" t="str">
        <f>IF(ISBLANK(LitRev!DS125),".",LitRev!DS125)</f>
        <v>.</v>
      </c>
      <c r="DT125" s="25" t="str">
        <f>IF(ISBLANK(LitRev!DT125),".",LitRev!DT125)</f>
        <v>.</v>
      </c>
      <c r="DU125" s="25" t="str">
        <f>IF(ISBLANK(LitRev!DU125),".",LitRev!DU125)</f>
        <v>.</v>
      </c>
      <c r="DV125" s="25" t="str">
        <f>IF(ISBLANK(LitRev!DV125),".",LitRev!DV125)</f>
        <v>.</v>
      </c>
      <c r="DW125" s="25" t="str">
        <f>IF(ISBLANK(LitRev!DW125),".",LitRev!DW125)</f>
        <v>.</v>
      </c>
      <c r="DX125" s="25" t="str">
        <f>IF(ISBLANK(LitRev!DX125),".",LitRev!DX125)</f>
        <v>.</v>
      </c>
      <c r="DY125" s="25" t="str">
        <f>IF(ISBLANK(LitRev!DY125),".",LitRev!DY125)</f>
        <v>.</v>
      </c>
      <c r="DZ125" s="25" t="str">
        <f>IF(ISBLANK(LitRev!DZ125),".",LitRev!DZ125)</f>
        <v>.</v>
      </c>
      <c r="EA125" s="25" t="str">
        <f>IF(ISBLANK(LitRev!EA125),".",LitRev!EA125)</f>
        <v>.</v>
      </c>
      <c r="EB125" s="25" t="str">
        <f>IF(ISBLANK(LitRev!EB125),".",LitRev!EB125)</f>
        <v>.</v>
      </c>
      <c r="EC125" s="25" t="str">
        <f>IF(ISBLANK(LitRev!EC125),".",LitRev!EC125)</f>
        <v>.</v>
      </c>
      <c r="ED125" s="25" t="str">
        <f>IF(ISBLANK(LitRev!ED125),".",LitRev!ED125)</f>
        <v>.</v>
      </c>
      <c r="EE125" s="25" t="str">
        <f>IF(ISBLANK(LitRev!EE125),".",LitRev!EE125)</f>
        <v>.</v>
      </c>
      <c r="EF125" s="25" t="str">
        <f>IF(ISBLANK(LitRev!EF125),".",LitRev!EF125)</f>
        <v>.</v>
      </c>
      <c r="EG125" s="25" t="str">
        <f>IF(ISBLANK(LitRev!EG125),".",LitRev!EG125)</f>
        <v>.</v>
      </c>
      <c r="EH125" s="25" t="str">
        <f>IF(ISBLANK(LitRev!EH125),".",LitRev!EH125)</f>
        <v>.</v>
      </c>
      <c r="EI125" s="25" t="str">
        <f>IF(ISBLANK(LitRev!EI125),".",LitRev!EI125)</f>
        <v>.</v>
      </c>
      <c r="EJ125" s="25">
        <f>IF(ISBLANK(LitRev!EJ125),".",LitRev!EJ125)</f>
        <v>31.187295999999996</v>
      </c>
      <c r="EK125" s="25" t="str">
        <f>IF(ISBLANK(LitRev!EK125),".",LitRev!EK125)</f>
        <v>.</v>
      </c>
      <c r="EL125" s="25" t="str">
        <f>IF(ISBLANK(LitRev!EL125),".",LitRev!EL125)</f>
        <v>.</v>
      </c>
      <c r="EM125" s="25" t="str">
        <f>IF(ISBLANK(LitRev!EM125),".",LitRev!EM125)</f>
        <v>.</v>
      </c>
      <c r="EN125" s="25" t="str">
        <f>IF(ISBLANK(LitRev!EN125),".",LitRev!EN125)</f>
        <v>.</v>
      </c>
      <c r="EO125" s="25" t="str">
        <f>IF(ISBLANK(LitRev!EO125),".",LitRev!EO125)</f>
        <v>.</v>
      </c>
      <c r="EP125" s="25" t="str">
        <f>IF(ISBLANK(LitRev!EP125),".",LitRev!EP125)</f>
        <v>.</v>
      </c>
      <c r="EQ125" s="25" t="str">
        <f>IF(ISBLANK(LitRev!EQ125),".",LitRev!EQ125)</f>
        <v>.</v>
      </c>
      <c r="ER125" s="25" t="str">
        <f>IF(ISBLANK(LitRev!ER125),".",LitRev!ER125)</f>
        <v>.</v>
      </c>
      <c r="ES125" s="25" t="str">
        <f>IF(ISBLANK(LitRev!ES125),".",LitRev!ES125)</f>
        <v>.</v>
      </c>
      <c r="ET125" s="25" t="str">
        <f>IF(ISBLANK(LitRev!ET125),".",LitRev!ET125)</f>
        <v>.</v>
      </c>
      <c r="EU125" s="25" t="str">
        <f>IF(ISBLANK(LitRev!EU125),".",LitRev!EU125)</f>
        <v>.</v>
      </c>
      <c r="EV125" s="25" t="str">
        <f>IF(ISBLANK(LitRev!EV125),".",LitRev!EV125)</f>
        <v>.</v>
      </c>
      <c r="EW125" s="25" t="str">
        <f>IF(ISBLANK(LitRev!EW125),".",LitRev!EW125)</f>
        <v>.</v>
      </c>
      <c r="EX125" s="25" t="str">
        <f>IF(ISBLANK(LitRev!EX125),".",LitRev!EX125)</f>
        <v>.</v>
      </c>
      <c r="EY125" s="25" t="str">
        <f>IF(ISBLANK(LitRev!EY125),".",LitRev!EY125)</f>
        <v>.</v>
      </c>
      <c r="EZ125" s="25" t="str">
        <f>IF(ISBLANK(LitRev!EZ125),".",LitRev!EZ125)</f>
        <v>.</v>
      </c>
      <c r="FA125" s="25" t="str">
        <f>IF(ISBLANK(LitRev!FA125),".",LitRev!FA125)</f>
        <v>.</v>
      </c>
      <c r="FB125" s="25" t="str">
        <f>IF(ISBLANK(LitRev!FB125),".",LitRev!FB125)</f>
        <v>.</v>
      </c>
      <c r="FC125" s="25" t="str">
        <f>IF(ISBLANK(LitRev!FC125),".",LitRev!FC125)</f>
        <v>.</v>
      </c>
      <c r="FD125" s="25" t="str">
        <f>IF(ISBLANK(LitRev!FD125),".",LitRev!FD125)</f>
        <v>.</v>
      </c>
      <c r="FE125" s="25" t="str">
        <f>IF(ISBLANK(LitRev!FE125),".",LitRev!FE125)</f>
        <v>.</v>
      </c>
      <c r="FF125" s="25" t="str">
        <f>IF(ISBLANK(LitRev!FF125),".",LitRev!FF125)</f>
        <v>.</v>
      </c>
      <c r="FG125" s="25" t="str">
        <f>IF(ISBLANK(LitRev!FG125),".",LitRev!FG125)</f>
        <v>.</v>
      </c>
      <c r="FH125" s="25" t="str">
        <f>IF(ISBLANK(LitRev!FH125),".",LitRev!FH125)</f>
        <v>.</v>
      </c>
      <c r="FI125" s="25" t="str">
        <f>IF(ISBLANK(LitRev!FI125),".",LitRev!FI125)</f>
        <v>.</v>
      </c>
      <c r="FJ125" s="25" t="str">
        <f>IF(ISBLANK(LitRev!FJ125),".",LitRev!FJ125)</f>
        <v>.</v>
      </c>
      <c r="FK125" s="25" t="str">
        <f>IF(ISBLANK(LitRev!FK125),".",LitRev!FK125)</f>
        <v>.</v>
      </c>
      <c r="FL125" s="25" t="str">
        <f>IF(ISBLANK(LitRev!FL125),".",LitRev!FL125)</f>
        <v>.</v>
      </c>
      <c r="FM125" s="25" t="str">
        <f>IF(ISBLANK(LitRev!FM125),".",LitRev!FM125)</f>
        <v>.</v>
      </c>
      <c r="FN125" s="25" t="str">
        <f>IF(ISBLANK(LitRev!FN125),".",LitRev!FN125)</f>
        <v>.</v>
      </c>
      <c r="FO125" s="25">
        <f>IF(ISBLANK(LitRev!FO125),".",LitRev!FO125)</f>
        <v>-1.955890851130035</v>
      </c>
      <c r="FP125" s="25">
        <f>IF(ISBLANK(LitRev!FP125),".",LitRev!FP125)</f>
        <v>2.1768811161278436</v>
      </c>
      <c r="FQ125" s="25" t="str">
        <f>IF(ISBLANK(LitRev!FQ125),".",LitRev!FQ125)</f>
        <v>.</v>
      </c>
      <c r="FR125" s="25" t="str">
        <f>IF(ISBLANK(LitRev!FR125),".",LitRev!FR125)</f>
        <v>.</v>
      </c>
      <c r="FS125" s="25" t="str">
        <f>IF(ISBLANK(LitRev!FS125),".",LitRev!FS125)</f>
        <v>.</v>
      </c>
      <c r="FT125" s="25" t="str">
        <f>IF(ISBLANK(LitRev!FT125),".",LitRev!FT125)</f>
        <v>.</v>
      </c>
      <c r="FU125" s="25" t="str">
        <f>IF(ISBLANK(LitRev!FU125),".",LitRev!FU125)</f>
        <v>.</v>
      </c>
      <c r="FV125" s="25" t="str">
        <f>IF(ISBLANK(LitRev!FV125),".",LitRev!FV125)</f>
        <v>.</v>
      </c>
      <c r="FW125" s="25" t="str">
        <f>IF(ISBLANK(LitRev!FW125),".",LitRev!FW125)</f>
        <v>.</v>
      </c>
      <c r="FX125" s="25">
        <f>IF(ISBLANK(LitRev!FX125),".",LitRev!FX125)</f>
        <v>59.364968000000012</v>
      </c>
      <c r="FY125" s="25">
        <f>IF(ISBLANK(LitRev!FY125),".",LitRev!FY125)</f>
        <v>76.22602400000001</v>
      </c>
      <c r="FZ125" s="25">
        <f>IF(ISBLANK(LitRev!FZ125),".",LitRev!FZ125)</f>
        <v>76.22602400000001</v>
      </c>
      <c r="GA125" s="25">
        <f>IF(ISBLANK(LitRev!GA125),".",LitRev!GA125)</f>
        <v>76.22602400000001</v>
      </c>
      <c r="GB125" s="25">
        <f>IF(ISBLANK(LitRev!GB125),".",LitRev!GB125)</f>
        <v>76.22602400000001</v>
      </c>
      <c r="GC125" s="25">
        <f>IF(ISBLANK(LitRev!GC125),".",LitRev!GC125)</f>
        <v>76.22602400000001</v>
      </c>
      <c r="GD125" s="25">
        <f>IF(ISBLANK(LitRev!GD125),".",LitRev!GD125)</f>
        <v>76.22602400000001</v>
      </c>
      <c r="GE125" s="25">
        <f>IF(ISBLANK(LitRev!GE125),".",LitRev!GE125)</f>
        <v>179.14872000000003</v>
      </c>
      <c r="GF125" s="25">
        <f>IF(ISBLANK(LitRev!GF125),".",LitRev!GF125)</f>
        <v>222.35517600000003</v>
      </c>
      <c r="GG125" s="25">
        <f>IF(ISBLANK(LitRev!GG125),".",LitRev!GG125)</f>
        <v>5.0802359769611343</v>
      </c>
      <c r="GH125" s="25">
        <f>IF(ISBLANK(LitRev!GH125),".",LitRev!GH125)</f>
        <v>0.24000000000000021</v>
      </c>
      <c r="GI125" s="25">
        <f>IF(ISBLANK(LitRev!GI125),".",LitRev!GI125)</f>
        <v>0.22499999999999964</v>
      </c>
      <c r="GJ125" s="25">
        <f>IF(ISBLANK(LitRev!GJ125),".",LitRev!GJ125)</f>
        <v>0.22499999999999964</v>
      </c>
      <c r="GK125" s="25">
        <f>IF(ISBLANK(LitRev!GK125),".",LitRev!GK125)</f>
        <v>0.22499999999999964</v>
      </c>
      <c r="GL125" s="25">
        <f>IF(ISBLANK(LitRev!GL125),".",LitRev!GL125)</f>
        <v>0.24000000000000021</v>
      </c>
      <c r="GM125" s="25">
        <f>IF(ISBLANK(LitRev!GM125),".",LitRev!GM125)</f>
        <v>0.22499999999999964</v>
      </c>
      <c r="GN125" s="25">
        <f>IF(ISBLANK(LitRev!GN125),".",LitRev!GN125)</f>
        <v>0.22499999999999964</v>
      </c>
      <c r="GO125" s="25">
        <f>IF(ISBLANK(LitRev!GO125),".",LitRev!GO125)</f>
        <v>0.22499999999999964</v>
      </c>
      <c r="GP125" s="25">
        <f>IF(ISBLANK(LitRev!GP125),".",LitRev!GP125)</f>
        <v>9.4999999999998863E-2</v>
      </c>
      <c r="GQ125" s="25">
        <f>IF(ISBLANK(LitRev!GQ125),".",LitRev!GQ125)</f>
        <v>-0.26099999999999923</v>
      </c>
      <c r="GR125" s="25">
        <f>IF(ISBLANK(LitRev!GR125),".",LitRev!GR125)</f>
        <v>0.73599999999999888</v>
      </c>
      <c r="GS125" s="25" t="str">
        <f>IF(ISBLANK(LitRev!GS125),".",LitRev!GS125)</f>
        <v>.</v>
      </c>
      <c r="GT125" s="25">
        <f>IF(ISBLANK(LitRev!GT125),".",LitRev!GT125)</f>
        <v>0.68900000000000006</v>
      </c>
      <c r="GU125" s="25">
        <f>IF(ISBLANK(LitRev!GU125),".",LitRev!GU125)</f>
        <v>0.71400000000000041</v>
      </c>
      <c r="GV125" s="25" t="str">
        <f>IF(ISBLANK(LitRev!GV125),".",LitRev!GV125)</f>
        <v>.</v>
      </c>
      <c r="GW125" s="25">
        <f>IF(ISBLANK(LitRev!GW125),".",LitRev!GW125)</f>
        <v>13</v>
      </c>
      <c r="GX125" s="25">
        <f>IF(ISBLANK(LitRev!GX125),".",LitRev!GX125)</f>
        <v>0.71400000000000041</v>
      </c>
      <c r="GY125" s="25" t="str">
        <f>IF(ISBLANK(LitRev!GY125),".",LitRev!GY125)</f>
        <v>.</v>
      </c>
      <c r="GZ125" s="25">
        <f>IF(ISBLANK(LitRev!GZ125),".",LitRev!GZ125)</f>
        <v>13</v>
      </c>
      <c r="HA125" s="25" t="str">
        <f>IF(ISBLANK(LitRev!HA125),".",LitRev!HA125)</f>
        <v>.</v>
      </c>
      <c r="HB125" s="25" t="str">
        <f>IF(ISBLANK(LitRev!HB125),".",LitRev!HB125)</f>
        <v>.</v>
      </c>
      <c r="HC125" s="25">
        <f>IF(ISBLANK(LitRev!HC125),".",LitRev!HC125)</f>
        <v>0</v>
      </c>
      <c r="HD125" s="25">
        <f>IF(ISBLANK(LitRev!HD125),".",LitRev!HD125)</f>
        <v>7.1771974916104506</v>
      </c>
      <c r="HE125" s="25">
        <f>IF(ISBLANK(LitRev!HE125),".",LitRev!HE125)</f>
        <v>7.1771974916104506</v>
      </c>
      <c r="HF125" s="25" t="str">
        <f>IF(ISBLANK(LitRev!HF125),".",LitRev!HF125)</f>
        <v>.</v>
      </c>
      <c r="HG125" s="25" t="str">
        <f>IF(ISBLANK(LitRev!HG125),".",LitRev!HG125)</f>
        <v>.</v>
      </c>
      <c r="HH125" s="25" t="str">
        <f>IF(ISBLANK(LitRev!HH125),".",LitRev!HH125)</f>
        <v>.</v>
      </c>
      <c r="HI125" s="25" t="str">
        <f>IF(ISBLANK(LitRev!HI125),".",LitRev!HI125)</f>
        <v>.</v>
      </c>
      <c r="HJ125" s="25">
        <f>IF(ISBLANK(LitRev!HJ125),".",LitRev!HJ125)</f>
        <v>3.9999999999999147E-2</v>
      </c>
      <c r="HK125" s="25">
        <f>IF(ISBLANK(LitRev!HK125),".",LitRev!HK125)</f>
        <v>-0.02</v>
      </c>
      <c r="HL125" s="25">
        <f>IF(ISBLANK(LitRev!HL125),".",LitRev!HL125)</f>
        <v>-0.02</v>
      </c>
      <c r="HM125" s="25">
        <f>IF(ISBLANK(LitRev!HM125),".",LitRev!HM125)</f>
        <v>-0.02</v>
      </c>
      <c r="HN125" s="25">
        <f>IF(ISBLANK(LitRev!HN125),".",LitRev!HN125)</f>
        <v>-0.02</v>
      </c>
      <c r="HO125" s="25">
        <f>IF(ISBLANK(LitRev!HO125),".",LitRev!HO125)</f>
        <v>-0.8</v>
      </c>
      <c r="HP125" s="25">
        <f>IF(ISBLANK(LitRev!HP125),".",LitRev!HP125)</f>
        <v>-0.8</v>
      </c>
      <c r="HQ125" s="25">
        <f>IF(ISBLANK(LitRev!HQ125),".",LitRev!HQ125)</f>
        <v>-0.8</v>
      </c>
      <c r="HR125" s="25">
        <f>IF(ISBLANK(LitRev!HR125),".",LitRev!HR125)</f>
        <v>-0.8</v>
      </c>
      <c r="HS125" s="25">
        <f>IF(ISBLANK(LitRev!HS125),".",LitRev!HS125)</f>
        <v>0.03</v>
      </c>
      <c r="HT125" s="25">
        <f>IF(ISBLANK(LitRev!HT125),".",LitRev!HT125)</f>
        <v>0.8</v>
      </c>
      <c r="HU125" s="25">
        <f>IF(ISBLANK(LitRev!HU125),".",LitRev!HU125)</f>
        <v>-0.72634779999999999</v>
      </c>
      <c r="HV125" s="25">
        <f>IF(ISBLANK(LitRev!HV125),".",LitRev!HV125)</f>
        <v>-0.72634779999999999</v>
      </c>
      <c r="HW125" s="25">
        <f>IF(ISBLANK(LitRev!HW125),".",LitRev!HW125)</f>
        <v>4.6996199999999995</v>
      </c>
      <c r="HX125" s="25">
        <f>IF(ISBLANK(LitRev!HX125),".",LitRev!HX125)</f>
        <v>4.5505823000000003</v>
      </c>
      <c r="HY125" s="25">
        <f>IF(ISBLANK(LitRev!HY125),".",LitRev!HY125)</f>
        <v>-0.52</v>
      </c>
      <c r="HZ125" s="25">
        <f>IF(ISBLANK(LitRev!HZ125),".",LitRev!HZ125)</f>
        <v>-7.6975150999999995</v>
      </c>
      <c r="IA125" s="25" t="str">
        <f>IF(ISBLANK(LitRev!IA125),".",LitRev!IA125)</f>
        <v>.</v>
      </c>
      <c r="IB125" s="25">
        <f>IF(ISBLANK(LitRev!IB125),".",LitRev!IB125)</f>
        <v>-16.870637999999985</v>
      </c>
      <c r="IC125" s="25" t="str">
        <f>IF(ISBLANK(LitRev!IC125),".",LitRev!IC125)</f>
        <v>.</v>
      </c>
      <c r="ID125" s="25" t="str">
        <f>IF(ISBLANK(LitRev!ID125),".",LitRev!ID125)</f>
        <v>.</v>
      </c>
      <c r="IE125" s="25" t="str">
        <f>IF(ISBLANK(LitRev!IE125),".",LitRev!IE125)</f>
        <v>.</v>
      </c>
      <c r="IF125" s="25" t="str">
        <f>IF(ISBLANK(LitRev!IF125),".",LitRev!IF125)</f>
        <v>.</v>
      </c>
      <c r="IG125" s="25" t="str">
        <f>IF(ISBLANK(LitRev!IG125),".",LitRev!IG125)</f>
        <v>.</v>
      </c>
      <c r="IH125" s="25" t="str">
        <f>IF(ISBLANK(LitRev!IH125),".",LitRev!IH125)</f>
        <v>.</v>
      </c>
      <c r="II125" s="25" t="str">
        <f>IF(ISBLANK(LitRev!II125),".",LitRev!II125)</f>
        <v>.</v>
      </c>
      <c r="IJ125" s="25" t="str">
        <f>IF(ISBLANK(LitRev!IJ125),".",LitRev!IJ125)</f>
        <v>.</v>
      </c>
      <c r="IK125" s="25" t="str">
        <f>IF(ISBLANK(LitRev!IK125),".",LitRev!IK125)</f>
        <v>.</v>
      </c>
      <c r="IL125" s="25" t="str">
        <f>IF(ISBLANK(LitRev!IL125),".",LitRev!IL125)</f>
        <v>.</v>
      </c>
      <c r="IM125" s="25" t="str">
        <f>IF(ISBLANK(LitRev!IM125),".",LitRev!IM125)</f>
        <v>.</v>
      </c>
      <c r="IN125" s="25" t="str">
        <f>IF(ISBLANK(LitRev!IN125),".",LitRev!IN125)</f>
        <v>.</v>
      </c>
      <c r="IO125" s="25" t="str">
        <f>IF(ISBLANK(LitRev!IO125),".",LitRev!IO125)</f>
        <v>.</v>
      </c>
      <c r="IP125" s="25" t="str">
        <f>IF(ISBLANK(LitRev!IP125),".",LitRev!IP125)</f>
        <v>.</v>
      </c>
      <c r="IQ125" s="25" t="str">
        <f>IF(ISBLANK(LitRev!IQ125),".",LitRev!IQ125)</f>
        <v>.</v>
      </c>
      <c r="IR125" s="25" t="str">
        <f>IF(ISBLANK(LitRev!IR125),".",LitRev!IR125)</f>
        <v>.</v>
      </c>
      <c r="IS125" s="25" t="str">
        <f>IF(ISBLANK(LitRev!IS125),".",LitRev!IS125)</f>
        <v>.</v>
      </c>
      <c r="IT125" s="25" t="str">
        <f>IF(ISBLANK(LitRev!IT125),".",LitRev!IT125)</f>
        <v>.</v>
      </c>
      <c r="IU125" s="25" t="str">
        <f>IF(ISBLANK(LitRev!IU125),".",LitRev!IU125)</f>
        <v>.</v>
      </c>
      <c r="IV125" s="25" t="str">
        <f>IF(ISBLANK(LitRev!IV125),".",LitRev!IV125)</f>
        <v>.</v>
      </c>
      <c r="IW125" s="25" t="str">
        <f>IF(ISBLANK(LitRev!IW125),".",LitRev!IW125)</f>
        <v>.</v>
      </c>
      <c r="IX125" s="25" t="str">
        <f>IF(ISBLANK(LitRev!IX125),".",LitRev!IX125)</f>
        <v>.</v>
      </c>
      <c r="IY125" s="25" t="str">
        <f>IF(ISBLANK(LitRev!IY125),".",LitRev!IY125)</f>
        <v>.</v>
      </c>
      <c r="IZ125" s="25" t="str">
        <f>IF(ISBLANK(LitRev!IZ125),".",LitRev!IZ125)</f>
        <v>.</v>
      </c>
      <c r="JA125" s="25" t="str">
        <f>IF(ISBLANK(LitRev!JA125),".",LitRev!JA125)</f>
        <v>.</v>
      </c>
      <c r="JB125" s="25" t="str">
        <f>IF(ISBLANK(LitRev!JB125),".",LitRev!JB125)</f>
        <v>.</v>
      </c>
      <c r="JC125" s="25" t="str">
        <f>IF(ISBLANK(LitRev!JC125),".",LitRev!JC125)</f>
        <v>.</v>
      </c>
      <c r="JD125" s="25" t="str">
        <f>IF(ISBLANK(LitRev!JD125),".",LitRev!JD125)</f>
        <v>.</v>
      </c>
      <c r="JE125" s="25" t="str">
        <f>IF(ISBLANK(LitRev!JE125),".",LitRev!JE125)</f>
        <v>.</v>
      </c>
      <c r="JF125" s="25" t="str">
        <f>IF(ISBLANK(LitRev!JF125),".",LitRev!JF125)</f>
        <v>.</v>
      </c>
      <c r="JG125" s="25" t="str">
        <f>IF(ISBLANK(LitRev!JG125),".",LitRev!JG125)</f>
        <v>.</v>
      </c>
      <c r="JH125" s="25" t="str">
        <f>IF(ISBLANK(LitRev!JH125),".",LitRev!JH125)</f>
        <v>.</v>
      </c>
      <c r="JI125" s="25" t="str">
        <f>IF(ISBLANK(LitRev!JI125),".",LitRev!JI125)</f>
        <v>.</v>
      </c>
      <c r="JJ125" s="25" t="str">
        <f>IF(ISBLANK(LitRev!JJ125),".",LitRev!JJ125)</f>
        <v>.</v>
      </c>
      <c r="JK125" s="25" t="str">
        <f>IF(ISBLANK(LitRev!JK125),".",LitRev!JK125)</f>
        <v>.</v>
      </c>
      <c r="JL125" s="25" t="str">
        <f>IF(ISBLANK(LitRev!JL125),".",LitRev!JL125)</f>
        <v>.</v>
      </c>
      <c r="JM125" s="25" t="str">
        <f>IF(ISBLANK(LitRev!JM125),".",LitRev!JM125)</f>
        <v>.</v>
      </c>
      <c r="JN125" s="25" t="str">
        <f>IF(ISBLANK(LitRev!JN125),".",LitRev!JN125)</f>
        <v>.</v>
      </c>
      <c r="JO125" s="25" t="str">
        <f>IF(ISBLANK(LitRev!JO125),".",LitRev!JO125)</f>
        <v>.</v>
      </c>
      <c r="JP125" s="25" t="str">
        <f>IF(ISBLANK(LitRev!JP125),".",LitRev!JP125)</f>
        <v>.</v>
      </c>
      <c r="JQ125" s="25" t="str">
        <f>IF(ISBLANK(LitRev!JQ125),".",LitRev!JQ125)</f>
        <v>.</v>
      </c>
      <c r="JR125" s="25" t="str">
        <f>IF(ISBLANK(LitRev!JR125),".",LitRev!JR125)</f>
        <v>.</v>
      </c>
      <c r="JS125" s="25" t="str">
        <f>IF(ISBLANK(LitRev!JS125),".",LitRev!JS125)</f>
        <v>.</v>
      </c>
      <c r="JT125" s="25" t="str">
        <f>IF(ISBLANK(LitRev!JT125),".",LitRev!JT125)</f>
        <v>.</v>
      </c>
      <c r="JU125" s="25" t="str">
        <f>IF(ISBLANK(LitRev!JU125),".",LitRev!JU125)</f>
        <v>.</v>
      </c>
      <c r="JV125" s="25" t="str">
        <f>IF(ISBLANK(LitRev!JV125),".",LitRev!JV125)</f>
        <v>.</v>
      </c>
      <c r="JW125" s="25" t="str">
        <f>IF(ISBLANK(LitRev!JW125),".",LitRev!JW125)</f>
        <v>.</v>
      </c>
      <c r="JX125" s="25" t="str">
        <f>IF(ISBLANK(LitRev!JX125),".",LitRev!JX125)</f>
        <v>.</v>
      </c>
      <c r="JY125" s="25" t="str">
        <f>IF(ISBLANK(LitRev!JY125),".",LitRev!JY125)</f>
        <v>.</v>
      </c>
      <c r="JZ125" s="25" t="str">
        <f>IF(ISBLANK(LitRev!JZ125),".",LitRev!JZ125)</f>
        <v>.</v>
      </c>
      <c r="KA125" s="25" t="str">
        <f>IF(ISBLANK(LitRev!KA125),".",LitRev!KA125)</f>
        <v>.</v>
      </c>
      <c r="KB125" s="25" t="str">
        <f>IF(ISBLANK(LitRev!KB125),".",LitRev!KB125)</f>
        <v>.</v>
      </c>
      <c r="KC125" s="25" t="str">
        <f>IF(ISBLANK(LitRev!KC125),".",LitRev!KC125)</f>
        <v>.</v>
      </c>
      <c r="KD125" s="25" t="str">
        <f>IF(ISBLANK(LitRev!KD125),".",LitRev!KD125)</f>
        <v>.</v>
      </c>
      <c r="KE125" s="25" t="str">
        <f>IF(ISBLANK(LitRev!KE125),".",LitRev!KE125)</f>
        <v>.</v>
      </c>
      <c r="KF125" s="25" t="str">
        <f>IF(ISBLANK(LitRev!KF125),".",LitRev!KF125)</f>
        <v>.</v>
      </c>
      <c r="KG125" s="25" t="str">
        <f>IF(ISBLANK(LitRev!KG125),".",LitRev!KG125)</f>
        <v>.</v>
      </c>
      <c r="KH125" s="25" t="str">
        <f>IF(ISBLANK(LitRev!KH125),".",LitRev!KH125)</f>
        <v>.</v>
      </c>
      <c r="KI125" s="25" t="str">
        <f>IF(ISBLANK(LitRev!KI125),".",LitRev!KI125)</f>
        <v>.</v>
      </c>
      <c r="KJ125" s="25" t="str">
        <f>IF(ISBLANK(LitRev!KJ125),".",LitRev!KJ125)</f>
        <v>.</v>
      </c>
      <c r="KK125" s="25" t="str">
        <f>IF(ISBLANK(LitRev!KK125),".",LitRev!KK125)</f>
        <v>.</v>
      </c>
      <c r="KL125" s="25" t="str">
        <f>IF(ISBLANK(LitRev!KL125),".",LitRev!KL125)</f>
        <v>.</v>
      </c>
      <c r="KM125" s="25" t="str">
        <f>IF(ISBLANK(LitRev!KM125),".",LitRev!KM125)</f>
        <v>.</v>
      </c>
      <c r="KN125" s="25" t="str">
        <f>IF(ISBLANK(LitRev!KN125),".",LitRev!KN125)</f>
        <v>.</v>
      </c>
      <c r="KO125" s="25" t="str">
        <f>IF(ISBLANK(LitRev!KO125),".",LitRev!KO125)</f>
        <v>.</v>
      </c>
      <c r="KP125" s="25" t="str">
        <f>IF(ISBLANK(LitRev!KP125),".",LitRev!KP125)</f>
        <v>.</v>
      </c>
      <c r="KQ125" s="25" t="str">
        <f>IF(ISBLANK(LitRev!KQ125),".",LitRev!KQ125)</f>
        <v>.</v>
      </c>
      <c r="KR125" s="25" t="str">
        <f>IF(ISBLANK(LitRev!KR125),".",LitRev!KR125)</f>
        <v>.</v>
      </c>
      <c r="KS125" s="25" t="str">
        <f>IF(ISBLANK(LitRev!KS125),".",LitRev!KS125)</f>
        <v>.</v>
      </c>
      <c r="KT125" s="25" t="str">
        <f>IF(ISBLANK(LitRev!KT125),".",LitRev!KT125)</f>
        <v>.</v>
      </c>
      <c r="KU125" s="25" t="str">
        <f>IF(ISBLANK(LitRev!KU125),".",LitRev!KU125)</f>
        <v>.</v>
      </c>
      <c r="KV125" s="25" t="str">
        <f>IF(ISBLANK(LitRev!KV125),".",LitRev!KV125)</f>
        <v>.</v>
      </c>
      <c r="KW125" s="25" t="str">
        <f>IF(ISBLANK(LitRev!KW125),".",LitRev!KW125)</f>
        <v>.</v>
      </c>
      <c r="KX125" s="25" t="str">
        <f>IF(ISBLANK(LitRev!KX125),".",LitRev!KX125)</f>
        <v>.</v>
      </c>
      <c r="KY125" s="25" t="str">
        <f>IF(ISBLANK(LitRev!KY125),".",LitRev!KY125)</f>
        <v>.</v>
      </c>
      <c r="KZ125" s="25" t="str">
        <f>IF(ISBLANK(LitRev!KZ125),".",LitRev!KZ125)</f>
        <v>.</v>
      </c>
      <c r="LA125" s="25" t="str">
        <f>IF(ISBLANK(LitRev!LA125),".",LitRev!LA125)</f>
        <v>.</v>
      </c>
      <c r="LB125" s="25" t="str">
        <f>IF(ISBLANK(LitRev!LB125),".",LitRev!LB125)</f>
        <v>.</v>
      </c>
      <c r="LC125" s="25" t="str">
        <f>IF(ISBLANK(LitRev!LC125),".",LitRev!LC125)</f>
        <v>.</v>
      </c>
      <c r="LD125" s="25" t="str">
        <f>IF(ISBLANK(LitRev!LD125),".",LitRev!LD125)</f>
        <v>.</v>
      </c>
      <c r="LE125" s="25" t="str">
        <f>IF(ISBLANK(LitRev!LE125),".",LitRev!LE125)</f>
        <v>.</v>
      </c>
      <c r="LF125" s="25" t="str">
        <f>IF(ISBLANK(LitRev!LF125),".",LitRev!LF125)</f>
        <v>.</v>
      </c>
      <c r="LG125" s="25" t="str">
        <f>IF(ISBLANK(LitRev!LG125),".",LitRev!LG125)</f>
        <v>.</v>
      </c>
      <c r="LH125" s="25" t="str">
        <f>IF(ISBLANK(LitRev!LH125),".",LitRev!LH125)</f>
        <v>.</v>
      </c>
      <c r="LI125" s="25" t="str">
        <f>IF(ISBLANK(LitRev!LI125),".",LitRev!LI125)</f>
        <v>.</v>
      </c>
      <c r="LJ125" s="25" t="str">
        <f>IF(ISBLANK(LitRev!LJ125),".",LitRev!LJ125)</f>
        <v>.</v>
      </c>
      <c r="LK125" s="25" t="str">
        <f>IF(ISBLANK(LitRev!LK125),".",LitRev!LK125)</f>
        <v>.</v>
      </c>
      <c r="LL125" s="25" t="str">
        <f>IF(ISBLANK(LitRev!LL125),".",LitRev!LL125)</f>
        <v>.</v>
      </c>
      <c r="LM125" s="25" t="str">
        <f>IF(ISBLANK(LitRev!LM125),".",LitRev!LM125)</f>
        <v>.</v>
      </c>
      <c r="LN125" s="25" t="str">
        <f>IF(ISBLANK(LitRev!LN125),".",LitRev!LN125)</f>
        <v>.</v>
      </c>
      <c r="LO125" s="25" t="str">
        <f>IF(ISBLANK(LitRev!LO125),".",LitRev!LO125)</f>
        <v>.</v>
      </c>
      <c r="LP125" s="25" t="str">
        <f>IF(ISBLANK(LitRev!LP125),".",LitRev!LP125)</f>
        <v>.</v>
      </c>
      <c r="LQ125" s="25" t="str">
        <f>IF(ISBLANK(LitRev!LQ125),".",LitRev!LQ125)</f>
        <v>.</v>
      </c>
      <c r="LR125" s="25" t="str">
        <f>IF(ISBLANK(LitRev!LR125),".",LitRev!LR125)</f>
        <v>.</v>
      </c>
      <c r="LS125" s="25" t="str">
        <f>IF(ISBLANK(LitRev!LS125),".",LitRev!LS125)</f>
        <v>.</v>
      </c>
      <c r="LT125" s="25" t="str">
        <f>IF(ISBLANK(LitRev!LT125),".",LitRev!LT125)</f>
        <v>.</v>
      </c>
      <c r="LU125" s="25" t="str">
        <f>IF(ISBLANK(LitRev!LU125),".",LitRev!LU125)</f>
        <v>.</v>
      </c>
      <c r="LV125" s="25" t="str">
        <f>IF(ISBLANK(LitRev!LV125),".",LitRev!LV125)</f>
        <v>.</v>
      </c>
      <c r="LW125" s="25" t="str">
        <f>IF(ISBLANK(LitRev!LW125),".",LitRev!LW125)</f>
        <v>.</v>
      </c>
      <c r="LX125" s="25" t="str">
        <f>IF(ISBLANK(LitRev!LX125),".",LitRev!LX125)</f>
        <v>.</v>
      </c>
      <c r="LY125" s="25" t="str">
        <f>IF(ISBLANK(LitRev!LY125),".",LitRev!LY125)</f>
        <v>.</v>
      </c>
      <c r="LZ125" s="25" t="str">
        <f>IF(ISBLANK(LitRev!LZ125),".",LitRev!LZ125)</f>
        <v>.</v>
      </c>
      <c r="MA125" s="25" t="str">
        <f>IF(ISBLANK(LitRev!MA125),".",LitRev!MA125)</f>
        <v>.</v>
      </c>
      <c r="MB125" s="25" t="str">
        <f>IF(ISBLANK(LitRev!MB125),".",LitRev!MB125)</f>
        <v>.</v>
      </c>
      <c r="MC125" s="25" t="str">
        <f>IF(ISBLANK(LitRev!MC125),".",LitRev!MC125)</f>
        <v>.</v>
      </c>
      <c r="MD125" s="25" t="str">
        <f>IF(ISBLANK(LitRev!MD125),".",LitRev!MD125)</f>
        <v>.</v>
      </c>
      <c r="ME125" s="25">
        <f>IF(ISBLANK(LitRev!ME125),".",LitRev!ME125)</f>
        <v>0.11460265123999999</v>
      </c>
      <c r="MF125" s="25" t="str">
        <f>IF(ISBLANK(LitRev!MF125),".",LitRev!MF125)</f>
        <v>.</v>
      </c>
      <c r="MG125" s="25" t="str">
        <f>IF(ISBLANK(LitRev!MG125),".",LitRev!MG125)</f>
        <v>.</v>
      </c>
      <c r="MH125" s="25">
        <f>IF(ISBLANK(LitRev!MH125),".",LitRev!MH125)</f>
        <v>-7.0449825000000006</v>
      </c>
      <c r="MI125" s="25" t="str">
        <f>IF(ISBLANK(LitRev!MI125),".",LitRev!MI125)</f>
        <v>.</v>
      </c>
      <c r="MJ125" s="25" t="str">
        <f>IF(ISBLANK(LitRev!MJ125),".",LitRev!MJ125)</f>
        <v>.</v>
      </c>
      <c r="MK125" s="25" t="str">
        <f>IF(ISBLANK(LitRev!MK125),".",LitRev!MK125)</f>
        <v>.</v>
      </c>
      <c r="ML125" s="25" t="str">
        <f>IF(ISBLANK(LitRev!ML125),".",LitRev!ML125)</f>
        <v>.</v>
      </c>
      <c r="MM125" s="25" t="str">
        <f>IF(ISBLANK(LitRev!MM125),".",LitRev!MM125)</f>
        <v>.</v>
      </c>
      <c r="MN125" s="25" t="str">
        <f>IF(ISBLANK(LitRev!MN125),".",LitRev!MN125)</f>
        <v>.</v>
      </c>
      <c r="MO125" s="25" t="str">
        <f>IF(ISBLANK(LitRev!MO125),".",LitRev!MO125)</f>
        <v>.</v>
      </c>
      <c r="MP125" s="25" t="str">
        <f>IF(ISBLANK(LitRev!MP125),".",LitRev!MP125)</f>
        <v>.</v>
      </c>
      <c r="MQ125" s="25" t="str">
        <f>IF(ISBLANK(LitRev!MQ125),".",LitRev!MQ125)</f>
        <v>.</v>
      </c>
      <c r="MR125" s="25" t="str">
        <f>IF(ISBLANK(LitRev!MR125),".",LitRev!MR125)</f>
        <v>.</v>
      </c>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5"/>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5"/>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5"/>
      <c r="RK125" s="25"/>
      <c r="RL125" s="25"/>
      <c r="RM125" s="25"/>
      <c r="RN125" s="25"/>
      <c r="RO125" s="25"/>
    </row>
    <row r="126" spans="1:483" x14ac:dyDescent="0.25">
      <c r="A126" s="62" t="s">
        <v>1263</v>
      </c>
      <c r="C126" s="25" t="str">
        <f>IF(ISBLANK(LitRev!C126),".",LitRev!C126)</f>
        <v>.</v>
      </c>
      <c r="D126" s="25" t="str">
        <f>IF(ISBLANK(LitRev!D126),".",LitRev!D126)</f>
        <v>.</v>
      </c>
      <c r="E126" s="25" t="str">
        <f>IF(ISBLANK(LitRev!E126),".",LitRev!E126)</f>
        <v>.</v>
      </c>
      <c r="F126" s="25" t="str">
        <f>IF(ISBLANK(LitRev!F126),".",LitRev!F126)</f>
        <v>.</v>
      </c>
      <c r="G126" s="25" t="str">
        <f>IF(ISBLANK(LitRev!G126),".",LitRev!G126)</f>
        <v>.</v>
      </c>
      <c r="H126" s="25" t="str">
        <f>IF(ISBLANK(LitRev!H126),".",LitRev!H126)</f>
        <v>.</v>
      </c>
      <c r="I126" s="25" t="str">
        <f>IF(ISBLANK(LitRev!I126),".",LitRev!I126)</f>
        <v>.</v>
      </c>
      <c r="J126" s="25" t="str">
        <f>IF(ISBLANK(LitRev!J126),".",LitRev!J126)</f>
        <v>.</v>
      </c>
      <c r="K126" s="25" t="str">
        <f>IF(ISBLANK(LitRev!K126),".",LitRev!K126)</f>
        <v>.</v>
      </c>
      <c r="L126" s="25" t="str">
        <f>IF(ISBLANK(LitRev!L126),".",LitRev!L126)</f>
        <v>.</v>
      </c>
      <c r="M126" s="25" t="str">
        <f>IF(ISBLANK(LitRev!M126),".",LitRev!M126)</f>
        <v>.</v>
      </c>
      <c r="N126" s="25" t="str">
        <f>IF(ISBLANK(LitRev!N126),".",LitRev!N126)</f>
        <v>.</v>
      </c>
      <c r="O126" s="25" t="str">
        <f>IF(ISBLANK(LitRev!O126),".",LitRev!O126)</f>
        <v>.</v>
      </c>
      <c r="P126" s="25" t="str">
        <f>IF(ISBLANK(LitRev!P126),".",LitRev!P126)</f>
        <v>.</v>
      </c>
      <c r="Q126" s="25" t="str">
        <f>IF(ISBLANK(LitRev!Q126),".",LitRev!Q126)</f>
        <v>.</v>
      </c>
      <c r="R126" s="25" t="str">
        <f>IF(ISBLANK(LitRev!R126),".",LitRev!R126)</f>
        <v>.</v>
      </c>
      <c r="S126" s="25" t="str">
        <f>IF(ISBLANK(LitRev!S126),".",LitRev!S126)</f>
        <v>.</v>
      </c>
      <c r="T126" s="25" t="str">
        <f>IF(ISBLANK(LitRev!T126),".",LitRev!T126)</f>
        <v>.</v>
      </c>
      <c r="U126" s="25" t="str">
        <f>IF(ISBLANK(LitRev!U126),".",LitRev!U126)</f>
        <v>.</v>
      </c>
      <c r="V126" s="25" t="str">
        <f>IF(ISBLANK(LitRev!V126),".",LitRev!V126)</f>
        <v>.</v>
      </c>
      <c r="W126" s="25" t="str">
        <f>IF(ISBLANK(LitRev!W126),".",LitRev!W126)</f>
        <v>.</v>
      </c>
      <c r="X126" s="25" t="str">
        <f>IF(ISBLANK(LitRev!X126),".",LitRev!X126)</f>
        <v>.</v>
      </c>
      <c r="Y126" s="25" t="str">
        <f>IF(ISBLANK(LitRev!Y126),".",LitRev!Y126)</f>
        <v>.</v>
      </c>
      <c r="Z126" s="25" t="str">
        <f>IF(ISBLANK(LitRev!Z126),".",LitRev!Z126)</f>
        <v>.</v>
      </c>
      <c r="AA126" s="25" t="str">
        <f>IF(ISBLANK(LitRev!AA126),".",LitRev!AA126)</f>
        <v>.</v>
      </c>
      <c r="AB126" s="25" t="str">
        <f>IF(ISBLANK(LitRev!AB126),".",LitRev!AB126)</f>
        <v>.</v>
      </c>
      <c r="AC126" s="25" t="str">
        <f>IF(ISBLANK(LitRev!AC126),".",LitRev!AC126)</f>
        <v>.</v>
      </c>
      <c r="AD126" s="25">
        <f>IF(ISBLANK(LitRev!AD126),".",LitRev!AD126)</f>
        <v>-1.2E-2</v>
      </c>
      <c r="AE126" s="25" t="str">
        <f>IF(ISBLANK(LitRev!AE126),".",LitRev!AE126)</f>
        <v>.</v>
      </c>
      <c r="AF126" s="25" t="str">
        <f>IF(ISBLANK(LitRev!AF126),".",LitRev!AF126)</f>
        <v>.</v>
      </c>
      <c r="AG126" s="25" t="str">
        <f>IF(ISBLANK(LitRev!AG126),".",LitRev!AG126)</f>
        <v>.</v>
      </c>
      <c r="AH126" s="25" t="str">
        <f>IF(ISBLANK(LitRev!AH126),".",LitRev!AH126)</f>
        <v>.</v>
      </c>
      <c r="AI126" s="25">
        <f>IF(ISBLANK(LitRev!AI126),".",LitRev!AI126)</f>
        <v>-1.2E-2</v>
      </c>
      <c r="AJ126" s="25">
        <f>IF(ISBLANK(LitRev!AJ126),".",LitRev!AJ126)</f>
        <v>3.9106376234348837E-2</v>
      </c>
      <c r="AK126" s="25" t="str">
        <f>IF(ISBLANK(LitRev!AK126),".",LitRev!AK126)</f>
        <v>.</v>
      </c>
      <c r="AL126" s="25" t="str">
        <f>IF(ISBLANK(LitRev!AL126),".",LitRev!AL126)</f>
        <v>.</v>
      </c>
      <c r="AM126" s="25" t="str">
        <f>IF(ISBLANK(LitRev!AM126),".",LitRev!AM126)</f>
        <v>.</v>
      </c>
      <c r="AN126" s="25" t="str">
        <f>IF(ISBLANK(LitRev!AN126),".",LitRev!AN126)</f>
        <v>.</v>
      </c>
      <c r="AO126" s="25" t="str">
        <f>IF(ISBLANK(LitRev!AO126),".",LitRev!AO126)</f>
        <v>.</v>
      </c>
      <c r="AP126" s="25" t="str">
        <f>IF(ISBLANK(LitRev!AP126),".",LitRev!AP126)</f>
        <v>.</v>
      </c>
      <c r="AQ126" s="25" t="str">
        <f>IF(ISBLANK(LitRev!AQ126),".",LitRev!AQ126)</f>
        <v>.</v>
      </c>
      <c r="AR126" s="25" t="str">
        <f>IF(ISBLANK(LitRev!AR126),".",LitRev!AR126)</f>
        <v>.</v>
      </c>
      <c r="AS126" s="25" t="str">
        <f>IF(ISBLANK(LitRev!AS126),".",LitRev!AS126)</f>
        <v>.</v>
      </c>
      <c r="AT126" s="25" t="str">
        <f>IF(ISBLANK(LitRev!AT126),".",LitRev!AT126)</f>
        <v>.</v>
      </c>
      <c r="AU126" s="25" t="str">
        <f>IF(ISBLANK(LitRev!AU126),".",LitRev!AU126)</f>
        <v>.</v>
      </c>
      <c r="AV126" s="25" t="str">
        <f>IF(ISBLANK(LitRev!AV126),".",LitRev!AV126)</f>
        <v>.</v>
      </c>
      <c r="AW126" s="25" t="str">
        <f>IF(ISBLANK(LitRev!AW126),".",LitRev!AW126)</f>
        <v>.</v>
      </c>
      <c r="AX126" s="25" t="str">
        <f>IF(ISBLANK(LitRev!AX126),".",LitRev!AX126)</f>
        <v>.</v>
      </c>
      <c r="AY126" s="25" t="str">
        <f>IF(ISBLANK(LitRev!AY126),".",LitRev!AY126)</f>
        <v>.</v>
      </c>
      <c r="AZ126" s="25" t="str">
        <f>IF(ISBLANK(LitRev!AZ126),".",LitRev!AZ126)</f>
        <v>.</v>
      </c>
      <c r="BA126" s="25" t="str">
        <f>IF(ISBLANK(LitRev!BA126),".",LitRev!BA126)</f>
        <v>.</v>
      </c>
      <c r="BB126" s="25">
        <f>IF(ISBLANK(LitRev!BB126),".",LitRev!BB126)</f>
        <v>0.18195956454121306</v>
      </c>
      <c r="BC126" s="25" t="str">
        <f>IF(ISBLANK(LitRev!BC126),".",LitRev!BC126)</f>
        <v>.</v>
      </c>
      <c r="BD126" s="25" t="str">
        <f>IF(ISBLANK(LitRev!BD126),".",LitRev!BD126)</f>
        <v>.</v>
      </c>
      <c r="BE126" s="25" t="str">
        <f>IF(ISBLANK(LitRev!BE126),".",LitRev!BE126)</f>
        <v>.</v>
      </c>
      <c r="BF126" s="25" t="str">
        <f>IF(ISBLANK(LitRev!BF126),".",LitRev!BF126)</f>
        <v>.</v>
      </c>
      <c r="BG126" s="25" t="str">
        <f>IF(ISBLANK(LitRev!BG126),".",LitRev!BG126)</f>
        <v>.</v>
      </c>
      <c r="BH126" s="25" t="str">
        <f>IF(ISBLANK(LitRev!BH126),".",LitRev!BH126)</f>
        <v>.</v>
      </c>
      <c r="BI126" s="25" t="str">
        <f>IF(ISBLANK(LitRev!BI126),".",LitRev!BI126)</f>
        <v>.</v>
      </c>
      <c r="BJ126" s="25" t="str">
        <f>IF(ISBLANK(LitRev!BJ126),".",LitRev!BJ126)</f>
        <v>.</v>
      </c>
      <c r="BK126" s="25" t="str">
        <f>IF(ISBLANK(LitRev!BK126),".",LitRev!BK126)</f>
        <v>.</v>
      </c>
      <c r="BL126" s="25" t="str">
        <f>IF(ISBLANK(LitRev!BL126),".",LitRev!BL126)</f>
        <v>.</v>
      </c>
      <c r="BM126" s="25" t="str">
        <f>IF(ISBLANK(LitRev!BM126),".",LitRev!BM126)</f>
        <v>.</v>
      </c>
      <c r="BN126" s="25" t="str">
        <f>IF(ISBLANK(LitRev!BN126),".",LitRev!BN126)</f>
        <v>.</v>
      </c>
      <c r="BO126" s="25" t="str">
        <f>IF(ISBLANK(LitRev!BO126),".",LitRev!BO126)</f>
        <v>.</v>
      </c>
      <c r="BP126" s="25" t="str">
        <f>IF(ISBLANK(LitRev!BP126),".",LitRev!BP126)</f>
        <v>.</v>
      </c>
      <c r="BQ126" s="25" t="str">
        <f>IF(ISBLANK(LitRev!BQ126),".",LitRev!BQ126)</f>
        <v>.</v>
      </c>
      <c r="BR126" s="25" t="str">
        <f>IF(ISBLANK(LitRev!BR126),".",LitRev!BR126)</f>
        <v>.</v>
      </c>
      <c r="BS126" s="25" t="str">
        <f>IF(ISBLANK(LitRev!BS126),".",LitRev!BS126)</f>
        <v>.</v>
      </c>
      <c r="BT126" s="25" t="str">
        <f>IF(ISBLANK(LitRev!BT126),".",LitRev!BT126)</f>
        <v>.</v>
      </c>
      <c r="BU126" s="25" t="str">
        <f>IF(ISBLANK(LitRev!BU126),".",LitRev!BU126)</f>
        <v>.</v>
      </c>
      <c r="BV126" s="25" t="str">
        <f>IF(ISBLANK(LitRev!BV126),".",LitRev!BV126)</f>
        <v>.</v>
      </c>
      <c r="BW126" s="25" t="str">
        <f>IF(ISBLANK(LitRev!BW126),".",LitRev!BW126)</f>
        <v>.</v>
      </c>
      <c r="BX126" s="25" t="str">
        <f>IF(ISBLANK(LitRev!BX126),".",LitRev!BX126)</f>
        <v>.</v>
      </c>
      <c r="BY126" s="25" t="str">
        <f>IF(ISBLANK(LitRev!BY126),".",LitRev!BY126)</f>
        <v>.</v>
      </c>
      <c r="BZ126" s="25" t="str">
        <f>IF(ISBLANK(LitRev!BZ126),".",LitRev!BZ126)</f>
        <v>.</v>
      </c>
      <c r="CA126" s="25" t="str">
        <f>IF(ISBLANK(LitRev!CA126),".",LitRev!CA126)</f>
        <v>.</v>
      </c>
      <c r="CB126" s="25" t="str">
        <f>IF(ISBLANK(LitRev!CB126),".",LitRev!CB126)</f>
        <v>.</v>
      </c>
      <c r="CC126" s="25" t="str">
        <f>IF(ISBLANK(LitRev!CC126),".",LitRev!CC126)</f>
        <v>.</v>
      </c>
      <c r="CD126" s="25" t="str">
        <f>IF(ISBLANK(LitRev!CD126),".",LitRev!CD126)</f>
        <v>.</v>
      </c>
      <c r="CE126" s="25" t="str">
        <f>IF(ISBLANK(LitRev!CE126),".",LitRev!CE126)</f>
        <v>.</v>
      </c>
      <c r="CF126" s="25" t="str">
        <f>IF(ISBLANK(LitRev!CF126),".",LitRev!CF126)</f>
        <v>.</v>
      </c>
      <c r="CG126" s="25" t="str">
        <f>IF(ISBLANK(LitRev!CG126),".",LitRev!CG126)</f>
        <v>.</v>
      </c>
      <c r="CH126" s="25" t="str">
        <f>IF(ISBLANK(LitRev!CH126),".",LitRev!CH126)</f>
        <v>.</v>
      </c>
      <c r="CI126" s="25" t="str">
        <f>IF(ISBLANK(LitRev!CI126),".",LitRev!CI126)</f>
        <v>.</v>
      </c>
      <c r="CJ126" s="25" t="str">
        <f>IF(ISBLANK(LitRev!CJ126),".",LitRev!CJ126)</f>
        <v>.</v>
      </c>
      <c r="CK126" s="25" t="str">
        <f>IF(ISBLANK(LitRev!CK126),".",LitRev!CK126)</f>
        <v>.</v>
      </c>
      <c r="CL126" s="25" t="str">
        <f>IF(ISBLANK(LitRev!CL126),".",LitRev!CL126)</f>
        <v>.</v>
      </c>
      <c r="CM126" s="25" t="str">
        <f>IF(ISBLANK(LitRev!CM126),".",LitRev!CM126)</f>
        <v>.</v>
      </c>
      <c r="CN126" s="25" t="str">
        <f>IF(ISBLANK(LitRev!CN126),".",LitRev!CN126)</f>
        <v>.</v>
      </c>
      <c r="CO126" s="25" t="str">
        <f>IF(ISBLANK(LitRev!CO126),".",LitRev!CO126)</f>
        <v>.</v>
      </c>
      <c r="CP126" s="25" t="str">
        <f>IF(ISBLANK(LitRev!CP126),".",LitRev!CP126)</f>
        <v>.</v>
      </c>
      <c r="CQ126" s="25" t="str">
        <f>IF(ISBLANK(LitRev!CQ126),".",LitRev!CQ126)</f>
        <v>.</v>
      </c>
      <c r="CR126" s="25" t="str">
        <f>IF(ISBLANK(LitRev!CR126),".",LitRev!CR126)</f>
        <v>.</v>
      </c>
      <c r="CS126" s="25" t="str">
        <f>IF(ISBLANK(LitRev!CS126),".",LitRev!CS126)</f>
        <v>.</v>
      </c>
      <c r="CT126" s="25" t="str">
        <f>IF(ISBLANK(LitRev!CT126),".",LitRev!CT126)</f>
        <v>.</v>
      </c>
      <c r="CU126" s="25" t="str">
        <f>IF(ISBLANK(LitRev!CU126),".",LitRev!CU126)</f>
        <v>.</v>
      </c>
      <c r="CV126" s="25" t="str">
        <f>IF(ISBLANK(LitRev!CV126),".",LitRev!CV126)</f>
        <v>.</v>
      </c>
      <c r="CW126" s="25" t="str">
        <f>IF(ISBLANK(LitRev!CW126),".",LitRev!CW126)</f>
        <v>.</v>
      </c>
      <c r="CX126" s="25" t="str">
        <f>IF(ISBLANK(LitRev!CX126),".",LitRev!CX126)</f>
        <v>.</v>
      </c>
      <c r="CY126" s="25" t="str">
        <f>IF(ISBLANK(LitRev!CY126),".",LitRev!CY126)</f>
        <v>.</v>
      </c>
      <c r="CZ126" s="25" t="str">
        <f>IF(ISBLANK(LitRev!CZ126),".",LitRev!CZ126)</f>
        <v>.</v>
      </c>
      <c r="DA126" s="25" t="str">
        <f>IF(ISBLANK(LitRev!DA126),".",LitRev!DA126)</f>
        <v>.</v>
      </c>
      <c r="DB126" s="25" t="str">
        <f>IF(ISBLANK(LitRev!DB126),".",LitRev!DB126)</f>
        <v>.</v>
      </c>
      <c r="DC126" s="25" t="str">
        <f>IF(ISBLANK(LitRev!DC126),".",LitRev!DC126)</f>
        <v>.</v>
      </c>
      <c r="DD126" s="25" t="str">
        <f>IF(ISBLANK(LitRev!DD126),".",LitRev!DD126)</f>
        <v>.</v>
      </c>
      <c r="DE126" s="25" t="str">
        <f>IF(ISBLANK(LitRev!DE126),".",LitRev!DE126)</f>
        <v>.</v>
      </c>
      <c r="DF126" s="25" t="str">
        <f>IF(ISBLANK(LitRev!DF126),".",LitRev!DF126)</f>
        <v>.</v>
      </c>
      <c r="DG126" s="25" t="str">
        <f>IF(ISBLANK(LitRev!DG126),".",LitRev!DG126)</f>
        <v>.</v>
      </c>
      <c r="DH126" s="25" t="str">
        <f>IF(ISBLANK(LitRev!DH126),".",LitRev!DH126)</f>
        <v>.</v>
      </c>
      <c r="DI126" s="25" t="str">
        <f>IF(ISBLANK(LitRev!DI126),".",LitRev!DI126)</f>
        <v>.</v>
      </c>
      <c r="DJ126" s="25" t="str">
        <f>IF(ISBLANK(LitRev!DJ126),".",LitRev!DJ126)</f>
        <v>.</v>
      </c>
      <c r="DK126" s="25" t="str">
        <f>IF(ISBLANK(LitRev!DK126),".",LitRev!DK126)</f>
        <v>.</v>
      </c>
      <c r="DL126" s="25" t="str">
        <f>IF(ISBLANK(LitRev!DL126),".",LitRev!DL126)</f>
        <v>.</v>
      </c>
      <c r="DM126" s="25" t="str">
        <f>IF(ISBLANK(LitRev!DM126),".",LitRev!DM126)</f>
        <v>.</v>
      </c>
      <c r="DN126" s="25" t="str">
        <f>IF(ISBLANK(LitRev!DN126),".",LitRev!DN126)</f>
        <v>.</v>
      </c>
      <c r="DO126" s="25" t="str">
        <f>IF(ISBLANK(LitRev!DO126),".",LitRev!DO126)</f>
        <v>.</v>
      </c>
      <c r="DP126" s="25" t="str">
        <f>IF(ISBLANK(LitRev!DP126),".",LitRev!DP126)</f>
        <v>.</v>
      </c>
      <c r="DQ126" s="25" t="str">
        <f>IF(ISBLANK(LitRev!DQ126),".",LitRev!DQ126)</f>
        <v>.</v>
      </c>
      <c r="DR126" s="25" t="str">
        <f>IF(ISBLANK(LitRev!DR126),".",LitRev!DR126)</f>
        <v>.</v>
      </c>
      <c r="DS126" s="25" t="str">
        <f>IF(ISBLANK(LitRev!DS126),".",LitRev!DS126)</f>
        <v>.</v>
      </c>
      <c r="DT126" s="25" t="str">
        <f>IF(ISBLANK(LitRev!DT126),".",LitRev!DT126)</f>
        <v>.</v>
      </c>
      <c r="DU126" s="25" t="str">
        <f>IF(ISBLANK(LitRev!DU126),".",LitRev!DU126)</f>
        <v>.</v>
      </c>
      <c r="DV126" s="25" t="str">
        <f>IF(ISBLANK(LitRev!DV126),".",LitRev!DV126)</f>
        <v>.</v>
      </c>
      <c r="DW126" s="25" t="str">
        <f>IF(ISBLANK(LitRev!DW126),".",LitRev!DW126)</f>
        <v>.</v>
      </c>
      <c r="DX126" s="25" t="str">
        <f>IF(ISBLANK(LitRev!DX126),".",LitRev!DX126)</f>
        <v>.</v>
      </c>
      <c r="DY126" s="25" t="str">
        <f>IF(ISBLANK(LitRev!DY126),".",LitRev!DY126)</f>
        <v>.</v>
      </c>
      <c r="DZ126" s="25" t="str">
        <f>IF(ISBLANK(LitRev!DZ126),".",LitRev!DZ126)</f>
        <v>.</v>
      </c>
      <c r="EA126" s="25" t="str">
        <f>IF(ISBLANK(LitRev!EA126),".",LitRev!EA126)</f>
        <v>.</v>
      </c>
      <c r="EB126" s="25" t="str">
        <f>IF(ISBLANK(LitRev!EB126),".",LitRev!EB126)</f>
        <v>.</v>
      </c>
      <c r="EC126" s="25" t="str">
        <f>IF(ISBLANK(LitRev!EC126),".",LitRev!EC126)</f>
        <v>.</v>
      </c>
      <c r="ED126" s="25" t="str">
        <f>IF(ISBLANK(LitRev!ED126),".",LitRev!ED126)</f>
        <v>.</v>
      </c>
      <c r="EE126" s="25" t="str">
        <f>IF(ISBLANK(LitRev!EE126),".",LitRev!EE126)</f>
        <v>.</v>
      </c>
      <c r="EF126" s="25" t="str">
        <f>IF(ISBLANK(LitRev!EF126),".",LitRev!EF126)</f>
        <v>.</v>
      </c>
      <c r="EG126" s="25" t="str">
        <f>IF(ISBLANK(LitRev!EG126),".",LitRev!EG126)</f>
        <v>.</v>
      </c>
      <c r="EH126" s="25" t="str">
        <f>IF(ISBLANK(LitRev!EH126),".",LitRev!EH126)</f>
        <v>.</v>
      </c>
      <c r="EI126" s="25" t="str">
        <f>IF(ISBLANK(LitRev!EI126),".",LitRev!EI126)</f>
        <v>.</v>
      </c>
      <c r="EJ126" s="25">
        <f>IF(ISBLANK(LitRev!EJ126),".",LitRev!EJ126)</f>
        <v>0.112</v>
      </c>
      <c r="EK126" s="25" t="str">
        <f>IF(ISBLANK(LitRev!EK126),".",LitRev!EK126)</f>
        <v>.</v>
      </c>
      <c r="EL126" s="25" t="str">
        <f>IF(ISBLANK(LitRev!EL126),".",LitRev!EL126)</f>
        <v>.</v>
      </c>
      <c r="EM126" s="25" t="str">
        <f>IF(ISBLANK(LitRev!EM126),".",LitRev!EM126)</f>
        <v>.</v>
      </c>
      <c r="EN126" s="25" t="str">
        <f>IF(ISBLANK(LitRev!EN126),".",LitRev!EN126)</f>
        <v>.</v>
      </c>
      <c r="EO126" s="25" t="str">
        <f>IF(ISBLANK(LitRev!EO126),".",LitRev!EO126)</f>
        <v>.</v>
      </c>
      <c r="EP126" s="25" t="str">
        <f>IF(ISBLANK(LitRev!EP126),".",LitRev!EP126)</f>
        <v>.</v>
      </c>
      <c r="EQ126" s="25" t="str">
        <f>IF(ISBLANK(LitRev!EQ126),".",LitRev!EQ126)</f>
        <v>.</v>
      </c>
      <c r="ER126" s="25" t="str">
        <f>IF(ISBLANK(LitRev!ER126),".",LitRev!ER126)</f>
        <v>.</v>
      </c>
      <c r="ES126" s="25" t="str">
        <f>IF(ISBLANK(LitRev!ES126),".",LitRev!ES126)</f>
        <v>.</v>
      </c>
      <c r="ET126" s="25" t="str">
        <f>IF(ISBLANK(LitRev!ET126),".",LitRev!ET126)</f>
        <v>.</v>
      </c>
      <c r="EU126" s="25" t="str">
        <f>IF(ISBLANK(LitRev!EU126),".",LitRev!EU126)</f>
        <v>.</v>
      </c>
      <c r="EV126" s="25" t="str">
        <f>IF(ISBLANK(LitRev!EV126),".",LitRev!EV126)</f>
        <v>.</v>
      </c>
      <c r="EW126" s="25" t="str">
        <f>IF(ISBLANK(LitRev!EW126),".",LitRev!EW126)</f>
        <v>.</v>
      </c>
      <c r="EX126" s="25" t="str">
        <f>IF(ISBLANK(LitRev!EX126),".",LitRev!EX126)</f>
        <v>.</v>
      </c>
      <c r="EY126" s="25" t="str">
        <f>IF(ISBLANK(LitRev!EY126),".",LitRev!EY126)</f>
        <v>.</v>
      </c>
      <c r="EZ126" s="25" t="str">
        <f>IF(ISBLANK(LitRev!EZ126),".",LitRev!EZ126)</f>
        <v>.</v>
      </c>
      <c r="FA126" s="25" t="str">
        <f>IF(ISBLANK(LitRev!FA126),".",LitRev!FA126)</f>
        <v>.</v>
      </c>
      <c r="FB126" s="25" t="str">
        <f>IF(ISBLANK(LitRev!FB126),".",LitRev!FB126)</f>
        <v>.</v>
      </c>
      <c r="FC126" s="25" t="str">
        <f>IF(ISBLANK(LitRev!FC126),".",LitRev!FC126)</f>
        <v>.</v>
      </c>
      <c r="FD126" s="25" t="str">
        <f>IF(ISBLANK(LitRev!FD126),".",LitRev!FD126)</f>
        <v>.</v>
      </c>
      <c r="FE126" s="25" t="str">
        <f>IF(ISBLANK(LitRev!FE126),".",LitRev!FE126)</f>
        <v>.</v>
      </c>
      <c r="FF126" s="25" t="str">
        <f>IF(ISBLANK(LitRev!FF126),".",LitRev!FF126)</f>
        <v>.</v>
      </c>
      <c r="FG126" s="25" t="str">
        <f>IF(ISBLANK(LitRev!FG126),".",LitRev!FG126)</f>
        <v>.</v>
      </c>
      <c r="FH126" s="25" t="str">
        <f>IF(ISBLANK(LitRev!FH126),".",LitRev!FH126)</f>
        <v>.</v>
      </c>
      <c r="FI126" s="25" t="str">
        <f>IF(ISBLANK(LitRev!FI126),".",LitRev!FI126)</f>
        <v>.</v>
      </c>
      <c r="FJ126" s="25" t="str">
        <f>IF(ISBLANK(LitRev!FJ126),".",LitRev!FJ126)</f>
        <v>.</v>
      </c>
      <c r="FK126" s="25" t="str">
        <f>IF(ISBLANK(LitRev!FK126),".",LitRev!FK126)</f>
        <v>.</v>
      </c>
      <c r="FL126" s="25" t="str">
        <f>IF(ISBLANK(LitRev!FL126),".",LitRev!FL126)</f>
        <v>.</v>
      </c>
      <c r="FM126" s="25" t="str">
        <f>IF(ISBLANK(LitRev!FM126),".",LitRev!FM126)</f>
        <v>.</v>
      </c>
      <c r="FN126" s="25" t="str">
        <f>IF(ISBLANK(LitRev!FN126),".",LitRev!FN126)</f>
        <v>.</v>
      </c>
      <c r="FO126" s="25" t="str">
        <f>IF(ISBLANK(LitRev!FO126),".",LitRev!FO126)</f>
        <v>.</v>
      </c>
      <c r="FP126" s="25" t="str">
        <f>IF(ISBLANK(LitRev!FP126),".",LitRev!FP126)</f>
        <v>.</v>
      </c>
      <c r="FQ126" s="25" t="str">
        <f>IF(ISBLANK(LitRev!FQ126),".",LitRev!FQ126)</f>
        <v>.</v>
      </c>
      <c r="FR126" s="25" t="str">
        <f>IF(ISBLANK(LitRev!FR126),".",LitRev!FR126)</f>
        <v>.</v>
      </c>
      <c r="FS126" s="25" t="str">
        <f>IF(ISBLANK(LitRev!FS126),".",LitRev!FS126)</f>
        <v>.</v>
      </c>
      <c r="FT126" s="25" t="str">
        <f>IF(ISBLANK(LitRev!FT126),".",LitRev!FT126)</f>
        <v>.</v>
      </c>
      <c r="FU126" s="25" t="str">
        <f>IF(ISBLANK(LitRev!FU126),".",LitRev!FU126)</f>
        <v>.</v>
      </c>
      <c r="FV126" s="25" t="str">
        <f>IF(ISBLANK(LitRev!FV126),".",LitRev!FV126)</f>
        <v>.</v>
      </c>
      <c r="FW126" s="25" t="str">
        <f>IF(ISBLANK(LitRev!FW126),".",LitRev!FW126)</f>
        <v>.</v>
      </c>
      <c r="FX126" s="25" t="str">
        <f>IF(ISBLANK(LitRev!FX126),".",LitRev!FX126)</f>
        <v>.</v>
      </c>
      <c r="FY126" s="25" t="str">
        <f>IF(ISBLANK(LitRev!FY126),".",LitRev!FY126)</f>
        <v>.</v>
      </c>
      <c r="FZ126" s="25" t="str">
        <f>IF(ISBLANK(LitRev!FZ126),".",LitRev!FZ126)</f>
        <v>.</v>
      </c>
      <c r="GA126" s="25" t="str">
        <f>IF(ISBLANK(LitRev!GA126),".",LitRev!GA126)</f>
        <v>.</v>
      </c>
      <c r="GB126" s="25" t="str">
        <f>IF(ISBLANK(LitRev!GB126),".",LitRev!GB126)</f>
        <v>.</v>
      </c>
      <c r="GC126" s="25" t="str">
        <f>IF(ISBLANK(LitRev!GC126),".",LitRev!GC126)</f>
        <v>.</v>
      </c>
      <c r="GD126" s="25" t="str">
        <f>IF(ISBLANK(LitRev!GD126),".",LitRev!GD126)</f>
        <v>.</v>
      </c>
      <c r="GE126" s="25" t="str">
        <f>IF(ISBLANK(LitRev!GE126),".",LitRev!GE126)</f>
        <v>.</v>
      </c>
      <c r="GF126" s="25" t="str">
        <f>IF(ISBLANK(LitRev!GF126),".",LitRev!GF126)</f>
        <v>.</v>
      </c>
      <c r="GG126" s="25" t="str">
        <f>IF(ISBLANK(LitRev!GG126),".",LitRev!GG126)</f>
        <v>.</v>
      </c>
      <c r="GH126" s="25">
        <f>IF(ISBLANK(LitRev!GH126),".",LitRev!GH126)</f>
        <v>1.643948215631209E-2</v>
      </c>
      <c r="GI126" s="25">
        <f>IF(ISBLANK(LitRev!GI126),".",LitRev!GI126)</f>
        <v>1.5237708248679375E-2</v>
      </c>
      <c r="GJ126" s="25">
        <f>IF(ISBLANK(LitRev!GJ126),".",LitRev!GJ126)</f>
        <v>1.5237708248679375E-2</v>
      </c>
      <c r="GK126" s="25">
        <f>IF(ISBLANK(LitRev!GK126),".",LitRev!GK126)</f>
        <v>1.5237708248679375E-2</v>
      </c>
      <c r="GL126" s="25">
        <f>IF(ISBLANK(LitRev!GL126),".",LitRev!GL126)</f>
        <v>1.643948215631209E-2</v>
      </c>
      <c r="GM126" s="25">
        <f>IF(ISBLANK(LitRev!GM126),".",LitRev!GM126)</f>
        <v>1.5237708248679375E-2</v>
      </c>
      <c r="GN126" s="25">
        <f>IF(ISBLANK(LitRev!GN126),".",LitRev!GN126)</f>
        <v>1.5237708248679375E-2</v>
      </c>
      <c r="GO126" s="25">
        <f>IF(ISBLANK(LitRev!GO126),".",LitRev!GO126)</f>
        <v>1.5237708248679375E-2</v>
      </c>
      <c r="GP126" s="25">
        <f>IF(ISBLANK(LitRev!GP126),".",LitRev!GP126)</f>
        <v>6.7615658362989439E-3</v>
      </c>
      <c r="GQ126" s="25">
        <f>IF(ISBLANK(LitRev!GQ126),".",LitRev!GQ126)</f>
        <v>-1.6292134831460636E-2</v>
      </c>
      <c r="GR126" s="25">
        <f>IF(ISBLANK(LitRev!GR126),".",LitRev!GR126)</f>
        <v>5.4888507718696244E-2</v>
      </c>
      <c r="GS126" s="25" t="str">
        <f>IF(ISBLANK(LitRev!GS126),".",LitRev!GS126)</f>
        <v>.</v>
      </c>
      <c r="GT126" s="25">
        <f>IF(ISBLANK(LitRev!GT126),".",LitRev!GT126)</f>
        <v>6.5401044138585718E-2</v>
      </c>
      <c r="GU126" s="25">
        <f>IF(ISBLANK(LitRev!GU126),".",LitRev!GU126)</f>
        <v>5.7349397590361395E-2</v>
      </c>
      <c r="GV126" s="25" t="str">
        <f>IF(ISBLANK(LitRev!GV126),".",LitRev!GV126)</f>
        <v>.</v>
      </c>
      <c r="GW126" s="25" t="str">
        <f>IF(ISBLANK(LitRev!GW126),".",LitRev!GW126)</f>
        <v>.</v>
      </c>
      <c r="GX126" s="25">
        <f>IF(ISBLANK(LitRev!GX126),".",LitRev!GX126)</f>
        <v>5.7349397590361395E-2</v>
      </c>
      <c r="GY126" s="25" t="str">
        <f>IF(ISBLANK(LitRev!GY126),".",LitRev!GY126)</f>
        <v>.</v>
      </c>
      <c r="GZ126" s="25" t="str">
        <f>IF(ISBLANK(LitRev!GZ126),".",LitRev!GZ126)</f>
        <v>.</v>
      </c>
      <c r="HA126" s="25" t="str">
        <f>IF(ISBLANK(LitRev!HA126),".",LitRev!HA126)</f>
        <v>.</v>
      </c>
      <c r="HB126" s="25" t="str">
        <f>IF(ISBLANK(LitRev!HB126),".",LitRev!HB126)</f>
        <v>.</v>
      </c>
      <c r="HC126" s="25">
        <f>IF(ISBLANK(LitRev!HC126),".",LitRev!HC126)</f>
        <v>0</v>
      </c>
      <c r="HD126" s="25">
        <f>IF(ISBLANK(LitRev!HD126),".",LitRev!HD126)</f>
        <v>1.999999999999999E-2</v>
      </c>
      <c r="HE126" s="25">
        <f>IF(ISBLANK(LitRev!HE126),".",LitRev!HE126)</f>
        <v>1.999999999999999E-2</v>
      </c>
      <c r="HF126" s="25" t="str">
        <f>IF(ISBLANK(LitRev!HF126),".",LitRev!HF126)</f>
        <v>.</v>
      </c>
      <c r="HG126" s="25" t="str">
        <f>IF(ISBLANK(LitRev!HG126),".",LitRev!HG126)</f>
        <v>.</v>
      </c>
      <c r="HH126" s="25" t="str">
        <f>IF(ISBLANK(LitRev!HH126),".",LitRev!HH126)</f>
        <v>.</v>
      </c>
      <c r="HI126" s="25" t="str">
        <f>IF(ISBLANK(LitRev!HI126),".",LitRev!HI126)</f>
        <v>.</v>
      </c>
      <c r="HJ126" s="25">
        <f>IF(ISBLANK(LitRev!HJ126),".",LitRev!HJ126)</f>
        <v>3.0000000000000001E-3</v>
      </c>
      <c r="HK126" s="25">
        <f>IF(ISBLANK(LitRev!HK126),".",LitRev!HK126)</f>
        <v>-1E-3</v>
      </c>
      <c r="HL126" s="25">
        <f>IF(ISBLANK(LitRev!HL126),".",LitRev!HL126)</f>
        <v>-1E-3</v>
      </c>
      <c r="HM126" s="25">
        <f>IF(ISBLANK(LitRev!HM126),".",LitRev!HM126)</f>
        <v>-1E-3</v>
      </c>
      <c r="HN126" s="25">
        <f>IF(ISBLANK(LitRev!HN126),".",LitRev!HN126)</f>
        <v>-1E-3</v>
      </c>
      <c r="HO126" s="25">
        <f>IF(ISBLANK(LitRev!HO126),".",LitRev!HO126)</f>
        <v>-5.5E-2</v>
      </c>
      <c r="HP126" s="25">
        <f>IF(ISBLANK(LitRev!HP126),".",LitRev!HP126)</f>
        <v>-5.5E-2</v>
      </c>
      <c r="HQ126" s="25">
        <f>IF(ISBLANK(LitRev!HQ126),".",LitRev!HQ126)</f>
        <v>-5.5E-2</v>
      </c>
      <c r="HR126" s="25">
        <f>IF(ISBLANK(LitRev!HR126),".",LitRev!HR126)</f>
        <v>-5.5E-2</v>
      </c>
      <c r="HS126" s="25">
        <f>IF(ISBLANK(LitRev!HS126),".",LitRev!HS126)</f>
        <v>2E-3</v>
      </c>
      <c r="HT126" s="25">
        <f>IF(ISBLANK(LitRev!HT126),".",LitRev!HT126)</f>
        <v>5.8000000000000003E-2</v>
      </c>
      <c r="HU126" s="25">
        <f>IF(ISBLANK(LitRev!HU126),".",LitRev!HU126)</f>
        <v>-8.2000000000000007E-3</v>
      </c>
      <c r="HV126" s="25">
        <f>IF(ISBLANK(LitRev!HV126),".",LitRev!HV126)</f>
        <v>-8.2000000000000007E-3</v>
      </c>
      <c r="HW126" s="25">
        <f>IF(ISBLANK(LitRev!HW126),".",LitRev!HW126)</f>
        <v>0.06</v>
      </c>
      <c r="HX126" s="25">
        <f>IF(ISBLANK(LitRev!HX126),".",LitRev!HX126)</f>
        <v>5.1700000000000003E-2</v>
      </c>
      <c r="HY126" s="25">
        <f>IF(ISBLANK(LitRev!HY126),".",LitRev!HY126)</f>
        <v>-3.6999999999999998E-2</v>
      </c>
      <c r="HZ126" s="25">
        <f>IF(ISBLANK(LitRev!HZ126),".",LitRev!HZ126)</f>
        <v>-8.6900000000000005E-2</v>
      </c>
      <c r="IA126" s="25" t="str">
        <f>IF(ISBLANK(LitRev!IA126),".",LitRev!IA126)</f>
        <v>.</v>
      </c>
      <c r="IB126" s="25">
        <f>IF(ISBLANK(LitRev!IB126),".",LitRev!IB126)</f>
        <v>-4.5999999999999985E-2</v>
      </c>
      <c r="IC126" s="25" t="str">
        <f>IF(ISBLANK(LitRev!IC126),".",LitRev!IC126)</f>
        <v>.</v>
      </c>
      <c r="ID126" s="25" t="str">
        <f>IF(ISBLANK(LitRev!ID126),".",LitRev!ID126)</f>
        <v>.</v>
      </c>
      <c r="IE126" s="25" t="str">
        <f>IF(ISBLANK(LitRev!IE126),".",LitRev!IE126)</f>
        <v>.</v>
      </c>
      <c r="IF126" s="25" t="str">
        <f>IF(ISBLANK(LitRev!IF126),".",LitRev!IF126)</f>
        <v>.</v>
      </c>
      <c r="IG126" s="25">
        <f>IF(ISBLANK(LitRev!IG126),".",LitRev!IG126)</f>
        <v>0.27350427350427359</v>
      </c>
      <c r="IH126" s="25">
        <f>IF(ISBLANK(LitRev!IH126),".",LitRev!IH126)</f>
        <v>0.20100502512562818</v>
      </c>
      <c r="II126" s="25">
        <f>IF(ISBLANK(LitRev!II126),".",LitRev!II126)</f>
        <v>0.1406896551724138</v>
      </c>
      <c r="IJ126" s="25">
        <f>IF(ISBLANK(LitRev!IJ126),".",LitRev!IJ126)</f>
        <v>0.11034482758620685</v>
      </c>
      <c r="IK126" s="25">
        <f>IF(ISBLANK(LitRev!IK126),".",LitRev!IK126)</f>
        <v>9.130434782608704E-2</v>
      </c>
      <c r="IL126" s="25">
        <f>IF(ISBLANK(LitRev!IL126),".",LitRev!IL126)</f>
        <v>0.11979695431472084</v>
      </c>
      <c r="IM126" s="25">
        <f>IF(ISBLANK(LitRev!IM126),".",LitRev!IM126)</f>
        <v>0.10836120401337788</v>
      </c>
      <c r="IN126" s="25">
        <f>IF(ISBLANK(LitRev!IN126),".",LitRev!IN126)</f>
        <v>0.10408163265306128</v>
      </c>
      <c r="IO126" s="25">
        <f>IF(ISBLANK(LitRev!IO126),".",LitRev!IO126)</f>
        <v>9.9792099792099825E-2</v>
      </c>
      <c r="IP126" s="25">
        <f>IF(ISBLANK(LitRev!IP126),".",LitRev!IP126)</f>
        <v>9.8407079646017678E-2</v>
      </c>
      <c r="IQ126" s="25">
        <f>IF(ISBLANK(LitRev!IQ126),".",LitRev!IQ126)</f>
        <v>0.1527638190954774</v>
      </c>
      <c r="IR126" s="25">
        <f>IF(ISBLANK(LitRev!IR126),".",LitRev!IR126)</f>
        <v>0.13379310344827589</v>
      </c>
      <c r="IS126" s="25">
        <f>IF(ISBLANK(LitRev!IS126),".",LitRev!IS126)</f>
        <v>0.12413793103448281</v>
      </c>
      <c r="IT126" s="25">
        <f>IF(ISBLANK(LitRev!IT126),".",LitRev!IT126)</f>
        <v>0.11826086956521742</v>
      </c>
      <c r="IU126" s="25">
        <f>IF(ISBLANK(LitRev!IU126),".",LitRev!IU126)</f>
        <v>0.11799999999999998</v>
      </c>
      <c r="IV126" s="25">
        <f>IF(ISBLANK(LitRev!IV126),".",LitRev!IV126)</f>
        <v>0.1344827586206897</v>
      </c>
      <c r="IW126" s="25">
        <f>IF(ISBLANK(LitRev!IW126),".",LitRev!IW126)</f>
        <v>0.13379310344827589</v>
      </c>
      <c r="IX126" s="25">
        <f>IF(ISBLANK(LitRev!IX126),".",LitRev!IX126)</f>
        <v>0.12413793103448281</v>
      </c>
      <c r="IY126" s="25">
        <f>IF(ISBLANK(LitRev!IY126),".",LitRev!IY126)</f>
        <v>0.11826086956521742</v>
      </c>
      <c r="IZ126" s="25">
        <f>IF(ISBLANK(LitRev!IZ126),".",LitRev!IZ126)</f>
        <v>2.8633405639913234E-2</v>
      </c>
      <c r="JA126" s="25">
        <f>IF(ISBLANK(LitRev!JA126),".",LitRev!JA126)</f>
        <v>7.02169625246548E-2</v>
      </c>
      <c r="JB126" s="25">
        <f>IF(ISBLANK(LitRev!JB126),".",LitRev!JB126)</f>
        <v>0.28376068376068381</v>
      </c>
      <c r="JC126" s="25">
        <f>IF(ISBLANK(LitRev!JC126),".",LitRev!JC126)</f>
        <v>6.6331658291457249E-2</v>
      </c>
      <c r="JD126" s="25">
        <f>IF(ISBLANK(LitRev!JD126),".",LitRev!JD126)</f>
        <v>0.67692307692307696</v>
      </c>
      <c r="JE126" s="25">
        <f>IF(ISBLANK(LitRev!JE126),".",LitRev!JE126)</f>
        <v>0.3336683417085427</v>
      </c>
      <c r="JF126" s="25">
        <f>IF(ISBLANK(LitRev!JF126),".",LitRev!JF126)</f>
        <v>0.17103448275862065</v>
      </c>
      <c r="JG126" s="25">
        <f>IF(ISBLANK(LitRev!JG126),".",LitRev!JG126)</f>
        <v>0.12413793103448281</v>
      </c>
      <c r="JH126" s="25">
        <f>IF(ISBLANK(LitRev!JH126),".",LitRev!JH126)</f>
        <v>0.11826086956521742</v>
      </c>
      <c r="JI126" s="25">
        <f>IF(ISBLANK(LitRev!JI126),".",LitRev!JI126)</f>
        <v>0.4752136752136753</v>
      </c>
      <c r="JJ126" s="25">
        <f>IF(ISBLANK(LitRev!JJ126),".",LitRev!JJ126)</f>
        <v>0.15272727272727271</v>
      </c>
      <c r="JK126" s="25">
        <f>IF(ISBLANK(LitRev!JK126),".",LitRev!JK126)</f>
        <v>0.11059431524547808</v>
      </c>
      <c r="JL126" s="25">
        <f>IF(ISBLANK(LitRev!JL126),".",LitRev!JL126)</f>
        <v>8.6639676113360264E-2</v>
      </c>
      <c r="JM126" s="25">
        <f>IF(ISBLANK(LitRev!JM126),".",LitRev!JM126)</f>
        <v>7.2483221476510082E-2</v>
      </c>
      <c r="JN126" s="25">
        <f>IF(ISBLANK(LitRev!JN126),".",LitRev!JN126)</f>
        <v>0.20584795321637428</v>
      </c>
      <c r="JO126" s="25">
        <f>IF(ISBLANK(LitRev!JO126),".",LitRev!JO126)</f>
        <v>5.0909090909090932E-2</v>
      </c>
      <c r="JP126" s="25">
        <f>IF(ISBLANK(LitRev!JP126),".",LitRev!JP126)</f>
        <v>0.33684210526315789</v>
      </c>
      <c r="JQ126" s="25">
        <f>IF(ISBLANK(LitRev!JQ126),".",LitRev!JQ126)</f>
        <v>0.13090909090909089</v>
      </c>
      <c r="JR126" s="25">
        <f>IF(ISBLANK(LitRev!JR126),".",LitRev!JR126)</f>
        <v>2.7906976744186004E-2</v>
      </c>
      <c r="JS126" s="25">
        <f>IF(ISBLANK(LitRev!JS126),".",LitRev!JS126)</f>
        <v>0.20180180180180174</v>
      </c>
      <c r="JT126" s="25">
        <f>IF(ISBLANK(LitRev!JT126),".",LitRev!JT126)</f>
        <v>0.21707317073170729</v>
      </c>
      <c r="JU126" s="25">
        <f>IF(ISBLANK(LitRev!JU126),".",LitRev!JU126)</f>
        <v>0.1556485355648535</v>
      </c>
      <c r="JV126" s="25">
        <f>IF(ISBLANK(LitRev!JV126),".",LitRev!JV126)</f>
        <v>0.12051282051282045</v>
      </c>
      <c r="JW126" s="25">
        <f>IF(ISBLANK(LitRev!JW126),".",LitRev!JW126)</f>
        <v>0.10078740157480311</v>
      </c>
      <c r="JX126" s="25">
        <f>IF(ISBLANK(LitRev!JX126),".",LitRev!JX126)</f>
        <v>0.21261261261261255</v>
      </c>
      <c r="JY126" s="25">
        <f>IF(ISBLANK(LitRev!JY126),".",LitRev!JY126)</f>
        <v>6.8292682926829273E-2</v>
      </c>
      <c r="JZ126" s="25">
        <f>IF(ISBLANK(LitRev!JZ126),".",LitRev!JZ126)</f>
        <v>0.29549549549549542</v>
      </c>
      <c r="KA126" s="25">
        <f>IF(ISBLANK(LitRev!KA126),".",LitRev!KA126)</f>
        <v>0.14390243902439029</v>
      </c>
      <c r="KB126" s="25">
        <f>IF(ISBLANK(LitRev!KB126),".",LitRev!KB126)</f>
        <v>2.1757322175732202E-2</v>
      </c>
      <c r="KC126" s="25">
        <f>IF(ISBLANK(LitRev!KC126),".",LitRev!KC126)</f>
        <v>0.27596899224806209</v>
      </c>
      <c r="KD126" s="25">
        <f>IF(ISBLANK(LitRev!KD126),".",LitRev!KD126)</f>
        <v>0.16666666666666674</v>
      </c>
      <c r="KE126" s="25">
        <f>IF(ISBLANK(LitRev!KE126),".",LitRev!KE126)</f>
        <v>0.12049689440993792</v>
      </c>
      <c r="KF126" s="25">
        <f>IF(ISBLANK(LitRev!KF126),".",LitRev!KF126)</f>
        <v>9.6350364963503576E-2</v>
      </c>
      <c r="KG126" s="25">
        <f>IF(ISBLANK(LitRev!KG126),".",LitRev!KG126)</f>
        <v>7.9678068410462807E-2</v>
      </c>
      <c r="KH126" s="25">
        <f>IF(ISBLANK(LitRev!KH126),".",LitRev!KH126)</f>
        <v>0.28527131782945736</v>
      </c>
      <c r="KI126" s="25">
        <f>IF(ISBLANK(LitRev!KI126),".",LitRev!KI126)</f>
        <v>5.4385964912280718E-2</v>
      </c>
      <c r="KJ126" s="25">
        <f>IF(ISBLANK(LitRev!KJ126),".",LitRev!KJ126)</f>
        <v>0.19844961240310077</v>
      </c>
      <c r="KK126" s="25">
        <f>IF(ISBLANK(LitRev!KK126),".",LitRev!KK126)</f>
        <v>0</v>
      </c>
      <c r="KL126" s="25">
        <f>IF(ISBLANK(LitRev!KL126),".",LitRev!KL126)</f>
        <v>0.12215568862275455</v>
      </c>
      <c r="KM126" s="25">
        <f>IF(ISBLANK(LitRev!KM126),".",LitRev!KM126)</f>
        <v>0.11067193675889331</v>
      </c>
      <c r="KN126" s="25">
        <f>IF(ISBLANK(LitRev!KN126),".",LitRev!KN126)</f>
        <v>0.10481927710843382</v>
      </c>
      <c r="KO126" s="25">
        <f>IF(ISBLANK(LitRev!KO126),".",LitRev!KO126)</f>
        <v>0.10246305418719213</v>
      </c>
      <c r="KP126" s="25">
        <f>IF(ISBLANK(LitRev!KP126),".",LitRev!KP126)</f>
        <v>9.9790356394130031E-2</v>
      </c>
      <c r="KQ126" s="25">
        <f>IF(ISBLANK(LitRev!KQ126),".",LitRev!KQ126)</f>
        <v>6.4864864864864841E-2</v>
      </c>
      <c r="KR126" s="25">
        <f>IF(ISBLANK(LitRev!KR126),".",LitRev!KR126)</f>
        <v>0.15609756097560976</v>
      </c>
      <c r="KS126" s="25">
        <f>IF(ISBLANK(LitRev!KS126),".",LitRev!KS126)</f>
        <v>0.1389121338912134</v>
      </c>
      <c r="KT126" s="25">
        <f>IF(ISBLANK(LitRev!KT126),".",LitRev!KT126)</f>
        <v>0.12692307692307694</v>
      </c>
      <c r="KU126" s="25">
        <f>IF(ISBLANK(LitRev!KU126),".",LitRev!KU126)</f>
        <v>0.12178477690288712</v>
      </c>
      <c r="KV126" s="25">
        <f>IF(ISBLANK(LitRev!KV126),".",LitRev!KV126)</f>
        <v>0.12</v>
      </c>
      <c r="KW126" s="25">
        <f>IF(ISBLANK(LitRev!KW126),".",LitRev!KW126)</f>
        <v>0.13958333333333334</v>
      </c>
      <c r="KX126" s="25">
        <f>IF(ISBLANK(LitRev!KX126),".",LitRev!KX126)</f>
        <v>0.1389121338912134</v>
      </c>
      <c r="KY126" s="25">
        <f>IF(ISBLANK(LitRev!KY126),".",LitRev!KY126)</f>
        <v>0.12692307692307694</v>
      </c>
      <c r="KZ126" s="25">
        <f>IF(ISBLANK(LitRev!KZ126),".",LitRev!KZ126)</f>
        <v>0.12178477690288712</v>
      </c>
      <c r="LA126" s="25">
        <f>IF(ISBLANK(LitRev!LA126),".",LitRev!LA126)</f>
        <v>8.9686098654708207E-3</v>
      </c>
      <c r="LB126" s="25">
        <f>IF(ISBLANK(LitRev!LB126),".",LitRev!LB126)</f>
        <v>0.11111111111111115</v>
      </c>
      <c r="LC126" s="25">
        <f>IF(ISBLANK(LitRev!LC126),".",LitRev!LC126)</f>
        <v>0.12692307692307694</v>
      </c>
      <c r="LD126" s="25">
        <f>IF(ISBLANK(LitRev!LD126),".",LitRev!LD126)</f>
        <v>0.12178477690288712</v>
      </c>
      <c r="LE126" s="25" t="str">
        <f>IF(ISBLANK(LitRev!LE126),".",LitRev!LE126)</f>
        <v>.</v>
      </c>
      <c r="LF126" s="25" t="str">
        <f>IF(ISBLANK(LitRev!LF126),".",LitRev!LF126)</f>
        <v>.</v>
      </c>
      <c r="LG126" s="25" t="str">
        <f>IF(ISBLANK(LitRev!LG126),".",LitRev!LG126)</f>
        <v>.</v>
      </c>
      <c r="LH126" s="25" t="str">
        <f>IF(ISBLANK(LitRev!LH126),".",LitRev!LH126)</f>
        <v>.</v>
      </c>
      <c r="LI126" s="25" t="str">
        <f>IF(ISBLANK(LitRev!LI126),".",LitRev!LI126)</f>
        <v>.</v>
      </c>
      <c r="LJ126" s="25" t="str">
        <f>IF(ISBLANK(LitRev!LJ126),".",LitRev!LJ126)</f>
        <v>.</v>
      </c>
      <c r="LK126" s="25" t="str">
        <f>IF(ISBLANK(LitRev!LK126),".",LitRev!LK126)</f>
        <v>.</v>
      </c>
      <c r="LL126" s="25" t="str">
        <f>IF(ISBLANK(LitRev!LL126),".",LitRev!LL126)</f>
        <v>.</v>
      </c>
      <c r="LM126" s="25" t="str">
        <f>IF(ISBLANK(LitRev!LM126),".",LitRev!LM126)</f>
        <v>.</v>
      </c>
      <c r="LN126" s="25" t="str">
        <f>IF(ISBLANK(LitRev!LN126),".",LitRev!LN126)</f>
        <v>.</v>
      </c>
      <c r="LO126" s="25" t="str">
        <f>IF(ISBLANK(LitRev!LO126),".",LitRev!LO126)</f>
        <v>.</v>
      </c>
      <c r="LP126" s="25" t="str">
        <f>IF(ISBLANK(LitRev!LP126),".",LitRev!LP126)</f>
        <v>.</v>
      </c>
      <c r="LQ126" s="25" t="str">
        <f>IF(ISBLANK(LitRev!LQ126),".",LitRev!LQ126)</f>
        <v>.</v>
      </c>
      <c r="LR126" s="25" t="str">
        <f>IF(ISBLANK(LitRev!LR126),".",LitRev!LR126)</f>
        <v>.</v>
      </c>
      <c r="LS126" s="25" t="str">
        <f>IF(ISBLANK(LitRev!LS126),".",LitRev!LS126)</f>
        <v>.</v>
      </c>
      <c r="LT126" s="25" t="str">
        <f>IF(ISBLANK(LitRev!LT126),".",LitRev!LT126)</f>
        <v>.</v>
      </c>
      <c r="LU126" s="25" t="str">
        <f>IF(ISBLANK(LitRev!LU126),".",LitRev!LU126)</f>
        <v>.</v>
      </c>
      <c r="LV126" s="25" t="str">
        <f>IF(ISBLANK(LitRev!LV126),".",LitRev!LV126)</f>
        <v>.</v>
      </c>
      <c r="LW126" s="25" t="str">
        <f>IF(ISBLANK(LitRev!LW126),".",LitRev!LW126)</f>
        <v>.</v>
      </c>
      <c r="LX126" s="25" t="str">
        <f>IF(ISBLANK(LitRev!LX126),".",LitRev!LX126)</f>
        <v>.</v>
      </c>
      <c r="LY126" s="25" t="str">
        <f>IF(ISBLANK(LitRev!LY126),".",LitRev!LY126)</f>
        <v>.</v>
      </c>
      <c r="LZ126" s="25" t="str">
        <f>IF(ISBLANK(LitRev!LZ126),".",LitRev!LZ126)</f>
        <v>.</v>
      </c>
      <c r="MA126" s="25" t="str">
        <f>IF(ISBLANK(LitRev!MA126),".",LitRev!MA126)</f>
        <v>.</v>
      </c>
      <c r="MB126" s="25" t="str">
        <f>IF(ISBLANK(LitRev!MB126),".",LitRev!MB126)</f>
        <v>.</v>
      </c>
      <c r="MC126" s="25" t="str">
        <f>IF(ISBLANK(LitRev!MC126),".",LitRev!MC126)</f>
        <v>.</v>
      </c>
      <c r="MD126" s="25" t="str">
        <f>IF(ISBLANK(LitRev!MD126),".",LitRev!MD126)</f>
        <v>.</v>
      </c>
      <c r="ME126" s="25">
        <f>IF(ISBLANK(LitRev!ME126),".",LitRev!ME126)</f>
        <v>1.3397999999999999E-3</v>
      </c>
      <c r="MF126" s="25" t="str">
        <f>IF(ISBLANK(LitRev!MF126),".",LitRev!MF126)</f>
        <v>.</v>
      </c>
      <c r="MG126" s="25" t="str">
        <f>IF(ISBLANK(LitRev!MG126),".",LitRev!MG126)</f>
        <v>.</v>
      </c>
      <c r="MH126" s="25">
        <f>IF(ISBLANK(LitRev!MH126),".",LitRev!MH126)</f>
        <v>-7.85E-2</v>
      </c>
      <c r="MI126" s="25" t="str">
        <f>IF(ISBLANK(LitRev!MI126),".",LitRev!MI126)</f>
        <v>.</v>
      </c>
      <c r="MJ126" s="25" t="str">
        <f>IF(ISBLANK(LitRev!MJ126),".",LitRev!MJ126)</f>
        <v>.</v>
      </c>
      <c r="MK126" s="25" t="str">
        <f>IF(ISBLANK(LitRev!MK126),".",LitRev!MK126)</f>
        <v>.</v>
      </c>
      <c r="ML126" s="25" t="str">
        <f>IF(ISBLANK(LitRev!ML126),".",LitRev!ML126)</f>
        <v>.</v>
      </c>
      <c r="MM126" s="25" t="str">
        <f>IF(ISBLANK(LitRev!MM126),".",LitRev!MM126)</f>
        <v>.</v>
      </c>
      <c r="MN126" s="25" t="str">
        <f>IF(ISBLANK(LitRev!MN126),".",LitRev!MN126)</f>
        <v>.</v>
      </c>
      <c r="MO126" s="25" t="str">
        <f>IF(ISBLANK(LitRev!MO126),".",LitRev!MO126)</f>
        <v>.</v>
      </c>
      <c r="MP126" s="25" t="str">
        <f>IF(ISBLANK(LitRev!MP126),".",LitRev!MP126)</f>
        <v>.</v>
      </c>
      <c r="MQ126" s="25" t="str">
        <f>IF(ISBLANK(LitRev!MQ126),".",LitRev!MQ126)</f>
        <v>.</v>
      </c>
      <c r="MR126" s="25" t="str">
        <f>IF(ISBLANK(LitRev!MR126),".",LitRev!MR126)</f>
        <v>.</v>
      </c>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5"/>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5"/>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5"/>
      <c r="RK126" s="25"/>
      <c r="RL126" s="25"/>
      <c r="RM126" s="25"/>
      <c r="RN126" s="25"/>
      <c r="RO126" s="25"/>
    </row>
    <row r="127" spans="1:483" x14ac:dyDescent="0.25">
      <c r="A127" s="62" t="s">
        <v>80</v>
      </c>
      <c r="B127" t="s">
        <v>1960</v>
      </c>
      <c r="C127" s="25" t="str">
        <f>IF(ISBLANK(LitRev!C127),".",LitRev!C127)</f>
        <v>.</v>
      </c>
      <c r="D127" s="25" t="str">
        <f>IF(ISBLANK(LitRev!D127),".",LitRev!D127)</f>
        <v>.</v>
      </c>
      <c r="E127" s="25" t="str">
        <f>IF(ISBLANK(LitRev!E127),".",LitRev!E127)</f>
        <v>.</v>
      </c>
      <c r="F127" s="25" t="str">
        <f>IF(ISBLANK(LitRev!F127),".",LitRev!F127)</f>
        <v>.</v>
      </c>
      <c r="G127" s="25" t="str">
        <f>IF(ISBLANK(LitRev!G127),".",LitRev!G127)</f>
        <v>.</v>
      </c>
      <c r="H127" s="25" t="str">
        <f>IF(ISBLANK(LitRev!H127),".",LitRev!H127)</f>
        <v>.</v>
      </c>
      <c r="I127" s="25" t="str">
        <f>IF(ISBLANK(LitRev!I127),".",LitRev!I127)</f>
        <v>.</v>
      </c>
      <c r="J127" s="25" t="str">
        <f>IF(ISBLANK(LitRev!J127),".",LitRev!J127)</f>
        <v>.</v>
      </c>
      <c r="K127" s="25" t="str">
        <f>IF(ISBLANK(LitRev!K127),".",LitRev!K127)</f>
        <v>.</v>
      </c>
      <c r="L127" s="25" t="str">
        <f>IF(ISBLANK(LitRev!L127),".",LitRev!L127)</f>
        <v>.</v>
      </c>
      <c r="M127" s="25" t="str">
        <f>IF(ISBLANK(LitRev!M127),".",LitRev!M127)</f>
        <v>.</v>
      </c>
      <c r="N127" s="25" t="str">
        <f>IF(ISBLANK(LitRev!N127),".",LitRev!N127)</f>
        <v>.</v>
      </c>
      <c r="O127" s="25" t="str">
        <f>IF(ISBLANK(LitRev!O127),".",LitRev!O127)</f>
        <v>.</v>
      </c>
      <c r="P127" s="25" t="str">
        <f>IF(ISBLANK(LitRev!P127),".",LitRev!P127)</f>
        <v>.</v>
      </c>
      <c r="Q127" s="25" t="str">
        <f>IF(ISBLANK(LitRev!Q127),".",LitRev!Q127)</f>
        <v>.</v>
      </c>
      <c r="R127" s="25" t="str">
        <f>IF(ISBLANK(LitRev!R127),".",LitRev!R127)</f>
        <v>.</v>
      </c>
      <c r="S127" s="25" t="str">
        <f>IF(ISBLANK(LitRev!S127),".",LitRev!S127)</f>
        <v>.</v>
      </c>
      <c r="T127" s="25" t="str">
        <f>IF(ISBLANK(LitRev!T127),".",LitRev!T127)</f>
        <v>.</v>
      </c>
      <c r="U127" s="25" t="str">
        <f>IF(ISBLANK(LitRev!U127),".",LitRev!U127)</f>
        <v>p. 22 "But we held corn acreage fixed across the scenarios to maximize the
estimated impacts of a policy change on U.S. corn prices"</v>
      </c>
      <c r="V127" s="25" t="str">
        <f>IF(ISBLANK(LitRev!V127),".",LitRev!V127)</f>
        <v>p. 22 "But we held corn acreage fixed across the scenarios to maximize the
estimated impacts of a policy change on U.S. corn prices"</v>
      </c>
      <c r="W127" s="25" t="str">
        <f>IF(ISBLANK(LitRev!W127),".",LitRev!W127)</f>
        <v>p. 22 "But we held corn acreage fixed across the scenarios to maximize the
estimated impacts of a policy change on U.S. corn prices"</v>
      </c>
      <c r="X127" s="25" t="str">
        <f>IF(ISBLANK(LitRev!X127),".",LitRev!X127)</f>
        <v>.</v>
      </c>
      <c r="Y127" s="25" t="str">
        <f>IF(ISBLANK(LitRev!Y127),".",LitRev!Y127)</f>
        <v>.</v>
      </c>
      <c r="Z127" s="25" t="str">
        <f>IF(ISBLANK(LitRev!Z127),".",LitRev!Z127)</f>
        <v>.</v>
      </c>
      <c r="AA127" s="25" t="str">
        <f>IF(ISBLANK(LitRev!AA127),".",LitRev!AA127)</f>
        <v>.</v>
      </c>
      <c r="AB127" s="25" t="str">
        <f>IF(ISBLANK(LitRev!AB127),".",LitRev!AB127)</f>
        <v>.</v>
      </c>
      <c r="AC127" s="25" t="str">
        <f>IF(ISBLANK(LitRev!AC127),".",LitRev!AC127)</f>
        <v>By assumption for short-run analysis</v>
      </c>
      <c r="AD127" s="25" t="str">
        <f>IF(ISBLANK(LitRev!AD127),".",LitRev!AD127)</f>
        <v>table 3  divided by above, but can be confirmed from changes of table 3 for corn and ethanol production</v>
      </c>
      <c r="AE127" s="25" t="str">
        <f>IF(ISBLANK(LitRev!AE127),".",LitRev!AE127)</f>
        <v>.</v>
      </c>
      <c r="AF127" s="25" t="str">
        <f>IF(ISBLANK(LitRev!AF127),".",LitRev!AF127)</f>
        <v>.</v>
      </c>
      <c r="AG127" s="25" t="str">
        <f>IF(ISBLANK(LitRev!AG127),".",LitRev!AG127)</f>
        <v>.</v>
      </c>
      <c r="AH127" s="25" t="str">
        <f>IF(ISBLANK(LitRev!AH127),".",LitRev!AH127)</f>
        <v>By assumption for short-run analysis</v>
      </c>
      <c r="AI127" s="25" t="str">
        <f>IF(ISBLANK(LitRev!AI127),".",LitRev!AI127)</f>
        <v>table 3  divided by above, but can be confirmed from changes of table 3 for corn and ethanol production</v>
      </c>
      <c r="AJ127" s="25" t="str">
        <f>IF(ISBLANK(LitRev!AJ127),".",LitRev!AJ127)</f>
        <v>Table 2-2, Table 2-1; Note corn residue used for biofuel production Table 2-3</v>
      </c>
      <c r="AK127" s="25" t="str">
        <f>IF(ISBLANK(LitRev!AK127),".",LitRev!AK127)</f>
        <v>.</v>
      </c>
      <c r="AL127" s="25" t="str">
        <f>IF(ISBLANK(LitRev!AL127),".",LitRev!AL127)</f>
        <v>.</v>
      </c>
      <c r="AM127" s="25" t="str">
        <f>IF(ISBLANK(LitRev!AM127),".",LitRev!AM127)</f>
        <v>.</v>
      </c>
      <c r="AN127" s="25" t="str">
        <f>IF(ISBLANK(LitRev!AN127),".",LitRev!AN127)</f>
        <v>.</v>
      </c>
      <c r="AO127" s="25" t="str">
        <f>IF(ISBLANK(LitRev!AO127),".",LitRev!AO127)</f>
        <v>.</v>
      </c>
      <c r="AP127" s="25" t="str">
        <f>IF(ISBLANK(LitRev!AP127),".",LitRev!AP127)</f>
        <v>.</v>
      </c>
      <c r="AQ127" s="25" t="str">
        <f>IF(ISBLANK(LitRev!AQ127),".",LitRev!AQ127)</f>
        <v>.</v>
      </c>
      <c r="AR127" s="25" t="str">
        <f>IF(ISBLANK(LitRev!AR127),".",LitRev!AR127)</f>
        <v>.</v>
      </c>
      <c r="AS127" s="25" t="str">
        <f>IF(ISBLANK(LitRev!AS127),".",LitRev!AS127)</f>
        <v>.</v>
      </c>
      <c r="AT127" s="25" t="str">
        <f>IF(ISBLANK(LitRev!AT127),".",LitRev!AT127)</f>
        <v>.</v>
      </c>
      <c r="AU127" s="25" t="str">
        <f>IF(ISBLANK(LitRev!AU127),".",LitRev!AU127)</f>
        <v>.</v>
      </c>
      <c r="AV127" s="25" t="str">
        <f>IF(ISBLANK(LitRev!AV127),".",LitRev!AV127)</f>
        <v>.</v>
      </c>
      <c r="AW127" s="25" t="str">
        <f>IF(ISBLANK(LitRev!AW127),".",LitRev!AW127)</f>
        <v>.</v>
      </c>
      <c r="AX127" s="25" t="str">
        <f>IF(ISBLANK(LitRev!AX127),".",LitRev!AX127)</f>
        <v>.</v>
      </c>
      <c r="AY127" s="25" t="str">
        <f>IF(ISBLANK(LitRev!AY127),".",LitRev!AY127)</f>
        <v>.</v>
      </c>
      <c r="AZ127" s="25" t="str">
        <f>IF(ISBLANK(LitRev!AZ127),".",LitRev!AZ127)</f>
        <v>.</v>
      </c>
      <c r="BA127" s="25" t="str">
        <f>IF(ISBLANK(LitRev!BA127),".",LitRev!BA127)</f>
        <v>.</v>
      </c>
      <c r="BB127" s="25" t="str">
        <f>IF(ISBLANK(LitRev!BB127),".",LitRev!BB127)</f>
        <v>Table 4</v>
      </c>
      <c r="BC127" s="25" t="str">
        <f>IF(ISBLANK(LitRev!BC127),".",LitRev!BC127)</f>
        <v>.</v>
      </c>
      <c r="BD127" s="25" t="str">
        <f>IF(ISBLANK(LitRev!BD127),".",LitRev!BD127)</f>
        <v>.</v>
      </c>
      <c r="BE127" s="25" t="str">
        <f>IF(ISBLANK(LitRev!BE127),".",LitRev!BE127)</f>
        <v>.</v>
      </c>
      <c r="BF127" s="25" t="str">
        <f>IF(ISBLANK(LitRev!BF127),".",LitRev!BF127)</f>
        <v>.</v>
      </c>
      <c r="BG127" s="25" t="str">
        <f>IF(ISBLANK(LitRev!BG127),".",LitRev!BG127)</f>
        <v>.</v>
      </c>
      <c r="BH127" s="25" t="str">
        <f>IF(ISBLANK(LitRev!BH127),".",LitRev!BH127)</f>
        <v>.</v>
      </c>
      <c r="BI127" s="25" t="str">
        <f>IF(ISBLANK(LitRev!BI127),".",LitRev!BI127)</f>
        <v>.</v>
      </c>
      <c r="BJ127" s="25" t="str">
        <f>IF(ISBLANK(LitRev!BJ127),".",LitRev!BJ127)</f>
        <v>.</v>
      </c>
      <c r="BK127" s="25" t="str">
        <f>IF(ISBLANK(LitRev!BK127),".",LitRev!BK127)</f>
        <v>.</v>
      </c>
      <c r="BL127" s="25" t="str">
        <f>IF(ISBLANK(LitRev!BL127),".",LitRev!BL127)</f>
        <v>.</v>
      </c>
      <c r="BM127" s="25" t="str">
        <f>IF(ISBLANK(LitRev!BM127),".",LitRev!BM127)</f>
        <v>.</v>
      </c>
      <c r="BN127" s="25" t="str">
        <f>IF(ISBLANK(LitRev!BN127),".",LitRev!BN127)</f>
        <v>Table 3A, page 16</v>
      </c>
      <c r="BO127" s="25" t="str">
        <f>IF(ISBLANK(LitRev!BO127),".",LitRev!BO127)</f>
        <v>.</v>
      </c>
      <c r="BP127" s="25" t="str">
        <f>IF(ISBLANK(LitRev!BP127),".",LitRev!BP127)</f>
        <v>.</v>
      </c>
      <c r="BQ127" s="25" t="str">
        <f>IF(ISBLANK(LitRev!BQ127),".",LitRev!BQ127)</f>
        <v>.</v>
      </c>
      <c r="BR127" s="25" t="str">
        <f>IF(ISBLANK(LitRev!BR127),".",LitRev!BR127)</f>
        <v>.</v>
      </c>
      <c r="BS127" s="25" t="str">
        <f>IF(ISBLANK(LitRev!BS127),".",LitRev!BS127)</f>
        <v>.</v>
      </c>
      <c r="BT127" s="25" t="str">
        <f>IF(ISBLANK(LitRev!BT127),".",LitRev!BT127)</f>
        <v>.</v>
      </c>
      <c r="BU127" s="25" t="str">
        <f>IF(ISBLANK(LitRev!BU127),".",LitRev!BU127)</f>
        <v>Table 3 compare with RINs to without RIN case; apply to 2012 base data</v>
      </c>
      <c r="BV127" s="25" t="str">
        <f>IF(ISBLANK(LitRev!BV127),".",LitRev!BV127)</f>
        <v>.</v>
      </c>
      <c r="BW127" s="25" t="str">
        <f>IF(ISBLANK(LitRev!BW127),".",LitRev!BW127)</f>
        <v>.</v>
      </c>
      <c r="BX127" s="25" t="str">
        <f>IF(ISBLANK(LitRev!BX127),".",LitRev!BX127)</f>
        <v>.</v>
      </c>
      <c r="BY127" s="25" t="str">
        <f>IF(ISBLANK(LitRev!BY127),".",LitRev!BY127)</f>
        <v>Table 3.A optimal mandate less no policy</v>
      </c>
      <c r="BZ127" s="25" t="str">
        <f>IF(ISBLANK(LitRev!BZ127),".",LitRev!BZ127)</f>
        <v>Table 5 crop results applied to base data; remember that other ethanol changes as well</v>
      </c>
      <c r="CA127" s="25" t="str">
        <f>IF(ISBLANK(LitRev!CA127),".",LitRev!CA127)</f>
        <v>.</v>
      </c>
      <c r="CB127" s="25" t="str">
        <f>IF(ISBLANK(LitRev!CB127),".",LitRev!CB127)</f>
        <v>.</v>
      </c>
      <c r="CC127" s="25" t="str">
        <f>IF(ISBLANK(LitRev!CC127),".",LitRev!CC127)</f>
        <v>.</v>
      </c>
      <c r="CD127" s="25" t="str">
        <f>IF(ISBLANK(LitRev!CD127),".",LitRev!CD127)</f>
        <v>.</v>
      </c>
      <c r="CE127" s="25" t="str">
        <f>IF(ISBLANK(LitRev!CE127),".",LitRev!CE127)</f>
        <v>.</v>
      </c>
      <c r="CF127" s="25" t="str">
        <f>IF(ISBLANK(LitRev!CF127),".",LitRev!CF127)</f>
        <v>.</v>
      </c>
      <c r="CG127" s="25" t="str">
        <f>IF(ISBLANK(LitRev!CG127),".",LitRev!CG127)</f>
        <v>production table 4 p 582 ; ethanol change p 580; applied to 2001 base</v>
      </c>
      <c r="CH127" s="25" t="str">
        <f>IF(ISBLANK(LitRev!CH127),".",LitRev!CH127)</f>
        <v>production table 4 p 582 ; ethanol change p 580; applied to 2001 base</v>
      </c>
      <c r="CI127" s="25" t="str">
        <f>IF(ISBLANK(LitRev!CI127),".",LitRev!CI127)</f>
        <v>production table 4 p 582 ; ethanol change p 580; applied to 2001 base</v>
      </c>
      <c r="CJ127" s="25" t="str">
        <f>IF(ISBLANK(LitRev!CJ127),".",LitRev!CJ127)</f>
        <v>.</v>
      </c>
      <c r="CK127" s="25" t="str">
        <f>IF(ISBLANK(LitRev!CK127),".",LitRev!CK127)</f>
        <v>.</v>
      </c>
      <c r="CL127" s="25" t="str">
        <f>IF(ISBLANK(LitRev!CL127),".",LitRev!CL127)</f>
        <v>.</v>
      </c>
      <c r="CM127" s="25" t="str">
        <f>IF(ISBLANK(LitRev!CM127),".",LitRev!CM127)</f>
        <v>.</v>
      </c>
      <c r="CN127" s="25" t="str">
        <f>IF(ISBLANK(LitRev!CN127),".",LitRev!CN127)</f>
        <v>.</v>
      </c>
      <c r="CO127" s="25" t="str">
        <f>IF(ISBLANK(LitRev!CO127),".",LitRev!CO127)</f>
        <v>.</v>
      </c>
      <c r="CP127" s="25" t="str">
        <f>IF(ISBLANK(LitRev!CP127),".",LitRev!CP127)</f>
        <v>.</v>
      </c>
      <c r="CQ127" s="25" t="str">
        <f>IF(ISBLANK(LitRev!CQ127),".",LitRev!CQ127)</f>
        <v>.</v>
      </c>
      <c r="CR127" s="25" t="str">
        <f>IF(ISBLANK(LitRev!CR127),".",LitRev!CR127)</f>
        <v>.</v>
      </c>
      <c r="CS127" s="25" t="str">
        <f>IF(ISBLANK(LitRev!CS127),".",LitRev!CS127)</f>
        <v xml:space="preserve"> Table 5 for change and also to calculate reference value from reference result</v>
      </c>
      <c r="CT127" s="25" t="str">
        <f>IF(ISBLANK(LitRev!CT127),".",LitRev!CT127)</f>
        <v xml:space="preserve"> Table 5 for change and also to calculate reference value from reference result</v>
      </c>
      <c r="CU127" s="25" t="str">
        <f>IF(ISBLANK(LitRev!CU127),".",LitRev!CU127)</f>
        <v xml:space="preserve"> Table 5 for change and also to calculate reference value from reference result</v>
      </c>
      <c r="CV127" s="25" t="str">
        <f>IF(ISBLANK(LitRev!CV127),".",LitRev!CV127)</f>
        <v xml:space="preserve"> Table 5 for change and also to calculate reference value from reference result</v>
      </c>
      <c r="CW127" s="25" t="str">
        <f>IF(ISBLANK(LitRev!CW127),".",LitRev!CW127)</f>
        <v>.</v>
      </c>
      <c r="CX127" s="25" t="str">
        <f>IF(ISBLANK(LitRev!CX127),".",LitRev!CX127)</f>
        <v>.</v>
      </c>
      <c r="CY127" s="25" t="str">
        <f>IF(ISBLANK(LitRev!CY127),".",LitRev!CY127)</f>
        <v>.</v>
      </c>
      <c r="CZ127" s="25" t="str">
        <f>IF(ISBLANK(LitRev!CZ127),".",LitRev!CZ127)</f>
        <v>.</v>
      </c>
      <c r="DA127" s="25" t="str">
        <f>IF(ISBLANK(LitRev!DA127),".",LitRev!DA127)</f>
        <v>.</v>
      </c>
      <c r="DB127" s="25" t="str">
        <f>IF(ISBLANK(LitRev!DB127),".",LitRev!DB127)</f>
        <v>.</v>
      </c>
      <c r="DC127" s="25" t="str">
        <f>IF(ISBLANK(LitRev!DC127),".",LitRev!DC127)</f>
        <v>.</v>
      </c>
      <c r="DD127" s="25" t="str">
        <f>IF(ISBLANK(LitRev!DD127),".",LitRev!DD127)</f>
        <v>.</v>
      </c>
      <c r="DE127" s="25" t="str">
        <f>IF(ISBLANK(LitRev!DE127),".",LitRev!DE127)</f>
        <v>.</v>
      </c>
      <c r="DF127" s="25" t="str">
        <f>IF(ISBLANK(LitRev!DF127),".",LitRev!DF127)</f>
        <v>.</v>
      </c>
      <c r="DG127" s="25" t="str">
        <f>IF(ISBLANK(LitRev!DG127),".",LitRev!DG127)</f>
        <v>.</v>
      </c>
      <c r="DH127" s="25" t="str">
        <f>IF(ISBLANK(LitRev!DH127),".",LitRev!DH127)</f>
        <v>.</v>
      </c>
      <c r="DI127" s="25" t="str">
        <f>IF(ISBLANK(LitRev!DI127),".",LitRev!DI127)</f>
        <v>.</v>
      </c>
      <c r="DJ127" s="25" t="str">
        <f>IF(ISBLANK(LitRev!DJ127),".",LitRev!DJ127)</f>
        <v>.</v>
      </c>
      <c r="DK127" s="25" t="str">
        <f>IF(ISBLANK(LitRev!DK127),".",LitRev!DK127)</f>
        <v>.</v>
      </c>
      <c r="DL127" s="25" t="str">
        <f>IF(ISBLANK(LitRev!DL127),".",LitRev!DL127)</f>
        <v>.</v>
      </c>
      <c r="DM127" s="25" t="str">
        <f>IF(ISBLANK(LitRev!DM127),".",LitRev!DM127)</f>
        <v>.</v>
      </c>
      <c r="DN127" s="25" t="str">
        <f>IF(ISBLANK(LitRev!DN127),".",LitRev!DN127)</f>
        <v>.</v>
      </c>
      <c r="DO127" s="25" t="str">
        <f>IF(ISBLANK(LitRev!DO127),".",LitRev!DO127)</f>
        <v>.</v>
      </c>
      <c r="DP127" s="25" t="str">
        <f>IF(ISBLANK(LitRev!DP127),".",LitRev!DP127)</f>
        <v>.</v>
      </c>
      <c r="DQ127" s="25" t="str">
        <f>IF(ISBLANK(LitRev!DQ127),".",LitRev!DQ127)</f>
        <v>.</v>
      </c>
      <c r="DR127" s="25" t="str">
        <f>IF(ISBLANK(LitRev!DR127),".",LitRev!DR127)</f>
        <v>.</v>
      </c>
      <c r="DS127" s="25" t="str">
        <f>IF(ISBLANK(LitRev!DS127),".",LitRev!DS127)</f>
        <v>.</v>
      </c>
      <c r="DT127" s="25" t="str">
        <f>IF(ISBLANK(LitRev!DT127),".",LitRev!DT127)</f>
        <v>.</v>
      </c>
      <c r="DU127" s="25" t="str">
        <f>IF(ISBLANK(LitRev!DU127),".",LitRev!DU127)</f>
        <v>.</v>
      </c>
      <c r="DV127" s="25" t="str">
        <f>IF(ISBLANK(LitRev!DV127),".",LitRev!DV127)</f>
        <v>.</v>
      </c>
      <c r="DW127" s="25" t="str">
        <f>IF(ISBLANK(LitRev!DW127),".",LitRev!DW127)</f>
        <v>.</v>
      </c>
      <c r="DX127" s="25" t="str">
        <f>IF(ISBLANK(LitRev!DX127),".",LitRev!DX127)</f>
        <v>.</v>
      </c>
      <c r="DY127" s="25" t="str">
        <f>IF(ISBLANK(LitRev!DY127),".",LitRev!DY127)</f>
        <v>.</v>
      </c>
      <c r="DZ127" s="25" t="str">
        <f>IF(ISBLANK(LitRev!DZ127),".",LitRev!DZ127)</f>
        <v>.</v>
      </c>
      <c r="EA127" s="25" t="str">
        <f>IF(ISBLANK(LitRev!EA127),".",LitRev!EA127)</f>
        <v>.</v>
      </c>
      <c r="EB127" s="25" t="str">
        <f>IF(ISBLANK(LitRev!EB127),".",LitRev!EB127)</f>
        <v>.</v>
      </c>
      <c r="EC127" s="25" t="str">
        <f>IF(ISBLANK(LitRev!EC127),".",LitRev!EC127)</f>
        <v>.</v>
      </c>
      <c r="ED127" s="25" t="str">
        <f>IF(ISBLANK(LitRev!ED127),".",LitRev!ED127)</f>
        <v>.</v>
      </c>
      <c r="EE127" s="25" t="str">
        <f>IF(ISBLANK(LitRev!EE127),".",LitRev!EE127)</f>
        <v>.</v>
      </c>
      <c r="EF127" s="25" t="str">
        <f>IF(ISBLANK(LitRev!EF127),".",LitRev!EF127)</f>
        <v>.</v>
      </c>
      <c r="EG127" s="25" t="str">
        <f>IF(ISBLANK(LitRev!EG127),".",LitRev!EG127)</f>
        <v>.</v>
      </c>
      <c r="EH127" s="25" t="str">
        <f>IF(ISBLANK(LitRev!EH127),".",LitRev!EH127)</f>
        <v>.</v>
      </c>
      <c r="EI127" s="25" t="str">
        <f>IF(ISBLANK(LitRev!EI127),".",LitRev!EI127)</f>
        <v>.</v>
      </c>
      <c r="EJ127" s="25" t="str">
        <f>IF(ISBLANK(LitRev!EJ127),".",LitRev!EJ127)</f>
        <v>Table D1; coarse grain aggregate; applied to base data</v>
      </c>
      <c r="EK127" s="25" t="str">
        <f>IF(ISBLANK(LitRev!EK127),".",LitRev!EK127)</f>
        <v>.</v>
      </c>
      <c r="EL127" s="25" t="str">
        <f>IF(ISBLANK(LitRev!EL127),".",LitRev!EL127)</f>
        <v>.</v>
      </c>
      <c r="EM127" s="25" t="str">
        <f>IF(ISBLANK(LitRev!EM127),".",LitRev!EM127)</f>
        <v>.</v>
      </c>
      <c r="EN127" s="25" t="str">
        <f>IF(ISBLANK(LitRev!EN127),".",LitRev!EN127)</f>
        <v>.</v>
      </c>
      <c r="EO127" s="25" t="str">
        <f>IF(ISBLANK(LitRev!EO127),".",LitRev!EO127)</f>
        <v>.</v>
      </c>
      <c r="EP127" s="25" t="str">
        <f>IF(ISBLANK(LitRev!EP127),".",LitRev!EP127)</f>
        <v>.</v>
      </c>
      <c r="EQ127" s="25" t="str">
        <f>IF(ISBLANK(LitRev!EQ127),".",LitRev!EQ127)</f>
        <v>.</v>
      </c>
      <c r="ER127" s="25" t="str">
        <f>IF(ISBLANK(LitRev!ER127),".",LitRev!ER127)</f>
        <v>.</v>
      </c>
      <c r="ES127" s="25" t="str">
        <f>IF(ISBLANK(LitRev!ES127),".",LitRev!ES127)</f>
        <v>.</v>
      </c>
      <c r="ET127" s="25" t="str">
        <f>IF(ISBLANK(LitRev!ET127),".",LitRev!ET127)</f>
        <v>.</v>
      </c>
      <c r="EU127" s="25" t="str">
        <f>IF(ISBLANK(LitRev!EU127),".",LitRev!EU127)</f>
        <v>.</v>
      </c>
      <c r="EV127" s="25" t="str">
        <f>IF(ISBLANK(LitRev!EV127),".",LitRev!EV127)</f>
        <v>.</v>
      </c>
      <c r="EW127" s="25" t="str">
        <f>IF(ISBLANK(LitRev!EW127),".",LitRev!EW127)</f>
        <v>.</v>
      </c>
      <c r="EX127" s="25" t="str">
        <f>IF(ISBLANK(LitRev!EX127),".",LitRev!EX127)</f>
        <v>.</v>
      </c>
      <c r="EY127" s="25" t="str">
        <f>IF(ISBLANK(LitRev!EY127),".",LitRev!EY127)</f>
        <v>.</v>
      </c>
      <c r="EZ127" s="25" t="str">
        <f>IF(ISBLANK(LitRev!EZ127),".",LitRev!EZ127)</f>
        <v>.</v>
      </c>
      <c r="FA127" s="25" t="str">
        <f>IF(ISBLANK(LitRev!FA127),".",LitRev!FA127)</f>
        <v>.</v>
      </c>
      <c r="FB127" s="25" t="str">
        <f>IF(ISBLANK(LitRev!FB127),".",LitRev!FB127)</f>
        <v>.</v>
      </c>
      <c r="FC127" s="25" t="str">
        <f>IF(ISBLANK(LitRev!FC127),".",LitRev!FC127)</f>
        <v>.</v>
      </c>
      <c r="FD127" s="25" t="str">
        <f>IF(ISBLANK(LitRev!FD127),".",LitRev!FD127)</f>
        <v>.</v>
      </c>
      <c r="FE127" s="25" t="str">
        <f>IF(ISBLANK(LitRev!FE127),".",LitRev!FE127)</f>
        <v>.</v>
      </c>
      <c r="FF127" s="25" t="str">
        <f>IF(ISBLANK(LitRev!FF127),".",LitRev!FF127)</f>
        <v>.</v>
      </c>
      <c r="FG127" s="25" t="str">
        <f>IF(ISBLANK(LitRev!FG127),".",LitRev!FG127)</f>
        <v>.</v>
      </c>
      <c r="FH127" s="25" t="str">
        <f>IF(ISBLANK(LitRev!FH127),".",LitRev!FH127)</f>
        <v>.</v>
      </c>
      <c r="FI127" s="25" t="str">
        <f>IF(ISBLANK(LitRev!FI127),".",LitRev!FI127)</f>
        <v>.</v>
      </c>
      <c r="FJ127" s="25" t="str">
        <f>IF(ISBLANK(LitRev!FJ127),".",LitRev!FJ127)</f>
        <v>.</v>
      </c>
      <c r="FK127" s="25" t="str">
        <f>IF(ISBLANK(LitRev!FK127),".",LitRev!FK127)</f>
        <v>.</v>
      </c>
      <c r="FL127" s="25" t="str">
        <f>IF(ISBLANK(LitRev!FL127),".",LitRev!FL127)</f>
        <v>.</v>
      </c>
      <c r="FM127" s="25" t="str">
        <f>IF(ISBLANK(LitRev!FM127),".",LitRev!FM127)</f>
        <v>.</v>
      </c>
      <c r="FN127" s="25" t="str">
        <f>IF(ISBLANK(LitRev!FN127),".",LitRev!FN127)</f>
        <v>.</v>
      </c>
      <c r="FO127" s="25" t="str">
        <f>IF(ISBLANK(LitRev!FO127),".",LitRev!FO127)</f>
        <v>table 5</v>
      </c>
      <c r="FP127" s="25" t="str">
        <f>IF(ISBLANK(LitRev!FP127),".",LitRev!FP127)</f>
        <v>Table 4</v>
      </c>
      <c r="FQ127" s="25" t="str">
        <f>IF(ISBLANK(LitRev!FQ127),".",LitRev!FQ127)</f>
        <v>.</v>
      </c>
      <c r="FR127" s="25" t="str">
        <f>IF(ISBLANK(LitRev!FR127),".",LitRev!FR127)</f>
        <v>.</v>
      </c>
      <c r="FS127" s="25" t="str">
        <f>IF(ISBLANK(LitRev!FS127),".",LitRev!FS127)</f>
        <v>.</v>
      </c>
      <c r="FT127" s="25" t="str">
        <f>IF(ISBLANK(LitRev!FT127),".",LitRev!FT127)</f>
        <v>.</v>
      </c>
      <c r="FU127" s="25" t="str">
        <f>IF(ISBLANK(LitRev!FU127),".",LitRev!FU127)</f>
        <v>.</v>
      </c>
      <c r="FV127" s="25" t="str">
        <f>IF(ISBLANK(LitRev!FV127),".",LitRev!FV127)</f>
        <v>.</v>
      </c>
      <c r="FW127" s="25" t="str">
        <f>IF(ISBLANK(LitRev!FW127),".",LitRev!FW127)</f>
        <v>.</v>
      </c>
      <c r="FX127" s="25" t="str">
        <f>IF(ISBLANK(LitRev!FX127),".",LitRev!FX127)</f>
        <v>Table 3 ; applied to base data</v>
      </c>
      <c r="FY127" s="25" t="str">
        <f>IF(ISBLANK(LitRev!FY127),".",LitRev!FY127)</f>
        <v>Table 3 ; applied to base data</v>
      </c>
      <c r="FZ127" s="25" t="str">
        <f>IF(ISBLANK(LitRev!FZ127),".",LitRev!FZ127)</f>
        <v>Table 3 ; applied to base data</v>
      </c>
      <c r="GA127" s="25" t="str">
        <f>IF(ISBLANK(LitRev!GA127),".",LitRev!GA127)</f>
        <v>Table 3 ; applied to base data</v>
      </c>
      <c r="GB127" s="25" t="str">
        <f>IF(ISBLANK(LitRev!GB127),".",LitRev!GB127)</f>
        <v>Table 3 ; applied to base data</v>
      </c>
      <c r="GC127" s="25" t="str">
        <f>IF(ISBLANK(LitRev!GC127),".",LitRev!GC127)</f>
        <v>Table 3 ; applied to base data</v>
      </c>
      <c r="GD127" s="25" t="str">
        <f>IF(ISBLANK(LitRev!GD127),".",LitRev!GD127)</f>
        <v>Table 3 ; applied to base data</v>
      </c>
      <c r="GE127" s="25" t="str">
        <f>IF(ISBLANK(LitRev!GE127),".",LitRev!GE127)</f>
        <v>Table 3 ; applied to base data</v>
      </c>
      <c r="GF127" s="25" t="str">
        <f>IF(ISBLANK(LitRev!GF127),".",LitRev!GF127)</f>
        <v>Table 3 ; applied to base data</v>
      </c>
      <c r="GG127" s="25" t="str">
        <f>IF(ISBLANK(LitRev!GG127),".",LitRev!GG127)</f>
        <v>Effect is Table 1 corn production less Table 2; note that unit is 10 bil bushels instead of bil bushels</v>
      </c>
      <c r="GH127" s="25" t="str">
        <f>IF(ISBLANK(LitRev!GH127),".",LitRev!GH127)</f>
        <v>table 2</v>
      </c>
      <c r="GI127" s="25" t="str">
        <f>IF(ISBLANK(LitRev!GI127),".",LitRev!GI127)</f>
        <v>table 2</v>
      </c>
      <c r="GJ127" s="25" t="str">
        <f>IF(ISBLANK(LitRev!GJ127),".",LitRev!GJ127)</f>
        <v>table 2</v>
      </c>
      <c r="GK127" s="25" t="str">
        <f>IF(ISBLANK(LitRev!GK127),".",LitRev!GK127)</f>
        <v>table 2</v>
      </c>
      <c r="GL127" s="25" t="str">
        <f>IF(ISBLANK(LitRev!GL127),".",LitRev!GL127)</f>
        <v>table 2</v>
      </c>
      <c r="GM127" s="25" t="str">
        <f>IF(ISBLANK(LitRev!GM127),".",LitRev!GM127)</f>
        <v>table 2</v>
      </c>
      <c r="GN127" s="25" t="str">
        <f>IF(ISBLANK(LitRev!GN127),".",LitRev!GN127)</f>
        <v>table 2</v>
      </c>
      <c r="GO127" s="25" t="str">
        <f>IF(ISBLANK(LitRev!GO127),".",LitRev!GO127)</f>
        <v>table 2</v>
      </c>
      <c r="GP127" s="25" t="str">
        <f>IF(ISBLANK(LitRev!GP127),".",LitRev!GP127)</f>
        <v>base value from table 1 p 539;  new value from table 3 p 540</v>
      </c>
      <c r="GQ127" s="25" t="str">
        <f>IF(ISBLANK(LitRev!GQ127),".",LitRev!GQ127)</f>
        <v>base value from table 1 p 539;  new value from table 3 p 540</v>
      </c>
      <c r="GR127" s="25" t="str">
        <f>IF(ISBLANK(LitRev!GR127),".",LitRev!GR127)</f>
        <v>base value from table 1 p 539;  new value from table 3 p 540</v>
      </c>
      <c r="GS127" s="25" t="str">
        <f>IF(ISBLANK(LitRev!GS127),".",LitRev!GS127)</f>
        <v>.</v>
      </c>
      <c r="GT127" s="25" t="str">
        <f>IF(ISBLANK(LitRev!GT127),".",LitRev!GT127)</f>
        <v>Table 1, p 29</v>
      </c>
      <c r="GU127" s="25" t="str">
        <f>IF(ISBLANK(LitRev!GU127),".",LitRev!GU127)</f>
        <v>base value from table 1 p 539;  new value from table 3 p 540</v>
      </c>
      <c r="GV127" s="25" t="str">
        <f>IF(ISBLANK(LitRev!GV127),".",LitRev!GV127)</f>
        <v>Model does not have corn production</v>
      </c>
      <c r="GW127" s="25" t="str">
        <f>IF(ISBLANK(LitRev!GW127),".",LitRev!GW127)</f>
        <v>Base value in table 1, but no indication of changes</v>
      </c>
      <c r="GX127" s="25" t="str">
        <f>IF(ISBLANK(LitRev!GX127),".",LitRev!GX127)</f>
        <v>Table 1, p 29</v>
      </c>
      <c r="GY127" s="25" t="str">
        <f>IF(ISBLANK(LitRev!GY127),".",LitRev!GY127)</f>
        <v>Model does not have corn production</v>
      </c>
      <c r="GZ127" s="25" t="str">
        <f>IF(ISBLANK(LitRev!GZ127),".",LitRev!GZ127)</f>
        <v>Base value in table 1, but no indication of changes</v>
      </c>
      <c r="HA127" s="25" t="str">
        <f>IF(ISBLANK(LitRev!HA127),".",LitRev!HA127)</f>
        <v>.</v>
      </c>
      <c r="HB127" s="25" t="str">
        <f>IF(ISBLANK(LitRev!HB127),".",LitRev!HB127)</f>
        <v>.</v>
      </c>
      <c r="HC127" s="25" t="str">
        <f>IF(ISBLANK(LitRev!HC127),".",LitRev!HC127)</f>
        <v>1.8% Corn Yield; 0.5% ethanol yield (Relative to Base with RFS) Table 5 change less Table 4 change</v>
      </c>
      <c r="HD127" s="25" t="str">
        <f>IF(ISBLANK(LitRev!HD127),".",LitRev!HD127)</f>
        <v>4% Corn Yield; 0.5% ethanol yield (Relative to Base with RFS) Table 5 change less Table 4 change</v>
      </c>
      <c r="HE127" s="25" t="str">
        <f>IF(ISBLANK(LitRev!HE127),".",LitRev!HE127)</f>
        <v>4% Corn Yield; 1% ethanol yield (Relative to Base with RFS) Table 5 change less Table 4 change</v>
      </c>
      <c r="HF127" s="25" t="str">
        <f>IF(ISBLANK(LitRev!HF127),".",LitRev!HF127)</f>
        <v>.</v>
      </c>
      <c r="HG127" s="25" t="str">
        <f>IF(ISBLANK(LitRev!HG127),".",LitRev!HG127)</f>
        <v>.</v>
      </c>
      <c r="HH127" s="25" t="str">
        <f>IF(ISBLANK(LitRev!HH127),".",LitRev!HH127)</f>
        <v>.</v>
      </c>
      <c r="HI127" s="25" t="str">
        <f>IF(ISBLANK(LitRev!HI127),".",LitRev!HI127)</f>
        <v>.</v>
      </c>
      <c r="HJ127" s="25" t="str">
        <f>IF(ISBLANK(LitRev!HJ127),".",LitRev!HJ127)</f>
        <v>table 4a</v>
      </c>
      <c r="HK127" s="25" t="str">
        <f>IF(ISBLANK(LitRev!HK127),".",LitRev!HK127)</f>
        <v>table 5a</v>
      </c>
      <c r="HL127" s="25" t="str">
        <f>IF(ISBLANK(LitRev!HL127),".",LitRev!HL127)</f>
        <v>table 5a</v>
      </c>
      <c r="HM127" s="25" t="str">
        <f>IF(ISBLANK(LitRev!HM127),".",LitRev!HM127)</f>
        <v>table 5a</v>
      </c>
      <c r="HN127" s="25" t="str">
        <f>IF(ISBLANK(LitRev!HN127),".",LitRev!HN127)</f>
        <v>table 5a</v>
      </c>
      <c r="HO127" s="25" t="str">
        <f>IF(ISBLANK(LitRev!HO127),".",LitRev!HO127)</f>
        <v>table 11a</v>
      </c>
      <c r="HP127" s="25" t="str">
        <f>IF(ISBLANK(LitRev!HP127),".",LitRev!HP127)</f>
        <v>table 11a</v>
      </c>
      <c r="HQ127" s="25" t="str">
        <f>IF(ISBLANK(LitRev!HQ127),".",LitRev!HQ127)</f>
        <v>table 11a</v>
      </c>
      <c r="HR127" s="25" t="str">
        <f>IF(ISBLANK(LitRev!HR127),".",LitRev!HR127)</f>
        <v>table 11a</v>
      </c>
      <c r="HS127" s="25" t="str">
        <f>IF(ISBLANK(LitRev!HS127),".",LitRev!HS127)</f>
        <v>table 12a</v>
      </c>
      <c r="HT127" s="25" t="str">
        <f>IF(ISBLANK(LitRev!HT127),".",LitRev!HT127)</f>
        <v>table 17a</v>
      </c>
      <c r="HU127" s="25" t="str">
        <f>IF(ISBLANK(LitRev!HU127),".",LitRev!HU127)</f>
        <v>no baseline corn production; base corn area harvested is 93 m.a.</v>
      </c>
      <c r="HV127" s="25" t="str">
        <f>IF(ISBLANK(LitRev!HV127),".",LitRev!HV127)</f>
        <v>no baseline corn production; base corn area harvested is 93 m.a.</v>
      </c>
      <c r="HW127" s="25" t="str">
        <f>IF(ISBLANK(LitRev!HW127),".",LitRev!HW127)</f>
        <v>Table 2 results; no baseline corn production so base corn area harvested is actual 2006</v>
      </c>
      <c r="HX127" s="25" t="str">
        <f>IF(ISBLANK(LitRev!HX127),".",LitRev!HX127)</f>
        <v>Table 2 results; no baseline corn production so base corn area harvested is assumed 2015</v>
      </c>
      <c r="HY127" s="25" t="str">
        <f>IF(ISBLANK(LitRev!HY127),".",LitRev!HY127)</f>
        <v>table 1</v>
      </c>
      <c r="HZ127" s="25" t="str">
        <f>IF(ISBLANK(LitRev!HZ127),".",LitRev!HZ127)</f>
        <v>no baseline corn production; base corn area harvested is 93 m.a.</v>
      </c>
      <c r="IA127" s="25" t="str">
        <f>IF(ISBLANK(LitRev!IA127),".",LitRev!IA127)</f>
        <v>.</v>
      </c>
      <c r="IB127" s="25" t="str">
        <f>IF(ISBLANK(LitRev!IB127),".",LitRev!IB127)</f>
        <v>coarse grain, table 2, with minus without scenario</v>
      </c>
      <c r="IC127" s="25" t="str">
        <f>IF(ISBLANK(LitRev!IC127),".",LitRev!IC127)</f>
        <v>.</v>
      </c>
      <c r="ID127" s="25" t="str">
        <f>IF(ISBLANK(LitRev!ID127),".",LitRev!ID127)</f>
        <v>.</v>
      </c>
      <c r="IE127" s="25" t="str">
        <f>IF(ISBLANK(LitRev!IE127),".",LitRev!IE127)</f>
        <v>.</v>
      </c>
      <c r="IF127" s="25" t="str">
        <f>IF(ISBLANK(LitRev!IF127),".",LitRev!IF127)</f>
        <v>.</v>
      </c>
      <c r="IG127" s="25" t="str">
        <f>IF(ISBLANK(LitRev!IG127),".",LitRev!IG127)</f>
        <v>Applies 0.4 supply elasticity to corn price change above</v>
      </c>
      <c r="IH127" s="25" t="str">
        <f>IF(ISBLANK(LitRev!IH127),".",LitRev!IH127)</f>
        <v>Applies 0.4 supply elasticity to corn price change above</v>
      </c>
      <c r="II127" s="25" t="str">
        <f>IF(ISBLANK(LitRev!II127),".",LitRev!II127)</f>
        <v>Applies 0.4 supply elasticity to corn price change above</v>
      </c>
      <c r="IJ127" s="25" t="str">
        <f>IF(ISBLANK(LitRev!IJ127),".",LitRev!IJ127)</f>
        <v>Applies 0.4 supply elasticity to corn price change above</v>
      </c>
      <c r="IK127" s="25" t="str">
        <f>IF(ISBLANK(LitRev!IK127),".",LitRev!IK127)</f>
        <v>Applies 0.4 supply elasticity to corn price change above</v>
      </c>
      <c r="IL127" s="25" t="str">
        <f>IF(ISBLANK(LitRev!IL127),".",LitRev!IL127)</f>
        <v>Applies 0.4 supply elasticity to corn price change above</v>
      </c>
      <c r="IM127" s="25" t="str">
        <f>IF(ISBLANK(LitRev!IM127),".",LitRev!IM127)</f>
        <v>Applies 0.4 supply elasticity to corn price change above</v>
      </c>
      <c r="IN127" s="25" t="str">
        <f>IF(ISBLANK(LitRev!IN127),".",LitRev!IN127)</f>
        <v>Applies 0.4 supply elasticity to corn price change above</v>
      </c>
      <c r="IO127" s="25" t="str">
        <f>IF(ISBLANK(LitRev!IO127),".",LitRev!IO127)</f>
        <v>Applies 0.4 supply elasticity to corn price change above</v>
      </c>
      <c r="IP127" s="25" t="str">
        <f>IF(ISBLANK(LitRev!IP127),".",LitRev!IP127)</f>
        <v>Applies 0.4 supply elasticity to corn price change above</v>
      </c>
      <c r="IQ127" s="25" t="str">
        <f>IF(ISBLANK(LitRev!IQ127),".",LitRev!IQ127)</f>
        <v>Applies 0.4 supply elasticity to corn price change above</v>
      </c>
      <c r="IR127" s="25" t="str">
        <f>IF(ISBLANK(LitRev!IR127),".",LitRev!IR127)</f>
        <v>Applies 0.4 supply elasticity to corn price change above</v>
      </c>
      <c r="IS127" s="25" t="str">
        <f>IF(ISBLANK(LitRev!IS127),".",LitRev!IS127)</f>
        <v>Applies 0.4 supply elasticity to corn price change above</v>
      </c>
      <c r="IT127" s="25" t="str">
        <f>IF(ISBLANK(LitRev!IT127),".",LitRev!IT127)</f>
        <v>Applies 0.4 supply elasticity to corn price change above</v>
      </c>
      <c r="IU127" s="25" t="str">
        <f>IF(ISBLANK(LitRev!IU127),".",LitRev!IU127)</f>
        <v>Applies 0.4 supply elasticity to corn price change above</v>
      </c>
      <c r="IV127" s="25" t="str">
        <f>IF(ISBLANK(LitRev!IV127),".",LitRev!IV127)</f>
        <v>Applies 0.4 supply elasticity to corn price change above</v>
      </c>
      <c r="IW127" s="25" t="str">
        <f>IF(ISBLANK(LitRev!IW127),".",LitRev!IW127)</f>
        <v>Applies 0.4 supply elasticity to corn price change above</v>
      </c>
      <c r="IX127" s="25" t="str">
        <f>IF(ISBLANK(LitRev!IX127),".",LitRev!IX127)</f>
        <v>Applies 0.4 supply elasticity to corn price change above</v>
      </c>
      <c r="IY127" s="25" t="str">
        <f>IF(ISBLANK(LitRev!IY127),".",LitRev!IY127)</f>
        <v>Applies 0.4 supply elasticity to corn price change above</v>
      </c>
      <c r="IZ127" s="25" t="str">
        <f>IF(ISBLANK(LitRev!IZ127),".",LitRev!IZ127)</f>
        <v>Applies 0.4 supply elasticity to corn price change above</v>
      </c>
      <c r="JA127" s="25" t="str">
        <f>IF(ISBLANK(LitRev!JA127),".",LitRev!JA127)</f>
        <v>Applies 0.4 supply elasticity to corn price change above</v>
      </c>
      <c r="JB127" s="25" t="str">
        <f>IF(ISBLANK(LitRev!JB127),".",LitRev!JB127)</f>
        <v>Applies 0.4 supply elasticity to corn price change above</v>
      </c>
      <c r="JC127" s="25" t="str">
        <f>IF(ISBLANK(LitRev!JC127),".",LitRev!JC127)</f>
        <v>Applies 0.4 supply elasticity to corn price change above</v>
      </c>
      <c r="JD127" s="25" t="str">
        <f>IF(ISBLANK(LitRev!JD127),".",LitRev!JD127)</f>
        <v>Applies 0.4 supply elasticity to corn price change above</v>
      </c>
      <c r="JE127" s="25" t="str">
        <f>IF(ISBLANK(LitRev!JE127),".",LitRev!JE127)</f>
        <v>Applies 0.4 supply elasticity to corn price change above</v>
      </c>
      <c r="JF127" s="25" t="str">
        <f>IF(ISBLANK(LitRev!JF127),".",LitRev!JF127)</f>
        <v>Applies 0.4 supply elasticity to corn price change above</v>
      </c>
      <c r="JG127" s="25" t="str">
        <f>IF(ISBLANK(LitRev!JG127),".",LitRev!JG127)</f>
        <v>Applies 0.4 supply elasticity to corn price change above</v>
      </c>
      <c r="JH127" s="25" t="str">
        <f>IF(ISBLANK(LitRev!JH127),".",LitRev!JH127)</f>
        <v>Applies 0.4 supply elasticity to corn price change above</v>
      </c>
      <c r="JI127" s="25" t="str">
        <f>IF(ISBLANK(LitRev!JI127),".",LitRev!JI127)</f>
        <v>Applies 0.4 supply elasticity to corn price change above</v>
      </c>
      <c r="JJ127" s="25" t="str">
        <f>IF(ISBLANK(LitRev!JJ127),".",LitRev!JJ127)</f>
        <v>Applies 0.4 supply elasticity to corn price change above</v>
      </c>
      <c r="JK127" s="25" t="str">
        <f>IF(ISBLANK(LitRev!JK127),".",LitRev!JK127)</f>
        <v>Applies 0.4 supply elasticity to corn price change above</v>
      </c>
      <c r="JL127" s="25" t="str">
        <f>IF(ISBLANK(LitRev!JL127),".",LitRev!JL127)</f>
        <v>Applies 0.4 supply elasticity to corn price change above</v>
      </c>
      <c r="JM127" s="25" t="str">
        <f>IF(ISBLANK(LitRev!JM127),".",LitRev!JM127)</f>
        <v>Applies 0.4 supply elasticity to corn price change above</v>
      </c>
      <c r="JN127" s="25" t="str">
        <f>IF(ISBLANK(LitRev!JN127),".",LitRev!JN127)</f>
        <v>Applies 0.4 supply elasticity to corn price change above</v>
      </c>
      <c r="JO127" s="25" t="str">
        <f>IF(ISBLANK(LitRev!JO127),".",LitRev!JO127)</f>
        <v>Applies 0.4 supply elasticity to corn price change above</v>
      </c>
      <c r="JP127" s="25" t="str">
        <f>IF(ISBLANK(LitRev!JP127),".",LitRev!JP127)</f>
        <v>Applies 0.4 supply elasticity to corn price change above</v>
      </c>
      <c r="JQ127" s="25" t="str">
        <f>IF(ISBLANK(LitRev!JQ127),".",LitRev!JQ127)</f>
        <v>Applies 0.4 supply elasticity to corn price change above</v>
      </c>
      <c r="JR127" s="25" t="str">
        <f>IF(ISBLANK(LitRev!JR127),".",LitRev!JR127)</f>
        <v>Applies 0.4 supply elasticity to corn price change above</v>
      </c>
      <c r="JS127" s="25" t="str">
        <f>IF(ISBLANK(LitRev!JS127),".",LitRev!JS127)</f>
        <v>Applies 0.4 supply elasticity to corn price change above</v>
      </c>
      <c r="JT127" s="25" t="str">
        <f>IF(ISBLANK(LitRev!JT127),".",LitRev!JT127)</f>
        <v>Applies 0.4 supply elasticity to corn price change above</v>
      </c>
      <c r="JU127" s="25" t="str">
        <f>IF(ISBLANK(LitRev!JU127),".",LitRev!JU127)</f>
        <v>Applies 0.4 supply elasticity to corn price change above</v>
      </c>
      <c r="JV127" s="25" t="str">
        <f>IF(ISBLANK(LitRev!JV127),".",LitRev!JV127)</f>
        <v>Applies 0.4 supply elasticity to corn price change above</v>
      </c>
      <c r="JW127" s="25" t="str">
        <f>IF(ISBLANK(LitRev!JW127),".",LitRev!JW127)</f>
        <v>Applies 0.4 supply elasticity to corn price change above</v>
      </c>
      <c r="JX127" s="25" t="str">
        <f>IF(ISBLANK(LitRev!JX127),".",LitRev!JX127)</f>
        <v>Applies 0.4 supply elasticity to corn price change above</v>
      </c>
      <c r="JY127" s="25" t="str">
        <f>IF(ISBLANK(LitRev!JY127),".",LitRev!JY127)</f>
        <v>Applies 0.4 supply elasticity to corn price change above</v>
      </c>
      <c r="JZ127" s="25" t="str">
        <f>IF(ISBLANK(LitRev!JZ127),".",LitRev!JZ127)</f>
        <v>Applies 0.4 supply elasticity to corn price change above</v>
      </c>
      <c r="KA127" s="25" t="str">
        <f>IF(ISBLANK(LitRev!KA127),".",LitRev!KA127)</f>
        <v>Applies 0.4 supply elasticity to corn price change above</v>
      </c>
      <c r="KB127" s="25" t="str">
        <f>IF(ISBLANK(LitRev!KB127),".",LitRev!KB127)</f>
        <v>Applies 0.4 supply elasticity to corn price change above</v>
      </c>
      <c r="KC127" s="25" t="str">
        <f>IF(ISBLANK(LitRev!KC127),".",LitRev!KC127)</f>
        <v>Applies 0.4 supply elasticity to corn price change above</v>
      </c>
      <c r="KD127" s="25" t="str">
        <f>IF(ISBLANK(LitRev!KD127),".",LitRev!KD127)</f>
        <v>Applies 0.4 supply elasticity to corn price change above</v>
      </c>
      <c r="KE127" s="25" t="str">
        <f>IF(ISBLANK(LitRev!KE127),".",LitRev!KE127)</f>
        <v>Applies 0.4 supply elasticity to corn price change above</v>
      </c>
      <c r="KF127" s="25" t="str">
        <f>IF(ISBLANK(LitRev!KF127),".",LitRev!KF127)</f>
        <v>Applies 0.4 supply elasticity to corn price change above</v>
      </c>
      <c r="KG127" s="25" t="str">
        <f>IF(ISBLANK(LitRev!KG127),".",LitRev!KG127)</f>
        <v>Applies 0.4 supply elasticity to corn price change above</v>
      </c>
      <c r="KH127" s="25" t="str">
        <f>IF(ISBLANK(LitRev!KH127),".",LitRev!KH127)</f>
        <v>Applies 0.4 supply elasticity to corn price change above</v>
      </c>
      <c r="KI127" s="25" t="str">
        <f>IF(ISBLANK(LitRev!KI127),".",LitRev!KI127)</f>
        <v>Applies 0.4 supply elasticity to corn price change above</v>
      </c>
      <c r="KJ127" s="25" t="str">
        <f>IF(ISBLANK(LitRev!KJ127),".",LitRev!KJ127)</f>
        <v>Applies 0.4 supply elasticity to corn price change above</v>
      </c>
      <c r="KK127" s="25" t="str">
        <f>IF(ISBLANK(LitRev!KK127),".",LitRev!KK127)</f>
        <v>Applies 0.4 supply elasticity to corn price change above</v>
      </c>
      <c r="KL127" s="25" t="str">
        <f>IF(ISBLANK(LitRev!KL127),".",LitRev!KL127)</f>
        <v>Applies 0.4 supply elasticity to corn price change above</v>
      </c>
      <c r="KM127" s="25" t="str">
        <f>IF(ISBLANK(LitRev!KM127),".",LitRev!KM127)</f>
        <v>Applies 0.4 supply elasticity to corn price change above</v>
      </c>
      <c r="KN127" s="25" t="str">
        <f>IF(ISBLANK(LitRev!KN127),".",LitRev!KN127)</f>
        <v>Applies 0.4 supply elasticity to corn price change above</v>
      </c>
      <c r="KO127" s="25" t="str">
        <f>IF(ISBLANK(LitRev!KO127),".",LitRev!KO127)</f>
        <v>Applies 0.4 supply elasticity to corn price change above</v>
      </c>
      <c r="KP127" s="25" t="str">
        <f>IF(ISBLANK(LitRev!KP127),".",LitRev!KP127)</f>
        <v>Applies 0.4 supply elasticity to corn price change above</v>
      </c>
      <c r="KQ127" s="25" t="str">
        <f>IF(ISBLANK(LitRev!KQ127),".",LitRev!KQ127)</f>
        <v>Applies 0.4 supply elasticity to corn price change above</v>
      </c>
      <c r="KR127" s="25" t="str">
        <f>IF(ISBLANK(LitRev!KR127),".",LitRev!KR127)</f>
        <v>Applies 0.4 supply elasticity to corn price change above</v>
      </c>
      <c r="KS127" s="25" t="str">
        <f>IF(ISBLANK(LitRev!KS127),".",LitRev!KS127)</f>
        <v>Applies 0.4 supply elasticity to corn price change above</v>
      </c>
      <c r="KT127" s="25" t="str">
        <f>IF(ISBLANK(LitRev!KT127),".",LitRev!KT127)</f>
        <v>Applies 0.4 supply elasticity to corn price change above</v>
      </c>
      <c r="KU127" s="25" t="str">
        <f>IF(ISBLANK(LitRev!KU127),".",LitRev!KU127)</f>
        <v>Applies 0.4 supply elasticity to corn price change above</v>
      </c>
      <c r="KV127" s="25" t="str">
        <f>IF(ISBLANK(LitRev!KV127),".",LitRev!KV127)</f>
        <v>Applies 0.4 supply elasticity to corn price change above</v>
      </c>
      <c r="KW127" s="25" t="str">
        <f>IF(ISBLANK(LitRev!KW127),".",LitRev!KW127)</f>
        <v>Applies 0.4 supply elasticity to corn price change above</v>
      </c>
      <c r="KX127" s="25" t="str">
        <f>IF(ISBLANK(LitRev!KX127),".",LitRev!KX127)</f>
        <v>Applies 0.4 supply elasticity to corn price change above</v>
      </c>
      <c r="KY127" s="25" t="str">
        <f>IF(ISBLANK(LitRev!KY127),".",LitRev!KY127)</f>
        <v>Applies 0.4 supply elasticity to corn price change above</v>
      </c>
      <c r="KZ127" s="25" t="str">
        <f>IF(ISBLANK(LitRev!KZ127),".",LitRev!KZ127)</f>
        <v>Applies 0.4 supply elasticity to corn price change above</v>
      </c>
      <c r="LA127" s="25" t="str">
        <f>IF(ISBLANK(LitRev!LA127),".",LitRev!LA127)</f>
        <v>Applies 0.4 supply elasticity to corn price change above</v>
      </c>
      <c r="LB127" s="25" t="str">
        <f>IF(ISBLANK(LitRev!LB127),".",LitRev!LB127)</f>
        <v>Applies 0.4 supply elasticity to corn price change above</v>
      </c>
      <c r="LC127" s="25" t="str">
        <f>IF(ISBLANK(LitRev!LC127),".",LitRev!LC127)</f>
        <v>Applies 0.4 supply elasticity to corn price change above</v>
      </c>
      <c r="LD127" s="25" t="str">
        <f>IF(ISBLANK(LitRev!LD127),".",LitRev!LD127)</f>
        <v>Applies 0.4 supply elasticity to corn price change above</v>
      </c>
      <c r="LE127" s="25" t="str">
        <f>IF(ISBLANK(LitRev!LE127),".",LitRev!LE127)</f>
        <v>.</v>
      </c>
      <c r="LF127" s="25" t="str">
        <f>IF(ISBLANK(LitRev!LF127),".",LitRev!LF127)</f>
        <v>.</v>
      </c>
      <c r="LG127" s="25" t="str">
        <f>IF(ISBLANK(LitRev!LG127),".",LitRev!LG127)</f>
        <v>.</v>
      </c>
      <c r="LH127" s="25" t="str">
        <f>IF(ISBLANK(LitRev!LH127),".",LitRev!LH127)</f>
        <v>.</v>
      </c>
      <c r="LI127" s="25" t="str">
        <f>IF(ISBLANK(LitRev!LI127),".",LitRev!LI127)</f>
        <v>no corn production</v>
      </c>
      <c r="LJ127" s="25" t="str">
        <f>IF(ISBLANK(LitRev!LJ127),".",LitRev!LJ127)</f>
        <v>no corn production</v>
      </c>
      <c r="LK127" s="25" t="str">
        <f>IF(ISBLANK(LitRev!LK127),".",LitRev!LK127)</f>
        <v>.</v>
      </c>
      <c r="LL127" s="25" t="str">
        <f>IF(ISBLANK(LitRev!LL127),".",LitRev!LL127)</f>
        <v>.</v>
      </c>
      <c r="LM127" s="25" t="str">
        <f>IF(ISBLANK(LitRev!LM127),".",LitRev!LM127)</f>
        <v>.</v>
      </c>
      <c r="LN127" s="25" t="str">
        <f>IF(ISBLANK(LitRev!LN127),".",LitRev!LN127)</f>
        <v>.</v>
      </c>
      <c r="LO127" s="25" t="str">
        <f>IF(ISBLANK(LitRev!LO127),".",LitRev!LO127)</f>
        <v>.</v>
      </c>
      <c r="LP127" s="25" t="str">
        <f>IF(ISBLANK(LitRev!LP127),".",LitRev!LP127)</f>
        <v>.</v>
      </c>
      <c r="LQ127" s="25" t="str">
        <f>IF(ISBLANK(LitRev!LQ127),".",LitRev!LQ127)</f>
        <v>.</v>
      </c>
      <c r="LR127" s="25" t="str">
        <f>IF(ISBLANK(LitRev!LR127),".",LitRev!LR127)</f>
        <v>.</v>
      </c>
      <c r="LS127" s="25" t="str">
        <f>IF(ISBLANK(LitRev!LS127),".",LitRev!LS127)</f>
        <v>.</v>
      </c>
      <c r="LT127" s="25" t="str">
        <f>IF(ISBLANK(LitRev!LT127),".",LitRev!LT127)</f>
        <v>.</v>
      </c>
      <c r="LU127" s="25" t="str">
        <f>IF(ISBLANK(LitRev!LU127),".",LitRev!LU127)</f>
        <v>.</v>
      </c>
      <c r="LV127" s="25" t="str">
        <f>IF(ISBLANK(LitRev!LV127),".",LitRev!LV127)</f>
        <v>.</v>
      </c>
      <c r="LW127" s="25" t="str">
        <f>IF(ISBLANK(LitRev!LW127),".",LitRev!LW127)</f>
        <v>.</v>
      </c>
      <c r="LX127" s="25" t="str">
        <f>IF(ISBLANK(LitRev!LX127),".",LitRev!LX127)</f>
        <v>.</v>
      </c>
      <c r="LY127" s="25" t="str">
        <f>IF(ISBLANK(LitRev!LY127),".",LitRev!LY127)</f>
        <v>.</v>
      </c>
      <c r="LZ127" s="25" t="str">
        <f>IF(ISBLANK(LitRev!LZ127),".",LitRev!LZ127)</f>
        <v>.</v>
      </c>
      <c r="MA127" s="25" t="str">
        <f>IF(ISBLANK(LitRev!MA127),".",LitRev!MA127)</f>
        <v>.</v>
      </c>
      <c r="MB127" s="25" t="str">
        <f>IF(ISBLANK(LitRev!MB127),".",LitRev!MB127)</f>
        <v>.</v>
      </c>
      <c r="MC127" s="25" t="str">
        <f>IF(ISBLANK(LitRev!MC127),".",LitRev!MC127)</f>
        <v>.</v>
      </c>
      <c r="MD127" s="25" t="str">
        <f>IF(ISBLANK(LitRev!MD127),".",LitRev!MD127)</f>
        <v>.</v>
      </c>
      <c r="ME127" s="25" t="str">
        <f>IF(ISBLANK(LitRev!ME127),".",LitRev!ME127)</f>
        <v>Applies supply elasticitity (text page 9, right column) to price change above</v>
      </c>
      <c r="MF127" s="25" t="str">
        <f>IF(ISBLANK(LitRev!MF127),".",LitRev!MF127)</f>
        <v>.</v>
      </c>
      <c r="MG127" s="25" t="str">
        <f>IF(ISBLANK(LitRev!MG127),".",LitRev!MG127)</f>
        <v>.</v>
      </c>
      <c r="MH127" s="25" t="str">
        <f>IF(ISBLANK(LitRev!MH127),".",LitRev!MH127)</f>
        <v xml:space="preserve">Applies the supply elasticity (page 9) to the price change above </v>
      </c>
      <c r="MI127" s="25" t="str">
        <f>IF(ISBLANK(LitRev!MI127),".",LitRev!MI127)</f>
        <v>.</v>
      </c>
      <c r="MJ127" s="25" t="str">
        <f>IF(ISBLANK(LitRev!MJ127),".",LitRev!MJ127)</f>
        <v>.</v>
      </c>
      <c r="MK127" s="25" t="str">
        <f>IF(ISBLANK(LitRev!MK127),".",LitRev!MK127)</f>
        <v>.</v>
      </c>
      <c r="ML127" s="25" t="str">
        <f>IF(ISBLANK(LitRev!ML127),".",LitRev!ML127)</f>
        <v>.</v>
      </c>
      <c r="MM127" s="25" t="str">
        <f>IF(ISBLANK(LitRev!MM127),".",LitRev!MM127)</f>
        <v>.</v>
      </c>
      <c r="MN127" s="25" t="str">
        <f>IF(ISBLANK(LitRev!MN127),".",LitRev!MN127)</f>
        <v>.</v>
      </c>
      <c r="MO127" s="25" t="str">
        <f>IF(ISBLANK(LitRev!MO127),".",LitRev!MO127)</f>
        <v>.</v>
      </c>
      <c r="MP127" s="25" t="str">
        <f>IF(ISBLANK(LitRev!MP127),".",LitRev!MP127)</f>
        <v>.</v>
      </c>
      <c r="MQ127" s="25" t="str">
        <f>IF(ISBLANK(LitRev!MQ127),".",LitRev!MQ127)</f>
        <v>.</v>
      </c>
      <c r="MR127" s="25" t="str">
        <f>IF(ISBLANK(LitRev!MR127),".",LitRev!MR127)</f>
        <v>.</v>
      </c>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5"/>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5"/>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5"/>
      <c r="RK127" s="25"/>
      <c r="RL127" s="25"/>
      <c r="RM127" s="25"/>
      <c r="RN127" s="25"/>
      <c r="RO127" s="25"/>
    </row>
    <row r="128" spans="1:483" x14ac:dyDescent="0.25">
      <c r="A128" s="47"/>
      <c r="B128" t="s">
        <v>1961</v>
      </c>
      <c r="C128" s="25" t="str">
        <f>IF(ISBLANK(LitRev!C128),".",LitRev!C128)</f>
        <v>.</v>
      </c>
      <c r="D128" s="25" t="str">
        <f>IF(ISBLANK(LitRev!D128),".",LitRev!D128)</f>
        <v>.</v>
      </c>
      <c r="E128" s="25" t="str">
        <f>IF(ISBLANK(LitRev!E128),".",LitRev!E128)</f>
        <v>.</v>
      </c>
      <c r="F128" s="25" t="str">
        <f>IF(ISBLANK(LitRev!F128),".",LitRev!F128)</f>
        <v>.</v>
      </c>
      <c r="G128" s="25" t="str">
        <f>IF(ISBLANK(LitRev!G128),".",LitRev!G128)</f>
        <v>.</v>
      </c>
      <c r="H128" s="25" t="str">
        <f>IF(ISBLANK(LitRev!H128),".",LitRev!H128)</f>
        <v>.</v>
      </c>
      <c r="I128" s="25" t="str">
        <f>IF(ISBLANK(LitRev!I128),".",LitRev!I128)</f>
        <v>.</v>
      </c>
      <c r="J128" s="25" t="str">
        <f>IF(ISBLANK(LitRev!J128),".",LitRev!J128)</f>
        <v>.</v>
      </c>
      <c r="K128" s="25" t="str">
        <f>IF(ISBLANK(LitRev!K128),".",LitRev!K128)</f>
        <v>.</v>
      </c>
      <c r="L128" s="25" t="str">
        <f>IF(ISBLANK(LitRev!L128),".",LitRev!L128)</f>
        <v>.</v>
      </c>
      <c r="M128" s="25" t="str">
        <f>IF(ISBLANK(LitRev!M128),".",LitRev!M128)</f>
        <v>.</v>
      </c>
      <c r="N128" s="25" t="str">
        <f>IF(ISBLANK(LitRev!N128),".",LitRev!N128)</f>
        <v>.</v>
      </c>
      <c r="O128" s="25" t="str">
        <f>IF(ISBLANK(LitRev!O128),".",LitRev!O128)</f>
        <v>.</v>
      </c>
      <c r="P128" s="25" t="str">
        <f>IF(ISBLANK(LitRev!P128),".",LitRev!P128)</f>
        <v>.</v>
      </c>
      <c r="Q128" s="25" t="str">
        <f>IF(ISBLANK(LitRev!Q128),".",LitRev!Q128)</f>
        <v>.</v>
      </c>
      <c r="R128" s="25" t="str">
        <f>IF(ISBLANK(LitRev!R128),".",LitRev!R128)</f>
        <v>.</v>
      </c>
      <c r="S128" s="25" t="str">
        <f>IF(ISBLANK(LitRev!S128),".",LitRev!S128)</f>
        <v>.</v>
      </c>
      <c r="T128" s="25" t="str">
        <f>IF(ISBLANK(LitRev!T128),".",LitRev!T128)</f>
        <v>.</v>
      </c>
      <c r="U128" s="25" t="str">
        <f>IF(ISBLANK(LitRev!U128),".",LitRev!U128)</f>
        <v>.</v>
      </c>
      <c r="V128" s="25" t="str">
        <f>IF(ISBLANK(LitRev!V128),".",LitRev!V128)</f>
        <v>.</v>
      </c>
      <c r="W128" s="25" t="str">
        <f>IF(ISBLANK(LitRev!W128),".",LitRev!W128)</f>
        <v>.</v>
      </c>
      <c r="X128" s="25" t="str">
        <f>IF(ISBLANK(LitRev!X128),".",LitRev!X128)</f>
        <v>.</v>
      </c>
      <c r="Y128" s="25" t="str">
        <f>IF(ISBLANK(LitRev!Y128),".",LitRev!Y128)</f>
        <v>.</v>
      </c>
      <c r="Z128" s="25" t="str">
        <f>IF(ISBLANK(LitRev!Z128),".",LitRev!Z128)</f>
        <v>.</v>
      </c>
      <c r="AA128" s="25" t="str">
        <f>IF(ISBLANK(LitRev!AA128),".",LitRev!AA128)</f>
        <v>.</v>
      </c>
      <c r="AB128" s="25" t="str">
        <f>IF(ISBLANK(LitRev!AB128),".",LitRev!AB128)</f>
        <v>.</v>
      </c>
      <c r="AC128" s="25" t="str">
        <f>IF(ISBLANK(LitRev!AC128),".",LitRev!AC128)</f>
        <v>.</v>
      </c>
      <c r="AD128" s="25" t="str">
        <f>IF(ISBLANK(LitRev!AD128),".",LitRev!AD128)</f>
        <v>.</v>
      </c>
      <c r="AE128" s="25" t="str">
        <f>IF(ISBLANK(LitRev!AE128),".",LitRev!AE128)</f>
        <v>.</v>
      </c>
      <c r="AF128" s="25" t="str">
        <f>IF(ISBLANK(LitRev!AF128),".",LitRev!AF128)</f>
        <v>.</v>
      </c>
      <c r="AG128" s="25" t="str">
        <f>IF(ISBLANK(LitRev!AG128),".",LitRev!AG128)</f>
        <v>.</v>
      </c>
      <c r="AH128" s="25" t="str">
        <f>IF(ISBLANK(LitRev!AH128),".",LitRev!AH128)</f>
        <v>.</v>
      </c>
      <c r="AI128" s="25" t="str">
        <f>IF(ISBLANK(LitRev!AI128),".",LitRev!AI128)</f>
        <v>.</v>
      </c>
      <c r="AJ128" s="25" t="str">
        <f>IF(ISBLANK(LitRev!AJ128),".",LitRev!AJ128)</f>
        <v>.</v>
      </c>
      <c r="AK128" s="25" t="str">
        <f>IF(ISBLANK(LitRev!AK128),".",LitRev!AK128)</f>
        <v>.</v>
      </c>
      <c r="AL128" s="25" t="str">
        <f>IF(ISBLANK(LitRev!AL128),".",LitRev!AL128)</f>
        <v>.</v>
      </c>
      <c r="AM128" s="25" t="str">
        <f>IF(ISBLANK(LitRev!AM128),".",LitRev!AM128)</f>
        <v>.</v>
      </c>
      <c r="AN128" s="25" t="str">
        <f>IF(ISBLANK(LitRev!AN128),".",LitRev!AN128)</f>
        <v>.</v>
      </c>
      <c r="AO128" s="25" t="str">
        <f>IF(ISBLANK(LitRev!AO128),".",LitRev!AO128)</f>
        <v>.</v>
      </c>
      <c r="AP128" s="25" t="str">
        <f>IF(ISBLANK(LitRev!AP128),".",LitRev!AP128)</f>
        <v>.</v>
      </c>
      <c r="AQ128" s="25" t="str">
        <f>IF(ISBLANK(LitRev!AQ128),".",LitRev!AQ128)</f>
        <v>.</v>
      </c>
      <c r="AR128" s="25" t="str">
        <f>IF(ISBLANK(LitRev!AR128),".",LitRev!AR128)</f>
        <v>.</v>
      </c>
      <c r="AS128" s="25" t="str">
        <f>IF(ISBLANK(LitRev!AS128),".",LitRev!AS128)</f>
        <v>.</v>
      </c>
      <c r="AT128" s="25" t="str">
        <f>IF(ISBLANK(LitRev!AT128),".",LitRev!AT128)</f>
        <v>.</v>
      </c>
      <c r="AU128" s="25" t="str">
        <f>IF(ISBLANK(LitRev!AU128),".",LitRev!AU128)</f>
        <v>.</v>
      </c>
      <c r="AV128" s="25" t="str">
        <f>IF(ISBLANK(LitRev!AV128),".",LitRev!AV128)</f>
        <v>.</v>
      </c>
      <c r="AW128" s="25" t="str">
        <f>IF(ISBLANK(LitRev!AW128),".",LitRev!AW128)</f>
        <v>.</v>
      </c>
      <c r="AX128" s="25" t="str">
        <f>IF(ISBLANK(LitRev!AX128),".",LitRev!AX128)</f>
        <v>.</v>
      </c>
      <c r="AY128" s="25" t="str">
        <f>IF(ISBLANK(LitRev!AY128),".",LitRev!AY128)</f>
        <v>.</v>
      </c>
      <c r="AZ128" s="25" t="str">
        <f>IF(ISBLANK(LitRev!AZ128),".",LitRev!AZ128)</f>
        <v>.</v>
      </c>
      <c r="BA128" s="25" t="str">
        <f>IF(ISBLANK(LitRev!BA128),".",LitRev!BA128)</f>
        <v>.</v>
      </c>
      <c r="BB128" s="25" t="str">
        <f>IF(ISBLANK(LitRev!BB128),".",LitRev!BB128)</f>
        <v>.</v>
      </c>
      <c r="BC128" s="25" t="str">
        <f>IF(ISBLANK(LitRev!BC128),".",LitRev!BC128)</f>
        <v>.</v>
      </c>
      <c r="BD128" s="25" t="str">
        <f>IF(ISBLANK(LitRev!BD128),".",LitRev!BD128)</f>
        <v>.</v>
      </c>
      <c r="BE128" s="25" t="str">
        <f>IF(ISBLANK(LitRev!BE128),".",LitRev!BE128)</f>
        <v>.</v>
      </c>
      <c r="BF128" s="25" t="str">
        <f>IF(ISBLANK(LitRev!BF128),".",LitRev!BF128)</f>
        <v>.</v>
      </c>
      <c r="BG128" s="25" t="str">
        <f>IF(ISBLANK(LitRev!BG128),".",LitRev!BG128)</f>
        <v>.</v>
      </c>
      <c r="BH128" s="25" t="str">
        <f>IF(ISBLANK(LitRev!BH128),".",LitRev!BH128)</f>
        <v>.</v>
      </c>
      <c r="BI128" s="25" t="str">
        <f>IF(ISBLANK(LitRev!BI128),".",LitRev!BI128)</f>
        <v>.</v>
      </c>
      <c r="BJ128" s="25" t="str">
        <f>IF(ISBLANK(LitRev!BJ128),".",LitRev!BJ128)</f>
        <v>.</v>
      </c>
      <c r="BK128" s="25" t="str">
        <f>IF(ISBLANK(LitRev!BK128),".",LitRev!BK128)</f>
        <v>.</v>
      </c>
      <c r="BL128" s="25" t="str">
        <f>IF(ISBLANK(LitRev!BL128),".",LitRev!BL128)</f>
        <v>.</v>
      </c>
      <c r="BM128" s="25" t="str">
        <f>IF(ISBLANK(LitRev!BM128),".",LitRev!BM128)</f>
        <v>.</v>
      </c>
      <c r="BN128" s="25" t="str">
        <f>IF(ISBLANK(LitRev!BN128),".",LitRev!BN128)</f>
        <v>.</v>
      </c>
      <c r="BO128" s="25" t="str">
        <f>IF(ISBLANK(LitRev!BO128),".",LitRev!BO128)</f>
        <v>.</v>
      </c>
      <c r="BP128" s="25" t="str">
        <f>IF(ISBLANK(LitRev!BP128),".",LitRev!BP128)</f>
        <v>.</v>
      </c>
      <c r="BQ128" s="25" t="str">
        <f>IF(ISBLANK(LitRev!BQ128),".",LitRev!BQ128)</f>
        <v>.</v>
      </c>
      <c r="BR128" s="25" t="str">
        <f>IF(ISBLANK(LitRev!BR128),".",LitRev!BR128)</f>
        <v>.</v>
      </c>
      <c r="BS128" s="25" t="str">
        <f>IF(ISBLANK(LitRev!BS128),".",LitRev!BS128)</f>
        <v>.</v>
      </c>
      <c r="BT128" s="25" t="str">
        <f>IF(ISBLANK(LitRev!BT128),".",LitRev!BT128)</f>
        <v>.</v>
      </c>
      <c r="BU128" s="25" t="str">
        <f>IF(ISBLANK(LitRev!BU128),".",LitRev!BU128)</f>
        <v>.</v>
      </c>
      <c r="BV128" s="25" t="str">
        <f>IF(ISBLANK(LitRev!BV128),".",LitRev!BV128)</f>
        <v>.</v>
      </c>
      <c r="BW128" s="25" t="str">
        <f>IF(ISBLANK(LitRev!BW128),".",LitRev!BW128)</f>
        <v>.</v>
      </c>
      <c r="BX128" s="25" t="str">
        <f>IF(ISBLANK(LitRev!BX128),".",LitRev!BX128)</f>
        <v>.</v>
      </c>
      <c r="BY128" s="25" t="str">
        <f>IF(ISBLANK(LitRev!BY128),".",LitRev!BY128)</f>
        <v>.</v>
      </c>
      <c r="BZ128" s="25" t="str">
        <f>IF(ISBLANK(LitRev!BZ128),".",LitRev!BZ128)</f>
        <v>.</v>
      </c>
      <c r="CA128" s="25" t="str">
        <f>IF(ISBLANK(LitRev!CA128),".",LitRev!CA128)</f>
        <v>.</v>
      </c>
      <c r="CB128" s="25" t="str">
        <f>IF(ISBLANK(LitRev!CB128),".",LitRev!CB128)</f>
        <v>.</v>
      </c>
      <c r="CC128" s="25" t="str">
        <f>IF(ISBLANK(LitRev!CC128),".",LitRev!CC128)</f>
        <v>.</v>
      </c>
      <c r="CD128" s="25" t="str">
        <f>IF(ISBLANK(LitRev!CD128),".",LitRev!CD128)</f>
        <v>.</v>
      </c>
      <c r="CE128" s="25" t="str">
        <f>IF(ISBLANK(LitRev!CE128),".",LitRev!CE128)</f>
        <v>.</v>
      </c>
      <c r="CF128" s="25" t="str">
        <f>IF(ISBLANK(LitRev!CF128),".",LitRev!CF128)</f>
        <v>.</v>
      </c>
      <c r="CG128" s="25" t="str">
        <f>IF(ISBLANK(LitRev!CG128),".",LitRev!CG128)</f>
        <v>.</v>
      </c>
      <c r="CH128" s="25" t="str">
        <f>IF(ISBLANK(LitRev!CH128),".",LitRev!CH128)</f>
        <v>.</v>
      </c>
      <c r="CI128" s="25" t="str">
        <f>IF(ISBLANK(LitRev!CI128),".",LitRev!CI128)</f>
        <v>.</v>
      </c>
      <c r="CJ128" s="25" t="str">
        <f>IF(ISBLANK(LitRev!CJ128),".",LitRev!CJ128)</f>
        <v>.</v>
      </c>
      <c r="CK128" s="25" t="str">
        <f>IF(ISBLANK(LitRev!CK128),".",LitRev!CK128)</f>
        <v>.</v>
      </c>
      <c r="CL128" s="25" t="str">
        <f>IF(ISBLANK(LitRev!CL128),".",LitRev!CL128)</f>
        <v>.</v>
      </c>
      <c r="CM128" s="25" t="str">
        <f>IF(ISBLANK(LitRev!CM128),".",LitRev!CM128)</f>
        <v>.</v>
      </c>
      <c r="CN128" s="25" t="str">
        <f>IF(ISBLANK(LitRev!CN128),".",LitRev!CN128)</f>
        <v>.</v>
      </c>
      <c r="CO128" s="25" t="str">
        <f>IF(ISBLANK(LitRev!CO128),".",LitRev!CO128)</f>
        <v>.</v>
      </c>
      <c r="CP128" s="25" t="str">
        <f>IF(ISBLANK(LitRev!CP128),".",LitRev!CP128)</f>
        <v>.</v>
      </c>
      <c r="CQ128" s="25" t="str">
        <f>IF(ISBLANK(LitRev!CQ128),".",LitRev!CQ128)</f>
        <v>.</v>
      </c>
      <c r="CR128" s="25" t="str">
        <f>IF(ISBLANK(LitRev!CR128),".",LitRev!CR128)</f>
        <v>.</v>
      </c>
      <c r="CS128" s="25" t="str">
        <f>IF(ISBLANK(LitRev!CS128),".",LitRev!CS128)</f>
        <v>.</v>
      </c>
      <c r="CT128" s="25" t="str">
        <f>IF(ISBLANK(LitRev!CT128),".",LitRev!CT128)</f>
        <v>.</v>
      </c>
      <c r="CU128" s="25" t="str">
        <f>IF(ISBLANK(LitRev!CU128),".",LitRev!CU128)</f>
        <v>.</v>
      </c>
      <c r="CV128" s="25" t="str">
        <f>IF(ISBLANK(LitRev!CV128),".",LitRev!CV128)</f>
        <v>.</v>
      </c>
      <c r="CW128" s="25" t="str">
        <f>IF(ISBLANK(LitRev!CW128),".",LitRev!CW128)</f>
        <v>.</v>
      </c>
      <c r="CX128" s="25" t="str">
        <f>IF(ISBLANK(LitRev!CX128),".",LitRev!CX128)</f>
        <v>.</v>
      </c>
      <c r="CY128" s="25" t="str">
        <f>IF(ISBLANK(LitRev!CY128),".",LitRev!CY128)</f>
        <v>.</v>
      </c>
      <c r="CZ128" s="25" t="str">
        <f>IF(ISBLANK(LitRev!CZ128),".",LitRev!CZ128)</f>
        <v>.</v>
      </c>
      <c r="DA128" s="25" t="str">
        <f>IF(ISBLANK(LitRev!DA128),".",LitRev!DA128)</f>
        <v>.</v>
      </c>
      <c r="DB128" s="25" t="str">
        <f>IF(ISBLANK(LitRev!DB128),".",LitRev!DB128)</f>
        <v>.</v>
      </c>
      <c r="DC128" s="25" t="str">
        <f>IF(ISBLANK(LitRev!DC128),".",LitRev!DC128)</f>
        <v>.</v>
      </c>
      <c r="DD128" s="25" t="str">
        <f>IF(ISBLANK(LitRev!DD128),".",LitRev!DD128)</f>
        <v>.</v>
      </c>
      <c r="DE128" s="25" t="str">
        <f>IF(ISBLANK(LitRev!DE128),".",LitRev!DE128)</f>
        <v>.</v>
      </c>
      <c r="DF128" s="25" t="str">
        <f>IF(ISBLANK(LitRev!DF128),".",LitRev!DF128)</f>
        <v>.</v>
      </c>
      <c r="DG128" s="25" t="str">
        <f>IF(ISBLANK(LitRev!DG128),".",LitRev!DG128)</f>
        <v>.</v>
      </c>
      <c r="DH128" s="25" t="str">
        <f>IF(ISBLANK(LitRev!DH128),".",LitRev!DH128)</f>
        <v>.</v>
      </c>
      <c r="DI128" s="25" t="str">
        <f>IF(ISBLANK(LitRev!DI128),".",LitRev!DI128)</f>
        <v>.</v>
      </c>
      <c r="DJ128" s="25" t="str">
        <f>IF(ISBLANK(LitRev!DJ128),".",LitRev!DJ128)</f>
        <v>.</v>
      </c>
      <c r="DK128" s="25" t="str">
        <f>IF(ISBLANK(LitRev!DK128),".",LitRev!DK128)</f>
        <v>.</v>
      </c>
      <c r="DL128" s="25" t="str">
        <f>IF(ISBLANK(LitRev!DL128),".",LitRev!DL128)</f>
        <v>.</v>
      </c>
      <c r="DM128" s="25" t="str">
        <f>IF(ISBLANK(LitRev!DM128),".",LitRev!DM128)</f>
        <v>.</v>
      </c>
      <c r="DN128" s="25" t="str">
        <f>IF(ISBLANK(LitRev!DN128),".",LitRev!DN128)</f>
        <v>.</v>
      </c>
      <c r="DO128" s="25" t="str">
        <f>IF(ISBLANK(LitRev!DO128),".",LitRev!DO128)</f>
        <v>.</v>
      </c>
      <c r="DP128" s="25" t="str">
        <f>IF(ISBLANK(LitRev!DP128),".",LitRev!DP128)</f>
        <v>.</v>
      </c>
      <c r="DQ128" s="25" t="str">
        <f>IF(ISBLANK(LitRev!DQ128),".",LitRev!DQ128)</f>
        <v>.</v>
      </c>
      <c r="DR128" s="25" t="str">
        <f>IF(ISBLANK(LitRev!DR128),".",LitRev!DR128)</f>
        <v>.</v>
      </c>
      <c r="DS128" s="25" t="str">
        <f>IF(ISBLANK(LitRev!DS128),".",LitRev!DS128)</f>
        <v>.</v>
      </c>
      <c r="DT128" s="25" t="str">
        <f>IF(ISBLANK(LitRev!DT128),".",LitRev!DT128)</f>
        <v>.</v>
      </c>
      <c r="DU128" s="25" t="str">
        <f>IF(ISBLANK(LitRev!DU128),".",LitRev!DU128)</f>
        <v>.</v>
      </c>
      <c r="DV128" s="25" t="str">
        <f>IF(ISBLANK(LitRev!DV128),".",LitRev!DV128)</f>
        <v>.</v>
      </c>
      <c r="DW128" s="25" t="str">
        <f>IF(ISBLANK(LitRev!DW128),".",LitRev!DW128)</f>
        <v>.</v>
      </c>
      <c r="DX128" s="25" t="str">
        <f>IF(ISBLANK(LitRev!DX128),".",LitRev!DX128)</f>
        <v>.</v>
      </c>
      <c r="DY128" s="25" t="str">
        <f>IF(ISBLANK(LitRev!DY128),".",LitRev!DY128)</f>
        <v>.</v>
      </c>
      <c r="DZ128" s="25" t="str">
        <f>IF(ISBLANK(LitRev!DZ128),".",LitRev!DZ128)</f>
        <v>.</v>
      </c>
      <c r="EA128" s="25" t="str">
        <f>IF(ISBLANK(LitRev!EA128),".",LitRev!EA128)</f>
        <v>.</v>
      </c>
      <c r="EB128" s="25" t="str">
        <f>IF(ISBLANK(LitRev!EB128),".",LitRev!EB128)</f>
        <v>.</v>
      </c>
      <c r="EC128" s="25" t="str">
        <f>IF(ISBLANK(LitRev!EC128),".",LitRev!EC128)</f>
        <v>.</v>
      </c>
      <c r="ED128" s="25" t="str">
        <f>IF(ISBLANK(LitRev!ED128),".",LitRev!ED128)</f>
        <v>.</v>
      </c>
      <c r="EE128" s="25" t="str">
        <f>IF(ISBLANK(LitRev!EE128),".",LitRev!EE128)</f>
        <v>.</v>
      </c>
      <c r="EF128" s="25" t="str">
        <f>IF(ISBLANK(LitRev!EF128),".",LitRev!EF128)</f>
        <v>.</v>
      </c>
      <c r="EG128" s="25" t="str">
        <f>IF(ISBLANK(LitRev!EG128),".",LitRev!EG128)</f>
        <v>.</v>
      </c>
      <c r="EH128" s="25" t="str">
        <f>IF(ISBLANK(LitRev!EH128),".",LitRev!EH128)</f>
        <v>.</v>
      </c>
      <c r="EI128" s="25" t="str">
        <f>IF(ISBLANK(LitRev!EI128),".",LitRev!EI128)</f>
        <v>.</v>
      </c>
      <c r="EJ128" s="25" t="str">
        <f>IF(ISBLANK(LitRev!EJ128),".",LitRev!EJ128)</f>
        <v>.</v>
      </c>
      <c r="EK128" s="25" t="str">
        <f>IF(ISBLANK(LitRev!EK128),".",LitRev!EK128)</f>
        <v>.</v>
      </c>
      <c r="EL128" s="25" t="str">
        <f>IF(ISBLANK(LitRev!EL128),".",LitRev!EL128)</f>
        <v>.</v>
      </c>
      <c r="EM128" s="25" t="str">
        <f>IF(ISBLANK(LitRev!EM128),".",LitRev!EM128)</f>
        <v>.</v>
      </c>
      <c r="EN128" s="25" t="str">
        <f>IF(ISBLANK(LitRev!EN128),".",LitRev!EN128)</f>
        <v>.</v>
      </c>
      <c r="EO128" s="25" t="str">
        <f>IF(ISBLANK(LitRev!EO128),".",LitRev!EO128)</f>
        <v>.</v>
      </c>
      <c r="EP128" s="25" t="str">
        <f>IF(ISBLANK(LitRev!EP128),".",LitRev!EP128)</f>
        <v>.</v>
      </c>
      <c r="EQ128" s="25" t="str">
        <f>IF(ISBLANK(LitRev!EQ128),".",LitRev!EQ128)</f>
        <v>.</v>
      </c>
      <c r="ER128" s="25" t="str">
        <f>IF(ISBLANK(LitRev!ER128),".",LitRev!ER128)</f>
        <v>.</v>
      </c>
      <c r="ES128" s="25" t="str">
        <f>IF(ISBLANK(LitRev!ES128),".",LitRev!ES128)</f>
        <v>.</v>
      </c>
      <c r="ET128" s="25" t="str">
        <f>IF(ISBLANK(LitRev!ET128),".",LitRev!ET128)</f>
        <v>.</v>
      </c>
      <c r="EU128" s="25" t="str">
        <f>IF(ISBLANK(LitRev!EU128),".",LitRev!EU128)</f>
        <v>.</v>
      </c>
      <c r="EV128" s="25" t="str">
        <f>IF(ISBLANK(LitRev!EV128),".",LitRev!EV128)</f>
        <v>.</v>
      </c>
      <c r="EW128" s="25" t="str">
        <f>IF(ISBLANK(LitRev!EW128),".",LitRev!EW128)</f>
        <v>.</v>
      </c>
      <c r="EX128" s="25" t="str">
        <f>IF(ISBLANK(LitRev!EX128),".",LitRev!EX128)</f>
        <v>.</v>
      </c>
      <c r="EY128" s="25" t="str">
        <f>IF(ISBLANK(LitRev!EY128),".",LitRev!EY128)</f>
        <v>.</v>
      </c>
      <c r="EZ128" s="25" t="str">
        <f>IF(ISBLANK(LitRev!EZ128),".",LitRev!EZ128)</f>
        <v>.</v>
      </c>
      <c r="FA128" s="25" t="str">
        <f>IF(ISBLANK(LitRev!FA128),".",LitRev!FA128)</f>
        <v>.</v>
      </c>
      <c r="FB128" s="25" t="str">
        <f>IF(ISBLANK(LitRev!FB128),".",LitRev!FB128)</f>
        <v>.</v>
      </c>
      <c r="FC128" s="25" t="str">
        <f>IF(ISBLANK(LitRev!FC128),".",LitRev!FC128)</f>
        <v>.</v>
      </c>
      <c r="FD128" s="25" t="str">
        <f>IF(ISBLANK(LitRev!FD128),".",LitRev!FD128)</f>
        <v>.</v>
      </c>
      <c r="FE128" s="25" t="str">
        <f>IF(ISBLANK(LitRev!FE128),".",LitRev!FE128)</f>
        <v>.</v>
      </c>
      <c r="FF128" s="25" t="str">
        <f>IF(ISBLANK(LitRev!FF128),".",LitRev!FF128)</f>
        <v>.</v>
      </c>
      <c r="FG128" s="25" t="str">
        <f>IF(ISBLANK(LitRev!FG128),".",LitRev!FG128)</f>
        <v>.</v>
      </c>
      <c r="FH128" s="25" t="str">
        <f>IF(ISBLANK(LitRev!FH128),".",LitRev!FH128)</f>
        <v>.</v>
      </c>
      <c r="FI128" s="25" t="str">
        <f>IF(ISBLANK(LitRev!FI128),".",LitRev!FI128)</f>
        <v>.</v>
      </c>
      <c r="FJ128" s="25" t="str">
        <f>IF(ISBLANK(LitRev!FJ128),".",LitRev!FJ128)</f>
        <v>.</v>
      </c>
      <c r="FK128" s="25" t="str">
        <f>IF(ISBLANK(LitRev!FK128),".",LitRev!FK128)</f>
        <v>.</v>
      </c>
      <c r="FL128" s="25" t="str">
        <f>IF(ISBLANK(LitRev!FL128),".",LitRev!FL128)</f>
        <v>.</v>
      </c>
      <c r="FM128" s="25" t="str">
        <f>IF(ISBLANK(LitRev!FM128),".",LitRev!FM128)</f>
        <v>.</v>
      </c>
      <c r="FN128" s="25" t="str">
        <f>IF(ISBLANK(LitRev!FN128),".",LitRev!FN128)</f>
        <v>.</v>
      </c>
      <c r="FO128" s="25" t="str">
        <f>IF(ISBLANK(LitRev!FO128),".",LitRev!FO128)</f>
        <v>.</v>
      </c>
      <c r="FP128" s="25" t="str">
        <f>IF(ISBLANK(LitRev!FP128),".",LitRev!FP128)</f>
        <v>.</v>
      </c>
      <c r="FQ128" s="25" t="str">
        <f>IF(ISBLANK(LitRev!FQ128),".",LitRev!FQ128)</f>
        <v>.</v>
      </c>
      <c r="FR128" s="25" t="str">
        <f>IF(ISBLANK(LitRev!FR128),".",LitRev!FR128)</f>
        <v>.</v>
      </c>
      <c r="FS128" s="25" t="str">
        <f>IF(ISBLANK(LitRev!FS128),".",LitRev!FS128)</f>
        <v>.</v>
      </c>
      <c r="FT128" s="25" t="str">
        <f>IF(ISBLANK(LitRev!FT128),".",LitRev!FT128)</f>
        <v>.</v>
      </c>
      <c r="FU128" s="25" t="str">
        <f>IF(ISBLANK(LitRev!FU128),".",LitRev!FU128)</f>
        <v>.</v>
      </c>
      <c r="FV128" s="25" t="str">
        <f>IF(ISBLANK(LitRev!FV128),".",LitRev!FV128)</f>
        <v>.</v>
      </c>
      <c r="FW128" s="25" t="str">
        <f>IF(ISBLANK(LitRev!FW128),".",LitRev!FW128)</f>
        <v>.</v>
      </c>
      <c r="FX128" s="25" t="str">
        <f>IF(ISBLANK(LitRev!FX128),".",LitRev!FX128)</f>
        <v>.</v>
      </c>
      <c r="FY128" s="25" t="str">
        <f>IF(ISBLANK(LitRev!FY128),".",LitRev!FY128)</f>
        <v>.</v>
      </c>
      <c r="FZ128" s="25" t="str">
        <f>IF(ISBLANK(LitRev!FZ128),".",LitRev!FZ128)</f>
        <v>.</v>
      </c>
      <c r="GA128" s="25" t="str">
        <f>IF(ISBLANK(LitRev!GA128),".",LitRev!GA128)</f>
        <v>.</v>
      </c>
      <c r="GB128" s="25" t="str">
        <f>IF(ISBLANK(LitRev!GB128),".",LitRev!GB128)</f>
        <v>.</v>
      </c>
      <c r="GC128" s="25" t="str">
        <f>IF(ISBLANK(LitRev!GC128),".",LitRev!GC128)</f>
        <v>.</v>
      </c>
      <c r="GD128" s="25" t="str">
        <f>IF(ISBLANK(LitRev!GD128),".",LitRev!GD128)</f>
        <v>.</v>
      </c>
      <c r="GE128" s="25" t="str">
        <f>IF(ISBLANK(LitRev!GE128),".",LitRev!GE128)</f>
        <v>.</v>
      </c>
      <c r="GF128" s="25" t="str">
        <f>IF(ISBLANK(LitRev!GF128),".",LitRev!GF128)</f>
        <v>.</v>
      </c>
      <c r="GG128" s="25" t="str">
        <f>IF(ISBLANK(LitRev!GG128),".",LitRev!GG128)</f>
        <v>.</v>
      </c>
      <c r="GH128" s="25" t="str">
        <f>IF(ISBLANK(LitRev!GH128),".",LitRev!GH128)</f>
        <v>.</v>
      </c>
      <c r="GI128" s="25" t="str">
        <f>IF(ISBLANK(LitRev!GI128),".",LitRev!GI128)</f>
        <v>.</v>
      </c>
      <c r="GJ128" s="25" t="str">
        <f>IF(ISBLANK(LitRev!GJ128),".",LitRev!GJ128)</f>
        <v>.</v>
      </c>
      <c r="GK128" s="25" t="str">
        <f>IF(ISBLANK(LitRev!GK128),".",LitRev!GK128)</f>
        <v>.</v>
      </c>
      <c r="GL128" s="25" t="str">
        <f>IF(ISBLANK(LitRev!GL128),".",LitRev!GL128)</f>
        <v>.</v>
      </c>
      <c r="GM128" s="25" t="str">
        <f>IF(ISBLANK(LitRev!GM128),".",LitRev!GM128)</f>
        <v>.</v>
      </c>
      <c r="GN128" s="25" t="str">
        <f>IF(ISBLANK(LitRev!GN128),".",LitRev!GN128)</f>
        <v>.</v>
      </c>
      <c r="GO128" s="25" t="str">
        <f>IF(ISBLANK(LitRev!GO128),".",LitRev!GO128)</f>
        <v>.</v>
      </c>
      <c r="GP128" s="25" t="str">
        <f>IF(ISBLANK(LitRev!GP128),".",LitRev!GP128)</f>
        <v>.</v>
      </c>
      <c r="GQ128" s="25" t="str">
        <f>IF(ISBLANK(LitRev!GQ128),".",LitRev!GQ128)</f>
        <v>.</v>
      </c>
      <c r="GR128" s="25" t="str">
        <f>IF(ISBLANK(LitRev!GR128),".",LitRev!GR128)</f>
        <v>.</v>
      </c>
      <c r="GS128" s="25" t="str">
        <f>IF(ISBLANK(LitRev!GS128),".",LitRev!GS128)</f>
        <v>.</v>
      </c>
      <c r="GT128" s="25" t="str">
        <f>IF(ISBLANK(LitRev!GT128),".",LitRev!GT128)</f>
        <v>.</v>
      </c>
      <c r="GU128" s="25" t="str">
        <f>IF(ISBLANK(LitRev!GU128),".",LitRev!GU128)</f>
        <v>.</v>
      </c>
      <c r="GV128" s="25" t="str">
        <f>IF(ISBLANK(LitRev!GV128),".",LitRev!GV128)</f>
        <v>.</v>
      </c>
      <c r="GW128" s="25" t="str">
        <f>IF(ISBLANK(LitRev!GW128),".",LitRev!GW128)</f>
        <v>.</v>
      </c>
      <c r="GX128" s="25" t="str">
        <f>IF(ISBLANK(LitRev!GX128),".",LitRev!GX128)</f>
        <v>.</v>
      </c>
      <c r="GY128" s="25" t="str">
        <f>IF(ISBLANK(LitRev!GY128),".",LitRev!GY128)</f>
        <v>.</v>
      </c>
      <c r="GZ128" s="25" t="str">
        <f>IF(ISBLANK(LitRev!GZ128),".",LitRev!GZ128)</f>
        <v>.</v>
      </c>
      <c r="HA128" s="25" t="str">
        <f>IF(ISBLANK(LitRev!HA128),".",LitRev!HA128)</f>
        <v>.</v>
      </c>
      <c r="HB128" s="25" t="str">
        <f>IF(ISBLANK(LitRev!HB128),".",LitRev!HB128)</f>
        <v>.</v>
      </c>
      <c r="HC128" s="25" t="str">
        <f>IF(ISBLANK(LitRev!HC128),".",LitRev!HC128)</f>
        <v>.</v>
      </c>
      <c r="HD128" s="25" t="str">
        <f>IF(ISBLANK(LitRev!HD128),".",LitRev!HD128)</f>
        <v>.</v>
      </c>
      <c r="HE128" s="25" t="str">
        <f>IF(ISBLANK(LitRev!HE128),".",LitRev!HE128)</f>
        <v>.</v>
      </c>
      <c r="HF128" s="25" t="str">
        <f>IF(ISBLANK(LitRev!HF128),".",LitRev!HF128)</f>
        <v>.</v>
      </c>
      <c r="HG128" s="25" t="str">
        <f>IF(ISBLANK(LitRev!HG128),".",LitRev!HG128)</f>
        <v>.</v>
      </c>
      <c r="HH128" s="25" t="str">
        <f>IF(ISBLANK(LitRev!HH128),".",LitRev!HH128)</f>
        <v>.</v>
      </c>
      <c r="HI128" s="25" t="str">
        <f>IF(ISBLANK(LitRev!HI128),".",LitRev!HI128)</f>
        <v>.</v>
      </c>
      <c r="HJ128" s="25" t="str">
        <f>IF(ISBLANK(LitRev!HJ128),".",LitRev!HJ128)</f>
        <v>.</v>
      </c>
      <c r="HK128" s="25" t="str">
        <f>IF(ISBLANK(LitRev!HK128),".",LitRev!HK128)</f>
        <v>.</v>
      </c>
      <c r="HL128" s="25" t="str">
        <f>IF(ISBLANK(LitRev!HL128),".",LitRev!HL128)</f>
        <v>.</v>
      </c>
      <c r="HM128" s="25" t="str">
        <f>IF(ISBLANK(LitRev!HM128),".",LitRev!HM128)</f>
        <v>.</v>
      </c>
      <c r="HN128" s="25" t="str">
        <f>IF(ISBLANK(LitRev!HN128),".",LitRev!HN128)</f>
        <v>.</v>
      </c>
      <c r="HO128" s="25" t="str">
        <f>IF(ISBLANK(LitRev!HO128),".",LitRev!HO128)</f>
        <v>.</v>
      </c>
      <c r="HP128" s="25" t="str">
        <f>IF(ISBLANK(LitRev!HP128),".",LitRev!HP128)</f>
        <v>.</v>
      </c>
      <c r="HQ128" s="25" t="str">
        <f>IF(ISBLANK(LitRev!HQ128),".",LitRev!HQ128)</f>
        <v>.</v>
      </c>
      <c r="HR128" s="25" t="str">
        <f>IF(ISBLANK(LitRev!HR128),".",LitRev!HR128)</f>
        <v>.</v>
      </c>
      <c r="HS128" s="25" t="str">
        <f>IF(ISBLANK(LitRev!HS128),".",LitRev!HS128)</f>
        <v>.</v>
      </c>
      <c r="HT128" s="25" t="str">
        <f>IF(ISBLANK(LitRev!HT128),".",LitRev!HT128)</f>
        <v>.</v>
      </c>
      <c r="HU128" s="25" t="str">
        <f>IF(ISBLANK(LitRev!HU128),".",LitRev!HU128)</f>
        <v>.</v>
      </c>
      <c r="HV128" s="25" t="str">
        <f>IF(ISBLANK(LitRev!HV128),".",LitRev!HV128)</f>
        <v>.</v>
      </c>
      <c r="HW128" s="25" t="str">
        <f>IF(ISBLANK(LitRev!HW128),".",LitRev!HW128)</f>
        <v>.</v>
      </c>
      <c r="HX128" s="25" t="str">
        <f>IF(ISBLANK(LitRev!HX128),".",LitRev!HX128)</f>
        <v>.</v>
      </c>
      <c r="HY128" s="25" t="str">
        <f>IF(ISBLANK(LitRev!HY128),".",LitRev!HY128)</f>
        <v>.</v>
      </c>
      <c r="HZ128" s="25" t="str">
        <f>IF(ISBLANK(LitRev!HZ128),".",LitRev!HZ128)</f>
        <v>.</v>
      </c>
      <c r="IA128" s="25" t="str">
        <f>IF(ISBLANK(LitRev!IA128),".",LitRev!IA128)</f>
        <v>.</v>
      </c>
      <c r="IB128" s="25" t="str">
        <f>IF(ISBLANK(LitRev!IB128),".",LitRev!IB128)</f>
        <v>.</v>
      </c>
      <c r="IC128" s="25" t="str">
        <f>IF(ISBLANK(LitRev!IC128),".",LitRev!IC128)</f>
        <v>.</v>
      </c>
      <c r="ID128" s="25" t="str">
        <f>IF(ISBLANK(LitRev!ID128),".",LitRev!ID128)</f>
        <v>.</v>
      </c>
      <c r="IE128" s="25" t="str">
        <f>IF(ISBLANK(LitRev!IE128),".",LitRev!IE128)</f>
        <v>.</v>
      </c>
      <c r="IF128" s="25" t="str">
        <f>IF(ISBLANK(LitRev!IF128),".",LitRev!IF128)</f>
        <v>.</v>
      </c>
      <c r="IG128" s="25" t="str">
        <f>IF(ISBLANK(LitRev!IG128),".",LitRev!IG128)</f>
        <v>.</v>
      </c>
      <c r="IH128" s="25" t="str">
        <f>IF(ISBLANK(LitRev!IH128),".",LitRev!IH128)</f>
        <v>.</v>
      </c>
      <c r="II128" s="25" t="str">
        <f>IF(ISBLANK(LitRev!II128),".",LitRev!II128)</f>
        <v>.</v>
      </c>
      <c r="IJ128" s="25" t="str">
        <f>IF(ISBLANK(LitRev!IJ128),".",LitRev!IJ128)</f>
        <v>.</v>
      </c>
      <c r="IK128" s="25" t="str">
        <f>IF(ISBLANK(LitRev!IK128),".",LitRev!IK128)</f>
        <v>.</v>
      </c>
      <c r="IL128" s="25" t="str">
        <f>IF(ISBLANK(LitRev!IL128),".",LitRev!IL128)</f>
        <v>.</v>
      </c>
      <c r="IM128" s="25" t="str">
        <f>IF(ISBLANK(LitRev!IM128),".",LitRev!IM128)</f>
        <v>.</v>
      </c>
      <c r="IN128" s="25" t="str">
        <f>IF(ISBLANK(LitRev!IN128),".",LitRev!IN128)</f>
        <v>.</v>
      </c>
      <c r="IO128" s="25" t="str">
        <f>IF(ISBLANK(LitRev!IO128),".",LitRev!IO128)</f>
        <v>.</v>
      </c>
      <c r="IP128" s="25" t="str">
        <f>IF(ISBLANK(LitRev!IP128),".",LitRev!IP128)</f>
        <v>.</v>
      </c>
      <c r="IQ128" s="25" t="str">
        <f>IF(ISBLANK(LitRev!IQ128),".",LitRev!IQ128)</f>
        <v>.</v>
      </c>
      <c r="IR128" s="25" t="str">
        <f>IF(ISBLANK(LitRev!IR128),".",LitRev!IR128)</f>
        <v>.</v>
      </c>
      <c r="IS128" s="25" t="str">
        <f>IF(ISBLANK(LitRev!IS128),".",LitRev!IS128)</f>
        <v>.</v>
      </c>
      <c r="IT128" s="25" t="str">
        <f>IF(ISBLANK(LitRev!IT128),".",LitRev!IT128)</f>
        <v>.</v>
      </c>
      <c r="IU128" s="25" t="str">
        <f>IF(ISBLANK(LitRev!IU128),".",LitRev!IU128)</f>
        <v>.</v>
      </c>
      <c r="IV128" s="25" t="str">
        <f>IF(ISBLANK(LitRev!IV128),".",LitRev!IV128)</f>
        <v>.</v>
      </c>
      <c r="IW128" s="25" t="str">
        <f>IF(ISBLANK(LitRev!IW128),".",LitRev!IW128)</f>
        <v>.</v>
      </c>
      <c r="IX128" s="25" t="str">
        <f>IF(ISBLANK(LitRev!IX128),".",LitRev!IX128)</f>
        <v>.</v>
      </c>
      <c r="IY128" s="25" t="str">
        <f>IF(ISBLANK(LitRev!IY128),".",LitRev!IY128)</f>
        <v>.</v>
      </c>
      <c r="IZ128" s="25" t="str">
        <f>IF(ISBLANK(LitRev!IZ128),".",LitRev!IZ128)</f>
        <v>.</v>
      </c>
      <c r="JA128" s="25" t="str">
        <f>IF(ISBLANK(LitRev!JA128),".",LitRev!JA128)</f>
        <v>.</v>
      </c>
      <c r="JB128" s="25" t="str">
        <f>IF(ISBLANK(LitRev!JB128),".",LitRev!JB128)</f>
        <v>.</v>
      </c>
      <c r="JC128" s="25" t="str">
        <f>IF(ISBLANK(LitRev!JC128),".",LitRev!JC128)</f>
        <v>.</v>
      </c>
      <c r="JD128" s="25" t="str">
        <f>IF(ISBLANK(LitRev!JD128),".",LitRev!JD128)</f>
        <v>.</v>
      </c>
      <c r="JE128" s="25" t="str">
        <f>IF(ISBLANK(LitRev!JE128),".",LitRev!JE128)</f>
        <v>.</v>
      </c>
      <c r="JF128" s="25" t="str">
        <f>IF(ISBLANK(LitRev!JF128),".",LitRev!JF128)</f>
        <v>.</v>
      </c>
      <c r="JG128" s="25" t="str">
        <f>IF(ISBLANK(LitRev!JG128),".",LitRev!JG128)</f>
        <v>.</v>
      </c>
      <c r="JH128" s="25" t="str">
        <f>IF(ISBLANK(LitRev!JH128),".",LitRev!JH128)</f>
        <v>.</v>
      </c>
      <c r="JI128" s="25" t="str">
        <f>IF(ISBLANK(LitRev!JI128),".",LitRev!JI128)</f>
        <v>.</v>
      </c>
      <c r="JJ128" s="25" t="str">
        <f>IF(ISBLANK(LitRev!JJ128),".",LitRev!JJ128)</f>
        <v>.</v>
      </c>
      <c r="JK128" s="25" t="str">
        <f>IF(ISBLANK(LitRev!JK128),".",LitRev!JK128)</f>
        <v>.</v>
      </c>
      <c r="JL128" s="25" t="str">
        <f>IF(ISBLANK(LitRev!JL128),".",LitRev!JL128)</f>
        <v>.</v>
      </c>
      <c r="JM128" s="25" t="str">
        <f>IF(ISBLANK(LitRev!JM128),".",LitRev!JM128)</f>
        <v>.</v>
      </c>
      <c r="JN128" s="25" t="str">
        <f>IF(ISBLANK(LitRev!JN128),".",LitRev!JN128)</f>
        <v>.</v>
      </c>
      <c r="JO128" s="25" t="str">
        <f>IF(ISBLANK(LitRev!JO128),".",LitRev!JO128)</f>
        <v>.</v>
      </c>
      <c r="JP128" s="25" t="str">
        <f>IF(ISBLANK(LitRev!JP128),".",LitRev!JP128)</f>
        <v>.</v>
      </c>
      <c r="JQ128" s="25" t="str">
        <f>IF(ISBLANK(LitRev!JQ128),".",LitRev!JQ128)</f>
        <v>.</v>
      </c>
      <c r="JR128" s="25" t="str">
        <f>IF(ISBLANK(LitRev!JR128),".",LitRev!JR128)</f>
        <v>.</v>
      </c>
      <c r="JS128" s="25" t="str">
        <f>IF(ISBLANK(LitRev!JS128),".",LitRev!JS128)</f>
        <v>.</v>
      </c>
      <c r="JT128" s="25" t="str">
        <f>IF(ISBLANK(LitRev!JT128),".",LitRev!JT128)</f>
        <v>.</v>
      </c>
      <c r="JU128" s="25" t="str">
        <f>IF(ISBLANK(LitRev!JU128),".",LitRev!JU128)</f>
        <v>.</v>
      </c>
      <c r="JV128" s="25" t="str">
        <f>IF(ISBLANK(LitRev!JV128),".",LitRev!JV128)</f>
        <v>.</v>
      </c>
      <c r="JW128" s="25" t="str">
        <f>IF(ISBLANK(LitRev!JW128),".",LitRev!JW128)</f>
        <v>.</v>
      </c>
      <c r="JX128" s="25" t="str">
        <f>IF(ISBLANK(LitRev!JX128),".",LitRev!JX128)</f>
        <v>.</v>
      </c>
      <c r="JY128" s="25" t="str">
        <f>IF(ISBLANK(LitRev!JY128),".",LitRev!JY128)</f>
        <v>.</v>
      </c>
      <c r="JZ128" s="25" t="str">
        <f>IF(ISBLANK(LitRev!JZ128),".",LitRev!JZ128)</f>
        <v>.</v>
      </c>
      <c r="KA128" s="25" t="str">
        <f>IF(ISBLANK(LitRev!KA128),".",LitRev!KA128)</f>
        <v>.</v>
      </c>
      <c r="KB128" s="25" t="str">
        <f>IF(ISBLANK(LitRev!KB128),".",LitRev!KB128)</f>
        <v>.</v>
      </c>
      <c r="KC128" s="25" t="str">
        <f>IF(ISBLANK(LitRev!KC128),".",LitRev!KC128)</f>
        <v>.</v>
      </c>
      <c r="KD128" s="25" t="str">
        <f>IF(ISBLANK(LitRev!KD128),".",LitRev!KD128)</f>
        <v>.</v>
      </c>
      <c r="KE128" s="25" t="str">
        <f>IF(ISBLANK(LitRev!KE128),".",LitRev!KE128)</f>
        <v>.</v>
      </c>
      <c r="KF128" s="25" t="str">
        <f>IF(ISBLANK(LitRev!KF128),".",LitRev!KF128)</f>
        <v>.</v>
      </c>
      <c r="KG128" s="25" t="str">
        <f>IF(ISBLANK(LitRev!KG128),".",LitRev!KG128)</f>
        <v>.</v>
      </c>
      <c r="KH128" s="25" t="str">
        <f>IF(ISBLANK(LitRev!KH128),".",LitRev!KH128)</f>
        <v>.</v>
      </c>
      <c r="KI128" s="25" t="str">
        <f>IF(ISBLANK(LitRev!KI128),".",LitRev!KI128)</f>
        <v>.</v>
      </c>
      <c r="KJ128" s="25" t="str">
        <f>IF(ISBLANK(LitRev!KJ128),".",LitRev!KJ128)</f>
        <v>.</v>
      </c>
      <c r="KK128" s="25" t="str">
        <f>IF(ISBLANK(LitRev!KK128),".",LitRev!KK128)</f>
        <v>.</v>
      </c>
      <c r="KL128" s="25" t="str">
        <f>IF(ISBLANK(LitRev!KL128),".",LitRev!KL128)</f>
        <v>.</v>
      </c>
      <c r="KM128" s="25" t="str">
        <f>IF(ISBLANK(LitRev!KM128),".",LitRev!KM128)</f>
        <v>.</v>
      </c>
      <c r="KN128" s="25" t="str">
        <f>IF(ISBLANK(LitRev!KN128),".",LitRev!KN128)</f>
        <v>.</v>
      </c>
      <c r="KO128" s="25" t="str">
        <f>IF(ISBLANK(LitRev!KO128),".",LitRev!KO128)</f>
        <v>.</v>
      </c>
      <c r="KP128" s="25" t="str">
        <f>IF(ISBLANK(LitRev!KP128),".",LitRev!KP128)</f>
        <v>.</v>
      </c>
      <c r="KQ128" s="25" t="str">
        <f>IF(ISBLANK(LitRev!KQ128),".",LitRev!KQ128)</f>
        <v>.</v>
      </c>
      <c r="KR128" s="25" t="str">
        <f>IF(ISBLANK(LitRev!KR128),".",LitRev!KR128)</f>
        <v>.</v>
      </c>
      <c r="KS128" s="25" t="str">
        <f>IF(ISBLANK(LitRev!KS128),".",LitRev!KS128)</f>
        <v>.</v>
      </c>
      <c r="KT128" s="25" t="str">
        <f>IF(ISBLANK(LitRev!KT128),".",LitRev!KT128)</f>
        <v>.</v>
      </c>
      <c r="KU128" s="25" t="str">
        <f>IF(ISBLANK(LitRev!KU128),".",LitRev!KU128)</f>
        <v>.</v>
      </c>
      <c r="KV128" s="25" t="str">
        <f>IF(ISBLANK(LitRev!KV128),".",LitRev!KV128)</f>
        <v>.</v>
      </c>
      <c r="KW128" s="25" t="str">
        <f>IF(ISBLANK(LitRev!KW128),".",LitRev!KW128)</f>
        <v>.</v>
      </c>
      <c r="KX128" s="25" t="str">
        <f>IF(ISBLANK(LitRev!KX128),".",LitRev!KX128)</f>
        <v>.</v>
      </c>
      <c r="KY128" s="25" t="str">
        <f>IF(ISBLANK(LitRev!KY128),".",LitRev!KY128)</f>
        <v>.</v>
      </c>
      <c r="KZ128" s="25" t="str">
        <f>IF(ISBLANK(LitRev!KZ128),".",LitRev!KZ128)</f>
        <v>.</v>
      </c>
      <c r="LA128" s="25" t="str">
        <f>IF(ISBLANK(LitRev!LA128),".",LitRev!LA128)</f>
        <v>.</v>
      </c>
      <c r="LB128" s="25" t="str">
        <f>IF(ISBLANK(LitRev!LB128),".",LitRev!LB128)</f>
        <v>.</v>
      </c>
      <c r="LC128" s="25" t="str">
        <f>IF(ISBLANK(LitRev!LC128),".",LitRev!LC128)</f>
        <v>.</v>
      </c>
      <c r="LD128" s="25" t="str">
        <f>IF(ISBLANK(LitRev!LD128),".",LitRev!LD128)</f>
        <v>.</v>
      </c>
      <c r="LE128" s="25" t="str">
        <f>IF(ISBLANK(LitRev!LE128),".",LitRev!LE128)</f>
        <v>.</v>
      </c>
      <c r="LF128" s="25" t="str">
        <f>IF(ISBLANK(LitRev!LF128),".",LitRev!LF128)</f>
        <v>.</v>
      </c>
      <c r="LG128" s="25" t="str">
        <f>IF(ISBLANK(LitRev!LG128),".",LitRev!LG128)</f>
        <v>.</v>
      </c>
      <c r="LH128" s="25" t="str">
        <f>IF(ISBLANK(LitRev!LH128),".",LitRev!LH128)</f>
        <v>.</v>
      </c>
      <c r="LI128" s="25" t="str">
        <f>IF(ISBLANK(LitRev!LI128),".",LitRev!LI128)</f>
        <v>.</v>
      </c>
      <c r="LJ128" s="25" t="str">
        <f>IF(ISBLANK(LitRev!LJ128),".",LitRev!LJ128)</f>
        <v>.</v>
      </c>
      <c r="LK128" s="25" t="str">
        <f>IF(ISBLANK(LitRev!LK128),".",LitRev!LK128)</f>
        <v>.</v>
      </c>
      <c r="LL128" s="25" t="str">
        <f>IF(ISBLANK(LitRev!LL128),".",LitRev!LL128)</f>
        <v>.</v>
      </c>
      <c r="LM128" s="25" t="str">
        <f>IF(ISBLANK(LitRev!LM128),".",LitRev!LM128)</f>
        <v>.</v>
      </c>
      <c r="LN128" s="25" t="str">
        <f>IF(ISBLANK(LitRev!LN128),".",LitRev!LN128)</f>
        <v>.</v>
      </c>
      <c r="LO128" s="25" t="str">
        <f>IF(ISBLANK(LitRev!LO128),".",LitRev!LO128)</f>
        <v>.</v>
      </c>
      <c r="LP128" s="25" t="str">
        <f>IF(ISBLANK(LitRev!LP128),".",LitRev!LP128)</f>
        <v>.</v>
      </c>
      <c r="LQ128" s="25" t="str">
        <f>IF(ISBLANK(LitRev!LQ128),".",LitRev!LQ128)</f>
        <v>.</v>
      </c>
      <c r="LR128" s="25" t="str">
        <f>IF(ISBLANK(LitRev!LR128),".",LitRev!LR128)</f>
        <v>.</v>
      </c>
      <c r="LS128" s="25" t="str">
        <f>IF(ISBLANK(LitRev!LS128),".",LitRev!LS128)</f>
        <v>.</v>
      </c>
      <c r="LT128" s="25" t="str">
        <f>IF(ISBLANK(LitRev!LT128),".",LitRev!LT128)</f>
        <v>.</v>
      </c>
      <c r="LU128" s="25" t="str">
        <f>IF(ISBLANK(LitRev!LU128),".",LitRev!LU128)</f>
        <v>.</v>
      </c>
      <c r="LV128" s="25" t="str">
        <f>IF(ISBLANK(LitRev!LV128),".",LitRev!LV128)</f>
        <v>.</v>
      </c>
      <c r="LW128" s="25" t="str">
        <f>IF(ISBLANK(LitRev!LW128),".",LitRev!LW128)</f>
        <v>.</v>
      </c>
      <c r="LX128" s="25" t="str">
        <f>IF(ISBLANK(LitRev!LX128),".",LitRev!LX128)</f>
        <v>.</v>
      </c>
      <c r="LY128" s="25" t="str">
        <f>IF(ISBLANK(LitRev!LY128),".",LitRev!LY128)</f>
        <v>.</v>
      </c>
      <c r="LZ128" s="25" t="str">
        <f>IF(ISBLANK(LitRev!LZ128),".",LitRev!LZ128)</f>
        <v>.</v>
      </c>
      <c r="MA128" s="25" t="str">
        <f>IF(ISBLANK(LitRev!MA128),".",LitRev!MA128)</f>
        <v>.</v>
      </c>
      <c r="MB128" s="25" t="str">
        <f>IF(ISBLANK(LitRev!MB128),".",LitRev!MB128)</f>
        <v>.</v>
      </c>
      <c r="MC128" s="25" t="str">
        <f>IF(ISBLANK(LitRev!MC128),".",LitRev!MC128)</f>
        <v>.</v>
      </c>
      <c r="MD128" s="25" t="str">
        <f>IF(ISBLANK(LitRev!MD128),".",LitRev!MD128)</f>
        <v>.</v>
      </c>
      <c r="ME128" s="25" t="str">
        <f>IF(ISBLANK(LitRev!ME128),".",LitRev!ME128)</f>
        <v>.</v>
      </c>
      <c r="MF128" s="25" t="str">
        <f>IF(ISBLANK(LitRev!MF128),".",LitRev!MF128)</f>
        <v>.</v>
      </c>
      <c r="MG128" s="25" t="str">
        <f>IF(ISBLANK(LitRev!MG128),".",LitRev!MG128)</f>
        <v>.</v>
      </c>
      <c r="MH128" s="25" t="str">
        <f>IF(ISBLANK(LitRev!MH128),".",LitRev!MH128)</f>
        <v>.</v>
      </c>
      <c r="MI128" s="25" t="str">
        <f>IF(ISBLANK(LitRev!MI128),".",LitRev!MI128)</f>
        <v>.</v>
      </c>
      <c r="MJ128" s="25" t="str">
        <f>IF(ISBLANK(LitRev!MJ128),".",LitRev!MJ128)</f>
        <v>.</v>
      </c>
      <c r="MK128" s="25" t="str">
        <f>IF(ISBLANK(LitRev!MK128),".",LitRev!MK128)</f>
        <v>.</v>
      </c>
      <c r="ML128" s="25" t="str">
        <f>IF(ISBLANK(LitRev!ML128),".",LitRev!ML128)</f>
        <v>.</v>
      </c>
      <c r="MM128" s="25" t="str">
        <f>IF(ISBLANK(LitRev!MM128),".",LitRev!MM128)</f>
        <v>.</v>
      </c>
      <c r="MN128" s="25" t="str">
        <f>IF(ISBLANK(LitRev!MN128),".",LitRev!MN128)</f>
        <v>.</v>
      </c>
      <c r="MO128" s="25" t="str">
        <f>IF(ISBLANK(LitRev!MO128),".",LitRev!MO128)</f>
        <v>.</v>
      </c>
      <c r="MP128" s="25" t="str">
        <f>IF(ISBLANK(LitRev!MP128),".",LitRev!MP128)</f>
        <v>.</v>
      </c>
      <c r="MQ128" s="25" t="str">
        <f>IF(ISBLANK(LitRev!MQ128),".",LitRev!MQ128)</f>
        <v>.</v>
      </c>
      <c r="MR128" s="25" t="str">
        <f>IF(ISBLANK(LitRev!MR128),".",LitRev!MR128)</f>
        <v>.</v>
      </c>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5"/>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5"/>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5"/>
      <c r="RK128" s="25"/>
      <c r="RL128" s="25"/>
      <c r="RM128" s="25"/>
      <c r="RN128" s="25"/>
      <c r="RO128" s="25"/>
    </row>
    <row r="129" spans="1:483" x14ac:dyDescent="0.25">
      <c r="A129" s="47" t="s">
        <v>1123</v>
      </c>
      <c r="C129" s="25" t="str">
        <f>IF(ISBLANK(LitRev!C129),".",LitRev!C129)</f>
        <v>.</v>
      </c>
      <c r="D129" s="25" t="str">
        <f>IF(ISBLANK(LitRev!D129),".",LitRev!D129)</f>
        <v>.</v>
      </c>
      <c r="E129" s="25" t="str">
        <f>IF(ISBLANK(LitRev!E129),".",LitRev!E129)</f>
        <v>.</v>
      </c>
      <c r="F129" s="25" t="str">
        <f>IF(ISBLANK(LitRev!F129),".",LitRev!F129)</f>
        <v>.</v>
      </c>
      <c r="G129" s="25" t="str">
        <f>IF(ISBLANK(LitRev!G129),".",LitRev!G129)</f>
        <v>.</v>
      </c>
      <c r="H129" s="25" t="str">
        <f>IF(ISBLANK(LitRev!H129),".",LitRev!H129)</f>
        <v>.</v>
      </c>
      <c r="I129" s="25" t="str">
        <f>IF(ISBLANK(LitRev!I129),".",LitRev!I129)</f>
        <v>.</v>
      </c>
      <c r="J129" s="25" t="str">
        <f>IF(ISBLANK(LitRev!J129),".",LitRev!J129)</f>
        <v>.</v>
      </c>
      <c r="K129" s="25" t="str">
        <f>IF(ISBLANK(LitRev!K129),".",LitRev!K129)</f>
        <v>.</v>
      </c>
      <c r="L129" s="25" t="str">
        <f>IF(ISBLANK(LitRev!L129),".",LitRev!L129)</f>
        <v>.</v>
      </c>
      <c r="M129" s="25" t="str">
        <f>IF(ISBLANK(LitRev!M129),".",LitRev!M129)</f>
        <v>.</v>
      </c>
      <c r="N129" s="25" t="str">
        <f>IF(ISBLANK(LitRev!N129),".",LitRev!N129)</f>
        <v>.</v>
      </c>
      <c r="O129" s="25" t="str">
        <f>IF(ISBLANK(LitRev!O129),".",LitRev!O129)</f>
        <v>.</v>
      </c>
      <c r="P129" s="25" t="str">
        <f>IF(ISBLANK(LitRev!P129),".",LitRev!P129)</f>
        <v>.</v>
      </c>
      <c r="Q129" s="25" t="str">
        <f>IF(ISBLANK(LitRev!Q129),".",LitRev!Q129)</f>
        <v>.</v>
      </c>
      <c r="R129" s="25" t="str">
        <f>IF(ISBLANK(LitRev!R129),".",LitRev!R129)</f>
        <v>.</v>
      </c>
      <c r="S129" s="25" t="str">
        <f>IF(ISBLANK(LitRev!S129),".",LitRev!S129)</f>
        <v>.</v>
      </c>
      <c r="T129" s="25" t="str">
        <f>IF(ISBLANK(LitRev!T129),".",LitRev!T129)</f>
        <v>.</v>
      </c>
      <c r="U129" s="25" t="str">
        <f>IF(ISBLANK(LitRev!U129),".",LitRev!U129)</f>
        <v>.</v>
      </c>
      <c r="V129" s="25" t="str">
        <f>IF(ISBLANK(LitRev!V129),".",LitRev!V129)</f>
        <v>.</v>
      </c>
      <c r="W129" s="25" t="str">
        <f>IF(ISBLANK(LitRev!W129),".",LitRev!W129)</f>
        <v>.</v>
      </c>
      <c r="X129" s="25" t="str">
        <f>IF(ISBLANK(LitRev!X129),".",LitRev!X129)</f>
        <v>.</v>
      </c>
      <c r="Y129" s="25" t="str">
        <f>IF(ISBLANK(LitRev!Y129),".",LitRev!Y129)</f>
        <v>.</v>
      </c>
      <c r="Z129" s="25" t="str">
        <f>IF(ISBLANK(LitRev!Z129),".",LitRev!Z129)</f>
        <v>.</v>
      </c>
      <c r="AA129" s="25" t="str">
        <f>IF(ISBLANK(LitRev!AA129),".",LitRev!AA129)</f>
        <v>.</v>
      </c>
      <c r="AB129" s="25" t="str">
        <f>IF(ISBLANK(LitRev!AB129),".",LitRev!AB129)</f>
        <v>.</v>
      </c>
      <c r="AC129" s="25">
        <f>IF(ISBLANK(LitRev!AC129),".",LitRev!AC129)</f>
        <v>0</v>
      </c>
      <c r="AD129" s="25" t="str">
        <f>IF(ISBLANK(LitRev!AD129),".",LitRev!AD129)</f>
        <v>.</v>
      </c>
      <c r="AE129" s="25" t="str">
        <f>IF(ISBLANK(LitRev!AE129),".",LitRev!AE129)</f>
        <v>.</v>
      </c>
      <c r="AF129" s="25" t="str">
        <f>IF(ISBLANK(LitRev!AF129),".",LitRev!AF129)</f>
        <v>.</v>
      </c>
      <c r="AG129" s="25" t="str">
        <f>IF(ISBLANK(LitRev!AG129),".",LitRev!AG129)</f>
        <v>.</v>
      </c>
      <c r="AH129" s="25">
        <f>IF(ISBLANK(LitRev!AH129),".",LitRev!AH129)</f>
        <v>0</v>
      </c>
      <c r="AI129" s="25" t="str">
        <f>IF(ISBLANK(LitRev!AI129),".",LitRev!AI129)</f>
        <v>.</v>
      </c>
      <c r="AJ129" s="25" t="str">
        <f>IF(ISBLANK(LitRev!AJ129),".",LitRev!AJ129)</f>
        <v>.</v>
      </c>
      <c r="AK129" s="25" t="str">
        <f>IF(ISBLANK(LitRev!AK129),".",LitRev!AK129)</f>
        <v>.</v>
      </c>
      <c r="AL129" s="25" t="str">
        <f>IF(ISBLANK(LitRev!AL129),".",LitRev!AL129)</f>
        <v>.</v>
      </c>
      <c r="AM129" s="25" t="str">
        <f>IF(ISBLANK(LitRev!AM129),".",LitRev!AM129)</f>
        <v>.</v>
      </c>
      <c r="AN129" s="25" t="str">
        <f>IF(ISBLANK(LitRev!AN129),".",LitRev!AN129)</f>
        <v>.</v>
      </c>
      <c r="AO129" s="25" t="str">
        <f>IF(ISBLANK(LitRev!AO129),".",LitRev!AO129)</f>
        <v>.</v>
      </c>
      <c r="AP129" s="25" t="str">
        <f>IF(ISBLANK(LitRev!AP129),".",LitRev!AP129)</f>
        <v>.</v>
      </c>
      <c r="AQ129" s="25" t="str">
        <f>IF(ISBLANK(LitRev!AQ129),".",LitRev!AQ129)</f>
        <v>.</v>
      </c>
      <c r="AR129" s="25" t="str">
        <f>IF(ISBLANK(LitRev!AR129),".",LitRev!AR129)</f>
        <v>.</v>
      </c>
      <c r="AS129" s="25" t="str">
        <f>IF(ISBLANK(LitRev!AS129),".",LitRev!AS129)</f>
        <v>.</v>
      </c>
      <c r="AT129" s="25" t="str">
        <f>IF(ISBLANK(LitRev!AT129),".",LitRev!AT129)</f>
        <v>.</v>
      </c>
      <c r="AU129" s="25" t="str">
        <f>IF(ISBLANK(LitRev!AU129),".",LitRev!AU129)</f>
        <v>.</v>
      </c>
      <c r="AV129" s="25" t="str">
        <f>IF(ISBLANK(LitRev!AV129),".",LitRev!AV129)</f>
        <v>.</v>
      </c>
      <c r="AW129" s="25" t="str">
        <f>IF(ISBLANK(LitRev!AW129),".",LitRev!AW129)</f>
        <v>.</v>
      </c>
      <c r="AX129" s="25" t="str">
        <f>IF(ISBLANK(LitRev!AX129),".",LitRev!AX129)</f>
        <v>.</v>
      </c>
      <c r="AY129" s="25" t="str">
        <f>IF(ISBLANK(LitRev!AY129),".",LitRev!AY129)</f>
        <v>.</v>
      </c>
      <c r="AZ129" s="25" t="str">
        <f>IF(ISBLANK(LitRev!AZ129),".",LitRev!AZ129)</f>
        <v>.</v>
      </c>
      <c r="BA129" s="25" t="str">
        <f>IF(ISBLANK(LitRev!BA129),".",LitRev!BA129)</f>
        <v>.</v>
      </c>
      <c r="BB129" s="25" t="str">
        <f>IF(ISBLANK(LitRev!BB129),".",LitRev!BB129)</f>
        <v>.</v>
      </c>
      <c r="BC129" s="25" t="str">
        <f>IF(ISBLANK(LitRev!BC129),".",LitRev!BC129)</f>
        <v>.</v>
      </c>
      <c r="BD129" s="25" t="str">
        <f>IF(ISBLANK(LitRev!BD129),".",LitRev!BD129)</f>
        <v>.</v>
      </c>
      <c r="BE129" s="25" t="str">
        <f>IF(ISBLANK(LitRev!BE129),".",LitRev!BE129)</f>
        <v>.</v>
      </c>
      <c r="BF129" s="25" t="str">
        <f>IF(ISBLANK(LitRev!BF129),".",LitRev!BF129)</f>
        <v>.</v>
      </c>
      <c r="BG129" s="25" t="str">
        <f>IF(ISBLANK(LitRev!BG129),".",LitRev!BG129)</f>
        <v>.</v>
      </c>
      <c r="BH129" s="25" t="str">
        <f>IF(ISBLANK(LitRev!BH129),".",LitRev!BH129)</f>
        <v>.</v>
      </c>
      <c r="BI129" s="25" t="str">
        <f>IF(ISBLANK(LitRev!BI129),".",LitRev!BI129)</f>
        <v>.</v>
      </c>
      <c r="BJ129" s="25" t="str">
        <f>IF(ISBLANK(LitRev!BJ129),".",LitRev!BJ129)</f>
        <v>.</v>
      </c>
      <c r="BK129" s="25" t="str">
        <f>IF(ISBLANK(LitRev!BK129),".",LitRev!BK129)</f>
        <v>.</v>
      </c>
      <c r="BL129" s="25" t="str">
        <f>IF(ISBLANK(LitRev!BL129),".",LitRev!BL129)</f>
        <v>.</v>
      </c>
      <c r="BM129" s="25" t="str">
        <f>IF(ISBLANK(LitRev!BM129),".",LitRev!BM129)</f>
        <v>.</v>
      </c>
      <c r="BN129" s="25" t="str">
        <f>IF(ISBLANK(LitRev!BN129),".",LitRev!BN129)</f>
        <v>.</v>
      </c>
      <c r="BO129" s="25" t="str">
        <f>IF(ISBLANK(LitRev!BO129),".",LitRev!BO129)</f>
        <v>.</v>
      </c>
      <c r="BP129" s="25" t="str">
        <f>IF(ISBLANK(LitRev!BP129),".",LitRev!BP129)</f>
        <v>.</v>
      </c>
      <c r="BQ129" s="25" t="str">
        <f>IF(ISBLANK(LitRev!BQ129),".",LitRev!BQ129)</f>
        <v>.</v>
      </c>
      <c r="BR129" s="25" t="str">
        <f>IF(ISBLANK(LitRev!BR129),".",LitRev!BR129)</f>
        <v>.</v>
      </c>
      <c r="BS129" s="25" t="str">
        <f>IF(ISBLANK(LitRev!BS129),".",LitRev!BS129)</f>
        <v>.</v>
      </c>
      <c r="BT129" s="25" t="str">
        <f>IF(ISBLANK(LitRev!BT129),".",LitRev!BT129)</f>
        <v>.</v>
      </c>
      <c r="BU129" s="25" t="str">
        <f>IF(ISBLANK(LitRev!BU129),".",LitRev!BU129)</f>
        <v>.</v>
      </c>
      <c r="BV129" s="25" t="str">
        <f>IF(ISBLANK(LitRev!BV129),".",LitRev!BV129)</f>
        <v>.</v>
      </c>
      <c r="BW129" s="25" t="str">
        <f>IF(ISBLANK(LitRev!BW129),".",LitRev!BW129)</f>
        <v>.</v>
      </c>
      <c r="BX129" s="25" t="str">
        <f>IF(ISBLANK(LitRev!BX129),".",LitRev!BX129)</f>
        <v>.</v>
      </c>
      <c r="BY129" s="25" t="str">
        <f>IF(ISBLANK(LitRev!BY129),".",LitRev!BY129)</f>
        <v>.</v>
      </c>
      <c r="BZ129" s="25" t="str">
        <f>IF(ISBLANK(LitRev!BZ129),".",LitRev!BZ129)</f>
        <v>.</v>
      </c>
      <c r="CA129" s="25" t="str">
        <f>IF(ISBLANK(LitRev!CA129),".",LitRev!CA129)</f>
        <v>.</v>
      </c>
      <c r="CB129" s="25" t="str">
        <f>IF(ISBLANK(LitRev!CB129),".",LitRev!CB129)</f>
        <v>.</v>
      </c>
      <c r="CC129" s="25" t="str">
        <f>IF(ISBLANK(LitRev!CC129),".",LitRev!CC129)</f>
        <v>.</v>
      </c>
      <c r="CD129" s="25" t="str">
        <f>IF(ISBLANK(LitRev!CD129),".",LitRev!CD129)</f>
        <v>.</v>
      </c>
      <c r="CE129" s="25" t="str">
        <f>IF(ISBLANK(LitRev!CE129),".",LitRev!CE129)</f>
        <v>.</v>
      </c>
      <c r="CF129" s="25" t="str">
        <f>IF(ISBLANK(LitRev!CF129),".",LitRev!CF129)</f>
        <v>.</v>
      </c>
      <c r="CG129" s="25" t="str">
        <f>IF(ISBLANK(LitRev!CG129),".",LitRev!CG129)</f>
        <v>.</v>
      </c>
      <c r="CH129" s="25" t="str">
        <f>IF(ISBLANK(LitRev!CH129),".",LitRev!CH129)</f>
        <v>.</v>
      </c>
      <c r="CI129" s="25" t="str">
        <f>IF(ISBLANK(LitRev!CI129),".",LitRev!CI129)</f>
        <v>.</v>
      </c>
      <c r="CJ129" s="25" t="str">
        <f>IF(ISBLANK(LitRev!CJ129),".",LitRev!CJ129)</f>
        <v>.</v>
      </c>
      <c r="CK129" s="25" t="str">
        <f>IF(ISBLANK(LitRev!CK129),".",LitRev!CK129)</f>
        <v>.</v>
      </c>
      <c r="CL129" s="25" t="str">
        <f>IF(ISBLANK(LitRev!CL129),".",LitRev!CL129)</f>
        <v>.</v>
      </c>
      <c r="CM129" s="25" t="str">
        <f>IF(ISBLANK(LitRev!CM129),".",LitRev!CM129)</f>
        <v>.</v>
      </c>
      <c r="CN129" s="25" t="str">
        <f>IF(ISBLANK(LitRev!CN129),".",LitRev!CN129)</f>
        <v>.</v>
      </c>
      <c r="CO129" s="25" t="str">
        <f>IF(ISBLANK(LitRev!CO129),".",LitRev!CO129)</f>
        <v>.</v>
      </c>
      <c r="CP129" s="25" t="str">
        <f>IF(ISBLANK(LitRev!CP129),".",LitRev!CP129)</f>
        <v>.</v>
      </c>
      <c r="CQ129" s="25" t="str">
        <f>IF(ISBLANK(LitRev!CQ129),".",LitRev!CQ129)</f>
        <v>.</v>
      </c>
      <c r="CR129" s="25" t="str">
        <f>IF(ISBLANK(LitRev!CR129),".",LitRev!CR129)</f>
        <v>.</v>
      </c>
      <c r="CS129" s="25" t="str">
        <f>IF(ISBLANK(LitRev!CS129),".",LitRev!CS129)</f>
        <v>.</v>
      </c>
      <c r="CT129" s="25" t="str">
        <f>IF(ISBLANK(LitRev!CT129),".",LitRev!CT129)</f>
        <v>.</v>
      </c>
      <c r="CU129" s="25" t="str">
        <f>IF(ISBLANK(LitRev!CU129),".",LitRev!CU129)</f>
        <v>.</v>
      </c>
      <c r="CV129" s="25" t="str">
        <f>IF(ISBLANK(LitRev!CV129),".",LitRev!CV129)</f>
        <v>.</v>
      </c>
      <c r="CW129" s="25" t="str">
        <f>IF(ISBLANK(LitRev!CW129),".",LitRev!CW129)</f>
        <v>.</v>
      </c>
      <c r="CX129" s="25" t="str">
        <f>IF(ISBLANK(LitRev!CX129),".",LitRev!CX129)</f>
        <v>.</v>
      </c>
      <c r="CY129" s="25" t="str">
        <f>IF(ISBLANK(LitRev!CY129),".",LitRev!CY129)</f>
        <v>.</v>
      </c>
      <c r="CZ129" s="25" t="str">
        <f>IF(ISBLANK(LitRev!CZ129),".",LitRev!CZ129)</f>
        <v>.</v>
      </c>
      <c r="DA129" s="25" t="str">
        <f>IF(ISBLANK(LitRev!DA129),".",LitRev!DA129)</f>
        <v>.</v>
      </c>
      <c r="DB129" s="25" t="str">
        <f>IF(ISBLANK(LitRev!DB129),".",LitRev!DB129)</f>
        <v>.</v>
      </c>
      <c r="DC129" s="25" t="str">
        <f>IF(ISBLANK(LitRev!DC129),".",LitRev!DC129)</f>
        <v>.</v>
      </c>
      <c r="DD129" s="25" t="str">
        <f>IF(ISBLANK(LitRev!DD129),".",LitRev!DD129)</f>
        <v>.</v>
      </c>
      <c r="DE129" s="25" t="str">
        <f>IF(ISBLANK(LitRev!DE129),".",LitRev!DE129)</f>
        <v>.</v>
      </c>
      <c r="DF129" s="25" t="str">
        <f>IF(ISBLANK(LitRev!DF129),".",LitRev!DF129)</f>
        <v>.</v>
      </c>
      <c r="DG129" s="25" t="str">
        <f>IF(ISBLANK(LitRev!DG129),".",LitRev!DG129)</f>
        <v>.</v>
      </c>
      <c r="DH129" s="25" t="str">
        <f>IF(ISBLANK(LitRev!DH129),".",LitRev!DH129)</f>
        <v>.</v>
      </c>
      <c r="DI129" s="25" t="str">
        <f>IF(ISBLANK(LitRev!DI129),".",LitRev!DI129)</f>
        <v>.</v>
      </c>
      <c r="DJ129" s="25" t="str">
        <f>IF(ISBLANK(LitRev!DJ129),".",LitRev!DJ129)</f>
        <v>.</v>
      </c>
      <c r="DK129" s="25" t="str">
        <f>IF(ISBLANK(LitRev!DK129),".",LitRev!DK129)</f>
        <v>.</v>
      </c>
      <c r="DL129" s="25" t="str">
        <f>IF(ISBLANK(LitRev!DL129),".",LitRev!DL129)</f>
        <v>.</v>
      </c>
      <c r="DM129" s="25" t="str">
        <f>IF(ISBLANK(LitRev!DM129),".",LitRev!DM129)</f>
        <v>.</v>
      </c>
      <c r="DN129" s="25" t="str">
        <f>IF(ISBLANK(LitRev!DN129),".",LitRev!DN129)</f>
        <v>.</v>
      </c>
      <c r="DO129" s="25" t="str">
        <f>IF(ISBLANK(LitRev!DO129),".",LitRev!DO129)</f>
        <v>.</v>
      </c>
      <c r="DP129" s="25" t="str">
        <f>IF(ISBLANK(LitRev!DP129),".",LitRev!DP129)</f>
        <v>.</v>
      </c>
      <c r="DQ129" s="25" t="str">
        <f>IF(ISBLANK(LitRev!DQ129),".",LitRev!DQ129)</f>
        <v>.</v>
      </c>
      <c r="DR129" s="25" t="str">
        <f>IF(ISBLANK(LitRev!DR129),".",LitRev!DR129)</f>
        <v>.</v>
      </c>
      <c r="DS129" s="25" t="str">
        <f>IF(ISBLANK(LitRev!DS129),".",LitRev!DS129)</f>
        <v>.</v>
      </c>
      <c r="DT129" s="25" t="str">
        <f>IF(ISBLANK(LitRev!DT129),".",LitRev!DT129)</f>
        <v>.</v>
      </c>
      <c r="DU129" s="25" t="str">
        <f>IF(ISBLANK(LitRev!DU129),".",LitRev!DU129)</f>
        <v>.</v>
      </c>
      <c r="DV129" s="25" t="str">
        <f>IF(ISBLANK(LitRev!DV129),".",LitRev!DV129)</f>
        <v>.</v>
      </c>
      <c r="DW129" s="25" t="str">
        <f>IF(ISBLANK(LitRev!DW129),".",LitRev!DW129)</f>
        <v>.</v>
      </c>
      <c r="DX129" s="25" t="str">
        <f>IF(ISBLANK(LitRev!DX129),".",LitRev!DX129)</f>
        <v>.</v>
      </c>
      <c r="DY129" s="25" t="str">
        <f>IF(ISBLANK(LitRev!DY129),".",LitRev!DY129)</f>
        <v>.</v>
      </c>
      <c r="DZ129" s="25" t="str">
        <f>IF(ISBLANK(LitRev!DZ129),".",LitRev!DZ129)</f>
        <v>.</v>
      </c>
      <c r="EA129" s="25" t="str">
        <f>IF(ISBLANK(LitRev!EA129),".",LitRev!EA129)</f>
        <v>.</v>
      </c>
      <c r="EB129" s="25" t="str">
        <f>IF(ISBLANK(LitRev!EB129),".",LitRev!EB129)</f>
        <v>.</v>
      </c>
      <c r="EC129" s="25" t="str">
        <f>IF(ISBLANK(LitRev!EC129),".",LitRev!EC129)</f>
        <v>.</v>
      </c>
      <c r="ED129" s="25" t="str">
        <f>IF(ISBLANK(LitRev!ED129),".",LitRev!ED129)</f>
        <v>.</v>
      </c>
      <c r="EE129" s="25" t="str">
        <f>IF(ISBLANK(LitRev!EE129),".",LitRev!EE129)</f>
        <v>.</v>
      </c>
      <c r="EF129" s="25" t="str">
        <f>IF(ISBLANK(LitRev!EF129),".",LitRev!EF129)</f>
        <v>.</v>
      </c>
      <c r="EG129" s="25" t="str">
        <f>IF(ISBLANK(LitRev!EG129),".",LitRev!EG129)</f>
        <v>.</v>
      </c>
      <c r="EH129" s="25" t="str">
        <f>IF(ISBLANK(LitRev!EH129),".",LitRev!EH129)</f>
        <v>.</v>
      </c>
      <c r="EI129" s="25" t="str">
        <f>IF(ISBLANK(LitRev!EI129),".",LitRev!EI129)</f>
        <v>.</v>
      </c>
      <c r="EJ129" s="25" t="str">
        <f>IF(ISBLANK(LitRev!EJ129),".",LitRev!EJ129)</f>
        <v>.</v>
      </c>
      <c r="EK129" s="25" t="str">
        <f>IF(ISBLANK(LitRev!EK129),".",LitRev!EK129)</f>
        <v>.</v>
      </c>
      <c r="EL129" s="25" t="str">
        <f>IF(ISBLANK(LitRev!EL129),".",LitRev!EL129)</f>
        <v>.</v>
      </c>
      <c r="EM129" s="25" t="str">
        <f>IF(ISBLANK(LitRev!EM129),".",LitRev!EM129)</f>
        <v>.</v>
      </c>
      <c r="EN129" s="25" t="str">
        <f>IF(ISBLANK(LitRev!EN129),".",LitRev!EN129)</f>
        <v>.</v>
      </c>
      <c r="EO129" s="25" t="str">
        <f>IF(ISBLANK(LitRev!EO129),".",LitRev!EO129)</f>
        <v>.</v>
      </c>
      <c r="EP129" s="25" t="str">
        <f>IF(ISBLANK(LitRev!EP129),".",LitRev!EP129)</f>
        <v>.</v>
      </c>
      <c r="EQ129" s="25" t="str">
        <f>IF(ISBLANK(LitRev!EQ129),".",LitRev!EQ129)</f>
        <v>.</v>
      </c>
      <c r="ER129" s="25" t="str">
        <f>IF(ISBLANK(LitRev!ER129),".",LitRev!ER129)</f>
        <v>.</v>
      </c>
      <c r="ES129" s="25" t="str">
        <f>IF(ISBLANK(LitRev!ES129),".",LitRev!ES129)</f>
        <v>.</v>
      </c>
      <c r="ET129" s="25" t="str">
        <f>IF(ISBLANK(LitRev!ET129),".",LitRev!ET129)</f>
        <v>.</v>
      </c>
      <c r="EU129" s="25" t="str">
        <f>IF(ISBLANK(LitRev!EU129),".",LitRev!EU129)</f>
        <v>.</v>
      </c>
      <c r="EV129" s="25" t="str">
        <f>IF(ISBLANK(LitRev!EV129),".",LitRev!EV129)</f>
        <v>.</v>
      </c>
      <c r="EW129" s="25" t="str">
        <f>IF(ISBLANK(LitRev!EW129),".",LitRev!EW129)</f>
        <v>.</v>
      </c>
      <c r="EX129" s="25" t="str">
        <f>IF(ISBLANK(LitRev!EX129),".",LitRev!EX129)</f>
        <v>.</v>
      </c>
      <c r="EY129" s="25" t="str">
        <f>IF(ISBLANK(LitRev!EY129),".",LitRev!EY129)</f>
        <v>.</v>
      </c>
      <c r="EZ129" s="25" t="str">
        <f>IF(ISBLANK(LitRev!EZ129),".",LitRev!EZ129)</f>
        <v>.</v>
      </c>
      <c r="FA129" s="25" t="str">
        <f>IF(ISBLANK(LitRev!FA129),".",LitRev!FA129)</f>
        <v>.</v>
      </c>
      <c r="FB129" s="25" t="str">
        <f>IF(ISBLANK(LitRev!FB129),".",LitRev!FB129)</f>
        <v>.</v>
      </c>
      <c r="FC129" s="25" t="str">
        <f>IF(ISBLANK(LitRev!FC129),".",LitRev!FC129)</f>
        <v>.</v>
      </c>
      <c r="FD129" s="25" t="str">
        <f>IF(ISBLANK(LitRev!FD129),".",LitRev!FD129)</f>
        <v>.</v>
      </c>
      <c r="FE129" s="25" t="str">
        <f>IF(ISBLANK(LitRev!FE129),".",LitRev!FE129)</f>
        <v>.</v>
      </c>
      <c r="FF129" s="25" t="str">
        <f>IF(ISBLANK(LitRev!FF129),".",LitRev!FF129)</f>
        <v>.</v>
      </c>
      <c r="FG129" s="25" t="str">
        <f>IF(ISBLANK(LitRev!FG129),".",LitRev!FG129)</f>
        <v>.</v>
      </c>
      <c r="FH129" s="25" t="str">
        <f>IF(ISBLANK(LitRev!FH129),".",LitRev!FH129)</f>
        <v>.</v>
      </c>
      <c r="FI129" s="25" t="str">
        <f>IF(ISBLANK(LitRev!FI129),".",LitRev!FI129)</f>
        <v>.</v>
      </c>
      <c r="FJ129" s="25" t="str">
        <f>IF(ISBLANK(LitRev!FJ129),".",LitRev!FJ129)</f>
        <v>.</v>
      </c>
      <c r="FK129" s="25" t="str">
        <f>IF(ISBLANK(LitRev!FK129),".",LitRev!FK129)</f>
        <v>.</v>
      </c>
      <c r="FL129" s="25" t="str">
        <f>IF(ISBLANK(LitRev!FL129),".",LitRev!FL129)</f>
        <v>.</v>
      </c>
      <c r="FM129" s="25" t="str">
        <f>IF(ISBLANK(LitRev!FM129),".",LitRev!FM129)</f>
        <v>.</v>
      </c>
      <c r="FN129" s="25" t="str">
        <f>IF(ISBLANK(LitRev!FN129),".",LitRev!FN129)</f>
        <v>.</v>
      </c>
      <c r="FO129" s="25" t="str">
        <f>IF(ISBLANK(LitRev!FO129),".",LitRev!FO129)</f>
        <v>.</v>
      </c>
      <c r="FP129" s="25" t="str">
        <f>IF(ISBLANK(LitRev!FP129),".",LitRev!FP129)</f>
        <v>.</v>
      </c>
      <c r="FQ129" s="25" t="str">
        <f>IF(ISBLANK(LitRev!FQ129),".",LitRev!FQ129)</f>
        <v>.</v>
      </c>
      <c r="FR129" s="25" t="str">
        <f>IF(ISBLANK(LitRev!FR129),".",LitRev!FR129)</f>
        <v>.</v>
      </c>
      <c r="FS129" s="25" t="str">
        <f>IF(ISBLANK(LitRev!FS129),".",LitRev!FS129)</f>
        <v>.</v>
      </c>
      <c r="FT129" s="25" t="str">
        <f>IF(ISBLANK(LitRev!FT129),".",LitRev!FT129)</f>
        <v>.</v>
      </c>
      <c r="FU129" s="25" t="str">
        <f>IF(ISBLANK(LitRev!FU129),".",LitRev!FU129)</f>
        <v>.</v>
      </c>
      <c r="FV129" s="25" t="str">
        <f>IF(ISBLANK(LitRev!FV129),".",LitRev!FV129)</f>
        <v>.</v>
      </c>
      <c r="FW129" s="25" t="str">
        <f>IF(ISBLANK(LitRev!FW129),".",LitRev!FW129)</f>
        <v>.</v>
      </c>
      <c r="FX129" s="25" t="str">
        <f>IF(ISBLANK(LitRev!FX129),".",LitRev!FX129)</f>
        <v>.</v>
      </c>
      <c r="FY129" s="25" t="str">
        <f>IF(ISBLANK(LitRev!FY129),".",LitRev!FY129)</f>
        <v>.</v>
      </c>
      <c r="FZ129" s="25" t="str">
        <f>IF(ISBLANK(LitRev!FZ129),".",LitRev!FZ129)</f>
        <v>.</v>
      </c>
      <c r="GA129" s="25" t="str">
        <f>IF(ISBLANK(LitRev!GA129),".",LitRev!GA129)</f>
        <v>.</v>
      </c>
      <c r="GB129" s="25" t="str">
        <f>IF(ISBLANK(LitRev!GB129),".",LitRev!GB129)</f>
        <v>.</v>
      </c>
      <c r="GC129" s="25" t="str">
        <f>IF(ISBLANK(LitRev!GC129),".",LitRev!GC129)</f>
        <v>.</v>
      </c>
      <c r="GD129" s="25" t="str">
        <f>IF(ISBLANK(LitRev!GD129),".",LitRev!GD129)</f>
        <v>.</v>
      </c>
      <c r="GE129" s="25" t="str">
        <f>IF(ISBLANK(LitRev!GE129),".",LitRev!GE129)</f>
        <v>.</v>
      </c>
      <c r="GF129" s="25" t="str">
        <f>IF(ISBLANK(LitRev!GF129),".",LitRev!GF129)</f>
        <v>.</v>
      </c>
      <c r="GG129" s="25" t="str">
        <f>IF(ISBLANK(LitRev!GG129),".",LitRev!GG129)</f>
        <v>.</v>
      </c>
      <c r="GH129" s="25" t="str">
        <f>IF(ISBLANK(LitRev!GH129),".",LitRev!GH129)</f>
        <v>.</v>
      </c>
      <c r="GI129" s="25" t="str">
        <f>IF(ISBLANK(LitRev!GI129),".",LitRev!GI129)</f>
        <v>.</v>
      </c>
      <c r="GJ129" s="25" t="str">
        <f>IF(ISBLANK(LitRev!GJ129),".",LitRev!GJ129)</f>
        <v>.</v>
      </c>
      <c r="GK129" s="25" t="str">
        <f>IF(ISBLANK(LitRev!GK129),".",LitRev!GK129)</f>
        <v>.</v>
      </c>
      <c r="GL129" s="25" t="str">
        <f>IF(ISBLANK(LitRev!GL129),".",LitRev!GL129)</f>
        <v>.</v>
      </c>
      <c r="GM129" s="25" t="str">
        <f>IF(ISBLANK(LitRev!GM129),".",LitRev!GM129)</f>
        <v>.</v>
      </c>
      <c r="GN129" s="25" t="str">
        <f>IF(ISBLANK(LitRev!GN129),".",LitRev!GN129)</f>
        <v>.</v>
      </c>
      <c r="GO129" s="25" t="str">
        <f>IF(ISBLANK(LitRev!GO129),".",LitRev!GO129)</f>
        <v>.</v>
      </c>
      <c r="GP129" s="25" t="str">
        <f>IF(ISBLANK(LitRev!GP129),".",LitRev!GP129)</f>
        <v>.</v>
      </c>
      <c r="GQ129" s="25" t="str">
        <f>IF(ISBLANK(LitRev!GQ129),".",LitRev!GQ129)</f>
        <v>.</v>
      </c>
      <c r="GR129" s="25" t="str">
        <f>IF(ISBLANK(LitRev!GR129),".",LitRev!GR129)</f>
        <v>.</v>
      </c>
      <c r="GS129" s="25" t="str">
        <f>IF(ISBLANK(LitRev!GS129),".",LitRev!GS129)</f>
        <v>.</v>
      </c>
      <c r="GT129" s="25" t="str">
        <f>IF(ISBLANK(LitRev!GT129),".",LitRev!GT129)</f>
        <v>.</v>
      </c>
      <c r="GU129" s="25" t="str">
        <f>IF(ISBLANK(LitRev!GU129),".",LitRev!GU129)</f>
        <v>.</v>
      </c>
      <c r="GV129" s="25" t="str">
        <f>IF(ISBLANK(LitRev!GV129),".",LitRev!GV129)</f>
        <v>.</v>
      </c>
      <c r="GW129" s="25" t="str">
        <f>IF(ISBLANK(LitRev!GW129),".",LitRev!GW129)</f>
        <v>.</v>
      </c>
      <c r="GX129" s="25" t="str">
        <f>IF(ISBLANK(LitRev!GX129),".",LitRev!GX129)</f>
        <v>.</v>
      </c>
      <c r="GY129" s="25" t="str">
        <f>IF(ISBLANK(LitRev!GY129),".",LitRev!GY129)</f>
        <v>.</v>
      </c>
      <c r="GZ129" s="25" t="str">
        <f>IF(ISBLANK(LitRev!GZ129),".",LitRev!GZ129)</f>
        <v>.</v>
      </c>
      <c r="HA129" s="25" t="str">
        <f>IF(ISBLANK(LitRev!HA129),".",LitRev!HA129)</f>
        <v>.</v>
      </c>
      <c r="HB129" s="25" t="str">
        <f>IF(ISBLANK(LitRev!HB129),".",LitRev!HB129)</f>
        <v>.</v>
      </c>
      <c r="HC129" s="25" t="str">
        <f>IF(ISBLANK(LitRev!HC129),".",LitRev!HC129)</f>
        <v>.</v>
      </c>
      <c r="HD129" s="25" t="str">
        <f>IF(ISBLANK(LitRev!HD129),".",LitRev!HD129)</f>
        <v>.</v>
      </c>
      <c r="HE129" s="25" t="str">
        <f>IF(ISBLANK(LitRev!HE129),".",LitRev!HE129)</f>
        <v>.</v>
      </c>
      <c r="HF129" s="25" t="str">
        <f>IF(ISBLANK(LitRev!HF129),".",LitRev!HF129)</f>
        <v>.</v>
      </c>
      <c r="HG129" s="25" t="str">
        <f>IF(ISBLANK(LitRev!HG129),".",LitRev!HG129)</f>
        <v>.</v>
      </c>
      <c r="HH129" s="25" t="str">
        <f>IF(ISBLANK(LitRev!HH129),".",LitRev!HH129)</f>
        <v>.</v>
      </c>
      <c r="HI129" s="25" t="str">
        <f>IF(ISBLANK(LitRev!HI129),".",LitRev!HI129)</f>
        <v>.</v>
      </c>
      <c r="HJ129" s="25" t="str">
        <f>IF(ISBLANK(LitRev!HJ129),".",LitRev!HJ129)</f>
        <v>.</v>
      </c>
      <c r="HK129" s="25" t="str">
        <f>IF(ISBLANK(LitRev!HK129),".",LitRev!HK129)</f>
        <v>.</v>
      </c>
      <c r="HL129" s="25" t="str">
        <f>IF(ISBLANK(LitRev!HL129),".",LitRev!HL129)</f>
        <v>.</v>
      </c>
      <c r="HM129" s="25" t="str">
        <f>IF(ISBLANK(LitRev!HM129),".",LitRev!HM129)</f>
        <v>.</v>
      </c>
      <c r="HN129" s="25" t="str">
        <f>IF(ISBLANK(LitRev!HN129),".",LitRev!HN129)</f>
        <v>.</v>
      </c>
      <c r="HO129" s="25" t="str">
        <f>IF(ISBLANK(LitRev!HO129),".",LitRev!HO129)</f>
        <v>.</v>
      </c>
      <c r="HP129" s="25" t="str">
        <f>IF(ISBLANK(LitRev!HP129),".",LitRev!HP129)</f>
        <v>.</v>
      </c>
      <c r="HQ129" s="25" t="str">
        <f>IF(ISBLANK(LitRev!HQ129),".",LitRev!HQ129)</f>
        <v>.</v>
      </c>
      <c r="HR129" s="25" t="str">
        <f>IF(ISBLANK(LitRev!HR129),".",LitRev!HR129)</f>
        <v>.</v>
      </c>
      <c r="HS129" s="25" t="str">
        <f>IF(ISBLANK(LitRev!HS129),".",LitRev!HS129)</f>
        <v>.</v>
      </c>
      <c r="HT129" s="25" t="str">
        <f>IF(ISBLANK(LitRev!HT129),".",LitRev!HT129)</f>
        <v>.</v>
      </c>
      <c r="HU129" s="25" t="str">
        <f>IF(ISBLANK(LitRev!HU129),".",LitRev!HU129)</f>
        <v>.</v>
      </c>
      <c r="HV129" s="25" t="str">
        <f>IF(ISBLANK(LitRev!HV129),".",LitRev!HV129)</f>
        <v>.</v>
      </c>
      <c r="HW129" s="25" t="str">
        <f>IF(ISBLANK(LitRev!HW129),".",LitRev!HW129)</f>
        <v>.</v>
      </c>
      <c r="HX129" s="25" t="str">
        <f>IF(ISBLANK(LitRev!HX129),".",LitRev!HX129)</f>
        <v>.</v>
      </c>
      <c r="HY129" s="25" t="str">
        <f>IF(ISBLANK(LitRev!HY129),".",LitRev!HY129)</f>
        <v>.</v>
      </c>
      <c r="HZ129" s="25" t="str">
        <f>IF(ISBLANK(LitRev!HZ129),".",LitRev!HZ129)</f>
        <v>.</v>
      </c>
      <c r="IA129" s="25" t="str">
        <f>IF(ISBLANK(LitRev!IA129),".",LitRev!IA129)</f>
        <v>.</v>
      </c>
      <c r="IB129" s="25" t="str">
        <f>IF(ISBLANK(LitRev!IB129),".",LitRev!IB129)</f>
        <v>.</v>
      </c>
      <c r="IC129" s="25" t="str">
        <f>IF(ISBLANK(LitRev!IC129),".",LitRev!IC129)</f>
        <v>.</v>
      </c>
      <c r="ID129" s="25" t="str">
        <f>IF(ISBLANK(LitRev!ID129),".",LitRev!ID129)</f>
        <v>.</v>
      </c>
      <c r="IE129" s="25" t="str">
        <f>IF(ISBLANK(LitRev!IE129),".",LitRev!IE129)</f>
        <v>.</v>
      </c>
      <c r="IF129" s="25" t="str">
        <f>IF(ISBLANK(LitRev!IF129),".",LitRev!IF129)</f>
        <v>.</v>
      </c>
      <c r="IG129" s="25" t="str">
        <f>IF(ISBLANK(LitRev!IG129),".",LitRev!IG129)</f>
        <v>.</v>
      </c>
      <c r="IH129" s="25" t="str">
        <f>IF(ISBLANK(LitRev!IH129),".",LitRev!IH129)</f>
        <v>.</v>
      </c>
      <c r="II129" s="25" t="str">
        <f>IF(ISBLANK(LitRev!II129),".",LitRev!II129)</f>
        <v>.</v>
      </c>
      <c r="IJ129" s="25" t="str">
        <f>IF(ISBLANK(LitRev!IJ129),".",LitRev!IJ129)</f>
        <v>.</v>
      </c>
      <c r="IK129" s="25" t="str">
        <f>IF(ISBLANK(LitRev!IK129),".",LitRev!IK129)</f>
        <v>.</v>
      </c>
      <c r="IL129" s="25" t="str">
        <f>IF(ISBLANK(LitRev!IL129),".",LitRev!IL129)</f>
        <v>.</v>
      </c>
      <c r="IM129" s="25" t="str">
        <f>IF(ISBLANK(LitRev!IM129),".",LitRev!IM129)</f>
        <v>.</v>
      </c>
      <c r="IN129" s="25" t="str">
        <f>IF(ISBLANK(LitRev!IN129),".",LitRev!IN129)</f>
        <v>.</v>
      </c>
      <c r="IO129" s="25" t="str">
        <f>IF(ISBLANK(LitRev!IO129),".",LitRev!IO129)</f>
        <v>.</v>
      </c>
      <c r="IP129" s="25" t="str">
        <f>IF(ISBLANK(LitRev!IP129),".",LitRev!IP129)</f>
        <v>.</v>
      </c>
      <c r="IQ129" s="25" t="str">
        <f>IF(ISBLANK(LitRev!IQ129),".",LitRev!IQ129)</f>
        <v>.</v>
      </c>
      <c r="IR129" s="25" t="str">
        <f>IF(ISBLANK(LitRev!IR129),".",LitRev!IR129)</f>
        <v>.</v>
      </c>
      <c r="IS129" s="25" t="str">
        <f>IF(ISBLANK(LitRev!IS129),".",LitRev!IS129)</f>
        <v>.</v>
      </c>
      <c r="IT129" s="25" t="str">
        <f>IF(ISBLANK(LitRev!IT129),".",LitRev!IT129)</f>
        <v>.</v>
      </c>
      <c r="IU129" s="25" t="str">
        <f>IF(ISBLANK(LitRev!IU129),".",LitRev!IU129)</f>
        <v>.</v>
      </c>
      <c r="IV129" s="25" t="str">
        <f>IF(ISBLANK(LitRev!IV129),".",LitRev!IV129)</f>
        <v>.</v>
      </c>
      <c r="IW129" s="25" t="str">
        <f>IF(ISBLANK(LitRev!IW129),".",LitRev!IW129)</f>
        <v>.</v>
      </c>
      <c r="IX129" s="25" t="str">
        <f>IF(ISBLANK(LitRev!IX129),".",LitRev!IX129)</f>
        <v>.</v>
      </c>
      <c r="IY129" s="25" t="str">
        <f>IF(ISBLANK(LitRev!IY129),".",LitRev!IY129)</f>
        <v>.</v>
      </c>
      <c r="IZ129" s="25" t="str">
        <f>IF(ISBLANK(LitRev!IZ129),".",LitRev!IZ129)</f>
        <v>.</v>
      </c>
      <c r="JA129" s="25" t="str">
        <f>IF(ISBLANK(LitRev!JA129),".",LitRev!JA129)</f>
        <v>.</v>
      </c>
      <c r="JB129" s="25" t="str">
        <f>IF(ISBLANK(LitRev!JB129),".",LitRev!JB129)</f>
        <v>.</v>
      </c>
      <c r="JC129" s="25" t="str">
        <f>IF(ISBLANK(LitRev!JC129),".",LitRev!JC129)</f>
        <v>.</v>
      </c>
      <c r="JD129" s="25" t="str">
        <f>IF(ISBLANK(LitRev!JD129),".",LitRev!JD129)</f>
        <v>.</v>
      </c>
      <c r="JE129" s="25" t="str">
        <f>IF(ISBLANK(LitRev!JE129),".",LitRev!JE129)</f>
        <v>.</v>
      </c>
      <c r="JF129" s="25" t="str">
        <f>IF(ISBLANK(LitRev!JF129),".",LitRev!JF129)</f>
        <v>.</v>
      </c>
      <c r="JG129" s="25" t="str">
        <f>IF(ISBLANK(LitRev!JG129),".",LitRev!JG129)</f>
        <v>.</v>
      </c>
      <c r="JH129" s="25" t="str">
        <f>IF(ISBLANK(LitRev!JH129),".",LitRev!JH129)</f>
        <v>.</v>
      </c>
      <c r="JI129" s="25" t="str">
        <f>IF(ISBLANK(LitRev!JI129),".",LitRev!JI129)</f>
        <v>.</v>
      </c>
      <c r="JJ129" s="25" t="str">
        <f>IF(ISBLANK(LitRev!JJ129),".",LitRev!JJ129)</f>
        <v>.</v>
      </c>
      <c r="JK129" s="25" t="str">
        <f>IF(ISBLANK(LitRev!JK129),".",LitRev!JK129)</f>
        <v>.</v>
      </c>
      <c r="JL129" s="25" t="str">
        <f>IF(ISBLANK(LitRev!JL129),".",LitRev!JL129)</f>
        <v>.</v>
      </c>
      <c r="JM129" s="25" t="str">
        <f>IF(ISBLANK(LitRev!JM129),".",LitRev!JM129)</f>
        <v>.</v>
      </c>
      <c r="JN129" s="25" t="str">
        <f>IF(ISBLANK(LitRev!JN129),".",LitRev!JN129)</f>
        <v>.</v>
      </c>
      <c r="JO129" s="25" t="str">
        <f>IF(ISBLANK(LitRev!JO129),".",LitRev!JO129)</f>
        <v>.</v>
      </c>
      <c r="JP129" s="25" t="str">
        <f>IF(ISBLANK(LitRev!JP129),".",LitRev!JP129)</f>
        <v>.</v>
      </c>
      <c r="JQ129" s="25" t="str">
        <f>IF(ISBLANK(LitRev!JQ129),".",LitRev!JQ129)</f>
        <v>.</v>
      </c>
      <c r="JR129" s="25" t="str">
        <f>IF(ISBLANK(LitRev!JR129),".",LitRev!JR129)</f>
        <v>.</v>
      </c>
      <c r="JS129" s="25" t="str">
        <f>IF(ISBLANK(LitRev!JS129),".",LitRev!JS129)</f>
        <v>.</v>
      </c>
      <c r="JT129" s="25" t="str">
        <f>IF(ISBLANK(LitRev!JT129),".",LitRev!JT129)</f>
        <v>.</v>
      </c>
      <c r="JU129" s="25" t="str">
        <f>IF(ISBLANK(LitRev!JU129),".",LitRev!JU129)</f>
        <v>.</v>
      </c>
      <c r="JV129" s="25" t="str">
        <f>IF(ISBLANK(LitRev!JV129),".",LitRev!JV129)</f>
        <v>.</v>
      </c>
      <c r="JW129" s="25" t="str">
        <f>IF(ISBLANK(LitRev!JW129),".",LitRev!JW129)</f>
        <v>.</v>
      </c>
      <c r="JX129" s="25" t="str">
        <f>IF(ISBLANK(LitRev!JX129),".",LitRev!JX129)</f>
        <v>.</v>
      </c>
      <c r="JY129" s="25" t="str">
        <f>IF(ISBLANK(LitRev!JY129),".",LitRev!JY129)</f>
        <v>.</v>
      </c>
      <c r="JZ129" s="25" t="str">
        <f>IF(ISBLANK(LitRev!JZ129),".",LitRev!JZ129)</f>
        <v>.</v>
      </c>
      <c r="KA129" s="25" t="str">
        <f>IF(ISBLANK(LitRev!KA129),".",LitRev!KA129)</f>
        <v>.</v>
      </c>
      <c r="KB129" s="25" t="str">
        <f>IF(ISBLANK(LitRev!KB129),".",LitRev!KB129)</f>
        <v>.</v>
      </c>
      <c r="KC129" s="25" t="str">
        <f>IF(ISBLANK(LitRev!KC129),".",LitRev!KC129)</f>
        <v>.</v>
      </c>
      <c r="KD129" s="25" t="str">
        <f>IF(ISBLANK(LitRev!KD129),".",LitRev!KD129)</f>
        <v>.</v>
      </c>
      <c r="KE129" s="25" t="str">
        <f>IF(ISBLANK(LitRev!KE129),".",LitRev!KE129)</f>
        <v>.</v>
      </c>
      <c r="KF129" s="25" t="str">
        <f>IF(ISBLANK(LitRev!KF129),".",LitRev!KF129)</f>
        <v>.</v>
      </c>
      <c r="KG129" s="25" t="str">
        <f>IF(ISBLANK(LitRev!KG129),".",LitRev!KG129)</f>
        <v>.</v>
      </c>
      <c r="KH129" s="25" t="str">
        <f>IF(ISBLANK(LitRev!KH129),".",LitRev!KH129)</f>
        <v>.</v>
      </c>
      <c r="KI129" s="25" t="str">
        <f>IF(ISBLANK(LitRev!KI129),".",LitRev!KI129)</f>
        <v>.</v>
      </c>
      <c r="KJ129" s="25" t="str">
        <f>IF(ISBLANK(LitRev!KJ129),".",LitRev!KJ129)</f>
        <v>.</v>
      </c>
      <c r="KK129" s="25" t="str">
        <f>IF(ISBLANK(LitRev!KK129),".",LitRev!KK129)</f>
        <v>.</v>
      </c>
      <c r="KL129" s="25" t="str">
        <f>IF(ISBLANK(LitRev!KL129),".",LitRev!KL129)</f>
        <v>.</v>
      </c>
      <c r="KM129" s="25" t="str">
        <f>IF(ISBLANK(LitRev!KM129),".",LitRev!KM129)</f>
        <v>.</v>
      </c>
      <c r="KN129" s="25" t="str">
        <f>IF(ISBLANK(LitRev!KN129),".",LitRev!KN129)</f>
        <v>.</v>
      </c>
      <c r="KO129" s="25" t="str">
        <f>IF(ISBLANK(LitRev!KO129),".",LitRev!KO129)</f>
        <v>.</v>
      </c>
      <c r="KP129" s="25" t="str">
        <f>IF(ISBLANK(LitRev!KP129),".",LitRev!KP129)</f>
        <v>.</v>
      </c>
      <c r="KQ129" s="25" t="str">
        <f>IF(ISBLANK(LitRev!KQ129),".",LitRev!KQ129)</f>
        <v>.</v>
      </c>
      <c r="KR129" s="25" t="str">
        <f>IF(ISBLANK(LitRev!KR129),".",LitRev!KR129)</f>
        <v>.</v>
      </c>
      <c r="KS129" s="25" t="str">
        <f>IF(ISBLANK(LitRev!KS129),".",LitRev!KS129)</f>
        <v>.</v>
      </c>
      <c r="KT129" s="25" t="str">
        <f>IF(ISBLANK(LitRev!KT129),".",LitRev!KT129)</f>
        <v>.</v>
      </c>
      <c r="KU129" s="25" t="str">
        <f>IF(ISBLANK(LitRev!KU129),".",LitRev!KU129)</f>
        <v>.</v>
      </c>
      <c r="KV129" s="25" t="str">
        <f>IF(ISBLANK(LitRev!KV129),".",LitRev!KV129)</f>
        <v>.</v>
      </c>
      <c r="KW129" s="25" t="str">
        <f>IF(ISBLANK(LitRev!KW129),".",LitRev!KW129)</f>
        <v>.</v>
      </c>
      <c r="KX129" s="25" t="str">
        <f>IF(ISBLANK(LitRev!KX129),".",LitRev!KX129)</f>
        <v>.</v>
      </c>
      <c r="KY129" s="25" t="str">
        <f>IF(ISBLANK(LitRev!KY129),".",LitRev!KY129)</f>
        <v>.</v>
      </c>
      <c r="KZ129" s="25" t="str">
        <f>IF(ISBLANK(LitRev!KZ129),".",LitRev!KZ129)</f>
        <v>.</v>
      </c>
      <c r="LA129" s="25" t="str">
        <f>IF(ISBLANK(LitRev!LA129),".",LitRev!LA129)</f>
        <v>.</v>
      </c>
      <c r="LB129" s="25" t="str">
        <f>IF(ISBLANK(LitRev!LB129),".",LitRev!LB129)</f>
        <v>.</v>
      </c>
      <c r="LC129" s="25" t="str">
        <f>IF(ISBLANK(LitRev!LC129),".",LitRev!LC129)</f>
        <v>.</v>
      </c>
      <c r="LD129" s="25" t="str">
        <f>IF(ISBLANK(LitRev!LD129),".",LitRev!LD129)</f>
        <v>.</v>
      </c>
      <c r="LE129" s="25" t="str">
        <f>IF(ISBLANK(LitRev!LE129),".",LitRev!LE129)</f>
        <v>.</v>
      </c>
      <c r="LF129" s="25" t="str">
        <f>IF(ISBLANK(LitRev!LF129),".",LitRev!LF129)</f>
        <v>.</v>
      </c>
      <c r="LG129" s="25" t="str">
        <f>IF(ISBLANK(LitRev!LG129),".",LitRev!LG129)</f>
        <v>.</v>
      </c>
      <c r="LH129" s="25" t="str">
        <f>IF(ISBLANK(LitRev!LH129),".",LitRev!LH129)</f>
        <v>.</v>
      </c>
      <c r="LI129" s="25" t="str">
        <f>IF(ISBLANK(LitRev!LI129),".",LitRev!LI129)</f>
        <v>.</v>
      </c>
      <c r="LJ129" s="25" t="str">
        <f>IF(ISBLANK(LitRev!LJ129),".",LitRev!LJ129)</f>
        <v>.</v>
      </c>
      <c r="LK129" s="25" t="str">
        <f>IF(ISBLANK(LitRev!LK129),".",LitRev!LK129)</f>
        <v>.</v>
      </c>
      <c r="LL129" s="25" t="str">
        <f>IF(ISBLANK(LitRev!LL129),".",LitRev!LL129)</f>
        <v>.</v>
      </c>
      <c r="LM129" s="25" t="str">
        <f>IF(ISBLANK(LitRev!LM129),".",LitRev!LM129)</f>
        <v>.</v>
      </c>
      <c r="LN129" s="25" t="str">
        <f>IF(ISBLANK(LitRev!LN129),".",LitRev!LN129)</f>
        <v>.</v>
      </c>
      <c r="LO129" s="25" t="str">
        <f>IF(ISBLANK(LitRev!LO129),".",LitRev!LO129)</f>
        <v>.</v>
      </c>
      <c r="LP129" s="25" t="str">
        <f>IF(ISBLANK(LitRev!LP129),".",LitRev!LP129)</f>
        <v>.</v>
      </c>
      <c r="LQ129" s="25" t="str">
        <f>IF(ISBLANK(LitRev!LQ129),".",LitRev!LQ129)</f>
        <v>.</v>
      </c>
      <c r="LR129" s="25" t="str">
        <f>IF(ISBLANK(LitRev!LR129),".",LitRev!LR129)</f>
        <v>.</v>
      </c>
      <c r="LS129" s="25" t="str">
        <f>IF(ISBLANK(LitRev!LS129),".",LitRev!LS129)</f>
        <v>.</v>
      </c>
      <c r="LT129" s="25" t="str">
        <f>IF(ISBLANK(LitRev!LT129),".",LitRev!LT129)</f>
        <v>.</v>
      </c>
      <c r="LU129" s="25" t="str">
        <f>IF(ISBLANK(LitRev!LU129),".",LitRev!LU129)</f>
        <v>.</v>
      </c>
      <c r="LV129" s="25" t="str">
        <f>IF(ISBLANK(LitRev!LV129),".",LitRev!LV129)</f>
        <v>.</v>
      </c>
      <c r="LW129" s="25" t="str">
        <f>IF(ISBLANK(LitRev!LW129),".",LitRev!LW129)</f>
        <v>.</v>
      </c>
      <c r="LX129" s="25" t="str">
        <f>IF(ISBLANK(LitRev!LX129),".",LitRev!LX129)</f>
        <v>.</v>
      </c>
      <c r="LY129" s="25" t="str">
        <f>IF(ISBLANK(LitRev!LY129),".",LitRev!LY129)</f>
        <v>.</v>
      </c>
      <c r="LZ129" s="25" t="str">
        <f>IF(ISBLANK(LitRev!LZ129),".",LitRev!LZ129)</f>
        <v>.</v>
      </c>
      <c r="MA129" s="25" t="str">
        <f>IF(ISBLANK(LitRev!MA129),".",LitRev!MA129)</f>
        <v>.</v>
      </c>
      <c r="MB129" s="25" t="str">
        <f>IF(ISBLANK(LitRev!MB129),".",LitRev!MB129)</f>
        <v>.</v>
      </c>
      <c r="MC129" s="25" t="str">
        <f>IF(ISBLANK(LitRev!MC129),".",LitRev!MC129)</f>
        <v>.</v>
      </c>
      <c r="MD129" s="25" t="str">
        <f>IF(ISBLANK(LitRev!MD129),".",LitRev!MD129)</f>
        <v>.</v>
      </c>
      <c r="ME129" s="25" t="str">
        <f>IF(ISBLANK(LitRev!ME129),".",LitRev!ME129)</f>
        <v>.</v>
      </c>
      <c r="MF129" s="25" t="str">
        <f>IF(ISBLANK(LitRev!MF129),".",LitRev!MF129)</f>
        <v>.</v>
      </c>
      <c r="MG129" s="25" t="str">
        <f>IF(ISBLANK(LitRev!MG129),".",LitRev!MG129)</f>
        <v>.</v>
      </c>
      <c r="MH129" s="25" t="str">
        <f>IF(ISBLANK(LitRev!MH129),".",LitRev!MH129)</f>
        <v>.</v>
      </c>
      <c r="MI129" s="25" t="str">
        <f>IF(ISBLANK(LitRev!MI129),".",LitRev!MI129)</f>
        <v>.</v>
      </c>
      <c r="MJ129" s="25" t="str">
        <f>IF(ISBLANK(LitRev!MJ129),".",LitRev!MJ129)</f>
        <v>.</v>
      </c>
      <c r="MK129" s="25" t="str">
        <f>IF(ISBLANK(LitRev!MK129),".",LitRev!MK129)</f>
        <v>.</v>
      </c>
      <c r="ML129" s="25" t="str">
        <f>IF(ISBLANK(LitRev!ML129),".",LitRev!ML129)</f>
        <v>.</v>
      </c>
      <c r="MM129" s="25" t="str">
        <f>IF(ISBLANK(LitRev!MM129),".",LitRev!MM129)</f>
        <v>.</v>
      </c>
      <c r="MN129" s="25" t="str">
        <f>IF(ISBLANK(LitRev!MN129),".",LitRev!MN129)</f>
        <v>.</v>
      </c>
      <c r="MO129" s="25" t="str">
        <f>IF(ISBLANK(LitRev!MO129),".",LitRev!MO129)</f>
        <v>.</v>
      </c>
      <c r="MP129" s="25" t="str">
        <f>IF(ISBLANK(LitRev!MP129),".",LitRev!MP129)</f>
        <v>.</v>
      </c>
      <c r="MQ129" s="25" t="str">
        <f>IF(ISBLANK(LitRev!MQ129),".",LitRev!MQ129)</f>
        <v>.</v>
      </c>
      <c r="MR129" s="25" t="str">
        <f>IF(ISBLANK(LitRev!MR129),".",LitRev!MR129)</f>
        <v>.</v>
      </c>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5"/>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5"/>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5"/>
      <c r="RK129" s="25"/>
      <c r="RL129" s="25"/>
      <c r="RM129" s="25"/>
      <c r="RN129" s="25"/>
      <c r="RO129" s="25"/>
    </row>
    <row r="130" spans="1:483" x14ac:dyDescent="0.25">
      <c r="A130" s="62" t="s">
        <v>1124</v>
      </c>
      <c r="C130" s="25" t="str">
        <f>IF(ISBLANK(LitRev!C130),".",LitRev!C130)</f>
        <v>.</v>
      </c>
      <c r="D130" s="25" t="str">
        <f>IF(ISBLANK(LitRev!D130),".",LitRev!D130)</f>
        <v>.</v>
      </c>
      <c r="E130" s="25" t="str">
        <f>IF(ISBLANK(LitRev!E130),".",LitRev!E130)</f>
        <v>.</v>
      </c>
      <c r="F130" s="25" t="str">
        <f>IF(ISBLANK(LitRev!F130),".",LitRev!F130)</f>
        <v>.</v>
      </c>
      <c r="G130" s="25" t="str">
        <f>IF(ISBLANK(LitRev!G130),".",LitRev!G130)</f>
        <v>.</v>
      </c>
      <c r="H130" s="25" t="str">
        <f>IF(ISBLANK(LitRev!H130),".",LitRev!H130)</f>
        <v>.</v>
      </c>
      <c r="I130" s="25" t="str">
        <f>IF(ISBLANK(LitRev!I130),".",LitRev!I130)</f>
        <v>.</v>
      </c>
      <c r="J130" s="25" t="str">
        <f>IF(ISBLANK(LitRev!J130),".",LitRev!J130)</f>
        <v>.</v>
      </c>
      <c r="K130" s="25" t="str">
        <f>IF(ISBLANK(LitRev!K130),".",LitRev!K130)</f>
        <v>.</v>
      </c>
      <c r="L130" s="25" t="str">
        <f>IF(ISBLANK(LitRev!L130),".",LitRev!L130)</f>
        <v>.</v>
      </c>
      <c r="M130" s="25" t="str">
        <f>IF(ISBLANK(LitRev!M130),".",LitRev!M130)</f>
        <v>.</v>
      </c>
      <c r="N130" s="25" t="str">
        <f>IF(ISBLANK(LitRev!N130),".",LitRev!N130)</f>
        <v>.</v>
      </c>
      <c r="O130" s="25" t="str">
        <f>IF(ISBLANK(LitRev!O130),".",LitRev!O130)</f>
        <v>.</v>
      </c>
      <c r="P130" s="25" t="str">
        <f>IF(ISBLANK(LitRev!P130),".",LitRev!P130)</f>
        <v>.</v>
      </c>
      <c r="Q130" s="25" t="str">
        <f>IF(ISBLANK(LitRev!Q130),".",LitRev!Q130)</f>
        <v>.</v>
      </c>
      <c r="R130" s="25" t="str">
        <f>IF(ISBLANK(LitRev!R130),".",LitRev!R130)</f>
        <v>.</v>
      </c>
      <c r="S130" s="25" t="str">
        <f>IF(ISBLANK(LitRev!S130),".",LitRev!S130)</f>
        <v>.</v>
      </c>
      <c r="T130" s="25" t="str">
        <f>IF(ISBLANK(LitRev!T130),".",LitRev!T130)</f>
        <v>.</v>
      </c>
      <c r="U130" s="25" t="str">
        <f>IF(ISBLANK(LitRev!U130),".",LitRev!U130)</f>
        <v>.</v>
      </c>
      <c r="V130" s="25" t="str">
        <f>IF(ISBLANK(LitRev!V130),".",LitRev!V130)</f>
        <v>.</v>
      </c>
      <c r="W130" s="25" t="str">
        <f>IF(ISBLANK(LitRev!W130),".",LitRev!W130)</f>
        <v>.</v>
      </c>
      <c r="X130" s="25" t="str">
        <f>IF(ISBLANK(LitRev!X130),".",LitRev!X130)</f>
        <v>.</v>
      </c>
      <c r="Y130" s="25" t="str">
        <f>IF(ISBLANK(LitRev!Y130),".",LitRev!Y130)</f>
        <v>.</v>
      </c>
      <c r="Z130" s="25" t="str">
        <f>IF(ISBLANK(LitRev!Z130),".",LitRev!Z130)</f>
        <v>.</v>
      </c>
      <c r="AA130" s="25" t="str">
        <f>IF(ISBLANK(LitRev!AA130),".",LitRev!AA130)</f>
        <v>.</v>
      </c>
      <c r="AB130" s="25" t="str">
        <f>IF(ISBLANK(LitRev!AB130),".",LitRev!AB130)</f>
        <v>.</v>
      </c>
      <c r="AC130" s="25" t="str">
        <f>IF(ISBLANK(LitRev!AC130),".",LitRev!AC130)</f>
        <v>.</v>
      </c>
      <c r="AD130" s="25" t="str">
        <f>IF(ISBLANK(LitRev!AD130),".",LitRev!AD130)</f>
        <v>.</v>
      </c>
      <c r="AE130" s="25" t="str">
        <f>IF(ISBLANK(LitRev!AE130),".",LitRev!AE130)</f>
        <v>.</v>
      </c>
      <c r="AF130" s="25" t="str">
        <f>IF(ISBLANK(LitRev!AF130),".",LitRev!AF130)</f>
        <v>.</v>
      </c>
      <c r="AG130" s="25" t="str">
        <f>IF(ISBLANK(LitRev!AG130),".",LitRev!AG130)</f>
        <v>.</v>
      </c>
      <c r="AH130" s="25" t="str">
        <f>IF(ISBLANK(LitRev!AH130),".",LitRev!AH130)</f>
        <v>.</v>
      </c>
      <c r="AI130" s="25" t="str">
        <f>IF(ISBLANK(LitRev!AI130),".",LitRev!AI130)</f>
        <v>.</v>
      </c>
      <c r="AJ130" s="25" t="str">
        <f>IF(ISBLANK(LitRev!AJ130),".",LitRev!AJ130)</f>
        <v>.</v>
      </c>
      <c r="AK130" s="25" t="str">
        <f>IF(ISBLANK(LitRev!AK130),".",LitRev!AK130)</f>
        <v>.</v>
      </c>
      <c r="AL130" s="25" t="str">
        <f>IF(ISBLANK(LitRev!AL130),".",LitRev!AL130)</f>
        <v>.</v>
      </c>
      <c r="AM130" s="25" t="str">
        <f>IF(ISBLANK(LitRev!AM130),".",LitRev!AM130)</f>
        <v>.</v>
      </c>
      <c r="AN130" s="25" t="str">
        <f>IF(ISBLANK(LitRev!AN130),".",LitRev!AN130)</f>
        <v>.</v>
      </c>
      <c r="AO130" s="25" t="str">
        <f>IF(ISBLANK(LitRev!AO130),".",LitRev!AO130)</f>
        <v>.</v>
      </c>
      <c r="AP130" s="25" t="str">
        <f>IF(ISBLANK(LitRev!AP130),".",LitRev!AP130)</f>
        <v>.</v>
      </c>
      <c r="AQ130" s="25" t="str">
        <f>IF(ISBLANK(LitRev!AQ130),".",LitRev!AQ130)</f>
        <v>.</v>
      </c>
      <c r="AR130" s="25" t="str">
        <f>IF(ISBLANK(LitRev!AR130),".",LitRev!AR130)</f>
        <v>.</v>
      </c>
      <c r="AS130" s="25" t="str">
        <f>IF(ISBLANK(LitRev!AS130),".",LitRev!AS130)</f>
        <v>.</v>
      </c>
      <c r="AT130" s="25" t="str">
        <f>IF(ISBLANK(LitRev!AT130),".",LitRev!AT130)</f>
        <v>.</v>
      </c>
      <c r="AU130" s="25" t="str">
        <f>IF(ISBLANK(LitRev!AU130),".",LitRev!AU130)</f>
        <v>.</v>
      </c>
      <c r="AV130" s="25" t="str">
        <f>IF(ISBLANK(LitRev!AV130),".",LitRev!AV130)</f>
        <v>.</v>
      </c>
      <c r="AW130" s="25" t="str">
        <f>IF(ISBLANK(LitRev!AW130),".",LitRev!AW130)</f>
        <v>.</v>
      </c>
      <c r="AX130" s="25" t="str">
        <f>IF(ISBLANK(LitRev!AX130),".",LitRev!AX130)</f>
        <v>.</v>
      </c>
      <c r="AY130" s="25" t="str">
        <f>IF(ISBLANK(LitRev!AY130),".",LitRev!AY130)</f>
        <v>.</v>
      </c>
      <c r="AZ130" s="25" t="str">
        <f>IF(ISBLANK(LitRev!AZ130),".",LitRev!AZ130)</f>
        <v>.</v>
      </c>
      <c r="BA130" s="25" t="str">
        <f>IF(ISBLANK(LitRev!BA130),".",LitRev!BA130)</f>
        <v>.</v>
      </c>
      <c r="BB130" s="25" t="str">
        <f>IF(ISBLANK(LitRev!BB130),".",LitRev!BB130)</f>
        <v>.</v>
      </c>
      <c r="BC130" s="25" t="str">
        <f>IF(ISBLANK(LitRev!BC130),".",LitRev!BC130)</f>
        <v>.</v>
      </c>
      <c r="BD130" s="25" t="str">
        <f>IF(ISBLANK(LitRev!BD130),".",LitRev!BD130)</f>
        <v>.</v>
      </c>
      <c r="BE130" s="25" t="str">
        <f>IF(ISBLANK(LitRev!BE130),".",LitRev!BE130)</f>
        <v>.</v>
      </c>
      <c r="BF130" s="25" t="str">
        <f>IF(ISBLANK(LitRev!BF130),".",LitRev!BF130)</f>
        <v>.</v>
      </c>
      <c r="BG130" s="25" t="str">
        <f>IF(ISBLANK(LitRev!BG130),".",LitRev!BG130)</f>
        <v>.</v>
      </c>
      <c r="BH130" s="25" t="str">
        <f>IF(ISBLANK(LitRev!BH130),".",LitRev!BH130)</f>
        <v>.</v>
      </c>
      <c r="BI130" s="25" t="str">
        <f>IF(ISBLANK(LitRev!BI130),".",LitRev!BI130)</f>
        <v>.</v>
      </c>
      <c r="BJ130" s="25" t="str">
        <f>IF(ISBLANK(LitRev!BJ130),".",LitRev!BJ130)</f>
        <v>.</v>
      </c>
      <c r="BK130" s="25" t="str">
        <f>IF(ISBLANK(LitRev!BK130),".",LitRev!BK130)</f>
        <v>.</v>
      </c>
      <c r="BL130" s="25" t="str">
        <f>IF(ISBLANK(LitRev!BL130),".",LitRev!BL130)</f>
        <v>.</v>
      </c>
      <c r="BM130" s="25" t="str">
        <f>IF(ISBLANK(LitRev!BM130),".",LitRev!BM130)</f>
        <v>.</v>
      </c>
      <c r="BN130" s="25" t="str">
        <f>IF(ISBLANK(LitRev!BN130),".",LitRev!BN130)</f>
        <v>.</v>
      </c>
      <c r="BO130" s="25" t="str">
        <f>IF(ISBLANK(LitRev!BO130),".",LitRev!BO130)</f>
        <v>.</v>
      </c>
      <c r="BP130" s="25" t="str">
        <f>IF(ISBLANK(LitRev!BP130),".",LitRev!BP130)</f>
        <v>.</v>
      </c>
      <c r="BQ130" s="25" t="str">
        <f>IF(ISBLANK(LitRev!BQ130),".",LitRev!BQ130)</f>
        <v>.</v>
      </c>
      <c r="BR130" s="25" t="str">
        <f>IF(ISBLANK(LitRev!BR130),".",LitRev!BR130)</f>
        <v>.</v>
      </c>
      <c r="BS130" s="25" t="str">
        <f>IF(ISBLANK(LitRev!BS130),".",LitRev!BS130)</f>
        <v>.</v>
      </c>
      <c r="BT130" s="25" t="str">
        <f>IF(ISBLANK(LitRev!BT130),".",LitRev!BT130)</f>
        <v>.</v>
      </c>
      <c r="BU130" s="25" t="str">
        <f>IF(ISBLANK(LitRev!BU130),".",LitRev!BU130)</f>
        <v>.</v>
      </c>
      <c r="BV130" s="25" t="str">
        <f>IF(ISBLANK(LitRev!BV130),".",LitRev!BV130)</f>
        <v>.</v>
      </c>
      <c r="BW130" s="25" t="str">
        <f>IF(ISBLANK(LitRev!BW130),".",LitRev!BW130)</f>
        <v>.</v>
      </c>
      <c r="BX130" s="25" t="str">
        <f>IF(ISBLANK(LitRev!BX130),".",LitRev!BX130)</f>
        <v>.</v>
      </c>
      <c r="BY130" s="25" t="str">
        <f>IF(ISBLANK(LitRev!BY130),".",LitRev!BY130)</f>
        <v>.</v>
      </c>
      <c r="BZ130" s="25" t="str">
        <f>IF(ISBLANK(LitRev!BZ130),".",LitRev!BZ130)</f>
        <v>.</v>
      </c>
      <c r="CA130" s="25" t="str">
        <f>IF(ISBLANK(LitRev!CA130),".",LitRev!CA130)</f>
        <v>.</v>
      </c>
      <c r="CB130" s="25" t="str">
        <f>IF(ISBLANK(LitRev!CB130),".",LitRev!CB130)</f>
        <v>.</v>
      </c>
      <c r="CC130" s="25" t="str">
        <f>IF(ISBLANK(LitRev!CC130),".",LitRev!CC130)</f>
        <v>.</v>
      </c>
      <c r="CD130" s="25" t="str">
        <f>IF(ISBLANK(LitRev!CD130),".",LitRev!CD130)</f>
        <v>.</v>
      </c>
      <c r="CE130" s="25" t="str">
        <f>IF(ISBLANK(LitRev!CE130),".",LitRev!CE130)</f>
        <v>.</v>
      </c>
      <c r="CF130" s="25" t="str">
        <f>IF(ISBLANK(LitRev!CF130),".",LitRev!CF130)</f>
        <v>.</v>
      </c>
      <c r="CG130" s="25" t="str">
        <f>IF(ISBLANK(LitRev!CG130),".",LitRev!CG130)</f>
        <v>.</v>
      </c>
      <c r="CH130" s="25" t="str">
        <f>IF(ISBLANK(LitRev!CH130),".",LitRev!CH130)</f>
        <v>.</v>
      </c>
      <c r="CI130" s="25" t="str">
        <f>IF(ISBLANK(LitRev!CI130),".",LitRev!CI130)</f>
        <v>.</v>
      </c>
      <c r="CJ130" s="25" t="str">
        <f>IF(ISBLANK(LitRev!CJ130),".",LitRev!CJ130)</f>
        <v>.</v>
      </c>
      <c r="CK130" s="25" t="str">
        <f>IF(ISBLANK(LitRev!CK130),".",LitRev!CK130)</f>
        <v>.</v>
      </c>
      <c r="CL130" s="25" t="str">
        <f>IF(ISBLANK(LitRev!CL130),".",LitRev!CL130)</f>
        <v>.</v>
      </c>
      <c r="CM130" s="25" t="str">
        <f>IF(ISBLANK(LitRev!CM130),".",LitRev!CM130)</f>
        <v>.</v>
      </c>
      <c r="CN130" s="25" t="str">
        <f>IF(ISBLANK(LitRev!CN130),".",LitRev!CN130)</f>
        <v>.</v>
      </c>
      <c r="CO130" s="25" t="str">
        <f>IF(ISBLANK(LitRev!CO130),".",LitRev!CO130)</f>
        <v>.</v>
      </c>
      <c r="CP130" s="25" t="str">
        <f>IF(ISBLANK(LitRev!CP130),".",LitRev!CP130)</f>
        <v>.</v>
      </c>
      <c r="CQ130" s="25" t="str">
        <f>IF(ISBLANK(LitRev!CQ130),".",LitRev!CQ130)</f>
        <v>.</v>
      </c>
      <c r="CR130" s="25" t="str">
        <f>IF(ISBLANK(LitRev!CR130),".",LitRev!CR130)</f>
        <v>.</v>
      </c>
      <c r="CS130" s="25" t="str">
        <f>IF(ISBLANK(LitRev!CS130),".",LitRev!CS130)</f>
        <v>.</v>
      </c>
      <c r="CT130" s="25" t="str">
        <f>IF(ISBLANK(LitRev!CT130),".",LitRev!CT130)</f>
        <v>.</v>
      </c>
      <c r="CU130" s="25" t="str">
        <f>IF(ISBLANK(LitRev!CU130),".",LitRev!CU130)</f>
        <v>.</v>
      </c>
      <c r="CV130" s="25" t="str">
        <f>IF(ISBLANK(LitRev!CV130),".",LitRev!CV130)</f>
        <v>.</v>
      </c>
      <c r="CW130" s="25" t="str">
        <f>IF(ISBLANK(LitRev!CW130),".",LitRev!CW130)</f>
        <v>.</v>
      </c>
      <c r="CX130" s="25" t="str">
        <f>IF(ISBLANK(LitRev!CX130),".",LitRev!CX130)</f>
        <v>.</v>
      </c>
      <c r="CY130" s="25" t="str">
        <f>IF(ISBLANK(LitRev!CY130),".",LitRev!CY130)</f>
        <v>.</v>
      </c>
      <c r="CZ130" s="25" t="str">
        <f>IF(ISBLANK(LitRev!CZ130),".",LitRev!CZ130)</f>
        <v>.</v>
      </c>
      <c r="DA130" s="25" t="str">
        <f>IF(ISBLANK(LitRev!DA130),".",LitRev!DA130)</f>
        <v>.</v>
      </c>
      <c r="DB130" s="25" t="str">
        <f>IF(ISBLANK(LitRev!DB130),".",LitRev!DB130)</f>
        <v>.</v>
      </c>
      <c r="DC130" s="25" t="str">
        <f>IF(ISBLANK(LitRev!DC130),".",LitRev!DC130)</f>
        <v>.</v>
      </c>
      <c r="DD130" s="25" t="str">
        <f>IF(ISBLANK(LitRev!DD130),".",LitRev!DD130)</f>
        <v>.</v>
      </c>
      <c r="DE130" s="25" t="str">
        <f>IF(ISBLANK(LitRev!DE130),".",LitRev!DE130)</f>
        <v>.</v>
      </c>
      <c r="DF130" s="25" t="str">
        <f>IF(ISBLANK(LitRev!DF130),".",LitRev!DF130)</f>
        <v>.</v>
      </c>
      <c r="DG130" s="25" t="str">
        <f>IF(ISBLANK(LitRev!DG130),".",LitRev!DG130)</f>
        <v>.</v>
      </c>
      <c r="DH130" s="25" t="str">
        <f>IF(ISBLANK(LitRev!DH130),".",LitRev!DH130)</f>
        <v>.</v>
      </c>
      <c r="DI130" s="25" t="str">
        <f>IF(ISBLANK(LitRev!DI130),".",LitRev!DI130)</f>
        <v>.</v>
      </c>
      <c r="DJ130" s="25" t="str">
        <f>IF(ISBLANK(LitRev!DJ130),".",LitRev!DJ130)</f>
        <v>.</v>
      </c>
      <c r="DK130" s="25" t="str">
        <f>IF(ISBLANK(LitRev!DK130),".",LitRev!DK130)</f>
        <v>.</v>
      </c>
      <c r="DL130" s="25" t="str">
        <f>IF(ISBLANK(LitRev!DL130),".",LitRev!DL130)</f>
        <v>.</v>
      </c>
      <c r="DM130" s="25" t="str">
        <f>IF(ISBLANK(LitRev!DM130),".",LitRev!DM130)</f>
        <v>.</v>
      </c>
      <c r="DN130" s="25" t="str">
        <f>IF(ISBLANK(LitRev!DN130),".",LitRev!DN130)</f>
        <v>.</v>
      </c>
      <c r="DO130" s="25" t="str">
        <f>IF(ISBLANK(LitRev!DO130),".",LitRev!DO130)</f>
        <v>.</v>
      </c>
      <c r="DP130" s="25" t="str">
        <f>IF(ISBLANK(LitRev!DP130),".",LitRev!DP130)</f>
        <v>.</v>
      </c>
      <c r="DQ130" s="25" t="str">
        <f>IF(ISBLANK(LitRev!DQ130),".",LitRev!DQ130)</f>
        <v>.</v>
      </c>
      <c r="DR130" s="25" t="str">
        <f>IF(ISBLANK(LitRev!DR130),".",LitRev!DR130)</f>
        <v>.</v>
      </c>
      <c r="DS130" s="25" t="str">
        <f>IF(ISBLANK(LitRev!DS130),".",LitRev!DS130)</f>
        <v>.</v>
      </c>
      <c r="DT130" s="25" t="str">
        <f>IF(ISBLANK(LitRev!DT130),".",LitRev!DT130)</f>
        <v>.</v>
      </c>
      <c r="DU130" s="25" t="str">
        <f>IF(ISBLANK(LitRev!DU130),".",LitRev!DU130)</f>
        <v>.</v>
      </c>
      <c r="DV130" s="25" t="str">
        <f>IF(ISBLANK(LitRev!DV130),".",LitRev!DV130)</f>
        <v>.</v>
      </c>
      <c r="DW130" s="25" t="str">
        <f>IF(ISBLANK(LitRev!DW130),".",LitRev!DW130)</f>
        <v>.</v>
      </c>
      <c r="DX130" s="25" t="str">
        <f>IF(ISBLANK(LitRev!DX130),".",LitRev!DX130)</f>
        <v>.</v>
      </c>
      <c r="DY130" s="25" t="str">
        <f>IF(ISBLANK(LitRev!DY130),".",LitRev!DY130)</f>
        <v>.</v>
      </c>
      <c r="DZ130" s="25" t="str">
        <f>IF(ISBLANK(LitRev!DZ130),".",LitRev!DZ130)</f>
        <v>.</v>
      </c>
      <c r="EA130" s="25" t="str">
        <f>IF(ISBLANK(LitRev!EA130),".",LitRev!EA130)</f>
        <v>.</v>
      </c>
      <c r="EB130" s="25" t="str">
        <f>IF(ISBLANK(LitRev!EB130),".",LitRev!EB130)</f>
        <v>.</v>
      </c>
      <c r="EC130" s="25" t="str">
        <f>IF(ISBLANK(LitRev!EC130),".",LitRev!EC130)</f>
        <v>.</v>
      </c>
      <c r="ED130" s="25" t="str">
        <f>IF(ISBLANK(LitRev!ED130),".",LitRev!ED130)</f>
        <v>.</v>
      </c>
      <c r="EE130" s="25" t="str">
        <f>IF(ISBLANK(LitRev!EE130),".",LitRev!EE130)</f>
        <v>.</v>
      </c>
      <c r="EF130" s="25" t="str">
        <f>IF(ISBLANK(LitRev!EF130),".",LitRev!EF130)</f>
        <v>.</v>
      </c>
      <c r="EG130" s="25" t="str">
        <f>IF(ISBLANK(LitRev!EG130),".",LitRev!EG130)</f>
        <v>.</v>
      </c>
      <c r="EH130" s="25" t="str">
        <f>IF(ISBLANK(LitRev!EH130),".",LitRev!EH130)</f>
        <v>.</v>
      </c>
      <c r="EI130" s="25" t="str">
        <f>IF(ISBLANK(LitRev!EI130),".",LitRev!EI130)</f>
        <v>.</v>
      </c>
      <c r="EJ130" s="25" t="str">
        <f>IF(ISBLANK(LitRev!EJ130),".",LitRev!EJ130)</f>
        <v>.</v>
      </c>
      <c r="EK130" s="25" t="str">
        <f>IF(ISBLANK(LitRev!EK130),".",LitRev!EK130)</f>
        <v>.</v>
      </c>
      <c r="EL130" s="25" t="str">
        <f>IF(ISBLANK(LitRev!EL130),".",LitRev!EL130)</f>
        <v>.</v>
      </c>
      <c r="EM130" s="25" t="str">
        <f>IF(ISBLANK(LitRev!EM130),".",LitRev!EM130)</f>
        <v>.</v>
      </c>
      <c r="EN130" s="25" t="str">
        <f>IF(ISBLANK(LitRev!EN130),".",LitRev!EN130)</f>
        <v>.</v>
      </c>
      <c r="EO130" s="25" t="str">
        <f>IF(ISBLANK(LitRev!EO130),".",LitRev!EO130)</f>
        <v>.</v>
      </c>
      <c r="EP130" s="25" t="str">
        <f>IF(ISBLANK(LitRev!EP130),".",LitRev!EP130)</f>
        <v>.</v>
      </c>
      <c r="EQ130" s="25" t="str">
        <f>IF(ISBLANK(LitRev!EQ130),".",LitRev!EQ130)</f>
        <v>.</v>
      </c>
      <c r="ER130" s="25" t="str">
        <f>IF(ISBLANK(LitRev!ER130),".",LitRev!ER130)</f>
        <v>.</v>
      </c>
      <c r="ES130" s="25" t="str">
        <f>IF(ISBLANK(LitRev!ES130),".",LitRev!ES130)</f>
        <v>.</v>
      </c>
      <c r="ET130" s="25" t="str">
        <f>IF(ISBLANK(LitRev!ET130),".",LitRev!ET130)</f>
        <v>.</v>
      </c>
      <c r="EU130" s="25" t="str">
        <f>IF(ISBLANK(LitRev!EU130),".",LitRev!EU130)</f>
        <v>.</v>
      </c>
      <c r="EV130" s="25" t="str">
        <f>IF(ISBLANK(LitRev!EV130),".",LitRev!EV130)</f>
        <v>.</v>
      </c>
      <c r="EW130" s="25" t="str">
        <f>IF(ISBLANK(LitRev!EW130),".",LitRev!EW130)</f>
        <v>.</v>
      </c>
      <c r="EX130" s="25" t="str">
        <f>IF(ISBLANK(LitRev!EX130),".",LitRev!EX130)</f>
        <v>.</v>
      </c>
      <c r="EY130" s="25" t="str">
        <f>IF(ISBLANK(LitRev!EY130),".",LitRev!EY130)</f>
        <v>.</v>
      </c>
      <c r="EZ130" s="25" t="str">
        <f>IF(ISBLANK(LitRev!EZ130),".",LitRev!EZ130)</f>
        <v>.</v>
      </c>
      <c r="FA130" s="25" t="str">
        <f>IF(ISBLANK(LitRev!FA130),".",LitRev!FA130)</f>
        <v>.</v>
      </c>
      <c r="FB130" s="25" t="str">
        <f>IF(ISBLANK(LitRev!FB130),".",LitRev!FB130)</f>
        <v>.</v>
      </c>
      <c r="FC130" s="25" t="str">
        <f>IF(ISBLANK(LitRev!FC130),".",LitRev!FC130)</f>
        <v>.</v>
      </c>
      <c r="FD130" s="25" t="str">
        <f>IF(ISBLANK(LitRev!FD130),".",LitRev!FD130)</f>
        <v>.</v>
      </c>
      <c r="FE130" s="25" t="str">
        <f>IF(ISBLANK(LitRev!FE130),".",LitRev!FE130)</f>
        <v>.</v>
      </c>
      <c r="FF130" s="25" t="str">
        <f>IF(ISBLANK(LitRev!FF130),".",LitRev!FF130)</f>
        <v>.</v>
      </c>
      <c r="FG130" s="25" t="str">
        <f>IF(ISBLANK(LitRev!FG130),".",LitRev!FG130)</f>
        <v>.</v>
      </c>
      <c r="FH130" s="25" t="str">
        <f>IF(ISBLANK(LitRev!FH130),".",LitRev!FH130)</f>
        <v>.</v>
      </c>
      <c r="FI130" s="25" t="str">
        <f>IF(ISBLANK(LitRev!FI130),".",LitRev!FI130)</f>
        <v>.</v>
      </c>
      <c r="FJ130" s="25" t="str">
        <f>IF(ISBLANK(LitRev!FJ130),".",LitRev!FJ130)</f>
        <v>.</v>
      </c>
      <c r="FK130" s="25" t="str">
        <f>IF(ISBLANK(LitRev!FK130),".",LitRev!FK130)</f>
        <v>.</v>
      </c>
      <c r="FL130" s="25" t="str">
        <f>IF(ISBLANK(LitRev!FL130),".",LitRev!FL130)</f>
        <v>.</v>
      </c>
      <c r="FM130" s="25" t="str">
        <f>IF(ISBLANK(LitRev!FM130),".",LitRev!FM130)</f>
        <v>.</v>
      </c>
      <c r="FN130" s="25" t="str">
        <f>IF(ISBLANK(LitRev!FN130),".",LitRev!FN130)</f>
        <v>.</v>
      </c>
      <c r="FO130" s="25" t="str">
        <f>IF(ISBLANK(LitRev!FO130),".",LitRev!FO130)</f>
        <v>.</v>
      </c>
      <c r="FP130" s="25" t="str">
        <f>IF(ISBLANK(LitRev!FP130),".",LitRev!FP130)</f>
        <v>.</v>
      </c>
      <c r="FQ130" s="25" t="str">
        <f>IF(ISBLANK(LitRev!FQ130),".",LitRev!FQ130)</f>
        <v>.</v>
      </c>
      <c r="FR130" s="25" t="str">
        <f>IF(ISBLANK(LitRev!FR130),".",LitRev!FR130)</f>
        <v>.</v>
      </c>
      <c r="FS130" s="25" t="str">
        <f>IF(ISBLANK(LitRev!FS130),".",LitRev!FS130)</f>
        <v>.</v>
      </c>
      <c r="FT130" s="25" t="str">
        <f>IF(ISBLANK(LitRev!FT130),".",LitRev!FT130)</f>
        <v>.</v>
      </c>
      <c r="FU130" s="25" t="str">
        <f>IF(ISBLANK(LitRev!FU130),".",LitRev!FU130)</f>
        <v>.</v>
      </c>
      <c r="FV130" s="25" t="str">
        <f>IF(ISBLANK(LitRev!FV130),".",LitRev!FV130)</f>
        <v>.</v>
      </c>
      <c r="FW130" s="25" t="str">
        <f>IF(ISBLANK(LitRev!FW130),".",LitRev!FW130)</f>
        <v>.</v>
      </c>
      <c r="FX130" s="25" t="str">
        <f>IF(ISBLANK(LitRev!FX130),".",LitRev!FX130)</f>
        <v>.</v>
      </c>
      <c r="FY130" s="25" t="str">
        <f>IF(ISBLANK(LitRev!FY130),".",LitRev!FY130)</f>
        <v>.</v>
      </c>
      <c r="FZ130" s="25" t="str">
        <f>IF(ISBLANK(LitRev!FZ130),".",LitRev!FZ130)</f>
        <v>.</v>
      </c>
      <c r="GA130" s="25" t="str">
        <f>IF(ISBLANK(LitRev!GA130),".",LitRev!GA130)</f>
        <v>.</v>
      </c>
      <c r="GB130" s="25" t="str">
        <f>IF(ISBLANK(LitRev!GB130),".",LitRev!GB130)</f>
        <v>.</v>
      </c>
      <c r="GC130" s="25" t="str">
        <f>IF(ISBLANK(LitRev!GC130),".",LitRev!GC130)</f>
        <v>.</v>
      </c>
      <c r="GD130" s="25" t="str">
        <f>IF(ISBLANK(LitRev!GD130),".",LitRev!GD130)</f>
        <v>.</v>
      </c>
      <c r="GE130" s="25" t="str">
        <f>IF(ISBLANK(LitRev!GE130),".",LitRev!GE130)</f>
        <v>.</v>
      </c>
      <c r="GF130" s="25" t="str">
        <f>IF(ISBLANK(LitRev!GF130),".",LitRev!GF130)</f>
        <v>.</v>
      </c>
      <c r="GG130" s="25" t="str">
        <f>IF(ISBLANK(LitRev!GG130),".",LitRev!GG130)</f>
        <v>.</v>
      </c>
      <c r="GH130" s="25" t="str">
        <f>IF(ISBLANK(LitRev!GH130),".",LitRev!GH130)</f>
        <v>.</v>
      </c>
      <c r="GI130" s="25" t="str">
        <f>IF(ISBLANK(LitRev!GI130),".",LitRev!GI130)</f>
        <v>.</v>
      </c>
      <c r="GJ130" s="25" t="str">
        <f>IF(ISBLANK(LitRev!GJ130),".",LitRev!GJ130)</f>
        <v>.</v>
      </c>
      <c r="GK130" s="25" t="str">
        <f>IF(ISBLANK(LitRev!GK130),".",LitRev!GK130)</f>
        <v>.</v>
      </c>
      <c r="GL130" s="25" t="str">
        <f>IF(ISBLANK(LitRev!GL130),".",LitRev!GL130)</f>
        <v>.</v>
      </c>
      <c r="GM130" s="25" t="str">
        <f>IF(ISBLANK(LitRev!GM130),".",LitRev!GM130)</f>
        <v>.</v>
      </c>
      <c r="GN130" s="25" t="str">
        <f>IF(ISBLANK(LitRev!GN130),".",LitRev!GN130)</f>
        <v>.</v>
      </c>
      <c r="GO130" s="25" t="str">
        <f>IF(ISBLANK(LitRev!GO130),".",LitRev!GO130)</f>
        <v>.</v>
      </c>
      <c r="GP130" s="25" t="str">
        <f>IF(ISBLANK(LitRev!GP130),".",LitRev!GP130)</f>
        <v>.</v>
      </c>
      <c r="GQ130" s="25" t="str">
        <f>IF(ISBLANK(LitRev!GQ130),".",LitRev!GQ130)</f>
        <v>.</v>
      </c>
      <c r="GR130" s="25" t="str">
        <f>IF(ISBLANK(LitRev!GR130),".",LitRev!GR130)</f>
        <v>.</v>
      </c>
      <c r="GS130" s="25" t="str">
        <f>IF(ISBLANK(LitRev!GS130),".",LitRev!GS130)</f>
        <v>.</v>
      </c>
      <c r="GT130" s="25" t="str">
        <f>IF(ISBLANK(LitRev!GT130),".",LitRev!GT130)</f>
        <v>.</v>
      </c>
      <c r="GU130" s="25" t="str">
        <f>IF(ISBLANK(LitRev!GU130),".",LitRev!GU130)</f>
        <v>.</v>
      </c>
      <c r="GV130" s="25" t="str">
        <f>IF(ISBLANK(LitRev!GV130),".",LitRev!GV130)</f>
        <v>.</v>
      </c>
      <c r="GW130" s="25" t="str">
        <f>IF(ISBLANK(LitRev!GW130),".",LitRev!GW130)</f>
        <v>.</v>
      </c>
      <c r="GX130" s="25" t="str">
        <f>IF(ISBLANK(LitRev!GX130),".",LitRev!GX130)</f>
        <v>.</v>
      </c>
      <c r="GY130" s="25" t="str">
        <f>IF(ISBLANK(LitRev!GY130),".",LitRev!GY130)</f>
        <v>.</v>
      </c>
      <c r="GZ130" s="25" t="str">
        <f>IF(ISBLANK(LitRev!GZ130),".",LitRev!GZ130)</f>
        <v>.</v>
      </c>
      <c r="HA130" s="25" t="str">
        <f>IF(ISBLANK(LitRev!HA130),".",LitRev!HA130)</f>
        <v>.</v>
      </c>
      <c r="HB130" s="25" t="str">
        <f>IF(ISBLANK(LitRev!HB130),".",LitRev!HB130)</f>
        <v>.</v>
      </c>
      <c r="HC130" s="25" t="str">
        <f>IF(ISBLANK(LitRev!HC130),".",LitRev!HC130)</f>
        <v>.</v>
      </c>
      <c r="HD130" s="25" t="str">
        <f>IF(ISBLANK(LitRev!HD130),".",LitRev!HD130)</f>
        <v>.</v>
      </c>
      <c r="HE130" s="25" t="str">
        <f>IF(ISBLANK(LitRev!HE130),".",LitRev!HE130)</f>
        <v>.</v>
      </c>
      <c r="HF130" s="25" t="str">
        <f>IF(ISBLANK(LitRev!HF130),".",LitRev!HF130)</f>
        <v>.</v>
      </c>
      <c r="HG130" s="25" t="str">
        <f>IF(ISBLANK(LitRev!HG130),".",LitRev!HG130)</f>
        <v>.</v>
      </c>
      <c r="HH130" s="25" t="str">
        <f>IF(ISBLANK(LitRev!HH130),".",LitRev!HH130)</f>
        <v>.</v>
      </c>
      <c r="HI130" s="25" t="str">
        <f>IF(ISBLANK(LitRev!HI130),".",LitRev!HI130)</f>
        <v>.</v>
      </c>
      <c r="HJ130" s="25" t="str">
        <f>IF(ISBLANK(LitRev!HJ130),".",LitRev!HJ130)</f>
        <v>.</v>
      </c>
      <c r="HK130" s="25" t="str">
        <f>IF(ISBLANK(LitRev!HK130),".",LitRev!HK130)</f>
        <v>.</v>
      </c>
      <c r="HL130" s="25" t="str">
        <f>IF(ISBLANK(LitRev!HL130),".",LitRev!HL130)</f>
        <v>.</v>
      </c>
      <c r="HM130" s="25" t="str">
        <f>IF(ISBLANK(LitRev!HM130),".",LitRev!HM130)</f>
        <v>.</v>
      </c>
      <c r="HN130" s="25" t="str">
        <f>IF(ISBLANK(LitRev!HN130),".",LitRev!HN130)</f>
        <v>.</v>
      </c>
      <c r="HO130" s="25" t="str">
        <f>IF(ISBLANK(LitRev!HO130),".",LitRev!HO130)</f>
        <v>.</v>
      </c>
      <c r="HP130" s="25" t="str">
        <f>IF(ISBLANK(LitRev!HP130),".",LitRev!HP130)</f>
        <v>.</v>
      </c>
      <c r="HQ130" s="25" t="str">
        <f>IF(ISBLANK(LitRev!HQ130),".",LitRev!HQ130)</f>
        <v>.</v>
      </c>
      <c r="HR130" s="25" t="str">
        <f>IF(ISBLANK(LitRev!HR130),".",LitRev!HR130)</f>
        <v>.</v>
      </c>
      <c r="HS130" s="25" t="str">
        <f>IF(ISBLANK(LitRev!HS130),".",LitRev!HS130)</f>
        <v>.</v>
      </c>
      <c r="HT130" s="25" t="str">
        <f>IF(ISBLANK(LitRev!HT130),".",LitRev!HT130)</f>
        <v>.</v>
      </c>
      <c r="HU130" s="25" t="str">
        <f>IF(ISBLANK(LitRev!HU130),".",LitRev!HU130)</f>
        <v>.</v>
      </c>
      <c r="HV130" s="25" t="str">
        <f>IF(ISBLANK(LitRev!HV130),".",LitRev!HV130)</f>
        <v>.</v>
      </c>
      <c r="HW130" s="25" t="str">
        <f>IF(ISBLANK(LitRev!HW130),".",LitRev!HW130)</f>
        <v>.</v>
      </c>
      <c r="HX130" s="25" t="str">
        <f>IF(ISBLANK(LitRev!HX130),".",LitRev!HX130)</f>
        <v>.</v>
      </c>
      <c r="HY130" s="25" t="str">
        <f>IF(ISBLANK(LitRev!HY130),".",LitRev!HY130)</f>
        <v>.</v>
      </c>
      <c r="HZ130" s="25" t="str">
        <f>IF(ISBLANK(LitRev!HZ130),".",LitRev!HZ130)</f>
        <v>.</v>
      </c>
      <c r="IA130" s="25" t="str">
        <f>IF(ISBLANK(LitRev!IA130),".",LitRev!IA130)</f>
        <v>.</v>
      </c>
      <c r="IB130" s="25" t="str">
        <f>IF(ISBLANK(LitRev!IB130),".",LitRev!IB130)</f>
        <v>.</v>
      </c>
      <c r="IC130" s="25" t="str">
        <f>IF(ISBLANK(LitRev!IC130),".",LitRev!IC130)</f>
        <v>.</v>
      </c>
      <c r="ID130" s="25" t="str">
        <f>IF(ISBLANK(LitRev!ID130),".",LitRev!ID130)</f>
        <v>.</v>
      </c>
      <c r="IE130" s="25" t="str">
        <f>IF(ISBLANK(LitRev!IE130),".",LitRev!IE130)</f>
        <v>.</v>
      </c>
      <c r="IF130" s="25" t="str">
        <f>IF(ISBLANK(LitRev!IF130),".",LitRev!IF130)</f>
        <v>.</v>
      </c>
      <c r="IG130" s="25" t="str">
        <f>IF(ISBLANK(LitRev!IG130),".",LitRev!IG130)</f>
        <v>.</v>
      </c>
      <c r="IH130" s="25" t="str">
        <f>IF(ISBLANK(LitRev!IH130),".",LitRev!IH130)</f>
        <v>.</v>
      </c>
      <c r="II130" s="25" t="str">
        <f>IF(ISBLANK(LitRev!II130),".",LitRev!II130)</f>
        <v>.</v>
      </c>
      <c r="IJ130" s="25" t="str">
        <f>IF(ISBLANK(LitRev!IJ130),".",LitRev!IJ130)</f>
        <v>.</v>
      </c>
      <c r="IK130" s="25" t="str">
        <f>IF(ISBLANK(LitRev!IK130),".",LitRev!IK130)</f>
        <v>.</v>
      </c>
      <c r="IL130" s="25" t="str">
        <f>IF(ISBLANK(LitRev!IL130),".",LitRev!IL130)</f>
        <v>.</v>
      </c>
      <c r="IM130" s="25" t="str">
        <f>IF(ISBLANK(LitRev!IM130),".",LitRev!IM130)</f>
        <v>.</v>
      </c>
      <c r="IN130" s="25" t="str">
        <f>IF(ISBLANK(LitRev!IN130),".",LitRev!IN130)</f>
        <v>.</v>
      </c>
      <c r="IO130" s="25" t="str">
        <f>IF(ISBLANK(LitRev!IO130),".",LitRev!IO130)</f>
        <v>.</v>
      </c>
      <c r="IP130" s="25" t="str">
        <f>IF(ISBLANK(LitRev!IP130),".",LitRev!IP130)</f>
        <v>.</v>
      </c>
      <c r="IQ130" s="25" t="str">
        <f>IF(ISBLANK(LitRev!IQ130),".",LitRev!IQ130)</f>
        <v>.</v>
      </c>
      <c r="IR130" s="25" t="str">
        <f>IF(ISBLANK(LitRev!IR130),".",LitRev!IR130)</f>
        <v>.</v>
      </c>
      <c r="IS130" s="25" t="str">
        <f>IF(ISBLANK(LitRev!IS130),".",LitRev!IS130)</f>
        <v>.</v>
      </c>
      <c r="IT130" s="25" t="str">
        <f>IF(ISBLANK(LitRev!IT130),".",LitRev!IT130)</f>
        <v>.</v>
      </c>
      <c r="IU130" s="25" t="str">
        <f>IF(ISBLANK(LitRev!IU130),".",LitRev!IU130)</f>
        <v>.</v>
      </c>
      <c r="IV130" s="25" t="str">
        <f>IF(ISBLANK(LitRev!IV130),".",LitRev!IV130)</f>
        <v>.</v>
      </c>
      <c r="IW130" s="25" t="str">
        <f>IF(ISBLANK(LitRev!IW130),".",LitRev!IW130)</f>
        <v>.</v>
      </c>
      <c r="IX130" s="25" t="str">
        <f>IF(ISBLANK(LitRev!IX130),".",LitRev!IX130)</f>
        <v>.</v>
      </c>
      <c r="IY130" s="25" t="str">
        <f>IF(ISBLANK(LitRev!IY130),".",LitRev!IY130)</f>
        <v>.</v>
      </c>
      <c r="IZ130" s="25" t="str">
        <f>IF(ISBLANK(LitRev!IZ130),".",LitRev!IZ130)</f>
        <v>.</v>
      </c>
      <c r="JA130" s="25" t="str">
        <f>IF(ISBLANK(LitRev!JA130),".",LitRev!JA130)</f>
        <v>.</v>
      </c>
      <c r="JB130" s="25" t="str">
        <f>IF(ISBLANK(LitRev!JB130),".",LitRev!JB130)</f>
        <v>.</v>
      </c>
      <c r="JC130" s="25" t="str">
        <f>IF(ISBLANK(LitRev!JC130),".",LitRev!JC130)</f>
        <v>.</v>
      </c>
      <c r="JD130" s="25" t="str">
        <f>IF(ISBLANK(LitRev!JD130),".",LitRev!JD130)</f>
        <v>.</v>
      </c>
      <c r="JE130" s="25" t="str">
        <f>IF(ISBLANK(LitRev!JE130),".",LitRev!JE130)</f>
        <v>.</v>
      </c>
      <c r="JF130" s="25" t="str">
        <f>IF(ISBLANK(LitRev!JF130),".",LitRev!JF130)</f>
        <v>.</v>
      </c>
      <c r="JG130" s="25" t="str">
        <f>IF(ISBLANK(LitRev!JG130),".",LitRev!JG130)</f>
        <v>.</v>
      </c>
      <c r="JH130" s="25" t="str">
        <f>IF(ISBLANK(LitRev!JH130),".",LitRev!JH130)</f>
        <v>.</v>
      </c>
      <c r="JI130" s="25" t="str">
        <f>IF(ISBLANK(LitRev!JI130),".",LitRev!JI130)</f>
        <v>.</v>
      </c>
      <c r="JJ130" s="25" t="str">
        <f>IF(ISBLANK(LitRev!JJ130),".",LitRev!JJ130)</f>
        <v>.</v>
      </c>
      <c r="JK130" s="25" t="str">
        <f>IF(ISBLANK(LitRev!JK130),".",LitRev!JK130)</f>
        <v>.</v>
      </c>
      <c r="JL130" s="25" t="str">
        <f>IF(ISBLANK(LitRev!JL130),".",LitRev!JL130)</f>
        <v>.</v>
      </c>
      <c r="JM130" s="25" t="str">
        <f>IF(ISBLANK(LitRev!JM130),".",LitRev!JM130)</f>
        <v>.</v>
      </c>
      <c r="JN130" s="25" t="str">
        <f>IF(ISBLANK(LitRev!JN130),".",LitRev!JN130)</f>
        <v>.</v>
      </c>
      <c r="JO130" s="25" t="str">
        <f>IF(ISBLANK(LitRev!JO130),".",LitRev!JO130)</f>
        <v>.</v>
      </c>
      <c r="JP130" s="25" t="str">
        <f>IF(ISBLANK(LitRev!JP130),".",LitRev!JP130)</f>
        <v>.</v>
      </c>
      <c r="JQ130" s="25" t="str">
        <f>IF(ISBLANK(LitRev!JQ130),".",LitRev!JQ130)</f>
        <v>.</v>
      </c>
      <c r="JR130" s="25" t="str">
        <f>IF(ISBLANK(LitRev!JR130),".",LitRev!JR130)</f>
        <v>.</v>
      </c>
      <c r="JS130" s="25" t="str">
        <f>IF(ISBLANK(LitRev!JS130),".",LitRev!JS130)</f>
        <v>.</v>
      </c>
      <c r="JT130" s="25" t="str">
        <f>IF(ISBLANK(LitRev!JT130),".",LitRev!JT130)</f>
        <v>.</v>
      </c>
      <c r="JU130" s="25" t="str">
        <f>IF(ISBLANK(LitRev!JU130),".",LitRev!JU130)</f>
        <v>.</v>
      </c>
      <c r="JV130" s="25" t="str">
        <f>IF(ISBLANK(LitRev!JV130),".",LitRev!JV130)</f>
        <v>.</v>
      </c>
      <c r="JW130" s="25" t="str">
        <f>IF(ISBLANK(LitRev!JW130),".",LitRev!JW130)</f>
        <v>.</v>
      </c>
      <c r="JX130" s="25" t="str">
        <f>IF(ISBLANK(LitRev!JX130),".",LitRev!JX130)</f>
        <v>.</v>
      </c>
      <c r="JY130" s="25" t="str">
        <f>IF(ISBLANK(LitRev!JY130),".",LitRev!JY130)</f>
        <v>.</v>
      </c>
      <c r="JZ130" s="25" t="str">
        <f>IF(ISBLANK(LitRev!JZ130),".",LitRev!JZ130)</f>
        <v>.</v>
      </c>
      <c r="KA130" s="25" t="str">
        <f>IF(ISBLANK(LitRev!KA130),".",LitRev!KA130)</f>
        <v>.</v>
      </c>
      <c r="KB130" s="25" t="str">
        <f>IF(ISBLANK(LitRev!KB130),".",LitRev!KB130)</f>
        <v>.</v>
      </c>
      <c r="KC130" s="25" t="str">
        <f>IF(ISBLANK(LitRev!KC130),".",LitRev!KC130)</f>
        <v>.</v>
      </c>
      <c r="KD130" s="25" t="str">
        <f>IF(ISBLANK(LitRev!KD130),".",LitRev!KD130)</f>
        <v>.</v>
      </c>
      <c r="KE130" s="25" t="str">
        <f>IF(ISBLANK(LitRev!KE130),".",LitRev!KE130)</f>
        <v>.</v>
      </c>
      <c r="KF130" s="25" t="str">
        <f>IF(ISBLANK(LitRev!KF130),".",LitRev!KF130)</f>
        <v>.</v>
      </c>
      <c r="KG130" s="25" t="str">
        <f>IF(ISBLANK(LitRev!KG130),".",LitRev!KG130)</f>
        <v>.</v>
      </c>
      <c r="KH130" s="25" t="str">
        <f>IF(ISBLANK(LitRev!KH130),".",LitRev!KH130)</f>
        <v>.</v>
      </c>
      <c r="KI130" s="25" t="str">
        <f>IF(ISBLANK(LitRev!KI130),".",LitRev!KI130)</f>
        <v>.</v>
      </c>
      <c r="KJ130" s="25" t="str">
        <f>IF(ISBLANK(LitRev!KJ130),".",LitRev!KJ130)</f>
        <v>.</v>
      </c>
      <c r="KK130" s="25" t="str">
        <f>IF(ISBLANK(LitRev!KK130),".",LitRev!KK130)</f>
        <v>.</v>
      </c>
      <c r="KL130" s="25" t="str">
        <f>IF(ISBLANK(LitRev!KL130),".",LitRev!KL130)</f>
        <v>.</v>
      </c>
      <c r="KM130" s="25" t="str">
        <f>IF(ISBLANK(LitRev!KM130),".",LitRev!KM130)</f>
        <v>.</v>
      </c>
      <c r="KN130" s="25" t="str">
        <f>IF(ISBLANK(LitRev!KN130),".",LitRev!KN130)</f>
        <v>.</v>
      </c>
      <c r="KO130" s="25" t="str">
        <f>IF(ISBLANK(LitRev!KO130),".",LitRev!KO130)</f>
        <v>.</v>
      </c>
      <c r="KP130" s="25" t="str">
        <f>IF(ISBLANK(LitRev!KP130),".",LitRev!KP130)</f>
        <v>.</v>
      </c>
      <c r="KQ130" s="25" t="str">
        <f>IF(ISBLANK(LitRev!KQ130),".",LitRev!KQ130)</f>
        <v>.</v>
      </c>
      <c r="KR130" s="25" t="str">
        <f>IF(ISBLANK(LitRev!KR130),".",LitRev!KR130)</f>
        <v>.</v>
      </c>
      <c r="KS130" s="25" t="str">
        <f>IF(ISBLANK(LitRev!KS130),".",LitRev!KS130)</f>
        <v>.</v>
      </c>
      <c r="KT130" s="25" t="str">
        <f>IF(ISBLANK(LitRev!KT130),".",LitRev!KT130)</f>
        <v>.</v>
      </c>
      <c r="KU130" s="25" t="str">
        <f>IF(ISBLANK(LitRev!KU130),".",LitRev!KU130)</f>
        <v>.</v>
      </c>
      <c r="KV130" s="25" t="str">
        <f>IF(ISBLANK(LitRev!KV130),".",LitRev!KV130)</f>
        <v>.</v>
      </c>
      <c r="KW130" s="25" t="str">
        <f>IF(ISBLANK(LitRev!KW130),".",LitRev!KW130)</f>
        <v>.</v>
      </c>
      <c r="KX130" s="25" t="str">
        <f>IF(ISBLANK(LitRev!KX130),".",LitRev!KX130)</f>
        <v>.</v>
      </c>
      <c r="KY130" s="25" t="str">
        <f>IF(ISBLANK(LitRev!KY130),".",LitRev!KY130)</f>
        <v>.</v>
      </c>
      <c r="KZ130" s="25" t="str">
        <f>IF(ISBLANK(LitRev!KZ130),".",LitRev!KZ130)</f>
        <v>.</v>
      </c>
      <c r="LA130" s="25" t="str">
        <f>IF(ISBLANK(LitRev!LA130),".",LitRev!LA130)</f>
        <v>.</v>
      </c>
      <c r="LB130" s="25" t="str">
        <f>IF(ISBLANK(LitRev!LB130),".",LitRev!LB130)</f>
        <v>.</v>
      </c>
      <c r="LC130" s="25" t="str">
        <f>IF(ISBLANK(LitRev!LC130),".",LitRev!LC130)</f>
        <v>.</v>
      </c>
      <c r="LD130" s="25" t="str">
        <f>IF(ISBLANK(LitRev!LD130),".",LitRev!LD130)</f>
        <v>.</v>
      </c>
      <c r="LE130" s="25" t="str">
        <f>IF(ISBLANK(LitRev!LE130),".",LitRev!LE130)</f>
        <v>.</v>
      </c>
      <c r="LF130" s="25" t="str">
        <f>IF(ISBLANK(LitRev!LF130),".",LitRev!LF130)</f>
        <v>.</v>
      </c>
      <c r="LG130" s="25" t="str">
        <f>IF(ISBLANK(LitRev!LG130),".",LitRev!LG130)</f>
        <v>.</v>
      </c>
      <c r="LH130" s="25" t="str">
        <f>IF(ISBLANK(LitRev!LH130),".",LitRev!LH130)</f>
        <v>.</v>
      </c>
      <c r="LI130" s="25" t="str">
        <f>IF(ISBLANK(LitRev!LI130),".",LitRev!LI130)</f>
        <v>.</v>
      </c>
      <c r="LJ130" s="25" t="str">
        <f>IF(ISBLANK(LitRev!LJ130),".",LitRev!LJ130)</f>
        <v>.</v>
      </c>
      <c r="LK130" s="25" t="str">
        <f>IF(ISBLANK(LitRev!LK130),".",LitRev!LK130)</f>
        <v>.</v>
      </c>
      <c r="LL130" s="25" t="str">
        <f>IF(ISBLANK(LitRev!LL130),".",LitRev!LL130)</f>
        <v>.</v>
      </c>
      <c r="LM130" s="25" t="str">
        <f>IF(ISBLANK(LitRev!LM130),".",LitRev!LM130)</f>
        <v>.</v>
      </c>
      <c r="LN130" s="25" t="str">
        <f>IF(ISBLANK(LitRev!LN130),".",LitRev!LN130)</f>
        <v>.</v>
      </c>
      <c r="LO130" s="25" t="str">
        <f>IF(ISBLANK(LitRev!LO130),".",LitRev!LO130)</f>
        <v>.</v>
      </c>
      <c r="LP130" s="25" t="str">
        <f>IF(ISBLANK(LitRev!LP130),".",LitRev!LP130)</f>
        <v>.</v>
      </c>
      <c r="LQ130" s="25" t="str">
        <f>IF(ISBLANK(LitRev!LQ130),".",LitRev!LQ130)</f>
        <v>.</v>
      </c>
      <c r="LR130" s="25" t="str">
        <f>IF(ISBLANK(LitRev!LR130),".",LitRev!LR130)</f>
        <v>.</v>
      </c>
      <c r="LS130" s="25" t="str">
        <f>IF(ISBLANK(LitRev!LS130),".",LitRev!LS130)</f>
        <v>.</v>
      </c>
      <c r="LT130" s="25" t="str">
        <f>IF(ISBLANK(LitRev!LT130),".",LitRev!LT130)</f>
        <v>.</v>
      </c>
      <c r="LU130" s="25" t="str">
        <f>IF(ISBLANK(LitRev!LU130),".",LitRev!LU130)</f>
        <v>.</v>
      </c>
      <c r="LV130" s="25" t="str">
        <f>IF(ISBLANK(LitRev!LV130),".",LitRev!LV130)</f>
        <v>.</v>
      </c>
      <c r="LW130" s="25" t="str">
        <f>IF(ISBLANK(LitRev!LW130),".",LitRev!LW130)</f>
        <v>.</v>
      </c>
      <c r="LX130" s="25" t="str">
        <f>IF(ISBLANK(LitRev!LX130),".",LitRev!LX130)</f>
        <v>.</v>
      </c>
      <c r="LY130" s="25" t="str">
        <f>IF(ISBLANK(LitRev!LY130),".",LitRev!LY130)</f>
        <v>.</v>
      </c>
      <c r="LZ130" s="25" t="str">
        <f>IF(ISBLANK(LitRev!LZ130),".",LitRev!LZ130)</f>
        <v>.</v>
      </c>
      <c r="MA130" s="25" t="str">
        <f>IF(ISBLANK(LitRev!MA130),".",LitRev!MA130)</f>
        <v>.</v>
      </c>
      <c r="MB130" s="25" t="str">
        <f>IF(ISBLANK(LitRev!MB130),".",LitRev!MB130)</f>
        <v>.</v>
      </c>
      <c r="MC130" s="25" t="str">
        <f>IF(ISBLANK(LitRev!MC130),".",LitRev!MC130)</f>
        <v>.</v>
      </c>
      <c r="MD130" s="25" t="str">
        <f>IF(ISBLANK(LitRev!MD130),".",LitRev!MD130)</f>
        <v>.</v>
      </c>
      <c r="ME130" s="25" t="str">
        <f>IF(ISBLANK(LitRev!ME130),".",LitRev!ME130)</f>
        <v>.</v>
      </c>
      <c r="MF130" s="25" t="str">
        <f>IF(ISBLANK(LitRev!MF130),".",LitRev!MF130)</f>
        <v>.</v>
      </c>
      <c r="MG130" s="25" t="str">
        <f>IF(ISBLANK(LitRev!MG130),".",LitRev!MG130)</f>
        <v>.</v>
      </c>
      <c r="MH130" s="25" t="str">
        <f>IF(ISBLANK(LitRev!MH130),".",LitRev!MH130)</f>
        <v>.</v>
      </c>
      <c r="MI130" s="25" t="str">
        <f>IF(ISBLANK(LitRev!MI130),".",LitRev!MI130)</f>
        <v>.</v>
      </c>
      <c r="MJ130" s="25" t="str">
        <f>IF(ISBLANK(LitRev!MJ130),".",LitRev!MJ130)</f>
        <v>.</v>
      </c>
      <c r="MK130" s="25" t="str">
        <f>IF(ISBLANK(LitRev!MK130),".",LitRev!MK130)</f>
        <v>.</v>
      </c>
      <c r="ML130" s="25" t="str">
        <f>IF(ISBLANK(LitRev!ML130),".",LitRev!ML130)</f>
        <v>.</v>
      </c>
      <c r="MM130" s="25" t="str">
        <f>IF(ISBLANK(LitRev!MM130),".",LitRev!MM130)</f>
        <v>.</v>
      </c>
      <c r="MN130" s="25" t="str">
        <f>IF(ISBLANK(LitRev!MN130),".",LitRev!MN130)</f>
        <v>.</v>
      </c>
      <c r="MO130" s="25" t="str">
        <f>IF(ISBLANK(LitRev!MO130),".",LitRev!MO130)</f>
        <v>.</v>
      </c>
      <c r="MP130" s="25" t="str">
        <f>IF(ISBLANK(LitRev!MP130),".",LitRev!MP130)</f>
        <v>.</v>
      </c>
      <c r="MQ130" s="25" t="str">
        <f>IF(ISBLANK(LitRev!MQ130),".",LitRev!MQ130)</f>
        <v>.</v>
      </c>
      <c r="MR130" s="25" t="str">
        <f>IF(ISBLANK(LitRev!MR130),".",LitRev!MR130)</f>
        <v>.</v>
      </c>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5"/>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5"/>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5"/>
      <c r="RK130" s="25"/>
      <c r="RL130" s="25"/>
      <c r="RM130" s="25"/>
      <c r="RN130" s="25"/>
      <c r="RO130" s="25"/>
    </row>
    <row r="131" spans="1:483" x14ac:dyDescent="0.25">
      <c r="A131" s="62" t="s">
        <v>78</v>
      </c>
      <c r="B131" t="s">
        <v>1962</v>
      </c>
      <c r="C131" s="25" t="str">
        <f>IF(ISBLANK(LitRev!C131),".",LitRev!C131)</f>
        <v>.</v>
      </c>
      <c r="D131" s="25" t="str">
        <f>IF(ISBLANK(LitRev!D131),".",LitRev!D131)</f>
        <v>.</v>
      </c>
      <c r="E131" s="25" t="str">
        <f>IF(ISBLANK(LitRev!E131),".",LitRev!E131)</f>
        <v>.</v>
      </c>
      <c r="F131" s="25" t="str">
        <f>IF(ISBLANK(LitRev!F131),".",LitRev!F131)</f>
        <v>.</v>
      </c>
      <c r="G131" s="25" t="str">
        <f>IF(ISBLANK(LitRev!G131),".",LitRev!G131)</f>
        <v>.</v>
      </c>
      <c r="H131" s="25" t="str">
        <f>IF(ISBLANK(LitRev!H131),".",LitRev!H131)</f>
        <v>.</v>
      </c>
      <c r="I131" s="25" t="str">
        <f>IF(ISBLANK(LitRev!I131),".",LitRev!I131)</f>
        <v>.</v>
      </c>
      <c r="J131" s="25" t="str">
        <f>IF(ISBLANK(LitRev!J131),".",LitRev!J131)</f>
        <v>.</v>
      </c>
      <c r="K131" s="25" t="str">
        <f>IF(ISBLANK(LitRev!K131),".",LitRev!K131)</f>
        <v>.</v>
      </c>
      <c r="L131" s="25" t="str">
        <f>IF(ISBLANK(LitRev!L131),".",LitRev!L131)</f>
        <v>.</v>
      </c>
      <c r="M131" s="25" t="str">
        <f>IF(ISBLANK(LitRev!M131),".",LitRev!M131)</f>
        <v>.</v>
      </c>
      <c r="N131" s="25" t="str">
        <f>IF(ISBLANK(LitRev!N131),".",LitRev!N131)</f>
        <v>.</v>
      </c>
      <c r="O131" s="25" t="str">
        <f>IF(ISBLANK(LitRev!O131),".",LitRev!O131)</f>
        <v>.</v>
      </c>
      <c r="P131" s="25" t="str">
        <f>IF(ISBLANK(LitRev!P131),".",LitRev!P131)</f>
        <v>.</v>
      </c>
      <c r="Q131" s="25" t="str">
        <f>IF(ISBLANK(LitRev!Q131),".",LitRev!Q131)</f>
        <v>.</v>
      </c>
      <c r="R131" s="25" t="str">
        <f>IF(ISBLANK(LitRev!R131),".",LitRev!R131)</f>
        <v>.</v>
      </c>
      <c r="S131" s="25" t="str">
        <f>IF(ISBLANK(LitRev!S131),".",LitRev!S131)</f>
        <v>.</v>
      </c>
      <c r="T131" s="25" t="str">
        <f>IF(ISBLANK(LitRev!T131),".",LitRev!T131)</f>
        <v>.</v>
      </c>
      <c r="U131" s="25" t="str">
        <f>IF(ISBLANK(LitRev!U131),".",LitRev!U131)</f>
        <v>.</v>
      </c>
      <c r="V131" s="25" t="str">
        <f>IF(ISBLANK(LitRev!V131),".",LitRev!V131)</f>
        <v>.</v>
      </c>
      <c r="W131" s="25" t="str">
        <f>IF(ISBLANK(LitRev!W131),".",LitRev!W131)</f>
        <v>.</v>
      </c>
      <c r="X131" s="25" t="str">
        <f>IF(ISBLANK(LitRev!X131),".",LitRev!X131)</f>
        <v>.</v>
      </c>
      <c r="Y131" s="25" t="str">
        <f>IF(ISBLANK(LitRev!Y131),".",LitRev!Y131)</f>
        <v>.</v>
      </c>
      <c r="Z131" s="25" t="str">
        <f>IF(ISBLANK(LitRev!Z131),".",LitRev!Z131)</f>
        <v>.</v>
      </c>
      <c r="AA131" s="25" t="str">
        <f>IF(ISBLANK(LitRev!AA131),".",LitRev!AA131)</f>
        <v>.</v>
      </c>
      <c r="AB131" s="25" t="str">
        <f>IF(ISBLANK(LitRev!AB131),".",LitRev!AB131)</f>
        <v>.</v>
      </c>
      <c r="AC131" s="25" t="str">
        <f>IF(ISBLANK(LitRev!AC131),".",LitRev!AC131)</f>
        <v>By assumption for short-run analysis</v>
      </c>
      <c r="AD131" s="25" t="str">
        <f>IF(ISBLANK(LitRev!AD131),".",LitRev!AD131)</f>
        <v>.</v>
      </c>
      <c r="AE131" s="25" t="str">
        <f>IF(ISBLANK(LitRev!AE131),".",LitRev!AE131)</f>
        <v>.</v>
      </c>
      <c r="AF131" s="25" t="str">
        <f>IF(ISBLANK(LitRev!AF131),".",LitRev!AF131)</f>
        <v>.</v>
      </c>
      <c r="AG131" s="25" t="str">
        <f>IF(ISBLANK(LitRev!AG131),".",LitRev!AG131)</f>
        <v>.</v>
      </c>
      <c r="AH131" s="25" t="str">
        <f>IF(ISBLANK(LitRev!AH131),".",LitRev!AH131)</f>
        <v>By assumption for short-run analysis</v>
      </c>
      <c r="AI131" s="25" t="str">
        <f>IF(ISBLANK(LitRev!AI131),".",LitRev!AI131)</f>
        <v>.</v>
      </c>
      <c r="AJ131" s="25" t="str">
        <f>IF(ISBLANK(LitRev!AJ131),".",LitRev!AJ131)</f>
        <v>.</v>
      </c>
      <c r="AK131" s="25" t="str">
        <f>IF(ISBLANK(LitRev!AK131),".",LitRev!AK131)</f>
        <v>.</v>
      </c>
      <c r="AL131" s="25" t="str">
        <f>IF(ISBLANK(LitRev!AL131),".",LitRev!AL131)</f>
        <v>.</v>
      </c>
      <c r="AM131" s="25" t="str">
        <f>IF(ISBLANK(LitRev!AM131),".",LitRev!AM131)</f>
        <v>.</v>
      </c>
      <c r="AN131" s="25" t="str">
        <f>IF(ISBLANK(LitRev!AN131),".",LitRev!AN131)</f>
        <v>.</v>
      </c>
      <c r="AO131" s="25" t="str">
        <f>IF(ISBLANK(LitRev!AO131),".",LitRev!AO131)</f>
        <v>.</v>
      </c>
      <c r="AP131" s="25" t="str">
        <f>IF(ISBLANK(LitRev!AP131),".",LitRev!AP131)</f>
        <v>.</v>
      </c>
      <c r="AQ131" s="25" t="str">
        <f>IF(ISBLANK(LitRev!AQ131),".",LitRev!AQ131)</f>
        <v>.</v>
      </c>
      <c r="AR131" s="25" t="str">
        <f>IF(ISBLANK(LitRev!AR131),".",LitRev!AR131)</f>
        <v>.</v>
      </c>
      <c r="AS131" s="25" t="str">
        <f>IF(ISBLANK(LitRev!AS131),".",LitRev!AS131)</f>
        <v>.</v>
      </c>
      <c r="AT131" s="25" t="str">
        <f>IF(ISBLANK(LitRev!AT131),".",LitRev!AT131)</f>
        <v>.</v>
      </c>
      <c r="AU131" s="25" t="str">
        <f>IF(ISBLANK(LitRev!AU131),".",LitRev!AU131)</f>
        <v>.</v>
      </c>
      <c r="AV131" s="25" t="str">
        <f>IF(ISBLANK(LitRev!AV131),".",LitRev!AV131)</f>
        <v>.</v>
      </c>
      <c r="AW131" s="25" t="str">
        <f>IF(ISBLANK(LitRev!AW131),".",LitRev!AW131)</f>
        <v>.</v>
      </c>
      <c r="AX131" s="25" t="str">
        <f>IF(ISBLANK(LitRev!AX131),".",LitRev!AX131)</f>
        <v>.</v>
      </c>
      <c r="AY131" s="25" t="str">
        <f>IF(ISBLANK(LitRev!AY131),".",LitRev!AY131)</f>
        <v>.</v>
      </c>
      <c r="AZ131" s="25" t="str">
        <f>IF(ISBLANK(LitRev!AZ131),".",LitRev!AZ131)</f>
        <v>.</v>
      </c>
      <c r="BA131" s="25" t="str">
        <f>IF(ISBLANK(LitRev!BA131),".",LitRev!BA131)</f>
        <v>.</v>
      </c>
      <c r="BB131" s="25" t="str">
        <f>IF(ISBLANK(LitRev!BB131),".",LitRev!BB131)</f>
        <v>.</v>
      </c>
      <c r="BC131" s="25" t="str">
        <f>IF(ISBLANK(LitRev!BC131),".",LitRev!BC131)</f>
        <v>.</v>
      </c>
      <c r="BD131" s="25" t="str">
        <f>IF(ISBLANK(LitRev!BD131),".",LitRev!BD131)</f>
        <v>.</v>
      </c>
      <c r="BE131" s="25" t="str">
        <f>IF(ISBLANK(LitRev!BE131),".",LitRev!BE131)</f>
        <v>.</v>
      </c>
      <c r="BF131" s="25" t="str">
        <f>IF(ISBLANK(LitRev!BF131),".",LitRev!BF131)</f>
        <v>.</v>
      </c>
      <c r="BG131" s="25" t="str">
        <f>IF(ISBLANK(LitRev!BG131),".",LitRev!BG131)</f>
        <v>.</v>
      </c>
      <c r="BH131" s="25" t="str">
        <f>IF(ISBLANK(LitRev!BH131),".",LitRev!BH131)</f>
        <v>.</v>
      </c>
      <c r="BI131" s="25" t="str">
        <f>IF(ISBLANK(LitRev!BI131),".",LitRev!BI131)</f>
        <v>.</v>
      </c>
      <c r="BJ131" s="25" t="str">
        <f>IF(ISBLANK(LitRev!BJ131),".",LitRev!BJ131)</f>
        <v>.</v>
      </c>
      <c r="BK131" s="25" t="str">
        <f>IF(ISBLANK(LitRev!BK131),".",LitRev!BK131)</f>
        <v>.</v>
      </c>
      <c r="BL131" s="25" t="str">
        <f>IF(ISBLANK(LitRev!BL131),".",LitRev!BL131)</f>
        <v>.</v>
      </c>
      <c r="BM131" s="25" t="str">
        <f>IF(ISBLANK(LitRev!BM131),".",LitRev!BM131)</f>
        <v>.</v>
      </c>
      <c r="BN131" s="25" t="str">
        <f>IF(ISBLANK(LitRev!BN131),".",LitRev!BN131)</f>
        <v>.</v>
      </c>
      <c r="BO131" s="25" t="str">
        <f>IF(ISBLANK(LitRev!BO131),".",LitRev!BO131)</f>
        <v>.</v>
      </c>
      <c r="BP131" s="25" t="str">
        <f>IF(ISBLANK(LitRev!BP131),".",LitRev!BP131)</f>
        <v>.</v>
      </c>
      <c r="BQ131" s="25" t="str">
        <f>IF(ISBLANK(LitRev!BQ131),".",LitRev!BQ131)</f>
        <v>.</v>
      </c>
      <c r="BR131" s="25" t="str">
        <f>IF(ISBLANK(LitRev!BR131),".",LitRev!BR131)</f>
        <v>.</v>
      </c>
      <c r="BS131" s="25" t="str">
        <f>IF(ISBLANK(LitRev!BS131),".",LitRev!BS131)</f>
        <v>.</v>
      </c>
      <c r="BT131" s="25" t="str">
        <f>IF(ISBLANK(LitRev!BT131),".",LitRev!BT131)</f>
        <v>.</v>
      </c>
      <c r="BU131" s="25" t="str">
        <f>IF(ISBLANK(LitRev!BU131),".",LitRev!BU131)</f>
        <v>.</v>
      </c>
      <c r="BV131" s="25" t="str">
        <f>IF(ISBLANK(LitRev!BV131),".",LitRev!BV131)</f>
        <v>.</v>
      </c>
      <c r="BW131" s="25" t="str">
        <f>IF(ISBLANK(LitRev!BW131),".",LitRev!BW131)</f>
        <v>.</v>
      </c>
      <c r="BX131" s="25" t="str">
        <f>IF(ISBLANK(LitRev!BX131),".",LitRev!BX131)</f>
        <v>.</v>
      </c>
      <c r="BY131" s="25" t="str">
        <f>IF(ISBLANK(LitRev!BY131),".",LitRev!BY131)</f>
        <v>.</v>
      </c>
      <c r="BZ131" s="25" t="str">
        <f>IF(ISBLANK(LitRev!BZ131),".",LitRev!BZ131)</f>
        <v>.</v>
      </c>
      <c r="CA131" s="25" t="str">
        <f>IF(ISBLANK(LitRev!CA131),".",LitRev!CA131)</f>
        <v>.</v>
      </c>
      <c r="CB131" s="25" t="str">
        <f>IF(ISBLANK(LitRev!CB131),".",LitRev!CB131)</f>
        <v>.</v>
      </c>
      <c r="CC131" s="25" t="str">
        <f>IF(ISBLANK(LitRev!CC131),".",LitRev!CC131)</f>
        <v>.</v>
      </c>
      <c r="CD131" s="25" t="str">
        <f>IF(ISBLANK(LitRev!CD131),".",LitRev!CD131)</f>
        <v>.</v>
      </c>
      <c r="CE131" s="25" t="str">
        <f>IF(ISBLANK(LitRev!CE131),".",LitRev!CE131)</f>
        <v>.</v>
      </c>
      <c r="CF131" s="25" t="str">
        <f>IF(ISBLANK(LitRev!CF131),".",LitRev!CF131)</f>
        <v>.</v>
      </c>
      <c r="CG131" s="25" t="str">
        <f>IF(ISBLANK(LitRev!CG131),".",LitRev!CG131)</f>
        <v>.</v>
      </c>
      <c r="CH131" s="25" t="str">
        <f>IF(ISBLANK(LitRev!CH131),".",LitRev!CH131)</f>
        <v>.</v>
      </c>
      <c r="CI131" s="25" t="str">
        <f>IF(ISBLANK(LitRev!CI131),".",LitRev!CI131)</f>
        <v>.</v>
      </c>
      <c r="CJ131" s="25" t="str">
        <f>IF(ISBLANK(LitRev!CJ131),".",LitRev!CJ131)</f>
        <v>.</v>
      </c>
      <c r="CK131" s="25" t="str">
        <f>IF(ISBLANK(LitRev!CK131),".",LitRev!CK131)</f>
        <v>.</v>
      </c>
      <c r="CL131" s="25" t="str">
        <f>IF(ISBLANK(LitRev!CL131),".",LitRev!CL131)</f>
        <v>.</v>
      </c>
      <c r="CM131" s="25" t="str">
        <f>IF(ISBLANK(LitRev!CM131),".",LitRev!CM131)</f>
        <v>.</v>
      </c>
      <c r="CN131" s="25" t="str">
        <f>IF(ISBLANK(LitRev!CN131),".",LitRev!CN131)</f>
        <v>.</v>
      </c>
      <c r="CO131" s="25" t="str">
        <f>IF(ISBLANK(LitRev!CO131),".",LitRev!CO131)</f>
        <v>.</v>
      </c>
      <c r="CP131" s="25" t="str">
        <f>IF(ISBLANK(LitRev!CP131),".",LitRev!CP131)</f>
        <v>.</v>
      </c>
      <c r="CQ131" s="25" t="str">
        <f>IF(ISBLANK(LitRev!CQ131),".",LitRev!CQ131)</f>
        <v>.</v>
      </c>
      <c r="CR131" s="25" t="str">
        <f>IF(ISBLANK(LitRev!CR131),".",LitRev!CR131)</f>
        <v>.</v>
      </c>
      <c r="CS131" s="25" t="str">
        <f>IF(ISBLANK(LitRev!CS131),".",LitRev!CS131)</f>
        <v>.</v>
      </c>
      <c r="CT131" s="25" t="str">
        <f>IF(ISBLANK(LitRev!CT131),".",LitRev!CT131)</f>
        <v>.</v>
      </c>
      <c r="CU131" s="25" t="str">
        <f>IF(ISBLANK(LitRev!CU131),".",LitRev!CU131)</f>
        <v>.</v>
      </c>
      <c r="CV131" s="25" t="str">
        <f>IF(ISBLANK(LitRev!CV131),".",LitRev!CV131)</f>
        <v>.</v>
      </c>
      <c r="CW131" s="25" t="str">
        <f>IF(ISBLANK(LitRev!CW131),".",LitRev!CW131)</f>
        <v>.</v>
      </c>
      <c r="CX131" s="25" t="str">
        <f>IF(ISBLANK(LitRev!CX131),".",LitRev!CX131)</f>
        <v>.</v>
      </c>
      <c r="CY131" s="25" t="str">
        <f>IF(ISBLANK(LitRev!CY131),".",LitRev!CY131)</f>
        <v>.</v>
      </c>
      <c r="CZ131" s="25" t="str">
        <f>IF(ISBLANK(LitRev!CZ131),".",LitRev!CZ131)</f>
        <v>.</v>
      </c>
      <c r="DA131" s="25" t="str">
        <f>IF(ISBLANK(LitRev!DA131),".",LitRev!DA131)</f>
        <v>.</v>
      </c>
      <c r="DB131" s="25" t="str">
        <f>IF(ISBLANK(LitRev!DB131),".",LitRev!DB131)</f>
        <v>.</v>
      </c>
      <c r="DC131" s="25" t="str">
        <f>IF(ISBLANK(LitRev!DC131),".",LitRev!DC131)</f>
        <v>.</v>
      </c>
      <c r="DD131" s="25" t="str">
        <f>IF(ISBLANK(LitRev!DD131),".",LitRev!DD131)</f>
        <v>.</v>
      </c>
      <c r="DE131" s="25" t="str">
        <f>IF(ISBLANK(LitRev!DE131),".",LitRev!DE131)</f>
        <v>.</v>
      </c>
      <c r="DF131" s="25" t="str">
        <f>IF(ISBLANK(LitRev!DF131),".",LitRev!DF131)</f>
        <v>.</v>
      </c>
      <c r="DG131" s="25" t="str">
        <f>IF(ISBLANK(LitRev!DG131),".",LitRev!DG131)</f>
        <v>.</v>
      </c>
      <c r="DH131" s="25" t="str">
        <f>IF(ISBLANK(LitRev!DH131),".",LitRev!DH131)</f>
        <v>.</v>
      </c>
      <c r="DI131" s="25" t="str">
        <f>IF(ISBLANK(LitRev!DI131),".",LitRev!DI131)</f>
        <v>.</v>
      </c>
      <c r="DJ131" s="25" t="str">
        <f>IF(ISBLANK(LitRev!DJ131),".",LitRev!DJ131)</f>
        <v>.</v>
      </c>
      <c r="DK131" s="25" t="str">
        <f>IF(ISBLANK(LitRev!DK131),".",LitRev!DK131)</f>
        <v>.</v>
      </c>
      <c r="DL131" s="25" t="str">
        <f>IF(ISBLANK(LitRev!DL131),".",LitRev!DL131)</f>
        <v>.</v>
      </c>
      <c r="DM131" s="25" t="str">
        <f>IF(ISBLANK(LitRev!DM131),".",LitRev!DM131)</f>
        <v>.</v>
      </c>
      <c r="DN131" s="25" t="str">
        <f>IF(ISBLANK(LitRev!DN131),".",LitRev!DN131)</f>
        <v>.</v>
      </c>
      <c r="DO131" s="25" t="str">
        <f>IF(ISBLANK(LitRev!DO131),".",LitRev!DO131)</f>
        <v>.</v>
      </c>
      <c r="DP131" s="25" t="str">
        <f>IF(ISBLANK(LitRev!DP131),".",LitRev!DP131)</f>
        <v>.</v>
      </c>
      <c r="DQ131" s="25" t="str">
        <f>IF(ISBLANK(LitRev!DQ131),".",LitRev!DQ131)</f>
        <v>.</v>
      </c>
      <c r="DR131" s="25" t="str">
        <f>IF(ISBLANK(LitRev!DR131),".",LitRev!DR131)</f>
        <v>.</v>
      </c>
      <c r="DS131" s="25" t="str">
        <f>IF(ISBLANK(LitRev!DS131),".",LitRev!DS131)</f>
        <v>.</v>
      </c>
      <c r="DT131" s="25" t="str">
        <f>IF(ISBLANK(LitRev!DT131),".",LitRev!DT131)</f>
        <v>.</v>
      </c>
      <c r="DU131" s="25" t="str">
        <f>IF(ISBLANK(LitRev!DU131),".",LitRev!DU131)</f>
        <v>.</v>
      </c>
      <c r="DV131" s="25" t="str">
        <f>IF(ISBLANK(LitRev!DV131),".",LitRev!DV131)</f>
        <v>.</v>
      </c>
      <c r="DW131" s="25" t="str">
        <f>IF(ISBLANK(LitRev!DW131),".",LitRev!DW131)</f>
        <v>.</v>
      </c>
      <c r="DX131" s="25" t="str">
        <f>IF(ISBLANK(LitRev!DX131),".",LitRev!DX131)</f>
        <v>.</v>
      </c>
      <c r="DY131" s="25" t="str">
        <f>IF(ISBLANK(LitRev!DY131),".",LitRev!DY131)</f>
        <v>.</v>
      </c>
      <c r="DZ131" s="25" t="str">
        <f>IF(ISBLANK(LitRev!DZ131),".",LitRev!DZ131)</f>
        <v>.</v>
      </c>
      <c r="EA131" s="25" t="str">
        <f>IF(ISBLANK(LitRev!EA131),".",LitRev!EA131)</f>
        <v>.</v>
      </c>
      <c r="EB131" s="25" t="str">
        <f>IF(ISBLANK(LitRev!EB131),".",LitRev!EB131)</f>
        <v>.</v>
      </c>
      <c r="EC131" s="25" t="str">
        <f>IF(ISBLANK(LitRev!EC131),".",LitRev!EC131)</f>
        <v>.</v>
      </c>
      <c r="ED131" s="25" t="str">
        <f>IF(ISBLANK(LitRev!ED131),".",LitRev!ED131)</f>
        <v>.</v>
      </c>
      <c r="EE131" s="25" t="str">
        <f>IF(ISBLANK(LitRev!EE131),".",LitRev!EE131)</f>
        <v>.</v>
      </c>
      <c r="EF131" s="25" t="str">
        <f>IF(ISBLANK(LitRev!EF131),".",LitRev!EF131)</f>
        <v>.</v>
      </c>
      <c r="EG131" s="25" t="str">
        <f>IF(ISBLANK(LitRev!EG131),".",LitRev!EG131)</f>
        <v>.</v>
      </c>
      <c r="EH131" s="25" t="str">
        <f>IF(ISBLANK(LitRev!EH131),".",LitRev!EH131)</f>
        <v>.</v>
      </c>
      <c r="EI131" s="25" t="str">
        <f>IF(ISBLANK(LitRev!EI131),".",LitRev!EI131)</f>
        <v>.</v>
      </c>
      <c r="EJ131" s="25" t="str">
        <f>IF(ISBLANK(LitRev!EJ131),".",LitRev!EJ131)</f>
        <v>Only EU given</v>
      </c>
      <c r="EK131" s="25" t="str">
        <f>IF(ISBLANK(LitRev!EK131),".",LitRev!EK131)</f>
        <v>.</v>
      </c>
      <c r="EL131" s="25" t="str">
        <f>IF(ISBLANK(LitRev!EL131),".",LitRev!EL131)</f>
        <v>.</v>
      </c>
      <c r="EM131" s="25" t="str">
        <f>IF(ISBLANK(LitRev!EM131),".",LitRev!EM131)</f>
        <v>.</v>
      </c>
      <c r="EN131" s="25" t="str">
        <f>IF(ISBLANK(LitRev!EN131),".",LitRev!EN131)</f>
        <v>.</v>
      </c>
      <c r="EO131" s="25" t="str">
        <f>IF(ISBLANK(LitRev!EO131),".",LitRev!EO131)</f>
        <v>.</v>
      </c>
      <c r="EP131" s="25" t="str">
        <f>IF(ISBLANK(LitRev!EP131),".",LitRev!EP131)</f>
        <v>.</v>
      </c>
      <c r="EQ131" s="25" t="str">
        <f>IF(ISBLANK(LitRev!EQ131),".",LitRev!EQ131)</f>
        <v>.</v>
      </c>
      <c r="ER131" s="25" t="str">
        <f>IF(ISBLANK(LitRev!ER131),".",LitRev!ER131)</f>
        <v>.</v>
      </c>
      <c r="ES131" s="25" t="str">
        <f>IF(ISBLANK(LitRev!ES131),".",LitRev!ES131)</f>
        <v>.</v>
      </c>
      <c r="ET131" s="25" t="str">
        <f>IF(ISBLANK(LitRev!ET131),".",LitRev!ET131)</f>
        <v>.</v>
      </c>
      <c r="EU131" s="25" t="str">
        <f>IF(ISBLANK(LitRev!EU131),".",LitRev!EU131)</f>
        <v>.</v>
      </c>
      <c r="EV131" s="25" t="str">
        <f>IF(ISBLANK(LitRev!EV131),".",LitRev!EV131)</f>
        <v>.</v>
      </c>
      <c r="EW131" s="25" t="str">
        <f>IF(ISBLANK(LitRev!EW131),".",LitRev!EW131)</f>
        <v>.</v>
      </c>
      <c r="EX131" s="25" t="str">
        <f>IF(ISBLANK(LitRev!EX131),".",LitRev!EX131)</f>
        <v>.</v>
      </c>
      <c r="EY131" s="25" t="str">
        <f>IF(ISBLANK(LitRev!EY131),".",LitRev!EY131)</f>
        <v>.</v>
      </c>
      <c r="EZ131" s="25" t="str">
        <f>IF(ISBLANK(LitRev!EZ131),".",LitRev!EZ131)</f>
        <v>.</v>
      </c>
      <c r="FA131" s="25" t="str">
        <f>IF(ISBLANK(LitRev!FA131),".",LitRev!FA131)</f>
        <v>.</v>
      </c>
      <c r="FB131" s="25" t="str">
        <f>IF(ISBLANK(LitRev!FB131),".",LitRev!FB131)</f>
        <v>.</v>
      </c>
      <c r="FC131" s="25" t="str">
        <f>IF(ISBLANK(LitRev!FC131),".",LitRev!FC131)</f>
        <v>.</v>
      </c>
      <c r="FD131" s="25" t="str">
        <f>IF(ISBLANK(LitRev!FD131),".",LitRev!FD131)</f>
        <v>.</v>
      </c>
      <c r="FE131" s="25" t="str">
        <f>IF(ISBLANK(LitRev!FE131),".",LitRev!FE131)</f>
        <v>.</v>
      </c>
      <c r="FF131" s="25" t="str">
        <f>IF(ISBLANK(LitRev!FF131),".",LitRev!FF131)</f>
        <v>.</v>
      </c>
      <c r="FG131" s="25" t="str">
        <f>IF(ISBLANK(LitRev!FG131),".",LitRev!FG131)</f>
        <v>.</v>
      </c>
      <c r="FH131" s="25" t="str">
        <f>IF(ISBLANK(LitRev!FH131),".",LitRev!FH131)</f>
        <v>.</v>
      </c>
      <c r="FI131" s="25" t="str">
        <f>IF(ISBLANK(LitRev!FI131),".",LitRev!FI131)</f>
        <v>.</v>
      </c>
      <c r="FJ131" s="25" t="str">
        <f>IF(ISBLANK(LitRev!FJ131),".",LitRev!FJ131)</f>
        <v>.</v>
      </c>
      <c r="FK131" s="25" t="str">
        <f>IF(ISBLANK(LitRev!FK131),".",LitRev!FK131)</f>
        <v>.</v>
      </c>
      <c r="FL131" s="25" t="str">
        <f>IF(ISBLANK(LitRev!FL131),".",LitRev!FL131)</f>
        <v>.</v>
      </c>
      <c r="FM131" s="25" t="str">
        <f>IF(ISBLANK(LitRev!FM131),".",LitRev!FM131)</f>
        <v>.</v>
      </c>
      <c r="FN131" s="25" t="str">
        <f>IF(ISBLANK(LitRev!FN131),".",LitRev!FN131)</f>
        <v>.</v>
      </c>
      <c r="FO131" s="25" t="str">
        <f>IF(ISBLANK(LitRev!FO131),".",LitRev!FO131)</f>
        <v>.</v>
      </c>
      <c r="FP131" s="25" t="str">
        <f>IF(ISBLANK(LitRev!FP131),".",LitRev!FP131)</f>
        <v>.</v>
      </c>
      <c r="FQ131" s="25" t="str">
        <f>IF(ISBLANK(LitRev!FQ131),".",LitRev!FQ131)</f>
        <v>.</v>
      </c>
      <c r="FR131" s="25" t="str">
        <f>IF(ISBLANK(LitRev!FR131),".",LitRev!FR131)</f>
        <v>.</v>
      </c>
      <c r="FS131" s="25" t="str">
        <f>IF(ISBLANK(LitRev!FS131),".",LitRev!FS131)</f>
        <v>.</v>
      </c>
      <c r="FT131" s="25" t="str">
        <f>IF(ISBLANK(LitRev!FT131),".",LitRev!FT131)</f>
        <v>.</v>
      </c>
      <c r="FU131" s="25" t="str">
        <f>IF(ISBLANK(LitRev!FU131),".",LitRev!FU131)</f>
        <v>.</v>
      </c>
      <c r="FV131" s="25" t="str">
        <f>IF(ISBLANK(LitRev!FV131),".",LitRev!FV131)</f>
        <v>.</v>
      </c>
      <c r="FW131" s="25" t="str">
        <f>IF(ISBLANK(LitRev!FW131),".",LitRev!FW131)</f>
        <v>.</v>
      </c>
      <c r="FX131" s="25" t="str">
        <f>IF(ISBLANK(LitRev!FX131),".",LitRev!FX131)</f>
        <v>calculated here</v>
      </c>
      <c r="FY131" s="25" t="str">
        <f>IF(ISBLANK(LitRev!FY131),".",LitRev!FY131)</f>
        <v>calculated here</v>
      </c>
      <c r="FZ131" s="25" t="str">
        <f>IF(ISBLANK(LitRev!FZ131),".",LitRev!FZ131)</f>
        <v>calculated here</v>
      </c>
      <c r="GA131" s="25" t="str">
        <f>IF(ISBLANK(LitRev!GA131),".",LitRev!GA131)</f>
        <v>calculated here</v>
      </c>
      <c r="GB131" s="25" t="str">
        <f>IF(ISBLANK(LitRev!GB131),".",LitRev!GB131)</f>
        <v>calculated here</v>
      </c>
      <c r="GC131" s="25" t="str">
        <f>IF(ISBLANK(LitRev!GC131),".",LitRev!GC131)</f>
        <v>calculated here</v>
      </c>
      <c r="GD131" s="25" t="str">
        <f>IF(ISBLANK(LitRev!GD131),".",LitRev!GD131)</f>
        <v>calculated here</v>
      </c>
      <c r="GE131" s="25" t="str">
        <f>IF(ISBLANK(LitRev!GE131),".",LitRev!GE131)</f>
        <v>calculated here</v>
      </c>
      <c r="GF131" s="25" t="str">
        <f>IF(ISBLANK(LitRev!GF131),".",LitRev!GF131)</f>
        <v>calculated here</v>
      </c>
      <c r="GG131" s="25" t="str">
        <f>IF(ISBLANK(LitRev!GG131),".",LitRev!GG131)</f>
        <v>.</v>
      </c>
      <c r="GH131" s="25" t="str">
        <f>IF(ISBLANK(LitRev!GH131),".",LitRev!GH131)</f>
        <v>.</v>
      </c>
      <c r="GI131" s="25" t="str">
        <f>IF(ISBLANK(LitRev!GI131),".",LitRev!GI131)</f>
        <v>.</v>
      </c>
      <c r="GJ131" s="25" t="str">
        <f>IF(ISBLANK(LitRev!GJ131),".",LitRev!GJ131)</f>
        <v>.</v>
      </c>
      <c r="GK131" s="25" t="str">
        <f>IF(ISBLANK(LitRev!GK131),".",LitRev!GK131)</f>
        <v>.</v>
      </c>
      <c r="GL131" s="25" t="str">
        <f>IF(ISBLANK(LitRev!GL131),".",LitRev!GL131)</f>
        <v>.</v>
      </c>
      <c r="GM131" s="25" t="str">
        <f>IF(ISBLANK(LitRev!GM131),".",LitRev!GM131)</f>
        <v>.</v>
      </c>
      <c r="GN131" s="25" t="str">
        <f>IF(ISBLANK(LitRev!GN131),".",LitRev!GN131)</f>
        <v>.</v>
      </c>
      <c r="GO131" s="25" t="str">
        <f>IF(ISBLANK(LitRev!GO131),".",LitRev!GO131)</f>
        <v>.</v>
      </c>
      <c r="GP131" s="25" t="str">
        <f>IF(ISBLANK(LitRev!GP131),".",LitRev!GP131)</f>
        <v>.</v>
      </c>
      <c r="GQ131" s="25" t="str">
        <f>IF(ISBLANK(LitRev!GQ131),".",LitRev!GQ131)</f>
        <v>.</v>
      </c>
      <c r="GR131" s="25" t="str">
        <f>IF(ISBLANK(LitRev!GR131),".",LitRev!GR131)</f>
        <v>.</v>
      </c>
      <c r="GS131" s="25" t="str">
        <f>IF(ISBLANK(LitRev!GS131),".",LitRev!GS131)</f>
        <v>.</v>
      </c>
      <c r="GT131" s="25" t="str">
        <f>IF(ISBLANK(LitRev!GT131),".",LitRev!GT131)</f>
        <v>Model does not have ROW information</v>
      </c>
      <c r="GU131" s="25">
        <f>IF(ISBLANK(LitRev!GU131),".",LitRev!GU131)</f>
        <v>0</v>
      </c>
      <c r="GV131" s="25" t="str">
        <f>IF(ISBLANK(LitRev!GV131),".",LitRev!GV131)</f>
        <v>Model does not have ROW information</v>
      </c>
      <c r="GW131" s="25" t="str">
        <f>IF(ISBLANK(LitRev!GW131),".",LitRev!GW131)</f>
        <v>.</v>
      </c>
      <c r="GX131" s="25" t="str">
        <f>IF(ISBLANK(LitRev!GX131),".",LitRev!GX131)</f>
        <v>Model does not have ROW information</v>
      </c>
      <c r="GY131" s="25" t="str">
        <f>IF(ISBLANK(LitRev!GY131),".",LitRev!GY131)</f>
        <v>Model does not have ROW information</v>
      </c>
      <c r="GZ131" s="25" t="str">
        <f>IF(ISBLANK(LitRev!GZ131),".",LitRev!GZ131)</f>
        <v>.</v>
      </c>
      <c r="HA131" s="25" t="str">
        <f>IF(ISBLANK(LitRev!HA131),".",LitRev!HA131)</f>
        <v>.</v>
      </c>
      <c r="HB131" s="25" t="str">
        <f>IF(ISBLANK(LitRev!HB131),".",LitRev!HB131)</f>
        <v>.</v>
      </c>
      <c r="HC131" s="25" t="str">
        <f>IF(ISBLANK(LitRev!HC131),".",LitRev!HC131)</f>
        <v>.</v>
      </c>
      <c r="HD131" s="25" t="str">
        <f>IF(ISBLANK(LitRev!HD131),".",LitRev!HD131)</f>
        <v>.</v>
      </c>
      <c r="HE131" s="25" t="str">
        <f>IF(ISBLANK(LitRev!HE131),".",LitRev!HE131)</f>
        <v>.</v>
      </c>
      <c r="HF131" s="25" t="str">
        <f>IF(ISBLANK(LitRev!HF131),".",LitRev!HF131)</f>
        <v>.</v>
      </c>
      <c r="HG131" s="25" t="str">
        <f>IF(ISBLANK(LitRev!HG131),".",LitRev!HG131)</f>
        <v>.</v>
      </c>
      <c r="HH131" s="25" t="str">
        <f>IF(ISBLANK(LitRev!HH131),".",LitRev!HH131)</f>
        <v>.</v>
      </c>
      <c r="HI131" s="25" t="str">
        <f>IF(ISBLANK(LitRev!HI131),".",LitRev!HI131)</f>
        <v>.</v>
      </c>
      <c r="HJ131" s="25" t="str">
        <f>IF(ISBLANK(LitRev!HJ131),".",LitRev!HJ131)</f>
        <v>.</v>
      </c>
      <c r="HK131" s="25" t="str">
        <f>IF(ISBLANK(LitRev!HK131),".",LitRev!HK131)</f>
        <v>.</v>
      </c>
      <c r="HL131" s="25" t="str">
        <f>IF(ISBLANK(LitRev!HL131),".",LitRev!HL131)</f>
        <v>.</v>
      </c>
      <c r="HM131" s="25" t="str">
        <f>IF(ISBLANK(LitRev!HM131),".",LitRev!HM131)</f>
        <v>.</v>
      </c>
      <c r="HN131" s="25" t="str">
        <f>IF(ISBLANK(LitRev!HN131),".",LitRev!HN131)</f>
        <v>.</v>
      </c>
      <c r="HO131" s="25" t="str">
        <f>IF(ISBLANK(LitRev!HO131),".",LitRev!HO131)</f>
        <v>.</v>
      </c>
      <c r="HP131" s="25" t="str">
        <f>IF(ISBLANK(LitRev!HP131),".",LitRev!HP131)</f>
        <v>.</v>
      </c>
      <c r="HQ131" s="25" t="str">
        <f>IF(ISBLANK(LitRev!HQ131),".",LitRev!HQ131)</f>
        <v>.</v>
      </c>
      <c r="HR131" s="25" t="str">
        <f>IF(ISBLANK(LitRev!HR131),".",LitRev!HR131)</f>
        <v>.</v>
      </c>
      <c r="HS131" s="25" t="str">
        <f>IF(ISBLANK(LitRev!HS131),".",LitRev!HS131)</f>
        <v>.</v>
      </c>
      <c r="HT131" s="25" t="str">
        <f>IF(ISBLANK(LitRev!HT131),".",LitRev!HT131)</f>
        <v>.</v>
      </c>
      <c r="HU131" s="25" t="str">
        <f>IF(ISBLANK(LitRev!HU131),".",LitRev!HU131)</f>
        <v>.</v>
      </c>
      <c r="HV131" s="25" t="str">
        <f>IF(ISBLANK(LitRev!HV131),".",LitRev!HV131)</f>
        <v>.</v>
      </c>
      <c r="HW131" s="25" t="str">
        <f>IF(ISBLANK(LitRev!HW131),".",LitRev!HW131)</f>
        <v>.</v>
      </c>
      <c r="HX131" s="25" t="str">
        <f>IF(ISBLANK(LitRev!HX131),".",LitRev!HX131)</f>
        <v>.</v>
      </c>
      <c r="HY131" s="25" t="str">
        <f>IF(ISBLANK(LitRev!HY131),".",LitRev!HY131)</f>
        <v>.</v>
      </c>
      <c r="HZ131" s="25" t="str">
        <f>IF(ISBLANK(LitRev!HZ131),".",LitRev!HZ131)</f>
        <v>.</v>
      </c>
      <c r="IA131" s="25" t="str">
        <f>IF(ISBLANK(LitRev!IA131),".",LitRev!IA131)</f>
        <v>.</v>
      </c>
      <c r="IB131" s="25" t="str">
        <f>IF(ISBLANK(LitRev!IB131),".",LitRev!IB131)</f>
        <v>.</v>
      </c>
      <c r="IC131" s="25" t="str">
        <f>IF(ISBLANK(LitRev!IC131),".",LitRev!IC131)</f>
        <v>.</v>
      </c>
      <c r="ID131" s="25" t="str">
        <f>IF(ISBLANK(LitRev!ID131),".",LitRev!ID131)</f>
        <v>.</v>
      </c>
      <c r="IE131" s="25" t="str">
        <f>IF(ISBLANK(LitRev!IE131),".",LitRev!IE131)</f>
        <v>.</v>
      </c>
      <c r="IF131" s="25" t="str">
        <f>IF(ISBLANK(LitRev!IF131),".",LitRev!IF131)</f>
        <v>.</v>
      </c>
      <c r="IG131" s="25" t="str">
        <f>IF(ISBLANK(LitRev!IG131),".",LitRev!IG131)</f>
        <v>.</v>
      </c>
      <c r="IH131" s="25" t="str">
        <f>IF(ISBLANK(LitRev!IH131),".",LitRev!IH131)</f>
        <v>.</v>
      </c>
      <c r="II131" s="25" t="str">
        <f>IF(ISBLANK(LitRev!II131),".",LitRev!II131)</f>
        <v>.</v>
      </c>
      <c r="IJ131" s="25" t="str">
        <f>IF(ISBLANK(LitRev!IJ131),".",LitRev!IJ131)</f>
        <v>.</v>
      </c>
      <c r="IK131" s="25" t="str">
        <f>IF(ISBLANK(LitRev!IK131),".",LitRev!IK131)</f>
        <v>.</v>
      </c>
      <c r="IL131" s="25" t="str">
        <f>IF(ISBLANK(LitRev!IL131),".",LitRev!IL131)</f>
        <v>.</v>
      </c>
      <c r="IM131" s="25" t="str">
        <f>IF(ISBLANK(LitRev!IM131),".",LitRev!IM131)</f>
        <v>.</v>
      </c>
      <c r="IN131" s="25" t="str">
        <f>IF(ISBLANK(LitRev!IN131),".",LitRev!IN131)</f>
        <v>.</v>
      </c>
      <c r="IO131" s="25" t="str">
        <f>IF(ISBLANK(LitRev!IO131),".",LitRev!IO131)</f>
        <v>.</v>
      </c>
      <c r="IP131" s="25" t="str">
        <f>IF(ISBLANK(LitRev!IP131),".",LitRev!IP131)</f>
        <v>.</v>
      </c>
      <c r="IQ131" s="25" t="str">
        <f>IF(ISBLANK(LitRev!IQ131),".",LitRev!IQ131)</f>
        <v>.</v>
      </c>
      <c r="IR131" s="25" t="str">
        <f>IF(ISBLANK(LitRev!IR131),".",LitRev!IR131)</f>
        <v>.</v>
      </c>
      <c r="IS131" s="25" t="str">
        <f>IF(ISBLANK(LitRev!IS131),".",LitRev!IS131)</f>
        <v>.</v>
      </c>
      <c r="IT131" s="25" t="str">
        <f>IF(ISBLANK(LitRev!IT131),".",LitRev!IT131)</f>
        <v>.</v>
      </c>
      <c r="IU131" s="25" t="str">
        <f>IF(ISBLANK(LitRev!IU131),".",LitRev!IU131)</f>
        <v>.</v>
      </c>
      <c r="IV131" s="25" t="str">
        <f>IF(ISBLANK(LitRev!IV131),".",LitRev!IV131)</f>
        <v>.</v>
      </c>
      <c r="IW131" s="25" t="str">
        <f>IF(ISBLANK(LitRev!IW131),".",LitRev!IW131)</f>
        <v>.</v>
      </c>
      <c r="IX131" s="25" t="str">
        <f>IF(ISBLANK(LitRev!IX131),".",LitRev!IX131)</f>
        <v>.</v>
      </c>
      <c r="IY131" s="25" t="str">
        <f>IF(ISBLANK(LitRev!IY131),".",LitRev!IY131)</f>
        <v>.</v>
      </c>
      <c r="IZ131" s="25" t="str">
        <f>IF(ISBLANK(LitRev!IZ131),".",LitRev!IZ131)</f>
        <v>.</v>
      </c>
      <c r="JA131" s="25" t="str">
        <f>IF(ISBLANK(LitRev!JA131),".",LitRev!JA131)</f>
        <v>.</v>
      </c>
      <c r="JB131" s="25" t="str">
        <f>IF(ISBLANK(LitRev!JB131),".",LitRev!JB131)</f>
        <v>.</v>
      </c>
      <c r="JC131" s="25" t="str">
        <f>IF(ISBLANK(LitRev!JC131),".",LitRev!JC131)</f>
        <v>.</v>
      </c>
      <c r="JD131" s="25" t="str">
        <f>IF(ISBLANK(LitRev!JD131),".",LitRev!JD131)</f>
        <v>.</v>
      </c>
      <c r="JE131" s="25" t="str">
        <f>IF(ISBLANK(LitRev!JE131),".",LitRev!JE131)</f>
        <v>.</v>
      </c>
      <c r="JF131" s="25" t="str">
        <f>IF(ISBLANK(LitRev!JF131),".",LitRev!JF131)</f>
        <v>.</v>
      </c>
      <c r="JG131" s="25" t="str">
        <f>IF(ISBLANK(LitRev!JG131),".",LitRev!JG131)</f>
        <v>.</v>
      </c>
      <c r="JH131" s="25" t="str">
        <f>IF(ISBLANK(LitRev!JH131),".",LitRev!JH131)</f>
        <v>.</v>
      </c>
      <c r="JI131" s="25" t="str">
        <f>IF(ISBLANK(LitRev!JI131),".",LitRev!JI131)</f>
        <v>.</v>
      </c>
      <c r="JJ131" s="25" t="str">
        <f>IF(ISBLANK(LitRev!JJ131),".",LitRev!JJ131)</f>
        <v>.</v>
      </c>
      <c r="JK131" s="25" t="str">
        <f>IF(ISBLANK(LitRev!JK131),".",LitRev!JK131)</f>
        <v>.</v>
      </c>
      <c r="JL131" s="25" t="str">
        <f>IF(ISBLANK(LitRev!JL131),".",LitRev!JL131)</f>
        <v>.</v>
      </c>
      <c r="JM131" s="25" t="str">
        <f>IF(ISBLANK(LitRev!JM131),".",LitRev!JM131)</f>
        <v>.</v>
      </c>
      <c r="JN131" s="25" t="str">
        <f>IF(ISBLANK(LitRev!JN131),".",LitRev!JN131)</f>
        <v>.</v>
      </c>
      <c r="JO131" s="25" t="str">
        <f>IF(ISBLANK(LitRev!JO131),".",LitRev!JO131)</f>
        <v>.</v>
      </c>
      <c r="JP131" s="25" t="str">
        <f>IF(ISBLANK(LitRev!JP131),".",LitRev!JP131)</f>
        <v>.</v>
      </c>
      <c r="JQ131" s="25" t="str">
        <f>IF(ISBLANK(LitRev!JQ131),".",LitRev!JQ131)</f>
        <v>.</v>
      </c>
      <c r="JR131" s="25" t="str">
        <f>IF(ISBLANK(LitRev!JR131),".",LitRev!JR131)</f>
        <v>.</v>
      </c>
      <c r="JS131" s="25" t="str">
        <f>IF(ISBLANK(LitRev!JS131),".",LitRev!JS131)</f>
        <v>.</v>
      </c>
      <c r="JT131" s="25" t="str">
        <f>IF(ISBLANK(LitRev!JT131),".",LitRev!JT131)</f>
        <v>.</v>
      </c>
      <c r="JU131" s="25" t="str">
        <f>IF(ISBLANK(LitRev!JU131),".",LitRev!JU131)</f>
        <v>.</v>
      </c>
      <c r="JV131" s="25" t="str">
        <f>IF(ISBLANK(LitRev!JV131),".",LitRev!JV131)</f>
        <v>.</v>
      </c>
      <c r="JW131" s="25" t="str">
        <f>IF(ISBLANK(LitRev!JW131),".",LitRev!JW131)</f>
        <v>.</v>
      </c>
      <c r="JX131" s="25" t="str">
        <f>IF(ISBLANK(LitRev!JX131),".",LitRev!JX131)</f>
        <v>.</v>
      </c>
      <c r="JY131" s="25" t="str">
        <f>IF(ISBLANK(LitRev!JY131),".",LitRev!JY131)</f>
        <v>.</v>
      </c>
      <c r="JZ131" s="25" t="str">
        <f>IF(ISBLANK(LitRev!JZ131),".",LitRev!JZ131)</f>
        <v>.</v>
      </c>
      <c r="KA131" s="25" t="str">
        <f>IF(ISBLANK(LitRev!KA131),".",LitRev!KA131)</f>
        <v>.</v>
      </c>
      <c r="KB131" s="25" t="str">
        <f>IF(ISBLANK(LitRev!KB131),".",LitRev!KB131)</f>
        <v>.</v>
      </c>
      <c r="KC131" s="25" t="str">
        <f>IF(ISBLANK(LitRev!KC131),".",LitRev!KC131)</f>
        <v>.</v>
      </c>
      <c r="KD131" s="25" t="str">
        <f>IF(ISBLANK(LitRev!KD131),".",LitRev!KD131)</f>
        <v>.</v>
      </c>
      <c r="KE131" s="25" t="str">
        <f>IF(ISBLANK(LitRev!KE131),".",LitRev!KE131)</f>
        <v>.</v>
      </c>
      <c r="KF131" s="25" t="str">
        <f>IF(ISBLANK(LitRev!KF131),".",LitRev!KF131)</f>
        <v>.</v>
      </c>
      <c r="KG131" s="25" t="str">
        <f>IF(ISBLANK(LitRev!KG131),".",LitRev!KG131)</f>
        <v>.</v>
      </c>
      <c r="KH131" s="25" t="str">
        <f>IF(ISBLANK(LitRev!KH131),".",LitRev!KH131)</f>
        <v>.</v>
      </c>
      <c r="KI131" s="25" t="str">
        <f>IF(ISBLANK(LitRev!KI131),".",LitRev!KI131)</f>
        <v>.</v>
      </c>
      <c r="KJ131" s="25" t="str">
        <f>IF(ISBLANK(LitRev!KJ131),".",LitRev!KJ131)</f>
        <v>.</v>
      </c>
      <c r="KK131" s="25" t="str">
        <f>IF(ISBLANK(LitRev!KK131),".",LitRev!KK131)</f>
        <v>.</v>
      </c>
      <c r="KL131" s="25" t="str">
        <f>IF(ISBLANK(LitRev!KL131),".",LitRev!KL131)</f>
        <v>.</v>
      </c>
      <c r="KM131" s="25" t="str">
        <f>IF(ISBLANK(LitRev!KM131),".",LitRev!KM131)</f>
        <v>.</v>
      </c>
      <c r="KN131" s="25" t="str">
        <f>IF(ISBLANK(LitRev!KN131),".",LitRev!KN131)</f>
        <v>.</v>
      </c>
      <c r="KO131" s="25" t="str">
        <f>IF(ISBLANK(LitRev!KO131),".",LitRev!KO131)</f>
        <v>.</v>
      </c>
      <c r="KP131" s="25" t="str">
        <f>IF(ISBLANK(LitRev!KP131),".",LitRev!KP131)</f>
        <v>.</v>
      </c>
      <c r="KQ131" s="25" t="str">
        <f>IF(ISBLANK(LitRev!KQ131),".",LitRev!KQ131)</f>
        <v>.</v>
      </c>
      <c r="KR131" s="25" t="str">
        <f>IF(ISBLANK(LitRev!KR131),".",LitRev!KR131)</f>
        <v>.</v>
      </c>
      <c r="KS131" s="25" t="str">
        <f>IF(ISBLANK(LitRev!KS131),".",LitRev!KS131)</f>
        <v>.</v>
      </c>
      <c r="KT131" s="25" t="str">
        <f>IF(ISBLANK(LitRev!KT131),".",LitRev!KT131)</f>
        <v>.</v>
      </c>
      <c r="KU131" s="25" t="str">
        <f>IF(ISBLANK(LitRev!KU131),".",LitRev!KU131)</f>
        <v>.</v>
      </c>
      <c r="KV131" s="25" t="str">
        <f>IF(ISBLANK(LitRev!KV131),".",LitRev!KV131)</f>
        <v>.</v>
      </c>
      <c r="KW131" s="25" t="str">
        <f>IF(ISBLANK(LitRev!KW131),".",LitRev!KW131)</f>
        <v>.</v>
      </c>
      <c r="KX131" s="25" t="str">
        <f>IF(ISBLANK(LitRev!KX131),".",LitRev!KX131)</f>
        <v>.</v>
      </c>
      <c r="KY131" s="25" t="str">
        <f>IF(ISBLANK(LitRev!KY131),".",LitRev!KY131)</f>
        <v>.</v>
      </c>
      <c r="KZ131" s="25" t="str">
        <f>IF(ISBLANK(LitRev!KZ131),".",LitRev!KZ131)</f>
        <v>.</v>
      </c>
      <c r="LA131" s="25" t="str">
        <f>IF(ISBLANK(LitRev!LA131),".",LitRev!LA131)</f>
        <v>.</v>
      </c>
      <c r="LB131" s="25" t="str">
        <f>IF(ISBLANK(LitRev!LB131),".",LitRev!LB131)</f>
        <v>.</v>
      </c>
      <c r="LC131" s="25" t="str">
        <f>IF(ISBLANK(LitRev!LC131),".",LitRev!LC131)</f>
        <v>.</v>
      </c>
      <c r="LD131" s="25" t="str">
        <f>IF(ISBLANK(LitRev!LD131),".",LitRev!LD131)</f>
        <v>.</v>
      </c>
      <c r="LE131" s="25" t="str">
        <f>IF(ISBLANK(LitRev!LE131),".",LitRev!LE131)</f>
        <v>.</v>
      </c>
      <c r="LF131" s="25" t="str">
        <f>IF(ISBLANK(LitRev!LF131),".",LitRev!LF131)</f>
        <v>.</v>
      </c>
      <c r="LG131" s="25" t="str">
        <f>IF(ISBLANK(LitRev!LG131),".",LitRev!LG131)</f>
        <v>.</v>
      </c>
      <c r="LH131" s="25" t="str">
        <f>IF(ISBLANK(LitRev!LH131),".",LitRev!LH131)</f>
        <v>.</v>
      </c>
      <c r="LI131" s="25" t="str">
        <f>IF(ISBLANK(LitRev!LI131),".",LitRev!LI131)</f>
        <v>.</v>
      </c>
      <c r="LJ131" s="25" t="str">
        <f>IF(ISBLANK(LitRev!LJ131),".",LitRev!LJ131)</f>
        <v>.</v>
      </c>
      <c r="LK131" s="25" t="str">
        <f>IF(ISBLANK(LitRev!LK131),".",LitRev!LK131)</f>
        <v>.</v>
      </c>
      <c r="LL131" s="25" t="str">
        <f>IF(ISBLANK(LitRev!LL131),".",LitRev!LL131)</f>
        <v>.</v>
      </c>
      <c r="LM131" s="25" t="str">
        <f>IF(ISBLANK(LitRev!LM131),".",LitRev!LM131)</f>
        <v>.</v>
      </c>
      <c r="LN131" s="25" t="str">
        <f>IF(ISBLANK(LitRev!LN131),".",LitRev!LN131)</f>
        <v>.</v>
      </c>
      <c r="LO131" s="25" t="str">
        <f>IF(ISBLANK(LitRev!LO131),".",LitRev!LO131)</f>
        <v>.</v>
      </c>
      <c r="LP131" s="25" t="str">
        <f>IF(ISBLANK(LitRev!LP131),".",LitRev!LP131)</f>
        <v>.</v>
      </c>
      <c r="LQ131" s="25" t="str">
        <f>IF(ISBLANK(LitRev!LQ131),".",LitRev!LQ131)</f>
        <v>.</v>
      </c>
      <c r="LR131" s="25" t="str">
        <f>IF(ISBLANK(LitRev!LR131),".",LitRev!LR131)</f>
        <v>.</v>
      </c>
      <c r="LS131" s="25" t="str">
        <f>IF(ISBLANK(LitRev!LS131),".",LitRev!LS131)</f>
        <v>.</v>
      </c>
      <c r="LT131" s="25" t="str">
        <f>IF(ISBLANK(LitRev!LT131),".",LitRev!LT131)</f>
        <v>.</v>
      </c>
      <c r="LU131" s="25" t="str">
        <f>IF(ISBLANK(LitRev!LU131),".",LitRev!LU131)</f>
        <v>.</v>
      </c>
      <c r="LV131" s="25" t="str">
        <f>IF(ISBLANK(LitRev!LV131),".",LitRev!LV131)</f>
        <v>.</v>
      </c>
      <c r="LW131" s="25" t="str">
        <f>IF(ISBLANK(LitRev!LW131),".",LitRev!LW131)</f>
        <v>.</v>
      </c>
      <c r="LX131" s="25" t="str">
        <f>IF(ISBLANK(LitRev!LX131),".",LitRev!LX131)</f>
        <v>.</v>
      </c>
      <c r="LY131" s="25" t="str">
        <f>IF(ISBLANK(LitRev!LY131),".",LitRev!LY131)</f>
        <v>.</v>
      </c>
      <c r="LZ131" s="25" t="str">
        <f>IF(ISBLANK(LitRev!LZ131),".",LitRev!LZ131)</f>
        <v>.</v>
      </c>
      <c r="MA131" s="25" t="str">
        <f>IF(ISBLANK(LitRev!MA131),".",LitRev!MA131)</f>
        <v>.</v>
      </c>
      <c r="MB131" s="25" t="str">
        <f>IF(ISBLANK(LitRev!MB131),".",LitRev!MB131)</f>
        <v>.</v>
      </c>
      <c r="MC131" s="25" t="str">
        <f>IF(ISBLANK(LitRev!MC131),".",LitRev!MC131)</f>
        <v>.</v>
      </c>
      <c r="MD131" s="25" t="str">
        <f>IF(ISBLANK(LitRev!MD131),".",LitRev!MD131)</f>
        <v>.</v>
      </c>
      <c r="ME131" s="25" t="str">
        <f>IF(ISBLANK(LitRev!ME131),".",LitRev!ME131)</f>
        <v>.</v>
      </c>
      <c r="MF131" s="25" t="str">
        <f>IF(ISBLANK(LitRev!MF131),".",LitRev!MF131)</f>
        <v>.</v>
      </c>
      <c r="MG131" s="25" t="str">
        <f>IF(ISBLANK(LitRev!MG131),".",LitRev!MG131)</f>
        <v>.</v>
      </c>
      <c r="MH131" s="25" t="str">
        <f>IF(ISBLANK(LitRev!MH131),".",LitRev!MH131)</f>
        <v>.</v>
      </c>
      <c r="MI131" s="25" t="str">
        <f>IF(ISBLANK(LitRev!MI131),".",LitRev!MI131)</f>
        <v>.</v>
      </c>
      <c r="MJ131" s="25" t="str">
        <f>IF(ISBLANK(LitRev!MJ131),".",LitRev!MJ131)</f>
        <v>.</v>
      </c>
      <c r="MK131" s="25" t="str">
        <f>IF(ISBLANK(LitRev!MK131),".",LitRev!MK131)</f>
        <v>.</v>
      </c>
      <c r="ML131" s="25" t="str">
        <f>IF(ISBLANK(LitRev!ML131),".",LitRev!ML131)</f>
        <v>.</v>
      </c>
      <c r="MM131" s="25" t="str">
        <f>IF(ISBLANK(LitRev!MM131),".",LitRev!MM131)</f>
        <v>.</v>
      </c>
      <c r="MN131" s="25" t="str">
        <f>IF(ISBLANK(LitRev!MN131),".",LitRev!MN131)</f>
        <v>.</v>
      </c>
      <c r="MO131" s="25" t="str">
        <f>IF(ISBLANK(LitRev!MO131),".",LitRev!MO131)</f>
        <v>.</v>
      </c>
      <c r="MP131" s="25" t="str">
        <f>IF(ISBLANK(LitRev!MP131),".",LitRev!MP131)</f>
        <v>.</v>
      </c>
      <c r="MQ131" s="25" t="str">
        <f>IF(ISBLANK(LitRev!MQ131),".",LitRev!MQ131)</f>
        <v>.</v>
      </c>
      <c r="MR131" s="25" t="str">
        <f>IF(ISBLANK(LitRev!MR131),".",LitRev!MR131)</f>
        <v>.</v>
      </c>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5"/>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5"/>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5"/>
      <c r="RK131" s="25"/>
      <c r="RL131" s="25"/>
      <c r="RM131" s="25"/>
      <c r="RN131" s="25"/>
      <c r="RO131" s="25"/>
    </row>
    <row r="132" spans="1:483" x14ac:dyDescent="0.25">
      <c r="A132" s="47"/>
      <c r="B132" t="s">
        <v>1963</v>
      </c>
      <c r="C132" s="25" t="str">
        <f>IF(ISBLANK(LitRev!C132),".",LitRev!C132)</f>
        <v>.</v>
      </c>
      <c r="D132" s="25" t="str">
        <f>IF(ISBLANK(LitRev!D132),".",LitRev!D132)</f>
        <v>.</v>
      </c>
      <c r="E132" s="25" t="str">
        <f>IF(ISBLANK(LitRev!E132),".",LitRev!E132)</f>
        <v>.</v>
      </c>
      <c r="F132" s="25" t="str">
        <f>IF(ISBLANK(LitRev!F132),".",LitRev!F132)</f>
        <v>.</v>
      </c>
      <c r="G132" s="25" t="str">
        <f>IF(ISBLANK(LitRev!G132),".",LitRev!G132)</f>
        <v>.</v>
      </c>
      <c r="H132" s="25" t="str">
        <f>IF(ISBLANK(LitRev!H132),".",LitRev!H132)</f>
        <v>.</v>
      </c>
      <c r="I132" s="25" t="str">
        <f>IF(ISBLANK(LitRev!I132),".",LitRev!I132)</f>
        <v>.</v>
      </c>
      <c r="J132" s="25" t="str">
        <f>IF(ISBLANK(LitRev!J132),".",LitRev!J132)</f>
        <v>.</v>
      </c>
      <c r="K132" s="25" t="str">
        <f>IF(ISBLANK(LitRev!K132),".",LitRev!K132)</f>
        <v>.</v>
      </c>
      <c r="L132" s="25" t="str">
        <f>IF(ISBLANK(LitRev!L132),".",LitRev!L132)</f>
        <v>.</v>
      </c>
      <c r="M132" s="25" t="str">
        <f>IF(ISBLANK(LitRev!M132),".",LitRev!M132)</f>
        <v>.</v>
      </c>
      <c r="N132" s="25" t="str">
        <f>IF(ISBLANK(LitRev!N132),".",LitRev!N132)</f>
        <v>.</v>
      </c>
      <c r="O132" s="25" t="str">
        <f>IF(ISBLANK(LitRev!O132),".",LitRev!O132)</f>
        <v>.</v>
      </c>
      <c r="P132" s="25" t="str">
        <f>IF(ISBLANK(LitRev!P132),".",LitRev!P132)</f>
        <v>.</v>
      </c>
      <c r="Q132" s="25" t="str">
        <f>IF(ISBLANK(LitRev!Q132),".",LitRev!Q132)</f>
        <v>.</v>
      </c>
      <c r="R132" s="25" t="str">
        <f>IF(ISBLANK(LitRev!R132),".",LitRev!R132)</f>
        <v>.</v>
      </c>
      <c r="S132" s="25" t="str">
        <f>IF(ISBLANK(LitRev!S132),".",LitRev!S132)</f>
        <v>.</v>
      </c>
      <c r="T132" s="25" t="str">
        <f>IF(ISBLANK(LitRev!T132),".",LitRev!T132)</f>
        <v>.</v>
      </c>
      <c r="U132" s="25" t="str">
        <f>IF(ISBLANK(LitRev!U132),".",LitRev!U132)</f>
        <v>.</v>
      </c>
      <c r="V132" s="25" t="str">
        <f>IF(ISBLANK(LitRev!V132),".",LitRev!V132)</f>
        <v>.</v>
      </c>
      <c r="W132" s="25" t="str">
        <f>IF(ISBLANK(LitRev!W132),".",LitRev!W132)</f>
        <v>.</v>
      </c>
      <c r="X132" s="25" t="str">
        <f>IF(ISBLANK(LitRev!X132),".",LitRev!X132)</f>
        <v>.</v>
      </c>
      <c r="Y132" s="25" t="str">
        <f>IF(ISBLANK(LitRev!Y132),".",LitRev!Y132)</f>
        <v>.</v>
      </c>
      <c r="Z132" s="25" t="str">
        <f>IF(ISBLANK(LitRev!Z132),".",LitRev!Z132)</f>
        <v>.</v>
      </c>
      <c r="AA132" s="25" t="str">
        <f>IF(ISBLANK(LitRev!AA132),".",LitRev!AA132)</f>
        <v>.</v>
      </c>
      <c r="AB132" s="25" t="str">
        <f>IF(ISBLANK(LitRev!AB132),".",LitRev!AB132)</f>
        <v>.</v>
      </c>
      <c r="AC132" s="25" t="str">
        <f>IF(ISBLANK(LitRev!AC132),".",LitRev!AC132)</f>
        <v>.</v>
      </c>
      <c r="AD132" s="25" t="str">
        <f>IF(ISBLANK(LitRev!AD132),".",LitRev!AD132)</f>
        <v>.</v>
      </c>
      <c r="AE132" s="25" t="str">
        <f>IF(ISBLANK(LitRev!AE132),".",LitRev!AE132)</f>
        <v>.</v>
      </c>
      <c r="AF132" s="25" t="str">
        <f>IF(ISBLANK(LitRev!AF132),".",LitRev!AF132)</f>
        <v>.</v>
      </c>
      <c r="AG132" s="25" t="str">
        <f>IF(ISBLANK(LitRev!AG132),".",LitRev!AG132)</f>
        <v>.</v>
      </c>
      <c r="AH132" s="25" t="str">
        <f>IF(ISBLANK(LitRev!AH132),".",LitRev!AH132)</f>
        <v>.</v>
      </c>
      <c r="AI132" s="25" t="str">
        <f>IF(ISBLANK(LitRev!AI132),".",LitRev!AI132)</f>
        <v>.</v>
      </c>
      <c r="AJ132" s="25" t="str">
        <f>IF(ISBLANK(LitRev!AJ132),".",LitRev!AJ132)</f>
        <v>.</v>
      </c>
      <c r="AK132" s="25" t="str">
        <f>IF(ISBLANK(LitRev!AK132),".",LitRev!AK132)</f>
        <v>.</v>
      </c>
      <c r="AL132" s="25" t="str">
        <f>IF(ISBLANK(LitRev!AL132),".",LitRev!AL132)</f>
        <v>.</v>
      </c>
      <c r="AM132" s="25" t="str">
        <f>IF(ISBLANK(LitRev!AM132),".",LitRev!AM132)</f>
        <v>.</v>
      </c>
      <c r="AN132" s="25" t="str">
        <f>IF(ISBLANK(LitRev!AN132),".",LitRev!AN132)</f>
        <v>.</v>
      </c>
      <c r="AO132" s="25" t="str">
        <f>IF(ISBLANK(LitRev!AO132),".",LitRev!AO132)</f>
        <v>.</v>
      </c>
      <c r="AP132" s="25" t="str">
        <f>IF(ISBLANK(LitRev!AP132),".",LitRev!AP132)</f>
        <v>.</v>
      </c>
      <c r="AQ132" s="25" t="str">
        <f>IF(ISBLANK(LitRev!AQ132),".",LitRev!AQ132)</f>
        <v>.</v>
      </c>
      <c r="AR132" s="25" t="str">
        <f>IF(ISBLANK(LitRev!AR132),".",LitRev!AR132)</f>
        <v>.</v>
      </c>
      <c r="AS132" s="25" t="str">
        <f>IF(ISBLANK(LitRev!AS132),".",LitRev!AS132)</f>
        <v>.</v>
      </c>
      <c r="AT132" s="25" t="str">
        <f>IF(ISBLANK(LitRev!AT132),".",LitRev!AT132)</f>
        <v>.</v>
      </c>
      <c r="AU132" s="25" t="str">
        <f>IF(ISBLANK(LitRev!AU132),".",LitRev!AU132)</f>
        <v>.</v>
      </c>
      <c r="AV132" s="25" t="str">
        <f>IF(ISBLANK(LitRev!AV132),".",LitRev!AV132)</f>
        <v>.</v>
      </c>
      <c r="AW132" s="25" t="str">
        <f>IF(ISBLANK(LitRev!AW132),".",LitRev!AW132)</f>
        <v>.</v>
      </c>
      <c r="AX132" s="25" t="str">
        <f>IF(ISBLANK(LitRev!AX132),".",LitRev!AX132)</f>
        <v>.</v>
      </c>
      <c r="AY132" s="25" t="str">
        <f>IF(ISBLANK(LitRev!AY132),".",LitRev!AY132)</f>
        <v>.</v>
      </c>
      <c r="AZ132" s="25" t="str">
        <f>IF(ISBLANK(LitRev!AZ132),".",LitRev!AZ132)</f>
        <v>.</v>
      </c>
      <c r="BA132" s="25" t="str">
        <f>IF(ISBLANK(LitRev!BA132),".",LitRev!BA132)</f>
        <v>.</v>
      </c>
      <c r="BB132" s="25" t="str">
        <f>IF(ISBLANK(LitRev!BB132),".",LitRev!BB132)</f>
        <v>.</v>
      </c>
      <c r="BC132" s="25" t="str">
        <f>IF(ISBLANK(LitRev!BC132),".",LitRev!BC132)</f>
        <v>.</v>
      </c>
      <c r="BD132" s="25" t="str">
        <f>IF(ISBLANK(LitRev!BD132),".",LitRev!BD132)</f>
        <v>.</v>
      </c>
      <c r="BE132" s="25" t="str">
        <f>IF(ISBLANK(LitRev!BE132),".",LitRev!BE132)</f>
        <v>.</v>
      </c>
      <c r="BF132" s="25" t="str">
        <f>IF(ISBLANK(LitRev!BF132),".",LitRev!BF132)</f>
        <v>.</v>
      </c>
      <c r="BG132" s="25" t="str">
        <f>IF(ISBLANK(LitRev!BG132),".",LitRev!BG132)</f>
        <v>.</v>
      </c>
      <c r="BH132" s="25" t="str">
        <f>IF(ISBLANK(LitRev!BH132),".",LitRev!BH132)</f>
        <v>.</v>
      </c>
      <c r="BI132" s="25" t="str">
        <f>IF(ISBLANK(LitRev!BI132),".",LitRev!BI132)</f>
        <v>.</v>
      </c>
      <c r="BJ132" s="25" t="str">
        <f>IF(ISBLANK(LitRev!BJ132),".",LitRev!BJ132)</f>
        <v>.</v>
      </c>
      <c r="BK132" s="25" t="str">
        <f>IF(ISBLANK(LitRev!BK132),".",LitRev!BK132)</f>
        <v>.</v>
      </c>
      <c r="BL132" s="25" t="str">
        <f>IF(ISBLANK(LitRev!BL132),".",LitRev!BL132)</f>
        <v>.</v>
      </c>
      <c r="BM132" s="25" t="str">
        <f>IF(ISBLANK(LitRev!BM132),".",LitRev!BM132)</f>
        <v>.</v>
      </c>
      <c r="BN132" s="25" t="str">
        <f>IF(ISBLANK(LitRev!BN132),".",LitRev!BN132)</f>
        <v>.</v>
      </c>
      <c r="BO132" s="25" t="str">
        <f>IF(ISBLANK(LitRev!BO132),".",LitRev!BO132)</f>
        <v>.</v>
      </c>
      <c r="BP132" s="25" t="str">
        <f>IF(ISBLANK(LitRev!BP132),".",LitRev!BP132)</f>
        <v>.</v>
      </c>
      <c r="BQ132" s="25" t="str">
        <f>IF(ISBLANK(LitRev!BQ132),".",LitRev!BQ132)</f>
        <v>.</v>
      </c>
      <c r="BR132" s="25" t="str">
        <f>IF(ISBLANK(LitRev!BR132),".",LitRev!BR132)</f>
        <v>.</v>
      </c>
      <c r="BS132" s="25" t="str">
        <f>IF(ISBLANK(LitRev!BS132),".",LitRev!BS132)</f>
        <v>.</v>
      </c>
      <c r="BT132" s="25" t="str">
        <f>IF(ISBLANK(LitRev!BT132),".",LitRev!BT132)</f>
        <v>.</v>
      </c>
      <c r="BU132" s="25" t="str">
        <f>IF(ISBLANK(LitRev!BU132),".",LitRev!BU132)</f>
        <v>.</v>
      </c>
      <c r="BV132" s="25" t="str">
        <f>IF(ISBLANK(LitRev!BV132),".",LitRev!BV132)</f>
        <v>.</v>
      </c>
      <c r="BW132" s="25" t="str">
        <f>IF(ISBLANK(LitRev!BW132),".",LitRev!BW132)</f>
        <v>.</v>
      </c>
      <c r="BX132" s="25" t="str">
        <f>IF(ISBLANK(LitRev!BX132),".",LitRev!BX132)</f>
        <v>.</v>
      </c>
      <c r="BY132" s="25" t="str">
        <f>IF(ISBLANK(LitRev!BY132),".",LitRev!BY132)</f>
        <v>.</v>
      </c>
      <c r="BZ132" s="25" t="str">
        <f>IF(ISBLANK(LitRev!BZ132),".",LitRev!BZ132)</f>
        <v>.</v>
      </c>
      <c r="CA132" s="25" t="str">
        <f>IF(ISBLANK(LitRev!CA132),".",LitRev!CA132)</f>
        <v>.</v>
      </c>
      <c r="CB132" s="25" t="str">
        <f>IF(ISBLANK(LitRev!CB132),".",LitRev!CB132)</f>
        <v>.</v>
      </c>
      <c r="CC132" s="25" t="str">
        <f>IF(ISBLANK(LitRev!CC132),".",LitRev!CC132)</f>
        <v>.</v>
      </c>
      <c r="CD132" s="25" t="str">
        <f>IF(ISBLANK(LitRev!CD132),".",LitRev!CD132)</f>
        <v>.</v>
      </c>
      <c r="CE132" s="25" t="str">
        <f>IF(ISBLANK(LitRev!CE132),".",LitRev!CE132)</f>
        <v>.</v>
      </c>
      <c r="CF132" s="25" t="str">
        <f>IF(ISBLANK(LitRev!CF132),".",LitRev!CF132)</f>
        <v>.</v>
      </c>
      <c r="CG132" s="25" t="str">
        <f>IF(ISBLANK(LitRev!CG132),".",LitRev!CG132)</f>
        <v>.</v>
      </c>
      <c r="CH132" s="25" t="str">
        <f>IF(ISBLANK(LitRev!CH132),".",LitRev!CH132)</f>
        <v>.</v>
      </c>
      <c r="CI132" s="25" t="str">
        <f>IF(ISBLANK(LitRev!CI132),".",LitRev!CI132)</f>
        <v>.</v>
      </c>
      <c r="CJ132" s="25" t="str">
        <f>IF(ISBLANK(LitRev!CJ132),".",LitRev!CJ132)</f>
        <v>.</v>
      </c>
      <c r="CK132" s="25" t="str">
        <f>IF(ISBLANK(LitRev!CK132),".",LitRev!CK132)</f>
        <v>.</v>
      </c>
      <c r="CL132" s="25" t="str">
        <f>IF(ISBLANK(LitRev!CL132),".",LitRev!CL132)</f>
        <v>.</v>
      </c>
      <c r="CM132" s="25" t="str">
        <f>IF(ISBLANK(LitRev!CM132),".",LitRev!CM132)</f>
        <v>.</v>
      </c>
      <c r="CN132" s="25" t="str">
        <f>IF(ISBLANK(LitRev!CN132),".",LitRev!CN132)</f>
        <v>.</v>
      </c>
      <c r="CO132" s="25" t="str">
        <f>IF(ISBLANK(LitRev!CO132),".",LitRev!CO132)</f>
        <v>.</v>
      </c>
      <c r="CP132" s="25" t="str">
        <f>IF(ISBLANK(LitRev!CP132),".",LitRev!CP132)</f>
        <v>.</v>
      </c>
      <c r="CQ132" s="25" t="str">
        <f>IF(ISBLANK(LitRev!CQ132),".",LitRev!CQ132)</f>
        <v>.</v>
      </c>
      <c r="CR132" s="25" t="str">
        <f>IF(ISBLANK(LitRev!CR132),".",LitRev!CR132)</f>
        <v>.</v>
      </c>
      <c r="CS132" s="25" t="str">
        <f>IF(ISBLANK(LitRev!CS132),".",LitRev!CS132)</f>
        <v>.</v>
      </c>
      <c r="CT132" s="25" t="str">
        <f>IF(ISBLANK(LitRev!CT132),".",LitRev!CT132)</f>
        <v>.</v>
      </c>
      <c r="CU132" s="25" t="str">
        <f>IF(ISBLANK(LitRev!CU132),".",LitRev!CU132)</f>
        <v>.</v>
      </c>
      <c r="CV132" s="25" t="str">
        <f>IF(ISBLANK(LitRev!CV132),".",LitRev!CV132)</f>
        <v>.</v>
      </c>
      <c r="CW132" s="25" t="str">
        <f>IF(ISBLANK(LitRev!CW132),".",LitRev!CW132)</f>
        <v>.</v>
      </c>
      <c r="CX132" s="25" t="str">
        <f>IF(ISBLANK(LitRev!CX132),".",LitRev!CX132)</f>
        <v>.</v>
      </c>
      <c r="CY132" s="25" t="str">
        <f>IF(ISBLANK(LitRev!CY132),".",LitRev!CY132)</f>
        <v>.</v>
      </c>
      <c r="CZ132" s="25" t="str">
        <f>IF(ISBLANK(LitRev!CZ132),".",LitRev!CZ132)</f>
        <v>.</v>
      </c>
      <c r="DA132" s="25" t="str">
        <f>IF(ISBLANK(LitRev!DA132),".",LitRev!DA132)</f>
        <v>.</v>
      </c>
      <c r="DB132" s="25" t="str">
        <f>IF(ISBLANK(LitRev!DB132),".",LitRev!DB132)</f>
        <v>.</v>
      </c>
      <c r="DC132" s="25" t="str">
        <f>IF(ISBLANK(LitRev!DC132),".",LitRev!DC132)</f>
        <v>.</v>
      </c>
      <c r="DD132" s="25" t="str">
        <f>IF(ISBLANK(LitRev!DD132),".",LitRev!DD132)</f>
        <v>.</v>
      </c>
      <c r="DE132" s="25" t="str">
        <f>IF(ISBLANK(LitRev!DE132),".",LitRev!DE132)</f>
        <v>.</v>
      </c>
      <c r="DF132" s="25" t="str">
        <f>IF(ISBLANK(LitRev!DF132),".",LitRev!DF132)</f>
        <v>.</v>
      </c>
      <c r="DG132" s="25" t="str">
        <f>IF(ISBLANK(LitRev!DG132),".",LitRev!DG132)</f>
        <v>.</v>
      </c>
      <c r="DH132" s="25" t="str">
        <f>IF(ISBLANK(LitRev!DH132),".",LitRev!DH132)</f>
        <v>.</v>
      </c>
      <c r="DI132" s="25" t="str">
        <f>IF(ISBLANK(LitRev!DI132),".",LitRev!DI132)</f>
        <v>.</v>
      </c>
      <c r="DJ132" s="25" t="str">
        <f>IF(ISBLANK(LitRev!DJ132),".",LitRev!DJ132)</f>
        <v>.</v>
      </c>
      <c r="DK132" s="25" t="str">
        <f>IF(ISBLANK(LitRev!DK132),".",LitRev!DK132)</f>
        <v>.</v>
      </c>
      <c r="DL132" s="25" t="str">
        <f>IF(ISBLANK(LitRev!DL132),".",LitRev!DL132)</f>
        <v>.</v>
      </c>
      <c r="DM132" s="25" t="str">
        <f>IF(ISBLANK(LitRev!DM132),".",LitRev!DM132)</f>
        <v>.</v>
      </c>
      <c r="DN132" s="25" t="str">
        <f>IF(ISBLANK(LitRev!DN132),".",LitRev!DN132)</f>
        <v>.</v>
      </c>
      <c r="DO132" s="25" t="str">
        <f>IF(ISBLANK(LitRev!DO132),".",LitRev!DO132)</f>
        <v>.</v>
      </c>
      <c r="DP132" s="25" t="str">
        <f>IF(ISBLANK(LitRev!DP132),".",LitRev!DP132)</f>
        <v>.</v>
      </c>
      <c r="DQ132" s="25" t="str">
        <f>IF(ISBLANK(LitRev!DQ132),".",LitRev!DQ132)</f>
        <v>.</v>
      </c>
      <c r="DR132" s="25" t="str">
        <f>IF(ISBLANK(LitRev!DR132),".",LitRev!DR132)</f>
        <v>.</v>
      </c>
      <c r="DS132" s="25" t="str">
        <f>IF(ISBLANK(LitRev!DS132),".",LitRev!DS132)</f>
        <v>.</v>
      </c>
      <c r="DT132" s="25" t="str">
        <f>IF(ISBLANK(LitRev!DT132),".",LitRev!DT132)</f>
        <v>.</v>
      </c>
      <c r="DU132" s="25" t="str">
        <f>IF(ISBLANK(LitRev!DU132),".",LitRev!DU132)</f>
        <v>.</v>
      </c>
      <c r="DV132" s="25" t="str">
        <f>IF(ISBLANK(LitRev!DV132),".",LitRev!DV132)</f>
        <v>.</v>
      </c>
      <c r="DW132" s="25" t="str">
        <f>IF(ISBLANK(LitRev!DW132),".",LitRev!DW132)</f>
        <v>.</v>
      </c>
      <c r="DX132" s="25" t="str">
        <f>IF(ISBLANK(LitRev!DX132),".",LitRev!DX132)</f>
        <v>.</v>
      </c>
      <c r="DY132" s="25" t="str">
        <f>IF(ISBLANK(LitRev!DY132),".",LitRev!DY132)</f>
        <v>.</v>
      </c>
      <c r="DZ132" s="25" t="str">
        <f>IF(ISBLANK(LitRev!DZ132),".",LitRev!DZ132)</f>
        <v>.</v>
      </c>
      <c r="EA132" s="25" t="str">
        <f>IF(ISBLANK(LitRev!EA132),".",LitRev!EA132)</f>
        <v>.</v>
      </c>
      <c r="EB132" s="25" t="str">
        <f>IF(ISBLANK(LitRev!EB132),".",LitRev!EB132)</f>
        <v>.</v>
      </c>
      <c r="EC132" s="25" t="str">
        <f>IF(ISBLANK(LitRev!EC132),".",LitRev!EC132)</f>
        <v>.</v>
      </c>
      <c r="ED132" s="25" t="str">
        <f>IF(ISBLANK(LitRev!ED132),".",LitRev!ED132)</f>
        <v>.</v>
      </c>
      <c r="EE132" s="25" t="str">
        <f>IF(ISBLANK(LitRev!EE132),".",LitRev!EE132)</f>
        <v>.</v>
      </c>
      <c r="EF132" s="25" t="str">
        <f>IF(ISBLANK(LitRev!EF132),".",LitRev!EF132)</f>
        <v>.</v>
      </c>
      <c r="EG132" s="25" t="str">
        <f>IF(ISBLANK(LitRev!EG132),".",LitRev!EG132)</f>
        <v>.</v>
      </c>
      <c r="EH132" s="25" t="str">
        <f>IF(ISBLANK(LitRev!EH132),".",LitRev!EH132)</f>
        <v>.</v>
      </c>
      <c r="EI132" s="25" t="str">
        <f>IF(ISBLANK(LitRev!EI132),".",LitRev!EI132)</f>
        <v>.</v>
      </c>
      <c r="EJ132" s="25" t="str">
        <f>IF(ISBLANK(LitRev!EJ132),".",LitRev!EJ132)</f>
        <v>.</v>
      </c>
      <c r="EK132" s="25" t="str">
        <f>IF(ISBLANK(LitRev!EK132),".",LitRev!EK132)</f>
        <v>.</v>
      </c>
      <c r="EL132" s="25" t="str">
        <f>IF(ISBLANK(LitRev!EL132),".",LitRev!EL132)</f>
        <v>.</v>
      </c>
      <c r="EM132" s="25" t="str">
        <f>IF(ISBLANK(LitRev!EM132),".",LitRev!EM132)</f>
        <v>.</v>
      </c>
      <c r="EN132" s="25" t="str">
        <f>IF(ISBLANK(LitRev!EN132),".",LitRev!EN132)</f>
        <v>.</v>
      </c>
      <c r="EO132" s="25" t="str">
        <f>IF(ISBLANK(LitRev!EO132),".",LitRev!EO132)</f>
        <v>.</v>
      </c>
      <c r="EP132" s="25" t="str">
        <f>IF(ISBLANK(LitRev!EP132),".",LitRev!EP132)</f>
        <v>.</v>
      </c>
      <c r="EQ132" s="25" t="str">
        <f>IF(ISBLANK(LitRev!EQ132),".",LitRev!EQ132)</f>
        <v>.</v>
      </c>
      <c r="ER132" s="25" t="str">
        <f>IF(ISBLANK(LitRev!ER132),".",LitRev!ER132)</f>
        <v>.</v>
      </c>
      <c r="ES132" s="25" t="str">
        <f>IF(ISBLANK(LitRev!ES132),".",LitRev!ES132)</f>
        <v>.</v>
      </c>
      <c r="ET132" s="25" t="str">
        <f>IF(ISBLANK(LitRev!ET132),".",LitRev!ET132)</f>
        <v>.</v>
      </c>
      <c r="EU132" s="25" t="str">
        <f>IF(ISBLANK(LitRev!EU132),".",LitRev!EU132)</f>
        <v>.</v>
      </c>
      <c r="EV132" s="25" t="str">
        <f>IF(ISBLANK(LitRev!EV132),".",LitRev!EV132)</f>
        <v>.</v>
      </c>
      <c r="EW132" s="25" t="str">
        <f>IF(ISBLANK(LitRev!EW132),".",LitRev!EW132)</f>
        <v>.</v>
      </c>
      <c r="EX132" s="25" t="str">
        <f>IF(ISBLANK(LitRev!EX132),".",LitRev!EX132)</f>
        <v>.</v>
      </c>
      <c r="EY132" s="25" t="str">
        <f>IF(ISBLANK(LitRev!EY132),".",LitRev!EY132)</f>
        <v>.</v>
      </c>
      <c r="EZ132" s="25" t="str">
        <f>IF(ISBLANK(LitRev!EZ132),".",LitRev!EZ132)</f>
        <v>.</v>
      </c>
      <c r="FA132" s="25" t="str">
        <f>IF(ISBLANK(LitRev!FA132),".",LitRev!FA132)</f>
        <v>.</v>
      </c>
      <c r="FB132" s="25" t="str">
        <f>IF(ISBLANK(LitRev!FB132),".",LitRev!FB132)</f>
        <v>.</v>
      </c>
      <c r="FC132" s="25" t="str">
        <f>IF(ISBLANK(LitRev!FC132),".",LitRev!FC132)</f>
        <v>.</v>
      </c>
      <c r="FD132" s="25" t="str">
        <f>IF(ISBLANK(LitRev!FD132),".",LitRev!FD132)</f>
        <v>.</v>
      </c>
      <c r="FE132" s="25" t="str">
        <f>IF(ISBLANK(LitRev!FE132),".",LitRev!FE132)</f>
        <v>.</v>
      </c>
      <c r="FF132" s="25" t="str">
        <f>IF(ISBLANK(LitRev!FF132),".",LitRev!FF132)</f>
        <v>.</v>
      </c>
      <c r="FG132" s="25" t="str">
        <f>IF(ISBLANK(LitRev!FG132),".",LitRev!FG132)</f>
        <v>.</v>
      </c>
      <c r="FH132" s="25" t="str">
        <f>IF(ISBLANK(LitRev!FH132),".",LitRev!FH132)</f>
        <v>.</v>
      </c>
      <c r="FI132" s="25" t="str">
        <f>IF(ISBLANK(LitRev!FI132),".",LitRev!FI132)</f>
        <v>.</v>
      </c>
      <c r="FJ132" s="25" t="str">
        <f>IF(ISBLANK(LitRev!FJ132),".",LitRev!FJ132)</f>
        <v>.</v>
      </c>
      <c r="FK132" s="25" t="str">
        <f>IF(ISBLANK(LitRev!FK132),".",LitRev!FK132)</f>
        <v>.</v>
      </c>
      <c r="FL132" s="25" t="str">
        <f>IF(ISBLANK(LitRev!FL132),".",LitRev!FL132)</f>
        <v>.</v>
      </c>
      <c r="FM132" s="25" t="str">
        <f>IF(ISBLANK(LitRev!FM132),".",LitRev!FM132)</f>
        <v>.</v>
      </c>
      <c r="FN132" s="25" t="str">
        <f>IF(ISBLANK(LitRev!FN132),".",LitRev!FN132)</f>
        <v>.</v>
      </c>
      <c r="FO132" s="25" t="str">
        <f>IF(ISBLANK(LitRev!FO132),".",LitRev!FO132)</f>
        <v>.</v>
      </c>
      <c r="FP132" s="25" t="str">
        <f>IF(ISBLANK(LitRev!FP132),".",LitRev!FP132)</f>
        <v>.</v>
      </c>
      <c r="FQ132" s="25" t="str">
        <f>IF(ISBLANK(LitRev!FQ132),".",LitRev!FQ132)</f>
        <v>.</v>
      </c>
      <c r="FR132" s="25" t="str">
        <f>IF(ISBLANK(LitRev!FR132),".",LitRev!FR132)</f>
        <v>.</v>
      </c>
      <c r="FS132" s="25" t="str">
        <f>IF(ISBLANK(LitRev!FS132),".",LitRev!FS132)</f>
        <v>.</v>
      </c>
      <c r="FT132" s="25" t="str">
        <f>IF(ISBLANK(LitRev!FT132),".",LitRev!FT132)</f>
        <v>.</v>
      </c>
      <c r="FU132" s="25" t="str">
        <f>IF(ISBLANK(LitRev!FU132),".",LitRev!FU132)</f>
        <v>.</v>
      </c>
      <c r="FV132" s="25" t="str">
        <f>IF(ISBLANK(LitRev!FV132),".",LitRev!FV132)</f>
        <v>.</v>
      </c>
      <c r="FW132" s="25" t="str">
        <f>IF(ISBLANK(LitRev!FW132),".",LitRev!FW132)</f>
        <v>.</v>
      </c>
      <c r="FX132" s="25" t="str">
        <f>IF(ISBLANK(LitRev!FX132),".",LitRev!FX132)</f>
        <v>.</v>
      </c>
      <c r="FY132" s="25" t="str">
        <f>IF(ISBLANK(LitRev!FY132),".",LitRev!FY132)</f>
        <v>.</v>
      </c>
      <c r="FZ132" s="25" t="str">
        <f>IF(ISBLANK(LitRev!FZ132),".",LitRev!FZ132)</f>
        <v>.</v>
      </c>
      <c r="GA132" s="25" t="str">
        <f>IF(ISBLANK(LitRev!GA132),".",LitRev!GA132)</f>
        <v>.</v>
      </c>
      <c r="GB132" s="25" t="str">
        <f>IF(ISBLANK(LitRev!GB132),".",LitRev!GB132)</f>
        <v>.</v>
      </c>
      <c r="GC132" s="25" t="str">
        <f>IF(ISBLANK(LitRev!GC132),".",LitRev!GC132)</f>
        <v>.</v>
      </c>
      <c r="GD132" s="25" t="str">
        <f>IF(ISBLANK(LitRev!GD132),".",LitRev!GD132)</f>
        <v>.</v>
      </c>
      <c r="GE132" s="25" t="str">
        <f>IF(ISBLANK(LitRev!GE132),".",LitRev!GE132)</f>
        <v>.</v>
      </c>
      <c r="GF132" s="25" t="str">
        <f>IF(ISBLANK(LitRev!GF132),".",LitRev!GF132)</f>
        <v>.</v>
      </c>
      <c r="GG132" s="25" t="str">
        <f>IF(ISBLANK(LitRev!GG132),".",LitRev!GG132)</f>
        <v>.</v>
      </c>
      <c r="GH132" s="25" t="str">
        <f>IF(ISBLANK(LitRev!GH132),".",LitRev!GH132)</f>
        <v>.</v>
      </c>
      <c r="GI132" s="25" t="str">
        <f>IF(ISBLANK(LitRev!GI132),".",LitRev!GI132)</f>
        <v>.</v>
      </c>
      <c r="GJ132" s="25" t="str">
        <f>IF(ISBLANK(LitRev!GJ132),".",LitRev!GJ132)</f>
        <v>.</v>
      </c>
      <c r="GK132" s="25" t="str">
        <f>IF(ISBLANK(LitRev!GK132),".",LitRev!GK132)</f>
        <v>.</v>
      </c>
      <c r="GL132" s="25" t="str">
        <f>IF(ISBLANK(LitRev!GL132),".",LitRev!GL132)</f>
        <v>.</v>
      </c>
      <c r="GM132" s="25" t="str">
        <f>IF(ISBLANK(LitRev!GM132),".",LitRev!GM132)</f>
        <v>.</v>
      </c>
      <c r="GN132" s="25" t="str">
        <f>IF(ISBLANK(LitRev!GN132),".",LitRev!GN132)</f>
        <v>.</v>
      </c>
      <c r="GO132" s="25" t="str">
        <f>IF(ISBLANK(LitRev!GO132),".",LitRev!GO132)</f>
        <v>.</v>
      </c>
      <c r="GP132" s="25" t="str">
        <f>IF(ISBLANK(LitRev!GP132),".",LitRev!GP132)</f>
        <v>.</v>
      </c>
      <c r="GQ132" s="25" t="str">
        <f>IF(ISBLANK(LitRev!GQ132),".",LitRev!GQ132)</f>
        <v>.</v>
      </c>
      <c r="GR132" s="25" t="str">
        <f>IF(ISBLANK(LitRev!GR132),".",LitRev!GR132)</f>
        <v>.</v>
      </c>
      <c r="GS132" s="25" t="str">
        <f>IF(ISBLANK(LitRev!GS132),".",LitRev!GS132)</f>
        <v>.</v>
      </c>
      <c r="GT132" s="25" t="str">
        <f>IF(ISBLANK(LitRev!GT132),".",LitRev!GT132)</f>
        <v>.</v>
      </c>
      <c r="GU132" s="25" t="str">
        <f>IF(ISBLANK(LitRev!GU132),".",LitRev!GU132)</f>
        <v>.</v>
      </c>
      <c r="GV132" s="25" t="str">
        <f>IF(ISBLANK(LitRev!GV132),".",LitRev!GV132)</f>
        <v>.</v>
      </c>
      <c r="GW132" s="25" t="str">
        <f>IF(ISBLANK(LitRev!GW132),".",LitRev!GW132)</f>
        <v>.</v>
      </c>
      <c r="GX132" s="25" t="str">
        <f>IF(ISBLANK(LitRev!GX132),".",LitRev!GX132)</f>
        <v>.</v>
      </c>
      <c r="GY132" s="25" t="str">
        <f>IF(ISBLANK(LitRev!GY132),".",LitRev!GY132)</f>
        <v>.</v>
      </c>
      <c r="GZ132" s="25" t="str">
        <f>IF(ISBLANK(LitRev!GZ132),".",LitRev!GZ132)</f>
        <v>.</v>
      </c>
      <c r="HA132" s="25" t="str">
        <f>IF(ISBLANK(LitRev!HA132),".",LitRev!HA132)</f>
        <v>.</v>
      </c>
      <c r="HB132" s="25" t="str">
        <f>IF(ISBLANK(LitRev!HB132),".",LitRev!HB132)</f>
        <v>.</v>
      </c>
      <c r="HC132" s="25" t="str">
        <f>IF(ISBLANK(LitRev!HC132),".",LitRev!HC132)</f>
        <v>.</v>
      </c>
      <c r="HD132" s="25" t="str">
        <f>IF(ISBLANK(LitRev!HD132),".",LitRev!HD132)</f>
        <v>.</v>
      </c>
      <c r="HE132" s="25" t="str">
        <f>IF(ISBLANK(LitRev!HE132),".",LitRev!HE132)</f>
        <v>.</v>
      </c>
      <c r="HF132" s="25" t="str">
        <f>IF(ISBLANK(LitRev!HF132),".",LitRev!HF132)</f>
        <v>.</v>
      </c>
      <c r="HG132" s="25" t="str">
        <f>IF(ISBLANK(LitRev!HG132),".",LitRev!HG132)</f>
        <v>.</v>
      </c>
      <c r="HH132" s="25" t="str">
        <f>IF(ISBLANK(LitRev!HH132),".",LitRev!HH132)</f>
        <v>.</v>
      </c>
      <c r="HI132" s="25" t="str">
        <f>IF(ISBLANK(LitRev!HI132),".",LitRev!HI132)</f>
        <v>.</v>
      </c>
      <c r="HJ132" s="25" t="str">
        <f>IF(ISBLANK(LitRev!HJ132),".",LitRev!HJ132)</f>
        <v>.</v>
      </c>
      <c r="HK132" s="25" t="str">
        <f>IF(ISBLANK(LitRev!HK132),".",LitRev!HK132)</f>
        <v>.</v>
      </c>
      <c r="HL132" s="25" t="str">
        <f>IF(ISBLANK(LitRev!HL132),".",LitRev!HL132)</f>
        <v>.</v>
      </c>
      <c r="HM132" s="25" t="str">
        <f>IF(ISBLANK(LitRev!HM132),".",LitRev!HM132)</f>
        <v>.</v>
      </c>
      <c r="HN132" s="25" t="str">
        <f>IF(ISBLANK(LitRev!HN132),".",LitRev!HN132)</f>
        <v>.</v>
      </c>
      <c r="HO132" s="25" t="str">
        <f>IF(ISBLANK(LitRev!HO132),".",LitRev!HO132)</f>
        <v>.</v>
      </c>
      <c r="HP132" s="25" t="str">
        <f>IF(ISBLANK(LitRev!HP132),".",LitRev!HP132)</f>
        <v>.</v>
      </c>
      <c r="HQ132" s="25" t="str">
        <f>IF(ISBLANK(LitRev!HQ132),".",LitRev!HQ132)</f>
        <v>.</v>
      </c>
      <c r="HR132" s="25" t="str">
        <f>IF(ISBLANK(LitRev!HR132),".",LitRev!HR132)</f>
        <v>.</v>
      </c>
      <c r="HS132" s="25" t="str">
        <f>IF(ISBLANK(LitRev!HS132),".",LitRev!HS132)</f>
        <v>.</v>
      </c>
      <c r="HT132" s="25" t="str">
        <f>IF(ISBLANK(LitRev!HT132),".",LitRev!HT132)</f>
        <v>.</v>
      </c>
      <c r="HU132" s="25" t="str">
        <f>IF(ISBLANK(LitRev!HU132),".",LitRev!HU132)</f>
        <v>.</v>
      </c>
      <c r="HV132" s="25" t="str">
        <f>IF(ISBLANK(LitRev!HV132),".",LitRev!HV132)</f>
        <v>.</v>
      </c>
      <c r="HW132" s="25" t="str">
        <f>IF(ISBLANK(LitRev!HW132),".",LitRev!HW132)</f>
        <v>.</v>
      </c>
      <c r="HX132" s="25" t="str">
        <f>IF(ISBLANK(LitRev!HX132),".",LitRev!HX132)</f>
        <v>.</v>
      </c>
      <c r="HY132" s="25" t="str">
        <f>IF(ISBLANK(LitRev!HY132),".",LitRev!HY132)</f>
        <v>.</v>
      </c>
      <c r="HZ132" s="25" t="str">
        <f>IF(ISBLANK(LitRev!HZ132),".",LitRev!HZ132)</f>
        <v>.</v>
      </c>
      <c r="IA132" s="25" t="str">
        <f>IF(ISBLANK(LitRev!IA132),".",LitRev!IA132)</f>
        <v>.</v>
      </c>
      <c r="IB132" s="25" t="str">
        <f>IF(ISBLANK(LitRev!IB132),".",LitRev!IB132)</f>
        <v>.</v>
      </c>
      <c r="IC132" s="25" t="str">
        <f>IF(ISBLANK(LitRev!IC132),".",LitRev!IC132)</f>
        <v>.</v>
      </c>
      <c r="ID132" s="25" t="str">
        <f>IF(ISBLANK(LitRev!ID132),".",LitRev!ID132)</f>
        <v>.</v>
      </c>
      <c r="IE132" s="25" t="str">
        <f>IF(ISBLANK(LitRev!IE132),".",LitRev!IE132)</f>
        <v>.</v>
      </c>
      <c r="IF132" s="25" t="str">
        <f>IF(ISBLANK(LitRev!IF132),".",LitRev!IF132)</f>
        <v>.</v>
      </c>
      <c r="IG132" s="25" t="str">
        <f>IF(ISBLANK(LitRev!IG132),".",LitRev!IG132)</f>
        <v>.</v>
      </c>
      <c r="IH132" s="25" t="str">
        <f>IF(ISBLANK(LitRev!IH132),".",LitRev!IH132)</f>
        <v>.</v>
      </c>
      <c r="II132" s="25" t="str">
        <f>IF(ISBLANK(LitRev!II132),".",LitRev!II132)</f>
        <v>.</v>
      </c>
      <c r="IJ132" s="25" t="str">
        <f>IF(ISBLANK(LitRev!IJ132),".",LitRev!IJ132)</f>
        <v>.</v>
      </c>
      <c r="IK132" s="25" t="str">
        <f>IF(ISBLANK(LitRev!IK132),".",LitRev!IK132)</f>
        <v>.</v>
      </c>
      <c r="IL132" s="25" t="str">
        <f>IF(ISBLANK(LitRev!IL132),".",LitRev!IL132)</f>
        <v>.</v>
      </c>
      <c r="IM132" s="25" t="str">
        <f>IF(ISBLANK(LitRev!IM132),".",LitRev!IM132)</f>
        <v>.</v>
      </c>
      <c r="IN132" s="25" t="str">
        <f>IF(ISBLANK(LitRev!IN132),".",LitRev!IN132)</f>
        <v>.</v>
      </c>
      <c r="IO132" s="25" t="str">
        <f>IF(ISBLANK(LitRev!IO132),".",LitRev!IO132)</f>
        <v>.</v>
      </c>
      <c r="IP132" s="25" t="str">
        <f>IF(ISBLANK(LitRev!IP132),".",LitRev!IP132)</f>
        <v>.</v>
      </c>
      <c r="IQ132" s="25" t="str">
        <f>IF(ISBLANK(LitRev!IQ132),".",LitRev!IQ132)</f>
        <v>.</v>
      </c>
      <c r="IR132" s="25" t="str">
        <f>IF(ISBLANK(LitRev!IR132),".",LitRev!IR132)</f>
        <v>.</v>
      </c>
      <c r="IS132" s="25" t="str">
        <f>IF(ISBLANK(LitRev!IS132),".",LitRev!IS132)</f>
        <v>.</v>
      </c>
      <c r="IT132" s="25" t="str">
        <f>IF(ISBLANK(LitRev!IT132),".",LitRev!IT132)</f>
        <v>.</v>
      </c>
      <c r="IU132" s="25" t="str">
        <f>IF(ISBLANK(LitRev!IU132),".",LitRev!IU132)</f>
        <v>.</v>
      </c>
      <c r="IV132" s="25" t="str">
        <f>IF(ISBLANK(LitRev!IV132),".",LitRev!IV132)</f>
        <v>.</v>
      </c>
      <c r="IW132" s="25" t="str">
        <f>IF(ISBLANK(LitRev!IW132),".",LitRev!IW132)</f>
        <v>.</v>
      </c>
      <c r="IX132" s="25" t="str">
        <f>IF(ISBLANK(LitRev!IX132),".",LitRev!IX132)</f>
        <v>.</v>
      </c>
      <c r="IY132" s="25" t="str">
        <f>IF(ISBLANK(LitRev!IY132),".",LitRev!IY132)</f>
        <v>.</v>
      </c>
      <c r="IZ132" s="25" t="str">
        <f>IF(ISBLANK(LitRev!IZ132),".",LitRev!IZ132)</f>
        <v>.</v>
      </c>
      <c r="JA132" s="25" t="str">
        <f>IF(ISBLANK(LitRev!JA132),".",LitRev!JA132)</f>
        <v>.</v>
      </c>
      <c r="JB132" s="25" t="str">
        <f>IF(ISBLANK(LitRev!JB132),".",LitRev!JB132)</f>
        <v>.</v>
      </c>
      <c r="JC132" s="25" t="str">
        <f>IF(ISBLANK(LitRev!JC132),".",LitRev!JC132)</f>
        <v>.</v>
      </c>
      <c r="JD132" s="25" t="str">
        <f>IF(ISBLANK(LitRev!JD132),".",LitRev!JD132)</f>
        <v>.</v>
      </c>
      <c r="JE132" s="25" t="str">
        <f>IF(ISBLANK(LitRev!JE132),".",LitRev!JE132)</f>
        <v>.</v>
      </c>
      <c r="JF132" s="25" t="str">
        <f>IF(ISBLANK(LitRev!JF132),".",LitRev!JF132)</f>
        <v>.</v>
      </c>
      <c r="JG132" s="25" t="str">
        <f>IF(ISBLANK(LitRev!JG132),".",LitRev!JG132)</f>
        <v>.</v>
      </c>
      <c r="JH132" s="25" t="str">
        <f>IF(ISBLANK(LitRev!JH132),".",LitRev!JH132)</f>
        <v>.</v>
      </c>
      <c r="JI132" s="25" t="str">
        <f>IF(ISBLANK(LitRev!JI132),".",LitRev!JI132)</f>
        <v>.</v>
      </c>
      <c r="JJ132" s="25" t="str">
        <f>IF(ISBLANK(LitRev!JJ132),".",LitRev!JJ132)</f>
        <v>.</v>
      </c>
      <c r="JK132" s="25" t="str">
        <f>IF(ISBLANK(LitRev!JK132),".",LitRev!JK132)</f>
        <v>.</v>
      </c>
      <c r="JL132" s="25" t="str">
        <f>IF(ISBLANK(LitRev!JL132),".",LitRev!JL132)</f>
        <v>.</v>
      </c>
      <c r="JM132" s="25" t="str">
        <f>IF(ISBLANK(LitRev!JM132),".",LitRev!JM132)</f>
        <v>.</v>
      </c>
      <c r="JN132" s="25" t="str">
        <f>IF(ISBLANK(LitRev!JN132),".",LitRev!JN132)</f>
        <v>.</v>
      </c>
      <c r="JO132" s="25" t="str">
        <f>IF(ISBLANK(LitRev!JO132),".",LitRev!JO132)</f>
        <v>.</v>
      </c>
      <c r="JP132" s="25" t="str">
        <f>IF(ISBLANK(LitRev!JP132),".",LitRev!JP132)</f>
        <v>.</v>
      </c>
      <c r="JQ132" s="25" t="str">
        <f>IF(ISBLANK(LitRev!JQ132),".",LitRev!JQ132)</f>
        <v>.</v>
      </c>
      <c r="JR132" s="25" t="str">
        <f>IF(ISBLANK(LitRev!JR132),".",LitRev!JR132)</f>
        <v>.</v>
      </c>
      <c r="JS132" s="25" t="str">
        <f>IF(ISBLANK(LitRev!JS132),".",LitRev!JS132)</f>
        <v>.</v>
      </c>
      <c r="JT132" s="25" t="str">
        <f>IF(ISBLANK(LitRev!JT132),".",LitRev!JT132)</f>
        <v>.</v>
      </c>
      <c r="JU132" s="25" t="str">
        <f>IF(ISBLANK(LitRev!JU132),".",LitRev!JU132)</f>
        <v>.</v>
      </c>
      <c r="JV132" s="25" t="str">
        <f>IF(ISBLANK(LitRev!JV132),".",LitRev!JV132)</f>
        <v>.</v>
      </c>
      <c r="JW132" s="25" t="str">
        <f>IF(ISBLANK(LitRev!JW132),".",LitRev!JW132)</f>
        <v>.</v>
      </c>
      <c r="JX132" s="25" t="str">
        <f>IF(ISBLANK(LitRev!JX132),".",LitRev!JX132)</f>
        <v>.</v>
      </c>
      <c r="JY132" s="25" t="str">
        <f>IF(ISBLANK(LitRev!JY132),".",LitRev!JY132)</f>
        <v>.</v>
      </c>
      <c r="JZ132" s="25" t="str">
        <f>IF(ISBLANK(LitRev!JZ132),".",LitRev!JZ132)</f>
        <v>.</v>
      </c>
      <c r="KA132" s="25" t="str">
        <f>IF(ISBLANK(LitRev!KA132),".",LitRev!KA132)</f>
        <v>.</v>
      </c>
      <c r="KB132" s="25" t="str">
        <f>IF(ISBLANK(LitRev!KB132),".",LitRev!KB132)</f>
        <v>.</v>
      </c>
      <c r="KC132" s="25" t="str">
        <f>IF(ISBLANK(LitRev!KC132),".",LitRev!KC132)</f>
        <v>.</v>
      </c>
      <c r="KD132" s="25" t="str">
        <f>IF(ISBLANK(LitRev!KD132),".",LitRev!KD132)</f>
        <v>.</v>
      </c>
      <c r="KE132" s="25" t="str">
        <f>IF(ISBLANK(LitRev!KE132),".",LitRev!KE132)</f>
        <v>.</v>
      </c>
      <c r="KF132" s="25" t="str">
        <f>IF(ISBLANK(LitRev!KF132),".",LitRev!KF132)</f>
        <v>.</v>
      </c>
      <c r="KG132" s="25" t="str">
        <f>IF(ISBLANK(LitRev!KG132),".",LitRev!KG132)</f>
        <v>.</v>
      </c>
      <c r="KH132" s="25" t="str">
        <f>IF(ISBLANK(LitRev!KH132),".",LitRev!KH132)</f>
        <v>.</v>
      </c>
      <c r="KI132" s="25" t="str">
        <f>IF(ISBLANK(LitRev!KI132),".",LitRev!KI132)</f>
        <v>.</v>
      </c>
      <c r="KJ132" s="25" t="str">
        <f>IF(ISBLANK(LitRev!KJ132),".",LitRev!KJ132)</f>
        <v>.</v>
      </c>
      <c r="KK132" s="25" t="str">
        <f>IF(ISBLANK(LitRev!KK132),".",LitRev!KK132)</f>
        <v>.</v>
      </c>
      <c r="KL132" s="25" t="str">
        <f>IF(ISBLANK(LitRev!KL132),".",LitRev!KL132)</f>
        <v>.</v>
      </c>
      <c r="KM132" s="25" t="str">
        <f>IF(ISBLANK(LitRev!KM132),".",LitRev!KM132)</f>
        <v>.</v>
      </c>
      <c r="KN132" s="25" t="str">
        <f>IF(ISBLANK(LitRev!KN132),".",LitRev!KN132)</f>
        <v>.</v>
      </c>
      <c r="KO132" s="25" t="str">
        <f>IF(ISBLANK(LitRev!KO132),".",LitRev!KO132)</f>
        <v>.</v>
      </c>
      <c r="KP132" s="25" t="str">
        <f>IF(ISBLANK(LitRev!KP132),".",LitRev!KP132)</f>
        <v>.</v>
      </c>
      <c r="KQ132" s="25" t="str">
        <f>IF(ISBLANK(LitRev!KQ132),".",LitRev!KQ132)</f>
        <v>.</v>
      </c>
      <c r="KR132" s="25" t="str">
        <f>IF(ISBLANK(LitRev!KR132),".",LitRev!KR132)</f>
        <v>.</v>
      </c>
      <c r="KS132" s="25" t="str">
        <f>IF(ISBLANK(LitRev!KS132),".",LitRev!KS132)</f>
        <v>.</v>
      </c>
      <c r="KT132" s="25" t="str">
        <f>IF(ISBLANK(LitRev!KT132),".",LitRev!KT132)</f>
        <v>.</v>
      </c>
      <c r="KU132" s="25" t="str">
        <f>IF(ISBLANK(LitRev!KU132),".",LitRev!KU132)</f>
        <v>.</v>
      </c>
      <c r="KV132" s="25" t="str">
        <f>IF(ISBLANK(LitRev!KV132),".",LitRev!KV132)</f>
        <v>.</v>
      </c>
      <c r="KW132" s="25" t="str">
        <f>IF(ISBLANK(LitRev!KW132),".",LitRev!KW132)</f>
        <v>.</v>
      </c>
      <c r="KX132" s="25" t="str">
        <f>IF(ISBLANK(LitRev!KX132),".",LitRev!KX132)</f>
        <v>.</v>
      </c>
      <c r="KY132" s="25" t="str">
        <f>IF(ISBLANK(LitRev!KY132),".",LitRev!KY132)</f>
        <v>.</v>
      </c>
      <c r="KZ132" s="25" t="str">
        <f>IF(ISBLANK(LitRev!KZ132),".",LitRev!KZ132)</f>
        <v>.</v>
      </c>
      <c r="LA132" s="25" t="str">
        <f>IF(ISBLANK(LitRev!LA132),".",LitRev!LA132)</f>
        <v>.</v>
      </c>
      <c r="LB132" s="25" t="str">
        <f>IF(ISBLANK(LitRev!LB132),".",LitRev!LB132)</f>
        <v>.</v>
      </c>
      <c r="LC132" s="25" t="str">
        <f>IF(ISBLANK(LitRev!LC132),".",LitRev!LC132)</f>
        <v>.</v>
      </c>
      <c r="LD132" s="25" t="str">
        <f>IF(ISBLANK(LitRev!LD132),".",LitRev!LD132)</f>
        <v>.</v>
      </c>
      <c r="LE132" s="25" t="str">
        <f>IF(ISBLANK(LitRev!LE132),".",LitRev!LE132)</f>
        <v>.</v>
      </c>
      <c r="LF132" s="25" t="str">
        <f>IF(ISBLANK(LitRev!LF132),".",LitRev!LF132)</f>
        <v>.</v>
      </c>
      <c r="LG132" s="25" t="str">
        <f>IF(ISBLANK(LitRev!LG132),".",LitRev!LG132)</f>
        <v>.</v>
      </c>
      <c r="LH132" s="25" t="str">
        <f>IF(ISBLANK(LitRev!LH132),".",LitRev!LH132)</f>
        <v>.</v>
      </c>
      <c r="LI132" s="25" t="str">
        <f>IF(ISBLANK(LitRev!LI132),".",LitRev!LI132)</f>
        <v>.</v>
      </c>
      <c r="LJ132" s="25" t="str">
        <f>IF(ISBLANK(LitRev!LJ132),".",LitRev!LJ132)</f>
        <v>.</v>
      </c>
      <c r="LK132" s="25" t="str">
        <f>IF(ISBLANK(LitRev!LK132),".",LitRev!LK132)</f>
        <v>.</v>
      </c>
      <c r="LL132" s="25" t="str">
        <f>IF(ISBLANK(LitRev!LL132),".",LitRev!LL132)</f>
        <v>.</v>
      </c>
      <c r="LM132" s="25" t="str">
        <f>IF(ISBLANK(LitRev!LM132),".",LitRev!LM132)</f>
        <v>.</v>
      </c>
      <c r="LN132" s="25" t="str">
        <f>IF(ISBLANK(LitRev!LN132),".",LitRev!LN132)</f>
        <v>.</v>
      </c>
      <c r="LO132" s="25" t="str">
        <f>IF(ISBLANK(LitRev!LO132),".",LitRev!LO132)</f>
        <v>.</v>
      </c>
      <c r="LP132" s="25" t="str">
        <f>IF(ISBLANK(LitRev!LP132),".",LitRev!LP132)</f>
        <v>.</v>
      </c>
      <c r="LQ132" s="25" t="str">
        <f>IF(ISBLANK(LitRev!LQ132),".",LitRev!LQ132)</f>
        <v>.</v>
      </c>
      <c r="LR132" s="25" t="str">
        <f>IF(ISBLANK(LitRev!LR132),".",LitRev!LR132)</f>
        <v>.</v>
      </c>
      <c r="LS132" s="25" t="str">
        <f>IF(ISBLANK(LitRev!LS132),".",LitRev!LS132)</f>
        <v>.</v>
      </c>
      <c r="LT132" s="25" t="str">
        <f>IF(ISBLANK(LitRev!LT132),".",LitRev!LT132)</f>
        <v>.</v>
      </c>
      <c r="LU132" s="25" t="str">
        <f>IF(ISBLANK(LitRev!LU132),".",LitRev!LU132)</f>
        <v>.</v>
      </c>
      <c r="LV132" s="25" t="str">
        <f>IF(ISBLANK(LitRev!LV132),".",LitRev!LV132)</f>
        <v>.</v>
      </c>
      <c r="LW132" s="25" t="str">
        <f>IF(ISBLANK(LitRev!LW132),".",LitRev!LW132)</f>
        <v>.</v>
      </c>
      <c r="LX132" s="25" t="str">
        <f>IF(ISBLANK(LitRev!LX132),".",LitRev!LX132)</f>
        <v>.</v>
      </c>
      <c r="LY132" s="25" t="str">
        <f>IF(ISBLANK(LitRev!LY132),".",LitRev!LY132)</f>
        <v>.</v>
      </c>
      <c r="LZ132" s="25" t="str">
        <f>IF(ISBLANK(LitRev!LZ132),".",LitRev!LZ132)</f>
        <v>.</v>
      </c>
      <c r="MA132" s="25" t="str">
        <f>IF(ISBLANK(LitRev!MA132),".",LitRev!MA132)</f>
        <v>.</v>
      </c>
      <c r="MB132" s="25" t="str">
        <f>IF(ISBLANK(LitRev!MB132),".",LitRev!MB132)</f>
        <v>.</v>
      </c>
      <c r="MC132" s="25" t="str">
        <f>IF(ISBLANK(LitRev!MC132),".",LitRev!MC132)</f>
        <v>.</v>
      </c>
      <c r="MD132" s="25" t="str">
        <f>IF(ISBLANK(LitRev!MD132),".",LitRev!MD132)</f>
        <v>.</v>
      </c>
      <c r="ME132" s="25" t="str">
        <f>IF(ISBLANK(LitRev!ME132),".",LitRev!ME132)</f>
        <v>.</v>
      </c>
      <c r="MF132" s="25" t="str">
        <f>IF(ISBLANK(LitRev!MF132),".",LitRev!MF132)</f>
        <v>.</v>
      </c>
      <c r="MG132" s="25" t="str">
        <f>IF(ISBLANK(LitRev!MG132),".",LitRev!MG132)</f>
        <v>.</v>
      </c>
      <c r="MH132" s="25" t="str">
        <f>IF(ISBLANK(LitRev!MH132),".",LitRev!MH132)</f>
        <v>.</v>
      </c>
      <c r="MI132" s="25" t="str">
        <f>IF(ISBLANK(LitRev!MI132),".",LitRev!MI132)</f>
        <v>.</v>
      </c>
      <c r="MJ132" s="25" t="str">
        <f>IF(ISBLANK(LitRev!MJ132),".",LitRev!MJ132)</f>
        <v>.</v>
      </c>
      <c r="MK132" s="25" t="str">
        <f>IF(ISBLANK(LitRev!MK132),".",LitRev!MK132)</f>
        <v>.</v>
      </c>
      <c r="ML132" s="25" t="str">
        <f>IF(ISBLANK(LitRev!ML132),".",LitRev!ML132)</f>
        <v>.</v>
      </c>
      <c r="MM132" s="25" t="str">
        <f>IF(ISBLANK(LitRev!MM132),".",LitRev!MM132)</f>
        <v>.</v>
      </c>
      <c r="MN132" s="25" t="str">
        <f>IF(ISBLANK(LitRev!MN132),".",LitRev!MN132)</f>
        <v>.</v>
      </c>
      <c r="MO132" s="25" t="str">
        <f>IF(ISBLANK(LitRev!MO132),".",LitRev!MO132)</f>
        <v>.</v>
      </c>
      <c r="MP132" s="25" t="str">
        <f>IF(ISBLANK(LitRev!MP132),".",LitRev!MP132)</f>
        <v>.</v>
      </c>
      <c r="MQ132" s="25" t="str">
        <f>IF(ISBLANK(LitRev!MQ132),".",LitRev!MQ132)</f>
        <v>.</v>
      </c>
      <c r="MR132" s="25" t="str">
        <f>IF(ISBLANK(LitRev!MR132),".",LitRev!MR132)</f>
        <v>.</v>
      </c>
      <c r="NM132"/>
    </row>
    <row r="133" spans="1:483" x14ac:dyDescent="0.25">
      <c r="A133" s="47" t="s">
        <v>1125</v>
      </c>
      <c r="C133" s="25" t="str">
        <f>IF(ISBLANK(LitRev!C133),".",LitRev!C133)</f>
        <v>.</v>
      </c>
      <c r="D133" s="25" t="str">
        <f>IF(ISBLANK(LitRev!D133),".",LitRev!D133)</f>
        <v>.</v>
      </c>
      <c r="E133" s="25" t="str">
        <f>IF(ISBLANK(LitRev!E133),".",LitRev!E133)</f>
        <v>.</v>
      </c>
      <c r="F133" s="25" t="str">
        <f>IF(ISBLANK(LitRev!F133),".",LitRev!F133)</f>
        <v>.</v>
      </c>
      <c r="G133" s="25" t="str">
        <f>IF(ISBLANK(LitRev!G133),".",LitRev!G133)</f>
        <v>.</v>
      </c>
      <c r="H133" s="25" t="str">
        <f>IF(ISBLANK(LitRev!H133),".",LitRev!H133)</f>
        <v>.</v>
      </c>
      <c r="I133" s="25" t="str">
        <f>IF(ISBLANK(LitRev!I133),".",LitRev!I133)</f>
        <v>.</v>
      </c>
      <c r="J133" s="25" t="str">
        <f>IF(ISBLANK(LitRev!J133),".",LitRev!J133)</f>
        <v>.</v>
      </c>
      <c r="K133" s="25" t="str">
        <f>IF(ISBLANK(LitRev!K133),".",LitRev!K133)</f>
        <v>.</v>
      </c>
      <c r="L133" s="25" t="str">
        <f>IF(ISBLANK(LitRev!L133),".",LitRev!L133)</f>
        <v>.</v>
      </c>
      <c r="M133" s="25" t="str">
        <f>IF(ISBLANK(LitRev!M133),".",LitRev!M133)</f>
        <v>.</v>
      </c>
      <c r="N133" s="25" t="str">
        <f>IF(ISBLANK(LitRev!N133),".",LitRev!N133)</f>
        <v>.</v>
      </c>
      <c r="O133" s="25" t="str">
        <f>IF(ISBLANK(LitRev!O133),".",LitRev!O133)</f>
        <v>.</v>
      </c>
      <c r="P133" s="25" t="str">
        <f>IF(ISBLANK(LitRev!P133),".",LitRev!P133)</f>
        <v>.</v>
      </c>
      <c r="Q133" s="25" t="str">
        <f>IF(ISBLANK(LitRev!Q133),".",LitRev!Q133)</f>
        <v>.</v>
      </c>
      <c r="R133" s="25" t="str">
        <f>IF(ISBLANK(LitRev!R133),".",LitRev!R133)</f>
        <v>.</v>
      </c>
      <c r="S133" s="25" t="str">
        <f>IF(ISBLANK(LitRev!S133),".",LitRev!S133)</f>
        <v>.</v>
      </c>
      <c r="T133" s="25" t="str">
        <f>IF(ISBLANK(LitRev!T133),".",LitRev!T133)</f>
        <v>.</v>
      </c>
      <c r="U133" s="25" t="str">
        <f>IF(ISBLANK(LitRev!U133),".",LitRev!U133)</f>
        <v>.</v>
      </c>
      <c r="V133" s="25" t="str">
        <f>IF(ISBLANK(LitRev!V133),".",LitRev!V133)</f>
        <v>.</v>
      </c>
      <c r="W133" s="25" t="str">
        <f>IF(ISBLANK(LitRev!W133),".",LitRev!W133)</f>
        <v>.</v>
      </c>
      <c r="X133" s="25" t="str">
        <f>IF(ISBLANK(LitRev!X133),".",LitRev!X133)</f>
        <v>.</v>
      </c>
      <c r="Y133" s="25" t="str">
        <f>IF(ISBLANK(LitRev!Y133),".",LitRev!Y133)</f>
        <v>.</v>
      </c>
      <c r="Z133" s="25" t="str">
        <f>IF(ISBLANK(LitRev!Z133),".",LitRev!Z133)</f>
        <v>.</v>
      </c>
      <c r="AA133" s="25" t="str">
        <f>IF(ISBLANK(LitRev!AA133),".",LitRev!AA133)</f>
        <v>.</v>
      </c>
      <c r="AB133" s="25" t="str">
        <f>IF(ISBLANK(LitRev!AB133),".",LitRev!AB133)</f>
        <v>.</v>
      </c>
      <c r="AC133" s="25">
        <f>IF(ISBLANK(LitRev!AC133),".",LitRev!AC133)</f>
        <v>0</v>
      </c>
      <c r="AD133" s="25" t="str">
        <f>IF(ISBLANK(LitRev!AD133),".",LitRev!AD133)</f>
        <v>.</v>
      </c>
      <c r="AE133" s="25" t="str">
        <f>IF(ISBLANK(LitRev!AE133),".",LitRev!AE133)</f>
        <v>.</v>
      </c>
      <c r="AF133" s="25" t="str">
        <f>IF(ISBLANK(LitRev!AF133),".",LitRev!AF133)</f>
        <v>.</v>
      </c>
      <c r="AG133" s="25" t="str">
        <f>IF(ISBLANK(LitRev!AG133),".",LitRev!AG133)</f>
        <v>.</v>
      </c>
      <c r="AH133" s="25">
        <f>IF(ISBLANK(LitRev!AH133),".",LitRev!AH133)</f>
        <v>0</v>
      </c>
      <c r="AI133" s="25" t="str">
        <f>IF(ISBLANK(LitRev!AI133),".",LitRev!AI133)</f>
        <v>.</v>
      </c>
      <c r="AJ133" s="25" t="str">
        <f>IF(ISBLANK(LitRev!AJ133),".",LitRev!AJ133)</f>
        <v>.</v>
      </c>
      <c r="AK133" s="25" t="str">
        <f>IF(ISBLANK(LitRev!AK133),".",LitRev!AK133)</f>
        <v>.</v>
      </c>
      <c r="AL133" s="25" t="str">
        <f>IF(ISBLANK(LitRev!AL133),".",LitRev!AL133)</f>
        <v>.</v>
      </c>
      <c r="AM133" s="25" t="str">
        <f>IF(ISBLANK(LitRev!AM133),".",LitRev!AM133)</f>
        <v>.</v>
      </c>
      <c r="AN133" s="25" t="str">
        <f>IF(ISBLANK(LitRev!AN133),".",LitRev!AN133)</f>
        <v>.</v>
      </c>
      <c r="AO133" s="25" t="str">
        <f>IF(ISBLANK(LitRev!AO133),".",LitRev!AO133)</f>
        <v>.</v>
      </c>
      <c r="AP133" s="25" t="str">
        <f>IF(ISBLANK(LitRev!AP133),".",LitRev!AP133)</f>
        <v>.</v>
      </c>
      <c r="AQ133" s="25" t="str">
        <f>IF(ISBLANK(LitRev!AQ133),".",LitRev!AQ133)</f>
        <v>.</v>
      </c>
      <c r="AR133" s="25" t="str">
        <f>IF(ISBLANK(LitRev!AR133),".",LitRev!AR133)</f>
        <v>.</v>
      </c>
      <c r="AS133" s="25" t="str">
        <f>IF(ISBLANK(LitRev!AS133),".",LitRev!AS133)</f>
        <v>.</v>
      </c>
      <c r="AT133" s="25" t="str">
        <f>IF(ISBLANK(LitRev!AT133),".",LitRev!AT133)</f>
        <v>.</v>
      </c>
      <c r="AU133" s="25" t="str">
        <f>IF(ISBLANK(LitRev!AU133),".",LitRev!AU133)</f>
        <v>.</v>
      </c>
      <c r="AV133" s="25" t="str">
        <f>IF(ISBLANK(LitRev!AV133),".",LitRev!AV133)</f>
        <v>.</v>
      </c>
      <c r="AW133" s="25" t="str">
        <f>IF(ISBLANK(LitRev!AW133),".",LitRev!AW133)</f>
        <v>.</v>
      </c>
      <c r="AX133" s="25" t="str">
        <f>IF(ISBLANK(LitRev!AX133),".",LitRev!AX133)</f>
        <v>.</v>
      </c>
      <c r="AY133" s="25" t="str">
        <f>IF(ISBLANK(LitRev!AY133),".",LitRev!AY133)</f>
        <v>.</v>
      </c>
      <c r="AZ133" s="25" t="str">
        <f>IF(ISBLANK(LitRev!AZ133),".",LitRev!AZ133)</f>
        <v>.</v>
      </c>
      <c r="BA133" s="25" t="str">
        <f>IF(ISBLANK(LitRev!BA133),".",LitRev!BA133)</f>
        <v>.</v>
      </c>
      <c r="BB133" s="25" t="str">
        <f>IF(ISBLANK(LitRev!BB133),".",LitRev!BB133)</f>
        <v>.</v>
      </c>
      <c r="BC133" s="25" t="str">
        <f>IF(ISBLANK(LitRev!BC133),".",LitRev!BC133)</f>
        <v>.</v>
      </c>
      <c r="BD133" s="25" t="str">
        <f>IF(ISBLANK(LitRev!BD133),".",LitRev!BD133)</f>
        <v>.</v>
      </c>
      <c r="BE133" s="25" t="str">
        <f>IF(ISBLANK(LitRev!BE133),".",LitRev!BE133)</f>
        <v>.</v>
      </c>
      <c r="BF133" s="25" t="str">
        <f>IF(ISBLANK(LitRev!BF133),".",LitRev!BF133)</f>
        <v>.</v>
      </c>
      <c r="BG133" s="25" t="str">
        <f>IF(ISBLANK(LitRev!BG133),".",LitRev!BG133)</f>
        <v>.</v>
      </c>
      <c r="BH133" s="25" t="str">
        <f>IF(ISBLANK(LitRev!BH133),".",LitRev!BH133)</f>
        <v>.</v>
      </c>
      <c r="BI133" s="25" t="str">
        <f>IF(ISBLANK(LitRev!BI133),".",LitRev!BI133)</f>
        <v>.</v>
      </c>
      <c r="BJ133" s="25" t="str">
        <f>IF(ISBLANK(LitRev!BJ133),".",LitRev!BJ133)</f>
        <v>.</v>
      </c>
      <c r="BK133" s="25" t="str">
        <f>IF(ISBLANK(LitRev!BK133),".",LitRev!BK133)</f>
        <v>.</v>
      </c>
      <c r="BL133" s="25" t="str">
        <f>IF(ISBLANK(LitRev!BL133),".",LitRev!BL133)</f>
        <v>.</v>
      </c>
      <c r="BM133" s="25" t="str">
        <f>IF(ISBLANK(LitRev!BM133),".",LitRev!BM133)</f>
        <v>.</v>
      </c>
      <c r="BN133" s="25" t="str">
        <f>IF(ISBLANK(LitRev!BN133),".",LitRev!BN133)</f>
        <v>.</v>
      </c>
      <c r="BO133" s="25" t="str">
        <f>IF(ISBLANK(LitRev!BO133),".",LitRev!BO133)</f>
        <v>.</v>
      </c>
      <c r="BP133" s="25" t="str">
        <f>IF(ISBLANK(LitRev!BP133),".",LitRev!BP133)</f>
        <v>.</v>
      </c>
      <c r="BQ133" s="25" t="str">
        <f>IF(ISBLANK(LitRev!BQ133),".",LitRev!BQ133)</f>
        <v>.</v>
      </c>
      <c r="BR133" s="25" t="str">
        <f>IF(ISBLANK(LitRev!BR133),".",LitRev!BR133)</f>
        <v>.</v>
      </c>
      <c r="BS133" s="25" t="str">
        <f>IF(ISBLANK(LitRev!BS133),".",LitRev!BS133)</f>
        <v>.</v>
      </c>
      <c r="BT133" s="25" t="str">
        <f>IF(ISBLANK(LitRev!BT133),".",LitRev!BT133)</f>
        <v>.</v>
      </c>
      <c r="BU133" s="25" t="str">
        <f>IF(ISBLANK(LitRev!BU133),".",LitRev!BU133)</f>
        <v>.</v>
      </c>
      <c r="BV133" s="25" t="str">
        <f>IF(ISBLANK(LitRev!BV133),".",LitRev!BV133)</f>
        <v>.</v>
      </c>
      <c r="BW133" s="25" t="str">
        <f>IF(ISBLANK(LitRev!BW133),".",LitRev!BW133)</f>
        <v>.</v>
      </c>
      <c r="BX133" s="25" t="str">
        <f>IF(ISBLANK(LitRev!BX133),".",LitRev!BX133)</f>
        <v>.</v>
      </c>
      <c r="BY133" s="25" t="str">
        <f>IF(ISBLANK(LitRev!BY133),".",LitRev!BY133)</f>
        <v>.</v>
      </c>
      <c r="BZ133" s="25" t="str">
        <f>IF(ISBLANK(LitRev!BZ133),".",LitRev!BZ133)</f>
        <v>.</v>
      </c>
      <c r="CA133" s="25" t="str">
        <f>IF(ISBLANK(LitRev!CA133),".",LitRev!CA133)</f>
        <v>.</v>
      </c>
      <c r="CB133" s="25" t="str">
        <f>IF(ISBLANK(LitRev!CB133),".",LitRev!CB133)</f>
        <v>.</v>
      </c>
      <c r="CC133" s="25" t="str">
        <f>IF(ISBLANK(LitRev!CC133),".",LitRev!CC133)</f>
        <v>.</v>
      </c>
      <c r="CD133" s="25" t="str">
        <f>IF(ISBLANK(LitRev!CD133),".",LitRev!CD133)</f>
        <v>.</v>
      </c>
      <c r="CE133" s="25" t="str">
        <f>IF(ISBLANK(LitRev!CE133),".",LitRev!CE133)</f>
        <v>.</v>
      </c>
      <c r="CF133" s="25" t="str">
        <f>IF(ISBLANK(LitRev!CF133),".",LitRev!CF133)</f>
        <v>.</v>
      </c>
      <c r="CG133" s="25">
        <f>IF(ISBLANK(LitRev!CG133),".",LitRev!CG133)</f>
        <v>32.381622599999993</v>
      </c>
      <c r="CH133" s="25">
        <f>IF(ISBLANK(LitRev!CH133),".",LitRev!CH133)</f>
        <v>34.7981616</v>
      </c>
      <c r="CI133" s="25">
        <f>IF(ISBLANK(LitRev!CI133),".",LitRev!CI133)</f>
        <v>41.000611699999993</v>
      </c>
      <c r="CJ133" s="25" t="str">
        <f>IF(ISBLANK(LitRev!CJ133),".",LitRev!CJ133)</f>
        <v>.</v>
      </c>
      <c r="CK133" s="25" t="str">
        <f>IF(ISBLANK(LitRev!CK133),".",LitRev!CK133)</f>
        <v>.</v>
      </c>
      <c r="CL133" s="25" t="str">
        <f>IF(ISBLANK(LitRev!CL133),".",LitRev!CL133)</f>
        <v>.</v>
      </c>
      <c r="CM133" s="25" t="str">
        <f>IF(ISBLANK(LitRev!CM133),".",LitRev!CM133)</f>
        <v>.</v>
      </c>
      <c r="CN133" s="25" t="str">
        <f>IF(ISBLANK(LitRev!CN133),".",LitRev!CN133)</f>
        <v>.</v>
      </c>
      <c r="CO133" s="25" t="str">
        <f>IF(ISBLANK(LitRev!CO133),".",LitRev!CO133)</f>
        <v>.</v>
      </c>
      <c r="CP133" s="25" t="str">
        <f>IF(ISBLANK(LitRev!CP133),".",LitRev!CP133)</f>
        <v>.</v>
      </c>
      <c r="CQ133" s="25" t="str">
        <f>IF(ISBLANK(LitRev!CQ133),".",LitRev!CQ133)</f>
        <v>.</v>
      </c>
      <c r="CR133" s="25" t="str">
        <f>IF(ISBLANK(LitRev!CR133),".",LitRev!CR133)</f>
        <v>.</v>
      </c>
      <c r="CS133" s="25" t="str">
        <f>IF(ISBLANK(LitRev!CS133),".",LitRev!CS133)</f>
        <v>.</v>
      </c>
      <c r="CT133" s="25" t="str">
        <f>IF(ISBLANK(LitRev!CT133),".",LitRev!CT133)</f>
        <v>.</v>
      </c>
      <c r="CU133" s="25" t="str">
        <f>IF(ISBLANK(LitRev!CU133),".",LitRev!CU133)</f>
        <v>.</v>
      </c>
      <c r="CV133" s="25" t="str">
        <f>IF(ISBLANK(LitRev!CV133),".",LitRev!CV133)</f>
        <v>.</v>
      </c>
      <c r="CW133" s="25" t="str">
        <f>IF(ISBLANK(LitRev!CW133),".",LitRev!CW133)</f>
        <v>.</v>
      </c>
      <c r="CX133" s="25" t="str">
        <f>IF(ISBLANK(LitRev!CX133),".",LitRev!CX133)</f>
        <v>.</v>
      </c>
      <c r="CY133" s="25" t="str">
        <f>IF(ISBLANK(LitRev!CY133),".",LitRev!CY133)</f>
        <v>.</v>
      </c>
      <c r="CZ133" s="25" t="str">
        <f>IF(ISBLANK(LitRev!CZ133),".",LitRev!CZ133)</f>
        <v>.</v>
      </c>
      <c r="DA133" s="25" t="str">
        <f>IF(ISBLANK(LitRev!DA133),".",LitRev!DA133)</f>
        <v>.</v>
      </c>
      <c r="DB133" s="25" t="str">
        <f>IF(ISBLANK(LitRev!DB133),".",LitRev!DB133)</f>
        <v>.</v>
      </c>
      <c r="DC133" s="25" t="str">
        <f>IF(ISBLANK(LitRev!DC133),".",LitRev!DC133)</f>
        <v>.</v>
      </c>
      <c r="DD133" s="25" t="str">
        <f>IF(ISBLANK(LitRev!DD133),".",LitRev!DD133)</f>
        <v>.</v>
      </c>
      <c r="DE133" s="25" t="str">
        <f>IF(ISBLANK(LitRev!DE133),".",LitRev!DE133)</f>
        <v>.</v>
      </c>
      <c r="DF133" s="25" t="str">
        <f>IF(ISBLANK(LitRev!DF133),".",LitRev!DF133)</f>
        <v>.</v>
      </c>
      <c r="DG133" s="25" t="str">
        <f>IF(ISBLANK(LitRev!DG133),".",LitRev!DG133)</f>
        <v>.</v>
      </c>
      <c r="DH133" s="25" t="str">
        <f>IF(ISBLANK(LitRev!DH133),".",LitRev!DH133)</f>
        <v>.</v>
      </c>
      <c r="DI133" s="25" t="str">
        <f>IF(ISBLANK(LitRev!DI133),".",LitRev!DI133)</f>
        <v>.</v>
      </c>
      <c r="DJ133" s="25" t="str">
        <f>IF(ISBLANK(LitRev!DJ133),".",LitRev!DJ133)</f>
        <v>.</v>
      </c>
      <c r="DK133" s="25" t="str">
        <f>IF(ISBLANK(LitRev!DK133),".",LitRev!DK133)</f>
        <v>.</v>
      </c>
      <c r="DL133" s="25" t="str">
        <f>IF(ISBLANK(LitRev!DL133),".",LitRev!DL133)</f>
        <v>.</v>
      </c>
      <c r="DM133" s="25" t="str">
        <f>IF(ISBLANK(LitRev!DM133),".",LitRev!DM133)</f>
        <v>.</v>
      </c>
      <c r="DN133" s="25" t="str">
        <f>IF(ISBLANK(LitRev!DN133),".",LitRev!DN133)</f>
        <v>.</v>
      </c>
      <c r="DO133" s="25" t="str">
        <f>IF(ISBLANK(LitRev!DO133),".",LitRev!DO133)</f>
        <v>.</v>
      </c>
      <c r="DP133" s="25" t="str">
        <f>IF(ISBLANK(LitRev!DP133),".",LitRev!DP133)</f>
        <v>.</v>
      </c>
      <c r="DQ133" s="25" t="str">
        <f>IF(ISBLANK(LitRev!DQ133),".",LitRev!DQ133)</f>
        <v>.</v>
      </c>
      <c r="DR133" s="25" t="str">
        <f>IF(ISBLANK(LitRev!DR133),".",LitRev!DR133)</f>
        <v>.</v>
      </c>
      <c r="DS133" s="25" t="str">
        <f>IF(ISBLANK(LitRev!DS133),".",LitRev!DS133)</f>
        <v>.</v>
      </c>
      <c r="DT133" s="25" t="str">
        <f>IF(ISBLANK(LitRev!DT133),".",LitRev!DT133)</f>
        <v>.</v>
      </c>
      <c r="DU133" s="25" t="str">
        <f>IF(ISBLANK(LitRev!DU133),".",LitRev!DU133)</f>
        <v>.</v>
      </c>
      <c r="DV133" s="25" t="str">
        <f>IF(ISBLANK(LitRev!DV133),".",LitRev!DV133)</f>
        <v>.</v>
      </c>
      <c r="DW133" s="25" t="str">
        <f>IF(ISBLANK(LitRev!DW133),".",LitRev!DW133)</f>
        <v>.</v>
      </c>
      <c r="DX133" s="25" t="str">
        <f>IF(ISBLANK(LitRev!DX133),".",LitRev!DX133)</f>
        <v>.</v>
      </c>
      <c r="DY133" s="25" t="str">
        <f>IF(ISBLANK(LitRev!DY133),".",LitRev!DY133)</f>
        <v>.</v>
      </c>
      <c r="DZ133" s="25" t="str">
        <f>IF(ISBLANK(LitRev!DZ133),".",LitRev!DZ133)</f>
        <v>.</v>
      </c>
      <c r="EA133" s="25" t="str">
        <f>IF(ISBLANK(LitRev!EA133),".",LitRev!EA133)</f>
        <v>.</v>
      </c>
      <c r="EB133" s="25" t="str">
        <f>IF(ISBLANK(LitRev!EB133),".",LitRev!EB133)</f>
        <v>.</v>
      </c>
      <c r="EC133" s="25" t="str">
        <f>IF(ISBLANK(LitRev!EC133),".",LitRev!EC133)</f>
        <v>.</v>
      </c>
      <c r="ED133" s="25" t="str">
        <f>IF(ISBLANK(LitRev!ED133),".",LitRev!ED133)</f>
        <v>.</v>
      </c>
      <c r="EE133" s="25" t="str">
        <f>IF(ISBLANK(LitRev!EE133),".",LitRev!EE133)</f>
        <v>.</v>
      </c>
      <c r="EF133" s="25" t="str">
        <f>IF(ISBLANK(LitRev!EF133),".",LitRev!EF133)</f>
        <v>.</v>
      </c>
      <c r="EG133" s="25" t="str">
        <f>IF(ISBLANK(LitRev!EG133),".",LitRev!EG133)</f>
        <v>.</v>
      </c>
      <c r="EH133" s="25" t="str">
        <f>IF(ISBLANK(LitRev!EH133),".",LitRev!EH133)</f>
        <v>.</v>
      </c>
      <c r="EI133" s="25" t="str">
        <f>IF(ISBLANK(LitRev!EI133),".",LitRev!EI133)</f>
        <v>.</v>
      </c>
      <c r="EJ133" s="25" t="str">
        <f>IF(ISBLANK(LitRev!EJ133),".",LitRev!EJ133)</f>
        <v>.</v>
      </c>
      <c r="EK133" s="25" t="str">
        <f>IF(ISBLANK(LitRev!EK133),".",LitRev!EK133)</f>
        <v>.</v>
      </c>
      <c r="EL133" s="25" t="str">
        <f>IF(ISBLANK(LitRev!EL133),".",LitRev!EL133)</f>
        <v>.</v>
      </c>
      <c r="EM133" s="25" t="str">
        <f>IF(ISBLANK(LitRev!EM133),".",LitRev!EM133)</f>
        <v>.</v>
      </c>
      <c r="EN133" s="25" t="str">
        <f>IF(ISBLANK(LitRev!EN133),".",LitRev!EN133)</f>
        <v>.</v>
      </c>
      <c r="EO133" s="25" t="str">
        <f>IF(ISBLANK(LitRev!EO133),".",LitRev!EO133)</f>
        <v>.</v>
      </c>
      <c r="EP133" s="25" t="str">
        <f>IF(ISBLANK(LitRev!EP133),".",LitRev!EP133)</f>
        <v>.</v>
      </c>
      <c r="EQ133" s="25" t="str">
        <f>IF(ISBLANK(LitRev!EQ133),".",LitRev!EQ133)</f>
        <v>.</v>
      </c>
      <c r="ER133" s="25" t="str">
        <f>IF(ISBLANK(LitRev!ER133),".",LitRev!ER133)</f>
        <v>.</v>
      </c>
      <c r="ES133" s="25" t="str">
        <f>IF(ISBLANK(LitRev!ES133),".",LitRev!ES133)</f>
        <v>.</v>
      </c>
      <c r="ET133" s="25" t="str">
        <f>IF(ISBLANK(LitRev!ET133),".",LitRev!ET133)</f>
        <v>.</v>
      </c>
      <c r="EU133" s="25" t="str">
        <f>IF(ISBLANK(LitRev!EU133),".",LitRev!EU133)</f>
        <v>.</v>
      </c>
      <c r="EV133" s="25" t="str">
        <f>IF(ISBLANK(LitRev!EV133),".",LitRev!EV133)</f>
        <v>.</v>
      </c>
      <c r="EW133" s="25" t="str">
        <f>IF(ISBLANK(LitRev!EW133),".",LitRev!EW133)</f>
        <v>.</v>
      </c>
      <c r="EX133" s="25" t="str">
        <f>IF(ISBLANK(LitRev!EX133),".",LitRev!EX133)</f>
        <v>.</v>
      </c>
      <c r="EY133" s="25" t="str">
        <f>IF(ISBLANK(LitRev!EY133),".",LitRev!EY133)</f>
        <v>.</v>
      </c>
      <c r="EZ133" s="25" t="str">
        <f>IF(ISBLANK(LitRev!EZ133),".",LitRev!EZ133)</f>
        <v>.</v>
      </c>
      <c r="FA133" s="25" t="str">
        <f>IF(ISBLANK(LitRev!FA133),".",LitRev!FA133)</f>
        <v>.</v>
      </c>
      <c r="FB133" s="25" t="str">
        <f>IF(ISBLANK(LitRev!FB133),".",LitRev!FB133)</f>
        <v>.</v>
      </c>
      <c r="FC133" s="25" t="str">
        <f>IF(ISBLANK(LitRev!FC133),".",LitRev!FC133)</f>
        <v>.</v>
      </c>
      <c r="FD133" s="25" t="str">
        <f>IF(ISBLANK(LitRev!FD133),".",LitRev!FD133)</f>
        <v>.</v>
      </c>
      <c r="FE133" s="25" t="str">
        <f>IF(ISBLANK(LitRev!FE133),".",LitRev!FE133)</f>
        <v>.</v>
      </c>
      <c r="FF133" s="25" t="str">
        <f>IF(ISBLANK(LitRev!FF133),".",LitRev!FF133)</f>
        <v>.</v>
      </c>
      <c r="FG133" s="25" t="str">
        <f>IF(ISBLANK(LitRev!FG133),".",LitRev!FG133)</f>
        <v>.</v>
      </c>
      <c r="FH133" s="25" t="str">
        <f>IF(ISBLANK(LitRev!FH133),".",LitRev!FH133)</f>
        <v>.</v>
      </c>
      <c r="FI133" s="25" t="str">
        <f>IF(ISBLANK(LitRev!FI133),".",LitRev!FI133)</f>
        <v>.</v>
      </c>
      <c r="FJ133" s="25" t="str">
        <f>IF(ISBLANK(LitRev!FJ133),".",LitRev!FJ133)</f>
        <v>.</v>
      </c>
      <c r="FK133" s="25" t="str">
        <f>IF(ISBLANK(LitRev!FK133),".",LitRev!FK133)</f>
        <v>.</v>
      </c>
      <c r="FL133" s="25" t="str">
        <f>IF(ISBLANK(LitRev!FL133),".",LitRev!FL133)</f>
        <v>.</v>
      </c>
      <c r="FM133" s="25" t="str">
        <f>IF(ISBLANK(LitRev!FM133),".",LitRev!FM133)</f>
        <v>.</v>
      </c>
      <c r="FN133" s="25" t="str">
        <f>IF(ISBLANK(LitRev!FN133),".",LitRev!FN133)</f>
        <v>.</v>
      </c>
      <c r="FO133" s="25" t="str">
        <f>IF(ISBLANK(LitRev!FO133),".",LitRev!FO133)</f>
        <v>.</v>
      </c>
      <c r="FP133" s="25" t="str">
        <f>IF(ISBLANK(LitRev!FP133),".",LitRev!FP133)</f>
        <v>.</v>
      </c>
      <c r="FQ133" s="25" t="str">
        <f>IF(ISBLANK(LitRev!FQ133),".",LitRev!FQ133)</f>
        <v>.</v>
      </c>
      <c r="FR133" s="25" t="str">
        <f>IF(ISBLANK(LitRev!FR133),".",LitRev!FR133)</f>
        <v>.</v>
      </c>
      <c r="FS133" s="25" t="str">
        <f>IF(ISBLANK(LitRev!FS133),".",LitRev!FS133)</f>
        <v>.</v>
      </c>
      <c r="FT133" s="25" t="str">
        <f>IF(ISBLANK(LitRev!FT133),".",LitRev!FT133)</f>
        <v>.</v>
      </c>
      <c r="FU133" s="25" t="str">
        <f>IF(ISBLANK(LitRev!FU133),".",LitRev!FU133)</f>
        <v>.</v>
      </c>
      <c r="FV133" s="25" t="str">
        <f>IF(ISBLANK(LitRev!FV133),".",LitRev!FV133)</f>
        <v>.</v>
      </c>
      <c r="FW133" s="25" t="str">
        <f>IF(ISBLANK(LitRev!FW133),".",LitRev!FW133)</f>
        <v>.</v>
      </c>
      <c r="FX133" s="25">
        <f>IF(ISBLANK(LitRev!FX133),".",LitRev!FX133)</f>
        <v>98.086725000000001</v>
      </c>
      <c r="FY133" s="25">
        <f>IF(ISBLANK(LitRev!FY133),".",LitRev!FY133)</f>
        <v>115.920675</v>
      </c>
      <c r="FZ133" s="25">
        <f>IF(ISBLANK(LitRev!FZ133),".",LitRev!FZ133)</f>
        <v>115.920675</v>
      </c>
      <c r="GA133" s="25">
        <f>IF(ISBLANK(LitRev!GA133),".",LitRev!GA133)</f>
        <v>115.920675</v>
      </c>
      <c r="GB133" s="25">
        <f>IF(ISBLANK(LitRev!GB133),".",LitRev!GB133)</f>
        <v>115.920675</v>
      </c>
      <c r="GC133" s="25">
        <f>IF(ISBLANK(LitRev!GC133),".",LitRev!GC133)</f>
        <v>115.920675</v>
      </c>
      <c r="GD133" s="25">
        <f>IF(ISBLANK(LitRev!GD133),".",LitRev!GD133)</f>
        <v>115.920675</v>
      </c>
      <c r="GE133" s="25">
        <f>IF(ISBLANK(LitRev!GE133),".",LitRev!GE133)</f>
        <v>359.65132499999999</v>
      </c>
      <c r="GF133" s="25">
        <f>IF(ISBLANK(LitRev!GF133),".",LitRev!GF133)</f>
        <v>420.08859999999999</v>
      </c>
      <c r="GG133" s="25" t="str">
        <f>IF(ISBLANK(LitRev!GG133),".",LitRev!GG133)</f>
        <v>.</v>
      </c>
      <c r="GH133" s="25" t="str">
        <f>IF(ISBLANK(LitRev!GH133),".",LitRev!GH133)</f>
        <v>.</v>
      </c>
      <c r="GI133" s="25" t="str">
        <f>IF(ISBLANK(LitRev!GI133),".",LitRev!GI133)</f>
        <v>.</v>
      </c>
      <c r="GJ133" s="25" t="str">
        <f>IF(ISBLANK(LitRev!GJ133),".",LitRev!GJ133)</f>
        <v>.</v>
      </c>
      <c r="GK133" s="25" t="str">
        <f>IF(ISBLANK(LitRev!GK133),".",LitRev!GK133)</f>
        <v>.</v>
      </c>
      <c r="GL133" s="25" t="str">
        <f>IF(ISBLANK(LitRev!GL133),".",LitRev!GL133)</f>
        <v>.</v>
      </c>
      <c r="GM133" s="25" t="str">
        <f>IF(ISBLANK(LitRev!GM133),".",LitRev!GM133)</f>
        <v>.</v>
      </c>
      <c r="GN133" s="25" t="str">
        <f>IF(ISBLANK(LitRev!GN133),".",LitRev!GN133)</f>
        <v>.</v>
      </c>
      <c r="GO133" s="25" t="str">
        <f>IF(ISBLANK(LitRev!GO133),".",LitRev!GO133)</f>
        <v>.</v>
      </c>
      <c r="GP133" s="25" t="str">
        <f>IF(ISBLANK(LitRev!GP133),".",LitRev!GP133)</f>
        <v>.</v>
      </c>
      <c r="GQ133" s="25" t="str">
        <f>IF(ISBLANK(LitRev!GQ133),".",LitRev!GQ133)</f>
        <v>.</v>
      </c>
      <c r="GR133" s="25" t="str">
        <f>IF(ISBLANK(LitRev!GR133),".",LitRev!GR133)</f>
        <v>.</v>
      </c>
      <c r="GS133" s="25" t="str">
        <f>IF(ISBLANK(LitRev!GS133),".",LitRev!GS133)</f>
        <v>.</v>
      </c>
      <c r="GT133" s="25" t="str">
        <f>IF(ISBLANK(LitRev!GT133),".",LitRev!GT133)</f>
        <v>.</v>
      </c>
      <c r="GU133" s="25" t="str">
        <f>IF(ISBLANK(LitRev!GU133),".",LitRev!GU133)</f>
        <v>.</v>
      </c>
      <c r="GV133" s="25" t="str">
        <f>IF(ISBLANK(LitRev!GV133),".",LitRev!GV133)</f>
        <v>.</v>
      </c>
      <c r="GW133" s="25" t="str">
        <f>IF(ISBLANK(LitRev!GW133),".",LitRev!GW133)</f>
        <v>.</v>
      </c>
      <c r="GX133" s="25" t="str">
        <f>IF(ISBLANK(LitRev!GX133),".",LitRev!GX133)</f>
        <v>.</v>
      </c>
      <c r="GY133" s="25" t="str">
        <f>IF(ISBLANK(LitRev!GY133),".",LitRev!GY133)</f>
        <v>.</v>
      </c>
      <c r="GZ133" s="25" t="str">
        <f>IF(ISBLANK(LitRev!GZ133),".",LitRev!GZ133)</f>
        <v>.</v>
      </c>
      <c r="HA133" s="25" t="str">
        <f>IF(ISBLANK(LitRev!HA133),".",LitRev!HA133)</f>
        <v>.</v>
      </c>
      <c r="HB133" s="25" t="str">
        <f>IF(ISBLANK(LitRev!HB133),".",LitRev!HB133)</f>
        <v>.</v>
      </c>
      <c r="HC133" s="25" t="str">
        <f>IF(ISBLANK(LitRev!HC133),".",LitRev!HC133)</f>
        <v>.</v>
      </c>
      <c r="HD133" s="25" t="str">
        <f>IF(ISBLANK(LitRev!HD133),".",LitRev!HD133)</f>
        <v>.</v>
      </c>
      <c r="HE133" s="25" t="str">
        <f>IF(ISBLANK(LitRev!HE133),".",LitRev!HE133)</f>
        <v>.</v>
      </c>
      <c r="HF133" s="25" t="str">
        <f>IF(ISBLANK(LitRev!HF133),".",LitRev!HF133)</f>
        <v>.</v>
      </c>
      <c r="HG133" s="25" t="str">
        <f>IF(ISBLANK(LitRev!HG133),".",LitRev!HG133)</f>
        <v>.</v>
      </c>
      <c r="HH133" s="25" t="str">
        <f>IF(ISBLANK(LitRev!HH133),".",LitRev!HH133)</f>
        <v>.</v>
      </c>
      <c r="HI133" s="25" t="str">
        <f>IF(ISBLANK(LitRev!HI133),".",LitRev!HI133)</f>
        <v>.</v>
      </c>
      <c r="HJ133" s="25" t="str">
        <f>IF(ISBLANK(LitRev!HJ133),".",LitRev!HJ133)</f>
        <v>.</v>
      </c>
      <c r="HK133" s="25" t="str">
        <f>IF(ISBLANK(LitRev!HK133),".",LitRev!HK133)</f>
        <v>.</v>
      </c>
      <c r="HL133" s="25" t="str">
        <f>IF(ISBLANK(LitRev!HL133),".",LitRev!HL133)</f>
        <v>.</v>
      </c>
      <c r="HM133" s="25" t="str">
        <f>IF(ISBLANK(LitRev!HM133),".",LitRev!HM133)</f>
        <v>.</v>
      </c>
      <c r="HN133" s="25" t="str">
        <f>IF(ISBLANK(LitRev!HN133),".",LitRev!HN133)</f>
        <v>.</v>
      </c>
      <c r="HO133" s="25" t="str">
        <f>IF(ISBLANK(LitRev!HO133),".",LitRev!HO133)</f>
        <v>.</v>
      </c>
      <c r="HP133" s="25" t="str">
        <f>IF(ISBLANK(LitRev!HP133),".",LitRev!HP133)</f>
        <v>.</v>
      </c>
      <c r="HQ133" s="25" t="str">
        <f>IF(ISBLANK(LitRev!HQ133),".",LitRev!HQ133)</f>
        <v>.</v>
      </c>
      <c r="HR133" s="25" t="str">
        <f>IF(ISBLANK(LitRev!HR133),".",LitRev!HR133)</f>
        <v>.</v>
      </c>
      <c r="HS133" s="25" t="str">
        <f>IF(ISBLANK(LitRev!HS133),".",LitRev!HS133)</f>
        <v>.</v>
      </c>
      <c r="HT133" s="25" t="str">
        <f>IF(ISBLANK(LitRev!HT133),".",LitRev!HT133)</f>
        <v>.</v>
      </c>
      <c r="HU133" s="25" t="str">
        <f>IF(ISBLANK(LitRev!HU133),".",LitRev!HU133)</f>
        <v>.</v>
      </c>
      <c r="HV133" s="25" t="str">
        <f>IF(ISBLANK(LitRev!HV133),".",LitRev!HV133)</f>
        <v>.</v>
      </c>
      <c r="HW133" s="25" t="str">
        <f>IF(ISBLANK(LitRev!HW133),".",LitRev!HW133)</f>
        <v>.</v>
      </c>
      <c r="HX133" s="25" t="str">
        <f>IF(ISBLANK(LitRev!HX133),".",LitRev!HX133)</f>
        <v>.</v>
      </c>
      <c r="HY133" s="25" t="str">
        <f>IF(ISBLANK(LitRev!HY133),".",LitRev!HY133)</f>
        <v>.</v>
      </c>
      <c r="HZ133" s="25" t="str">
        <f>IF(ISBLANK(LitRev!HZ133),".",LitRev!HZ133)</f>
        <v>.</v>
      </c>
      <c r="IA133" s="25" t="str">
        <f>IF(ISBLANK(LitRev!IA133),".",LitRev!IA133)</f>
        <v>.</v>
      </c>
      <c r="IB133" s="25" t="str">
        <f>IF(ISBLANK(LitRev!IB133),".",LitRev!IB133)</f>
        <v>.</v>
      </c>
      <c r="IC133" s="25" t="str">
        <f>IF(ISBLANK(LitRev!IC133),".",LitRev!IC133)</f>
        <v>.</v>
      </c>
      <c r="ID133" s="25" t="str">
        <f>IF(ISBLANK(LitRev!ID133),".",LitRev!ID133)</f>
        <v>.</v>
      </c>
      <c r="IE133" s="25" t="str">
        <f>IF(ISBLANK(LitRev!IE133),".",LitRev!IE133)</f>
        <v>.</v>
      </c>
      <c r="IF133" s="25" t="str">
        <f>IF(ISBLANK(LitRev!IF133),".",LitRev!IF133)</f>
        <v>.</v>
      </c>
      <c r="IG133" s="25" t="str">
        <f>IF(ISBLANK(LitRev!IG133),".",LitRev!IG133)</f>
        <v>.</v>
      </c>
      <c r="IH133" s="25" t="str">
        <f>IF(ISBLANK(LitRev!IH133),".",LitRev!IH133)</f>
        <v>.</v>
      </c>
      <c r="II133" s="25" t="str">
        <f>IF(ISBLANK(LitRev!II133),".",LitRev!II133)</f>
        <v>.</v>
      </c>
      <c r="IJ133" s="25" t="str">
        <f>IF(ISBLANK(LitRev!IJ133),".",LitRev!IJ133)</f>
        <v>.</v>
      </c>
      <c r="IK133" s="25" t="str">
        <f>IF(ISBLANK(LitRev!IK133),".",LitRev!IK133)</f>
        <v>.</v>
      </c>
      <c r="IL133" s="25" t="str">
        <f>IF(ISBLANK(LitRev!IL133),".",LitRev!IL133)</f>
        <v>.</v>
      </c>
      <c r="IM133" s="25" t="str">
        <f>IF(ISBLANK(LitRev!IM133),".",LitRev!IM133)</f>
        <v>.</v>
      </c>
      <c r="IN133" s="25" t="str">
        <f>IF(ISBLANK(LitRev!IN133),".",LitRev!IN133)</f>
        <v>.</v>
      </c>
      <c r="IO133" s="25" t="str">
        <f>IF(ISBLANK(LitRev!IO133),".",LitRev!IO133)</f>
        <v>.</v>
      </c>
      <c r="IP133" s="25" t="str">
        <f>IF(ISBLANK(LitRev!IP133),".",LitRev!IP133)</f>
        <v>.</v>
      </c>
      <c r="IQ133" s="25" t="str">
        <f>IF(ISBLANK(LitRev!IQ133),".",LitRev!IQ133)</f>
        <v>.</v>
      </c>
      <c r="IR133" s="25" t="str">
        <f>IF(ISBLANK(LitRev!IR133),".",LitRev!IR133)</f>
        <v>.</v>
      </c>
      <c r="IS133" s="25" t="str">
        <f>IF(ISBLANK(LitRev!IS133),".",LitRev!IS133)</f>
        <v>.</v>
      </c>
      <c r="IT133" s="25" t="str">
        <f>IF(ISBLANK(LitRev!IT133),".",LitRev!IT133)</f>
        <v>.</v>
      </c>
      <c r="IU133" s="25" t="str">
        <f>IF(ISBLANK(LitRev!IU133),".",LitRev!IU133)</f>
        <v>.</v>
      </c>
      <c r="IV133" s="25" t="str">
        <f>IF(ISBLANK(LitRev!IV133),".",LitRev!IV133)</f>
        <v>.</v>
      </c>
      <c r="IW133" s="25" t="str">
        <f>IF(ISBLANK(LitRev!IW133),".",LitRev!IW133)</f>
        <v>.</v>
      </c>
      <c r="IX133" s="25" t="str">
        <f>IF(ISBLANK(LitRev!IX133),".",LitRev!IX133)</f>
        <v>.</v>
      </c>
      <c r="IY133" s="25" t="str">
        <f>IF(ISBLANK(LitRev!IY133),".",LitRev!IY133)</f>
        <v>.</v>
      </c>
      <c r="IZ133" s="25" t="str">
        <f>IF(ISBLANK(LitRev!IZ133),".",LitRev!IZ133)</f>
        <v>.</v>
      </c>
      <c r="JA133" s="25" t="str">
        <f>IF(ISBLANK(LitRev!JA133),".",LitRev!JA133)</f>
        <v>.</v>
      </c>
      <c r="JB133" s="25" t="str">
        <f>IF(ISBLANK(LitRev!JB133),".",LitRev!JB133)</f>
        <v>.</v>
      </c>
      <c r="JC133" s="25" t="str">
        <f>IF(ISBLANK(LitRev!JC133),".",LitRev!JC133)</f>
        <v>.</v>
      </c>
      <c r="JD133" s="25" t="str">
        <f>IF(ISBLANK(LitRev!JD133),".",LitRev!JD133)</f>
        <v>.</v>
      </c>
      <c r="JE133" s="25" t="str">
        <f>IF(ISBLANK(LitRev!JE133),".",LitRev!JE133)</f>
        <v>.</v>
      </c>
      <c r="JF133" s="25" t="str">
        <f>IF(ISBLANK(LitRev!JF133),".",LitRev!JF133)</f>
        <v>.</v>
      </c>
      <c r="JG133" s="25" t="str">
        <f>IF(ISBLANK(LitRev!JG133),".",LitRev!JG133)</f>
        <v>.</v>
      </c>
      <c r="JH133" s="25" t="str">
        <f>IF(ISBLANK(LitRev!JH133),".",LitRev!JH133)</f>
        <v>.</v>
      </c>
      <c r="JI133" s="25" t="str">
        <f>IF(ISBLANK(LitRev!JI133),".",LitRev!JI133)</f>
        <v>.</v>
      </c>
      <c r="JJ133" s="25" t="str">
        <f>IF(ISBLANK(LitRev!JJ133),".",LitRev!JJ133)</f>
        <v>.</v>
      </c>
      <c r="JK133" s="25" t="str">
        <f>IF(ISBLANK(LitRev!JK133),".",LitRev!JK133)</f>
        <v>.</v>
      </c>
      <c r="JL133" s="25" t="str">
        <f>IF(ISBLANK(LitRev!JL133),".",LitRev!JL133)</f>
        <v>.</v>
      </c>
      <c r="JM133" s="25" t="str">
        <f>IF(ISBLANK(LitRev!JM133),".",LitRev!JM133)</f>
        <v>.</v>
      </c>
      <c r="JN133" s="25" t="str">
        <f>IF(ISBLANK(LitRev!JN133),".",LitRev!JN133)</f>
        <v>.</v>
      </c>
      <c r="JO133" s="25" t="str">
        <f>IF(ISBLANK(LitRev!JO133),".",LitRev!JO133)</f>
        <v>.</v>
      </c>
      <c r="JP133" s="25" t="str">
        <f>IF(ISBLANK(LitRev!JP133),".",LitRev!JP133)</f>
        <v>.</v>
      </c>
      <c r="JQ133" s="25" t="str">
        <f>IF(ISBLANK(LitRev!JQ133),".",LitRev!JQ133)</f>
        <v>.</v>
      </c>
      <c r="JR133" s="25" t="str">
        <f>IF(ISBLANK(LitRev!JR133),".",LitRev!JR133)</f>
        <v>.</v>
      </c>
      <c r="JS133" s="25" t="str">
        <f>IF(ISBLANK(LitRev!JS133),".",LitRev!JS133)</f>
        <v>.</v>
      </c>
      <c r="JT133" s="25" t="str">
        <f>IF(ISBLANK(LitRev!JT133),".",LitRev!JT133)</f>
        <v>.</v>
      </c>
      <c r="JU133" s="25" t="str">
        <f>IF(ISBLANK(LitRev!JU133),".",LitRev!JU133)</f>
        <v>.</v>
      </c>
      <c r="JV133" s="25" t="str">
        <f>IF(ISBLANK(LitRev!JV133),".",LitRev!JV133)</f>
        <v>.</v>
      </c>
      <c r="JW133" s="25" t="str">
        <f>IF(ISBLANK(LitRev!JW133),".",LitRev!JW133)</f>
        <v>.</v>
      </c>
      <c r="JX133" s="25" t="str">
        <f>IF(ISBLANK(LitRev!JX133),".",LitRev!JX133)</f>
        <v>.</v>
      </c>
      <c r="JY133" s="25" t="str">
        <f>IF(ISBLANK(LitRev!JY133),".",LitRev!JY133)</f>
        <v>.</v>
      </c>
      <c r="JZ133" s="25" t="str">
        <f>IF(ISBLANK(LitRev!JZ133),".",LitRev!JZ133)</f>
        <v>.</v>
      </c>
      <c r="KA133" s="25" t="str">
        <f>IF(ISBLANK(LitRev!KA133),".",LitRev!KA133)</f>
        <v>.</v>
      </c>
      <c r="KB133" s="25" t="str">
        <f>IF(ISBLANK(LitRev!KB133),".",LitRev!KB133)</f>
        <v>.</v>
      </c>
      <c r="KC133" s="25" t="str">
        <f>IF(ISBLANK(LitRev!KC133),".",LitRev!KC133)</f>
        <v>.</v>
      </c>
      <c r="KD133" s="25" t="str">
        <f>IF(ISBLANK(LitRev!KD133),".",LitRev!KD133)</f>
        <v>.</v>
      </c>
      <c r="KE133" s="25" t="str">
        <f>IF(ISBLANK(LitRev!KE133),".",LitRev!KE133)</f>
        <v>.</v>
      </c>
      <c r="KF133" s="25" t="str">
        <f>IF(ISBLANK(LitRev!KF133),".",LitRev!KF133)</f>
        <v>.</v>
      </c>
      <c r="KG133" s="25" t="str">
        <f>IF(ISBLANK(LitRev!KG133),".",LitRev!KG133)</f>
        <v>.</v>
      </c>
      <c r="KH133" s="25" t="str">
        <f>IF(ISBLANK(LitRev!KH133),".",LitRev!KH133)</f>
        <v>.</v>
      </c>
      <c r="KI133" s="25" t="str">
        <f>IF(ISBLANK(LitRev!KI133),".",LitRev!KI133)</f>
        <v>.</v>
      </c>
      <c r="KJ133" s="25" t="str">
        <f>IF(ISBLANK(LitRev!KJ133),".",LitRev!KJ133)</f>
        <v>.</v>
      </c>
      <c r="KK133" s="25" t="str">
        <f>IF(ISBLANK(LitRev!KK133),".",LitRev!KK133)</f>
        <v>.</v>
      </c>
      <c r="KL133" s="25" t="str">
        <f>IF(ISBLANK(LitRev!KL133),".",LitRev!KL133)</f>
        <v>.</v>
      </c>
      <c r="KM133" s="25" t="str">
        <f>IF(ISBLANK(LitRev!KM133),".",LitRev!KM133)</f>
        <v>.</v>
      </c>
      <c r="KN133" s="25" t="str">
        <f>IF(ISBLANK(LitRev!KN133),".",LitRev!KN133)</f>
        <v>.</v>
      </c>
      <c r="KO133" s="25" t="str">
        <f>IF(ISBLANK(LitRev!KO133),".",LitRev!KO133)</f>
        <v>.</v>
      </c>
      <c r="KP133" s="25" t="str">
        <f>IF(ISBLANK(LitRev!KP133),".",LitRev!KP133)</f>
        <v>.</v>
      </c>
      <c r="KQ133" s="25" t="str">
        <f>IF(ISBLANK(LitRev!KQ133),".",LitRev!KQ133)</f>
        <v>.</v>
      </c>
      <c r="KR133" s="25" t="str">
        <f>IF(ISBLANK(LitRev!KR133),".",LitRev!KR133)</f>
        <v>.</v>
      </c>
      <c r="KS133" s="25" t="str">
        <f>IF(ISBLANK(LitRev!KS133),".",LitRev!KS133)</f>
        <v>.</v>
      </c>
      <c r="KT133" s="25" t="str">
        <f>IF(ISBLANK(LitRev!KT133),".",LitRev!KT133)</f>
        <v>.</v>
      </c>
      <c r="KU133" s="25" t="str">
        <f>IF(ISBLANK(LitRev!KU133),".",LitRev!KU133)</f>
        <v>.</v>
      </c>
      <c r="KV133" s="25" t="str">
        <f>IF(ISBLANK(LitRev!KV133),".",LitRev!KV133)</f>
        <v>.</v>
      </c>
      <c r="KW133" s="25" t="str">
        <f>IF(ISBLANK(LitRev!KW133),".",LitRev!KW133)</f>
        <v>.</v>
      </c>
      <c r="KX133" s="25" t="str">
        <f>IF(ISBLANK(LitRev!KX133),".",LitRev!KX133)</f>
        <v>.</v>
      </c>
      <c r="KY133" s="25" t="str">
        <f>IF(ISBLANK(LitRev!KY133),".",LitRev!KY133)</f>
        <v>.</v>
      </c>
      <c r="KZ133" s="25" t="str">
        <f>IF(ISBLANK(LitRev!KZ133),".",LitRev!KZ133)</f>
        <v>.</v>
      </c>
      <c r="LA133" s="25" t="str">
        <f>IF(ISBLANK(LitRev!LA133),".",LitRev!LA133)</f>
        <v>.</v>
      </c>
      <c r="LB133" s="25" t="str">
        <f>IF(ISBLANK(LitRev!LB133),".",LitRev!LB133)</f>
        <v>.</v>
      </c>
      <c r="LC133" s="25" t="str">
        <f>IF(ISBLANK(LitRev!LC133),".",LitRev!LC133)</f>
        <v>.</v>
      </c>
      <c r="LD133" s="25" t="str">
        <f>IF(ISBLANK(LitRev!LD133),".",LitRev!LD133)</f>
        <v>.</v>
      </c>
      <c r="LE133" s="25" t="str">
        <f>IF(ISBLANK(LitRev!LE133),".",LitRev!LE133)</f>
        <v>.</v>
      </c>
      <c r="LF133" s="25" t="str">
        <f>IF(ISBLANK(LitRev!LF133),".",LitRev!LF133)</f>
        <v>.</v>
      </c>
      <c r="LG133" s="25" t="str">
        <f>IF(ISBLANK(LitRev!LG133),".",LitRev!LG133)</f>
        <v>.</v>
      </c>
      <c r="LH133" s="25" t="str">
        <f>IF(ISBLANK(LitRev!LH133),".",LitRev!LH133)</f>
        <v>.</v>
      </c>
      <c r="LI133" s="25" t="str">
        <f>IF(ISBLANK(LitRev!LI133),".",LitRev!LI133)</f>
        <v>.</v>
      </c>
      <c r="LJ133" s="25" t="str">
        <f>IF(ISBLANK(LitRev!LJ133),".",LitRev!LJ133)</f>
        <v>.</v>
      </c>
      <c r="LK133" s="25" t="str">
        <f>IF(ISBLANK(LitRev!LK133),".",LitRev!LK133)</f>
        <v>.</v>
      </c>
      <c r="LL133" s="25" t="str">
        <f>IF(ISBLANK(LitRev!LL133),".",LitRev!LL133)</f>
        <v>.</v>
      </c>
      <c r="LM133" s="25" t="str">
        <f>IF(ISBLANK(LitRev!LM133),".",LitRev!LM133)</f>
        <v>.</v>
      </c>
      <c r="LN133" s="25" t="str">
        <f>IF(ISBLANK(LitRev!LN133),".",LitRev!LN133)</f>
        <v>.</v>
      </c>
      <c r="LO133" s="25" t="str">
        <f>IF(ISBLANK(LitRev!LO133),".",LitRev!LO133)</f>
        <v>.</v>
      </c>
      <c r="LP133" s="25" t="str">
        <f>IF(ISBLANK(LitRev!LP133),".",LitRev!LP133)</f>
        <v>.</v>
      </c>
      <c r="LQ133" s="25" t="str">
        <f>IF(ISBLANK(LitRev!LQ133),".",LitRev!LQ133)</f>
        <v>.</v>
      </c>
      <c r="LR133" s="25" t="str">
        <f>IF(ISBLANK(LitRev!LR133),".",LitRev!LR133)</f>
        <v>.</v>
      </c>
      <c r="LS133" s="25" t="str">
        <f>IF(ISBLANK(LitRev!LS133),".",LitRev!LS133)</f>
        <v>.</v>
      </c>
      <c r="LT133" s="25" t="str">
        <f>IF(ISBLANK(LitRev!LT133),".",LitRev!LT133)</f>
        <v>.</v>
      </c>
      <c r="LU133" s="25" t="str">
        <f>IF(ISBLANK(LitRev!LU133),".",LitRev!LU133)</f>
        <v>.</v>
      </c>
      <c r="LV133" s="25" t="str">
        <f>IF(ISBLANK(LitRev!LV133),".",LitRev!LV133)</f>
        <v>.</v>
      </c>
      <c r="LW133" s="25" t="str">
        <f>IF(ISBLANK(LitRev!LW133),".",LitRev!LW133)</f>
        <v>.</v>
      </c>
      <c r="LX133" s="25" t="str">
        <f>IF(ISBLANK(LitRev!LX133),".",LitRev!LX133)</f>
        <v>.</v>
      </c>
      <c r="LY133" s="25" t="str">
        <f>IF(ISBLANK(LitRev!LY133),".",LitRev!LY133)</f>
        <v>.</v>
      </c>
      <c r="LZ133" s="25" t="str">
        <f>IF(ISBLANK(LitRev!LZ133),".",LitRev!LZ133)</f>
        <v>.</v>
      </c>
      <c r="MA133" s="25" t="str">
        <f>IF(ISBLANK(LitRev!MA133),".",LitRev!MA133)</f>
        <v>.</v>
      </c>
      <c r="MB133" s="25" t="str">
        <f>IF(ISBLANK(LitRev!MB133),".",LitRev!MB133)</f>
        <v>.</v>
      </c>
      <c r="MC133" s="25" t="str">
        <f>IF(ISBLANK(LitRev!MC133),".",LitRev!MC133)</f>
        <v>.</v>
      </c>
      <c r="MD133" s="25" t="str">
        <f>IF(ISBLANK(LitRev!MD133),".",LitRev!MD133)</f>
        <v>.</v>
      </c>
      <c r="ME133" s="25" t="str">
        <f>IF(ISBLANK(LitRev!ME133),".",LitRev!ME133)</f>
        <v>.</v>
      </c>
      <c r="MF133" s="25" t="str">
        <f>IF(ISBLANK(LitRev!MF133),".",LitRev!MF133)</f>
        <v>.</v>
      </c>
      <c r="MG133" s="25" t="str">
        <f>IF(ISBLANK(LitRev!MG133),".",LitRev!MG133)</f>
        <v>.</v>
      </c>
      <c r="MH133" s="25" t="str">
        <f>IF(ISBLANK(LitRev!MH133),".",LitRev!MH133)</f>
        <v>.</v>
      </c>
      <c r="MI133" s="25" t="str">
        <f>IF(ISBLANK(LitRev!MI133),".",LitRev!MI133)</f>
        <v>.</v>
      </c>
      <c r="MJ133" s="25" t="str">
        <f>IF(ISBLANK(LitRev!MJ133),".",LitRev!MJ133)</f>
        <v>.</v>
      </c>
      <c r="MK133" s="25" t="str">
        <f>IF(ISBLANK(LitRev!MK133),".",LitRev!MK133)</f>
        <v>.</v>
      </c>
      <c r="ML133" s="25" t="str">
        <f>IF(ISBLANK(LitRev!ML133),".",LitRev!ML133)</f>
        <v>.</v>
      </c>
      <c r="MM133" s="25" t="str">
        <f>IF(ISBLANK(LitRev!MM133),".",LitRev!MM133)</f>
        <v>.</v>
      </c>
      <c r="MN133" s="25" t="str">
        <f>IF(ISBLANK(LitRev!MN133),".",LitRev!MN133)</f>
        <v>.</v>
      </c>
      <c r="MO133" s="25" t="str">
        <f>IF(ISBLANK(LitRev!MO133),".",LitRev!MO133)</f>
        <v>.</v>
      </c>
      <c r="MP133" s="25" t="str">
        <f>IF(ISBLANK(LitRev!MP133),".",LitRev!MP133)</f>
        <v>.</v>
      </c>
      <c r="MQ133" s="25" t="str">
        <f>IF(ISBLANK(LitRev!MQ133),".",LitRev!MQ133)</f>
        <v>.</v>
      </c>
      <c r="MR133" s="25" t="str">
        <f>IF(ISBLANK(LitRev!MR133),".",LitRev!MR133)</f>
        <v>.</v>
      </c>
      <c r="NM133"/>
    </row>
    <row r="134" spans="1:483" s="73" customFormat="1" x14ac:dyDescent="0.25">
      <c r="A134" s="72" t="s">
        <v>1126</v>
      </c>
      <c r="B134"/>
      <c r="C134" s="25" t="str">
        <f>IF(ISBLANK(LitRev!C134),".",LitRev!C134)</f>
        <v>.</v>
      </c>
      <c r="D134" s="25" t="str">
        <f>IF(ISBLANK(LitRev!D134),".",LitRev!D134)</f>
        <v>.</v>
      </c>
      <c r="E134" s="25" t="str">
        <f>IF(ISBLANK(LitRev!E134),".",LitRev!E134)</f>
        <v>.</v>
      </c>
      <c r="F134" s="25" t="str">
        <f>IF(ISBLANK(LitRev!F134),".",LitRev!F134)</f>
        <v>.</v>
      </c>
      <c r="G134" s="25" t="str">
        <f>IF(ISBLANK(LitRev!G134),".",LitRev!G134)</f>
        <v>.</v>
      </c>
      <c r="H134" s="25" t="str">
        <f>IF(ISBLANK(LitRev!H134),".",LitRev!H134)</f>
        <v>.</v>
      </c>
      <c r="I134" s="25" t="str">
        <f>IF(ISBLANK(LitRev!I134),".",LitRev!I134)</f>
        <v>.</v>
      </c>
      <c r="J134" s="25" t="str">
        <f>IF(ISBLANK(LitRev!J134),".",LitRev!J134)</f>
        <v>.</v>
      </c>
      <c r="K134" s="25" t="str">
        <f>IF(ISBLANK(LitRev!K134),".",LitRev!K134)</f>
        <v>.</v>
      </c>
      <c r="L134" s="25" t="str">
        <f>IF(ISBLANK(LitRev!L134),".",LitRev!L134)</f>
        <v>.</v>
      </c>
      <c r="M134" s="25" t="str">
        <f>IF(ISBLANK(LitRev!M134),".",LitRev!M134)</f>
        <v>.</v>
      </c>
      <c r="N134" s="25" t="str">
        <f>IF(ISBLANK(LitRev!N134),".",LitRev!N134)</f>
        <v>.</v>
      </c>
      <c r="O134" s="25" t="str">
        <f>IF(ISBLANK(LitRev!O134),".",LitRev!O134)</f>
        <v>.</v>
      </c>
      <c r="P134" s="25" t="str">
        <f>IF(ISBLANK(LitRev!P134),".",LitRev!P134)</f>
        <v>.</v>
      </c>
      <c r="Q134" s="25" t="str">
        <f>IF(ISBLANK(LitRev!Q134),".",LitRev!Q134)</f>
        <v>.</v>
      </c>
      <c r="R134" s="25" t="str">
        <f>IF(ISBLANK(LitRev!R134),".",LitRev!R134)</f>
        <v>.</v>
      </c>
      <c r="S134" s="25" t="str">
        <f>IF(ISBLANK(LitRev!S134),".",LitRev!S134)</f>
        <v>.</v>
      </c>
      <c r="T134" s="25" t="str">
        <f>IF(ISBLANK(LitRev!T134),".",LitRev!T134)</f>
        <v>.</v>
      </c>
      <c r="U134" s="25" t="str">
        <f>IF(ISBLANK(LitRev!U134),".",LitRev!U134)</f>
        <v>.</v>
      </c>
      <c r="V134" s="25" t="str">
        <f>IF(ISBLANK(LitRev!V134),".",LitRev!V134)</f>
        <v>.</v>
      </c>
      <c r="W134" s="25" t="str">
        <f>IF(ISBLANK(LitRev!W134),".",LitRev!W134)</f>
        <v>.</v>
      </c>
      <c r="X134" s="25" t="str">
        <f>IF(ISBLANK(LitRev!X134),".",LitRev!X134)</f>
        <v>.</v>
      </c>
      <c r="Y134" s="25" t="str">
        <f>IF(ISBLANK(LitRev!Y134),".",LitRev!Y134)</f>
        <v>.</v>
      </c>
      <c r="Z134" s="25" t="str">
        <f>IF(ISBLANK(LitRev!Z134),".",LitRev!Z134)</f>
        <v>.</v>
      </c>
      <c r="AA134" s="25" t="str">
        <f>IF(ISBLANK(LitRev!AA134),".",LitRev!AA134)</f>
        <v>.</v>
      </c>
      <c r="AB134" s="25" t="str">
        <f>IF(ISBLANK(LitRev!AB134),".",LitRev!AB134)</f>
        <v>.</v>
      </c>
      <c r="AC134" s="25" t="str">
        <f>IF(ISBLANK(LitRev!AC134),".",LitRev!AC134)</f>
        <v>.</v>
      </c>
      <c r="AD134" s="25" t="str">
        <f>IF(ISBLANK(LitRev!AD134),".",LitRev!AD134)</f>
        <v>.</v>
      </c>
      <c r="AE134" s="25" t="str">
        <f>IF(ISBLANK(LitRev!AE134),".",LitRev!AE134)</f>
        <v>.</v>
      </c>
      <c r="AF134" s="25" t="str">
        <f>IF(ISBLANK(LitRev!AF134),".",LitRev!AF134)</f>
        <v>.</v>
      </c>
      <c r="AG134" s="25" t="str">
        <f>IF(ISBLANK(LitRev!AG134),".",LitRev!AG134)</f>
        <v>.</v>
      </c>
      <c r="AH134" s="25" t="str">
        <f>IF(ISBLANK(LitRev!AH134),".",LitRev!AH134)</f>
        <v>.</v>
      </c>
      <c r="AI134" s="25" t="str">
        <f>IF(ISBLANK(LitRev!AI134),".",LitRev!AI134)</f>
        <v>.</v>
      </c>
      <c r="AJ134" s="25" t="str">
        <f>IF(ISBLANK(LitRev!AJ134),".",LitRev!AJ134)</f>
        <v>.</v>
      </c>
      <c r="AK134" s="25" t="str">
        <f>IF(ISBLANK(LitRev!AK134),".",LitRev!AK134)</f>
        <v>.</v>
      </c>
      <c r="AL134" s="25" t="str">
        <f>IF(ISBLANK(LitRev!AL134),".",LitRev!AL134)</f>
        <v>.</v>
      </c>
      <c r="AM134" s="25" t="str">
        <f>IF(ISBLANK(LitRev!AM134),".",LitRev!AM134)</f>
        <v>.</v>
      </c>
      <c r="AN134" s="25" t="str">
        <f>IF(ISBLANK(LitRev!AN134),".",LitRev!AN134)</f>
        <v>.</v>
      </c>
      <c r="AO134" s="25" t="str">
        <f>IF(ISBLANK(LitRev!AO134),".",LitRev!AO134)</f>
        <v>.</v>
      </c>
      <c r="AP134" s="25" t="str">
        <f>IF(ISBLANK(LitRev!AP134),".",LitRev!AP134)</f>
        <v>.</v>
      </c>
      <c r="AQ134" s="25" t="str">
        <f>IF(ISBLANK(LitRev!AQ134),".",LitRev!AQ134)</f>
        <v>.</v>
      </c>
      <c r="AR134" s="25" t="str">
        <f>IF(ISBLANK(LitRev!AR134),".",LitRev!AR134)</f>
        <v>.</v>
      </c>
      <c r="AS134" s="25" t="str">
        <f>IF(ISBLANK(LitRev!AS134),".",LitRev!AS134)</f>
        <v>.</v>
      </c>
      <c r="AT134" s="25" t="str">
        <f>IF(ISBLANK(LitRev!AT134),".",LitRev!AT134)</f>
        <v>.</v>
      </c>
      <c r="AU134" s="25" t="str">
        <f>IF(ISBLANK(LitRev!AU134),".",LitRev!AU134)</f>
        <v>.</v>
      </c>
      <c r="AV134" s="25" t="str">
        <f>IF(ISBLANK(LitRev!AV134),".",LitRev!AV134)</f>
        <v>.</v>
      </c>
      <c r="AW134" s="25" t="str">
        <f>IF(ISBLANK(LitRev!AW134),".",LitRev!AW134)</f>
        <v>.</v>
      </c>
      <c r="AX134" s="25" t="str">
        <f>IF(ISBLANK(LitRev!AX134),".",LitRev!AX134)</f>
        <v>.</v>
      </c>
      <c r="AY134" s="25" t="str">
        <f>IF(ISBLANK(LitRev!AY134),".",LitRev!AY134)</f>
        <v>.</v>
      </c>
      <c r="AZ134" s="25" t="str">
        <f>IF(ISBLANK(LitRev!AZ134),".",LitRev!AZ134)</f>
        <v>.</v>
      </c>
      <c r="BA134" s="25" t="str">
        <f>IF(ISBLANK(LitRev!BA134),".",LitRev!BA134)</f>
        <v>.</v>
      </c>
      <c r="BB134" s="25" t="str">
        <f>IF(ISBLANK(LitRev!BB134),".",LitRev!BB134)</f>
        <v>.</v>
      </c>
      <c r="BC134" s="25" t="str">
        <f>IF(ISBLANK(LitRev!BC134),".",LitRev!BC134)</f>
        <v>.</v>
      </c>
      <c r="BD134" s="25" t="str">
        <f>IF(ISBLANK(LitRev!BD134),".",LitRev!BD134)</f>
        <v>.</v>
      </c>
      <c r="BE134" s="25" t="str">
        <f>IF(ISBLANK(LitRev!BE134),".",LitRev!BE134)</f>
        <v>.</v>
      </c>
      <c r="BF134" s="25" t="str">
        <f>IF(ISBLANK(LitRev!BF134),".",LitRev!BF134)</f>
        <v>.</v>
      </c>
      <c r="BG134" s="25" t="str">
        <f>IF(ISBLANK(LitRev!BG134),".",LitRev!BG134)</f>
        <v>.</v>
      </c>
      <c r="BH134" s="25" t="str">
        <f>IF(ISBLANK(LitRev!BH134),".",LitRev!BH134)</f>
        <v>.</v>
      </c>
      <c r="BI134" s="25" t="str">
        <f>IF(ISBLANK(LitRev!BI134),".",LitRev!BI134)</f>
        <v>.</v>
      </c>
      <c r="BJ134" s="25" t="str">
        <f>IF(ISBLANK(LitRev!BJ134),".",LitRev!BJ134)</f>
        <v>.</v>
      </c>
      <c r="BK134" s="25" t="str">
        <f>IF(ISBLANK(LitRev!BK134),".",LitRev!BK134)</f>
        <v>.</v>
      </c>
      <c r="BL134" s="25" t="str">
        <f>IF(ISBLANK(LitRev!BL134),".",LitRev!BL134)</f>
        <v>.</v>
      </c>
      <c r="BM134" s="25" t="str">
        <f>IF(ISBLANK(LitRev!BM134),".",LitRev!BM134)</f>
        <v>.</v>
      </c>
      <c r="BN134" s="25" t="str">
        <f>IF(ISBLANK(LitRev!BN134),".",LitRev!BN134)</f>
        <v>.</v>
      </c>
      <c r="BO134" s="25" t="str">
        <f>IF(ISBLANK(LitRev!BO134),".",LitRev!BO134)</f>
        <v>.</v>
      </c>
      <c r="BP134" s="25" t="str">
        <f>IF(ISBLANK(LitRev!BP134),".",LitRev!BP134)</f>
        <v>.</v>
      </c>
      <c r="BQ134" s="25" t="str">
        <f>IF(ISBLANK(LitRev!BQ134),".",LitRev!BQ134)</f>
        <v>.</v>
      </c>
      <c r="BR134" s="25" t="str">
        <f>IF(ISBLANK(LitRev!BR134),".",LitRev!BR134)</f>
        <v>.</v>
      </c>
      <c r="BS134" s="25" t="str">
        <f>IF(ISBLANK(LitRev!BS134),".",LitRev!BS134)</f>
        <v>.</v>
      </c>
      <c r="BT134" s="25" t="str">
        <f>IF(ISBLANK(LitRev!BT134),".",LitRev!BT134)</f>
        <v>.</v>
      </c>
      <c r="BU134" s="25" t="str">
        <f>IF(ISBLANK(LitRev!BU134),".",LitRev!BU134)</f>
        <v>.</v>
      </c>
      <c r="BV134" s="25" t="str">
        <f>IF(ISBLANK(LitRev!BV134),".",LitRev!BV134)</f>
        <v>.</v>
      </c>
      <c r="BW134" s="25" t="str">
        <f>IF(ISBLANK(LitRev!BW134),".",LitRev!BW134)</f>
        <v>.</v>
      </c>
      <c r="BX134" s="25" t="str">
        <f>IF(ISBLANK(LitRev!BX134),".",LitRev!BX134)</f>
        <v>.</v>
      </c>
      <c r="BY134" s="25" t="str">
        <f>IF(ISBLANK(LitRev!BY134),".",LitRev!BY134)</f>
        <v>.</v>
      </c>
      <c r="BZ134" s="25" t="str">
        <f>IF(ISBLANK(LitRev!BZ134),".",LitRev!BZ134)</f>
        <v>.</v>
      </c>
      <c r="CA134" s="25" t="str">
        <f>IF(ISBLANK(LitRev!CA134),".",LitRev!CA134)</f>
        <v>.</v>
      </c>
      <c r="CB134" s="25" t="str">
        <f>IF(ISBLANK(LitRev!CB134),".",LitRev!CB134)</f>
        <v>.</v>
      </c>
      <c r="CC134" s="25" t="str">
        <f>IF(ISBLANK(LitRev!CC134),".",LitRev!CC134)</f>
        <v>.</v>
      </c>
      <c r="CD134" s="25" t="str">
        <f>IF(ISBLANK(LitRev!CD134),".",LitRev!CD134)</f>
        <v>.</v>
      </c>
      <c r="CE134" s="25" t="str">
        <f>IF(ISBLANK(LitRev!CE134),".",LitRev!CE134)</f>
        <v>.</v>
      </c>
      <c r="CF134" s="25" t="str">
        <f>IF(ISBLANK(LitRev!CF134),".",LitRev!CF134)</f>
        <v>.</v>
      </c>
      <c r="CG134" s="25" t="str">
        <f>IF(ISBLANK(LitRev!CG134),".",LitRev!CG134)</f>
        <v>.</v>
      </c>
      <c r="CH134" s="25" t="str">
        <f>IF(ISBLANK(LitRev!CH134),".",LitRev!CH134)</f>
        <v>.</v>
      </c>
      <c r="CI134" s="25" t="str">
        <f>IF(ISBLANK(LitRev!CI134),".",LitRev!CI134)</f>
        <v>.</v>
      </c>
      <c r="CJ134" s="25" t="str">
        <f>IF(ISBLANK(LitRev!CJ134),".",LitRev!CJ134)</f>
        <v>.</v>
      </c>
      <c r="CK134" s="25" t="str">
        <f>IF(ISBLANK(LitRev!CK134),".",LitRev!CK134)</f>
        <v>.</v>
      </c>
      <c r="CL134" s="25" t="str">
        <f>IF(ISBLANK(LitRev!CL134),".",LitRev!CL134)</f>
        <v>.</v>
      </c>
      <c r="CM134" s="25" t="str">
        <f>IF(ISBLANK(LitRev!CM134),".",LitRev!CM134)</f>
        <v>.</v>
      </c>
      <c r="CN134" s="25" t="str">
        <f>IF(ISBLANK(LitRev!CN134),".",LitRev!CN134)</f>
        <v>.</v>
      </c>
      <c r="CO134" s="25" t="str">
        <f>IF(ISBLANK(LitRev!CO134),".",LitRev!CO134)</f>
        <v>.</v>
      </c>
      <c r="CP134" s="25" t="str">
        <f>IF(ISBLANK(LitRev!CP134),".",LitRev!CP134)</f>
        <v>.</v>
      </c>
      <c r="CQ134" s="25" t="str">
        <f>IF(ISBLANK(LitRev!CQ134),".",LitRev!CQ134)</f>
        <v>.</v>
      </c>
      <c r="CR134" s="25" t="str">
        <f>IF(ISBLANK(LitRev!CR134),".",LitRev!CR134)</f>
        <v>.</v>
      </c>
      <c r="CS134" s="25" t="str">
        <f>IF(ISBLANK(LitRev!CS134),".",LitRev!CS134)</f>
        <v>.</v>
      </c>
      <c r="CT134" s="25" t="str">
        <f>IF(ISBLANK(LitRev!CT134),".",LitRev!CT134)</f>
        <v>.</v>
      </c>
      <c r="CU134" s="25" t="str">
        <f>IF(ISBLANK(LitRev!CU134),".",LitRev!CU134)</f>
        <v>.</v>
      </c>
      <c r="CV134" s="25" t="str">
        <f>IF(ISBLANK(LitRev!CV134),".",LitRev!CV134)</f>
        <v>.</v>
      </c>
      <c r="CW134" s="25" t="str">
        <f>IF(ISBLANK(LitRev!CW134),".",LitRev!CW134)</f>
        <v>.</v>
      </c>
      <c r="CX134" s="25" t="str">
        <f>IF(ISBLANK(LitRev!CX134),".",LitRev!CX134)</f>
        <v>.</v>
      </c>
      <c r="CY134" s="25" t="str">
        <f>IF(ISBLANK(LitRev!CY134),".",LitRev!CY134)</f>
        <v>.</v>
      </c>
      <c r="CZ134" s="25" t="str">
        <f>IF(ISBLANK(LitRev!CZ134),".",LitRev!CZ134)</f>
        <v>.</v>
      </c>
      <c r="DA134" s="25" t="str">
        <f>IF(ISBLANK(LitRev!DA134),".",LitRev!DA134)</f>
        <v>.</v>
      </c>
      <c r="DB134" s="25" t="str">
        <f>IF(ISBLANK(LitRev!DB134),".",LitRev!DB134)</f>
        <v>.</v>
      </c>
      <c r="DC134" s="25" t="str">
        <f>IF(ISBLANK(LitRev!DC134),".",LitRev!DC134)</f>
        <v>.</v>
      </c>
      <c r="DD134" s="25" t="str">
        <f>IF(ISBLANK(LitRev!DD134),".",LitRev!DD134)</f>
        <v>.</v>
      </c>
      <c r="DE134" s="25" t="str">
        <f>IF(ISBLANK(LitRev!DE134),".",LitRev!DE134)</f>
        <v>.</v>
      </c>
      <c r="DF134" s="25" t="str">
        <f>IF(ISBLANK(LitRev!DF134),".",LitRev!DF134)</f>
        <v>.</v>
      </c>
      <c r="DG134" s="25" t="str">
        <f>IF(ISBLANK(LitRev!DG134),".",LitRev!DG134)</f>
        <v>.</v>
      </c>
      <c r="DH134" s="25" t="str">
        <f>IF(ISBLANK(LitRev!DH134),".",LitRev!DH134)</f>
        <v>.</v>
      </c>
      <c r="DI134" s="25" t="str">
        <f>IF(ISBLANK(LitRev!DI134),".",LitRev!DI134)</f>
        <v>.</v>
      </c>
      <c r="DJ134" s="25" t="str">
        <f>IF(ISBLANK(LitRev!DJ134),".",LitRev!DJ134)</f>
        <v>.</v>
      </c>
      <c r="DK134" s="25" t="str">
        <f>IF(ISBLANK(LitRev!DK134),".",LitRev!DK134)</f>
        <v>.</v>
      </c>
      <c r="DL134" s="25" t="str">
        <f>IF(ISBLANK(LitRev!DL134),".",LitRev!DL134)</f>
        <v>.</v>
      </c>
      <c r="DM134" s="25" t="str">
        <f>IF(ISBLANK(LitRev!DM134),".",LitRev!DM134)</f>
        <v>.</v>
      </c>
      <c r="DN134" s="25" t="str">
        <f>IF(ISBLANK(LitRev!DN134),".",LitRev!DN134)</f>
        <v>.</v>
      </c>
      <c r="DO134" s="25" t="str">
        <f>IF(ISBLANK(LitRev!DO134),".",LitRev!DO134)</f>
        <v>.</v>
      </c>
      <c r="DP134" s="25" t="str">
        <f>IF(ISBLANK(LitRev!DP134),".",LitRev!DP134)</f>
        <v>.</v>
      </c>
      <c r="DQ134" s="25" t="str">
        <f>IF(ISBLANK(LitRev!DQ134),".",LitRev!DQ134)</f>
        <v>.</v>
      </c>
      <c r="DR134" s="25" t="str">
        <f>IF(ISBLANK(LitRev!DR134),".",LitRev!DR134)</f>
        <v>.</v>
      </c>
      <c r="DS134" s="25" t="str">
        <f>IF(ISBLANK(LitRev!DS134),".",LitRev!DS134)</f>
        <v>.</v>
      </c>
      <c r="DT134" s="25" t="str">
        <f>IF(ISBLANK(LitRev!DT134),".",LitRev!DT134)</f>
        <v>.</v>
      </c>
      <c r="DU134" s="25" t="str">
        <f>IF(ISBLANK(LitRev!DU134),".",LitRev!DU134)</f>
        <v>.</v>
      </c>
      <c r="DV134" s="25" t="str">
        <f>IF(ISBLANK(LitRev!DV134),".",LitRev!DV134)</f>
        <v>.</v>
      </c>
      <c r="DW134" s="25" t="str">
        <f>IF(ISBLANK(LitRev!DW134),".",LitRev!DW134)</f>
        <v>.</v>
      </c>
      <c r="DX134" s="25" t="str">
        <f>IF(ISBLANK(LitRev!DX134),".",LitRev!DX134)</f>
        <v>.</v>
      </c>
      <c r="DY134" s="25" t="str">
        <f>IF(ISBLANK(LitRev!DY134),".",LitRev!DY134)</f>
        <v>.</v>
      </c>
      <c r="DZ134" s="25" t="str">
        <f>IF(ISBLANK(LitRev!DZ134),".",LitRev!DZ134)</f>
        <v>.</v>
      </c>
      <c r="EA134" s="25" t="str">
        <f>IF(ISBLANK(LitRev!EA134),".",LitRev!EA134)</f>
        <v>.</v>
      </c>
      <c r="EB134" s="25" t="str">
        <f>IF(ISBLANK(LitRev!EB134),".",LitRev!EB134)</f>
        <v>.</v>
      </c>
      <c r="EC134" s="25" t="str">
        <f>IF(ISBLANK(LitRev!EC134),".",LitRev!EC134)</f>
        <v>.</v>
      </c>
      <c r="ED134" s="25" t="str">
        <f>IF(ISBLANK(LitRev!ED134),".",LitRev!ED134)</f>
        <v>.</v>
      </c>
      <c r="EE134" s="25" t="str">
        <f>IF(ISBLANK(LitRev!EE134),".",LitRev!EE134)</f>
        <v>.</v>
      </c>
      <c r="EF134" s="25" t="str">
        <f>IF(ISBLANK(LitRev!EF134),".",LitRev!EF134)</f>
        <v>.</v>
      </c>
      <c r="EG134" s="25" t="str">
        <f>IF(ISBLANK(LitRev!EG134),".",LitRev!EG134)</f>
        <v>.</v>
      </c>
      <c r="EH134" s="25" t="str">
        <f>IF(ISBLANK(LitRev!EH134),".",LitRev!EH134)</f>
        <v>.</v>
      </c>
      <c r="EI134" s="25" t="str">
        <f>IF(ISBLANK(LitRev!EI134),".",LitRev!EI134)</f>
        <v>.</v>
      </c>
      <c r="EJ134" s="25" t="str">
        <f>IF(ISBLANK(LitRev!EJ134),".",LitRev!EJ134)</f>
        <v>.</v>
      </c>
      <c r="EK134" s="25" t="str">
        <f>IF(ISBLANK(LitRev!EK134),".",LitRev!EK134)</f>
        <v>.</v>
      </c>
      <c r="EL134" s="25" t="str">
        <f>IF(ISBLANK(LitRev!EL134),".",LitRev!EL134)</f>
        <v>.</v>
      </c>
      <c r="EM134" s="25" t="str">
        <f>IF(ISBLANK(LitRev!EM134),".",LitRev!EM134)</f>
        <v>.</v>
      </c>
      <c r="EN134" s="25" t="str">
        <f>IF(ISBLANK(LitRev!EN134),".",LitRev!EN134)</f>
        <v>.</v>
      </c>
      <c r="EO134" s="25" t="str">
        <f>IF(ISBLANK(LitRev!EO134),".",LitRev!EO134)</f>
        <v>.</v>
      </c>
      <c r="EP134" s="25" t="str">
        <f>IF(ISBLANK(LitRev!EP134),".",LitRev!EP134)</f>
        <v>.</v>
      </c>
      <c r="EQ134" s="25" t="str">
        <f>IF(ISBLANK(LitRev!EQ134),".",LitRev!EQ134)</f>
        <v>.</v>
      </c>
      <c r="ER134" s="25" t="str">
        <f>IF(ISBLANK(LitRev!ER134),".",LitRev!ER134)</f>
        <v>.</v>
      </c>
      <c r="ES134" s="25" t="str">
        <f>IF(ISBLANK(LitRev!ES134),".",LitRev!ES134)</f>
        <v>.</v>
      </c>
      <c r="ET134" s="25" t="str">
        <f>IF(ISBLANK(LitRev!ET134),".",LitRev!ET134)</f>
        <v>.</v>
      </c>
      <c r="EU134" s="25" t="str">
        <f>IF(ISBLANK(LitRev!EU134),".",LitRev!EU134)</f>
        <v>.</v>
      </c>
      <c r="EV134" s="25" t="str">
        <f>IF(ISBLANK(LitRev!EV134),".",LitRev!EV134)</f>
        <v>.</v>
      </c>
      <c r="EW134" s="25" t="str">
        <f>IF(ISBLANK(LitRev!EW134),".",LitRev!EW134)</f>
        <v>.</v>
      </c>
      <c r="EX134" s="25" t="str">
        <f>IF(ISBLANK(LitRev!EX134),".",LitRev!EX134)</f>
        <v>.</v>
      </c>
      <c r="EY134" s="25" t="str">
        <f>IF(ISBLANK(LitRev!EY134),".",LitRev!EY134)</f>
        <v>.</v>
      </c>
      <c r="EZ134" s="25" t="str">
        <f>IF(ISBLANK(LitRev!EZ134),".",LitRev!EZ134)</f>
        <v>.</v>
      </c>
      <c r="FA134" s="25" t="str">
        <f>IF(ISBLANK(LitRev!FA134),".",LitRev!FA134)</f>
        <v>.</v>
      </c>
      <c r="FB134" s="25" t="str">
        <f>IF(ISBLANK(LitRev!FB134),".",LitRev!FB134)</f>
        <v>.</v>
      </c>
      <c r="FC134" s="25" t="str">
        <f>IF(ISBLANK(LitRev!FC134),".",LitRev!FC134)</f>
        <v>.</v>
      </c>
      <c r="FD134" s="25" t="str">
        <f>IF(ISBLANK(LitRev!FD134),".",LitRev!FD134)</f>
        <v>.</v>
      </c>
      <c r="FE134" s="25" t="str">
        <f>IF(ISBLANK(LitRev!FE134),".",LitRev!FE134)</f>
        <v>.</v>
      </c>
      <c r="FF134" s="25" t="str">
        <f>IF(ISBLANK(LitRev!FF134),".",LitRev!FF134)</f>
        <v>.</v>
      </c>
      <c r="FG134" s="25" t="str">
        <f>IF(ISBLANK(LitRev!FG134),".",LitRev!FG134)</f>
        <v>.</v>
      </c>
      <c r="FH134" s="25" t="str">
        <f>IF(ISBLANK(LitRev!FH134),".",LitRev!FH134)</f>
        <v>.</v>
      </c>
      <c r="FI134" s="25" t="str">
        <f>IF(ISBLANK(LitRev!FI134),".",LitRev!FI134)</f>
        <v>.</v>
      </c>
      <c r="FJ134" s="25" t="str">
        <f>IF(ISBLANK(LitRev!FJ134),".",LitRev!FJ134)</f>
        <v>.</v>
      </c>
      <c r="FK134" s="25" t="str">
        <f>IF(ISBLANK(LitRev!FK134),".",LitRev!FK134)</f>
        <v>.</v>
      </c>
      <c r="FL134" s="25" t="str">
        <f>IF(ISBLANK(LitRev!FL134),".",LitRev!FL134)</f>
        <v>.</v>
      </c>
      <c r="FM134" s="25" t="str">
        <f>IF(ISBLANK(LitRev!FM134),".",LitRev!FM134)</f>
        <v>.</v>
      </c>
      <c r="FN134" s="25" t="str">
        <f>IF(ISBLANK(LitRev!FN134),".",LitRev!FN134)</f>
        <v>.</v>
      </c>
      <c r="FO134" s="25" t="str">
        <f>IF(ISBLANK(LitRev!FO134),".",LitRev!FO134)</f>
        <v>.</v>
      </c>
      <c r="FP134" s="25" t="str">
        <f>IF(ISBLANK(LitRev!FP134),".",LitRev!FP134)</f>
        <v>.</v>
      </c>
      <c r="FQ134" s="25" t="str">
        <f>IF(ISBLANK(LitRev!FQ134),".",LitRev!FQ134)</f>
        <v>.</v>
      </c>
      <c r="FR134" s="25" t="str">
        <f>IF(ISBLANK(LitRev!FR134),".",LitRev!FR134)</f>
        <v>.</v>
      </c>
      <c r="FS134" s="25" t="str">
        <f>IF(ISBLANK(LitRev!FS134),".",LitRev!FS134)</f>
        <v>.</v>
      </c>
      <c r="FT134" s="25" t="str">
        <f>IF(ISBLANK(LitRev!FT134),".",LitRev!FT134)</f>
        <v>.</v>
      </c>
      <c r="FU134" s="25" t="str">
        <f>IF(ISBLANK(LitRev!FU134),".",LitRev!FU134)</f>
        <v>.</v>
      </c>
      <c r="FV134" s="25" t="str">
        <f>IF(ISBLANK(LitRev!FV134),".",LitRev!FV134)</f>
        <v>.</v>
      </c>
      <c r="FW134" s="25" t="str">
        <f>IF(ISBLANK(LitRev!FW134),".",LitRev!FW134)</f>
        <v>.</v>
      </c>
      <c r="FX134" s="25" t="str">
        <f>IF(ISBLANK(LitRev!FX134),".",LitRev!FX134)</f>
        <v>.</v>
      </c>
      <c r="FY134" s="25" t="str">
        <f>IF(ISBLANK(LitRev!FY134),".",LitRev!FY134)</f>
        <v>.</v>
      </c>
      <c r="FZ134" s="25" t="str">
        <f>IF(ISBLANK(LitRev!FZ134),".",LitRev!FZ134)</f>
        <v>.</v>
      </c>
      <c r="GA134" s="25" t="str">
        <f>IF(ISBLANK(LitRev!GA134),".",LitRev!GA134)</f>
        <v>.</v>
      </c>
      <c r="GB134" s="25" t="str">
        <f>IF(ISBLANK(LitRev!GB134),".",LitRev!GB134)</f>
        <v>.</v>
      </c>
      <c r="GC134" s="25" t="str">
        <f>IF(ISBLANK(LitRev!GC134),".",LitRev!GC134)</f>
        <v>.</v>
      </c>
      <c r="GD134" s="25" t="str">
        <f>IF(ISBLANK(LitRev!GD134),".",LitRev!GD134)</f>
        <v>.</v>
      </c>
      <c r="GE134" s="25" t="str">
        <f>IF(ISBLANK(LitRev!GE134),".",LitRev!GE134)</f>
        <v>.</v>
      </c>
      <c r="GF134" s="25" t="str">
        <f>IF(ISBLANK(LitRev!GF134),".",LitRev!GF134)</f>
        <v>.</v>
      </c>
      <c r="GG134" s="25" t="str">
        <f>IF(ISBLANK(LitRev!GG134),".",LitRev!GG134)</f>
        <v>.</v>
      </c>
      <c r="GH134" s="25" t="str">
        <f>IF(ISBLANK(LitRev!GH134),".",LitRev!GH134)</f>
        <v>.</v>
      </c>
      <c r="GI134" s="25" t="str">
        <f>IF(ISBLANK(LitRev!GI134),".",LitRev!GI134)</f>
        <v>.</v>
      </c>
      <c r="GJ134" s="25" t="str">
        <f>IF(ISBLANK(LitRev!GJ134),".",LitRev!GJ134)</f>
        <v>.</v>
      </c>
      <c r="GK134" s="25" t="str">
        <f>IF(ISBLANK(LitRev!GK134),".",LitRev!GK134)</f>
        <v>.</v>
      </c>
      <c r="GL134" s="25" t="str">
        <f>IF(ISBLANK(LitRev!GL134),".",LitRev!GL134)</f>
        <v>.</v>
      </c>
      <c r="GM134" s="25" t="str">
        <f>IF(ISBLANK(LitRev!GM134),".",LitRev!GM134)</f>
        <v>.</v>
      </c>
      <c r="GN134" s="25" t="str">
        <f>IF(ISBLANK(LitRev!GN134),".",LitRev!GN134)</f>
        <v>.</v>
      </c>
      <c r="GO134" s="25" t="str">
        <f>IF(ISBLANK(LitRev!GO134),".",LitRev!GO134)</f>
        <v>.</v>
      </c>
      <c r="GP134" s="25" t="str">
        <f>IF(ISBLANK(LitRev!GP134),".",LitRev!GP134)</f>
        <v>.</v>
      </c>
      <c r="GQ134" s="25" t="str">
        <f>IF(ISBLANK(LitRev!GQ134),".",LitRev!GQ134)</f>
        <v>.</v>
      </c>
      <c r="GR134" s="25" t="str">
        <f>IF(ISBLANK(LitRev!GR134),".",LitRev!GR134)</f>
        <v>.</v>
      </c>
      <c r="GS134" s="25" t="str">
        <f>IF(ISBLANK(LitRev!GS134),".",LitRev!GS134)</f>
        <v>.</v>
      </c>
      <c r="GT134" s="25" t="str">
        <f>IF(ISBLANK(LitRev!GT134),".",LitRev!GT134)</f>
        <v>.</v>
      </c>
      <c r="GU134" s="25" t="str">
        <f>IF(ISBLANK(LitRev!GU134),".",LitRev!GU134)</f>
        <v>.</v>
      </c>
      <c r="GV134" s="25" t="str">
        <f>IF(ISBLANK(LitRev!GV134),".",LitRev!GV134)</f>
        <v>.</v>
      </c>
      <c r="GW134" s="25" t="str">
        <f>IF(ISBLANK(LitRev!GW134),".",LitRev!GW134)</f>
        <v>.</v>
      </c>
      <c r="GX134" s="25" t="str">
        <f>IF(ISBLANK(LitRev!GX134),".",LitRev!GX134)</f>
        <v>.</v>
      </c>
      <c r="GY134" s="25" t="str">
        <f>IF(ISBLANK(LitRev!GY134),".",LitRev!GY134)</f>
        <v>.</v>
      </c>
      <c r="GZ134" s="25" t="str">
        <f>IF(ISBLANK(LitRev!GZ134),".",LitRev!GZ134)</f>
        <v>.</v>
      </c>
      <c r="HA134" s="25" t="str">
        <f>IF(ISBLANK(LitRev!HA134),".",LitRev!HA134)</f>
        <v>.</v>
      </c>
      <c r="HB134" s="25" t="str">
        <f>IF(ISBLANK(LitRev!HB134),".",LitRev!HB134)</f>
        <v>.</v>
      </c>
      <c r="HC134" s="25" t="str">
        <f>IF(ISBLANK(LitRev!HC134),".",LitRev!HC134)</f>
        <v>.</v>
      </c>
      <c r="HD134" s="25" t="str">
        <f>IF(ISBLANK(LitRev!HD134),".",LitRev!HD134)</f>
        <v>.</v>
      </c>
      <c r="HE134" s="25" t="str">
        <f>IF(ISBLANK(LitRev!HE134),".",LitRev!HE134)</f>
        <v>.</v>
      </c>
      <c r="HF134" s="25" t="str">
        <f>IF(ISBLANK(LitRev!HF134),".",LitRev!HF134)</f>
        <v>.</v>
      </c>
      <c r="HG134" s="25" t="str">
        <f>IF(ISBLANK(LitRev!HG134),".",LitRev!HG134)</f>
        <v>.</v>
      </c>
      <c r="HH134" s="25" t="str">
        <f>IF(ISBLANK(LitRev!HH134),".",LitRev!HH134)</f>
        <v>.</v>
      </c>
      <c r="HI134" s="25" t="str">
        <f>IF(ISBLANK(LitRev!HI134),".",LitRev!HI134)</f>
        <v>.</v>
      </c>
      <c r="HJ134" s="25" t="str">
        <f>IF(ISBLANK(LitRev!HJ134),".",LitRev!HJ134)</f>
        <v>.</v>
      </c>
      <c r="HK134" s="25" t="str">
        <f>IF(ISBLANK(LitRev!HK134),".",LitRev!HK134)</f>
        <v>.</v>
      </c>
      <c r="HL134" s="25" t="str">
        <f>IF(ISBLANK(LitRev!HL134),".",LitRev!HL134)</f>
        <v>.</v>
      </c>
      <c r="HM134" s="25" t="str">
        <f>IF(ISBLANK(LitRev!HM134),".",LitRev!HM134)</f>
        <v>.</v>
      </c>
      <c r="HN134" s="25" t="str">
        <f>IF(ISBLANK(LitRev!HN134),".",LitRev!HN134)</f>
        <v>.</v>
      </c>
      <c r="HO134" s="25" t="str">
        <f>IF(ISBLANK(LitRev!HO134),".",LitRev!HO134)</f>
        <v>.</v>
      </c>
      <c r="HP134" s="25" t="str">
        <f>IF(ISBLANK(LitRev!HP134),".",LitRev!HP134)</f>
        <v>.</v>
      </c>
      <c r="HQ134" s="25" t="str">
        <f>IF(ISBLANK(LitRev!HQ134),".",LitRev!HQ134)</f>
        <v>.</v>
      </c>
      <c r="HR134" s="25" t="str">
        <f>IF(ISBLANK(LitRev!HR134),".",LitRev!HR134)</f>
        <v>.</v>
      </c>
      <c r="HS134" s="25" t="str">
        <f>IF(ISBLANK(LitRev!HS134),".",LitRev!HS134)</f>
        <v>.</v>
      </c>
      <c r="HT134" s="25" t="str">
        <f>IF(ISBLANK(LitRev!HT134),".",LitRev!HT134)</f>
        <v>.</v>
      </c>
      <c r="HU134" s="25" t="str">
        <f>IF(ISBLANK(LitRev!HU134),".",LitRev!HU134)</f>
        <v>.</v>
      </c>
      <c r="HV134" s="25" t="str">
        <f>IF(ISBLANK(LitRev!HV134),".",LitRev!HV134)</f>
        <v>.</v>
      </c>
      <c r="HW134" s="25" t="str">
        <f>IF(ISBLANK(LitRev!HW134),".",LitRev!HW134)</f>
        <v>.</v>
      </c>
      <c r="HX134" s="25" t="str">
        <f>IF(ISBLANK(LitRev!HX134),".",LitRev!HX134)</f>
        <v>.</v>
      </c>
      <c r="HY134" s="25" t="str">
        <f>IF(ISBLANK(LitRev!HY134),".",LitRev!HY134)</f>
        <v>.</v>
      </c>
      <c r="HZ134" s="25" t="str">
        <f>IF(ISBLANK(LitRev!HZ134),".",LitRev!HZ134)</f>
        <v>.</v>
      </c>
      <c r="IA134" s="25" t="str">
        <f>IF(ISBLANK(LitRev!IA134),".",LitRev!IA134)</f>
        <v>.</v>
      </c>
      <c r="IB134" s="25" t="str">
        <f>IF(ISBLANK(LitRev!IB134),".",LitRev!IB134)</f>
        <v>.</v>
      </c>
      <c r="IC134" s="25" t="str">
        <f>IF(ISBLANK(LitRev!IC134),".",LitRev!IC134)</f>
        <v>.</v>
      </c>
      <c r="ID134" s="25" t="str">
        <f>IF(ISBLANK(LitRev!ID134),".",LitRev!ID134)</f>
        <v>.</v>
      </c>
      <c r="IE134" s="25" t="str">
        <f>IF(ISBLANK(LitRev!IE134),".",LitRev!IE134)</f>
        <v>.</v>
      </c>
      <c r="IF134" s="25" t="str">
        <f>IF(ISBLANK(LitRev!IF134),".",LitRev!IF134)</f>
        <v>.</v>
      </c>
      <c r="IG134" s="25" t="str">
        <f>IF(ISBLANK(LitRev!IG134),".",LitRev!IG134)</f>
        <v>.</v>
      </c>
      <c r="IH134" s="25" t="str">
        <f>IF(ISBLANK(LitRev!IH134),".",LitRev!IH134)</f>
        <v>.</v>
      </c>
      <c r="II134" s="25" t="str">
        <f>IF(ISBLANK(LitRev!II134),".",LitRev!II134)</f>
        <v>.</v>
      </c>
      <c r="IJ134" s="25" t="str">
        <f>IF(ISBLANK(LitRev!IJ134),".",LitRev!IJ134)</f>
        <v>.</v>
      </c>
      <c r="IK134" s="25" t="str">
        <f>IF(ISBLANK(LitRev!IK134),".",LitRev!IK134)</f>
        <v>.</v>
      </c>
      <c r="IL134" s="25" t="str">
        <f>IF(ISBLANK(LitRev!IL134),".",LitRev!IL134)</f>
        <v>.</v>
      </c>
      <c r="IM134" s="25" t="str">
        <f>IF(ISBLANK(LitRev!IM134),".",LitRev!IM134)</f>
        <v>.</v>
      </c>
      <c r="IN134" s="25" t="str">
        <f>IF(ISBLANK(LitRev!IN134),".",LitRev!IN134)</f>
        <v>.</v>
      </c>
      <c r="IO134" s="25" t="str">
        <f>IF(ISBLANK(LitRev!IO134),".",LitRev!IO134)</f>
        <v>.</v>
      </c>
      <c r="IP134" s="25" t="str">
        <f>IF(ISBLANK(LitRev!IP134),".",LitRev!IP134)</f>
        <v>.</v>
      </c>
      <c r="IQ134" s="25" t="str">
        <f>IF(ISBLANK(LitRev!IQ134),".",LitRev!IQ134)</f>
        <v>.</v>
      </c>
      <c r="IR134" s="25" t="str">
        <f>IF(ISBLANK(LitRev!IR134),".",LitRev!IR134)</f>
        <v>.</v>
      </c>
      <c r="IS134" s="25" t="str">
        <f>IF(ISBLANK(LitRev!IS134),".",LitRev!IS134)</f>
        <v>.</v>
      </c>
      <c r="IT134" s="25" t="str">
        <f>IF(ISBLANK(LitRev!IT134),".",LitRev!IT134)</f>
        <v>.</v>
      </c>
      <c r="IU134" s="25" t="str">
        <f>IF(ISBLANK(LitRev!IU134),".",LitRev!IU134)</f>
        <v>.</v>
      </c>
      <c r="IV134" s="25" t="str">
        <f>IF(ISBLANK(LitRev!IV134),".",LitRev!IV134)</f>
        <v>.</v>
      </c>
      <c r="IW134" s="25" t="str">
        <f>IF(ISBLANK(LitRev!IW134),".",LitRev!IW134)</f>
        <v>.</v>
      </c>
      <c r="IX134" s="25" t="str">
        <f>IF(ISBLANK(LitRev!IX134),".",LitRev!IX134)</f>
        <v>.</v>
      </c>
      <c r="IY134" s="25" t="str">
        <f>IF(ISBLANK(LitRev!IY134),".",LitRev!IY134)</f>
        <v>.</v>
      </c>
      <c r="IZ134" s="25" t="str">
        <f>IF(ISBLANK(LitRev!IZ134),".",LitRev!IZ134)</f>
        <v>.</v>
      </c>
      <c r="JA134" s="25" t="str">
        <f>IF(ISBLANK(LitRev!JA134),".",LitRev!JA134)</f>
        <v>.</v>
      </c>
      <c r="JB134" s="25" t="str">
        <f>IF(ISBLANK(LitRev!JB134),".",LitRev!JB134)</f>
        <v>.</v>
      </c>
      <c r="JC134" s="25" t="str">
        <f>IF(ISBLANK(LitRev!JC134),".",LitRev!JC134)</f>
        <v>.</v>
      </c>
      <c r="JD134" s="25" t="str">
        <f>IF(ISBLANK(LitRev!JD134),".",LitRev!JD134)</f>
        <v>.</v>
      </c>
      <c r="JE134" s="25" t="str">
        <f>IF(ISBLANK(LitRev!JE134),".",LitRev!JE134)</f>
        <v>.</v>
      </c>
      <c r="JF134" s="25" t="str">
        <f>IF(ISBLANK(LitRev!JF134),".",LitRev!JF134)</f>
        <v>.</v>
      </c>
      <c r="JG134" s="25" t="str">
        <f>IF(ISBLANK(LitRev!JG134),".",LitRev!JG134)</f>
        <v>.</v>
      </c>
      <c r="JH134" s="25" t="str">
        <f>IF(ISBLANK(LitRev!JH134),".",LitRev!JH134)</f>
        <v>.</v>
      </c>
      <c r="JI134" s="25" t="str">
        <f>IF(ISBLANK(LitRev!JI134),".",LitRev!JI134)</f>
        <v>.</v>
      </c>
      <c r="JJ134" s="25" t="str">
        <f>IF(ISBLANK(LitRev!JJ134),".",LitRev!JJ134)</f>
        <v>.</v>
      </c>
      <c r="JK134" s="25" t="str">
        <f>IF(ISBLANK(LitRev!JK134),".",LitRev!JK134)</f>
        <v>.</v>
      </c>
      <c r="JL134" s="25" t="str">
        <f>IF(ISBLANK(LitRev!JL134),".",LitRev!JL134)</f>
        <v>.</v>
      </c>
      <c r="JM134" s="25" t="str">
        <f>IF(ISBLANK(LitRev!JM134),".",LitRev!JM134)</f>
        <v>.</v>
      </c>
      <c r="JN134" s="25" t="str">
        <f>IF(ISBLANK(LitRev!JN134),".",LitRev!JN134)</f>
        <v>.</v>
      </c>
      <c r="JO134" s="25" t="str">
        <f>IF(ISBLANK(LitRev!JO134),".",LitRev!JO134)</f>
        <v>.</v>
      </c>
      <c r="JP134" s="25" t="str">
        <f>IF(ISBLANK(LitRev!JP134),".",LitRev!JP134)</f>
        <v>.</v>
      </c>
      <c r="JQ134" s="25" t="str">
        <f>IF(ISBLANK(LitRev!JQ134),".",LitRev!JQ134)</f>
        <v>.</v>
      </c>
      <c r="JR134" s="25" t="str">
        <f>IF(ISBLANK(LitRev!JR134),".",LitRev!JR134)</f>
        <v>.</v>
      </c>
      <c r="JS134" s="25" t="str">
        <f>IF(ISBLANK(LitRev!JS134),".",LitRev!JS134)</f>
        <v>.</v>
      </c>
      <c r="JT134" s="25" t="str">
        <f>IF(ISBLANK(LitRev!JT134),".",LitRev!JT134)</f>
        <v>.</v>
      </c>
      <c r="JU134" s="25" t="str">
        <f>IF(ISBLANK(LitRev!JU134),".",LitRev!JU134)</f>
        <v>.</v>
      </c>
      <c r="JV134" s="25" t="str">
        <f>IF(ISBLANK(LitRev!JV134),".",LitRev!JV134)</f>
        <v>.</v>
      </c>
      <c r="JW134" s="25" t="str">
        <f>IF(ISBLANK(LitRev!JW134),".",LitRev!JW134)</f>
        <v>.</v>
      </c>
      <c r="JX134" s="25" t="str">
        <f>IF(ISBLANK(LitRev!JX134),".",LitRev!JX134)</f>
        <v>.</v>
      </c>
      <c r="JY134" s="25" t="str">
        <f>IF(ISBLANK(LitRev!JY134),".",LitRev!JY134)</f>
        <v>.</v>
      </c>
      <c r="JZ134" s="25" t="str">
        <f>IF(ISBLANK(LitRev!JZ134),".",LitRev!JZ134)</f>
        <v>.</v>
      </c>
      <c r="KA134" s="25" t="str">
        <f>IF(ISBLANK(LitRev!KA134),".",LitRev!KA134)</f>
        <v>.</v>
      </c>
      <c r="KB134" s="25" t="str">
        <f>IF(ISBLANK(LitRev!KB134),".",LitRev!KB134)</f>
        <v>.</v>
      </c>
      <c r="KC134" s="25" t="str">
        <f>IF(ISBLANK(LitRev!KC134),".",LitRev!KC134)</f>
        <v>.</v>
      </c>
      <c r="KD134" s="25" t="str">
        <f>IF(ISBLANK(LitRev!KD134),".",LitRev!KD134)</f>
        <v>.</v>
      </c>
      <c r="KE134" s="25" t="str">
        <f>IF(ISBLANK(LitRev!KE134),".",LitRev!KE134)</f>
        <v>.</v>
      </c>
      <c r="KF134" s="25" t="str">
        <f>IF(ISBLANK(LitRev!KF134),".",LitRev!KF134)</f>
        <v>.</v>
      </c>
      <c r="KG134" s="25" t="str">
        <f>IF(ISBLANK(LitRev!KG134),".",LitRev!KG134)</f>
        <v>.</v>
      </c>
      <c r="KH134" s="25" t="str">
        <f>IF(ISBLANK(LitRev!KH134),".",LitRev!KH134)</f>
        <v>.</v>
      </c>
      <c r="KI134" s="25" t="str">
        <f>IF(ISBLANK(LitRev!KI134),".",LitRev!KI134)</f>
        <v>.</v>
      </c>
      <c r="KJ134" s="25" t="str">
        <f>IF(ISBLANK(LitRev!KJ134),".",LitRev!KJ134)</f>
        <v>.</v>
      </c>
      <c r="KK134" s="25" t="str">
        <f>IF(ISBLANK(LitRev!KK134),".",LitRev!KK134)</f>
        <v>.</v>
      </c>
      <c r="KL134" s="25" t="str">
        <f>IF(ISBLANK(LitRev!KL134),".",LitRev!KL134)</f>
        <v>.</v>
      </c>
      <c r="KM134" s="25" t="str">
        <f>IF(ISBLANK(LitRev!KM134),".",LitRev!KM134)</f>
        <v>.</v>
      </c>
      <c r="KN134" s="25" t="str">
        <f>IF(ISBLANK(LitRev!KN134),".",LitRev!KN134)</f>
        <v>.</v>
      </c>
      <c r="KO134" s="25" t="str">
        <f>IF(ISBLANK(LitRev!KO134),".",LitRev!KO134)</f>
        <v>.</v>
      </c>
      <c r="KP134" s="25" t="str">
        <f>IF(ISBLANK(LitRev!KP134),".",LitRev!KP134)</f>
        <v>.</v>
      </c>
      <c r="KQ134" s="25" t="str">
        <f>IF(ISBLANK(LitRev!KQ134),".",LitRev!KQ134)</f>
        <v>.</v>
      </c>
      <c r="KR134" s="25" t="str">
        <f>IF(ISBLANK(LitRev!KR134),".",LitRev!KR134)</f>
        <v>.</v>
      </c>
      <c r="KS134" s="25" t="str">
        <f>IF(ISBLANK(LitRev!KS134),".",LitRev!KS134)</f>
        <v>.</v>
      </c>
      <c r="KT134" s="25" t="str">
        <f>IF(ISBLANK(LitRev!KT134),".",LitRev!KT134)</f>
        <v>.</v>
      </c>
      <c r="KU134" s="25" t="str">
        <f>IF(ISBLANK(LitRev!KU134),".",LitRev!KU134)</f>
        <v>.</v>
      </c>
      <c r="KV134" s="25" t="str">
        <f>IF(ISBLANK(LitRev!KV134),".",LitRev!KV134)</f>
        <v>.</v>
      </c>
      <c r="KW134" s="25" t="str">
        <f>IF(ISBLANK(LitRev!KW134),".",LitRev!KW134)</f>
        <v>.</v>
      </c>
      <c r="KX134" s="25" t="str">
        <f>IF(ISBLANK(LitRev!KX134),".",LitRev!KX134)</f>
        <v>.</v>
      </c>
      <c r="KY134" s="25" t="str">
        <f>IF(ISBLANK(LitRev!KY134),".",LitRev!KY134)</f>
        <v>.</v>
      </c>
      <c r="KZ134" s="25" t="str">
        <f>IF(ISBLANK(LitRev!KZ134),".",LitRev!KZ134)</f>
        <v>.</v>
      </c>
      <c r="LA134" s="25" t="str">
        <f>IF(ISBLANK(LitRev!LA134),".",LitRev!LA134)</f>
        <v>.</v>
      </c>
      <c r="LB134" s="25" t="str">
        <f>IF(ISBLANK(LitRev!LB134),".",LitRev!LB134)</f>
        <v>.</v>
      </c>
      <c r="LC134" s="25" t="str">
        <f>IF(ISBLANK(LitRev!LC134),".",LitRev!LC134)</f>
        <v>.</v>
      </c>
      <c r="LD134" s="25" t="str">
        <f>IF(ISBLANK(LitRev!LD134),".",LitRev!LD134)</f>
        <v>.</v>
      </c>
      <c r="LE134" s="25" t="str">
        <f>IF(ISBLANK(LitRev!LE134),".",LitRev!LE134)</f>
        <v>.</v>
      </c>
      <c r="LF134" s="25" t="str">
        <f>IF(ISBLANK(LitRev!LF134),".",LitRev!LF134)</f>
        <v>.</v>
      </c>
      <c r="LG134" s="25" t="str">
        <f>IF(ISBLANK(LitRev!LG134),".",LitRev!LG134)</f>
        <v>.</v>
      </c>
      <c r="LH134" s="25" t="str">
        <f>IF(ISBLANK(LitRev!LH134),".",LitRev!LH134)</f>
        <v>.</v>
      </c>
      <c r="LI134" s="25" t="str">
        <f>IF(ISBLANK(LitRev!LI134),".",LitRev!LI134)</f>
        <v>.</v>
      </c>
      <c r="LJ134" s="25" t="str">
        <f>IF(ISBLANK(LitRev!LJ134),".",LitRev!LJ134)</f>
        <v>.</v>
      </c>
      <c r="LK134" s="25" t="str">
        <f>IF(ISBLANK(LitRev!LK134),".",LitRev!LK134)</f>
        <v>.</v>
      </c>
      <c r="LL134" s="25" t="str">
        <f>IF(ISBLANK(LitRev!LL134),".",LitRev!LL134)</f>
        <v>.</v>
      </c>
      <c r="LM134" s="25" t="str">
        <f>IF(ISBLANK(LitRev!LM134),".",LitRev!LM134)</f>
        <v>.</v>
      </c>
      <c r="LN134" s="25" t="str">
        <f>IF(ISBLANK(LitRev!LN134),".",LitRev!LN134)</f>
        <v>.</v>
      </c>
      <c r="LO134" s="25" t="str">
        <f>IF(ISBLANK(LitRev!LO134),".",LitRev!LO134)</f>
        <v>.</v>
      </c>
      <c r="LP134" s="25" t="str">
        <f>IF(ISBLANK(LitRev!LP134),".",LitRev!LP134)</f>
        <v>.</v>
      </c>
      <c r="LQ134" s="25" t="str">
        <f>IF(ISBLANK(LitRev!LQ134),".",LitRev!LQ134)</f>
        <v>.</v>
      </c>
      <c r="LR134" s="25" t="str">
        <f>IF(ISBLANK(LitRev!LR134),".",LitRev!LR134)</f>
        <v>.</v>
      </c>
      <c r="LS134" s="25" t="str">
        <f>IF(ISBLANK(LitRev!LS134),".",LitRev!LS134)</f>
        <v>.</v>
      </c>
      <c r="LT134" s="25" t="str">
        <f>IF(ISBLANK(LitRev!LT134),".",LitRev!LT134)</f>
        <v>.</v>
      </c>
      <c r="LU134" s="25" t="str">
        <f>IF(ISBLANK(LitRev!LU134),".",LitRev!LU134)</f>
        <v>.</v>
      </c>
      <c r="LV134" s="25" t="str">
        <f>IF(ISBLANK(LitRev!LV134),".",LitRev!LV134)</f>
        <v>.</v>
      </c>
      <c r="LW134" s="25" t="str">
        <f>IF(ISBLANK(LitRev!LW134),".",LitRev!LW134)</f>
        <v>.</v>
      </c>
      <c r="LX134" s="25" t="str">
        <f>IF(ISBLANK(LitRev!LX134),".",LitRev!LX134)</f>
        <v>.</v>
      </c>
      <c r="LY134" s="25" t="str">
        <f>IF(ISBLANK(LitRev!LY134),".",LitRev!LY134)</f>
        <v>.</v>
      </c>
      <c r="LZ134" s="25" t="str">
        <f>IF(ISBLANK(LitRev!LZ134),".",LitRev!LZ134)</f>
        <v>.</v>
      </c>
      <c r="MA134" s="25" t="str">
        <f>IF(ISBLANK(LitRev!MA134),".",LitRev!MA134)</f>
        <v>.</v>
      </c>
      <c r="MB134" s="25" t="str">
        <f>IF(ISBLANK(LitRev!MB134),".",LitRev!MB134)</f>
        <v>.</v>
      </c>
      <c r="MC134" s="25" t="str">
        <f>IF(ISBLANK(LitRev!MC134),".",LitRev!MC134)</f>
        <v>.</v>
      </c>
      <c r="MD134" s="25" t="str">
        <f>IF(ISBLANK(LitRev!MD134),".",LitRev!MD134)</f>
        <v>.</v>
      </c>
      <c r="ME134" s="25" t="str">
        <f>IF(ISBLANK(LitRev!ME134),".",LitRev!ME134)</f>
        <v>.</v>
      </c>
      <c r="MF134" s="25" t="str">
        <f>IF(ISBLANK(LitRev!MF134),".",LitRev!MF134)</f>
        <v>.</v>
      </c>
      <c r="MG134" s="25" t="str">
        <f>IF(ISBLANK(LitRev!MG134),".",LitRev!MG134)</f>
        <v>.</v>
      </c>
      <c r="MH134" s="25" t="str">
        <f>IF(ISBLANK(LitRev!MH134),".",LitRev!MH134)</f>
        <v>.</v>
      </c>
      <c r="MI134" s="25" t="str">
        <f>IF(ISBLANK(LitRev!MI134),".",LitRev!MI134)</f>
        <v>.</v>
      </c>
      <c r="MJ134" s="25" t="str">
        <f>IF(ISBLANK(LitRev!MJ134),".",LitRev!MJ134)</f>
        <v>.</v>
      </c>
      <c r="MK134" s="25" t="str">
        <f>IF(ISBLANK(LitRev!MK134),".",LitRev!MK134)</f>
        <v>.</v>
      </c>
      <c r="ML134" s="25" t="str">
        <f>IF(ISBLANK(LitRev!ML134),".",LitRev!ML134)</f>
        <v>.</v>
      </c>
      <c r="MM134" s="25" t="str">
        <f>IF(ISBLANK(LitRev!MM134),".",LitRev!MM134)</f>
        <v>.</v>
      </c>
      <c r="MN134" s="25" t="str">
        <f>IF(ISBLANK(LitRev!MN134),".",LitRev!MN134)</f>
        <v>.</v>
      </c>
      <c r="MO134" s="25" t="str">
        <f>IF(ISBLANK(LitRev!MO134),".",LitRev!MO134)</f>
        <v>.</v>
      </c>
      <c r="MP134" s="25" t="str">
        <f>IF(ISBLANK(LitRev!MP134),".",LitRev!MP134)</f>
        <v>.</v>
      </c>
      <c r="MQ134" s="25" t="str">
        <f>IF(ISBLANK(LitRev!MQ134),".",LitRev!MQ134)</f>
        <v>.</v>
      </c>
      <c r="MR134" s="25" t="str">
        <f>IF(ISBLANK(LitRev!MR134),".",LitRev!MR134)</f>
        <v>.</v>
      </c>
    </row>
    <row r="135" spans="1:483" x14ac:dyDescent="0.25">
      <c r="A135" s="47" t="s">
        <v>296</v>
      </c>
      <c r="NM135"/>
    </row>
    <row r="136" spans="1:483" x14ac:dyDescent="0.25">
      <c r="A136" s="47"/>
      <c r="NM136"/>
    </row>
    <row r="137" spans="1:483" x14ac:dyDescent="0.25">
      <c r="NM137"/>
    </row>
    <row r="138" spans="1:483" x14ac:dyDescent="0.25">
      <c r="A138" s="35"/>
      <c r="NM138"/>
    </row>
    <row r="139" spans="1:483" x14ac:dyDescent="0.25">
      <c r="NM139"/>
    </row>
    <row r="140" spans="1:483" x14ac:dyDescent="0.25">
      <c r="NM140"/>
    </row>
    <row r="141" spans="1:483" x14ac:dyDescent="0.25">
      <c r="A141" s="34" t="s">
        <v>284</v>
      </c>
      <c r="NM141"/>
    </row>
    <row r="142" spans="1:483" x14ac:dyDescent="0.25">
      <c r="A142" s="50" t="s">
        <v>285</v>
      </c>
      <c r="NM142"/>
    </row>
    <row r="143" spans="1:483" x14ac:dyDescent="0.25">
      <c r="A143" s="51" t="s">
        <v>286</v>
      </c>
      <c r="NM143"/>
    </row>
    <row r="144" spans="1:483" x14ac:dyDescent="0.25">
      <c r="A144" s="34" t="s">
        <v>288</v>
      </c>
    </row>
    <row r="145" spans="1:1" x14ac:dyDescent="0.25">
      <c r="A145" s="34" t="s">
        <v>1971</v>
      </c>
    </row>
    <row r="147" spans="1:1" x14ac:dyDescent="0.25">
      <c r="A147" s="33"/>
    </row>
    <row r="148" spans="1:1" x14ac:dyDescent="0.25">
      <c r="A148" s="33"/>
    </row>
    <row r="149" spans="1:1" x14ac:dyDescent="0.25">
      <c r="A149" s="48"/>
    </row>
    <row r="150" spans="1:1" x14ac:dyDescent="0.25">
      <c r="A150" s="48"/>
    </row>
    <row r="153" spans="1:1" x14ac:dyDescent="0.25">
      <c r="A153" s="33"/>
    </row>
    <row r="154" spans="1:1" x14ac:dyDescent="0.25">
      <c r="A154" s="33"/>
    </row>
    <row r="155" spans="1:1" x14ac:dyDescent="0.25">
      <c r="A155" s="48"/>
    </row>
    <row r="156" spans="1:1" x14ac:dyDescent="0.25">
      <c r="A156" s="48"/>
    </row>
    <row r="159" spans="1:1" x14ac:dyDescent="0.25">
      <c r="A159" s="33"/>
    </row>
    <row r="160" spans="1:1" x14ac:dyDescent="0.25">
      <c r="A160" s="33"/>
    </row>
    <row r="161" spans="1:1" x14ac:dyDescent="0.25">
      <c r="A161" s="48"/>
    </row>
    <row r="162" spans="1:1" x14ac:dyDescent="0.25">
      <c r="A162" s="48"/>
    </row>
  </sheetData>
  <dataValidations disablePrompts="1" count="5">
    <dataValidation allowBlank="1" showInputMessage="1" showErrorMessage="1" prompt="I have to make A LOT OF assumptions and don’t quite understand how the authors come up with GHG numbers." sqref="A94" xr:uid="{00000000-0002-0000-0400-000000000000}"/>
    <dataValidation allowBlank="1" showInputMessage="1" showErrorMessage="1" prompt="I need to make SOME assumptions on my calculations/conversions. I don’t quite understand how the authors come up with GHG numbers." sqref="A93" xr:uid="{00000000-0002-0000-0400-000001000000}"/>
    <dataValidation allowBlank="1" showInputMessage="1" showErrorMessage="1" prompt="My calculations and/or conversions are based on LIMITED information in the study" sqref="A92" xr:uid="{00000000-0002-0000-0400-000002000000}"/>
    <dataValidation allowBlank="1" showInputMessage="1" showErrorMessage="1" prompt="the calculations and/or conversions are straightforward, and I QUITE understand how the authors come up with GHG numbers" sqref="A91" xr:uid="{00000000-0002-0000-0400-000003000000}"/>
    <dataValidation allowBlank="1" showInputMessage="1" showErrorMessage="1" prompt="the calculations and/or conversions are straightforward and I FULLY understand how the authors come up with GHG numbers" sqref="A90" xr:uid="{00000000-0002-0000-0400-000004000000}"/>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OC56"/>
  <sheetViews>
    <sheetView zoomScale="85" zoomScaleNormal="85" workbookViewId="0">
      <pane xSplit="2" topLeftCell="IE1" activePane="topRight" state="frozen"/>
      <selection activeCell="C2" sqref="C2"/>
      <selection pane="topRight" activeCell="IJ1" sqref="IJ1"/>
    </sheetView>
  </sheetViews>
  <sheetFormatPr defaultRowHeight="15" x14ac:dyDescent="0.25"/>
  <cols>
    <col min="2" max="2" width="18.42578125" customWidth="1"/>
  </cols>
  <sheetData>
    <row r="1" spans="2:393" x14ac:dyDescent="0.25">
      <c r="B1" s="82" t="s">
        <v>1983</v>
      </c>
      <c r="C1" s="82" t="str">
        <f>links!C1</f>
        <v>Adusumilli,_Naveen;_Taylor,_C._Robert;_Lacewell,_Ronald;_Rister,_M._Edward.Aggregate_Economic_Implications_of_National_Cellulosic_Biofuel_Goals1_2013</v>
      </c>
      <c r="D1" s="82" t="str">
        <f>links!D1</f>
        <v>Adusumilli,_Naveen;_Taylor,_C._Robert;_Lacewell,_Ronald;_Rister,_M._Edward.Aggregate_Economic_Implications_of_National_Cellulosic_Biofuel_Goals1_2013</v>
      </c>
      <c r="E1" s="82" t="str">
        <f>links!E1</f>
        <v>Babcock,_Bruce_A..Ethanol_without_Subsidies:_An_Oxymoron_or_the_New_Reality?_2013</v>
      </c>
      <c r="F1" s="82" t="str">
        <f>links!F1</f>
        <v>Babcock,_Bruce_A..Ethanol_without_Subsidies:_An_Oxymoron_or_the_New_Reality?_2013</v>
      </c>
      <c r="G1" s="82" t="str">
        <f>links!G1</f>
        <v>Babcock,_Bruce_A..Ethanol_without_Subsidies:_An_Oxymoron_or_the_New_Reality?_2013</v>
      </c>
      <c r="H1" s="82" t="str">
        <f>links!H1</f>
        <v>Babcock,_Bruce_A..Ethanol_without_Subsidies:_An_Oxymoron_or_the_New_Reality?_2013</v>
      </c>
      <c r="I1" s="82" t="str">
        <f>links!I1</f>
        <v>Babcock,_Bruce_A..Ethanol_without_Subsidies:_An_Oxymoron_or_the_New_Reality?_2013</v>
      </c>
      <c r="J1" s="82" t="str">
        <f>links!J1</f>
        <v>Babcock,_Bruce_A..Ethanol_without_Subsidies:_An_Oxymoron_or_the_New_Reality?_2013</v>
      </c>
      <c r="K1" s="82" t="str">
        <f>links!K1</f>
        <v>Babcock,_Bruce_A..Ethanol_without_Subsidies:_An_Oxymoron_or_the_New_Reality?_2013</v>
      </c>
      <c r="L1" s="82" t="str">
        <f>links!L1</f>
        <v>Babcock,_Bruce_A..Ethanol_without_Subsidies:_An_Oxymoron_or_the_New_Reality?_2013</v>
      </c>
      <c r="M1" s="82" t="str">
        <f>links!M1</f>
        <v>Babcock,_Bruce_A..Ethanol_without_Subsidies:_An_Oxymoron_or_the_New_Reality?_2013</v>
      </c>
      <c r="N1" s="82" t="str">
        <f>links!N1</f>
        <v>Babcock,_Bruce_A..Ethanol_without_Subsidies:_An_Oxymoron_or_the_New_Reality?_2013</v>
      </c>
      <c r="O1" s="82" t="str">
        <f>links!O1</f>
        <v>Babcock,_Bruce_A..Ethanol_without_Subsidies:_An_Oxymoron_or_the_New_Reality?_2013</v>
      </c>
      <c r="P1" s="82" t="str">
        <f>links!P1</f>
        <v>Babcock,_Bruce_A..Ethanol_without_Subsidies:_An_Oxymoron_or_the_New_Reality?_2013</v>
      </c>
      <c r="Q1" s="82" t="str">
        <f>links!Q1</f>
        <v>Babcock,_Bruce_A..Ethanol_without_Subsidies:_An_Oxymoron_or_the_New_Reality?_2013</v>
      </c>
      <c r="R1" s="82" t="str">
        <f>links!R1</f>
        <v>Babcock,_Bruce_A..Ethanol_without_Subsidies:_An_Oxymoron_or_the_New_Reality?_2013</v>
      </c>
      <c r="S1" s="82" t="str">
        <f>links!S1</f>
        <v>Babcock,_Bruce_A..Ethanol_without_Subsidies:_An_Oxymoron_or_the_New_Reality?_2013</v>
      </c>
      <c r="T1" s="82" t="str">
        <f>links!T1</f>
        <v>Babcock,_Bruce_A..Ethanol_without_Subsidies:_An_Oxymoron_or_the_New_Reality?_2013</v>
      </c>
      <c r="U1" s="82" t="str">
        <f>links!U1</f>
        <v>Babcock,_Bruce_A.;_Barr,_Kanlaya_Jintanakul;_Carriquiry,_Miguel_Alberto;_others.Costs_and_benefits_to_taxpayers,_consumers,_and_producers_from_US_ethanol_policies_2010</v>
      </c>
      <c r="V1" s="82" t="str">
        <f>links!V1</f>
        <v>Babcock,_Bruce_A.;_Barr,_Kanlaya_Jintanakul;_Carriquiry,_Miguel_Alberto;_others.Costs_and_benefits_to_taxpayers,_consumers,_and_producers_from_US_ethanol_policies_2010</v>
      </c>
      <c r="W1" s="82" t="str">
        <f>links!W1</f>
        <v>Babcock,_Bruce_A.;_Barr,_Kanlaya_Jintanakul;_Carriquiry,_Miguel_Alberto;_others.Costs_and_benefits_to_taxpayers,_consumers,_and_producers_from_US_ethanol_policies_2010</v>
      </c>
      <c r="X1" s="82" t="str">
        <f>links!X1</f>
        <v>Babcock,_Bruce_A.;_Barr,_Kanlaya_Jintanakul;_Carriquiry,_Miguel_Alberto;_others.Costs_and_benefits_to_taxpayers,_consumers,_and_producers_from_US_ethanol_policies_2010</v>
      </c>
      <c r="Y1" s="82" t="str">
        <f>links!Y1</f>
        <v>Babcock,_Bruce_A.;_Barr,_Kanlaya_Jintanakul;_Carriquiry,_Miguel_Alberto;_others.Costs_and_benefits_to_taxpayers,_consumers,_and_producers_from_US_ethanol_policies_2010</v>
      </c>
      <c r="Z1" s="82" t="str">
        <f>links!Z1</f>
        <v>Babcock,_Bruce_A.;_Barr,_Kanlaya_Jintanakul;_Carriquiry,_Miguel_Alberto;_others.Costs_and_benefits_to_taxpayers,_consumers,_and_producers_from_US_ethanol_policies_2010</v>
      </c>
      <c r="AA1" s="82" t="str">
        <f>links!AA1</f>
        <v>Babcock,_Bruce_A.;_Barr,_Kanlaya_Jintanakul;_Carriquiry,_Miguel_Alberto;_others.Costs_and_benefits_to_taxpayers,_consumers,_and_producers_from_US_ethanol_policies_2010</v>
      </c>
      <c r="AB1" s="82" t="str">
        <f>links!AB1</f>
        <v>Babcock,_Bruce_A.;_Barr,_Kanlaya_Jintanakul;_Carriquiry,_Miguel_Alberto;_others.Costs_and_benefits_to_taxpayers,_consumers,_and_producers_from_US_ethanol_policies_2010</v>
      </c>
      <c r="AC1" s="82" t="str">
        <f>links!AC1</f>
        <v>Babcock,_Bruce_A.;_Barr,_Kanlaya_Jintanakul;_Carriquiry,_Miguel_Alberto;_others.Costs_and_benefits_to_taxpayers,_consumers,_and_producers_from_US_ethanol_policies_2010</v>
      </c>
      <c r="AD1" s="82" t="str">
        <f>links!AD1</f>
        <v>Babcock,_Bruce_A.;_Barr,_Kanlaya_Jintanakul;_Carriquiry,_Miguel_Alberto;_others.Costs_and_benefits_to_taxpayers,_consumers,_and_producers_from_US_ethanol_policies_2010</v>
      </c>
      <c r="AE1" s="82" t="str">
        <f>links!AE1</f>
        <v>Babcock,_Bruce_A.;_Barr,_Kanlaya_Jintanakul;_Carriquiry,_Miguel_Alberto;_others.Costs_and_benefits_to_taxpayers,_consumers,_and_producers_from_US_ethanol_policies_2010</v>
      </c>
      <c r="AF1" s="82" t="str">
        <f>links!AF1</f>
        <v>Babcock,_Bruce_A.;_Barr,_Kanlaya_Jintanakul;_Carriquiry,_Miguel_Alberto;_others.Costs_and_benefits_to_taxpayers,_consumers,_and_producers_from_US_ethanol_policies_2010</v>
      </c>
      <c r="AG1" s="82" t="str">
        <f>links!AG1</f>
        <v>Babcock,_Bruce_A.;_Barr,_Kanlaya_Jintanakul;_Carriquiry,_Miguel_Alberto;_others.Costs_and_benefits_to_taxpayers,_consumers,_and_producers_from_US_ethanol_policies_2010</v>
      </c>
      <c r="AH1" s="82" t="str">
        <f>links!AH1</f>
        <v>Babcock,_Bruce_A.;_Barr,_Kanlaya_Jintanakul;_Carriquiry,_Miguel_Alberto;_others.Costs_and_benefits_to_taxpayers,_consumers,_and_producers_from_US_ethanol_policies_2010</v>
      </c>
      <c r="AI1" s="82" t="str">
        <f>links!AI1</f>
        <v>Babcock,_Bruce_A.;_Barr,_Kanlaya_Jintanakul;_Carriquiry,_Miguel_Alberto;_others.Costs_and_benefits_to_taxpayers,_consumers,_and_producers_from_US_ethanol_policies_2010</v>
      </c>
      <c r="AJ1" s="82" t="str">
        <f>links!AJ1</f>
        <v>Babcock,_Bruce_A..The_Impact_of_US_Biofuel_Policies_on_Agricultural_Price_Levels_and_Volatility_2011</v>
      </c>
      <c r="AK1" s="82" t="str">
        <f>links!AK1</f>
        <v>Babcock,_Bruce_A..The_Impact_of_US_Biofuel_Policies_on_Agricultural_Price_Levels_and_Volatility_2011</v>
      </c>
      <c r="AL1" s="82" t="str">
        <f>links!AL1</f>
        <v>Babcock,_Bruce_A..The_Impact_of_US_Biofuel_Policies_on_Agricultural_Price_Levels_and_Volatility_2011</v>
      </c>
      <c r="AM1" s="82" t="str">
        <f>links!AM1</f>
        <v>Babcock,_Bruce_A..The_Impact_of_US_Biofuel_Policies_on_Agricultural_Price_Levels_and_Volatility_2011</v>
      </c>
      <c r="AN1" s="82" t="str">
        <f>links!AN1</f>
        <v>Babcock,_Bruce_A..The_Impact_of_US_Biofuel_Policies_on_Agricultural_Price_Levels_and_Volatility_2011</v>
      </c>
      <c r="AO1" s="82" t="str">
        <f>links!AO1</f>
        <v>Babcock,_Bruce_A..Updated_assessment_of_the_drought’s_impacts_on_crop_prices_and_biofuel_production_2012</v>
      </c>
      <c r="AP1" s="82" t="str">
        <f>links!AP1</f>
        <v>Babcock,_Bruce_A..Updated_assessment_of_the_drought’s_impacts_on_crop_prices_and_biofuel_production_2012</v>
      </c>
      <c r="AQ1" s="82" t="str">
        <f>links!AQ1</f>
        <v>Babcock,_Bruce_A..Updated_assessment_of_the_drought’s_impacts_on_crop_prices_and_biofuel_production_2012</v>
      </c>
      <c r="AR1" s="82" t="str">
        <f>links!AR1</f>
        <v>Babcock,_Bruce_A.;_Zhou,_Wei.Impact_on_Corn_Prices_from_Reduced_Biofuel_Mandates_2013</v>
      </c>
      <c r="AS1" s="82" t="str">
        <f>links!AS1</f>
        <v>Babcock,_Bruce_A.;_Zhou,_Wei.Impact_on_Corn_Prices_from_Reduced_Biofuel_Mandates_2013</v>
      </c>
      <c r="AT1" s="82" t="str">
        <f>links!AT1</f>
        <v>Babcock,_Bruce_A.;_Zhou,_Wei.Impact_on_Corn_Prices_from_Reduced_Biofuel_Mandates_2013</v>
      </c>
      <c r="AU1" s="82" t="str">
        <f>links!AU1</f>
        <v>Babcock,_Bruce_A.;_Zhou,_Wei.Impact_on_Corn_Prices_from_Reduced_Biofuel_Mandates_2013</v>
      </c>
      <c r="AV1" s="82" t="str">
        <f>links!AV1</f>
        <v>Babcock,_Bruce_A.;_Zhou,_Wei.Impact_on_Corn_Prices_from_Reduced_Biofuel_Mandates_2013</v>
      </c>
      <c r="AW1" s="82" t="str">
        <f>links!AW1</f>
        <v>Babcock,_Bruce_A.;_Zhou,_Wei.Impact_on_Corn_Prices_from_Reduced_Biofuel_Mandates_2013</v>
      </c>
      <c r="AX1" s="82" t="str">
        <f>links!AX1</f>
        <v>Babcock,_Bruce_A.;_Zhou,_Wei.Impact_on_Corn_Prices_from_Reduced_Biofuel_Mandates_2013</v>
      </c>
      <c r="AY1" s="82" t="str">
        <f>links!AY1</f>
        <v>Beach,_Robert_H.;_McCarl,_Bruce_A..US_Agricultural_and_forestry_impacts_of_the_energy_independence_and_security_act:_FASOM_results_and_model_description_2010</v>
      </c>
      <c r="AZ1" s="82" t="str">
        <f>links!AZ1</f>
        <v>Beach,_Robert_H.;_McCarl,_Bruce_A..US_Agricultural_and_forestry_impacts_of_the_energy_independence_and_security_act:_FASOM_results_and_model_description_2010</v>
      </c>
      <c r="BA1" s="82" t="str">
        <f>links!BA1</f>
        <v>Bento,_Antonio;_Klotz,_Richard_.Climate_Policy_Decisions_Require_Policy-based_lifecylce_analysis_2014</v>
      </c>
      <c r="BB1" s="82" t="str">
        <f>links!BB1</f>
        <v>Bento,_Antonio;_Klotz,_Richard_.Climate_Policy_Decisions_Require_Policy-based_lifecylce_analysis_2014</v>
      </c>
      <c r="BC1" s="82" t="str">
        <f>links!BC1</f>
        <v>Bento,_Antonio;_Klotz,_Richard_.Climate_Policy_Decisions_Require_Policy-based_lifecylce_analysis_2014</v>
      </c>
      <c r="BD1" s="82" t="str">
        <f>links!BD1</f>
        <v>Bento,_Antonio;_Klotz,_Richard_.Climate_Policy_Decisions_Require_Policy-based_lifecylce_analysis_2014</v>
      </c>
      <c r="BE1" s="82" t="str">
        <f>links!BE1</f>
        <v>Carter,_Colin;_Rausser,_Gordon;_Smith,_Aaron.The_effect_of_the_US_ethanol_mandate_on_corn_prices_2012</v>
      </c>
      <c r="BF1" s="82" t="str">
        <f>links!BF1</f>
        <v>Carter,_Colin;_Rausser,_Gordon;_Smith,_Aaron.The_effect_of_the_US_ethanol_mandate_on_corn_prices_2012</v>
      </c>
      <c r="BG1" s="82" t="str">
        <f>links!BG1</f>
        <v>Chen,_Xiaoguang;_Huang,_Haixiao;_Khanna,_Madhu;_Önal,_Hayri.Alternative_transportation_fuel_standards:_Welfare_effects_and_climate_benefits_2014</v>
      </c>
      <c r="BH1" s="82" t="str">
        <f>links!BH1</f>
        <v>Chen,_Xiaoguang;_Huang,_Haixiao;_Khanna,_Madhu;_Önal,_Hayri.Alternative_transportation_fuel_standards:_Welfare_effects_and_climate_benefits_2014</v>
      </c>
      <c r="BI1" s="82" t="str">
        <f>links!BI1</f>
        <v>Chen,_Xiaoguang;_Huang,_Haixiao;_Khanna,_Madhu;_Önal,_Hayri.Alternative_transportation_fuel_standards:_Welfare_effects_and_climate_benefits_2014</v>
      </c>
      <c r="BJ1" s="82" t="str">
        <f>links!BJ1</f>
        <v>Chen,_Xiaoguang;_Huang,_Haixiao;_Khanna,_Madhu;_Önal,_Hayri.Meeting_the_Mandate_for_Biofuels:_Implications_for_Land_Use,_Food_and_Fuel_Prices_2011</v>
      </c>
      <c r="BK1" s="82" t="str">
        <f>links!BK1</f>
        <v>Chen,_Xiaoguang;_Huang,_Haixiao;_Khanna,_Madhu;_Önal,_Hayri.Meeting_the_Mandate_for_Biofuels:_Implications_for_Land_Use,_Food_and_Fuel_Prices_2011</v>
      </c>
      <c r="BL1" s="82" t="str">
        <f>links!BL1</f>
        <v>Chen,_Xiaoguang;_Khanna,_Madhu.Food_vs._Fuel:_The_Effect_of_Biofuel_Policies_2012</v>
      </c>
      <c r="BM1" s="82" t="str">
        <f>links!BM1</f>
        <v>Chen,_Xiaoguang;_Khanna,_Madhu.Food_vs._Fuel:_The_Effect_of_Biofuel_Policies_2012</v>
      </c>
      <c r="BN1" s="82" t="str">
        <f>links!BN1</f>
        <v>Chen,_Xiaoguang;_Khanna,_Madhu.Food_vs._Fuel:_The_Effect_of_Biofuel_Policies_2012</v>
      </c>
      <c r="BO1" s="82" t="str">
        <f>links!BO1</f>
        <v>Chen,_Xiaoguang;_Khanna,_Madhu.Food_vs._Fuel:_The_Effect_of_Biofuel_Policies_2012</v>
      </c>
      <c r="BP1" s="82" t="str">
        <f>links!BP1</f>
        <v>Chen,_Xiaoguang;_Khanna,_Madhu.Food_vs._Fuel:_The_Effect_of_Biofuel_Policies_2012</v>
      </c>
      <c r="BQ1" s="82" t="str">
        <f>links!BQ1</f>
        <v>Chen,_Xiaoguang;_Khanna,_Madhu.Food_vs._Fuel:_The_Effect_of_Biofuel_Policies_2012</v>
      </c>
      <c r="BR1" s="82" t="str">
        <f>links!BR1</f>
        <v>Chen,_Xiaoguang;_Khanna,_Madhu.Food_vs._Fuel:_The_Effect_of_Biofuel_Policies_2012</v>
      </c>
      <c r="BS1" s="82" t="str">
        <f>links!BS1</f>
        <v>Congressional_Budget_Office_(CBO).The_Renewable_Fuel_Standard:_Issues_for_2014_and_Beyond_2014</v>
      </c>
      <c r="BT1" s="82" t="str">
        <f>links!BT1</f>
        <v>Cui,_Jingbo;_Lapan,_Harvey;_Moschini,_GianCarlo;_Cooper,_Joseph.Welfare_Impacts_of_Alternative_Biofuel_and_Energy_Policies_2011</v>
      </c>
      <c r="BU1" s="82" t="str">
        <f>links!BU1</f>
        <v>Cui,_Jingbo;_Lapan,_Harvey;_Moschini,_GianCarlo;_Cooper,_Joseph.Welfare_Impacts_of_Alternative_Biofuel_and_Energy_Policies_2011</v>
      </c>
      <c r="BV1" s="82" t="str">
        <f>links!BV1</f>
        <v>Cui,_Jingbo;_Lapan,_Harvey;_Moschini,_GianCarlo;_Cooper,_Joseph.Welfare_Impacts_of_Alternative_Biofuel_and_Energy_Policies_2011</v>
      </c>
      <c r="BW1" s="82" t="str">
        <f>links!BW1</f>
        <v>Cui,_Jingbo;_Lapan,_Harvey;_Moschini,_GianCarlo;_Cooper,_Joseph.Welfare_Impacts_of_Alternative_Biofuel_and_Energy_Policies_2011</v>
      </c>
      <c r="BX1" s="82" t="str">
        <f>links!BX1</f>
        <v>Cui,_Jingbo;_Lapan,_Harvey;_Moschini,_GianCarlo;_Cooper,_Joseph.Welfare_Impacts_of_Alternative_Biofuel_and_Energy_Policies_2011</v>
      </c>
      <c r="BY1" s="82" t="str">
        <f>links!BY1</f>
        <v>Cui,_Jingbo;_Lapan,_Harvey;_Moschini,_GianCarlo;_Cooper,_Joseph.Welfare_Impacts_of_Alternative_Biofuel_and_Energy_Policies_2011</v>
      </c>
      <c r="BZ1" s="82" t="str">
        <f>links!BZ1</f>
        <v>Dhoubhadel,_Sunil_P.;_Azzam,_Azzeddine_M.;_Stockton,_Matthew_C..The_Impact_of_Biofuels_Policy_and_Drought_on_the_U.S._Grain_and_Livestock_Markets_2015</v>
      </c>
      <c r="CA1" s="82" t="str">
        <f>links!CA1</f>
        <v>Fabiosa,_Jacinto_F.;_Beghin,_John_C.;_Dong,_Fengxia;_Elobeid,_Amani;_Tokgoz,_Simla;_Yu,_Tun-Hsiang.Land_Allocation_Effects_of_the_Global_Ethanol_Surge:_Predictions_from_the_International_FAPRI_Model_2010</v>
      </c>
      <c r="CB1" s="82" t="str">
        <f>links!CB1</f>
        <v>Ferris,_John_(Jake);_Joshi,_Satish.Prospects_for_Ethanol_and_Biodiesel,_2008_to_2017_and_Impacts_on_Agriculture_and_Food_2010</v>
      </c>
      <c r="CC1" s="82" t="str">
        <f>links!CC1</f>
        <v>Ferris,_John_(Jake);_Joshi,_Satish.Prospects_for_Ethanol_and_Biodiesel,_2008_to_2017_and_Impacts_on_Agriculture_and_Food_2010</v>
      </c>
      <c r="CD1" s="82" t="str">
        <f>links!CD1</f>
        <v>Ferris,_John_(Jake);_Joshi,_Satish.Prospects_for_Ethanol_and_Biodiesel,_2008_to_2017_and_Impacts_on_Agriculture_and_Food_2010</v>
      </c>
      <c r="CE1" s="82" t="str">
        <f>links!CE1</f>
        <v>Ferris,_John_(Jake);_Joshi,_Satish.Prospects_for_Ethanol_and_Biodiesel,_2008_to_2017_and_Impacts_on_Agriculture_and_Food_2010</v>
      </c>
      <c r="CF1" s="82" t="str">
        <f>links!CF1</f>
        <v>Gehlhar,_Mark;_Ashley_Winston;_Agapi_Somwaru.Effects_of_Increased_Biofuels_on_the_U.S._Economy_in_2022_2010</v>
      </c>
      <c r="CG1" s="82" t="str">
        <f>links!CG1</f>
        <v>Gehlhar,_Mark;_Ashley_Winston;_Agapi_Somwaru.Effects_of_Increased_Biofuels_on_the_U.S._Economy_in_2022_2010</v>
      </c>
      <c r="CH1" s="82" t="str">
        <f>links!CH1</f>
        <v>Gehlhar,_Mark;_Ashley_Winston;_Agapi_Somwaru.Effects_of_Increased_Biofuels_on_the_U.S._Economy_in_2022_2010</v>
      </c>
      <c r="CI1" s="82" t="str">
        <f>links!CI1</f>
        <v>Gehlhar,_Mark;_Ashley_Winston;_Agapi_Somwaru.Effects_of_Increased_Biofuels_on_the_U.S._Economy_in_2022_2010</v>
      </c>
      <c r="CJ1" s="82" t="str">
        <f>links!CJ1</f>
        <v>Gehlhar,_Mark;_Ashley_Winston;_Agapi_Somwaru.Effects_of_Increased_Biofuels_on_the_U.S._Economy_in_2022_2010</v>
      </c>
      <c r="CK1" s="82" t="str">
        <f>links!CK1</f>
        <v>Gehlhar,_Mark;_Ashley_Winston;_Agapi_Somwaru.Effects_of_Increased_Biofuels_on_the_U.S._Economy_in_2022_2010</v>
      </c>
      <c r="CL1" s="82" t="str">
        <f>links!CL1</f>
        <v>Gohin,_Alexandre.Assessing_the_Land_Use_Changes_and_Greenhouse_Gas_Emissions_of_Biofuels:_Elucidating_the_Crop_Yield_Effects_2014</v>
      </c>
      <c r="CM1" s="82" t="str">
        <f>links!CM1</f>
        <v>Gohin,_Alexandre.Assessing_the_Land_Use_Changes_and_Greenhouse_Gas_Emissions_of_Biofuels:_Elucidating_the_Crop_Yield_Effects_2014</v>
      </c>
      <c r="CN1" s="82" t="str">
        <f>links!CN1</f>
        <v>Gohin,_Alexandre.Assessing_the_Land_Use_Changes_and_Greenhouse_Gas_Emissions_of_Biofuels:_Elucidating_the_Crop_Yield_Effects_2014</v>
      </c>
      <c r="CO1" s="82" t="str">
        <f>links!CO1</f>
        <v>Hausman,_Cathrine;_Auffhammer,_Maximilian;_Berk,_Peter.Farm_acreage_shocks_and_crop_prices:_an_SVAR_approach_to_understanding_the_impacts_of_biofuels_2012</v>
      </c>
      <c r="CP1" s="82" t="str">
        <f>links!CP1</f>
        <v>Herreros,_Óscar_Peláez;_Peña,_Rafael_Pérez;_Sánchez,_Jaime_Enrique_Salgado.Economic_Impact_of_the_US_EPA's_2013_Renewable_Fuel_Standard_on_International_Corn_Prices_and_Mexican_Welfare._2014</v>
      </c>
      <c r="CQ1" s="82" t="str">
        <f>links!CQ1</f>
        <v>Huang,_Haixiao;_Khanna,_Madhu;_Önal,_Hayri;_Chen,_Xiaoguang.Stacking_low_carbon_policies_on_the_renewable_fuels_standard:_Economic_and_greenhouse_gas_implications_2013</v>
      </c>
      <c r="CR1" s="82" t="str">
        <f>links!CR1</f>
        <v>Huang,_Haixiao;_Khanna,_Madhu;_Önal,_Hayri;_Chen,_Xiaoguang.Stacking_low_carbon_policies_on_the_renewable_fuels_standard:_Economic_and_greenhouse_gas_implications_2013</v>
      </c>
      <c r="CS1" s="82" t="str">
        <f>links!CS1</f>
        <v>Huang,_Haixiao;_Khanna,_Madhu;_Önal,_Hayri;_Chen,_Xiaoguang.Stacking_low_carbon_policies_on_the_renewable_fuels_standard:_Economic_and_greenhouse_gas_implications_2013</v>
      </c>
      <c r="CT1" s="82" t="str">
        <f>links!CT1</f>
        <v>Huang,_Jikun;_Yang,_Jun;_Msangi,_Siwa;_Rozelle,_Scott;_Weersink,_Alfons.Biofuels_and_the_poor:_Global_impact_pathways_of_biofuels_on_agricultural_markets_2012</v>
      </c>
      <c r="CU1" s="82" t="str">
        <f>links!CU1</f>
        <v>Huang,_Jikun;_Yang,_Jun;_Msangi,_Siwa;_Rozelle,_Scott;_Weersink,_Alfons.Biofuels_and_the_poor:_Global_impact_pathways_of_biofuels_on_agricultural_markets_2012</v>
      </c>
      <c r="CV1" s="82" t="str">
        <f>links!CV1</f>
        <v>Huang,_Jikun;_Yang,_Jun;_Msangi,_Siwa;_Rozelle,_Scott;_Weersink,_Alfons.Biofuels_and_the_poor:_Global_impact_pathways_of_biofuels_on_agricultural_markets_2012</v>
      </c>
      <c r="CW1" s="82" t="str">
        <f>links!CW1</f>
        <v>Huang,_Jikun;_Yang,_Jun;_Msangi,_Siwa;_Rozelle,_Scott;_Weersink,_Alfons.Biofuels_and_the_poor:_Global_impact_pathways_of_biofuels_on_agricultural_markets_2012</v>
      </c>
      <c r="CX1" s="82" t="str">
        <f>links!CX1</f>
        <v>Huang,_Jikun;_Yang,_Jun;_Msangi,_Siwa;_Rozelle,_Scott;_Weersink,_Alfons.Biofuels_and_the_poor:_Global_impact_pathways_of_biofuels_on_agricultural_markets_2012</v>
      </c>
      <c r="CY1" s="82" t="str">
        <f>links!CY1</f>
        <v>Huang,_Jikun;_Yang,_Jun;_Msangi,_Siwa;_Rozelle,_Scott;_Weersink,_Alfons.Biofuels_and_the_poor:_Global_impact_pathways_of_biofuels_on_agricultural_markets_2012</v>
      </c>
      <c r="CZ1" s="82" t="str">
        <f>links!CZ1</f>
        <v>Huang,_Jikun;_Yang,_Jun;_Msangi,_Siwa;_Rozelle,_Scott;_Weersink,_Alfons.Biofuels_and_the_poor:_Global_impact_pathways_of_biofuels_on_agricultural_markets_2012</v>
      </c>
      <c r="DA1" s="82" t="str">
        <f>links!DA1</f>
        <v>Huang,_Jikun;_Yang,_Jun;_Msangi,_Siwa;_Rozelle,_Scott;_Weersink,_Alfons.Biofuels_and_the_poor:_Global_impact_pathways_of_biofuels_on_agricultural_markets_2012</v>
      </c>
      <c r="DB1" s="82" t="str">
        <f>links!DB1</f>
        <v>Khanna,_Madhu;_Oliver,_Anthony.The_Welfare_Costs_of_GHG_Reduction_with_Renewable_Energy_Policies_in_the_US_2013</v>
      </c>
      <c r="DC1" s="82" t="str">
        <f>links!DC1</f>
        <v>Khanna,_Madhu;_Oliver,_Anthony.The_Welfare_Costs_of_GHG_Reduction_with_Renewable_Energy_Policies_in_the_US_2013</v>
      </c>
      <c r="DD1" s="82" t="str">
        <f>links!DD1</f>
        <v>Khanna,_Madhu;_Oliver,_Anthony.The_Welfare_Costs_of_GHG_Reduction_with_Renewable_Energy_Policies_in_the_US_2013</v>
      </c>
      <c r="DE1" s="82" t="str">
        <f>links!DE1</f>
        <v>Khanna,_Madhu;_Oliver,_Anthony.The_Welfare_Costs_of_GHG_Reduction_with_Renewable_Energy_Policies_in_the_US_2013</v>
      </c>
      <c r="DF1" s="82" t="str">
        <f>links!DF1</f>
        <v>Meyer,_Seth;_Thompson,_Wyatt.How_Do_Biofuel_Use_Mandates_Cause_Uncertainty?_United_States_Environmental_Protection_Agency_Cellulosic_Waiver_Options_2012</v>
      </c>
      <c r="DG1" s="82" t="str">
        <f>links!DG1</f>
        <v>Meyer,_Seth;_Thompson,_Wyatt.How_Do_Biofuel_Use_Mandates_Cause_Uncertainty?_United_States_Environmental_Protection_Agency_Cellulosic_Waiver_Options_2012</v>
      </c>
      <c r="DH1" s="82" t="str">
        <f>links!DH1</f>
        <v>Meyer,_Seth;_Thompson,_Wyatt.How_Do_Biofuel_Use_Mandates_Cause_Uncertainty?_United_States_Environmental_Protection_Agency_Cellulosic_Waiver_Options_2012</v>
      </c>
      <c r="DI1" s="82" t="str">
        <f>links!DI1</f>
        <v>Meyer,_Seth;_Thompson,_Wyatt.How_Do_Biofuel_Use_Mandates_Cause_Uncertainty?_United_States_Environmental_Protection_Agency_Cellulosic_Waiver_Options_2012</v>
      </c>
      <c r="DJ1" s="82" t="str">
        <f>links!DJ1</f>
        <v>Mosnier,_A.;_Havlík,_P.;_Valin,_H.;_Baker,_J.;_Murray,_B.;_Feng,_S.;_Obersteiner,_M.;_McCarl,_B._A.;_Rose,_S._K.;_Schneider,_U._A..Alternative_U.S._biofuel_mandates_and_global_GHG_emissions:_The_role_of_land_use_change,_crop_management_and_yield_growth_2013</v>
      </c>
      <c r="DK1" s="82" t="str">
        <f>links!DK1</f>
        <v>Mosnier,_A.;_Havlík,_P.;_Valin,_H.;_Baker,_J.;_Murray,_B.;_Feng,_S.;_Obersteiner,_M.;_McCarl,_B._A.;_Rose,_S._K.;_Schneider,_U._A..Alternative_U.S._biofuel_mandates_and_global_GHG_emissions:_The_role_of_land_use_change,_crop_management_and_yield_growth_2013</v>
      </c>
      <c r="DL1" s="82" t="str">
        <f>links!DL1</f>
        <v>Mosnier,_A.;_Havlík,_P.;_Valin,_H.;_Baker,_J.;_Murray,_B.;_Feng,_S.;_Obersteiner,_M.;_McCarl,_B._A.;_Rose,_S._K.;_Schneider,_U._A..Alternative_U.S._biofuel_mandates_and_global_GHG_emissions:_The_role_of_land_use_change,_crop_management_and_yield_growth_2013</v>
      </c>
      <c r="DM1" s="82" t="str">
        <f>links!DM1</f>
        <v>Mosnier,_A.;_Havlík,_P.;_Valin,_H.;_Baker,_J.;_Murray,_B.;_Feng,_S.;_Obersteiner,_M.;_McCarl,_B._A.;_Rose,_S._K.;_Schneider,_U._A..Alternative_U.S._biofuel_mandates_and_global_GHG_emissions:_The_role_of_land_use_change,_crop_management_and_yield_growth_2013</v>
      </c>
      <c r="DN1" s="82" t="str">
        <f>links!DN1</f>
        <v>Mosnier,_A.;_Havlík,_P.;_Valin,_H.;_Baker,_J.;_Murray,_B.;_Feng,_S.;_Obersteiner,_M.;_McCarl,_B._A.;_Rose,_S._K.;_Schneider,_U._A..Alternative_U.S._biofuel_mandates_and_global_GHG_emissions:_The_role_of_land_use_change,_crop_management_and_yield_growth_2013</v>
      </c>
      <c r="DO1" s="82" t="str">
        <f>links!DO1</f>
        <v>Mosnier,_A.;_Havlík,_P.;_Valin,_H.;_Baker,_J.;_Murray,_B.;_Feng,_S.;_Obersteiner,_M.;_McCarl,_B._A.;_Rose,_S._K.;_Schneider,_U._A..Alternative_U.S._biofuel_mandates_and_global_GHG_emissions:_The_role_of_land_use_change,_crop_management_and_yield_growth_2013</v>
      </c>
      <c r="DP1" s="82" t="str">
        <f>links!DP1</f>
        <v>Mosnier,_A.;_Havlík,_P.;_Valin,_H.;_Baker,_J.;_Murray,_B.;_Feng,_S.;_Obersteiner,_M.;_McCarl,_B._A.;_Rose,_S._K.;_Schneider,_U._A..Alternative_U.S._biofuel_mandates_and_global_GHG_emissions:_The_role_of_land_use_change,_crop_management_and_yield_growth_2013</v>
      </c>
      <c r="DQ1" s="82" t="str">
        <f>links!DQ1</f>
        <v>Mosnier,_A.;_Havlík,_P.;_Valin,_H.;_Baker,_J.;_Murray,_B.;_Feng,_S.;_Obersteiner,_M.;_McCarl,_B._A.;_Rose,_S._K.;_Schneider,_U._A..Alternative_U.S._biofuel_mandates_and_global_GHG_emissions:_The_role_of_land_use_change,_crop_management_and_yield_growth_2013</v>
      </c>
      <c r="DR1" s="82" t="str">
        <f>links!DR1</f>
        <v>Mosnier,_A.;_Havlík,_P.;_Valin,_H.;_Baker,_J.;_Murray,_B.;_Feng,_S.;_Obersteiner,_M.;_McCarl,_B._A.;_Rose,_S._K.;_Schneider,_U._A..Alternative_U.S._biofuel_mandates_and_global_GHG_emissions:_The_role_of_land_use_change,_crop_management_and_yield_growth_2013</v>
      </c>
      <c r="DS1" s="82" t="str">
        <f>links!DS1</f>
        <v>Mosnier,_A.;_Havlík,_P.;_Valin,_H.;_Baker,_J.;_Murray,_B.;_Feng,_S.;_Obersteiner,_M.;_McCarl,_B._A.;_Rose,_S._K.;_Schneider,_U._A..Alternative_U.S._biofuel_mandates_and_global_GHG_emissions:_The_role_of_land_use_change,_crop_management_and_yield_growth_2013</v>
      </c>
      <c r="DT1" s="82" t="str">
        <f>links!DT1</f>
        <v>Mosnier,_A.;_Havlík,_P.;_Valin,_H.;_Baker,_J.;_Murray,_B.;_Feng,_S.;_Obersteiner,_M.;_McCarl,_B._A.;_Rose,_S._K.;_Schneider,_U._A..Alternative_U.S._biofuel_mandates_and_global_GHG_emissions:_The_role_of_land_use_change,_crop_management_and_yield_growth_2013</v>
      </c>
      <c r="DU1" s="82" t="str">
        <f>links!DU1</f>
        <v>Mosnier,_A.;_Havlík,_P.;_Valin,_H.;_Baker,_J.;_Murray,_B.;_Feng,_S.;_Obersteiner,_M.;_McCarl,_B._A.;_Rose,_S._K.;_Schneider,_U._A..Alternative_U.S._biofuel_mandates_and_global_GHG_emissions:_The_role_of_land_use_change,_crop_management_and_yield_growth_2013</v>
      </c>
      <c r="DV1" s="82" t="str">
        <f>links!DV1</f>
        <v>Mosnier,_A.;_Havlík,_P.;_Valin,_H.;_Baker,_J.;_Murray,_B.;_Feng,_S.;_Obersteiner,_M.;_McCarl,_B._A.;_Rose,_S._K.;_Schneider,_U._A..Alternative_U.S._biofuel_mandates_and_global_GHG_emissions:_The_role_of_land_use_change,_crop_management_and_yield_growth_2013</v>
      </c>
      <c r="DW1" s="82" t="str">
        <f>links!DW1</f>
        <v>Mosnier,_A.;_Havlík,_P.;_Valin,_H.;_Baker,_J.;_Murray,_B.;_Feng,_S.;_Obersteiner,_M.;_McCarl,_B._A.;_Rose,_S._K.;_Schneider,_U._A..Alternative_U.S._biofuel_mandates_and_global_GHG_emissions:_The_role_of_land_use_change,_crop_management_and_yield_growth_2013</v>
      </c>
      <c r="DX1" s="82" t="str">
        <f>links!DX1</f>
        <v>Nuñez,_Hector_M.;_Önal,_Hayri;_Khanna,_Madhu.Land_use_and_economic_effects_of_alternative_biofuel_policies_in_Brazil_and_the_United_States_2013</v>
      </c>
      <c r="DY1" s="82" t="str">
        <f>links!DY1</f>
        <v>Nuñez,_Hector_M.;_Önal,_Hayri;_Khanna,_Madhu.Land_use_and_economic_effects_of_alternative_biofuel_policies_in_Brazil_and_the_United_States_2013</v>
      </c>
      <c r="DZ1" s="82" t="str">
        <f>links!DZ1</f>
        <v>NÚÑEZ,_HÉCTOR_M.;_TRUJILLO-BARRERA,_ANDRÉS.Impact_of_US_Biofuel_Policy_in_the_Presence_of_Drastic_Climate_Conditions_2014</v>
      </c>
      <c r="EA1" s="82" t="str">
        <f>links!EA1</f>
        <v>NÚÑEZ,_HÉCTOR_M.;_TRUJILLO-BARRERA,_ANDRÉS.Impact_of_US_Biofuel_Policy_in_the_Presence_of_Drastic_Climate_Conditions_2014</v>
      </c>
      <c r="EB1" s="82" t="str">
        <f>links!EB1</f>
        <v>NÚÑEZ,_HÉCTOR_M.;_TRUJILLO-BARRERA,_ANDRÉS.Impact_of_US_Biofuel_Policy_in_the_Presence_of_Drastic_Climate_Conditions_2014</v>
      </c>
      <c r="EC1" s="82" t="str">
        <f>links!EC1</f>
        <v>NÚÑEZ,_HÉCTOR_M.;_TRUJILLO-BARRERA,_ANDRÉS.Impact_of_US_Biofuel_Policy_in_the_Presence_of_Drastic_Climate_Conditions_2014</v>
      </c>
      <c r="ED1" s="82" t="str">
        <f>links!ED1</f>
        <v>NÚÑEZ,_HÉCTOR_M.;_TRUJILLO-BARRERA,_ANDRÉS.Impact_of_US_Biofuel_Policy_in_the_Presence_of_Drastic_Climate_Conditions_2014</v>
      </c>
      <c r="EE1" s="82" t="str">
        <f>links!EE1</f>
        <v>NÚÑEZ,_HÉCTOR_M.;_TRUJILLO-BARRERA,_ANDRÉS.Impact_of_US_Biofuel_Policy_in_the_Presence_of_Drastic_Climate_Conditions_2014</v>
      </c>
      <c r="EF1" s="82" t="str">
        <f>links!EF1</f>
        <v>NÚÑEZ,_HÉCTOR_M.;_TRUJILLO-BARRERA,_ANDRÉS.Impact_of_US_Biofuel_Policy_in_the_Presence_of_Drastic_Climate_Conditions_2014</v>
      </c>
      <c r="EG1" s="82" t="str">
        <f>links!EG1</f>
        <v>NÚÑEZ,_HÉCTOR_M.;_TRUJILLO-BARRERA,_ANDRÉS.Impact_of_US_Biofuel_Policy_in_the_Presence_of_Drastic_Climate_Conditions_2014</v>
      </c>
      <c r="EH1" s="82" t="str">
        <f>links!EH1</f>
        <v>NÚÑEZ,_HÉCTOR_M.;_TRUJILLO-BARRERA,_ANDRÉS.Impact_of_US_Biofuel_Policy_in_the_Presence_of_Drastic_Climate_Conditions_2014</v>
      </c>
      <c r="EI1" s="82" t="str">
        <f>links!EI1</f>
        <v>NÚÑEZ,_HÉCTOR_M.;_TRUJILLO-BARRERA,_ANDRÉS.Impact_of_US_Biofuel_Policy_in_the_Presence_of_Drastic_Climate_Conditions_2014</v>
      </c>
      <c r="EJ1" s="82" t="str">
        <f>links!EJ1</f>
        <v>Roberts,_Michael_J.;_Schlenker,_Wolfram.Identifying_Supply_and_Demand_Elasticities_of_Agricultural_Commodities:_Implications_for_the_US_Ethanol_Mandate_2013</v>
      </c>
      <c r="EK1" s="82" t="str">
        <f>links!EK1</f>
        <v>Roberts,_Michael_J.;_Tran,_A._Nam.Conditional_Suspension_of_the_US_Ethanol_Mandate_using_Threshold_Price_inside_a_Competitive_Storage_Model_2013</v>
      </c>
      <c r="EL1" s="82" t="str">
        <f>links!EL1</f>
        <v>Roberts,_Michael_J.;_Tran,_A._Nam.Conditional_Suspension_of_the_US_Ethanol_Mandate_using_Threshold_Price_inside_a_Competitive_Storage_Model_2013</v>
      </c>
      <c r="EM1" s="82" t="str">
        <f>links!EM1</f>
        <v>Roberts,_Michael_J.;_Tran,_A._Nam.Conditional_Suspension_of_the_US_Ethanol_Mandate_using_Threshold_Price_inside_a_Competitive_Storage_Model_2013</v>
      </c>
      <c r="EN1" s="82" t="str">
        <f>links!EN1</f>
        <v>Roberts,_Michael_J.;_Tran,_A._Nam.Conditional_Suspension_of_the_US_Ethanol_Mandate_using_Threshold_Price_inside_a_Competitive_Storage_Model_2013</v>
      </c>
      <c r="EO1" s="82" t="str">
        <f>links!EO1</f>
        <v>Roberts,_Michael_J.;_Tran,_A._Nam.Conditional_Suspension_of_the_US_Ethanol_Mandate_using_Threshold_Price_inside_a_Competitive_Storage_Model_2013</v>
      </c>
      <c r="EP1" s="82" t="str">
        <f>links!EP1</f>
        <v>Roberts,_Michael_J.;_Tran,_A._Nam.Conditional_Suspension_of_the_US_Ethanol_Mandate_using_Threshold_Price_inside_a_Competitive_Storage_Model_2013</v>
      </c>
      <c r="EQ1" s="82" t="str">
        <f>links!EQ1</f>
        <v>Roberts,_Michael_J.;_Tran,_A._Nam.Conditional_Suspension_of_the_US_Ethanol_Mandate_using_Threshold_Price_inside_a_Competitive_Storage_Model_2013</v>
      </c>
      <c r="ER1" s="82" t="str">
        <f>links!ER1</f>
        <v>Roberts,_Michael_J.;_Tran,_A._Nam.Conditional_Suspension_of_the_US_Ethanol_Mandate_using_Threshold_Price_inside_a_Competitive_Storage_Model_2013</v>
      </c>
      <c r="ES1" s="82" t="str">
        <f>links!ES1</f>
        <v>Roberts,_Michael_J.;_Tran,_A._Nam.Conditional_Suspension_of_the_US_Ethanol_Mandate_using_Threshold_Price_inside_a_Competitive_Storage_Model_2013</v>
      </c>
      <c r="ET1" s="82" t="str">
        <f>links!ET1</f>
        <v>Roberts,_Michael_J.;_Tran,_A._Nam.Conditional_Suspension_of_the_US_Ethanol_Mandate_using_Threshold_Price_inside_a_Competitive_Storage_Model_2013</v>
      </c>
      <c r="EU1" s="82" t="str">
        <f>links!EU1</f>
        <v>Roberts,_Michael_J.;_Tran,_A._Nam.Conditional_Suspension_of_the_US_Ethanol_Mandate_using_Threshold_Price_inside_a_Competitive_Storage_Model_2013</v>
      </c>
      <c r="EV1" s="82" t="str">
        <f>links!EV1</f>
        <v>Roberts,_Michael_J.;_Tran,_A._Nam.Conditional_Suspension_of_the_US_Ethanol_Mandate_using_Threshold_Price_inside_a_Competitive_Storage_Model_2013</v>
      </c>
      <c r="EW1" s="82" t="str">
        <f>links!EW1</f>
        <v>Roberts,_Michael_J.;_Tran,_A._Nam.Conditional_Suspension_of_the_US_Ethanol_Mandate_using_Threshold_Price_inside_a_Competitive_Storage_Model_2013</v>
      </c>
      <c r="EX1" s="82" t="str">
        <f>links!EX1</f>
        <v>Roberts,_Michael_J.;_Tran,_A._Nam.Conditional_Suspension_of_the_US_Ethanol_Mandate_using_Threshold_Price_inside_a_Competitive_Storage_Model_2013</v>
      </c>
      <c r="EY1" s="82" t="str">
        <f>links!EY1</f>
        <v>Roberts,_Michael_J.;_Tran,_A._Nam.Conditional_Suspension_of_the_US_Ethanol_Mandate_using_Threshold_Price_inside_a_Competitive_Storage_Model_2013</v>
      </c>
      <c r="EZ1" s="82" t="str">
        <f>links!EZ1</f>
        <v>Roberts,_Michael_J.;_Tran,_A._Nam.Conditional_Suspension_of_the_US_Ethanol_Mandate_using_Threshold_Price_inside_a_Competitive_Storage_Model_2013</v>
      </c>
      <c r="FA1" s="82" t="str">
        <f>links!FA1</f>
        <v>Roberts,_Michael_J.;_Tran,_A._Nam.Conditional_Suspension_of_the_US_Ethanol_Mandate_using_Threshold_Price_inside_a_Competitive_Storage_Model_2013</v>
      </c>
      <c r="FB1" s="82" t="str">
        <f>links!FB1</f>
        <v>Roberts,_Michael_J.;_Tran,_A._Nam.Conditional_Suspension_of_the_US_Ethanol_Mandate_using_Threshold_Price_inside_a_Competitive_Storage_Model_2013</v>
      </c>
      <c r="FC1" s="82" t="str">
        <f>links!FC1</f>
        <v>Roberts,_Michael_J.;_Tran,_A._Nam.Conditional_Suspension_of_the_US_Ethanol_Mandate_using_Threshold_Price_inside_a_Competitive_Storage_Model_2013</v>
      </c>
      <c r="FD1" s="82" t="str">
        <f>links!FD1</f>
        <v>Roberts,_Michael_J.;_Tran,_A._Nam.Conditional_Suspension_of_the_US_Ethanol_Mandate_using_Threshold_Price_inside_a_Competitive_Storage_Model_2013</v>
      </c>
      <c r="FE1" s="82" t="str">
        <f>links!FE1</f>
        <v>Roberts,_Michael_J.;_Tran,_A._Nam.Conditional_Suspension_of_the_US_Ethanol_Mandate_using_Threshold_Price_inside_a_Competitive_Storage_Model_2013</v>
      </c>
      <c r="FF1" s="82" t="str">
        <f>links!FF1</f>
        <v>Roberts,_Michael_J.;_Tran,_A._Nam.Conditional_Suspension_of_the_US_Ethanol_Mandate_using_Threshold_Price_inside_a_Competitive_Storage_Model_2013</v>
      </c>
      <c r="FG1" s="82" t="str">
        <f>links!FG1</f>
        <v>Roberts,_Michael_J.;_Tran,_A._Nam.Conditional_Suspension_of_the_US_Ethanol_Mandate_using_Threshold_Price_inside_a_Competitive_Storage_Model_2013</v>
      </c>
      <c r="FH1" s="82" t="str">
        <f>links!FH1</f>
        <v>Roberts,_Michael_J.;_Tran,_A._Nam.Conditional_Suspension_of_the_US_Ethanol_Mandate_using_Threshold_Price_inside_a_Competitive_Storage_Model_2013</v>
      </c>
      <c r="FI1" s="82" t="str">
        <f>links!FI1</f>
        <v>Roberts,_Michael_J.;_Tran,_A._Nam.Conditional_Suspension_of_the_US_Ethanol_Mandate_using_Threshold_Price_inside_a_Competitive_Storage_Model_2013</v>
      </c>
      <c r="FJ1" s="82" t="str">
        <f>links!FJ1</f>
        <v>Roberts,_Michael_J.;_Tran,_A._Nam.Conditional_Suspension_of_the_US_Ethanol_Mandate_using_Threshold_Price_inside_a_Competitive_Storage_Model_2013</v>
      </c>
      <c r="FK1" s="82" t="str">
        <f>links!FK1</f>
        <v>Roberts,_Michael_J.;_Tran,_A._Nam.Conditional_Suspension_of_the_US_Ethanol_Mandate_using_Threshold_Price_inside_a_Competitive_Storage_Model_2013</v>
      </c>
      <c r="FL1" s="82" t="str">
        <f>links!FL1</f>
        <v>Roberts,_Michael_J.;_Tran,_A._Nam.Conditional_Suspension_of_the_US_Ethanol_Mandate_using_Threshold_Price_inside_a_Competitive_Storage_Model_2013</v>
      </c>
      <c r="FM1" s="82" t="str">
        <f>links!FM1</f>
        <v>Roberts,_Michael_J.;_Tran,_A._Nam.Conditional_Suspension_of_the_US_Ethanol_Mandate_using_Threshold_Price_inside_a_Competitive_Storage_Model_2013</v>
      </c>
      <c r="FN1" s="82" t="str">
        <f>links!FN1</f>
        <v>Roberts,_Michael_J.;_Tran,_A._Nam.Conditional_Suspension_of_the_US_Ethanol_Mandate_using_Threshold_Price_inside_a_Competitive_Storage_Model_2013</v>
      </c>
      <c r="FO1" s="82" t="str">
        <f>links!FO1</f>
        <v>Taheripour,_Farzad;_Hertel,_Thomas_W.;_Tyner,_Wallace_E..Implications_of_biofuels_mandates_for_the_global_livestock_industry:_a_computable_general_equilibrium_analysis_2011</v>
      </c>
      <c r="FP1" s="82" t="str">
        <f>links!FP1</f>
        <v>Taheripour,_Farzad;_Hertel,_Thomas_W.;_Tyner,_Wallace_E.;_Beckman,_Jayson_F.;_Birur,_Dileep_K..Biofuels_and_their_by-products:_Global_economic_and_environmental_implications_2010</v>
      </c>
      <c r="FQ1" s="82" t="str">
        <f>links!FQ1</f>
        <v>Thompson,_Wyatt;_Meyer,_Seth;_Westhoff,_Patrick;_Binfield,_Julian.Renewable_Fuel_Standard_Waiver_Options_during_the_Drought_of_2012_2012</v>
      </c>
      <c r="FR1" s="82" t="str">
        <f>links!FR1</f>
        <v>Thompson,_Wyatt;_Meyer,_Seth;_Westhoff,_Patrick;_Binfield,_Julian.Renewable_Fuel_Standard_Waiver_Options_during_the_Drought_of_2012_2012</v>
      </c>
      <c r="FS1" s="82" t="str">
        <f>links!FS1</f>
        <v>Thompson,_Wyatt;_Meyer,_Seth;_Westhoff,_Patrick;_Binfield,_Julian.Renewable_Fuel_Standard_Waiver_Options_during_the_Drought_of_2012_2012</v>
      </c>
      <c r="FT1" s="82" t="str">
        <f>links!FT1</f>
        <v>Thompson,_Wyatt;_Meyer,_Seth;_Westhoff,_Patrick;_Binfield,_Julian.Renewable_Fuel_Standard_Waiver_Options_during_the_Drought_of_2012_2012</v>
      </c>
      <c r="FU1" s="82" t="str">
        <f>links!FU1</f>
        <v>Tyner,,_Wallace_E.;_Ackerman,_Lois;_Taheripour,_Farzad.Potential_Impacts_of_a_Partial_Waiver_of_the_Ethanol_Blending_Rules_2012</v>
      </c>
      <c r="FV1" s="82" t="str">
        <f>links!FV1</f>
        <v>Tyner,,_Wallace_E.;_Ackerman,_Lois;_Taheripour,_Farzad.Potential_Impacts_of_a_Partial_Waiver_of_the_Ethanol_Blending_Rules_2012</v>
      </c>
      <c r="FW1" s="82" t="str">
        <f>links!FW1</f>
        <v>Tyner,,_Wallace_E.;_Ackerman,_Lois;_Taheripour,_Farzad.Potential_Impacts_of_a_Partial_Waiver_of_the_Ethanol_Blending_Rules_2012</v>
      </c>
      <c r="FX1" s="82" t="str">
        <f>links!FX1</f>
        <v>Wang,_Weiwei;Madhu_Khanna;_Puneet_Dwivedi.Optimal_Mix_of_Feedstock_for_Biofuels:_Implications_for_Land_Use_and_GHG_Emissions_2013</v>
      </c>
      <c r="FY1" s="82" t="str">
        <f>links!FY1</f>
        <v>Whistance,_Jarrett;_Meyer,_Seth;_Thompson,_Wyatt.Renewable_Fuel_Standard_Waiver_Options_for_2014_and_Beyond_2013</v>
      </c>
      <c r="FZ1" s="82" t="str">
        <f>links!FZ1</f>
        <v>Whistance,_Jarrett;_Meyer,_Seth;_Thompson,_Wyatt.Renewable_Fuel_Standard_Waiver_Options_for_2014_and_Beyond_2013</v>
      </c>
      <c r="GA1" s="82" t="str">
        <f>links!GA1</f>
        <v>Whistance,_Jarrett;_Meyer,_Seth;_Thompson,_Wyatt.Renewable_Fuel_Standard_Waiver_Options_for_2014_and_Beyond_2013</v>
      </c>
      <c r="GB1" s="82" t="str">
        <f>links!GB1</f>
        <v>Whistance,_Jarrett;_Meyer,_Seth;_Thompson,_Wyatt.Renewable_Fuel_Standard_Waiver_Options_for_2014_and_Beyond_2013</v>
      </c>
      <c r="GC1" s="82" t="str">
        <f>links!GC1</f>
        <v>Whistance,_Jarrett;_Meyer,_Seth;_Thompson,_Wyatt.Renewable_Fuel_Standard_Waiver_Options_for_2014_and_Beyond_2013</v>
      </c>
      <c r="GD1" s="82" t="str">
        <f>links!GD1</f>
        <v>Whistance,_Jarrett;_Meyer,_Seth;_Thompson,_Wyatt.Renewable_Fuel_Standard_Waiver_Options_for_2014_and_Beyond_2013</v>
      </c>
      <c r="GE1" s="82" t="str">
        <f>links!GE1</f>
        <v>Wu,_JunJie;_Langpap,_Christian.The_Price_and_Welfare_Effects_of_Biofuel_Mandates_and_Subsidies_2014</v>
      </c>
      <c r="GF1" s="82" t="str">
        <f>links!GF1</f>
        <v>Wu,_JunJie;_Langpap,_Christian.The_Price_and_Welfare_Effects_of_Biofuel_Mandates_and_Subsidies_2014</v>
      </c>
      <c r="GG1" s="82" t="str">
        <f>links!GG1</f>
        <v>Wu,_JunJie;_Langpap,_Christian.The_Price_and_Welfare_Effects_of_Biofuel_Mandates_and_Subsidies_2014</v>
      </c>
      <c r="GH1" s="82" t="str">
        <f>links!GH1</f>
        <v>Yang,_Jun;_Huang,_Jikun;_Msangi,_Siwa;_Rozelle,_Scott;_Weersink,_Alfons;_Danielle,_Torres.The_Role_of_Cultivated_Land_Expansion_on_the_Impacts_to_Global_Agricultural_Markets_from_Biofuels_2014</v>
      </c>
      <c r="GI1" s="82" t="str">
        <f>links!GI1</f>
        <v>Yang,_Jun;_Huang,_Jikun;_Msangi,_Siwa;_Rozelle,_Scott;_Weersink,_Alfons;_Danielle,_Torres.The_Role_of_Cultivated_Land_Expansion_on_the_Impacts_to_Global_Agricultural_Markets_from_Biofuels_2014</v>
      </c>
      <c r="GJ1" s="82" t="str">
        <f>links!GJ1</f>
        <v>Yang,_Jun;_Huang,_Jikun;_Msangi,_Siwa;_Rozelle,_Scott;_Weersink,_Alfons;_Danielle,_Torres.The_Role_of_Cultivated_Land_Expansion_on_the_Impacts_to_Global_Agricultural_Markets_from_Biofuels_2014</v>
      </c>
      <c r="GK1" s="82" t="str">
        <f>links!GK1</f>
        <v>Yang,_Jun;_Huang,_Jikun;_Msangi,_Siwa;_Rozelle,_Scott;_Weersink,_Alfons;_Danielle,_Torres.The_Role_of_Cultivated_Land_Expansion_on_the_Impacts_to_Global_Agricultural_Markets_from_Biofuels_2014</v>
      </c>
      <c r="GL1" s="82" t="str">
        <f>links!GL1</f>
        <v>Yang,_Jun;_Huang,_Jikun;_Msangi,_Siwa;_Rozelle,_Scott;_Weersink,_Alfons;_Danielle,_Torres.The_Role_of_Cultivated_Land_Expansion_on_the_Impacts_to_Global_Agricultural_Markets_from_Biofuels_2014</v>
      </c>
      <c r="GM1" s="82" t="str">
        <f>links!GM1</f>
        <v>Yang,_Jun;_Huang,_Jikun;_Msangi,_Siwa;_Rozelle,_Scott;_Weersink,_Alfons;_Danielle,_Torres.The_Role_of_Cultivated_Land_Expansion_on_the_Impacts_to_Global_Agricultural_Markets_from_Biofuels_2014</v>
      </c>
      <c r="GN1" s="82" t="str">
        <f>links!GN1</f>
        <v>Yang,_Jun;_Huang,_Jikun;_Msangi,_Siwa;_Rozelle,_Scott;_Weersink,_Alfons;_Danielle,_Torres.The_Role_of_Cultivated_Land_Expansion_on_the_Impacts_to_Global_Agricultural_Markets_from_Biofuels_2014</v>
      </c>
      <c r="GO1" s="82" t="str">
        <f>links!GO1</f>
        <v>Yang,_Jun;_Huang,_Jikun;_Msangi,_Siwa;_Rozelle,_Scott;_Weersink,_Alfons;_Danielle,_Torres.The_Role_of_Cultivated_Land_Expansion_on_the_Impacts_to_Global_Agricultural_Markets_from_Biofuels_2014</v>
      </c>
      <c r="GP1" s="82" t="str">
        <f>links!GP1</f>
        <v>Meyer,_Seth;_Julian_Binfield;_Wyatt_Thompson.The_Role_of_Biofuel_Policy_and_Biotechnology_in_the_Development_of_the_Ethanol_Industry_in_the_United_States_2013</v>
      </c>
      <c r="GQ1" s="82" t="str">
        <f>links!GQ1</f>
        <v>Meyer,_Seth;_Julian_Binfield;_Wyatt_Thompson.The_Role_of_Biofuel_Policy_and_Biotechnology_in_the_Development_of_the_Ethanol_Industry_in_the_United_States_2013</v>
      </c>
      <c r="GR1" s="82" t="str">
        <f>links!GR1</f>
        <v>US_EPA.Renewable_Fuel_Standard_Program_(RFS2)_Regulatory_Impact_Analysis_2010</v>
      </c>
      <c r="GS1" s="82" t="str">
        <f>links!GS1</f>
        <v>US_EPA.Renewable_Fuel_Standard_Program_(RFS2)_Regulatory_Impact_Analysis_2010</v>
      </c>
      <c r="GT1" s="82" t="str">
        <f>links!GT1</f>
        <v>Babcock,_Bruce;_Jacinto_Fabiosa.The_Impact_of_Ethanol_and_Ethanol_Subsidies_on_Corn_Prices:_Revisiting_History_2011</v>
      </c>
      <c r="GU1" s="82" t="str">
        <f>links!GU1</f>
        <v>Babcock,_Bruce_A..Distributional_implications_of_US_ethanol_policy_2008</v>
      </c>
      <c r="GV1" s="82" t="str">
        <f>links!GV1</f>
        <v>Babcock,_Bruce_A..Distributional_implications_of_US_ethanol_policy_2008</v>
      </c>
      <c r="GW1" s="82" t="str">
        <f>links!GW1</f>
        <v>Babcock,_Bruce_A..Distributional_implications_of_US_ethanol_policy_2008</v>
      </c>
      <c r="GX1" s="82" t="str">
        <f>links!GX1</f>
        <v>Babcock,_Bruce_A..Distributional_implications_of_US_ethanol_policy_2008</v>
      </c>
      <c r="GY1" s="82" t="str">
        <f>links!GY1</f>
        <v>Babcock,_Bruce_A..Distributional_implications_of_US_ethanol_policy_2008</v>
      </c>
      <c r="GZ1" s="82" t="str">
        <f>links!GZ1</f>
        <v>Babcock,_Bruce_A..Distributional_implications_of_US_ethanol_policy_2008</v>
      </c>
      <c r="HA1" s="82" t="str">
        <f>links!HA1</f>
        <v>De_La_Torre_Ugarte,_Daniel;_English,_Burton_C.;_Jensen,_Kim.Sixty_billion_gallons_by_2030:_economic_and_agricultural_impacts_of_ethanol_and_biodiesel_expansion_2007</v>
      </c>
      <c r="HB1" s="82" t="str">
        <f>links!HB1</f>
        <v>De_Gorter,_Harry;_Just,_David_R..The_law_of_unintended_consequences:_how_the_US_biofuel_tax_credit_with_a_mandate_subsidizes_oil_consumption_and_has_no_impact_on_ethanol_consumption_2008</v>
      </c>
      <c r="HC1" s="82" t="str">
        <f>links!HC1</f>
        <v>De_Gorter,_Harry;_Just,_David_R..The_law_of_unintended_consequences:_how_the_US_biofuel_tax_credit_with_a_mandate_subsidizes_oil_consumption_and_has_no_impact_on_ethanol_consumption_2008</v>
      </c>
      <c r="HD1" s="82" t="str">
        <f>links!HD1</f>
        <v>De_Gorter,_Harry;_Just,_David_R.."Water”_in_the_US_Ethanol_Tax_Credit_and_Mandate:_Implications_for_Rectangular_Deadweight_Costs_and_the_Corn-Oil_Price_Relationship_2008</v>
      </c>
      <c r="HE1" s="82" t="str">
        <f>links!HE1</f>
        <v>Elobeid,_Amani;_Tokgoz,_Simla.Removing_distortions_in_the_US_ethanol_market:_What_does_it_imply_for_the_United_States_and_Brazil?_2008</v>
      </c>
      <c r="HF1" s="82" t="str">
        <f>links!HF1</f>
        <v>Elobeid,_Amani;_Tokgoz,_Simla.Removing_distortions_in_the_US_ethanol_market:_What_does_it_imply_for_the_United_States_and_Brazil?_2008</v>
      </c>
      <c r="HG1" s="82" t="str">
        <f>links!HG1</f>
        <v>Kalaitzandonakes,_Nicholas;_Kaufman,_James;_Meyer,_Seth;_Thompson,_Wyatt.The_Impact_of_Biotech_Corn_Traits_on_Ethanol_Production_2008</v>
      </c>
      <c r="HH1" s="82" t="str">
        <f>links!HH1</f>
        <v>Kalaitzandonakes,_Nicholas;_Kaufman,_James;_Meyer,_Seth;_Thompson,_Wyatt.The_Impact_of_Biotech_Corn_Traits_on_Ethanol_Production_2008</v>
      </c>
      <c r="HI1" s="82" t="str">
        <f>links!HI1</f>
        <v>Kalaitzandonakes,_Nicholas;_Kaufman,_James;_Meyer,_Seth;_Thompson,_Wyatt.The_Impact_of_Biotech_Corn_Traits_on_Ethanol_Production_2008</v>
      </c>
      <c r="HJ1" s="82" t="str">
        <f>links!HJ1</f>
        <v>Kalaitzandonakes,_Nicholas;_Kaufman,_James;_Meyer,_Seth;_Thompson,_Wyatt.The_Impact_of_Biotech_Corn_Traits_on_Ethanol_Production_2008</v>
      </c>
      <c r="HK1" s="82" t="str">
        <f>links!HK1</f>
        <v>McPhail,_Lihong_Lu;_Babcock,_Bruce_A..Ethanol,_mandates,_and_drought:_Insights_from_a_stochastic_equilibrium_model_of_the_US_corn_market_2008</v>
      </c>
      <c r="HL1" s="82" t="str">
        <f>links!HL1</f>
        <v>McPhail,_Lihong_Lu;_Babcock,_Bruce_A..Ethanol,_mandates,_and_drought:_Insights_from_a_stochastic_equilibrium_model_of_the_US_corn_market_2008</v>
      </c>
      <c r="HM1" s="82" t="str">
        <f>links!HM1</f>
        <v>McPhail,_Lihong_Lu;_Babcock,_Bruce_A..Ethanol,_mandates,_and_drought:_Insights_from_a_stochastic_equilibrium_model_of_the_US_corn_market_2008</v>
      </c>
      <c r="HN1" s="82" t="str">
        <f>links!HN1</f>
        <v>McPhail,_Lihong_Lu;_Babcock,_Bruce_A..Ethanol,_mandates,_and_drought:_Insights_from_a_stochastic_equilibrium_model_of_the_US_corn_market_2008</v>
      </c>
      <c r="HO1" s="82" t="str">
        <f>links!HO1</f>
        <v>McPhail,_Lihong_Lu;_Babcock,_Bruce_A..Short-run_price_and_welfare_impacts_of_federal_ethanol_policies_2008</v>
      </c>
      <c r="HP1" s="82" t="str">
        <f>links!HP1</f>
        <v>McPhail,_Lihong_Lu;_Babcock,_Bruce_A..Short-run_price_and_welfare_impacts_of_federal_ethanol_policies_2008</v>
      </c>
      <c r="HQ1" s="82" t="str">
        <f>links!HQ1</f>
        <v>McPhail,_Lihong_Lu;_Babcock,_Bruce_A..Short-run_price_and_welfare_impacts_of_federal_ethanol_policies_2008</v>
      </c>
      <c r="HR1" s="82" t="str">
        <f>links!HR1</f>
        <v>McPhail,_Lihong_Lu;_Babcock,_Bruce_A..Short-run_price_and_welfare_impacts_of_federal_ethanol_policies_2008</v>
      </c>
      <c r="HS1" s="82" t="str">
        <f>links!HS1</f>
        <v>Searchinger,_Timothy;_Heimlich,_Ralph;_Houghton,_Richard_A.;_Dong,_Fengxia;_Elobeid,_Amani;_Fabiosa,_Jacinto;_Tokgoz,_Simla;_Hayes,_Dermot;_Yu,_Tun-Hsiang.Use_of_US_croplands_for_biofuels_increases_greenhouse_gases_through_emissions_from_land-use_change_2008</v>
      </c>
      <c r="HT1" s="82" t="str">
        <f>links!HT1</f>
        <v>Thompson,_Wyatt;_Meyer,_Seth;_Westhoff,_Pat.How_does_petroleum_price_and_corn_yield_volatility_affect_ethanol_markets_with_and_without_an_ethanol_use_mandate?_2009</v>
      </c>
      <c r="HU1" s="82" t="str">
        <f>links!HU1</f>
        <v>FAPRI_.Biofuel_impacts_of_selected_farm_bill_provisions_and_other_biofuel_policy_options_2008</v>
      </c>
      <c r="HV1" s="82" t="str">
        <f>links!HV1</f>
        <v>FAPRI_.Biofuel_impacts_of_selected_farm_bill_provisions_and_other_biofuel_policy_options_2008</v>
      </c>
      <c r="HW1" s="82" t="str">
        <f>links!HW1</f>
        <v>De_Gorter,_Harry;_Just,_David_R..The_economics_of_the_US_ethanol_import_tariff_with_a_blend_mandate_and_tax_credit_2008</v>
      </c>
      <c r="HX1" s="82" t="str">
        <f>links!HX1</f>
        <v>De_Gorter,_Harry;_Just,_David_R..The_economics_of_the_US_ethanol_import_tariff_with_a_blend_mandate_and_tax_credit_2008</v>
      </c>
      <c r="HY1" s="82" t="str">
        <f>links!HY1</f>
        <v>Elobeid,_A.;_Tokgoz,_S.;_Hayes,_D.J.;_Babcock,_B.A.;_Hart,_C.E..The_long-run_impact_of_corn-based_ethanol_on_the_grain,_oilseed,_and_livestock_sectors_with_implications_for_biotech_crops_2007</v>
      </c>
      <c r="HZ1" s="82" t="str">
        <f>links!HZ1</f>
        <v>Elobeid_Amani;_Simla_Tokgoz;_Hayes,_Dermot;_Babcock,_Bruce;_Hart,_Chad.The_Long-Run_Impact_of_Corn-Based_Ethanol_on_the_Grain,_Oilseed,_and_Livestock_Sectors_with_Implications_for_Biotech_Crops_2007</v>
      </c>
      <c r="IA1" s="82" t="str">
        <f>links!IA1</f>
        <v>Hayes,_Dermot;_Babcock,_Bruce;_Fabiosa,_Jacinto;_Tokgoz,_Simla;_Elobeid,_Amani;_Yu,_Tun-Hsiang;_Dong,_Fengxia;_Hart,_Chad;_Chavez,_Eddie;_Pan,_Suwen;_others.Biofuels:_potential_production_capacity,_effects_on_grain_and_livestock_sectors,_and_implications_for_food_prices_and_consumers_2009</v>
      </c>
      <c r="IB1" s="82" t="str">
        <f>links!IB1</f>
        <v>Hayes,_Dermot;_Babcock,_Bruce;_Fabiosa,_Jacinto;_Tokgoz,_Simla;_Elobeid,_Amani;_Yu,_Tun-Hsiang;_Dong,_Fengxia;_Hart,_Chad;_Chavez,_Eddie;_Pan,_Suwen;_others.Biofuels:_potential_production_capacity,_effects_on_grain_and_livestock_sectors,_and_implications_for_food_prices_and_consumers_2009</v>
      </c>
      <c r="IC1" s="82" t="str">
        <f>links!IC1</f>
        <v>Hayes,_Dermot;_Babcock,_Bruce;_Fabiosa,_Jacinto;_Tokgoz,_Simla;_Elobeid,_Amani;_Yu,_Tun-Hsiang;_Dong,_Fengxia;_Hart,_Chad;_Chavez,_Eddie;_Pan,_Suwen;_others.Biofuels:_potential_production_capacity,_effects_on_grain_and_livestock_sectors,_and_implications_for_food_prices_and_consumers_2009</v>
      </c>
      <c r="ID1" s="82" t="str">
        <f>links!ID1</f>
        <v>Hayes,_Dermot;_Babcock,_Bruce;_Fabiosa,_Jacinto;_Tokgoz,_Simla;_Elobeid,_Amani;_Yu,_Tun-Hsiang;_Dong,_Fengxia;_Hart,_Chad;_Chavez,_Eddie;_Pan,_Suwen;_others.Biofuels:_potential_production_capacity,_effects_on_grain_and_livestock_sectors,_and_implications_for_food_prices_and_consumers_2009</v>
      </c>
      <c r="IE1" s="82" t="str">
        <f>links!IE1</f>
        <v>Kruse,_John;_Westhoff,_Patrick;_Meyer,_Seth;_Thompson,_Wyatt.Economic_Impacts_of_Not_Extending_Biofuel_Subsidies_2007</v>
      </c>
      <c r="IF1" s="82" t="str">
        <f>links!IF1</f>
        <v>Park,_Hwanil;_Fortenbery,_T._Randall.The_effect_of_ethanol_production_on_the_US_national_corn_price_2007</v>
      </c>
      <c r="IG1" s="82" t="str">
        <f>links!IG1</f>
        <v>Tyner,_Wallace_E.;_Taheripour,_Farzad.Policy_options_for_integrated_energy_and_agricultural_markets_2008</v>
      </c>
      <c r="IH1" s="82" t="str">
        <f>links!IH1</f>
        <v>Tyner,_Wallace_E.;_Taheripour,_Farzad.Policy_options_for_integrated_energy_and_agricultural_markets_2008</v>
      </c>
      <c r="II1" s="82" t="str">
        <f>links!II1</f>
        <v>Tyner,_Wallace_E.;_Taheripour,_Farzad.Policy_options_for_integrated_energy_and_agricultural_markets_2008</v>
      </c>
      <c r="IJ1" s="82" t="str">
        <f>links!IJ1</f>
        <v>Tyner,_Wallace_E.;_Taheripour,_Farzad.Policy_options_for_integrated_energy_and_agricultural_markets_2008</v>
      </c>
      <c r="IK1" s="82" t="str">
        <f>links!IK1</f>
        <v>Tyner,_Wallace_E.;_Taheripour,_Farzad.Policy_options_for_integrated_energy_and_agricultural_markets_2008</v>
      </c>
      <c r="IL1" s="82" t="str">
        <f>links!IL1</f>
        <v>Tyner,_Wallace_E.;_Taheripour,_Farzad.Policy_options_for_integrated_energy_and_agricultural_markets_2008</v>
      </c>
      <c r="IM1" s="82" t="str">
        <f>links!IM1</f>
        <v>Tyner,_Wallace_E.;_Taheripour,_Farzad.Policy_options_for_integrated_energy_and_agricultural_markets_2008</v>
      </c>
      <c r="IN1" s="82" t="str">
        <f>links!IN1</f>
        <v>Tyner,_Wallace_E.;_Taheripour,_Farzad.Policy_options_for_integrated_energy_and_agricultural_markets_2008</v>
      </c>
      <c r="IO1" s="82" t="str">
        <f>links!IO1</f>
        <v>Tyner,_Wallace_E.;_Taheripour,_Farzad.Policy_options_for_integrated_energy_and_agricultural_markets_2008</v>
      </c>
      <c r="IP1" s="82" t="str">
        <f>links!IP1</f>
        <v>Tyner,_Wallace_E.;_Taheripour,_Farzad.Policy_options_for_integrated_energy_and_agricultural_markets_2008</v>
      </c>
      <c r="IQ1" s="82" t="str">
        <f>links!IQ1</f>
        <v>Tyner,_Wallace_E.;_Taheripour,_Farzad.Policy_options_for_integrated_energy_and_agricultural_markets_2008</v>
      </c>
      <c r="IR1" s="82" t="str">
        <f>links!IR1</f>
        <v>Tyner,_Wallace_E.;_Taheripour,_Farzad.Policy_options_for_integrated_energy_and_agricultural_markets_2008</v>
      </c>
      <c r="IS1" s="82" t="str">
        <f>links!IS1</f>
        <v>Tyner,_Wallace_E.;_Taheripour,_Farzad.Policy_options_for_integrated_energy_and_agricultural_markets_2008</v>
      </c>
      <c r="IT1" s="82" t="str">
        <f>links!IT1</f>
        <v>Tyner,_Wallace_E.;_Taheripour,_Farzad.Policy_options_for_integrated_energy_and_agricultural_markets_2008</v>
      </c>
      <c r="IU1" s="82" t="str">
        <f>links!IU1</f>
        <v>Tyner,_Wallace_E.;_Taheripour,_Farzad.Policy_options_for_integrated_energy_and_agricultural_markets_2008</v>
      </c>
      <c r="IV1" s="82" t="str">
        <f>links!IV1</f>
        <v>Tyner,_Wallace_E.;_Taheripour,_Farzad.Policy_options_for_integrated_energy_and_agricultural_markets_2008</v>
      </c>
      <c r="IW1" s="82" t="str">
        <f>links!IW1</f>
        <v>Tyner,_Wallace_E.;_Taheripour,_Farzad.Policy_options_for_integrated_energy_and_agricultural_markets_2008</v>
      </c>
      <c r="IX1" s="82" t="str">
        <f>links!IX1</f>
        <v>Tyner,_Wallace_E.;_Taheripour,_Farzad.Policy_options_for_integrated_energy_and_agricultural_markets_2008</v>
      </c>
      <c r="IY1" s="82" t="str">
        <f>links!IY1</f>
        <v>Tyner,_Wallace_E.;_Taheripour,_Farzad.Policy_options_for_integrated_energy_and_agricultural_markets_2008</v>
      </c>
      <c r="IZ1" s="82" t="str">
        <f>links!IZ1</f>
        <v>Tyner,_Wallace_E.;_Taheripour,_Farzad.Policy_options_for_integrated_energy_and_agricultural_markets_2008</v>
      </c>
      <c r="JA1" s="82" t="str">
        <f>links!JA1</f>
        <v>Tyner,_Wallace_E.;_Taheripour,_Farzad.Policy_options_for_integrated_energy_and_agricultural_markets_2008</v>
      </c>
      <c r="JB1" s="82" t="str">
        <f>links!JB1</f>
        <v>Tyner,_Wallace_E.;_Taheripour,_Farzad.Policy_options_for_integrated_energy_and_agricultural_markets_2008</v>
      </c>
      <c r="JC1" s="82" t="str">
        <f>links!JC1</f>
        <v>Tyner,_Wallace_E.;_Taheripour,_Farzad.Policy_options_for_integrated_energy_and_agricultural_markets_2008</v>
      </c>
      <c r="JD1" s="82" t="str">
        <f>links!JD1</f>
        <v>Tyner,_Wallace_E.;_Taheripour,_Farzad.Policy_options_for_integrated_energy_and_agricultural_markets_2008</v>
      </c>
      <c r="JE1" s="82" t="str">
        <f>links!JE1</f>
        <v>Tyner,_Wallace_E.;_Taheripour,_Farzad.Policy_options_for_integrated_energy_and_agricultural_markets_2008</v>
      </c>
      <c r="JF1" s="82" t="str">
        <f>links!JF1</f>
        <v>Tyner,_Wallace_E.;_Taheripour,_Farzad.Policy_options_for_integrated_energy_and_agricultural_markets_2008</v>
      </c>
      <c r="JG1" s="82" t="str">
        <f>links!JG1</f>
        <v>Tyner,_Wallace_E.;_Taheripour,_Farzad.Policy_options_for_integrated_energy_and_agricultural_markets_2008</v>
      </c>
      <c r="JH1" s="82" t="str">
        <f>links!JH1</f>
        <v>Tyner,_Wallace_E.;_Taheripour,_Farzad.Policy_options_for_integrated_energy_and_agricultural_markets_2008</v>
      </c>
      <c r="JI1" s="82" t="str">
        <f>links!JI1</f>
        <v>Tyner,_Wallace_E.;_Taheripour,_Farzad.Policy_options_for_integrated_energy_and_agricultural_markets_2008</v>
      </c>
      <c r="JJ1" s="82" t="str">
        <f>links!JJ1</f>
        <v>Tyner,_Wallace_E.;_Taheripour,_Farzad.Policy_options_for_integrated_energy_and_agricultural_markets_2008</v>
      </c>
      <c r="JK1" s="82" t="str">
        <f>links!JK1</f>
        <v>Tyner,_Wallace_E.;_Taheripour,_Farzad.Policy_options_for_integrated_energy_and_agricultural_markets_2008</v>
      </c>
      <c r="JL1" s="82" t="str">
        <f>links!JL1</f>
        <v>Tyner,_Wallace_E.;_Taheripour,_Farzad.Policy_options_for_integrated_energy_and_agricultural_markets_2008</v>
      </c>
      <c r="JM1" s="82" t="str">
        <f>links!JM1</f>
        <v>Tyner,_Wallace_E.;_Taheripour,_Farzad.Policy_options_for_integrated_energy_and_agricultural_markets_2008</v>
      </c>
      <c r="JN1" s="82" t="str">
        <f>links!JN1</f>
        <v>Tyner,_Wallace_E.;_Taheripour,_Farzad.Policy_options_for_integrated_energy_and_agricultural_markets_2008</v>
      </c>
      <c r="JO1" s="82" t="str">
        <f>links!JO1</f>
        <v>Tyner,_Wallace_E.;_Taheripour,_Farzad.Policy_options_for_integrated_energy_and_agricultural_markets_2008</v>
      </c>
      <c r="JP1" s="82" t="str">
        <f>links!JP1</f>
        <v>Tyner,_Wallace_E.;_Taheripour,_Farzad.Policy_options_for_integrated_energy_and_agricultural_markets_2008</v>
      </c>
      <c r="JQ1" s="82" t="str">
        <f>links!JQ1</f>
        <v>Tyner,_Wallace_E.;_Taheripour,_Farzad.Policy_options_for_integrated_energy_and_agricultural_markets_2008</v>
      </c>
      <c r="JR1" s="82" t="str">
        <f>links!JR1</f>
        <v>Tyner,_Wallace_E.;_Taheripour,_Farzad.Policy_options_for_integrated_energy_and_agricultural_markets_2008</v>
      </c>
      <c r="JS1" s="82" t="str">
        <f>links!JS1</f>
        <v>Tyner,_Wallace_E.;_Taheripour,_Farzad.Policy_options_for_integrated_energy_and_agricultural_markets_2008</v>
      </c>
      <c r="JT1" s="82" t="str">
        <f>links!JT1</f>
        <v>Tyner,_Wallace_E.;_Taheripour,_Farzad.Policy_options_for_integrated_energy_and_agricultural_markets_2008</v>
      </c>
      <c r="JU1" s="82" t="str">
        <f>links!JU1</f>
        <v>Tyner,_Wallace_E.;_Taheripour,_Farzad.Policy_options_for_integrated_energy_and_agricultural_markets_2008</v>
      </c>
      <c r="JV1" s="82" t="str">
        <f>links!JV1</f>
        <v>Tyner,_Wallace_E.;_Taheripour,_Farzad.Policy_options_for_integrated_energy_and_agricultural_markets_2008</v>
      </c>
      <c r="JW1" s="82" t="str">
        <f>links!JW1</f>
        <v>Tyner,_Wallace_E.;_Taheripour,_Farzad.Policy_options_for_integrated_energy_and_agricultural_markets_2008</v>
      </c>
      <c r="JX1" s="82" t="str">
        <f>links!JX1</f>
        <v>Tyner,_Wallace_E.;_Taheripour,_Farzad.Policy_options_for_integrated_energy_and_agricultural_markets_2008</v>
      </c>
      <c r="JY1" s="82" t="str">
        <f>links!JY1</f>
        <v>Tyner,_Wallace_E.;_Taheripour,_Farzad.Policy_options_for_integrated_energy_and_agricultural_markets_2008</v>
      </c>
      <c r="JZ1" s="82" t="str">
        <f>links!JZ1</f>
        <v>Tyner,_Wallace_E.;_Taheripour,_Farzad.Policy_options_for_integrated_energy_and_agricultural_markets_2008</v>
      </c>
      <c r="KA1" s="82" t="str">
        <f>links!KA1</f>
        <v>Tyner,_Wallace_E.;_Taheripour,_Farzad.Policy_options_for_integrated_energy_and_agricultural_markets_2008</v>
      </c>
      <c r="KB1" s="82" t="str">
        <f>links!KB1</f>
        <v>Tyner,_Wallace_E.;_Taheripour,_Farzad.Policy_options_for_integrated_energy_and_agricultural_markets_2008</v>
      </c>
      <c r="KC1" s="82" t="str">
        <f>links!KC1</f>
        <v>Tyner,_Wallace_E.;_Taheripour,_Farzad.Policy_options_for_integrated_energy_and_agricultural_markets_2008</v>
      </c>
      <c r="KD1" s="82" t="str">
        <f>links!KD1</f>
        <v>Tyner,_Wallace_E.;_Taheripour,_Farzad.Policy_options_for_integrated_energy_and_agricultural_markets_2008</v>
      </c>
      <c r="KE1" s="82" t="str">
        <f>links!KE1</f>
        <v>Tyner,_Wallace_E.;_Taheripour,_Farzad.Policy_options_for_integrated_energy_and_agricultural_markets_2008</v>
      </c>
      <c r="KF1" s="82" t="str">
        <f>links!KF1</f>
        <v>Tyner,_Wallace_E.;_Taheripour,_Farzad.Policy_options_for_integrated_energy_and_agricultural_markets_2008</v>
      </c>
      <c r="KG1" s="82" t="str">
        <f>links!KG1</f>
        <v>Tyner,_Wallace_E.;_Taheripour,_Farzad.Policy_options_for_integrated_energy_and_agricultural_markets_2008</v>
      </c>
      <c r="KH1" s="82" t="str">
        <f>links!KH1</f>
        <v>Tyner,_Wallace_E.;_Taheripour,_Farzad.Policy_options_for_integrated_energy_and_agricultural_markets_2008</v>
      </c>
      <c r="KI1" s="82" t="str">
        <f>links!KI1</f>
        <v>Tyner,_Wallace_E.;_Taheripour,_Farzad.Policy_options_for_integrated_energy_and_agricultural_markets_2008</v>
      </c>
      <c r="KJ1" s="82" t="str">
        <f>links!KJ1</f>
        <v>Tyner,_Wallace_E.;_Taheripour,_Farzad.Policy_options_for_integrated_energy_and_agricultural_markets_2008</v>
      </c>
      <c r="KK1" s="82" t="str">
        <f>links!KK1</f>
        <v>Tyner,_Wallace_E.;_Taheripour,_Farzad.Policy_options_for_integrated_energy_and_agricultural_markets_2008</v>
      </c>
      <c r="KL1" s="82" t="str">
        <f>links!KL1</f>
        <v>Tyner,_Wallace_E.;_Taheripour,_Farzad.Policy_options_for_integrated_energy_and_agricultural_markets_2008</v>
      </c>
      <c r="KM1" s="82" t="str">
        <f>links!KM1</f>
        <v>Tyner,_Wallace_E.;_Taheripour,_Farzad.Policy_options_for_integrated_energy_and_agricultural_markets_2008</v>
      </c>
      <c r="KN1" s="82" t="str">
        <f>links!KN1</f>
        <v>Tyner,_Wallace_E.;_Taheripour,_Farzad.Policy_options_for_integrated_energy_and_agricultural_markets_2008</v>
      </c>
      <c r="KO1" s="82" t="str">
        <f>links!KO1</f>
        <v>Tyner,_Wallace_E.;_Taheripour,_Farzad.Policy_options_for_integrated_energy_and_agricultural_markets_2008</v>
      </c>
      <c r="KP1" s="82" t="str">
        <f>links!KP1</f>
        <v>Tyner,_Wallace_E.;_Taheripour,_Farzad.Policy_options_for_integrated_energy_and_agricultural_markets_2008</v>
      </c>
      <c r="KQ1" s="82" t="str">
        <f>links!KQ1</f>
        <v>Tyner,_Wallace_E.;_Taheripour,_Farzad.Policy_options_for_integrated_energy_and_agricultural_markets_2008</v>
      </c>
      <c r="KR1" s="82" t="str">
        <f>links!KR1</f>
        <v>Tyner,_Wallace_E.;_Taheripour,_Farzad.Policy_options_for_integrated_energy_and_agricultural_markets_2008</v>
      </c>
      <c r="KS1" s="82" t="str">
        <f>links!KS1</f>
        <v>Tyner,_Wallace_E.;_Taheripour,_Farzad.Policy_options_for_integrated_energy_and_agricultural_markets_2008</v>
      </c>
      <c r="KT1" s="82" t="str">
        <f>links!KT1</f>
        <v>Tyner,_Wallace_E.;_Taheripour,_Farzad.Policy_options_for_integrated_energy_and_agricultural_markets_2008</v>
      </c>
      <c r="KU1" s="82" t="str">
        <f>links!KU1</f>
        <v>Tyner,_Wallace_E.;_Taheripour,_Farzad.Policy_options_for_integrated_energy_and_agricultural_markets_2008</v>
      </c>
      <c r="KV1" s="82" t="str">
        <f>links!KV1</f>
        <v>Tyner,_Wallace_E.;_Taheripour,_Farzad.Policy_options_for_integrated_energy_and_agricultural_markets_2008</v>
      </c>
      <c r="KW1" s="82" t="str">
        <f>links!KW1</f>
        <v>Tyner,_Wallace_E.;_Taheripour,_Farzad.Policy_options_for_integrated_energy_and_agricultural_markets_2008</v>
      </c>
      <c r="KX1" s="82" t="str">
        <f>links!KX1</f>
        <v>Tyner,_Wallace_E.;_Taheripour,_Farzad.Policy_options_for_integrated_energy_and_agricultural_markets_2008</v>
      </c>
      <c r="KY1" s="82" t="str">
        <f>links!KY1</f>
        <v>Tyner,_Wallace_E.;_Taheripour,_Farzad.Policy_options_for_integrated_energy_and_agricultural_markets_2008</v>
      </c>
      <c r="KZ1" s="82" t="str">
        <f>links!KZ1</f>
        <v>Tyner,_Wallace_E.;_Taheripour,_Farzad.Policy_options_for_integrated_energy_and_agricultural_markets_2008</v>
      </c>
      <c r="LA1" s="82" t="str">
        <f>links!LA1</f>
        <v>Tyner,_Wallace_E.;_Taheripour,_Farzad.Policy_options_for_integrated_energy_and_agricultural_markets_2008</v>
      </c>
      <c r="LB1" s="82" t="str">
        <f>links!LB1</f>
        <v>Tyner,_Wallace_E.;_Taheripour,_Farzad.Policy_options_for_integrated_energy_and_agricultural_markets_2008</v>
      </c>
      <c r="LC1" s="82" t="str">
        <f>links!LC1</f>
        <v>Tyner,_Wallace_E.;_Taheripour,_Farzad.Policy_options_for_integrated_energy_and_agricultural_markets_2008</v>
      </c>
      <c r="LD1" s="82" t="str">
        <f>links!LD1</f>
        <v>Tyner,_Wallace_E.;_Taheripour,_Farzad.Policy_options_for_integrated_energy_and_agricultural_markets_2008</v>
      </c>
      <c r="LE1" s="82" t="str">
        <f>links!LE1</f>
        <v>Gohin,_Alexandre;_Tréguer,_David.On_the_(De)Stabilization_Effects_of_Biofuels:_Relative_Contributions_of_Policy_Instruments_and_Market_Forces_2010</v>
      </c>
      <c r="LF1" s="82" t="str">
        <f>links!LF1</f>
        <v>Gohin,_Alexandre;_Tréguer,_David.On_the_(De)Stabilization_Effects_of_Biofuels:_Relative_Contributions_of_Policy_Instruments_and_Market_Forces_2010</v>
      </c>
      <c r="LG1" s="82" t="str">
        <f>links!LG1</f>
        <v>Tokgoz,_Simla;_Elobeid,_Amani;_Fabiosa,_Jacinto;_Hayes,_Dermot_J.;_Babcock,_Bruce_A.;_Yu,_Tun-Hsiang_Edward;_Dong,_Fengxia;_Hart,_Chad_E..Bottlenecks,_drought,_and_oil_price_spikes:_Impact_on_US_ethanol_and_agricultural_sectors_2008</v>
      </c>
      <c r="LH1" s="82" t="str">
        <f>links!LH1</f>
        <v>Tokgoz,_Simla;_Elobeid,_Amani;_Fabiosa,_Jacinto;_Hayes,_Dermot_J.;_Babcock,_Bruce_A.;_Yu,_Tun-Hsiang_Edward;_Dong,_Fengxia;_Hart,_Chad_E..Bottlenecks,_drought,_and_oil_price_spikes:_Impact_on_US_ethanol_and_agricultural_sectors_2008</v>
      </c>
      <c r="LI1" s="82" t="str">
        <f>links!LI1</f>
        <v>Oladosu,_Gbadebo,_Keith_Kline,_Paul_Leiby,_Rocio_Uria-Martinez,_Maggie_Davis,_Mark_Downing_&amp;_Laurence_Eaton.Global_economic_effects_of_US_biofuel_policy_and_the_potential_contribution_from_advanced_biofuels_2014</v>
      </c>
      <c r="LJ1" s="82" t="str">
        <f>links!LJ1</f>
        <v>Oladosu,_Gbadebo,_Keith_Kline,_Paul_Leiby,_Rocio_Uria-Martinez,_Maggie_Davis,_Mark_Downing_&amp;_Laurence_Eaton.Global_economic_effects_of_US_biofuel_policy_and_the_potential_contribution_from_advanced_biofuels_2014</v>
      </c>
      <c r="LK1" s="82" t="str">
        <f>links!LK1</f>
        <v>Chen,_X.,_and_M._Khanna.Effect_of_Corn_Ethanol_Productoin_on_Conservation_Reserve_Program_Acres_in_the_US._Applied_Energy_225:_124-134._2018</v>
      </c>
      <c r="LL1" s="82" t="str">
        <f>links!LL1</f>
        <v>Jones,_J.,_and_B.A._McCarl.Impacts_of_US_Production-Dependent_Ethanol_Policy_on_Agricultural_Markets._AAEA_Selected_paper._2016</v>
      </c>
      <c r="LM1" s="82" t="str">
        <f>links!LM1</f>
        <v>Jones,_J.,_and_B.A._McCarl.Impacts_of_US_Production-Dependent_Ethanol_Policy_on_Agricultural_Markets._AAEA_Selected_paper._2016</v>
      </c>
      <c r="LN1" s="82" t="str">
        <f>links!LN1</f>
        <v>Jones,_J.,_and_B.A._McCarl.Impacts_of_US_Production-Dependent_Ethanol_Policy_on_Agricultural_Markets._AAEA_Selected_paper._2016</v>
      </c>
      <c r="LO1" s="82" t="str">
        <f>links!LO1</f>
        <v>Jones,_J.,_and_B.A._McCarl.Impacts_of_US_Production-Dependent_Ethanol_Policy_on_Agricultural_Markets._AAEA_Selected_paper._2016</v>
      </c>
      <c r="LP1" s="82" t="str">
        <f>links!LP1</f>
        <v>Jones,_J.,_and_B.A._McCarl.Impacts_of_US_Production-Dependent_Ethanol_Policy_on_Agricultural_Markets._AAEA_Selected_paper._2016</v>
      </c>
      <c r="LQ1" s="82" t="str">
        <f>links!LQ1</f>
        <v>Jones,_J.,_and_B.A._McCarl.Impacts_of_US_Production-Dependent_Ethanol_Policy_on_Agricultural_Markets._AAEA_Selected_paper._2016</v>
      </c>
      <c r="LR1" s="82" t="str">
        <f>links!LR1</f>
        <v>Jones,_J.,_and_B.A._McCarl.Impacts_of_US_Production-Dependent_Ethanol_Policy_on_Agricultural_Markets._AAEA_Selected_paper._2016</v>
      </c>
      <c r="LS1" s="82" t="str">
        <f>links!LS1</f>
        <v>Jones,_J.,_and_B.A._McCarl.Impacts_of_US_Production-Dependent_Ethanol_Policy_on_Agricultural_Markets._AAEA_Selected_paper._2016</v>
      </c>
      <c r="LT1" s="82" t="str">
        <f>links!LT1</f>
        <v>Jones,_J.,_and_B.A._McCarl.Impacts_of_US_Production-Dependent_Ethanol_Policy_on_Agricultural_Markets._AAEA_Selected_paper._2016</v>
      </c>
      <c r="LU1" s="82" t="str">
        <f>links!LU1</f>
        <v>Jones,_J.,_Z.M._Wang,_B.A._McCarl,_and_M._Want..Policy_Uncertaint_and_the_US_Ethanol_Industry._Sustainability_9:_2056._2017</v>
      </c>
      <c r="LV1" s="82" t="str">
        <f>links!LV1</f>
        <v>Jones,_J.,_Z.M._Wang,_B.A._McCarl,_and_M._Want..Policy_Uncertaint_and_the_US_Ethanol_Industry._Sustainability_9:_2056._2017</v>
      </c>
      <c r="LW1" s="82" t="str">
        <f>links!LW1</f>
        <v>Jones,_J.,_Z.M._Wang,_B.A._McCarl,_and_M._Want..Policy_Uncertaint_and_the_US_Ethanol_Industry._Sustainability_9:_2056._2017</v>
      </c>
      <c r="LX1" s="82" t="str">
        <f>links!LX1</f>
        <v>Jones,_J.,_Z.M._Wang,_B.A._McCarl,_and_M._Want..Policy_Uncertaint_and_the_US_Ethanol_Industry._Sustainability_9:_2056._2017</v>
      </c>
      <c r="LY1" s="82" t="str">
        <f>links!LY1</f>
        <v>Jones,_J.,_Z.M._Wang,_B.A._McCarl,_and_M._Want..Policy_Uncertaint_and_the_US_Ethanol_Industry._Sustainability_9:_2056._2017</v>
      </c>
      <c r="LZ1" s="82" t="str">
        <f>links!LZ1</f>
        <v>Jones,_J.,_Z.M._Wang,_B.A._McCarl,_and_M._Want..Policy_Uncertaint_and_the_US_Ethanol_Industry._Sustainability_9:_2056._2017</v>
      </c>
      <c r="MA1" s="82" t="str">
        <f>links!MA1</f>
        <v>Jones,_J.,_Z.M._Wang,_B.A._McCarl,_and_M._Want..Policy_Uncertaint_and_the_US_Ethanol_Industry._Sustainability_9:_2056._2017</v>
      </c>
      <c r="MB1" s="82" t="str">
        <f>links!MB1</f>
        <v>Jones,_J.,_Z.M._Wang,_B.A._McCarl,_and_M._Want..Policy_Uncertaint_and_the_US_Ethanol_Industry._Sustainability_9:_2056._2017</v>
      </c>
      <c r="MC1" s="82" t="str">
        <f>links!MC1</f>
        <v>Jones,_J.,_Z.M._Wang,_B.A._McCarl,_and_M._Want..Policy_Uncertaint_and_the_US_Ethanol_Industry._Sustainability_9:_2056._2017</v>
      </c>
      <c r="MD1" s="82" t="str">
        <f>links!MD1</f>
        <v>Jones,_J.,_Z.M._Wang,_B.A._McCarl,_and_M._Want..Policy_Uncertaint_and_the_US_Ethanol_Industry._Sustainability_9:_2056._2017</v>
      </c>
      <c r="ME1" s="82" t="str">
        <f>links!ME1</f>
        <v>Perez-Pena,_R.,_and_O._Palaez-Herreros.Maize,_Ethanol,_and_Welfare_within_the_Framework_of_(Inter)National_Policies._Agricultura,_Sociedad,_y_Desarrollo_16:1-18._2019</v>
      </c>
      <c r="MF1" s="82" t="str">
        <f>links!MF1</f>
        <v>Taheripour,_F.,_H._Baumes,_and_W.E._Tyner.Economic_Impacts_of_the_US_Renewable_Fuel_Standard:_an_Ex-Post_Evaluation._Frontiers_in_Energy_10._2022</v>
      </c>
      <c r="MG1" s="82" t="str">
        <f>links!MG1</f>
        <v>Taheripour,_F.,_H._Baumes,_and_W.E._Tyner.Economic_Impacts_of_the_US_Renewable_Fuel_Standard:_an_Ex-Post_Evaluation._Frontiers_in_Energy_10._2022</v>
      </c>
      <c r="MH1" s="82" t="str">
        <f>links!MH1</f>
        <v>Schmitz,_A.,_C.B._Moss,_and_T.G._Schmitz.The_Economic_Effects_of_COVID-19_on_the_Producers_of_Ethanol,_Corn,_Gasoline,_and_Oil._Journal_of_Agricultural_and_Food_Industrial_Organization_18(2):_20200025_2020</v>
      </c>
      <c r="MI1" s="82" t="str">
        <f>links!MI1</f>
        <v>Bento,_A.,_R._Klotz,_and_J._Landry.Are_there_Carbon_Savings_from_U.S._Biofuel_Policies?_The_Critical_Importance_of_Accounting_for_Leakage_in_Land_and_Fuel_Markets_2015</v>
      </c>
      <c r="MJ1" s="82" t="str">
        <f>links!MJ1</f>
        <v>Bento,_A.,_R._Klotz,_and_J._Landry.Are_there_Carbon_Savings_from_U.S._Biofuel_Policies?_The_Critical_Importance_of_Accounting_for_Leakage_in_Land_and_Fuel_Markets_2015</v>
      </c>
      <c r="MK1" s="82" t="str">
        <f>links!MK1</f>
        <v>Bento,_A.,_R._Klotz,_and_J._Landry.Are_there_Carbon_Savings_from_U.S._Biofuel_Policies?_The_Critical_Importance_of_Accounting_for_Leakage_in_Land_and_Fuel_Markets_2015</v>
      </c>
      <c r="ML1" s="82" t="str">
        <f>links!ML1</f>
        <v>Bento,_A.,_R._Klotz,_and_J._Landry.Are_there_Carbon_Savings_from_U.S._Biofuel_Policies?_The_Critical_Importance_of_Accounting_for_Leakage_in_Land_and_Fuel_Markets_2015</v>
      </c>
      <c r="MM1" s="82" t="str">
        <f>links!MM1</f>
        <v>Zhou,_W._and_B._Babcock.Using_the_competitive_storage_model_to_estimate_the_impact_of_ethanol_and_fueling_investment_on_corn_prices_2017</v>
      </c>
      <c r="MN1" s="82" t="str">
        <f>links!MN1</f>
        <v>Zhou,_W._and_B._Babcock.Using_the_competitive_storage_model_to_estimate_the_impact_of_ethanol_and_fueling_investment_on_corn_prices_2017</v>
      </c>
      <c r="MO1" s="82" t="str">
        <f>links!MO1</f>
        <v>Zhou,_W._and_B._Babcock.Using_the_competitive_storage_model_to_estimate_the_impact_of_ethanol_and_fueling_investment_on_corn_prices_2017</v>
      </c>
      <c r="MP1" s="82" t="str">
        <f>links!MP1</f>
        <v>Zhou,_W._and_B._Babcock.Using_the_competitive_storage_model_to_estimate_the_impact_of_ethanol_and_fueling_investment_on_corn_prices_2017</v>
      </c>
      <c r="MQ1" s="82" t="str">
        <f>links!MQ1</f>
        <v>Zhou,_W._and_B._Babcock.Using_the_competitive_storage_model_to_estimate_the_impact_of_ethanol_and_fueling_investment_on_corn_prices_2017</v>
      </c>
      <c r="MR1" s="82" t="str">
        <f>links!MR1</f>
        <v>Zhou,_W._and_B._Babcock.Using_the_competitive_storage_model_to_estimate_the_impact_of_ethanol_and_fueling_investment_on_corn_prices_2017</v>
      </c>
      <c r="MS1" s="82"/>
      <c r="MT1" s="82"/>
      <c r="MU1" s="82"/>
      <c r="MV1" s="82"/>
      <c r="MW1" s="82"/>
      <c r="MX1" s="82"/>
      <c r="MY1" s="82"/>
      <c r="MZ1" s="82"/>
      <c r="NA1" s="82"/>
      <c r="NB1" s="82"/>
      <c r="NC1" s="82"/>
      <c r="ND1" s="82"/>
      <c r="NE1" s="82"/>
      <c r="NF1" s="82"/>
      <c r="NG1" s="82"/>
      <c r="NH1" s="82"/>
      <c r="NI1" s="82"/>
      <c r="NJ1" s="82"/>
      <c r="NK1" s="82"/>
      <c r="NL1" s="82"/>
      <c r="NM1" s="82"/>
      <c r="NN1" s="82"/>
      <c r="NO1" s="82"/>
      <c r="NP1" s="82"/>
      <c r="NQ1" s="82"/>
      <c r="NR1" s="82"/>
      <c r="NS1" s="82"/>
      <c r="NT1" s="82"/>
      <c r="NU1" s="82"/>
      <c r="NV1" s="82"/>
      <c r="NW1" s="82"/>
      <c r="NX1" s="82"/>
      <c r="NY1" s="82"/>
      <c r="NZ1" s="82"/>
      <c r="OA1" s="82"/>
      <c r="OB1" s="82"/>
      <c r="OC1" s="82"/>
    </row>
    <row r="2" spans="2:393" x14ac:dyDescent="0.25">
      <c r="B2" s="82" t="s">
        <v>1982</v>
      </c>
      <c r="C2" s="82">
        <f>links!C21</f>
        <v>3</v>
      </c>
      <c r="D2" s="82">
        <f>links!D21</f>
        <v>3</v>
      </c>
      <c r="E2" s="82">
        <f>links!E21</f>
        <v>5</v>
      </c>
      <c r="F2" s="82">
        <f>links!F21</f>
        <v>5</v>
      </c>
      <c r="G2" s="82">
        <f>links!G21</f>
        <v>5</v>
      </c>
      <c r="H2" s="82">
        <f>links!H21</f>
        <v>5</v>
      </c>
      <c r="I2" s="82">
        <f>links!I21</f>
        <v>5</v>
      </c>
      <c r="J2" s="82">
        <f>links!J21</f>
        <v>5</v>
      </c>
      <c r="K2" s="82">
        <f>links!K21</f>
        <v>5</v>
      </c>
      <c r="L2" s="82">
        <f>links!L21</f>
        <v>5</v>
      </c>
      <c r="M2" s="82">
        <f>links!M21</f>
        <v>5</v>
      </c>
      <c r="N2" s="82">
        <f>links!N21</f>
        <v>5</v>
      </c>
      <c r="O2" s="82">
        <f>links!O21</f>
        <v>5</v>
      </c>
      <c r="P2" s="82">
        <f>links!P21</f>
        <v>5</v>
      </c>
      <c r="Q2" s="82">
        <f>links!Q21</f>
        <v>5</v>
      </c>
      <c r="R2" s="82">
        <f>links!R21</f>
        <v>5</v>
      </c>
      <c r="S2" s="82">
        <f>links!S21</f>
        <v>5</v>
      </c>
      <c r="T2" s="82">
        <f>links!T21</f>
        <v>5</v>
      </c>
      <c r="U2" s="82">
        <f>links!U21</f>
        <v>21</v>
      </c>
      <c r="V2" s="82">
        <f>links!V21</f>
        <v>21</v>
      </c>
      <c r="W2" s="82">
        <f>links!W21</f>
        <v>21</v>
      </c>
      <c r="X2" s="82">
        <f>links!X21</f>
        <v>21</v>
      </c>
      <c r="Y2" s="82">
        <f>links!Y21</f>
        <v>21</v>
      </c>
      <c r="Z2" s="82">
        <f>links!Z21</f>
        <v>21</v>
      </c>
      <c r="AA2" s="82">
        <f>links!AA21</f>
        <v>21</v>
      </c>
      <c r="AB2" s="82">
        <f>links!AB21</f>
        <v>21</v>
      </c>
      <c r="AC2" s="82">
        <f>links!AC21</f>
        <v>21</v>
      </c>
      <c r="AD2" s="82">
        <f>links!AD21</f>
        <v>21</v>
      </c>
      <c r="AE2" s="82">
        <f>links!AE21</f>
        <v>21</v>
      </c>
      <c r="AF2" s="82">
        <f>links!AF21</f>
        <v>21</v>
      </c>
      <c r="AG2" s="82">
        <f>links!AG21</f>
        <v>21</v>
      </c>
      <c r="AH2" s="82">
        <f>links!AH21</f>
        <v>21</v>
      </c>
      <c r="AI2" s="82">
        <f>links!AI21</f>
        <v>21</v>
      </c>
      <c r="AJ2" s="82">
        <f>links!AJ21</f>
        <v>36</v>
      </c>
      <c r="AK2" s="82">
        <f>links!AK21</f>
        <v>36</v>
      </c>
      <c r="AL2" s="82">
        <f>links!AL21</f>
        <v>36</v>
      </c>
      <c r="AM2" s="82">
        <f>links!AM21</f>
        <v>36</v>
      </c>
      <c r="AN2" s="82">
        <f>links!AN21</f>
        <v>36</v>
      </c>
      <c r="AO2" s="82">
        <f>links!AO21</f>
        <v>41</v>
      </c>
      <c r="AP2" s="82">
        <f>links!AP21</f>
        <v>41</v>
      </c>
      <c r="AQ2" s="82">
        <f>links!AQ21</f>
        <v>41</v>
      </c>
      <c r="AR2" s="82">
        <f>links!AR21</f>
        <v>44</v>
      </c>
      <c r="AS2" s="82">
        <f>links!AS21</f>
        <v>44</v>
      </c>
      <c r="AT2" s="82">
        <f>links!AT21</f>
        <v>44</v>
      </c>
      <c r="AU2" s="82">
        <f>links!AU21</f>
        <v>44</v>
      </c>
      <c r="AV2" s="82">
        <f>links!AV21</f>
        <v>44</v>
      </c>
      <c r="AW2" s="82">
        <f>links!AW21</f>
        <v>44</v>
      </c>
      <c r="AX2" s="82">
        <f>links!AX21</f>
        <v>44</v>
      </c>
      <c r="AY2" s="82">
        <f>links!AY21</f>
        <v>51</v>
      </c>
      <c r="AZ2" s="82">
        <f>links!AZ21</f>
        <v>51</v>
      </c>
      <c r="BA2" s="82">
        <f>links!BA21</f>
        <v>53</v>
      </c>
      <c r="BB2" s="82">
        <f>links!BB21</f>
        <v>53</v>
      </c>
      <c r="BC2" s="82">
        <f>links!BC21</f>
        <v>53</v>
      </c>
      <c r="BD2" s="82">
        <f>links!BD21</f>
        <v>53</v>
      </c>
      <c r="BE2" s="82">
        <f>links!BE21</f>
        <v>57</v>
      </c>
      <c r="BF2" s="82">
        <f>links!BF21</f>
        <v>57</v>
      </c>
      <c r="BG2" s="82">
        <f>links!BG21</f>
        <v>59</v>
      </c>
      <c r="BH2" s="82">
        <f>links!BH21</f>
        <v>59</v>
      </c>
      <c r="BI2" s="82">
        <f>links!BI21</f>
        <v>59</v>
      </c>
      <c r="BJ2" s="82">
        <f>links!BJ21</f>
        <v>62</v>
      </c>
      <c r="BK2" s="82">
        <f>links!BK21</f>
        <v>62</v>
      </c>
      <c r="BL2" s="82">
        <f>links!BL21</f>
        <v>64</v>
      </c>
      <c r="BM2" s="82">
        <f>links!BM21</f>
        <v>64</v>
      </c>
      <c r="BN2" s="82">
        <f>links!BN21</f>
        <v>64</v>
      </c>
      <c r="BO2" s="82">
        <f>links!BO21</f>
        <v>64</v>
      </c>
      <c r="BP2" s="82">
        <f>links!BP21</f>
        <v>64</v>
      </c>
      <c r="BQ2" s="82">
        <f>links!BQ21</f>
        <v>64</v>
      </c>
      <c r="BR2" s="82">
        <f>links!BR21</f>
        <v>64</v>
      </c>
      <c r="BS2" s="82">
        <f>links!BS21</f>
        <v>71</v>
      </c>
      <c r="BT2" s="82">
        <f>links!BT21</f>
        <v>72</v>
      </c>
      <c r="BU2" s="82">
        <f>links!BU21</f>
        <v>72</v>
      </c>
      <c r="BV2" s="82">
        <f>links!BV21</f>
        <v>72</v>
      </c>
      <c r="BW2" s="82">
        <f>links!BW21</f>
        <v>72</v>
      </c>
      <c r="BX2" s="82">
        <f>links!BX21</f>
        <v>72</v>
      </c>
      <c r="BY2" s="82">
        <f>links!BY21</f>
        <v>72</v>
      </c>
      <c r="BZ2" s="82">
        <f>links!BZ21</f>
        <v>78</v>
      </c>
      <c r="CA2" s="82">
        <f>links!CA21</f>
        <v>79</v>
      </c>
      <c r="CB2" s="82">
        <f>links!CB21</f>
        <v>80</v>
      </c>
      <c r="CC2" s="82">
        <f>links!CC21</f>
        <v>80</v>
      </c>
      <c r="CD2" s="82">
        <f>links!CD21</f>
        <v>80</v>
      </c>
      <c r="CE2" s="82">
        <f>links!CE21</f>
        <v>80</v>
      </c>
      <c r="CF2" s="82">
        <f>links!CF21</f>
        <v>84</v>
      </c>
      <c r="CG2" s="82">
        <f>links!CG21</f>
        <v>84</v>
      </c>
      <c r="CH2" s="82">
        <f>links!CH21</f>
        <v>84</v>
      </c>
      <c r="CI2" s="82">
        <f>links!CI21</f>
        <v>84</v>
      </c>
      <c r="CJ2" s="82">
        <f>links!CJ21</f>
        <v>84</v>
      </c>
      <c r="CK2" s="82">
        <f>links!CK21</f>
        <v>84</v>
      </c>
      <c r="CL2" s="82">
        <f>links!CL21</f>
        <v>90</v>
      </c>
      <c r="CM2" s="82">
        <f>links!CM21</f>
        <v>90</v>
      </c>
      <c r="CN2" s="82">
        <f>links!CN21</f>
        <v>90</v>
      </c>
      <c r="CO2" s="82">
        <f>links!CO21</f>
        <v>93</v>
      </c>
      <c r="CP2" s="82">
        <f>links!CP21</f>
        <v>94</v>
      </c>
      <c r="CQ2" s="82">
        <f>links!CQ21</f>
        <v>95</v>
      </c>
      <c r="CR2" s="82">
        <f>links!CR21</f>
        <v>95</v>
      </c>
      <c r="CS2" s="82">
        <f>links!CS21</f>
        <v>95</v>
      </c>
      <c r="CT2" s="82">
        <f>links!CT21</f>
        <v>98</v>
      </c>
      <c r="CU2" s="82">
        <f>links!CU21</f>
        <v>98</v>
      </c>
      <c r="CV2" s="82">
        <f>links!CV21</f>
        <v>98</v>
      </c>
      <c r="CW2" s="82">
        <f>links!CW21</f>
        <v>98</v>
      </c>
      <c r="CX2" s="82">
        <f>links!CX21</f>
        <v>98</v>
      </c>
      <c r="CY2" s="82">
        <f>links!CY21</f>
        <v>98</v>
      </c>
      <c r="CZ2" s="82">
        <f>links!CZ21</f>
        <v>98</v>
      </c>
      <c r="DA2" s="82">
        <f>links!DA21</f>
        <v>98</v>
      </c>
      <c r="DB2" s="82">
        <f>links!DB21</f>
        <v>106</v>
      </c>
      <c r="DC2" s="82">
        <f>links!DC21</f>
        <v>106</v>
      </c>
      <c r="DD2" s="82">
        <f>links!DD21</f>
        <v>106</v>
      </c>
      <c r="DE2" s="82">
        <f>links!DE21</f>
        <v>106</v>
      </c>
      <c r="DF2" s="82">
        <f>links!DF21</f>
        <v>110</v>
      </c>
      <c r="DG2" s="82">
        <f>links!DG21</f>
        <v>110</v>
      </c>
      <c r="DH2" s="82">
        <f>links!DH21</f>
        <v>110</v>
      </c>
      <c r="DI2" s="82">
        <f>links!DI21</f>
        <v>110</v>
      </c>
      <c r="DJ2" s="82">
        <f>links!DJ21</f>
        <v>114</v>
      </c>
      <c r="DK2" s="82">
        <f>links!DK21</f>
        <v>114</v>
      </c>
      <c r="DL2" s="82">
        <f>links!DL21</f>
        <v>114</v>
      </c>
      <c r="DM2" s="82">
        <f>links!DM21</f>
        <v>114</v>
      </c>
      <c r="DN2" s="82">
        <f>links!DN21</f>
        <v>114</v>
      </c>
      <c r="DO2" s="82">
        <f>links!DO21</f>
        <v>114</v>
      </c>
      <c r="DP2" s="82">
        <f>links!DP21</f>
        <v>114</v>
      </c>
      <c r="DQ2" s="82">
        <f>links!DQ21</f>
        <v>114</v>
      </c>
      <c r="DR2" s="82">
        <f>links!DR21</f>
        <v>114</v>
      </c>
      <c r="DS2" s="82">
        <f>links!DS21</f>
        <v>114</v>
      </c>
      <c r="DT2" s="82">
        <f>links!DT21</f>
        <v>114</v>
      </c>
      <c r="DU2" s="82">
        <f>links!DU21</f>
        <v>114</v>
      </c>
      <c r="DV2" s="82">
        <f>links!DV21</f>
        <v>114</v>
      </c>
      <c r="DW2" s="82">
        <f>links!DW21</f>
        <v>114</v>
      </c>
      <c r="DX2" s="82">
        <f>links!DX21</f>
        <v>128</v>
      </c>
      <c r="DY2" s="82">
        <f>links!DY21</f>
        <v>128</v>
      </c>
      <c r="DZ2" s="82">
        <f>links!DZ21</f>
        <v>130</v>
      </c>
      <c r="EA2" s="82">
        <f>links!EA21</f>
        <v>130</v>
      </c>
      <c r="EB2" s="82">
        <f>links!EB21</f>
        <v>130</v>
      </c>
      <c r="EC2" s="82">
        <f>links!EC21</f>
        <v>130</v>
      </c>
      <c r="ED2" s="82">
        <f>links!ED21</f>
        <v>130</v>
      </c>
      <c r="EE2" s="82">
        <f>links!EE21</f>
        <v>130</v>
      </c>
      <c r="EF2" s="82">
        <f>links!EF21</f>
        <v>130</v>
      </c>
      <c r="EG2" s="82">
        <f>links!EG21</f>
        <v>130</v>
      </c>
      <c r="EH2" s="82">
        <f>links!EH21</f>
        <v>130</v>
      </c>
      <c r="EI2" s="82">
        <f>links!EI21</f>
        <v>130</v>
      </c>
      <c r="EJ2" s="82">
        <f>links!EJ21</f>
        <v>140</v>
      </c>
      <c r="EK2" s="82">
        <f>links!EK21</f>
        <v>141</v>
      </c>
      <c r="EL2" s="82">
        <f>links!EL21</f>
        <v>141</v>
      </c>
      <c r="EM2" s="82">
        <f>links!EM21</f>
        <v>141</v>
      </c>
      <c r="EN2" s="82">
        <f>links!EN21</f>
        <v>141</v>
      </c>
      <c r="EO2" s="82">
        <f>links!EO21</f>
        <v>141</v>
      </c>
      <c r="EP2" s="82">
        <f>links!EP21</f>
        <v>141</v>
      </c>
      <c r="EQ2" s="82">
        <f>links!EQ21</f>
        <v>141</v>
      </c>
      <c r="ER2" s="82">
        <f>links!ER21</f>
        <v>141</v>
      </c>
      <c r="ES2" s="82">
        <f>links!ES21</f>
        <v>141</v>
      </c>
      <c r="ET2" s="82">
        <f>links!ET21</f>
        <v>141</v>
      </c>
      <c r="EU2" s="82">
        <f>links!EU21</f>
        <v>141</v>
      </c>
      <c r="EV2" s="82">
        <f>links!EV21</f>
        <v>141</v>
      </c>
      <c r="EW2" s="82">
        <f>links!EW21</f>
        <v>141</v>
      </c>
      <c r="EX2" s="82">
        <f>links!EX21</f>
        <v>141</v>
      </c>
      <c r="EY2" s="82">
        <f>links!EY21</f>
        <v>141</v>
      </c>
      <c r="EZ2" s="82">
        <f>links!EZ21</f>
        <v>141</v>
      </c>
      <c r="FA2" s="82">
        <f>links!FA21</f>
        <v>141</v>
      </c>
      <c r="FB2" s="82">
        <f>links!FB21</f>
        <v>141</v>
      </c>
      <c r="FC2" s="82">
        <f>links!FC21</f>
        <v>141</v>
      </c>
      <c r="FD2" s="82">
        <f>links!FD21</f>
        <v>141</v>
      </c>
      <c r="FE2" s="82">
        <f>links!FE21</f>
        <v>141</v>
      </c>
      <c r="FF2" s="82">
        <f>links!FF21</f>
        <v>141</v>
      </c>
      <c r="FG2" s="82">
        <f>links!FG21</f>
        <v>141</v>
      </c>
      <c r="FH2" s="82">
        <f>links!FH21</f>
        <v>141</v>
      </c>
      <c r="FI2" s="82">
        <f>links!FI21</f>
        <v>141</v>
      </c>
      <c r="FJ2" s="82">
        <f>links!FJ21</f>
        <v>141</v>
      </c>
      <c r="FK2" s="82">
        <f>links!FK21</f>
        <v>141</v>
      </c>
      <c r="FL2" s="82">
        <f>links!FL21</f>
        <v>141</v>
      </c>
      <c r="FM2" s="82">
        <f>links!FM21</f>
        <v>141</v>
      </c>
      <c r="FN2" s="82">
        <f>links!FN21</f>
        <v>141</v>
      </c>
      <c r="FO2" s="82">
        <f>links!FO21</f>
        <v>171</v>
      </c>
      <c r="FP2" s="82">
        <f>links!FP21</f>
        <v>172</v>
      </c>
      <c r="FQ2" s="82">
        <f>links!FQ21</f>
        <v>173</v>
      </c>
      <c r="FR2" s="82">
        <f>links!FR21</f>
        <v>173</v>
      </c>
      <c r="FS2" s="82">
        <f>links!FS21</f>
        <v>173</v>
      </c>
      <c r="FT2" s="82">
        <f>links!FT21</f>
        <v>173</v>
      </c>
      <c r="FU2" s="82">
        <f>links!FU21</f>
        <v>177</v>
      </c>
      <c r="FV2" s="82">
        <f>links!FV21</f>
        <v>177</v>
      </c>
      <c r="FW2" s="82">
        <f>links!FW21</f>
        <v>177</v>
      </c>
      <c r="FX2" s="82">
        <f>links!FX21</f>
        <v>180</v>
      </c>
      <c r="FY2" s="82">
        <f>links!FY21</f>
        <v>181</v>
      </c>
      <c r="FZ2" s="82">
        <f>links!FZ21</f>
        <v>181</v>
      </c>
      <c r="GA2" s="82">
        <f>links!GA21</f>
        <v>181</v>
      </c>
      <c r="GB2" s="82">
        <f>links!GB21</f>
        <v>181</v>
      </c>
      <c r="GC2" s="82">
        <f>links!GC21</f>
        <v>181</v>
      </c>
      <c r="GD2" s="82">
        <f>links!GD21</f>
        <v>181</v>
      </c>
      <c r="GE2" s="82">
        <f>links!GE21</f>
        <v>187</v>
      </c>
      <c r="GF2" s="82">
        <f>links!GF21</f>
        <v>187</v>
      </c>
      <c r="GG2" s="82">
        <f>links!GG21</f>
        <v>187</v>
      </c>
      <c r="GH2" s="82">
        <f>links!GH21</f>
        <v>190</v>
      </c>
      <c r="GI2" s="82">
        <f>links!GI21</f>
        <v>190</v>
      </c>
      <c r="GJ2" s="82">
        <f>links!GJ21</f>
        <v>190</v>
      </c>
      <c r="GK2" s="82">
        <f>links!GK21</f>
        <v>190</v>
      </c>
      <c r="GL2" s="82">
        <f>links!GL21</f>
        <v>190</v>
      </c>
      <c r="GM2" s="82">
        <f>links!GM21</f>
        <v>190</v>
      </c>
      <c r="GN2" s="82">
        <f>links!GN21</f>
        <v>190</v>
      </c>
      <c r="GO2" s="82">
        <f>links!GO21</f>
        <v>190</v>
      </c>
      <c r="GP2" s="82">
        <f>links!GP21</f>
        <v>198</v>
      </c>
      <c r="GQ2" s="82">
        <f>links!GQ21</f>
        <v>198</v>
      </c>
      <c r="GR2" s="82">
        <f>links!GR21</f>
        <v>200</v>
      </c>
      <c r="GS2" s="82">
        <f>links!GS21</f>
        <v>200</v>
      </c>
      <c r="GT2" s="82">
        <f>links!GT21</f>
        <v>202</v>
      </c>
      <c r="GU2" s="82">
        <f>links!GU21</f>
        <v>203</v>
      </c>
      <c r="GV2" s="82">
        <f>links!GV21</f>
        <v>203</v>
      </c>
      <c r="GW2" s="82">
        <f>links!GW21</f>
        <v>203</v>
      </c>
      <c r="GX2" s="82">
        <f>links!GX21</f>
        <v>203</v>
      </c>
      <c r="GY2" s="82">
        <f>links!GY21</f>
        <v>203</v>
      </c>
      <c r="GZ2" s="82">
        <f>links!GZ21</f>
        <v>203</v>
      </c>
      <c r="HA2" s="82">
        <f>links!HA21</f>
        <v>209</v>
      </c>
      <c r="HB2" s="82">
        <f>links!HB21</f>
        <v>210</v>
      </c>
      <c r="HC2" s="82">
        <f>links!HC21</f>
        <v>210</v>
      </c>
      <c r="HD2" s="82">
        <f>links!HD21</f>
        <v>212</v>
      </c>
      <c r="HE2" s="82">
        <f>links!HE21</f>
        <v>213</v>
      </c>
      <c r="HF2" s="82">
        <f>links!HF21</f>
        <v>213</v>
      </c>
      <c r="HG2" s="82">
        <f>links!HG21</f>
        <v>215</v>
      </c>
      <c r="HH2" s="82">
        <f>links!HH21</f>
        <v>215</v>
      </c>
      <c r="HI2" s="82">
        <f>links!HI21</f>
        <v>215</v>
      </c>
      <c r="HJ2" s="82">
        <f>links!HJ21</f>
        <v>215</v>
      </c>
      <c r="HK2" s="82">
        <f>links!HK21</f>
        <v>219</v>
      </c>
      <c r="HL2" s="82">
        <f>links!HL21</f>
        <v>219</v>
      </c>
      <c r="HM2" s="82">
        <f>links!HM21</f>
        <v>219</v>
      </c>
      <c r="HN2" s="82">
        <f>links!HN21</f>
        <v>219</v>
      </c>
      <c r="HO2" s="82">
        <f>links!HO21</f>
        <v>223</v>
      </c>
      <c r="HP2" s="82">
        <f>links!HP21</f>
        <v>223</v>
      </c>
      <c r="HQ2" s="82">
        <f>links!HQ21</f>
        <v>223</v>
      </c>
      <c r="HR2" s="82">
        <f>links!HR21</f>
        <v>223</v>
      </c>
      <c r="HS2" s="82">
        <f>links!HS21</f>
        <v>227</v>
      </c>
      <c r="HT2" s="82">
        <f>links!HT21</f>
        <v>228</v>
      </c>
      <c r="HU2" s="82">
        <f>links!HU21</f>
        <v>229</v>
      </c>
      <c r="HV2" s="82">
        <f>links!HV21</f>
        <v>229</v>
      </c>
      <c r="HW2" s="82">
        <f>links!HW21</f>
        <v>231</v>
      </c>
      <c r="HX2" s="82">
        <f>links!HX21</f>
        <v>231</v>
      </c>
      <c r="HY2" s="82">
        <f>links!HY21</f>
        <v>233</v>
      </c>
      <c r="HZ2" s="82">
        <f>links!HZ21</f>
        <v>233</v>
      </c>
      <c r="IA2" s="82">
        <f>links!IA21</f>
        <v>235</v>
      </c>
      <c r="IB2" s="82">
        <f>links!IB21</f>
        <v>235</v>
      </c>
      <c r="IC2" s="82">
        <f>links!IC21</f>
        <v>235</v>
      </c>
      <c r="ID2" s="82">
        <f>links!ID21</f>
        <v>235</v>
      </c>
      <c r="IE2" s="82">
        <f>links!IE21</f>
        <v>239</v>
      </c>
      <c r="IF2" s="82">
        <f>links!IF21</f>
        <v>240</v>
      </c>
      <c r="IG2" s="82">
        <f>links!IG21</f>
        <v>241</v>
      </c>
      <c r="IH2" s="82">
        <f>links!IH21</f>
        <v>241</v>
      </c>
      <c r="II2" s="82">
        <f>links!II21</f>
        <v>241</v>
      </c>
      <c r="IJ2" s="82">
        <f>links!IJ21</f>
        <v>241</v>
      </c>
      <c r="IK2" s="82">
        <f>links!IK21</f>
        <v>241</v>
      </c>
      <c r="IL2" s="82">
        <f>links!IL21</f>
        <v>241</v>
      </c>
      <c r="IM2" s="82">
        <f>links!IM21</f>
        <v>241</v>
      </c>
      <c r="IN2" s="82">
        <f>links!IN21</f>
        <v>241</v>
      </c>
      <c r="IO2" s="82">
        <f>links!IO21</f>
        <v>241</v>
      </c>
      <c r="IP2" s="82">
        <f>links!IP21</f>
        <v>241</v>
      </c>
      <c r="IQ2" s="82">
        <f>links!IQ21</f>
        <v>241</v>
      </c>
      <c r="IR2" s="82">
        <f>links!IR21</f>
        <v>241</v>
      </c>
      <c r="IS2" s="82">
        <f>links!IS21</f>
        <v>241</v>
      </c>
      <c r="IT2" s="82">
        <f>links!IT21</f>
        <v>241</v>
      </c>
      <c r="IU2" s="82">
        <f>links!IU21</f>
        <v>241</v>
      </c>
      <c r="IV2" s="82">
        <f>links!IV21</f>
        <v>241</v>
      </c>
      <c r="IW2" s="82">
        <f>links!IW21</f>
        <v>241</v>
      </c>
      <c r="IX2" s="82">
        <f>links!IX21</f>
        <v>241</v>
      </c>
      <c r="IY2" s="82">
        <f>links!IY21</f>
        <v>241</v>
      </c>
      <c r="IZ2" s="82">
        <f>links!IZ21</f>
        <v>241</v>
      </c>
      <c r="JA2" s="82">
        <f>links!JA21</f>
        <v>241</v>
      </c>
      <c r="JB2" s="82">
        <f>links!JB21</f>
        <v>241</v>
      </c>
      <c r="JC2" s="82">
        <f>links!JC21</f>
        <v>241</v>
      </c>
      <c r="JD2" s="82">
        <f>links!JD21</f>
        <v>241</v>
      </c>
      <c r="JE2" s="82">
        <f>links!JE21</f>
        <v>241</v>
      </c>
      <c r="JF2" s="82">
        <f>links!JF21</f>
        <v>241</v>
      </c>
      <c r="JG2" s="82">
        <f>links!JG21</f>
        <v>241</v>
      </c>
      <c r="JH2" s="82">
        <f>links!JH21</f>
        <v>241</v>
      </c>
      <c r="JI2" s="82">
        <f>links!JI21</f>
        <v>241</v>
      </c>
      <c r="JJ2" s="82">
        <f>links!JJ21</f>
        <v>241</v>
      </c>
      <c r="JK2" s="82">
        <f>links!JK21</f>
        <v>241</v>
      </c>
      <c r="JL2" s="82">
        <f>links!JL21</f>
        <v>241</v>
      </c>
      <c r="JM2" s="82">
        <f>links!JM21</f>
        <v>241</v>
      </c>
      <c r="JN2" s="82">
        <f>links!JN21</f>
        <v>241</v>
      </c>
      <c r="JO2" s="82">
        <f>links!JO21</f>
        <v>241</v>
      </c>
      <c r="JP2" s="82">
        <f>links!JP21</f>
        <v>241</v>
      </c>
      <c r="JQ2" s="82">
        <f>links!JQ21</f>
        <v>241</v>
      </c>
      <c r="JR2" s="82">
        <f>links!JR21</f>
        <v>241</v>
      </c>
      <c r="JS2" s="82">
        <f>links!JS21</f>
        <v>241</v>
      </c>
      <c r="JT2" s="82">
        <f>links!JT21</f>
        <v>241</v>
      </c>
      <c r="JU2" s="82">
        <f>links!JU21</f>
        <v>241</v>
      </c>
      <c r="JV2" s="82">
        <f>links!JV21</f>
        <v>241</v>
      </c>
      <c r="JW2" s="82">
        <f>links!JW21</f>
        <v>241</v>
      </c>
      <c r="JX2" s="82">
        <f>links!JX21</f>
        <v>241</v>
      </c>
      <c r="JY2" s="82">
        <f>links!JY21</f>
        <v>241</v>
      </c>
      <c r="JZ2" s="82">
        <f>links!JZ21</f>
        <v>241</v>
      </c>
      <c r="KA2" s="82">
        <f>links!KA21</f>
        <v>241</v>
      </c>
      <c r="KB2" s="82">
        <f>links!KB21</f>
        <v>241</v>
      </c>
      <c r="KC2" s="82">
        <f>links!KC21</f>
        <v>241</v>
      </c>
      <c r="KD2" s="82">
        <f>links!KD21</f>
        <v>241</v>
      </c>
      <c r="KE2" s="82">
        <f>links!KE21</f>
        <v>241</v>
      </c>
      <c r="KF2" s="82">
        <f>links!KF21</f>
        <v>241</v>
      </c>
      <c r="KG2" s="82">
        <f>links!KG21</f>
        <v>241</v>
      </c>
      <c r="KH2" s="82">
        <f>links!KH21</f>
        <v>241</v>
      </c>
      <c r="KI2" s="82">
        <f>links!KI21</f>
        <v>241</v>
      </c>
      <c r="KJ2" s="82">
        <f>links!KJ21</f>
        <v>241</v>
      </c>
      <c r="KK2" s="82">
        <f>links!KK21</f>
        <v>241</v>
      </c>
      <c r="KL2" s="82">
        <f>links!KL21</f>
        <v>241</v>
      </c>
      <c r="KM2" s="82">
        <f>links!KM21</f>
        <v>241</v>
      </c>
      <c r="KN2" s="82">
        <f>links!KN21</f>
        <v>241</v>
      </c>
      <c r="KO2" s="82">
        <f>links!KO21</f>
        <v>241</v>
      </c>
      <c r="KP2" s="82">
        <f>links!KP21</f>
        <v>241</v>
      </c>
      <c r="KQ2" s="82">
        <f>links!KQ21</f>
        <v>241</v>
      </c>
      <c r="KR2" s="82">
        <f>links!KR21</f>
        <v>241</v>
      </c>
      <c r="KS2" s="82">
        <f>links!KS21</f>
        <v>241</v>
      </c>
      <c r="KT2" s="82">
        <f>links!KT21</f>
        <v>241</v>
      </c>
      <c r="KU2" s="82">
        <f>links!KU21</f>
        <v>241</v>
      </c>
      <c r="KV2" s="82">
        <f>links!KV21</f>
        <v>241</v>
      </c>
      <c r="KW2" s="82">
        <f>links!KW21</f>
        <v>241</v>
      </c>
      <c r="KX2" s="82">
        <f>links!KX21</f>
        <v>241</v>
      </c>
      <c r="KY2" s="82">
        <f>links!KY21</f>
        <v>241</v>
      </c>
      <c r="KZ2" s="82">
        <f>links!KZ21</f>
        <v>241</v>
      </c>
      <c r="LA2" s="82">
        <f>links!LA21</f>
        <v>241</v>
      </c>
      <c r="LB2" s="82">
        <f>links!LB21</f>
        <v>241</v>
      </c>
      <c r="LC2" s="82">
        <f>links!LC21</f>
        <v>241</v>
      </c>
      <c r="LD2" s="82">
        <f>links!LD21</f>
        <v>241</v>
      </c>
      <c r="LE2" s="82">
        <f>links!LE21</f>
        <v>317</v>
      </c>
      <c r="LF2" s="82">
        <f>links!LF21</f>
        <v>317</v>
      </c>
      <c r="LG2" s="82">
        <f>links!LG21</f>
        <v>319</v>
      </c>
      <c r="LH2" s="82">
        <f>links!LH21</f>
        <v>319</v>
      </c>
      <c r="LI2" s="82">
        <f>links!LI21</f>
        <v>321</v>
      </c>
      <c r="LJ2" s="82">
        <f>links!LJ21</f>
        <v>321</v>
      </c>
      <c r="LK2" s="82">
        <f>links!LK21</f>
        <v>323</v>
      </c>
      <c r="LL2" s="82">
        <f>links!LL21</f>
        <v>324</v>
      </c>
      <c r="LM2" s="82">
        <f>links!LM21</f>
        <v>324</v>
      </c>
      <c r="LN2" s="82">
        <f>links!LN21</f>
        <v>324</v>
      </c>
      <c r="LO2" s="82">
        <f>links!LO21</f>
        <v>324</v>
      </c>
      <c r="LP2" s="82">
        <f>links!LP21</f>
        <v>324</v>
      </c>
      <c r="LQ2" s="82">
        <f>links!LQ21</f>
        <v>324</v>
      </c>
      <c r="LR2" s="82">
        <f>links!LR21</f>
        <v>324</v>
      </c>
      <c r="LS2" s="82">
        <f>links!LS21</f>
        <v>324</v>
      </c>
      <c r="LT2" s="82">
        <f>links!LT21</f>
        <v>324</v>
      </c>
      <c r="LU2" s="82">
        <f>links!LU21</f>
        <v>333</v>
      </c>
      <c r="LV2" s="82">
        <f>links!LV21</f>
        <v>333</v>
      </c>
      <c r="LW2" s="82">
        <f>links!LW21</f>
        <v>333</v>
      </c>
      <c r="LX2" s="82">
        <f>links!LX21</f>
        <v>333</v>
      </c>
      <c r="LY2" s="82">
        <f>links!LY21</f>
        <v>333</v>
      </c>
      <c r="LZ2" s="82">
        <f>links!LZ21</f>
        <v>333</v>
      </c>
      <c r="MA2" s="82">
        <f>links!MA21</f>
        <v>333</v>
      </c>
      <c r="MB2" s="82">
        <f>links!MB21</f>
        <v>333</v>
      </c>
      <c r="MC2" s="82">
        <f>links!MC21</f>
        <v>333</v>
      </c>
      <c r="MD2" s="82">
        <f>links!MD21</f>
        <v>333</v>
      </c>
      <c r="ME2" s="82">
        <f>links!ME21</f>
        <v>343</v>
      </c>
      <c r="MF2" s="82">
        <f>links!MF21</f>
        <v>344</v>
      </c>
      <c r="MG2" s="82">
        <f>links!MG21</f>
        <v>344</v>
      </c>
      <c r="MH2" s="82">
        <f>links!MH21</f>
        <v>346</v>
      </c>
      <c r="MI2" s="82">
        <f>links!MI21</f>
        <v>347</v>
      </c>
      <c r="MJ2" s="82">
        <f>links!MJ21</f>
        <v>347</v>
      </c>
      <c r="MK2" s="82">
        <f>links!MK21</f>
        <v>347</v>
      </c>
      <c r="ML2" s="82">
        <f>links!ML21</f>
        <v>347</v>
      </c>
      <c r="MM2" s="82">
        <f>links!MM21</f>
        <v>351</v>
      </c>
      <c r="MN2" s="82">
        <f>links!MN21</f>
        <v>351</v>
      </c>
      <c r="MO2" s="82">
        <f>links!MO21</f>
        <v>351</v>
      </c>
      <c r="MP2" s="82">
        <f>links!MP21</f>
        <v>351</v>
      </c>
      <c r="MQ2" s="82">
        <f>links!MQ21</f>
        <v>351</v>
      </c>
      <c r="MR2" s="82">
        <f>links!MR21</f>
        <v>351</v>
      </c>
      <c r="MS2" s="82"/>
      <c r="MT2" s="82"/>
      <c r="MU2" s="82"/>
      <c r="MV2" s="82"/>
      <c r="MW2" s="82"/>
      <c r="MX2" s="82"/>
      <c r="MY2" s="82"/>
      <c r="MZ2" s="82"/>
      <c r="NA2" s="82"/>
      <c r="NB2" s="82"/>
      <c r="NC2" s="82"/>
      <c r="ND2" s="82"/>
      <c r="NE2" s="82"/>
      <c r="NF2" s="82"/>
      <c r="NG2" s="82"/>
      <c r="NH2" s="82"/>
      <c r="NI2" s="82"/>
      <c r="NJ2" s="82"/>
      <c r="NK2" s="82"/>
      <c r="NL2" s="82"/>
      <c r="NM2" s="82"/>
      <c r="NN2" s="82"/>
      <c r="NO2" s="82"/>
      <c r="NP2" s="82"/>
      <c r="NQ2" s="82"/>
      <c r="NR2" s="82"/>
      <c r="NS2" s="82"/>
      <c r="NT2" s="82"/>
      <c r="NU2" s="82"/>
      <c r="NV2" s="82"/>
      <c r="NW2" s="82"/>
      <c r="NX2" s="82"/>
      <c r="NY2" s="82"/>
      <c r="NZ2" s="82"/>
      <c r="OA2" s="82"/>
      <c r="OB2" s="82"/>
      <c r="OC2" s="82"/>
    </row>
    <row r="3" spans="2:393" x14ac:dyDescent="0.25">
      <c r="B3" s="82" t="s">
        <v>1248</v>
      </c>
      <c r="C3" s="82">
        <f>links!C22</f>
        <v>1</v>
      </c>
      <c r="D3" s="82">
        <f>links!D22</f>
        <v>2</v>
      </c>
      <c r="E3" s="82">
        <f>links!E22</f>
        <v>1</v>
      </c>
      <c r="F3" s="82">
        <f>links!F22</f>
        <v>2</v>
      </c>
      <c r="G3" s="82">
        <f>links!G22</f>
        <v>3</v>
      </c>
      <c r="H3" s="82">
        <f>links!H22</f>
        <v>4</v>
      </c>
      <c r="I3" s="82">
        <f>links!I22</f>
        <v>5</v>
      </c>
      <c r="J3" s="82">
        <f>links!J22</f>
        <v>6</v>
      </c>
      <c r="K3" s="82">
        <f>links!K22</f>
        <v>7</v>
      </c>
      <c r="L3" s="82">
        <f>links!L22</f>
        <v>8</v>
      </c>
      <c r="M3" s="82">
        <f>links!M22</f>
        <v>9</v>
      </c>
      <c r="N3" s="82">
        <f>links!N22</f>
        <v>10</v>
      </c>
      <c r="O3" s="82">
        <f>links!O22</f>
        <v>11</v>
      </c>
      <c r="P3" s="82">
        <f>links!P22</f>
        <v>12</v>
      </c>
      <c r="Q3" s="82">
        <f>links!Q22</f>
        <v>13</v>
      </c>
      <c r="R3" s="82">
        <f>links!R22</f>
        <v>14</v>
      </c>
      <c r="S3" s="82">
        <f>links!S22</f>
        <v>15</v>
      </c>
      <c r="T3" s="82">
        <f>links!T22</f>
        <v>16</v>
      </c>
      <c r="U3" s="82">
        <f>links!U22</f>
        <v>1</v>
      </c>
      <c r="V3" s="82">
        <f>links!V22</f>
        <v>2</v>
      </c>
      <c r="W3" s="82">
        <f>links!W22</f>
        <v>3</v>
      </c>
      <c r="X3" s="82">
        <f>links!X22</f>
        <v>4</v>
      </c>
      <c r="Y3" s="82">
        <f>links!Y22</f>
        <v>5</v>
      </c>
      <c r="Z3" s="82">
        <f>links!Z22</f>
        <v>6</v>
      </c>
      <c r="AA3" s="82">
        <f>links!AA22</f>
        <v>7</v>
      </c>
      <c r="AB3" s="82">
        <f>links!AB22</f>
        <v>8</v>
      </c>
      <c r="AC3" s="82">
        <f>links!AC22</f>
        <v>9</v>
      </c>
      <c r="AD3" s="82">
        <f>links!AD22</f>
        <v>10</v>
      </c>
      <c r="AE3" s="82">
        <f>links!AE22</f>
        <v>11</v>
      </c>
      <c r="AF3" s="82">
        <f>links!AF22</f>
        <v>12</v>
      </c>
      <c r="AG3" s="82">
        <f>links!AG22</f>
        <v>13</v>
      </c>
      <c r="AH3" s="82">
        <f>links!AH22</f>
        <v>14</v>
      </c>
      <c r="AI3" s="82">
        <f>links!AI22</f>
        <v>15</v>
      </c>
      <c r="AJ3" s="82">
        <f>links!AJ22</f>
        <v>1</v>
      </c>
      <c r="AK3" s="82">
        <f>links!AK22</f>
        <v>2</v>
      </c>
      <c r="AL3" s="82">
        <f>links!AL22</f>
        <v>3</v>
      </c>
      <c r="AM3" s="82">
        <f>links!AM22</f>
        <v>4</v>
      </c>
      <c r="AN3" s="82">
        <f>links!AN22</f>
        <v>5</v>
      </c>
      <c r="AO3" s="82">
        <f>links!AO22</f>
        <v>1</v>
      </c>
      <c r="AP3" s="82">
        <f>links!AP22</f>
        <v>2</v>
      </c>
      <c r="AQ3" s="82">
        <f>links!AQ22</f>
        <v>3</v>
      </c>
      <c r="AR3" s="82">
        <f>links!AR22</f>
        <v>1</v>
      </c>
      <c r="AS3" s="82">
        <f>links!AS22</f>
        <v>2</v>
      </c>
      <c r="AT3" s="82">
        <f>links!AT22</f>
        <v>3</v>
      </c>
      <c r="AU3" s="82">
        <f>links!AU22</f>
        <v>4</v>
      </c>
      <c r="AV3" s="82">
        <f>links!AV22</f>
        <v>5</v>
      </c>
      <c r="AW3" s="82">
        <f>links!AW22</f>
        <v>6</v>
      </c>
      <c r="AX3" s="82">
        <f>links!AX22</f>
        <v>7</v>
      </c>
      <c r="AY3" s="82">
        <f>links!AY22</f>
        <v>1</v>
      </c>
      <c r="AZ3" s="82">
        <f>links!AZ22</f>
        <v>2</v>
      </c>
      <c r="BA3" s="82">
        <f>links!BA22</f>
        <v>1</v>
      </c>
      <c r="BB3" s="82">
        <f>links!BB22</f>
        <v>2</v>
      </c>
      <c r="BC3" s="82">
        <f>links!BC22</f>
        <v>3</v>
      </c>
      <c r="BD3" s="82">
        <f>links!BD22</f>
        <v>4</v>
      </c>
      <c r="BE3" s="82">
        <f>links!BE22</f>
        <v>1</v>
      </c>
      <c r="BF3" s="82">
        <f>links!BF22</f>
        <v>2</v>
      </c>
      <c r="BG3" s="82">
        <f>links!BG22</f>
        <v>1</v>
      </c>
      <c r="BH3" s="82">
        <f>links!BH22</f>
        <v>2</v>
      </c>
      <c r="BI3" s="82">
        <f>links!BI22</f>
        <v>3</v>
      </c>
      <c r="BJ3" s="82">
        <f>links!BJ22</f>
        <v>1</v>
      </c>
      <c r="BK3" s="82">
        <f>links!BK22</f>
        <v>2</v>
      </c>
      <c r="BL3" s="82">
        <f>links!BL22</f>
        <v>1</v>
      </c>
      <c r="BM3" s="82">
        <f>links!BM22</f>
        <v>2</v>
      </c>
      <c r="BN3" s="82">
        <f>links!BN22</f>
        <v>3</v>
      </c>
      <c r="BO3" s="82">
        <f>links!BO22</f>
        <v>4</v>
      </c>
      <c r="BP3" s="82">
        <f>links!BP22</f>
        <v>5</v>
      </c>
      <c r="BQ3" s="82">
        <f>links!BQ22</f>
        <v>6</v>
      </c>
      <c r="BR3" s="82">
        <f>links!BR22</f>
        <v>7</v>
      </c>
      <c r="BS3" s="82">
        <f>links!BS22</f>
        <v>1</v>
      </c>
      <c r="BT3" s="82">
        <f>links!BT22</f>
        <v>1</v>
      </c>
      <c r="BU3" s="82">
        <f>links!BU22</f>
        <v>2</v>
      </c>
      <c r="BV3" s="82">
        <f>links!BV22</f>
        <v>3</v>
      </c>
      <c r="BW3" s="82">
        <f>links!BW22</f>
        <v>4</v>
      </c>
      <c r="BX3" s="82">
        <f>links!BX22</f>
        <v>5</v>
      </c>
      <c r="BY3" s="82">
        <f>links!BY22</f>
        <v>6</v>
      </c>
      <c r="BZ3" s="82">
        <f>links!BZ22</f>
        <v>1</v>
      </c>
      <c r="CA3" s="82">
        <f>links!CA22</f>
        <v>1</v>
      </c>
      <c r="CB3" s="82">
        <f>links!CB22</f>
        <v>1</v>
      </c>
      <c r="CC3" s="82">
        <f>links!CC22</f>
        <v>2</v>
      </c>
      <c r="CD3" s="82">
        <f>links!CD22</f>
        <v>3</v>
      </c>
      <c r="CE3" s="82">
        <f>links!CE22</f>
        <v>4</v>
      </c>
      <c r="CF3" s="82">
        <f>links!CF22</f>
        <v>1</v>
      </c>
      <c r="CG3" s="82">
        <f>links!CG22</f>
        <v>2</v>
      </c>
      <c r="CH3" s="82">
        <f>links!CH22</f>
        <v>3</v>
      </c>
      <c r="CI3" s="82">
        <f>links!CI22</f>
        <v>4</v>
      </c>
      <c r="CJ3" s="82">
        <f>links!CJ22</f>
        <v>5</v>
      </c>
      <c r="CK3" s="82">
        <f>links!CK22</f>
        <v>6</v>
      </c>
      <c r="CL3" s="82">
        <f>links!CL22</f>
        <v>1</v>
      </c>
      <c r="CM3" s="82">
        <f>links!CM22</f>
        <v>2</v>
      </c>
      <c r="CN3" s="82">
        <f>links!CN22</f>
        <v>3</v>
      </c>
      <c r="CO3" s="82">
        <f>links!CO22</f>
        <v>1</v>
      </c>
      <c r="CP3" s="82">
        <f>links!CP22</f>
        <v>1</v>
      </c>
      <c r="CQ3" s="82">
        <f>links!CQ22</f>
        <v>1</v>
      </c>
      <c r="CR3" s="82">
        <f>links!CR22</f>
        <v>2</v>
      </c>
      <c r="CS3" s="82">
        <f>links!CS22</f>
        <v>3</v>
      </c>
      <c r="CT3" s="82">
        <f>links!CT22</f>
        <v>1</v>
      </c>
      <c r="CU3" s="82">
        <f>links!CU22</f>
        <v>2</v>
      </c>
      <c r="CV3" s="82">
        <f>links!CV22</f>
        <v>3</v>
      </c>
      <c r="CW3" s="82">
        <f>links!CW22</f>
        <v>4</v>
      </c>
      <c r="CX3" s="82">
        <f>links!CX22</f>
        <v>5</v>
      </c>
      <c r="CY3" s="82">
        <f>links!CY22</f>
        <v>6</v>
      </c>
      <c r="CZ3" s="82">
        <f>links!CZ22</f>
        <v>7</v>
      </c>
      <c r="DA3" s="82">
        <f>links!DA22</f>
        <v>8</v>
      </c>
      <c r="DB3" s="82">
        <f>links!DB22</f>
        <v>1</v>
      </c>
      <c r="DC3" s="82">
        <f>links!DC22</f>
        <v>2</v>
      </c>
      <c r="DD3" s="82">
        <f>links!DD22</f>
        <v>3</v>
      </c>
      <c r="DE3" s="82">
        <f>links!DE22</f>
        <v>4</v>
      </c>
      <c r="DF3" s="82">
        <f>links!DF22</f>
        <v>1</v>
      </c>
      <c r="DG3" s="82">
        <f>links!DG22</f>
        <v>2</v>
      </c>
      <c r="DH3" s="82">
        <f>links!DH22</f>
        <v>3</v>
      </c>
      <c r="DI3" s="82">
        <f>links!DI22</f>
        <v>4</v>
      </c>
      <c r="DJ3" s="82">
        <f>links!DJ22</f>
        <v>1</v>
      </c>
      <c r="DK3" s="82">
        <f>links!DK22</f>
        <v>2</v>
      </c>
      <c r="DL3" s="82">
        <f>links!DL22</f>
        <v>3</v>
      </c>
      <c r="DM3" s="82">
        <f>links!DM22</f>
        <v>4</v>
      </c>
      <c r="DN3" s="82">
        <f>links!DN22</f>
        <v>5</v>
      </c>
      <c r="DO3" s="82">
        <f>links!DO22</f>
        <v>6</v>
      </c>
      <c r="DP3" s="82">
        <f>links!DP22</f>
        <v>7</v>
      </c>
      <c r="DQ3" s="82">
        <f>links!DQ22</f>
        <v>8</v>
      </c>
      <c r="DR3" s="82">
        <f>links!DR22</f>
        <v>9</v>
      </c>
      <c r="DS3" s="82">
        <f>links!DS22</f>
        <v>10</v>
      </c>
      <c r="DT3" s="82">
        <f>links!DT22</f>
        <v>11</v>
      </c>
      <c r="DU3" s="82">
        <f>links!DU22</f>
        <v>12</v>
      </c>
      <c r="DV3" s="82">
        <f>links!DV22</f>
        <v>13</v>
      </c>
      <c r="DW3" s="82">
        <f>links!DW22</f>
        <v>14</v>
      </c>
      <c r="DX3" s="82">
        <f>links!DX22</f>
        <v>1</v>
      </c>
      <c r="DY3" s="82">
        <f>links!DY22</f>
        <v>2</v>
      </c>
      <c r="DZ3" s="82">
        <f>links!DZ22</f>
        <v>1</v>
      </c>
      <c r="EA3" s="82">
        <f>links!EA22</f>
        <v>2</v>
      </c>
      <c r="EB3" s="82">
        <f>links!EB22</f>
        <v>3</v>
      </c>
      <c r="EC3" s="82">
        <f>links!EC22</f>
        <v>4</v>
      </c>
      <c r="ED3" s="82">
        <f>links!ED22</f>
        <v>5</v>
      </c>
      <c r="EE3" s="82">
        <f>links!EE22</f>
        <v>6</v>
      </c>
      <c r="EF3" s="82">
        <f>links!EF22</f>
        <v>7</v>
      </c>
      <c r="EG3" s="82">
        <f>links!EG22</f>
        <v>8</v>
      </c>
      <c r="EH3" s="82">
        <f>links!EH22</f>
        <v>9</v>
      </c>
      <c r="EI3" s="82">
        <f>links!EI22</f>
        <v>10</v>
      </c>
      <c r="EJ3" s="82">
        <f>links!EJ22</f>
        <v>1</v>
      </c>
      <c r="EK3" s="82">
        <f>links!EK22</f>
        <v>1</v>
      </c>
      <c r="EL3" s="82">
        <f>links!EL22</f>
        <v>2</v>
      </c>
      <c r="EM3" s="82">
        <f>links!EM22</f>
        <v>3</v>
      </c>
      <c r="EN3" s="82">
        <f>links!EN22</f>
        <v>4</v>
      </c>
      <c r="EO3" s="82">
        <f>links!EO22</f>
        <v>5</v>
      </c>
      <c r="EP3" s="82">
        <f>links!EP22</f>
        <v>6</v>
      </c>
      <c r="EQ3" s="82">
        <f>links!EQ22</f>
        <v>7</v>
      </c>
      <c r="ER3" s="82">
        <f>links!ER22</f>
        <v>8</v>
      </c>
      <c r="ES3" s="82">
        <f>links!ES22</f>
        <v>9</v>
      </c>
      <c r="ET3" s="82">
        <f>links!ET22</f>
        <v>10</v>
      </c>
      <c r="EU3" s="82">
        <f>links!EU22</f>
        <v>11</v>
      </c>
      <c r="EV3" s="82">
        <f>links!EV22</f>
        <v>12</v>
      </c>
      <c r="EW3" s="82">
        <f>links!EW22</f>
        <v>13</v>
      </c>
      <c r="EX3" s="82">
        <f>links!EX22</f>
        <v>14</v>
      </c>
      <c r="EY3" s="82">
        <f>links!EY22</f>
        <v>15</v>
      </c>
      <c r="EZ3" s="82">
        <f>links!EZ22</f>
        <v>16</v>
      </c>
      <c r="FA3" s="82">
        <f>links!FA22</f>
        <v>17</v>
      </c>
      <c r="FB3" s="82">
        <f>links!FB22</f>
        <v>18</v>
      </c>
      <c r="FC3" s="82">
        <f>links!FC22</f>
        <v>19</v>
      </c>
      <c r="FD3" s="82">
        <f>links!FD22</f>
        <v>20</v>
      </c>
      <c r="FE3" s="82">
        <f>links!FE22</f>
        <v>21</v>
      </c>
      <c r="FF3" s="82">
        <f>links!FF22</f>
        <v>22</v>
      </c>
      <c r="FG3" s="82">
        <f>links!FG22</f>
        <v>23</v>
      </c>
      <c r="FH3" s="82">
        <f>links!FH22</f>
        <v>24</v>
      </c>
      <c r="FI3" s="82">
        <f>links!FI22</f>
        <v>25</v>
      </c>
      <c r="FJ3" s="82">
        <f>links!FJ22</f>
        <v>26</v>
      </c>
      <c r="FK3" s="82">
        <f>links!FK22</f>
        <v>27</v>
      </c>
      <c r="FL3" s="82">
        <f>links!FL22</f>
        <v>28</v>
      </c>
      <c r="FM3" s="82">
        <f>links!FM22</f>
        <v>29</v>
      </c>
      <c r="FN3" s="82">
        <f>links!FN22</f>
        <v>30</v>
      </c>
      <c r="FO3" s="82">
        <f>links!FO22</f>
        <v>1</v>
      </c>
      <c r="FP3" s="82">
        <f>links!FP22</f>
        <v>1</v>
      </c>
      <c r="FQ3" s="82">
        <f>links!FQ22</f>
        <v>1</v>
      </c>
      <c r="FR3" s="82">
        <f>links!FR22</f>
        <v>2</v>
      </c>
      <c r="FS3" s="82">
        <f>links!FS22</f>
        <v>3</v>
      </c>
      <c r="FT3" s="82">
        <f>links!FT22</f>
        <v>4</v>
      </c>
      <c r="FU3" s="82">
        <f>links!FU22</f>
        <v>1</v>
      </c>
      <c r="FV3" s="82">
        <f>links!FV22</f>
        <v>2</v>
      </c>
      <c r="FW3" s="82">
        <f>links!FW22</f>
        <v>3</v>
      </c>
      <c r="FX3" s="82">
        <f>links!FX22</f>
        <v>1</v>
      </c>
      <c r="FY3" s="82">
        <f>links!FY22</f>
        <v>1</v>
      </c>
      <c r="FZ3" s="82">
        <f>links!FZ22</f>
        <v>2</v>
      </c>
      <c r="GA3" s="82">
        <f>links!GA22</f>
        <v>3</v>
      </c>
      <c r="GB3" s="82">
        <f>links!GB22</f>
        <v>4</v>
      </c>
      <c r="GC3" s="82">
        <f>links!GC22</f>
        <v>5</v>
      </c>
      <c r="GD3" s="82">
        <f>links!GD22</f>
        <v>6</v>
      </c>
      <c r="GE3" s="82">
        <f>links!GE22</f>
        <v>1</v>
      </c>
      <c r="GF3" s="82">
        <f>links!GF22</f>
        <v>2</v>
      </c>
      <c r="GG3" s="82">
        <f>links!GG22</f>
        <v>3</v>
      </c>
      <c r="GH3" s="82">
        <f>links!GH22</f>
        <v>1</v>
      </c>
      <c r="GI3" s="82">
        <f>links!GI22</f>
        <v>2</v>
      </c>
      <c r="GJ3" s="82">
        <f>links!GJ22</f>
        <v>3</v>
      </c>
      <c r="GK3" s="82">
        <f>links!GK22</f>
        <v>4</v>
      </c>
      <c r="GL3" s="82">
        <f>links!GL22</f>
        <v>5</v>
      </c>
      <c r="GM3" s="82">
        <f>links!GM22</f>
        <v>6</v>
      </c>
      <c r="GN3" s="82">
        <f>links!GN22</f>
        <v>7</v>
      </c>
      <c r="GO3" s="82">
        <f>links!GO22</f>
        <v>8</v>
      </c>
      <c r="GP3" s="82">
        <f>links!GP22</f>
        <v>1</v>
      </c>
      <c r="GQ3" s="82">
        <f>links!GQ22</f>
        <v>2</v>
      </c>
      <c r="GR3" s="82">
        <f>links!GR22</f>
        <v>1</v>
      </c>
      <c r="GS3" s="82">
        <f>links!GS22</f>
        <v>2</v>
      </c>
      <c r="GT3" s="82">
        <f>links!GT22</f>
        <v>1</v>
      </c>
      <c r="GU3" s="82">
        <f>links!GU22</f>
        <v>1</v>
      </c>
      <c r="GV3" s="82">
        <f>links!GV22</f>
        <v>2</v>
      </c>
      <c r="GW3" s="82">
        <f>links!GW22</f>
        <v>3</v>
      </c>
      <c r="GX3" s="82">
        <f>links!GX22</f>
        <v>4</v>
      </c>
      <c r="GY3" s="82">
        <f>links!GY22</f>
        <v>5</v>
      </c>
      <c r="GZ3" s="82">
        <f>links!GZ22</f>
        <v>6</v>
      </c>
      <c r="HA3" s="82">
        <f>links!HA22</f>
        <v>1</v>
      </c>
      <c r="HB3" s="82">
        <f>links!HB22</f>
        <v>1</v>
      </c>
      <c r="HC3" s="82">
        <f>links!HC22</f>
        <v>2</v>
      </c>
      <c r="HD3" s="82">
        <f>links!HD22</f>
        <v>1</v>
      </c>
      <c r="HE3" s="82">
        <f>links!HE22</f>
        <v>1</v>
      </c>
      <c r="HF3" s="82">
        <f>links!HF22</f>
        <v>2</v>
      </c>
      <c r="HG3" s="82">
        <f>links!HG22</f>
        <v>1</v>
      </c>
      <c r="HH3" s="82">
        <f>links!HH22</f>
        <v>2</v>
      </c>
      <c r="HI3" s="82">
        <f>links!HI22</f>
        <v>3</v>
      </c>
      <c r="HJ3" s="82">
        <f>links!HJ22</f>
        <v>4</v>
      </c>
      <c r="HK3" s="82">
        <f>links!HK22</f>
        <v>1</v>
      </c>
      <c r="HL3" s="82">
        <f>links!HL22</f>
        <v>2</v>
      </c>
      <c r="HM3" s="82">
        <f>links!HM22</f>
        <v>3</v>
      </c>
      <c r="HN3" s="82">
        <f>links!HN22</f>
        <v>4</v>
      </c>
      <c r="HO3" s="82">
        <f>links!HO22</f>
        <v>1</v>
      </c>
      <c r="HP3" s="82">
        <f>links!HP22</f>
        <v>2</v>
      </c>
      <c r="HQ3" s="82">
        <f>links!HQ22</f>
        <v>3</v>
      </c>
      <c r="HR3" s="82">
        <f>links!HR22</f>
        <v>4</v>
      </c>
      <c r="HS3" s="82">
        <f>links!HS22</f>
        <v>1</v>
      </c>
      <c r="HT3" s="82">
        <f>links!HT22</f>
        <v>1</v>
      </c>
      <c r="HU3" s="82">
        <f>links!HU22</f>
        <v>1</v>
      </c>
      <c r="HV3" s="82">
        <f>links!HV22</f>
        <v>2</v>
      </c>
      <c r="HW3" s="82">
        <f>links!HW22</f>
        <v>1</v>
      </c>
      <c r="HX3" s="82">
        <f>links!HX22</f>
        <v>2</v>
      </c>
      <c r="HY3" s="82">
        <f>links!HY22</f>
        <v>1</v>
      </c>
      <c r="HZ3" s="82">
        <f>links!HZ22</f>
        <v>2</v>
      </c>
      <c r="IA3" s="82">
        <f>links!IA22</f>
        <v>1</v>
      </c>
      <c r="IB3" s="82">
        <f>links!IB22</f>
        <v>2</v>
      </c>
      <c r="IC3" s="82">
        <f>links!IC22</f>
        <v>3</v>
      </c>
      <c r="ID3" s="82">
        <f>links!ID22</f>
        <v>4</v>
      </c>
      <c r="IE3" s="82">
        <f>links!IE22</f>
        <v>1</v>
      </c>
      <c r="IF3" s="82">
        <f>links!IF22</f>
        <v>1</v>
      </c>
      <c r="IG3" s="82">
        <f>links!IG22</f>
        <v>1</v>
      </c>
      <c r="IH3" s="82">
        <f>links!IH22</f>
        <v>2</v>
      </c>
      <c r="II3" s="82">
        <f>links!II22</f>
        <v>3</v>
      </c>
      <c r="IJ3" s="82">
        <f>links!IJ22</f>
        <v>4</v>
      </c>
      <c r="IK3" s="82">
        <f>links!IK22</f>
        <v>5</v>
      </c>
      <c r="IL3" s="82">
        <f>links!IL22</f>
        <v>6</v>
      </c>
      <c r="IM3" s="82">
        <f>links!IM22</f>
        <v>7</v>
      </c>
      <c r="IN3" s="82">
        <f>links!IN22</f>
        <v>8</v>
      </c>
      <c r="IO3" s="82">
        <f>links!IO22</f>
        <v>9</v>
      </c>
      <c r="IP3" s="82">
        <f>links!IP22</f>
        <v>10</v>
      </c>
      <c r="IQ3" s="82">
        <f>links!IQ22</f>
        <v>11</v>
      </c>
      <c r="IR3" s="82">
        <f>links!IR22</f>
        <v>12</v>
      </c>
      <c r="IS3" s="82">
        <f>links!IS22</f>
        <v>13</v>
      </c>
      <c r="IT3" s="82">
        <f>links!IT22</f>
        <v>14</v>
      </c>
      <c r="IU3" s="82">
        <f>links!IU22</f>
        <v>15</v>
      </c>
      <c r="IV3" s="82">
        <f>links!IV22</f>
        <v>16</v>
      </c>
      <c r="IW3" s="82">
        <f>links!IW22</f>
        <v>17</v>
      </c>
      <c r="IX3" s="82">
        <f>links!IX22</f>
        <v>18</v>
      </c>
      <c r="IY3" s="82">
        <f>links!IY22</f>
        <v>19</v>
      </c>
      <c r="IZ3" s="82">
        <f>links!IZ22</f>
        <v>20</v>
      </c>
      <c r="JA3" s="82">
        <f>links!JA22</f>
        <v>21</v>
      </c>
      <c r="JB3" s="82">
        <f>links!JB22</f>
        <v>22</v>
      </c>
      <c r="JC3" s="82">
        <f>links!JC22</f>
        <v>23</v>
      </c>
      <c r="JD3" s="82">
        <f>links!JD22</f>
        <v>24</v>
      </c>
      <c r="JE3" s="82">
        <f>links!JE22</f>
        <v>25</v>
      </c>
      <c r="JF3" s="82">
        <f>links!JF22</f>
        <v>26</v>
      </c>
      <c r="JG3" s="82">
        <f>links!JG22</f>
        <v>27</v>
      </c>
      <c r="JH3" s="82">
        <f>links!JH22</f>
        <v>28</v>
      </c>
      <c r="JI3" s="82">
        <f>links!JI22</f>
        <v>29</v>
      </c>
      <c r="JJ3" s="82">
        <f>links!JJ22</f>
        <v>30</v>
      </c>
      <c r="JK3" s="82">
        <f>links!JK22</f>
        <v>31</v>
      </c>
      <c r="JL3" s="82">
        <f>links!JL22</f>
        <v>32</v>
      </c>
      <c r="JM3" s="82">
        <f>links!JM22</f>
        <v>33</v>
      </c>
      <c r="JN3" s="82">
        <f>links!JN22</f>
        <v>34</v>
      </c>
      <c r="JO3" s="82">
        <f>links!JO22</f>
        <v>35</v>
      </c>
      <c r="JP3" s="82">
        <f>links!JP22</f>
        <v>36</v>
      </c>
      <c r="JQ3" s="82">
        <f>links!JQ22</f>
        <v>37</v>
      </c>
      <c r="JR3" s="82">
        <f>links!JR22</f>
        <v>38</v>
      </c>
      <c r="JS3" s="82">
        <f>links!JS22</f>
        <v>39</v>
      </c>
      <c r="JT3" s="82">
        <f>links!JT22</f>
        <v>40</v>
      </c>
      <c r="JU3" s="82">
        <f>links!JU22</f>
        <v>41</v>
      </c>
      <c r="JV3" s="82">
        <f>links!JV22</f>
        <v>42</v>
      </c>
      <c r="JW3" s="82">
        <f>links!JW22</f>
        <v>43</v>
      </c>
      <c r="JX3" s="82">
        <f>links!JX22</f>
        <v>44</v>
      </c>
      <c r="JY3" s="82">
        <f>links!JY22</f>
        <v>45</v>
      </c>
      <c r="JZ3" s="82">
        <f>links!JZ22</f>
        <v>46</v>
      </c>
      <c r="KA3" s="82">
        <f>links!KA22</f>
        <v>47</v>
      </c>
      <c r="KB3" s="82">
        <f>links!KB22</f>
        <v>48</v>
      </c>
      <c r="KC3" s="82">
        <f>links!KC22</f>
        <v>49</v>
      </c>
      <c r="KD3" s="82">
        <f>links!KD22</f>
        <v>50</v>
      </c>
      <c r="KE3" s="82">
        <f>links!KE22</f>
        <v>51</v>
      </c>
      <c r="KF3" s="82">
        <f>links!KF22</f>
        <v>52</v>
      </c>
      <c r="KG3" s="82">
        <f>links!KG22</f>
        <v>53</v>
      </c>
      <c r="KH3" s="82">
        <f>links!KH22</f>
        <v>54</v>
      </c>
      <c r="KI3" s="82">
        <f>links!KI22</f>
        <v>55</v>
      </c>
      <c r="KJ3" s="82">
        <f>links!KJ22</f>
        <v>56</v>
      </c>
      <c r="KK3" s="82">
        <f>links!KK22</f>
        <v>57</v>
      </c>
      <c r="KL3" s="82">
        <f>links!KL22</f>
        <v>58</v>
      </c>
      <c r="KM3" s="82">
        <f>links!KM22</f>
        <v>59</v>
      </c>
      <c r="KN3" s="82">
        <f>links!KN22</f>
        <v>60</v>
      </c>
      <c r="KO3" s="82">
        <f>links!KO22</f>
        <v>61</v>
      </c>
      <c r="KP3" s="82">
        <f>links!KP22</f>
        <v>62</v>
      </c>
      <c r="KQ3" s="82">
        <f>links!KQ22</f>
        <v>63</v>
      </c>
      <c r="KR3" s="82">
        <f>links!KR22</f>
        <v>64</v>
      </c>
      <c r="KS3" s="82">
        <f>links!KS22</f>
        <v>65</v>
      </c>
      <c r="KT3" s="82">
        <f>links!KT22</f>
        <v>66</v>
      </c>
      <c r="KU3" s="82">
        <f>links!KU22</f>
        <v>67</v>
      </c>
      <c r="KV3" s="82">
        <f>links!KV22</f>
        <v>68</v>
      </c>
      <c r="KW3" s="82">
        <f>links!KW22</f>
        <v>69</v>
      </c>
      <c r="KX3" s="82">
        <f>links!KX22</f>
        <v>70</v>
      </c>
      <c r="KY3" s="82">
        <f>links!KY22</f>
        <v>71</v>
      </c>
      <c r="KZ3" s="82">
        <f>links!KZ22</f>
        <v>72</v>
      </c>
      <c r="LA3" s="82">
        <f>links!LA22</f>
        <v>73</v>
      </c>
      <c r="LB3" s="82">
        <f>links!LB22</f>
        <v>74</v>
      </c>
      <c r="LC3" s="82">
        <f>links!LC22</f>
        <v>75</v>
      </c>
      <c r="LD3" s="82">
        <f>links!LD22</f>
        <v>76</v>
      </c>
      <c r="LE3" s="82">
        <f>links!LE22</f>
        <v>1</v>
      </c>
      <c r="LF3" s="82">
        <f>links!LF22</f>
        <v>2</v>
      </c>
      <c r="LG3" s="82">
        <f>links!LG22</f>
        <v>1</v>
      </c>
      <c r="LH3" s="82">
        <f>links!LH22</f>
        <v>2</v>
      </c>
      <c r="LI3" s="82">
        <f>links!LI22</f>
        <v>1</v>
      </c>
      <c r="LJ3" s="82">
        <f>links!LJ22</f>
        <v>2</v>
      </c>
      <c r="LK3" s="82">
        <f>links!LK22</f>
        <v>1</v>
      </c>
      <c r="LL3" s="82">
        <f>links!LL22</f>
        <v>1</v>
      </c>
      <c r="LM3" s="82">
        <f>links!LM22</f>
        <v>2</v>
      </c>
      <c r="LN3" s="82">
        <f>links!LN22</f>
        <v>3</v>
      </c>
      <c r="LO3" s="82">
        <f>links!LO22</f>
        <v>4</v>
      </c>
      <c r="LP3" s="82">
        <f>links!LP22</f>
        <v>5</v>
      </c>
      <c r="LQ3" s="82">
        <f>links!LQ22</f>
        <v>6</v>
      </c>
      <c r="LR3" s="82">
        <f>links!LR22</f>
        <v>7</v>
      </c>
      <c r="LS3" s="82">
        <f>links!LS22</f>
        <v>8</v>
      </c>
      <c r="LT3" s="82">
        <f>links!LT22</f>
        <v>9</v>
      </c>
      <c r="LU3" s="82">
        <f>links!LU22</f>
        <v>1</v>
      </c>
      <c r="LV3" s="82">
        <f>links!LV22</f>
        <v>2</v>
      </c>
      <c r="LW3" s="82">
        <f>links!LW22</f>
        <v>3</v>
      </c>
      <c r="LX3" s="82">
        <f>links!LX22</f>
        <v>4</v>
      </c>
      <c r="LY3" s="82">
        <f>links!LY22</f>
        <v>5</v>
      </c>
      <c r="LZ3" s="82">
        <f>links!LZ22</f>
        <v>6</v>
      </c>
      <c r="MA3" s="82">
        <f>links!MA22</f>
        <v>7</v>
      </c>
      <c r="MB3" s="82">
        <f>links!MB22</f>
        <v>8</v>
      </c>
      <c r="MC3" s="82">
        <f>links!MC22</f>
        <v>9</v>
      </c>
      <c r="MD3" s="82">
        <f>links!MD22</f>
        <v>10</v>
      </c>
      <c r="ME3" s="82">
        <f>links!ME22</f>
        <v>1</v>
      </c>
      <c r="MF3" s="82">
        <f>links!MF22</f>
        <v>1</v>
      </c>
      <c r="MG3" s="82">
        <f>links!MG22</f>
        <v>2</v>
      </c>
      <c r="MH3" s="82">
        <f>links!MH22</f>
        <v>1</v>
      </c>
      <c r="MI3" s="82">
        <f>links!MI22</f>
        <v>1</v>
      </c>
      <c r="MJ3" s="82">
        <f>links!MJ22</f>
        <v>2</v>
      </c>
      <c r="MK3" s="82">
        <f>links!MK22</f>
        <v>3</v>
      </c>
      <c r="ML3" s="82">
        <f>links!ML22</f>
        <v>4</v>
      </c>
      <c r="MM3" s="82">
        <f>links!MM22</f>
        <v>1</v>
      </c>
      <c r="MN3" s="82">
        <f>links!MN22</f>
        <v>2</v>
      </c>
      <c r="MO3" s="82">
        <f>links!MO22</f>
        <v>3</v>
      </c>
      <c r="MP3" s="82">
        <f>links!MP22</f>
        <v>4</v>
      </c>
      <c r="MQ3" s="82">
        <f>links!MQ22</f>
        <v>5</v>
      </c>
      <c r="MR3" s="82">
        <f>links!MR22</f>
        <v>6</v>
      </c>
      <c r="MS3" s="82"/>
      <c r="MT3" s="82"/>
      <c r="MU3" s="82"/>
      <c r="MV3" s="82"/>
      <c r="MW3" s="82"/>
      <c r="MX3" s="82"/>
      <c r="MY3" s="82"/>
      <c r="MZ3" s="82"/>
      <c r="NA3" s="82"/>
      <c r="NB3" s="82"/>
      <c r="NC3" s="82"/>
      <c r="ND3" s="82"/>
      <c r="NE3" s="82"/>
      <c r="NF3" s="82"/>
      <c r="NG3" s="82"/>
      <c r="NH3" s="82"/>
      <c r="NI3" s="82"/>
      <c r="NJ3" s="82"/>
      <c r="NK3" s="82"/>
      <c r="NL3" s="82"/>
      <c r="NM3" s="82"/>
      <c r="NN3" s="82"/>
      <c r="NO3" s="82"/>
      <c r="NP3" s="82"/>
      <c r="NQ3" s="82"/>
      <c r="NR3" s="82"/>
      <c r="NS3" s="82"/>
      <c r="NT3" s="82"/>
      <c r="NU3" s="82"/>
      <c r="NV3" s="82"/>
      <c r="NW3" s="82"/>
      <c r="NX3" s="82"/>
      <c r="NY3" s="82"/>
      <c r="NZ3" s="82"/>
      <c r="OA3" s="82"/>
      <c r="OB3" s="82"/>
      <c r="OC3" s="82"/>
    </row>
    <row r="4" spans="2:393" x14ac:dyDescent="0.25">
      <c r="B4" s="82" t="s">
        <v>1918</v>
      </c>
      <c r="C4" s="82">
        <f>links!C24</f>
        <v>2013</v>
      </c>
      <c r="D4" s="82">
        <f>links!D24</f>
        <v>2013</v>
      </c>
      <c r="E4" s="82">
        <f>links!E24</f>
        <v>2013</v>
      </c>
      <c r="F4" s="82">
        <f>links!F24</f>
        <v>2013</v>
      </c>
      <c r="G4" s="82">
        <f>links!G24</f>
        <v>2013</v>
      </c>
      <c r="H4" s="82">
        <f>links!H24</f>
        <v>2013</v>
      </c>
      <c r="I4" s="82">
        <f>links!I24</f>
        <v>2013</v>
      </c>
      <c r="J4" s="82">
        <f>links!J24</f>
        <v>2013</v>
      </c>
      <c r="K4" s="82">
        <f>links!K24</f>
        <v>2013</v>
      </c>
      <c r="L4" s="82">
        <f>links!L24</f>
        <v>2013</v>
      </c>
      <c r="M4" s="82">
        <f>links!M24</f>
        <v>2013</v>
      </c>
      <c r="N4" s="82">
        <f>links!N24</f>
        <v>2013</v>
      </c>
      <c r="O4" s="82">
        <f>links!O24</f>
        <v>2013</v>
      </c>
      <c r="P4" s="82">
        <f>links!P24</f>
        <v>2013</v>
      </c>
      <c r="Q4" s="82">
        <f>links!Q24</f>
        <v>2013</v>
      </c>
      <c r="R4" s="82">
        <f>links!R24</f>
        <v>2013</v>
      </c>
      <c r="S4" s="82">
        <f>links!S24</f>
        <v>2013</v>
      </c>
      <c r="T4" s="82">
        <f>links!T24</f>
        <v>2013</v>
      </c>
      <c r="U4" s="82">
        <f>links!U24</f>
        <v>2010</v>
      </c>
      <c r="V4" s="82">
        <f>links!V24</f>
        <v>2010</v>
      </c>
      <c r="W4" s="82">
        <f>links!W24</f>
        <v>2010</v>
      </c>
      <c r="X4" s="82">
        <f>links!X24</f>
        <v>2010</v>
      </c>
      <c r="Y4" s="82">
        <f>links!Y24</f>
        <v>2010</v>
      </c>
      <c r="Z4" s="82">
        <f>links!Z24</f>
        <v>2010</v>
      </c>
      <c r="AA4" s="82">
        <f>links!AA24</f>
        <v>2010</v>
      </c>
      <c r="AB4" s="82">
        <f>links!AB24</f>
        <v>2010</v>
      </c>
      <c r="AC4" s="82">
        <f>links!AC24</f>
        <v>2010</v>
      </c>
      <c r="AD4" s="82">
        <f>links!AD24</f>
        <v>2010</v>
      </c>
      <c r="AE4" s="82">
        <f>links!AE24</f>
        <v>2010</v>
      </c>
      <c r="AF4" s="82">
        <f>links!AF24</f>
        <v>2010</v>
      </c>
      <c r="AG4" s="82">
        <f>links!AG24</f>
        <v>2010</v>
      </c>
      <c r="AH4" s="82">
        <f>links!AH24</f>
        <v>2010</v>
      </c>
      <c r="AI4" s="82">
        <f>links!AI24</f>
        <v>2010</v>
      </c>
      <c r="AJ4" s="82">
        <f>links!AJ24</f>
        <v>2011</v>
      </c>
      <c r="AK4" s="82">
        <f>links!AK24</f>
        <v>2011</v>
      </c>
      <c r="AL4" s="82">
        <f>links!AL24</f>
        <v>2011</v>
      </c>
      <c r="AM4" s="82">
        <f>links!AM24</f>
        <v>2011</v>
      </c>
      <c r="AN4" s="82">
        <f>links!AN24</f>
        <v>2011</v>
      </c>
      <c r="AO4" s="82">
        <f>links!AO24</f>
        <v>2012</v>
      </c>
      <c r="AP4" s="82">
        <f>links!AP24</f>
        <v>2012</v>
      </c>
      <c r="AQ4" s="82">
        <f>links!AQ24</f>
        <v>2012</v>
      </c>
      <c r="AR4" s="82">
        <f>links!AR24</f>
        <v>2013</v>
      </c>
      <c r="AS4" s="82">
        <f>links!AS24</f>
        <v>2013</v>
      </c>
      <c r="AT4" s="82">
        <f>links!AT24</f>
        <v>2013</v>
      </c>
      <c r="AU4" s="82">
        <f>links!AU24</f>
        <v>2013</v>
      </c>
      <c r="AV4" s="82">
        <f>links!AV24</f>
        <v>2013</v>
      </c>
      <c r="AW4" s="82">
        <f>links!AW24</f>
        <v>2013</v>
      </c>
      <c r="AX4" s="82">
        <f>links!AX24</f>
        <v>2013</v>
      </c>
      <c r="AY4" s="82">
        <f>links!AY24</f>
        <v>2010</v>
      </c>
      <c r="AZ4" s="82">
        <f>links!AZ24</f>
        <v>2010</v>
      </c>
      <c r="BA4" s="82">
        <f>links!BA24</f>
        <v>2014</v>
      </c>
      <c r="BB4" s="82">
        <f>links!BB24</f>
        <v>2014</v>
      </c>
      <c r="BC4" s="82">
        <f>links!BC24</f>
        <v>2014</v>
      </c>
      <c r="BD4" s="82">
        <f>links!BD24</f>
        <v>2014</v>
      </c>
      <c r="BE4" s="82">
        <f>links!BE24</f>
        <v>2012</v>
      </c>
      <c r="BF4" s="82">
        <f>links!BF24</f>
        <v>2012</v>
      </c>
      <c r="BG4" s="82">
        <f>links!BG24</f>
        <v>2014</v>
      </c>
      <c r="BH4" s="82">
        <f>links!BH24</f>
        <v>2014</v>
      </c>
      <c r="BI4" s="82">
        <f>links!BI24</f>
        <v>2014</v>
      </c>
      <c r="BJ4" s="82">
        <f>links!BJ24</f>
        <v>2011</v>
      </c>
      <c r="BK4" s="82">
        <f>links!BK24</f>
        <v>2011</v>
      </c>
      <c r="BL4" s="82">
        <f>links!BL24</f>
        <v>2012</v>
      </c>
      <c r="BM4" s="82">
        <f>links!BM24</f>
        <v>2012</v>
      </c>
      <c r="BN4" s="82">
        <f>links!BN24</f>
        <v>2012</v>
      </c>
      <c r="BO4" s="82">
        <f>links!BO24</f>
        <v>2012</v>
      </c>
      <c r="BP4" s="82">
        <f>links!BP24</f>
        <v>2012</v>
      </c>
      <c r="BQ4" s="82">
        <f>links!BQ24</f>
        <v>2012</v>
      </c>
      <c r="BR4" s="82">
        <f>links!BR24</f>
        <v>2012</v>
      </c>
      <c r="BS4" s="82">
        <f>links!BS24</f>
        <v>2014</v>
      </c>
      <c r="BT4" s="82">
        <f>links!BT24</f>
        <v>2011</v>
      </c>
      <c r="BU4" s="82">
        <f>links!BU24</f>
        <v>2011</v>
      </c>
      <c r="BV4" s="82">
        <f>links!BV24</f>
        <v>2011</v>
      </c>
      <c r="BW4" s="82">
        <f>links!BW24</f>
        <v>2011</v>
      </c>
      <c r="BX4" s="82">
        <f>links!BX24</f>
        <v>2011</v>
      </c>
      <c r="BY4" s="82">
        <f>links!BY24</f>
        <v>2011</v>
      </c>
      <c r="BZ4" s="82">
        <f>links!BZ24</f>
        <v>2015</v>
      </c>
      <c r="CA4" s="82">
        <f>links!CA24</f>
        <v>2010</v>
      </c>
      <c r="CB4" s="82">
        <f>links!CB24</f>
        <v>2010</v>
      </c>
      <c r="CC4" s="82">
        <f>links!CC24</f>
        <v>2010</v>
      </c>
      <c r="CD4" s="82">
        <f>links!CD24</f>
        <v>2010</v>
      </c>
      <c r="CE4" s="82">
        <f>links!CE24</f>
        <v>2010</v>
      </c>
      <c r="CF4" s="82">
        <f>links!CF24</f>
        <v>2010</v>
      </c>
      <c r="CG4" s="82">
        <f>links!CG24</f>
        <v>2010</v>
      </c>
      <c r="CH4" s="82">
        <f>links!CH24</f>
        <v>2010</v>
      </c>
      <c r="CI4" s="82">
        <f>links!CI24</f>
        <v>2010</v>
      </c>
      <c r="CJ4" s="82">
        <f>links!CJ24</f>
        <v>2010</v>
      </c>
      <c r="CK4" s="82">
        <f>links!CK24</f>
        <v>2010</v>
      </c>
      <c r="CL4" s="82">
        <f>links!CL24</f>
        <v>2014</v>
      </c>
      <c r="CM4" s="82">
        <f>links!CM24</f>
        <v>2014</v>
      </c>
      <c r="CN4" s="82">
        <f>links!CN24</f>
        <v>2014</v>
      </c>
      <c r="CO4" s="82">
        <f>links!CO24</f>
        <v>2012</v>
      </c>
      <c r="CP4" s="82">
        <f>links!CP24</f>
        <v>2014</v>
      </c>
      <c r="CQ4" s="82">
        <f>links!CQ24</f>
        <v>2013</v>
      </c>
      <c r="CR4" s="82">
        <f>links!CR24</f>
        <v>2013</v>
      </c>
      <c r="CS4" s="82">
        <f>links!CS24</f>
        <v>2013</v>
      </c>
      <c r="CT4" s="82">
        <f>links!CT24</f>
        <v>2012</v>
      </c>
      <c r="CU4" s="82">
        <f>links!CU24</f>
        <v>2012</v>
      </c>
      <c r="CV4" s="82">
        <f>links!CV24</f>
        <v>2012</v>
      </c>
      <c r="CW4" s="82">
        <f>links!CW24</f>
        <v>2012</v>
      </c>
      <c r="CX4" s="82">
        <f>links!CX24</f>
        <v>2012</v>
      </c>
      <c r="CY4" s="82">
        <f>links!CY24</f>
        <v>2012</v>
      </c>
      <c r="CZ4" s="82">
        <f>links!CZ24</f>
        <v>2012</v>
      </c>
      <c r="DA4" s="82">
        <f>links!DA24</f>
        <v>2012</v>
      </c>
      <c r="DB4" s="82">
        <f>links!DB24</f>
        <v>2013</v>
      </c>
      <c r="DC4" s="82">
        <f>links!DC24</f>
        <v>2013</v>
      </c>
      <c r="DD4" s="82">
        <f>links!DD24</f>
        <v>2013</v>
      </c>
      <c r="DE4" s="82">
        <f>links!DE24</f>
        <v>2013</v>
      </c>
      <c r="DF4" s="82">
        <f>links!DF24</f>
        <v>2012</v>
      </c>
      <c r="DG4" s="82">
        <f>links!DG24</f>
        <v>2012</v>
      </c>
      <c r="DH4" s="82">
        <f>links!DH24</f>
        <v>2012</v>
      </c>
      <c r="DI4" s="82">
        <f>links!DI24</f>
        <v>2012</v>
      </c>
      <c r="DJ4" s="82">
        <f>links!DJ24</f>
        <v>2013</v>
      </c>
      <c r="DK4" s="82">
        <f>links!DK24</f>
        <v>2013</v>
      </c>
      <c r="DL4" s="82">
        <f>links!DL24</f>
        <v>2013</v>
      </c>
      <c r="DM4" s="82">
        <f>links!DM24</f>
        <v>2013</v>
      </c>
      <c r="DN4" s="82">
        <f>links!DN24</f>
        <v>2013</v>
      </c>
      <c r="DO4" s="82">
        <f>links!DO24</f>
        <v>2013</v>
      </c>
      <c r="DP4" s="82">
        <f>links!DP24</f>
        <v>2013</v>
      </c>
      <c r="DQ4" s="82">
        <f>links!DQ24</f>
        <v>2013</v>
      </c>
      <c r="DR4" s="82">
        <f>links!DR24</f>
        <v>2013</v>
      </c>
      <c r="DS4" s="82">
        <f>links!DS24</f>
        <v>2013</v>
      </c>
      <c r="DT4" s="82">
        <f>links!DT24</f>
        <v>2013</v>
      </c>
      <c r="DU4" s="82">
        <f>links!DU24</f>
        <v>2013</v>
      </c>
      <c r="DV4" s="82">
        <f>links!DV24</f>
        <v>2013</v>
      </c>
      <c r="DW4" s="82">
        <f>links!DW24</f>
        <v>2013</v>
      </c>
      <c r="DX4" s="82">
        <f>links!DX24</f>
        <v>2013</v>
      </c>
      <c r="DY4" s="82">
        <f>links!DY24</f>
        <v>2013</v>
      </c>
      <c r="DZ4" s="82">
        <f>links!DZ24</f>
        <v>2014</v>
      </c>
      <c r="EA4" s="82">
        <f>links!EA24</f>
        <v>2014</v>
      </c>
      <c r="EB4" s="82">
        <f>links!EB24</f>
        <v>2014</v>
      </c>
      <c r="EC4" s="82">
        <f>links!EC24</f>
        <v>2014</v>
      </c>
      <c r="ED4" s="82">
        <f>links!ED24</f>
        <v>2014</v>
      </c>
      <c r="EE4" s="82">
        <f>links!EE24</f>
        <v>2014</v>
      </c>
      <c r="EF4" s="82">
        <f>links!EF24</f>
        <v>2014</v>
      </c>
      <c r="EG4" s="82">
        <f>links!EG24</f>
        <v>2014</v>
      </c>
      <c r="EH4" s="82">
        <f>links!EH24</f>
        <v>2014</v>
      </c>
      <c r="EI4" s="82">
        <f>links!EI24</f>
        <v>2014</v>
      </c>
      <c r="EJ4" s="82">
        <f>links!EJ24</f>
        <v>2013</v>
      </c>
      <c r="EK4" s="82">
        <f>links!EK24</f>
        <v>2013</v>
      </c>
      <c r="EL4" s="82">
        <f>links!EL24</f>
        <v>2013</v>
      </c>
      <c r="EM4" s="82">
        <f>links!EM24</f>
        <v>2013</v>
      </c>
      <c r="EN4" s="82">
        <f>links!EN24</f>
        <v>2013</v>
      </c>
      <c r="EO4" s="82">
        <f>links!EO24</f>
        <v>2013</v>
      </c>
      <c r="EP4" s="82">
        <f>links!EP24</f>
        <v>2013</v>
      </c>
      <c r="EQ4" s="82">
        <f>links!EQ24</f>
        <v>2013</v>
      </c>
      <c r="ER4" s="82">
        <f>links!ER24</f>
        <v>2013</v>
      </c>
      <c r="ES4" s="82">
        <f>links!ES24</f>
        <v>2013</v>
      </c>
      <c r="ET4" s="82">
        <f>links!ET24</f>
        <v>2013</v>
      </c>
      <c r="EU4" s="82">
        <f>links!EU24</f>
        <v>2013</v>
      </c>
      <c r="EV4" s="82">
        <f>links!EV24</f>
        <v>2013</v>
      </c>
      <c r="EW4" s="82">
        <f>links!EW24</f>
        <v>2013</v>
      </c>
      <c r="EX4" s="82">
        <f>links!EX24</f>
        <v>2013</v>
      </c>
      <c r="EY4" s="82">
        <f>links!EY24</f>
        <v>2013</v>
      </c>
      <c r="EZ4" s="82">
        <f>links!EZ24</f>
        <v>2013</v>
      </c>
      <c r="FA4" s="82">
        <f>links!FA24</f>
        <v>2013</v>
      </c>
      <c r="FB4" s="82">
        <f>links!FB24</f>
        <v>2013</v>
      </c>
      <c r="FC4" s="82">
        <f>links!FC24</f>
        <v>2013</v>
      </c>
      <c r="FD4" s="82">
        <f>links!FD24</f>
        <v>2013</v>
      </c>
      <c r="FE4" s="82">
        <f>links!FE24</f>
        <v>2013</v>
      </c>
      <c r="FF4" s="82">
        <f>links!FF24</f>
        <v>2013</v>
      </c>
      <c r="FG4" s="82">
        <f>links!FG24</f>
        <v>2013</v>
      </c>
      <c r="FH4" s="82">
        <f>links!FH24</f>
        <v>2013</v>
      </c>
      <c r="FI4" s="82">
        <f>links!FI24</f>
        <v>2013</v>
      </c>
      <c r="FJ4" s="82">
        <f>links!FJ24</f>
        <v>2013</v>
      </c>
      <c r="FK4" s="82">
        <f>links!FK24</f>
        <v>2013</v>
      </c>
      <c r="FL4" s="82">
        <f>links!FL24</f>
        <v>2013</v>
      </c>
      <c r="FM4" s="82">
        <f>links!FM24</f>
        <v>2013</v>
      </c>
      <c r="FN4" s="82">
        <f>links!FN24</f>
        <v>2013</v>
      </c>
      <c r="FO4" s="82">
        <f>links!FO24</f>
        <v>2011</v>
      </c>
      <c r="FP4" s="82">
        <f>links!FP24</f>
        <v>2010</v>
      </c>
      <c r="FQ4" s="82">
        <f>links!FQ24</f>
        <v>2012</v>
      </c>
      <c r="FR4" s="82">
        <f>links!FR24</f>
        <v>2012</v>
      </c>
      <c r="FS4" s="82">
        <f>links!FS24</f>
        <v>2012</v>
      </c>
      <c r="FT4" s="82">
        <f>links!FT24</f>
        <v>2012</v>
      </c>
      <c r="FU4" s="82">
        <f>links!FU24</f>
        <v>2012</v>
      </c>
      <c r="FV4" s="82">
        <f>links!FV24</f>
        <v>2012</v>
      </c>
      <c r="FW4" s="82">
        <f>links!FW24</f>
        <v>2012</v>
      </c>
      <c r="FX4" s="82">
        <f>links!FX24</f>
        <v>2013</v>
      </c>
      <c r="FY4" s="82">
        <f>links!FY24</f>
        <v>2013</v>
      </c>
      <c r="FZ4" s="82">
        <f>links!FZ24</f>
        <v>2013</v>
      </c>
      <c r="GA4" s="82">
        <f>links!GA24</f>
        <v>2013</v>
      </c>
      <c r="GB4" s="82">
        <f>links!GB24</f>
        <v>2013</v>
      </c>
      <c r="GC4" s="82">
        <f>links!GC24</f>
        <v>2013</v>
      </c>
      <c r="GD4" s="82">
        <f>links!GD24</f>
        <v>2013</v>
      </c>
      <c r="GE4" s="82">
        <f>links!GE24</f>
        <v>2014</v>
      </c>
      <c r="GF4" s="82">
        <f>links!GF24</f>
        <v>2014</v>
      </c>
      <c r="GG4" s="82">
        <f>links!GG24</f>
        <v>2014</v>
      </c>
      <c r="GH4" s="82">
        <f>links!GH24</f>
        <v>2014</v>
      </c>
      <c r="GI4" s="82">
        <f>links!GI24</f>
        <v>2014</v>
      </c>
      <c r="GJ4" s="82">
        <f>links!GJ24</f>
        <v>2014</v>
      </c>
      <c r="GK4" s="82">
        <f>links!GK24</f>
        <v>2014</v>
      </c>
      <c r="GL4" s="82">
        <f>links!GL24</f>
        <v>2014</v>
      </c>
      <c r="GM4" s="82">
        <f>links!GM24</f>
        <v>2014</v>
      </c>
      <c r="GN4" s="82">
        <f>links!GN24</f>
        <v>2014</v>
      </c>
      <c r="GO4" s="82">
        <f>links!GO24</f>
        <v>2014</v>
      </c>
      <c r="GP4" s="82">
        <f>links!GP24</f>
        <v>2013</v>
      </c>
      <c r="GQ4" s="82">
        <f>links!GQ24</f>
        <v>2013</v>
      </c>
      <c r="GR4" s="82">
        <f>links!GR24</f>
        <v>2010</v>
      </c>
      <c r="GS4" s="82">
        <f>links!GS24</f>
        <v>2010</v>
      </c>
      <c r="GT4" s="82">
        <f>links!GT24</f>
        <v>2011</v>
      </c>
      <c r="GU4" s="82">
        <f>links!GU24</f>
        <v>2008</v>
      </c>
      <c r="GV4" s="82">
        <f>links!GV24</f>
        <v>2008</v>
      </c>
      <c r="GW4" s="82">
        <f>links!GW24</f>
        <v>2008</v>
      </c>
      <c r="GX4" s="82">
        <f>links!GX24</f>
        <v>2008</v>
      </c>
      <c r="GY4" s="82">
        <f>links!GY24</f>
        <v>2008</v>
      </c>
      <c r="GZ4" s="82">
        <f>links!GZ24</f>
        <v>2008</v>
      </c>
      <c r="HA4" s="82">
        <f>links!HA24</f>
        <v>2007</v>
      </c>
      <c r="HB4" s="82">
        <f>links!HB24</f>
        <v>2008</v>
      </c>
      <c r="HC4" s="82">
        <f>links!HC24</f>
        <v>2008</v>
      </c>
      <c r="HD4" s="82">
        <f>links!HD24</f>
        <v>2008</v>
      </c>
      <c r="HE4" s="82">
        <f>links!HE24</f>
        <v>2008</v>
      </c>
      <c r="HF4" s="82">
        <f>links!HF24</f>
        <v>2008</v>
      </c>
      <c r="HG4" s="82">
        <f>links!HG24</f>
        <v>2008</v>
      </c>
      <c r="HH4" s="82">
        <f>links!HH24</f>
        <v>2008</v>
      </c>
      <c r="HI4" s="82">
        <f>links!HI24</f>
        <v>2008</v>
      </c>
      <c r="HJ4" s="82">
        <f>links!HJ24</f>
        <v>2008</v>
      </c>
      <c r="HK4" s="82">
        <f>links!HK24</f>
        <v>2008</v>
      </c>
      <c r="HL4" s="82">
        <f>links!HL24</f>
        <v>2008</v>
      </c>
      <c r="HM4" s="82">
        <f>links!HM24</f>
        <v>2008</v>
      </c>
      <c r="HN4" s="82">
        <f>links!HN24</f>
        <v>2008</v>
      </c>
      <c r="HO4" s="82">
        <f>links!HO24</f>
        <v>2008</v>
      </c>
      <c r="HP4" s="82">
        <f>links!HP24</f>
        <v>2008</v>
      </c>
      <c r="HQ4" s="82">
        <f>links!HQ24</f>
        <v>2008</v>
      </c>
      <c r="HR4" s="82">
        <f>links!HR24</f>
        <v>2008</v>
      </c>
      <c r="HS4" s="82">
        <f>links!HS24</f>
        <v>2008</v>
      </c>
      <c r="HT4" s="82">
        <f>links!HT24</f>
        <v>2009</v>
      </c>
      <c r="HU4" s="82">
        <f>links!HU24</f>
        <v>2008</v>
      </c>
      <c r="HV4" s="82">
        <f>links!HV24</f>
        <v>2008</v>
      </c>
      <c r="HW4" s="82">
        <f>links!HW24</f>
        <v>2008</v>
      </c>
      <c r="HX4" s="82">
        <f>links!HX24</f>
        <v>2008</v>
      </c>
      <c r="HY4" s="82">
        <f>links!HY24</f>
        <v>2007</v>
      </c>
      <c r="HZ4" s="82">
        <f>links!HZ24</f>
        <v>2007</v>
      </c>
      <c r="IA4" s="82">
        <f>links!IA24</f>
        <v>2009</v>
      </c>
      <c r="IB4" s="82">
        <f>links!IB24</f>
        <v>2009</v>
      </c>
      <c r="IC4" s="82">
        <f>links!IC24</f>
        <v>2009</v>
      </c>
      <c r="ID4" s="82">
        <f>links!ID24</f>
        <v>2009</v>
      </c>
      <c r="IE4" s="82">
        <f>links!IE24</f>
        <v>2007</v>
      </c>
      <c r="IF4" s="82">
        <f>links!IF24</f>
        <v>2007</v>
      </c>
      <c r="IG4" s="82">
        <f>links!IG24</f>
        <v>2008</v>
      </c>
      <c r="IH4" s="82">
        <f>links!IH24</f>
        <v>2008</v>
      </c>
      <c r="II4" s="82">
        <f>links!II24</f>
        <v>2008</v>
      </c>
      <c r="IJ4" s="82">
        <f>links!IJ24</f>
        <v>2008</v>
      </c>
      <c r="IK4" s="82">
        <f>links!IK24</f>
        <v>2008</v>
      </c>
      <c r="IL4" s="82">
        <f>links!IL24</f>
        <v>2008</v>
      </c>
      <c r="IM4" s="82">
        <f>links!IM24</f>
        <v>2008</v>
      </c>
      <c r="IN4" s="82">
        <f>links!IN24</f>
        <v>2008</v>
      </c>
      <c r="IO4" s="82">
        <f>links!IO24</f>
        <v>2008</v>
      </c>
      <c r="IP4" s="82">
        <f>links!IP24</f>
        <v>2008</v>
      </c>
      <c r="IQ4" s="82">
        <f>links!IQ24</f>
        <v>2008</v>
      </c>
      <c r="IR4" s="82">
        <f>links!IR24</f>
        <v>2008</v>
      </c>
      <c r="IS4" s="82">
        <f>links!IS24</f>
        <v>2008</v>
      </c>
      <c r="IT4" s="82">
        <f>links!IT24</f>
        <v>2008</v>
      </c>
      <c r="IU4" s="82">
        <f>links!IU24</f>
        <v>2008</v>
      </c>
      <c r="IV4" s="82">
        <f>links!IV24</f>
        <v>2008</v>
      </c>
      <c r="IW4" s="82">
        <f>links!IW24</f>
        <v>2008</v>
      </c>
      <c r="IX4" s="82">
        <f>links!IX24</f>
        <v>2008</v>
      </c>
      <c r="IY4" s="82">
        <f>links!IY24</f>
        <v>2008</v>
      </c>
      <c r="IZ4" s="82">
        <f>links!IZ24</f>
        <v>2008</v>
      </c>
      <c r="JA4" s="82">
        <f>links!JA24</f>
        <v>2008</v>
      </c>
      <c r="JB4" s="82">
        <f>links!JB24</f>
        <v>2008</v>
      </c>
      <c r="JC4" s="82">
        <f>links!JC24</f>
        <v>2008</v>
      </c>
      <c r="JD4" s="82">
        <f>links!JD24</f>
        <v>2008</v>
      </c>
      <c r="JE4" s="82">
        <f>links!JE24</f>
        <v>2008</v>
      </c>
      <c r="JF4" s="82">
        <f>links!JF24</f>
        <v>2008</v>
      </c>
      <c r="JG4" s="82">
        <f>links!JG24</f>
        <v>2008</v>
      </c>
      <c r="JH4" s="82">
        <f>links!JH24</f>
        <v>2008</v>
      </c>
      <c r="JI4" s="82">
        <f>links!JI24</f>
        <v>2008</v>
      </c>
      <c r="JJ4" s="82">
        <f>links!JJ24</f>
        <v>2008</v>
      </c>
      <c r="JK4" s="82">
        <f>links!JK24</f>
        <v>2008</v>
      </c>
      <c r="JL4" s="82">
        <f>links!JL24</f>
        <v>2008</v>
      </c>
      <c r="JM4" s="82">
        <f>links!JM24</f>
        <v>2008</v>
      </c>
      <c r="JN4" s="82">
        <f>links!JN24</f>
        <v>2008</v>
      </c>
      <c r="JO4" s="82">
        <f>links!JO24</f>
        <v>2008</v>
      </c>
      <c r="JP4" s="82">
        <f>links!JP24</f>
        <v>2008</v>
      </c>
      <c r="JQ4" s="82">
        <f>links!JQ24</f>
        <v>2008</v>
      </c>
      <c r="JR4" s="82">
        <f>links!JR24</f>
        <v>2008</v>
      </c>
      <c r="JS4" s="82">
        <f>links!JS24</f>
        <v>2008</v>
      </c>
      <c r="JT4" s="82">
        <f>links!JT24</f>
        <v>2008</v>
      </c>
      <c r="JU4" s="82">
        <f>links!JU24</f>
        <v>2008</v>
      </c>
      <c r="JV4" s="82">
        <f>links!JV24</f>
        <v>2008</v>
      </c>
      <c r="JW4" s="82">
        <f>links!JW24</f>
        <v>2008</v>
      </c>
      <c r="JX4" s="82">
        <f>links!JX24</f>
        <v>2008</v>
      </c>
      <c r="JY4" s="82">
        <f>links!JY24</f>
        <v>2008</v>
      </c>
      <c r="JZ4" s="82">
        <f>links!JZ24</f>
        <v>2008</v>
      </c>
      <c r="KA4" s="82">
        <f>links!KA24</f>
        <v>2008</v>
      </c>
      <c r="KB4" s="82">
        <f>links!KB24</f>
        <v>2008</v>
      </c>
      <c r="KC4" s="82">
        <f>links!KC24</f>
        <v>2008</v>
      </c>
      <c r="KD4" s="82">
        <f>links!KD24</f>
        <v>2008</v>
      </c>
      <c r="KE4" s="82">
        <f>links!KE24</f>
        <v>2008</v>
      </c>
      <c r="KF4" s="82">
        <f>links!KF24</f>
        <v>2008</v>
      </c>
      <c r="KG4" s="82">
        <f>links!KG24</f>
        <v>2008</v>
      </c>
      <c r="KH4" s="82">
        <f>links!KH24</f>
        <v>2008</v>
      </c>
      <c r="KI4" s="82">
        <f>links!KI24</f>
        <v>2008</v>
      </c>
      <c r="KJ4" s="82">
        <f>links!KJ24</f>
        <v>2008</v>
      </c>
      <c r="KK4" s="82">
        <f>links!KK24</f>
        <v>2008</v>
      </c>
      <c r="KL4" s="82">
        <f>links!KL24</f>
        <v>2008</v>
      </c>
      <c r="KM4" s="82">
        <f>links!KM24</f>
        <v>2008</v>
      </c>
      <c r="KN4" s="82">
        <f>links!KN24</f>
        <v>2008</v>
      </c>
      <c r="KO4" s="82">
        <f>links!KO24</f>
        <v>2008</v>
      </c>
      <c r="KP4" s="82">
        <f>links!KP24</f>
        <v>2008</v>
      </c>
      <c r="KQ4" s="82">
        <f>links!KQ24</f>
        <v>2008</v>
      </c>
      <c r="KR4" s="82">
        <f>links!KR24</f>
        <v>2008</v>
      </c>
      <c r="KS4" s="82">
        <f>links!KS24</f>
        <v>2008</v>
      </c>
      <c r="KT4" s="82">
        <f>links!KT24</f>
        <v>2008</v>
      </c>
      <c r="KU4" s="82">
        <f>links!KU24</f>
        <v>2008</v>
      </c>
      <c r="KV4" s="82">
        <f>links!KV24</f>
        <v>2008</v>
      </c>
      <c r="KW4" s="82">
        <f>links!KW24</f>
        <v>2008</v>
      </c>
      <c r="KX4" s="82">
        <f>links!KX24</f>
        <v>2008</v>
      </c>
      <c r="KY4" s="82">
        <f>links!KY24</f>
        <v>2008</v>
      </c>
      <c r="KZ4" s="82">
        <f>links!KZ24</f>
        <v>2008</v>
      </c>
      <c r="LA4" s="82">
        <f>links!LA24</f>
        <v>2008</v>
      </c>
      <c r="LB4" s="82">
        <f>links!LB24</f>
        <v>2008</v>
      </c>
      <c r="LC4" s="82">
        <f>links!LC24</f>
        <v>2008</v>
      </c>
      <c r="LD4" s="82">
        <f>links!LD24</f>
        <v>2008</v>
      </c>
      <c r="LE4" s="82">
        <f>links!LE24</f>
        <v>2010</v>
      </c>
      <c r="LF4" s="82">
        <f>links!LF24</f>
        <v>2010</v>
      </c>
      <c r="LG4" s="82">
        <f>links!LG24</f>
        <v>2008</v>
      </c>
      <c r="LH4" s="82">
        <f>links!LH24</f>
        <v>2008</v>
      </c>
      <c r="LI4" s="82">
        <f>links!LI24</f>
        <v>2014</v>
      </c>
      <c r="LJ4" s="82">
        <f>links!LJ24</f>
        <v>2014</v>
      </c>
      <c r="LK4" s="82">
        <f>links!LK24</f>
        <v>2018</v>
      </c>
      <c r="LL4" s="82">
        <f>links!LL24</f>
        <v>2016</v>
      </c>
      <c r="LM4" s="82">
        <f>links!LM24</f>
        <v>2016</v>
      </c>
      <c r="LN4" s="82">
        <f>links!LN24</f>
        <v>2016</v>
      </c>
      <c r="LO4" s="82">
        <f>links!LO24</f>
        <v>2016</v>
      </c>
      <c r="LP4" s="82">
        <f>links!LP24</f>
        <v>2016</v>
      </c>
      <c r="LQ4" s="82">
        <f>links!LQ24</f>
        <v>2016</v>
      </c>
      <c r="LR4" s="82">
        <f>links!LR24</f>
        <v>2016</v>
      </c>
      <c r="LS4" s="82">
        <f>links!LS24</f>
        <v>2016</v>
      </c>
      <c r="LT4" s="82">
        <f>links!LT24</f>
        <v>2016</v>
      </c>
      <c r="LU4" s="82">
        <f>links!LU24</f>
        <v>2017</v>
      </c>
      <c r="LV4" s="82">
        <f>links!LV24</f>
        <v>2017</v>
      </c>
      <c r="LW4" s="82">
        <f>links!LW24</f>
        <v>2017</v>
      </c>
      <c r="LX4" s="82">
        <f>links!LX24</f>
        <v>2017</v>
      </c>
      <c r="LY4" s="82">
        <f>links!LY24</f>
        <v>2017</v>
      </c>
      <c r="LZ4" s="82">
        <f>links!LZ24</f>
        <v>2017</v>
      </c>
      <c r="MA4" s="82">
        <f>links!MA24</f>
        <v>2017</v>
      </c>
      <c r="MB4" s="82">
        <f>links!MB24</f>
        <v>2017</v>
      </c>
      <c r="MC4" s="82">
        <f>links!MC24</f>
        <v>2017</v>
      </c>
      <c r="MD4" s="82">
        <f>links!MD24</f>
        <v>2017</v>
      </c>
      <c r="ME4" s="82">
        <f>links!ME24</f>
        <v>2019</v>
      </c>
      <c r="MF4" s="82">
        <f>links!MF24</f>
        <v>2022</v>
      </c>
      <c r="MG4" s="82">
        <f>links!MG24</f>
        <v>2022</v>
      </c>
      <c r="MH4" s="82">
        <f>links!MH24</f>
        <v>2020</v>
      </c>
      <c r="MI4" s="82">
        <f>links!MI24</f>
        <v>2015</v>
      </c>
      <c r="MJ4" s="82">
        <f>links!MJ24</f>
        <v>2015</v>
      </c>
      <c r="MK4" s="82">
        <f>links!MK24</f>
        <v>2015</v>
      </c>
      <c r="ML4" s="82">
        <f>links!ML24</f>
        <v>2015</v>
      </c>
      <c r="MM4" s="82">
        <f>links!MM24</f>
        <v>2017</v>
      </c>
      <c r="MN4" s="82">
        <f>links!MN24</f>
        <v>2017</v>
      </c>
      <c r="MO4" s="82">
        <f>links!MO24</f>
        <v>2017</v>
      </c>
      <c r="MP4" s="82">
        <f>links!MP24</f>
        <v>2017</v>
      </c>
      <c r="MQ4" s="82">
        <f>links!MQ24</f>
        <v>2017</v>
      </c>
      <c r="MR4" s="82">
        <f>links!MR24</f>
        <v>2017</v>
      </c>
      <c r="MS4" s="82"/>
      <c r="MT4" s="82"/>
      <c r="MU4" s="82"/>
      <c r="MV4" s="82"/>
      <c r="MW4" s="82"/>
      <c r="MX4" s="82"/>
      <c r="MY4" s="82"/>
      <c r="MZ4" s="82"/>
      <c r="NA4" s="82"/>
      <c r="NB4" s="82"/>
      <c r="NC4" s="82"/>
      <c r="ND4" s="82"/>
      <c r="NE4" s="82"/>
      <c r="NF4" s="82"/>
      <c r="NG4" s="82"/>
      <c r="NH4" s="82"/>
      <c r="NI4" s="82"/>
      <c r="NJ4" s="82"/>
      <c r="NK4" s="82"/>
      <c r="NL4" s="82"/>
      <c r="NM4" s="82"/>
      <c r="NN4" s="82"/>
      <c r="NO4" s="82"/>
      <c r="NP4" s="82"/>
      <c r="NQ4" s="82"/>
      <c r="NR4" s="82"/>
      <c r="NS4" s="82"/>
      <c r="NT4" s="82"/>
      <c r="NU4" s="82"/>
      <c r="NV4" s="82"/>
      <c r="NW4" s="82"/>
      <c r="NX4" s="82"/>
      <c r="NY4" s="82"/>
      <c r="NZ4" s="82"/>
      <c r="OA4" s="82"/>
      <c r="OB4" s="82"/>
      <c r="OC4" s="82"/>
    </row>
    <row r="5" spans="2:393" x14ac:dyDescent="0.25">
      <c r="B5" s="82" t="s">
        <v>1919</v>
      </c>
      <c r="C5" s="82">
        <f>links!C25</f>
        <v>2022</v>
      </c>
      <c r="D5" s="82">
        <f>links!D25</f>
        <v>2022</v>
      </c>
      <c r="E5" s="82">
        <f>links!E25</f>
        <v>2013</v>
      </c>
      <c r="F5" s="82">
        <f>links!F25</f>
        <v>2013</v>
      </c>
      <c r="G5" s="82">
        <f>links!G25</f>
        <v>2013</v>
      </c>
      <c r="H5" s="82">
        <f>links!H25</f>
        <v>2013</v>
      </c>
      <c r="I5" s="82">
        <f>links!I25</f>
        <v>2013</v>
      </c>
      <c r="J5" s="82">
        <f>links!J25</f>
        <v>2013</v>
      </c>
      <c r="K5" s="82">
        <f>links!K25</f>
        <v>2013</v>
      </c>
      <c r="L5" s="82">
        <f>links!L25</f>
        <v>2013</v>
      </c>
      <c r="M5" s="82">
        <f>links!M25</f>
        <v>2013</v>
      </c>
      <c r="N5" s="82">
        <f>links!N25</f>
        <v>2013</v>
      </c>
      <c r="O5" s="82">
        <f>links!O25</f>
        <v>2013</v>
      </c>
      <c r="P5" s="82">
        <f>links!P25</f>
        <v>2013</v>
      </c>
      <c r="Q5" s="82">
        <f>links!Q25</f>
        <v>2013</v>
      </c>
      <c r="R5" s="82">
        <f>links!R25</f>
        <v>2013</v>
      </c>
      <c r="S5" s="82">
        <f>links!S25</f>
        <v>2013</v>
      </c>
      <c r="T5" s="82">
        <f>links!T25</f>
        <v>2013</v>
      </c>
      <c r="U5" s="82">
        <f>links!U25</f>
        <v>2011</v>
      </c>
      <c r="V5" s="82">
        <f>links!V25</f>
        <v>2011</v>
      </c>
      <c r="W5" s="82">
        <f>links!W25</f>
        <v>2011</v>
      </c>
      <c r="X5" s="82">
        <f>links!X25</f>
        <v>2011</v>
      </c>
      <c r="Y5" s="82">
        <f>links!Y25</f>
        <v>2011</v>
      </c>
      <c r="Z5" s="82">
        <f>links!Z25</f>
        <v>2014</v>
      </c>
      <c r="AA5" s="82">
        <f>links!AA25</f>
        <v>2014</v>
      </c>
      <c r="AB5" s="82">
        <f>links!AB25</f>
        <v>2014</v>
      </c>
      <c r="AC5" s="82">
        <f>links!AC25</f>
        <v>2014</v>
      </c>
      <c r="AD5" s="82">
        <f>links!AD25</f>
        <v>2014</v>
      </c>
      <c r="AE5" s="82">
        <f>links!AE25</f>
        <v>2014</v>
      </c>
      <c r="AF5" s="82">
        <f>links!AF25</f>
        <v>2014</v>
      </c>
      <c r="AG5" s="82">
        <f>links!AG25</f>
        <v>2014</v>
      </c>
      <c r="AH5" s="82">
        <f>links!AH25</f>
        <v>2014</v>
      </c>
      <c r="AI5" s="82">
        <f>links!AI25</f>
        <v>2014</v>
      </c>
      <c r="AJ5" s="82">
        <f>links!AJ25</f>
        <v>2005</v>
      </c>
      <c r="AK5" s="82">
        <f>links!AK25</f>
        <v>2006</v>
      </c>
      <c r="AL5" s="82">
        <f>links!AL25</f>
        <v>2007</v>
      </c>
      <c r="AM5" s="82">
        <f>links!AM25</f>
        <v>2008</v>
      </c>
      <c r="AN5" s="82">
        <f>links!AN25</f>
        <v>2009</v>
      </c>
      <c r="AO5" s="82">
        <f>links!AO25</f>
        <v>2012</v>
      </c>
      <c r="AP5" s="82">
        <f>links!AP25</f>
        <v>2012</v>
      </c>
      <c r="AQ5" s="82">
        <f>links!AQ25</f>
        <v>2012</v>
      </c>
      <c r="AR5" s="82">
        <f>links!AR25</f>
        <v>2014</v>
      </c>
      <c r="AS5" s="82">
        <f>links!AS25</f>
        <v>2015</v>
      </c>
      <c r="AT5" s="82">
        <f>links!AT25</f>
        <v>2016</v>
      </c>
      <c r="AU5" s="82">
        <f>links!AU25</f>
        <v>2017</v>
      </c>
      <c r="AV5" s="82">
        <f>links!AV25</f>
        <v>2018</v>
      </c>
      <c r="AW5" s="82">
        <f>links!AW25</f>
        <v>2019</v>
      </c>
      <c r="AX5" s="82">
        <f>links!AX25</f>
        <v>2020</v>
      </c>
      <c r="AY5" s="82">
        <f>links!AY25</f>
        <v>2017</v>
      </c>
      <c r="AZ5" s="82">
        <f>links!AZ25</f>
        <v>2022</v>
      </c>
      <c r="BA5" s="82">
        <f>links!BA25</f>
        <v>2015</v>
      </c>
      <c r="BB5" s="82">
        <f>links!BB25</f>
        <v>2015</v>
      </c>
      <c r="BC5" s="82">
        <f>links!BC25</f>
        <v>2015</v>
      </c>
      <c r="BD5" s="82">
        <f>links!BD25</f>
        <v>2015</v>
      </c>
      <c r="BE5" s="82">
        <f>links!BE25</f>
        <v>2009</v>
      </c>
      <c r="BF5" s="82">
        <f>links!BF25</f>
        <v>2012</v>
      </c>
      <c r="BG5" s="82">
        <f>links!BG25</f>
        <v>2018.5</v>
      </c>
      <c r="BH5" s="82">
        <f>links!BH25</f>
        <v>2018.5</v>
      </c>
      <c r="BI5" s="82">
        <f>links!BI25</f>
        <v>2018.5</v>
      </c>
      <c r="BJ5" s="82">
        <f>links!BJ25</f>
        <v>2022</v>
      </c>
      <c r="BK5" s="82">
        <f>links!BK25</f>
        <v>2022</v>
      </c>
      <c r="BL5" s="82">
        <f>links!BL25</f>
        <v>2022</v>
      </c>
      <c r="BM5" s="82">
        <f>links!BM25</f>
        <v>2022</v>
      </c>
      <c r="BN5" s="82">
        <f>links!BN25</f>
        <v>2022</v>
      </c>
      <c r="BO5" s="82">
        <f>links!BO25</f>
        <v>2022</v>
      </c>
      <c r="BP5" s="82">
        <f>links!BP25</f>
        <v>2022</v>
      </c>
      <c r="BQ5" s="82">
        <f>links!BQ25</f>
        <v>2022</v>
      </c>
      <c r="BR5" s="82">
        <f>links!BR25</f>
        <v>2022</v>
      </c>
      <c r="BS5" s="82">
        <f>links!BS25</f>
        <v>2017</v>
      </c>
      <c r="BT5" s="82">
        <f>links!BT25</f>
        <v>2009</v>
      </c>
      <c r="BU5" s="82">
        <f>links!BU25</f>
        <v>2009</v>
      </c>
      <c r="BV5" s="82">
        <f>links!BV25</f>
        <v>2009</v>
      </c>
      <c r="BW5" s="82">
        <f>links!BW25</f>
        <v>2009</v>
      </c>
      <c r="BX5" s="82">
        <f>links!BX25</f>
        <v>2009</v>
      </c>
      <c r="BY5" s="82">
        <f>links!BY25</f>
        <v>2009</v>
      </c>
      <c r="BZ5" s="82">
        <f>links!BZ25</f>
        <v>2012</v>
      </c>
      <c r="CA5" s="82">
        <f>links!CA25</f>
        <v>2011.5</v>
      </c>
      <c r="CB5" s="82">
        <f>links!CB25</f>
        <v>2013.5</v>
      </c>
      <c r="CC5" s="82">
        <f>links!CC25</f>
        <v>2013.5</v>
      </c>
      <c r="CD5" s="82">
        <f>links!CD25</f>
        <v>2013.5</v>
      </c>
      <c r="CE5" s="82">
        <f>links!CE25</f>
        <v>2013.5</v>
      </c>
      <c r="CF5" s="82">
        <f>links!CF25</f>
        <v>2022</v>
      </c>
      <c r="CG5" s="82">
        <f>links!CG25</f>
        <v>2022</v>
      </c>
      <c r="CH5" s="82">
        <f>links!CH25</f>
        <v>2022</v>
      </c>
      <c r="CI5" s="82">
        <f>links!CI25</f>
        <v>2022</v>
      </c>
      <c r="CJ5" s="82">
        <f>links!CJ25</f>
        <v>2022</v>
      </c>
      <c r="CK5" s="82">
        <f>links!CK25</f>
        <v>2022</v>
      </c>
      <c r="CL5" s="82">
        <f>links!CL25</f>
        <v>2001</v>
      </c>
      <c r="CM5" s="82">
        <f>links!CM25</f>
        <v>2001</v>
      </c>
      <c r="CN5" s="82">
        <f>links!CN25</f>
        <v>2001</v>
      </c>
      <c r="CO5" s="82">
        <f>links!CO25</f>
        <v>1981.5</v>
      </c>
      <c r="CP5" s="82">
        <f>links!CP25</f>
        <v>2013</v>
      </c>
      <c r="CQ5" s="82">
        <f>links!CQ25</f>
        <v>2035</v>
      </c>
      <c r="CR5" s="82">
        <f>links!CR25</f>
        <v>2035</v>
      </c>
      <c r="CS5" s="82">
        <f>links!CS25</f>
        <v>2035</v>
      </c>
      <c r="CT5" s="82">
        <f>links!CT25</f>
        <v>2020</v>
      </c>
      <c r="CU5" s="82">
        <f>links!CU25</f>
        <v>2020</v>
      </c>
      <c r="CV5" s="82">
        <f>links!CV25</f>
        <v>2020</v>
      </c>
      <c r="CW5" s="82">
        <f>links!CW25</f>
        <v>2020</v>
      </c>
      <c r="CX5" s="82">
        <f>links!CX25</f>
        <v>2020</v>
      </c>
      <c r="CY5" s="82">
        <f>links!CY25</f>
        <v>2020</v>
      </c>
      <c r="CZ5" s="82">
        <f>links!CZ25</f>
        <v>2020</v>
      </c>
      <c r="DA5" s="82">
        <f>links!DA25</f>
        <v>2020</v>
      </c>
      <c r="DB5" s="82">
        <f>links!DB25</f>
        <v>2030</v>
      </c>
      <c r="DC5" s="82">
        <f>links!DC25</f>
        <v>2030</v>
      </c>
      <c r="DD5" s="82">
        <f>links!DD25</f>
        <v>2030</v>
      </c>
      <c r="DE5" s="82">
        <f>links!DE25</f>
        <v>2030</v>
      </c>
      <c r="DF5" s="82">
        <f>links!DF25</f>
        <v>2018</v>
      </c>
      <c r="DG5" s="82">
        <f>links!DG25</f>
        <v>2018</v>
      </c>
      <c r="DH5" s="82">
        <f>links!DH25</f>
        <v>2018</v>
      </c>
      <c r="DI5" s="82">
        <f>links!DI25</f>
        <v>2018</v>
      </c>
      <c r="DJ5" s="82">
        <f>links!DJ25</f>
        <v>2010</v>
      </c>
      <c r="DK5" s="82">
        <f>links!DK25</f>
        <v>2010</v>
      </c>
      <c r="DL5" s="82">
        <f>links!DL25</f>
        <v>2010</v>
      </c>
      <c r="DM5" s="82">
        <f>links!DM25</f>
        <v>2010</v>
      </c>
      <c r="DN5" s="82">
        <f>links!DN25</f>
        <v>2020</v>
      </c>
      <c r="DO5" s="82">
        <f>links!DO25</f>
        <v>2020</v>
      </c>
      <c r="DP5" s="82">
        <f>links!DP25</f>
        <v>2020</v>
      </c>
      <c r="DQ5" s="82">
        <f>links!DQ25</f>
        <v>2020</v>
      </c>
      <c r="DR5" s="82">
        <f>links!DR25</f>
        <v>2020</v>
      </c>
      <c r="DS5" s="82">
        <f>links!DS25</f>
        <v>2030</v>
      </c>
      <c r="DT5" s="82">
        <f>links!DT25</f>
        <v>2030</v>
      </c>
      <c r="DU5" s="82">
        <f>links!DU25</f>
        <v>2030</v>
      </c>
      <c r="DV5" s="82">
        <f>links!DV25</f>
        <v>2030</v>
      </c>
      <c r="DW5" s="82">
        <f>links!DW25</f>
        <v>2030</v>
      </c>
      <c r="DX5" s="82">
        <f>links!DX25</f>
        <v>2022</v>
      </c>
      <c r="DY5" s="82">
        <f>links!DY25</f>
        <v>2022</v>
      </c>
      <c r="DZ5" s="82">
        <f>links!DZ25</f>
        <v>2022</v>
      </c>
      <c r="EA5" s="82">
        <f>links!EA25</f>
        <v>2022</v>
      </c>
      <c r="EB5" s="82">
        <f>links!EB25</f>
        <v>2022</v>
      </c>
      <c r="EC5" s="82">
        <f>links!EC25</f>
        <v>2022</v>
      </c>
      <c r="ED5" s="82">
        <f>links!ED25</f>
        <v>2022</v>
      </c>
      <c r="EE5" s="82">
        <f>links!EE25</f>
        <v>2022</v>
      </c>
      <c r="EF5" s="82">
        <f>links!EF25</f>
        <v>2022</v>
      </c>
      <c r="EG5" s="82">
        <f>links!EG25</f>
        <v>2022</v>
      </c>
      <c r="EH5" s="82">
        <f>links!EH25</f>
        <v>2022</v>
      </c>
      <c r="EI5" s="82">
        <f>links!EI25</f>
        <v>2022</v>
      </c>
      <c r="EJ5" s="82">
        <f>links!EJ25</f>
        <v>2009</v>
      </c>
      <c r="EK5" s="82">
        <f>links!EK25</f>
        <v>2012</v>
      </c>
      <c r="EL5" s="82">
        <f>links!EL25</f>
        <v>2012</v>
      </c>
      <c r="EM5" s="82">
        <f>links!EM25</f>
        <v>2012</v>
      </c>
      <c r="EN5" s="82">
        <f>links!EN25</f>
        <v>2012</v>
      </c>
      <c r="EO5" s="82">
        <f>links!EO25</f>
        <v>2012</v>
      </c>
      <c r="EP5" s="82">
        <f>links!EP25</f>
        <v>2012</v>
      </c>
      <c r="EQ5" s="82">
        <f>links!EQ25</f>
        <v>2012</v>
      </c>
      <c r="ER5" s="82">
        <f>links!ER25</f>
        <v>2012</v>
      </c>
      <c r="ES5" s="82">
        <f>links!ES25</f>
        <v>2012</v>
      </c>
      <c r="ET5" s="82">
        <f>links!ET25</f>
        <v>2012</v>
      </c>
      <c r="EU5" s="82">
        <f>links!EU25</f>
        <v>2012</v>
      </c>
      <c r="EV5" s="82">
        <f>links!EV25</f>
        <v>2012</v>
      </c>
      <c r="EW5" s="82">
        <f>links!EW25</f>
        <v>2012</v>
      </c>
      <c r="EX5" s="82">
        <f>links!EX25</f>
        <v>2012</v>
      </c>
      <c r="EY5" s="82">
        <f>links!EY25</f>
        <v>2012</v>
      </c>
      <c r="EZ5" s="82">
        <f>links!EZ25</f>
        <v>2012</v>
      </c>
      <c r="FA5" s="82">
        <f>links!FA25</f>
        <v>2012</v>
      </c>
      <c r="FB5" s="82">
        <f>links!FB25</f>
        <v>2012</v>
      </c>
      <c r="FC5" s="82">
        <f>links!FC25</f>
        <v>2012</v>
      </c>
      <c r="FD5" s="82">
        <f>links!FD25</f>
        <v>2012</v>
      </c>
      <c r="FE5" s="82">
        <f>links!FE25</f>
        <v>2012</v>
      </c>
      <c r="FF5" s="82">
        <f>links!FF25</f>
        <v>2012</v>
      </c>
      <c r="FG5" s="82">
        <f>links!FG25</f>
        <v>2012</v>
      </c>
      <c r="FH5" s="82">
        <f>links!FH25</f>
        <v>2012</v>
      </c>
      <c r="FI5" s="82">
        <f>links!FI25</f>
        <v>2012</v>
      </c>
      <c r="FJ5" s="82">
        <f>links!FJ25</f>
        <v>2012</v>
      </c>
      <c r="FK5" s="82">
        <f>links!FK25</f>
        <v>2012</v>
      </c>
      <c r="FL5" s="82">
        <f>links!FL25</f>
        <v>2012</v>
      </c>
      <c r="FM5" s="82">
        <f>links!FM25</f>
        <v>2012</v>
      </c>
      <c r="FN5" s="82">
        <f>links!FN25</f>
        <v>2012</v>
      </c>
      <c r="FO5" s="82">
        <f>links!FO25</f>
        <v>2006</v>
      </c>
      <c r="FP5" s="82">
        <f>links!FP25</f>
        <v>2006</v>
      </c>
      <c r="FQ5" s="82">
        <f>links!FQ25</f>
        <v>2013</v>
      </c>
      <c r="FR5" s="82">
        <f>links!FR25</f>
        <v>2014</v>
      </c>
      <c r="FS5" s="82">
        <f>links!FS25</f>
        <v>2013</v>
      </c>
      <c r="FT5" s="82">
        <f>links!FT25</f>
        <v>2014</v>
      </c>
      <c r="FU5" s="82">
        <f>links!FU25</f>
        <v>2013</v>
      </c>
      <c r="FV5" s="82">
        <f>links!FV25</f>
        <v>2013</v>
      </c>
      <c r="FW5" s="82">
        <f>links!FW25</f>
        <v>2013</v>
      </c>
      <c r="FX5" s="82">
        <f>links!FX25</f>
        <v>2035</v>
      </c>
      <c r="FY5" s="82">
        <f>links!FY25</f>
        <v>2014</v>
      </c>
      <c r="FZ5" s="82">
        <f>links!FZ25</f>
        <v>2015</v>
      </c>
      <c r="GA5" s="82">
        <f>links!GA25</f>
        <v>2016</v>
      </c>
      <c r="GB5" s="82">
        <f>links!GB25</f>
        <v>2014</v>
      </c>
      <c r="GC5" s="82">
        <f>links!GC25</f>
        <v>2015</v>
      </c>
      <c r="GD5" s="82">
        <f>links!GD25</f>
        <v>2016</v>
      </c>
      <c r="GE5" s="82">
        <f>links!GE25</f>
        <v>2007</v>
      </c>
      <c r="GF5" s="82">
        <f>links!GF25</f>
        <v>2007</v>
      </c>
      <c r="GG5" s="82">
        <f>links!GG25</f>
        <v>2007</v>
      </c>
      <c r="GH5" s="82">
        <f>links!GH25</f>
        <v>2013</v>
      </c>
      <c r="GI5" s="82">
        <f>links!GI25</f>
        <v>2013</v>
      </c>
      <c r="GJ5" s="82">
        <f>links!GJ25</f>
        <v>2013</v>
      </c>
      <c r="GK5" s="82">
        <f>links!GK25</f>
        <v>2013</v>
      </c>
      <c r="GL5" s="82">
        <f>links!GL25</f>
        <v>2013</v>
      </c>
      <c r="GM5" s="82">
        <f>links!GM25</f>
        <v>2013</v>
      </c>
      <c r="GN5" s="82">
        <f>links!GN25</f>
        <v>2013</v>
      </c>
      <c r="GO5" s="82">
        <f>links!GO25</f>
        <v>2013</v>
      </c>
      <c r="GP5" s="82">
        <f>links!GP25</f>
        <v>2019</v>
      </c>
      <c r="GQ5" s="82">
        <f>links!GQ25</f>
        <v>2019</v>
      </c>
      <c r="GR5" s="82">
        <f>links!GR25</f>
        <v>2022</v>
      </c>
      <c r="GS5" s="82">
        <f>links!GS25</f>
        <v>2022</v>
      </c>
      <c r="GT5" s="82">
        <f>links!GT25</f>
        <v>2007</v>
      </c>
      <c r="GU5" s="82">
        <f>links!GU25</f>
        <v>2007</v>
      </c>
      <c r="GV5" s="82">
        <f>links!GV25</f>
        <v>2007</v>
      </c>
      <c r="GW5" s="82">
        <f>links!GW25</f>
        <v>2007</v>
      </c>
      <c r="GX5" s="82">
        <f>links!GX25</f>
        <v>2007</v>
      </c>
      <c r="GY5" s="82">
        <f>links!GY25</f>
        <v>2007</v>
      </c>
      <c r="GZ5" s="82">
        <f>links!GZ25</f>
        <v>2007</v>
      </c>
      <c r="HA5" s="82">
        <f>links!HA25</f>
        <v>2010</v>
      </c>
      <c r="HB5" s="82">
        <f>links!HB25</f>
        <v>2006</v>
      </c>
      <c r="HC5" s="82">
        <f>links!HC25</f>
        <v>2015</v>
      </c>
      <c r="HD5" s="82">
        <f>links!HD25</f>
        <v>1994</v>
      </c>
      <c r="HE5" s="82">
        <f>links!HE25</f>
        <v>2010.5</v>
      </c>
      <c r="HF5" s="82">
        <f>links!HF25</f>
        <v>2010.5</v>
      </c>
      <c r="HG5" s="82">
        <f>links!HG25</f>
        <v>2018</v>
      </c>
      <c r="HH5" s="82">
        <f>links!HH25</f>
        <v>2018</v>
      </c>
      <c r="HI5" s="82">
        <f>links!HI25</f>
        <v>2018</v>
      </c>
      <c r="HJ5" s="82">
        <f>links!HJ25</f>
        <v>2018</v>
      </c>
      <c r="HK5" s="82">
        <f>links!HK25</f>
        <v>2008.5</v>
      </c>
      <c r="HL5" s="82">
        <f>links!HL25</f>
        <v>2008.5</v>
      </c>
      <c r="HM5" s="82">
        <f>links!HM25</f>
        <v>2008.5</v>
      </c>
      <c r="HN5" s="82">
        <f>links!HN25</f>
        <v>2008.5</v>
      </c>
      <c r="HO5" s="82">
        <f>links!HO25</f>
        <v>2008.5</v>
      </c>
      <c r="HP5" s="82">
        <f>links!HP25</f>
        <v>2008.5</v>
      </c>
      <c r="HQ5" s="82">
        <f>links!HQ25</f>
        <v>2008.5</v>
      </c>
      <c r="HR5" s="82">
        <f>links!HR25</f>
        <v>2008.5</v>
      </c>
      <c r="HS5" s="82">
        <f>links!HS25</f>
        <v>2016</v>
      </c>
      <c r="HT5" s="82">
        <f>links!HT25</f>
        <v>2014</v>
      </c>
      <c r="HU5" s="82">
        <f>links!HU25</f>
        <v>2009</v>
      </c>
      <c r="HV5" s="82">
        <f>links!HV25</f>
        <v>2009</v>
      </c>
      <c r="HW5" s="82">
        <f>links!HW25</f>
        <v>2006</v>
      </c>
      <c r="HX5" s="82">
        <f>links!HX25</f>
        <v>2015</v>
      </c>
      <c r="HY5" s="82">
        <f>links!HY25</f>
        <v>2010.5</v>
      </c>
      <c r="HZ5" s="82">
        <f>links!HZ25</f>
        <v>2010.5</v>
      </c>
      <c r="IA5" s="82">
        <f>links!IA25</f>
        <v>2022</v>
      </c>
      <c r="IB5" s="82">
        <f>links!IB25</f>
        <v>2022</v>
      </c>
      <c r="IC5" s="82">
        <f>links!IC25</f>
        <v>2022</v>
      </c>
      <c r="ID5" s="82">
        <f>links!ID25</f>
        <v>2022</v>
      </c>
      <c r="IE5" s="82">
        <f>links!IE25</f>
        <v>2.5</v>
      </c>
      <c r="IF5" s="82">
        <f>links!IF25</f>
        <v>2006</v>
      </c>
      <c r="IG5" s="82">
        <f>links!IG25</f>
        <v>2020</v>
      </c>
      <c r="IH5" s="82">
        <f>links!IH25</f>
        <v>2020</v>
      </c>
      <c r="II5" s="82">
        <f>links!II25</f>
        <v>2020</v>
      </c>
      <c r="IJ5" s="82">
        <f>links!IJ25</f>
        <v>2020</v>
      </c>
      <c r="IK5" s="82">
        <f>links!IK25</f>
        <v>2020</v>
      </c>
      <c r="IL5" s="82">
        <f>links!IL25</f>
        <v>2020</v>
      </c>
      <c r="IM5" s="82">
        <f>links!IM25</f>
        <v>2020</v>
      </c>
      <c r="IN5" s="82">
        <f>links!IN25</f>
        <v>2020</v>
      </c>
      <c r="IO5" s="82">
        <f>links!IO25</f>
        <v>2020</v>
      </c>
      <c r="IP5" s="82">
        <f>links!IP25</f>
        <v>2020</v>
      </c>
      <c r="IQ5" s="82">
        <f>links!IQ25</f>
        <v>2020</v>
      </c>
      <c r="IR5" s="82">
        <f>links!IR25</f>
        <v>2020</v>
      </c>
      <c r="IS5" s="82">
        <f>links!IS25</f>
        <v>2020</v>
      </c>
      <c r="IT5" s="82">
        <f>links!IT25</f>
        <v>2020</v>
      </c>
      <c r="IU5" s="82">
        <f>links!IU25</f>
        <v>2020</v>
      </c>
      <c r="IV5" s="82">
        <f>links!IV25</f>
        <v>2020</v>
      </c>
      <c r="IW5" s="82">
        <f>links!IW25</f>
        <v>2020</v>
      </c>
      <c r="IX5" s="82">
        <f>links!IX25</f>
        <v>2020</v>
      </c>
      <c r="IY5" s="82">
        <f>links!IY25</f>
        <v>2020</v>
      </c>
      <c r="IZ5" s="82">
        <f>links!IZ25</f>
        <v>2020</v>
      </c>
      <c r="JA5" s="82">
        <f>links!JA25</f>
        <v>2020</v>
      </c>
      <c r="JB5" s="82">
        <f>links!JB25</f>
        <v>2020</v>
      </c>
      <c r="JC5" s="82">
        <f>links!JC25</f>
        <v>2020</v>
      </c>
      <c r="JD5" s="82">
        <f>links!JD25</f>
        <v>2020</v>
      </c>
      <c r="JE5" s="82">
        <f>links!JE25</f>
        <v>2020</v>
      </c>
      <c r="JF5" s="82">
        <f>links!JF25</f>
        <v>2020</v>
      </c>
      <c r="JG5" s="82">
        <f>links!JG25</f>
        <v>2020</v>
      </c>
      <c r="JH5" s="82">
        <f>links!JH25</f>
        <v>2020</v>
      </c>
      <c r="JI5" s="82">
        <f>links!JI25</f>
        <v>2020</v>
      </c>
      <c r="JJ5" s="82">
        <f>links!JJ25</f>
        <v>2020</v>
      </c>
      <c r="JK5" s="82">
        <f>links!JK25</f>
        <v>2020</v>
      </c>
      <c r="JL5" s="82">
        <f>links!JL25</f>
        <v>2020</v>
      </c>
      <c r="JM5" s="82">
        <f>links!JM25</f>
        <v>2020</v>
      </c>
      <c r="JN5" s="82">
        <f>links!JN25</f>
        <v>2020</v>
      </c>
      <c r="JO5" s="82">
        <f>links!JO25</f>
        <v>2020</v>
      </c>
      <c r="JP5" s="82">
        <f>links!JP25</f>
        <v>2020</v>
      </c>
      <c r="JQ5" s="82">
        <f>links!JQ25</f>
        <v>2020</v>
      </c>
      <c r="JR5" s="82">
        <f>links!JR25</f>
        <v>2020</v>
      </c>
      <c r="JS5" s="82">
        <f>links!JS25</f>
        <v>2020</v>
      </c>
      <c r="JT5" s="82">
        <f>links!JT25</f>
        <v>2020</v>
      </c>
      <c r="JU5" s="82">
        <f>links!JU25</f>
        <v>2020</v>
      </c>
      <c r="JV5" s="82">
        <f>links!JV25</f>
        <v>2020</v>
      </c>
      <c r="JW5" s="82">
        <f>links!JW25</f>
        <v>2020</v>
      </c>
      <c r="JX5" s="82">
        <f>links!JX25</f>
        <v>2020</v>
      </c>
      <c r="JY5" s="82">
        <f>links!JY25</f>
        <v>2020</v>
      </c>
      <c r="JZ5" s="82">
        <f>links!JZ25</f>
        <v>2020</v>
      </c>
      <c r="KA5" s="82">
        <f>links!KA25</f>
        <v>2020</v>
      </c>
      <c r="KB5" s="82">
        <f>links!KB25</f>
        <v>2020</v>
      </c>
      <c r="KC5" s="82">
        <f>links!KC25</f>
        <v>2020</v>
      </c>
      <c r="KD5" s="82">
        <f>links!KD25</f>
        <v>2020</v>
      </c>
      <c r="KE5" s="82">
        <f>links!KE25</f>
        <v>2020</v>
      </c>
      <c r="KF5" s="82">
        <f>links!KF25</f>
        <v>2020</v>
      </c>
      <c r="KG5" s="82">
        <f>links!KG25</f>
        <v>2020</v>
      </c>
      <c r="KH5" s="82">
        <f>links!KH25</f>
        <v>2020</v>
      </c>
      <c r="KI5" s="82">
        <f>links!KI25</f>
        <v>2020</v>
      </c>
      <c r="KJ5" s="82">
        <f>links!KJ25</f>
        <v>2020</v>
      </c>
      <c r="KK5" s="82">
        <f>links!KK25</f>
        <v>2020</v>
      </c>
      <c r="KL5" s="82">
        <f>links!KL25</f>
        <v>2020</v>
      </c>
      <c r="KM5" s="82">
        <f>links!KM25</f>
        <v>2020</v>
      </c>
      <c r="KN5" s="82">
        <f>links!KN25</f>
        <v>2020</v>
      </c>
      <c r="KO5" s="82">
        <f>links!KO25</f>
        <v>2020</v>
      </c>
      <c r="KP5" s="82">
        <f>links!KP25</f>
        <v>2020</v>
      </c>
      <c r="KQ5" s="82">
        <f>links!KQ25</f>
        <v>2020</v>
      </c>
      <c r="KR5" s="82">
        <f>links!KR25</f>
        <v>2020</v>
      </c>
      <c r="KS5" s="82">
        <f>links!KS25</f>
        <v>2020</v>
      </c>
      <c r="KT5" s="82">
        <f>links!KT25</f>
        <v>2020</v>
      </c>
      <c r="KU5" s="82">
        <f>links!KU25</f>
        <v>2020</v>
      </c>
      <c r="KV5" s="82">
        <f>links!KV25</f>
        <v>2020</v>
      </c>
      <c r="KW5" s="82">
        <f>links!KW25</f>
        <v>2020</v>
      </c>
      <c r="KX5" s="82">
        <f>links!KX25</f>
        <v>2020</v>
      </c>
      <c r="KY5" s="82">
        <f>links!KY25</f>
        <v>2020</v>
      </c>
      <c r="KZ5" s="82">
        <f>links!KZ25</f>
        <v>2020</v>
      </c>
      <c r="LA5" s="82">
        <f>links!LA25</f>
        <v>2020</v>
      </c>
      <c r="LB5" s="82">
        <f>links!LB25</f>
        <v>2020</v>
      </c>
      <c r="LC5" s="82">
        <f>links!LC25</f>
        <v>2020</v>
      </c>
      <c r="LD5" s="82">
        <f>links!LD25</f>
        <v>2020</v>
      </c>
      <c r="LE5" s="82">
        <f>links!LE25</f>
        <v>2006</v>
      </c>
      <c r="LF5" s="82">
        <f>links!LF25</f>
        <v>2006</v>
      </c>
      <c r="LG5" s="82">
        <f>links!LG25</f>
        <v>2016</v>
      </c>
      <c r="LH5" s="82">
        <f>links!LH25</f>
        <v>2012</v>
      </c>
      <c r="LI5" s="82">
        <f>links!LI25</f>
        <v>2005</v>
      </c>
      <c r="LJ5" s="82">
        <f>links!LJ25</f>
        <v>2010</v>
      </c>
      <c r="LK5" s="82">
        <f>links!LK25</f>
        <v>2012</v>
      </c>
      <c r="LL5" s="82">
        <f>links!LL25</f>
        <v>2015</v>
      </c>
      <c r="LM5" s="82">
        <f>links!LM25</f>
        <v>2015</v>
      </c>
      <c r="LN5" s="82">
        <f>links!LN25</f>
        <v>2015</v>
      </c>
      <c r="LO5" s="82">
        <f>links!LO25</f>
        <v>2015</v>
      </c>
      <c r="LP5" s="82">
        <f>links!LP25</f>
        <v>2015</v>
      </c>
      <c r="LQ5" s="82">
        <f>links!LQ25</f>
        <v>2015</v>
      </c>
      <c r="LR5" s="82">
        <f>links!LR25</f>
        <v>2015</v>
      </c>
      <c r="LS5" s="82">
        <f>links!LS25</f>
        <v>2015</v>
      </c>
      <c r="LT5" s="82">
        <f>links!LT25</f>
        <v>2015</v>
      </c>
      <c r="LU5" s="82">
        <f>links!LU25</f>
        <v>2015</v>
      </c>
      <c r="LV5" s="82">
        <f>links!LV25</f>
        <v>2015</v>
      </c>
      <c r="LW5" s="82">
        <f>links!LW25</f>
        <v>2015</v>
      </c>
      <c r="LX5" s="82">
        <f>links!LX25</f>
        <v>2015</v>
      </c>
      <c r="LY5" s="82">
        <f>links!LY25</f>
        <v>2015</v>
      </c>
      <c r="LZ5" s="82">
        <f>links!LZ25</f>
        <v>2015</v>
      </c>
      <c r="MA5" s="82">
        <f>links!MA25</f>
        <v>2015</v>
      </c>
      <c r="MB5" s="82">
        <f>links!MB25</f>
        <v>2015</v>
      </c>
      <c r="MC5" s="82">
        <f>links!MC25</f>
        <v>2015</v>
      </c>
      <c r="MD5" s="82">
        <f>links!MD25</f>
        <v>2015</v>
      </c>
      <c r="ME5" s="82">
        <f>links!ME25</f>
        <v>2007</v>
      </c>
      <c r="MF5" s="82">
        <f>links!MF25</f>
        <v>2011</v>
      </c>
      <c r="MG5" s="82">
        <f>links!MG25</f>
        <v>2016</v>
      </c>
      <c r="MH5" s="82">
        <f>links!MH25</f>
        <v>2019</v>
      </c>
      <c r="MI5" s="82">
        <f>links!MI25</f>
        <v>2012</v>
      </c>
      <c r="MJ5" s="82">
        <f>links!MJ25</f>
        <v>2012</v>
      </c>
      <c r="MK5" s="82">
        <f>links!MK25</f>
        <v>2015</v>
      </c>
      <c r="ML5" s="82">
        <f>links!ML25</f>
        <v>2015</v>
      </c>
      <c r="MM5" s="82">
        <f>links!MM25</f>
        <v>2016</v>
      </c>
      <c r="MN5" s="82">
        <f>links!MN25</f>
        <v>2017</v>
      </c>
      <c r="MO5" s="82">
        <f>links!MO25</f>
        <v>2018</v>
      </c>
      <c r="MP5" s="82">
        <f>links!MP25</f>
        <v>2019</v>
      </c>
      <c r="MQ5" s="82">
        <f>links!MQ25</f>
        <v>2020</v>
      </c>
      <c r="MR5" s="82">
        <f>links!MR25</f>
        <v>2021</v>
      </c>
      <c r="MS5" s="82"/>
      <c r="MT5" s="82"/>
      <c r="MU5" s="82"/>
      <c r="MV5" s="82"/>
      <c r="MW5" s="82"/>
      <c r="MX5" s="82"/>
      <c r="MY5" s="82"/>
      <c r="MZ5" s="82"/>
      <c r="NA5" s="82"/>
      <c r="NB5" s="82"/>
      <c r="NC5" s="82"/>
      <c r="ND5" s="82"/>
      <c r="NE5" s="82"/>
      <c r="NF5" s="82"/>
      <c r="NG5" s="82"/>
      <c r="NH5" s="82"/>
      <c r="NI5" s="82"/>
      <c r="NJ5" s="82"/>
      <c r="NK5" s="82"/>
      <c r="NL5" s="82"/>
      <c r="NM5" s="82"/>
      <c r="NN5" s="82"/>
      <c r="NO5" s="82"/>
      <c r="NP5" s="82"/>
      <c r="NQ5" s="82"/>
      <c r="NR5" s="82"/>
      <c r="NS5" s="82"/>
      <c r="NT5" s="82"/>
      <c r="NU5" s="82"/>
      <c r="NV5" s="82"/>
      <c r="NW5" s="82"/>
      <c r="NX5" s="82"/>
      <c r="NY5" s="82"/>
      <c r="NZ5" s="82"/>
      <c r="OA5" s="82"/>
      <c r="OB5" s="82"/>
      <c r="OC5" s="82"/>
    </row>
    <row r="6" spans="2:393" x14ac:dyDescent="0.25">
      <c r="B6" s="82" t="s">
        <v>1940</v>
      </c>
      <c r="C6" s="82">
        <f>links!C27</f>
        <v>0</v>
      </c>
      <c r="D6" s="82">
        <f>links!D27</f>
        <v>0</v>
      </c>
      <c r="E6" s="82">
        <f>links!E27</f>
        <v>1</v>
      </c>
      <c r="F6" s="82">
        <f>links!F27</f>
        <v>1</v>
      </c>
      <c r="G6" s="82">
        <f>links!G27</f>
        <v>1</v>
      </c>
      <c r="H6" s="82">
        <f>links!H27</f>
        <v>1</v>
      </c>
      <c r="I6" s="82">
        <f>links!I27</f>
        <v>1</v>
      </c>
      <c r="J6" s="82">
        <f>links!J27</f>
        <v>1</v>
      </c>
      <c r="K6" s="82">
        <f>links!K27</f>
        <v>1</v>
      </c>
      <c r="L6" s="82">
        <f>links!L27</f>
        <v>1</v>
      </c>
      <c r="M6" s="82">
        <f>links!M27</f>
        <v>1</v>
      </c>
      <c r="N6" s="82">
        <f>links!N27</f>
        <v>1</v>
      </c>
      <c r="O6" s="82">
        <f>links!O27</f>
        <v>1</v>
      </c>
      <c r="P6" s="82">
        <f>links!P27</f>
        <v>1</v>
      </c>
      <c r="Q6" s="82">
        <f>links!Q27</f>
        <v>1</v>
      </c>
      <c r="R6" s="82">
        <f>links!R27</f>
        <v>1</v>
      </c>
      <c r="S6" s="82">
        <f>links!S27</f>
        <v>1</v>
      </c>
      <c r="T6" s="82">
        <f>links!T27</f>
        <v>1</v>
      </c>
      <c r="U6" s="82">
        <f>links!U27</f>
        <v>0</v>
      </c>
      <c r="V6" s="82">
        <f>links!V27</f>
        <v>0</v>
      </c>
      <c r="W6" s="82">
        <f>links!W27</f>
        <v>0</v>
      </c>
      <c r="X6" s="82">
        <f>links!X27</f>
        <v>0</v>
      </c>
      <c r="Y6" s="82">
        <f>links!Y27</f>
        <v>0</v>
      </c>
      <c r="Z6" s="82">
        <f>links!Z27</f>
        <v>0</v>
      </c>
      <c r="AA6" s="82">
        <f>links!AA27</f>
        <v>0</v>
      </c>
      <c r="AB6" s="82">
        <f>links!AB27</f>
        <v>0</v>
      </c>
      <c r="AC6" s="82">
        <f>links!AC27</f>
        <v>0</v>
      </c>
      <c r="AD6" s="82">
        <f>links!AD27</f>
        <v>0</v>
      </c>
      <c r="AE6" s="82">
        <f>links!AE27</f>
        <v>0</v>
      </c>
      <c r="AF6" s="82">
        <f>links!AF27</f>
        <v>0</v>
      </c>
      <c r="AG6" s="82">
        <f>links!AG27</f>
        <v>0</v>
      </c>
      <c r="AH6" s="82">
        <f>links!AH27</f>
        <v>0</v>
      </c>
      <c r="AI6" s="82">
        <f>links!AI27</f>
        <v>0</v>
      </c>
      <c r="AJ6" s="82">
        <f>links!AJ27</f>
        <v>0</v>
      </c>
      <c r="AK6" s="82">
        <f>links!AK27</f>
        <v>0</v>
      </c>
      <c r="AL6" s="82">
        <f>links!AL27</f>
        <v>0</v>
      </c>
      <c r="AM6" s="82">
        <f>links!AM27</f>
        <v>0</v>
      </c>
      <c r="AN6" s="82">
        <f>links!AN27</f>
        <v>0</v>
      </c>
      <c r="AO6" s="82">
        <f>links!AO27</f>
        <v>0</v>
      </c>
      <c r="AP6" s="82">
        <f>links!AP27</f>
        <v>0</v>
      </c>
      <c r="AQ6" s="82">
        <f>links!AQ27</f>
        <v>0</v>
      </c>
      <c r="AR6" s="82">
        <f>links!AR27</f>
        <v>0</v>
      </c>
      <c r="AS6" s="82">
        <f>links!AS27</f>
        <v>0</v>
      </c>
      <c r="AT6" s="82">
        <f>links!AT27</f>
        <v>0</v>
      </c>
      <c r="AU6" s="82">
        <f>links!AU27</f>
        <v>0</v>
      </c>
      <c r="AV6" s="82">
        <f>links!AV27</f>
        <v>0</v>
      </c>
      <c r="AW6" s="82">
        <f>links!AW27</f>
        <v>0</v>
      </c>
      <c r="AX6" s="82">
        <f>links!AX27</f>
        <v>0</v>
      </c>
      <c r="AY6" s="82">
        <f>links!AY27</f>
        <v>0</v>
      </c>
      <c r="AZ6" s="82">
        <f>links!AZ27</f>
        <v>0</v>
      </c>
      <c r="BA6" s="82">
        <f>links!BA27</f>
        <v>1</v>
      </c>
      <c r="BB6" s="82">
        <f>links!BB27</f>
        <v>1</v>
      </c>
      <c r="BC6" s="82">
        <f>links!BC27</f>
        <v>1</v>
      </c>
      <c r="BD6" s="82">
        <f>links!BD27</f>
        <v>1</v>
      </c>
      <c r="BE6" s="82">
        <f>links!BE27</f>
        <v>0</v>
      </c>
      <c r="BF6" s="82">
        <f>links!BF27</f>
        <v>0</v>
      </c>
      <c r="BG6" s="82">
        <f>links!BG27</f>
        <v>1</v>
      </c>
      <c r="BH6" s="82">
        <f>links!BH27</f>
        <v>1</v>
      </c>
      <c r="BI6" s="82">
        <f>links!BI27</f>
        <v>1</v>
      </c>
      <c r="BJ6" s="82">
        <f>links!BJ27</f>
        <v>0</v>
      </c>
      <c r="BK6" s="82">
        <f>links!BK27</f>
        <v>0</v>
      </c>
      <c r="BL6" s="82">
        <f>links!BL27</f>
        <v>1</v>
      </c>
      <c r="BM6" s="82">
        <f>links!BM27</f>
        <v>1</v>
      </c>
      <c r="BN6" s="82">
        <f>links!BN27</f>
        <v>1</v>
      </c>
      <c r="BO6" s="82">
        <f>links!BO27</f>
        <v>1</v>
      </c>
      <c r="BP6" s="82">
        <f>links!BP27</f>
        <v>1</v>
      </c>
      <c r="BQ6" s="82">
        <f>links!BQ27</f>
        <v>1</v>
      </c>
      <c r="BR6" s="82">
        <f>links!BR27</f>
        <v>1</v>
      </c>
      <c r="BS6" s="82">
        <f>links!BS27</f>
        <v>0</v>
      </c>
      <c r="BT6" s="82">
        <f>links!BT27</f>
        <v>1</v>
      </c>
      <c r="BU6" s="82">
        <f>links!BU27</f>
        <v>1</v>
      </c>
      <c r="BV6" s="82">
        <f>links!BV27</f>
        <v>1</v>
      </c>
      <c r="BW6" s="82">
        <f>links!BW27</f>
        <v>1</v>
      </c>
      <c r="BX6" s="82">
        <f>links!BX27</f>
        <v>1</v>
      </c>
      <c r="BY6" s="82">
        <f>links!BY27</f>
        <v>1</v>
      </c>
      <c r="BZ6" s="82">
        <f>links!BZ27</f>
        <v>1</v>
      </c>
      <c r="CA6" s="82">
        <f>links!CA27</f>
        <v>1</v>
      </c>
      <c r="CB6" s="82">
        <f>links!CB27</f>
        <v>0</v>
      </c>
      <c r="CC6" s="82">
        <f>links!CC27</f>
        <v>0</v>
      </c>
      <c r="CD6" s="82">
        <f>links!CD27</f>
        <v>0</v>
      </c>
      <c r="CE6" s="82">
        <f>links!CE27</f>
        <v>0</v>
      </c>
      <c r="CF6" s="82">
        <f>links!CF27</f>
        <v>0</v>
      </c>
      <c r="CG6" s="82">
        <f>links!CG27</f>
        <v>0</v>
      </c>
      <c r="CH6" s="82">
        <f>links!CH27</f>
        <v>0</v>
      </c>
      <c r="CI6" s="82">
        <f>links!CI27</f>
        <v>0</v>
      </c>
      <c r="CJ6" s="82">
        <f>links!CJ27</f>
        <v>0</v>
      </c>
      <c r="CK6" s="82">
        <f>links!CK27</f>
        <v>0</v>
      </c>
      <c r="CL6" s="82">
        <f>links!CL27</f>
        <v>1</v>
      </c>
      <c r="CM6" s="82">
        <f>links!CM27</f>
        <v>1</v>
      </c>
      <c r="CN6" s="82">
        <f>links!CN27</f>
        <v>1</v>
      </c>
      <c r="CO6" s="82">
        <f>links!CO27</f>
        <v>1</v>
      </c>
      <c r="CP6" s="82">
        <f>links!CP27</f>
        <v>0</v>
      </c>
      <c r="CQ6" s="82">
        <f>links!CQ27</f>
        <v>1</v>
      </c>
      <c r="CR6" s="82">
        <f>links!CR27</f>
        <v>1</v>
      </c>
      <c r="CS6" s="82">
        <f>links!CS27</f>
        <v>1</v>
      </c>
      <c r="CT6" s="82">
        <f>links!CT27</f>
        <v>1</v>
      </c>
      <c r="CU6" s="82">
        <f>links!CU27</f>
        <v>1</v>
      </c>
      <c r="CV6" s="82">
        <f>links!CV27</f>
        <v>1</v>
      </c>
      <c r="CW6" s="82">
        <f>links!CW27</f>
        <v>1</v>
      </c>
      <c r="CX6" s="82">
        <f>links!CX27</f>
        <v>1</v>
      </c>
      <c r="CY6" s="82">
        <f>links!CY27</f>
        <v>1</v>
      </c>
      <c r="CZ6" s="82">
        <f>links!CZ27</f>
        <v>1</v>
      </c>
      <c r="DA6" s="82">
        <f>links!DA27</f>
        <v>1</v>
      </c>
      <c r="DB6" s="82">
        <f>links!DB27</f>
        <v>0</v>
      </c>
      <c r="DC6" s="82">
        <f>links!DC27</f>
        <v>0</v>
      </c>
      <c r="DD6" s="82">
        <f>links!DD27</f>
        <v>0</v>
      </c>
      <c r="DE6" s="82">
        <f>links!DE27</f>
        <v>0</v>
      </c>
      <c r="DF6" s="82">
        <f>links!DF27</f>
        <v>1</v>
      </c>
      <c r="DG6" s="82">
        <f>links!DG27</f>
        <v>1</v>
      </c>
      <c r="DH6" s="82">
        <f>links!DH27</f>
        <v>1</v>
      </c>
      <c r="DI6" s="82">
        <f>links!DI27</f>
        <v>1</v>
      </c>
      <c r="DJ6" s="82">
        <f>links!DJ27</f>
        <v>1</v>
      </c>
      <c r="DK6" s="82">
        <f>links!DK27</f>
        <v>1</v>
      </c>
      <c r="DL6" s="82">
        <f>links!DL27</f>
        <v>1</v>
      </c>
      <c r="DM6" s="82">
        <f>links!DM27</f>
        <v>1</v>
      </c>
      <c r="DN6" s="82">
        <f>links!DN27</f>
        <v>1</v>
      </c>
      <c r="DO6" s="82">
        <f>links!DO27</f>
        <v>1</v>
      </c>
      <c r="DP6" s="82">
        <f>links!DP27</f>
        <v>1</v>
      </c>
      <c r="DQ6" s="82">
        <f>links!DQ27</f>
        <v>1</v>
      </c>
      <c r="DR6" s="82">
        <f>links!DR27</f>
        <v>1</v>
      </c>
      <c r="DS6" s="82">
        <f>links!DS27</f>
        <v>1</v>
      </c>
      <c r="DT6" s="82">
        <f>links!DT27</f>
        <v>1</v>
      </c>
      <c r="DU6" s="82">
        <f>links!DU27</f>
        <v>1</v>
      </c>
      <c r="DV6" s="82">
        <f>links!DV27</f>
        <v>1</v>
      </c>
      <c r="DW6" s="82">
        <f>links!DW27</f>
        <v>1</v>
      </c>
      <c r="DX6" s="82">
        <f>links!DX27</f>
        <v>1</v>
      </c>
      <c r="DY6" s="82">
        <f>links!DY27</f>
        <v>1</v>
      </c>
      <c r="DZ6" s="82">
        <f>links!DZ27</f>
        <v>0</v>
      </c>
      <c r="EA6" s="82">
        <f>links!EA27</f>
        <v>0</v>
      </c>
      <c r="EB6" s="82">
        <f>links!EB27</f>
        <v>0</v>
      </c>
      <c r="EC6" s="82">
        <f>links!EC27</f>
        <v>0</v>
      </c>
      <c r="ED6" s="82">
        <f>links!ED27</f>
        <v>0</v>
      </c>
      <c r="EE6" s="82">
        <f>links!EE27</f>
        <v>0</v>
      </c>
      <c r="EF6" s="82">
        <f>links!EF27</f>
        <v>0</v>
      </c>
      <c r="EG6" s="82">
        <f>links!EG27</f>
        <v>0</v>
      </c>
      <c r="EH6" s="82">
        <f>links!EH27</f>
        <v>0</v>
      </c>
      <c r="EI6" s="82">
        <f>links!EI27</f>
        <v>0</v>
      </c>
      <c r="EJ6" s="82">
        <f>links!EJ27</f>
        <v>1</v>
      </c>
      <c r="EK6" s="82">
        <f>links!EK27</f>
        <v>0</v>
      </c>
      <c r="EL6" s="82">
        <f>links!EL27</f>
        <v>0</v>
      </c>
      <c r="EM6" s="82">
        <f>links!EM27</f>
        <v>0</v>
      </c>
      <c r="EN6" s="82">
        <f>links!EN27</f>
        <v>0</v>
      </c>
      <c r="EO6" s="82">
        <f>links!EO27</f>
        <v>0</v>
      </c>
      <c r="EP6" s="82">
        <f>links!EP27</f>
        <v>0</v>
      </c>
      <c r="EQ6" s="82">
        <f>links!EQ27</f>
        <v>0</v>
      </c>
      <c r="ER6" s="82">
        <f>links!ER27</f>
        <v>0</v>
      </c>
      <c r="ES6" s="82">
        <f>links!ES27</f>
        <v>0</v>
      </c>
      <c r="ET6" s="82">
        <f>links!ET27</f>
        <v>0</v>
      </c>
      <c r="EU6" s="82">
        <f>links!EU27</f>
        <v>0</v>
      </c>
      <c r="EV6" s="82">
        <f>links!EV27</f>
        <v>0</v>
      </c>
      <c r="EW6" s="82">
        <f>links!EW27</f>
        <v>0</v>
      </c>
      <c r="EX6" s="82">
        <f>links!EX27</f>
        <v>0</v>
      </c>
      <c r="EY6" s="82">
        <f>links!EY27</f>
        <v>0</v>
      </c>
      <c r="EZ6" s="82">
        <f>links!EZ27</f>
        <v>0</v>
      </c>
      <c r="FA6" s="82">
        <f>links!FA27</f>
        <v>0</v>
      </c>
      <c r="FB6" s="82">
        <f>links!FB27</f>
        <v>0</v>
      </c>
      <c r="FC6" s="82">
        <f>links!FC27</f>
        <v>0</v>
      </c>
      <c r="FD6" s="82">
        <f>links!FD27</f>
        <v>0</v>
      </c>
      <c r="FE6" s="82">
        <f>links!FE27</f>
        <v>0</v>
      </c>
      <c r="FF6" s="82">
        <f>links!FF27</f>
        <v>0</v>
      </c>
      <c r="FG6" s="82">
        <f>links!FG27</f>
        <v>0</v>
      </c>
      <c r="FH6" s="82">
        <f>links!FH27</f>
        <v>0</v>
      </c>
      <c r="FI6" s="82">
        <f>links!FI27</f>
        <v>0</v>
      </c>
      <c r="FJ6" s="82">
        <f>links!FJ27</f>
        <v>0</v>
      </c>
      <c r="FK6" s="82">
        <f>links!FK27</f>
        <v>0</v>
      </c>
      <c r="FL6" s="82">
        <f>links!FL27</f>
        <v>0</v>
      </c>
      <c r="FM6" s="82">
        <f>links!FM27</f>
        <v>0</v>
      </c>
      <c r="FN6" s="82">
        <f>links!FN27</f>
        <v>0</v>
      </c>
      <c r="FO6" s="82">
        <f>links!FO27</f>
        <v>1</v>
      </c>
      <c r="FP6" s="82">
        <f>links!FP27</f>
        <v>1</v>
      </c>
      <c r="FQ6" s="82">
        <f>links!FQ27</f>
        <v>0</v>
      </c>
      <c r="FR6" s="82">
        <f>links!FR27</f>
        <v>0</v>
      </c>
      <c r="FS6" s="82">
        <f>links!FS27</f>
        <v>0</v>
      </c>
      <c r="FT6" s="82">
        <f>links!FT27</f>
        <v>0</v>
      </c>
      <c r="FU6" s="82">
        <f>links!FU27</f>
        <v>0</v>
      </c>
      <c r="FV6" s="82">
        <f>links!FV27</f>
        <v>0</v>
      </c>
      <c r="FW6" s="82">
        <f>links!FW27</f>
        <v>0</v>
      </c>
      <c r="FX6" s="82">
        <f>links!FX27</f>
        <v>0</v>
      </c>
      <c r="FY6" s="82">
        <f>links!FY27</f>
        <v>0</v>
      </c>
      <c r="FZ6" s="82">
        <f>links!FZ27</f>
        <v>0</v>
      </c>
      <c r="GA6" s="82">
        <f>links!GA27</f>
        <v>0</v>
      </c>
      <c r="GB6" s="82">
        <f>links!GB27</f>
        <v>0</v>
      </c>
      <c r="GC6" s="82">
        <f>links!GC27</f>
        <v>0</v>
      </c>
      <c r="GD6" s="82">
        <f>links!GD27</f>
        <v>0</v>
      </c>
      <c r="GE6" s="82">
        <f>links!GE27</f>
        <v>1</v>
      </c>
      <c r="GF6" s="82">
        <f>links!GF27</f>
        <v>1</v>
      </c>
      <c r="GG6" s="82">
        <f>links!GG27</f>
        <v>1</v>
      </c>
      <c r="GH6" s="82">
        <f>links!GH27</f>
        <v>1</v>
      </c>
      <c r="GI6" s="82">
        <f>links!GI27</f>
        <v>1</v>
      </c>
      <c r="GJ6" s="82">
        <f>links!GJ27</f>
        <v>1</v>
      </c>
      <c r="GK6" s="82">
        <f>links!GK27</f>
        <v>1</v>
      </c>
      <c r="GL6" s="82">
        <f>links!GL27</f>
        <v>1</v>
      </c>
      <c r="GM6" s="82">
        <f>links!GM27</f>
        <v>1</v>
      </c>
      <c r="GN6" s="82">
        <f>links!GN27</f>
        <v>1</v>
      </c>
      <c r="GO6" s="82">
        <f>links!GO27</f>
        <v>1</v>
      </c>
      <c r="GP6" s="82">
        <f>links!GP27</f>
        <v>1</v>
      </c>
      <c r="GQ6" s="82">
        <f>links!GQ27</f>
        <v>1</v>
      </c>
      <c r="GR6" s="82">
        <f>links!GR27</f>
        <v>0</v>
      </c>
      <c r="GS6" s="82">
        <f>links!GS27</f>
        <v>0</v>
      </c>
      <c r="GT6" s="82">
        <f>links!GT27</f>
        <v>0</v>
      </c>
      <c r="GU6" s="82">
        <f>links!GU27</f>
        <v>1</v>
      </c>
      <c r="GV6" s="82">
        <f>links!GV27</f>
        <v>1</v>
      </c>
      <c r="GW6" s="82">
        <f>links!GW27</f>
        <v>1</v>
      </c>
      <c r="GX6" s="82">
        <f>links!GX27</f>
        <v>1</v>
      </c>
      <c r="GY6" s="82">
        <f>links!GY27</f>
        <v>1</v>
      </c>
      <c r="GZ6" s="82">
        <f>links!GZ27</f>
        <v>1</v>
      </c>
      <c r="HA6" s="82">
        <f>links!HA27</f>
        <v>1</v>
      </c>
      <c r="HB6" s="82">
        <f>links!HB27</f>
        <v>0</v>
      </c>
      <c r="HC6" s="82">
        <f>links!HC27</f>
        <v>0</v>
      </c>
      <c r="HD6" s="82">
        <f>links!HD27</f>
        <v>1</v>
      </c>
      <c r="HE6" s="82">
        <f>links!HE27</f>
        <v>1</v>
      </c>
      <c r="HF6" s="82">
        <f>links!HF27</f>
        <v>1</v>
      </c>
      <c r="HG6" s="82">
        <f>links!HG27</f>
        <v>0</v>
      </c>
      <c r="HH6" s="82">
        <f>links!HH27</f>
        <v>0</v>
      </c>
      <c r="HI6" s="82">
        <f>links!HI27</f>
        <v>0</v>
      </c>
      <c r="HJ6" s="82">
        <f>links!HJ27</f>
        <v>0</v>
      </c>
      <c r="HK6" s="82">
        <f>links!HK27</f>
        <v>0</v>
      </c>
      <c r="HL6" s="82">
        <f>links!HL27</f>
        <v>0</v>
      </c>
      <c r="HM6" s="82">
        <f>links!HM27</f>
        <v>0</v>
      </c>
      <c r="HN6" s="82">
        <f>links!HN27</f>
        <v>0</v>
      </c>
      <c r="HO6" s="82">
        <f>links!HO27</f>
        <v>0</v>
      </c>
      <c r="HP6" s="82">
        <f>links!HP27</f>
        <v>0</v>
      </c>
      <c r="HQ6" s="82">
        <f>links!HQ27</f>
        <v>0</v>
      </c>
      <c r="HR6" s="82">
        <f>links!HR27</f>
        <v>0</v>
      </c>
      <c r="HS6" s="82">
        <f>links!HS27</f>
        <v>1</v>
      </c>
      <c r="HT6" s="82">
        <f>links!HT27</f>
        <v>1</v>
      </c>
      <c r="HU6" s="82">
        <f>links!HU27</f>
        <v>0</v>
      </c>
      <c r="HV6" s="82">
        <f>links!HV27</f>
        <v>0</v>
      </c>
      <c r="HW6" s="82">
        <f>links!HW27</f>
        <v>1</v>
      </c>
      <c r="HX6" s="82">
        <f>links!HX27</f>
        <v>1</v>
      </c>
      <c r="HY6" s="82">
        <f>links!HY27</f>
        <v>1</v>
      </c>
      <c r="HZ6" s="82">
        <f>links!HZ27</f>
        <v>1</v>
      </c>
      <c r="IA6" s="82">
        <f>links!IA27</f>
        <v>1</v>
      </c>
      <c r="IB6" s="82">
        <f>links!IB27</f>
        <v>1</v>
      </c>
      <c r="IC6" s="82">
        <f>links!IC27</f>
        <v>1</v>
      </c>
      <c r="ID6" s="82">
        <f>links!ID27</f>
        <v>1</v>
      </c>
      <c r="IE6" s="82">
        <f>links!IE27</f>
        <v>1</v>
      </c>
      <c r="IF6" s="82">
        <f>links!IF27</f>
        <v>0</v>
      </c>
      <c r="IG6" s="82">
        <f>links!IG27</f>
        <v>1</v>
      </c>
      <c r="IH6" s="82">
        <f>links!IH27</f>
        <v>1</v>
      </c>
      <c r="II6" s="82">
        <f>links!II27</f>
        <v>1</v>
      </c>
      <c r="IJ6" s="82">
        <f>links!IJ27</f>
        <v>1</v>
      </c>
      <c r="IK6" s="82">
        <f>links!IK27</f>
        <v>1</v>
      </c>
      <c r="IL6" s="82">
        <f>links!IL27</f>
        <v>1</v>
      </c>
      <c r="IM6" s="82">
        <f>links!IM27</f>
        <v>1</v>
      </c>
      <c r="IN6" s="82">
        <f>links!IN27</f>
        <v>1</v>
      </c>
      <c r="IO6" s="82">
        <f>links!IO27</f>
        <v>1</v>
      </c>
      <c r="IP6" s="82">
        <f>links!IP27</f>
        <v>1</v>
      </c>
      <c r="IQ6" s="82">
        <f>links!IQ27</f>
        <v>1</v>
      </c>
      <c r="IR6" s="82">
        <f>links!IR27</f>
        <v>1</v>
      </c>
      <c r="IS6" s="82">
        <f>links!IS27</f>
        <v>1</v>
      </c>
      <c r="IT6" s="82">
        <f>links!IT27</f>
        <v>1</v>
      </c>
      <c r="IU6" s="82">
        <f>links!IU27</f>
        <v>1</v>
      </c>
      <c r="IV6" s="82">
        <f>links!IV27</f>
        <v>1</v>
      </c>
      <c r="IW6" s="82">
        <f>links!IW27</f>
        <v>1</v>
      </c>
      <c r="IX6" s="82">
        <f>links!IX27</f>
        <v>1</v>
      </c>
      <c r="IY6" s="82">
        <f>links!IY27</f>
        <v>1</v>
      </c>
      <c r="IZ6" s="82">
        <f>links!IZ27</f>
        <v>1</v>
      </c>
      <c r="JA6" s="82">
        <f>links!JA27</f>
        <v>1</v>
      </c>
      <c r="JB6" s="82">
        <f>links!JB27</f>
        <v>1</v>
      </c>
      <c r="JC6" s="82">
        <f>links!JC27</f>
        <v>1</v>
      </c>
      <c r="JD6" s="82">
        <f>links!JD27</f>
        <v>1</v>
      </c>
      <c r="JE6" s="82">
        <f>links!JE27</f>
        <v>1</v>
      </c>
      <c r="JF6" s="82">
        <f>links!JF27</f>
        <v>1</v>
      </c>
      <c r="JG6" s="82">
        <f>links!JG27</f>
        <v>1</v>
      </c>
      <c r="JH6" s="82">
        <f>links!JH27</f>
        <v>1</v>
      </c>
      <c r="JI6" s="82">
        <f>links!JI27</f>
        <v>1</v>
      </c>
      <c r="JJ6" s="82">
        <f>links!JJ27</f>
        <v>1</v>
      </c>
      <c r="JK6" s="82">
        <f>links!JK27</f>
        <v>1</v>
      </c>
      <c r="JL6" s="82">
        <f>links!JL27</f>
        <v>1</v>
      </c>
      <c r="JM6" s="82">
        <f>links!JM27</f>
        <v>1</v>
      </c>
      <c r="JN6" s="82">
        <f>links!JN27</f>
        <v>1</v>
      </c>
      <c r="JO6" s="82">
        <f>links!JO27</f>
        <v>1</v>
      </c>
      <c r="JP6" s="82">
        <f>links!JP27</f>
        <v>1</v>
      </c>
      <c r="JQ6" s="82">
        <f>links!JQ27</f>
        <v>1</v>
      </c>
      <c r="JR6" s="82">
        <f>links!JR27</f>
        <v>1</v>
      </c>
      <c r="JS6" s="82">
        <f>links!JS27</f>
        <v>1</v>
      </c>
      <c r="JT6" s="82">
        <f>links!JT27</f>
        <v>1</v>
      </c>
      <c r="JU6" s="82">
        <f>links!JU27</f>
        <v>1</v>
      </c>
      <c r="JV6" s="82">
        <f>links!JV27</f>
        <v>1</v>
      </c>
      <c r="JW6" s="82">
        <f>links!JW27</f>
        <v>1</v>
      </c>
      <c r="JX6" s="82">
        <f>links!JX27</f>
        <v>1</v>
      </c>
      <c r="JY6" s="82">
        <f>links!JY27</f>
        <v>1</v>
      </c>
      <c r="JZ6" s="82">
        <f>links!JZ27</f>
        <v>1</v>
      </c>
      <c r="KA6" s="82">
        <f>links!KA27</f>
        <v>1</v>
      </c>
      <c r="KB6" s="82">
        <f>links!KB27</f>
        <v>1</v>
      </c>
      <c r="KC6" s="82">
        <f>links!KC27</f>
        <v>1</v>
      </c>
      <c r="KD6" s="82">
        <f>links!KD27</f>
        <v>1</v>
      </c>
      <c r="KE6" s="82">
        <f>links!KE27</f>
        <v>1</v>
      </c>
      <c r="KF6" s="82">
        <f>links!KF27</f>
        <v>1</v>
      </c>
      <c r="KG6" s="82">
        <f>links!KG27</f>
        <v>1</v>
      </c>
      <c r="KH6" s="82">
        <f>links!KH27</f>
        <v>1</v>
      </c>
      <c r="KI6" s="82">
        <f>links!KI27</f>
        <v>1</v>
      </c>
      <c r="KJ6" s="82">
        <f>links!KJ27</f>
        <v>1</v>
      </c>
      <c r="KK6" s="82">
        <f>links!KK27</f>
        <v>1</v>
      </c>
      <c r="KL6" s="82">
        <f>links!KL27</f>
        <v>1</v>
      </c>
      <c r="KM6" s="82">
        <f>links!KM27</f>
        <v>1</v>
      </c>
      <c r="KN6" s="82">
        <f>links!KN27</f>
        <v>1</v>
      </c>
      <c r="KO6" s="82">
        <f>links!KO27</f>
        <v>1</v>
      </c>
      <c r="KP6" s="82">
        <f>links!KP27</f>
        <v>1</v>
      </c>
      <c r="KQ6" s="82">
        <f>links!KQ27</f>
        <v>1</v>
      </c>
      <c r="KR6" s="82">
        <f>links!KR27</f>
        <v>1</v>
      </c>
      <c r="KS6" s="82">
        <f>links!KS27</f>
        <v>1</v>
      </c>
      <c r="KT6" s="82">
        <f>links!KT27</f>
        <v>1</v>
      </c>
      <c r="KU6" s="82">
        <f>links!KU27</f>
        <v>1</v>
      </c>
      <c r="KV6" s="82">
        <f>links!KV27</f>
        <v>1</v>
      </c>
      <c r="KW6" s="82">
        <f>links!KW27</f>
        <v>1</v>
      </c>
      <c r="KX6" s="82">
        <f>links!KX27</f>
        <v>1</v>
      </c>
      <c r="KY6" s="82">
        <f>links!KY27</f>
        <v>1</v>
      </c>
      <c r="KZ6" s="82">
        <f>links!KZ27</f>
        <v>1</v>
      </c>
      <c r="LA6" s="82">
        <f>links!LA27</f>
        <v>1</v>
      </c>
      <c r="LB6" s="82">
        <f>links!LB27</f>
        <v>1</v>
      </c>
      <c r="LC6" s="82">
        <f>links!LC27</f>
        <v>1</v>
      </c>
      <c r="LD6" s="82">
        <f>links!LD27</f>
        <v>1</v>
      </c>
      <c r="LE6" s="82">
        <f>links!LE27</f>
        <v>1</v>
      </c>
      <c r="LF6" s="82">
        <f>links!LF27</f>
        <v>1</v>
      </c>
      <c r="LG6" s="82">
        <f>links!LG27</f>
        <v>1</v>
      </c>
      <c r="LH6" s="82">
        <f>links!LH27</f>
        <v>1</v>
      </c>
      <c r="LI6" s="82">
        <f>links!LI27</f>
        <v>1</v>
      </c>
      <c r="LJ6" s="82">
        <f>links!LJ27</f>
        <v>1</v>
      </c>
      <c r="LK6" s="82">
        <f>links!LK27</f>
        <v>1</v>
      </c>
      <c r="LL6" s="82">
        <f>links!LL27</f>
        <v>0</v>
      </c>
      <c r="LM6" s="82">
        <f>links!LM27</f>
        <v>0</v>
      </c>
      <c r="LN6" s="82">
        <f>links!LN27</f>
        <v>0</v>
      </c>
      <c r="LO6" s="82">
        <f>links!LO27</f>
        <v>0</v>
      </c>
      <c r="LP6" s="82">
        <f>links!LP27</f>
        <v>0</v>
      </c>
      <c r="LQ6" s="82">
        <f>links!LQ27</f>
        <v>0</v>
      </c>
      <c r="LR6" s="82">
        <f>links!LR27</f>
        <v>0</v>
      </c>
      <c r="LS6" s="82">
        <f>links!LS27</f>
        <v>0</v>
      </c>
      <c r="LT6" s="82">
        <f>links!LT27</f>
        <v>0</v>
      </c>
      <c r="LU6" s="82">
        <f>links!LU27</f>
        <v>1</v>
      </c>
      <c r="LV6" s="82">
        <f>links!LV27</f>
        <v>1</v>
      </c>
      <c r="LW6" s="82">
        <f>links!LW27</f>
        <v>1</v>
      </c>
      <c r="LX6" s="82">
        <f>links!LX27</f>
        <v>1</v>
      </c>
      <c r="LY6" s="82">
        <f>links!LY27</f>
        <v>1</v>
      </c>
      <c r="LZ6" s="82">
        <f>links!LZ27</f>
        <v>1</v>
      </c>
      <c r="MA6" s="82">
        <f>links!MA27</f>
        <v>1</v>
      </c>
      <c r="MB6" s="82">
        <f>links!MB27</f>
        <v>1</v>
      </c>
      <c r="MC6" s="82">
        <f>links!MC27</f>
        <v>1</v>
      </c>
      <c r="MD6" s="82">
        <f>links!MD27</f>
        <v>1</v>
      </c>
      <c r="ME6" s="82">
        <f>links!ME27</f>
        <v>1</v>
      </c>
      <c r="MF6" s="82">
        <f>links!MF27</f>
        <v>1</v>
      </c>
      <c r="MG6" s="82">
        <f>links!MG27</f>
        <v>1</v>
      </c>
      <c r="MH6" s="82">
        <f>links!MH27</f>
        <v>1</v>
      </c>
      <c r="MI6" s="82">
        <f>links!MI27</f>
        <v>1</v>
      </c>
      <c r="MJ6" s="82">
        <f>links!MJ27</f>
        <v>1</v>
      </c>
      <c r="MK6" s="82">
        <f>links!MK27</f>
        <v>1</v>
      </c>
      <c r="ML6" s="82">
        <f>links!ML27</f>
        <v>1</v>
      </c>
      <c r="MM6" s="82">
        <f>links!MM27</f>
        <v>1</v>
      </c>
      <c r="MN6" s="82">
        <f>links!MN27</f>
        <v>1</v>
      </c>
      <c r="MO6" s="82">
        <f>links!MO27</f>
        <v>1</v>
      </c>
      <c r="MP6" s="82">
        <f>links!MP27</f>
        <v>1</v>
      </c>
      <c r="MQ6" s="82">
        <f>links!MQ27</f>
        <v>1</v>
      </c>
      <c r="MR6" s="82">
        <f>links!MR27</f>
        <v>1</v>
      </c>
      <c r="MS6" s="82"/>
      <c r="MT6" s="82"/>
      <c r="MU6" s="82"/>
      <c r="MV6" s="82"/>
      <c r="MW6" s="82"/>
      <c r="MX6" s="82"/>
      <c r="MY6" s="82"/>
      <c r="MZ6" s="82"/>
      <c r="NA6" s="82"/>
      <c r="NB6" s="82"/>
      <c r="NC6" s="82"/>
      <c r="ND6" s="82"/>
      <c r="NE6" s="82"/>
      <c r="NF6" s="82"/>
      <c r="NG6" s="82"/>
      <c r="NH6" s="82"/>
      <c r="NI6" s="82"/>
      <c r="NJ6" s="82"/>
      <c r="NK6" s="82"/>
      <c r="NL6" s="82"/>
      <c r="NM6" s="82"/>
      <c r="NN6" s="82"/>
      <c r="NO6" s="82"/>
      <c r="NP6" s="82"/>
      <c r="NQ6" s="82"/>
      <c r="NR6" s="82"/>
      <c r="NS6" s="82"/>
      <c r="NT6" s="82"/>
      <c r="NU6" s="82"/>
      <c r="NV6" s="82"/>
      <c r="NW6" s="82"/>
      <c r="NX6" s="82"/>
      <c r="NY6" s="82"/>
      <c r="NZ6" s="82"/>
      <c r="OA6" s="82"/>
      <c r="OB6" s="82"/>
      <c r="OC6" s="82"/>
    </row>
    <row r="7" spans="2:393" x14ac:dyDescent="0.25">
      <c r="B7" s="82" t="s">
        <v>1941</v>
      </c>
      <c r="C7" s="82">
        <f>links!C28</f>
        <v>0</v>
      </c>
      <c r="D7" s="82">
        <f>links!D28</f>
        <v>0</v>
      </c>
      <c r="E7" s="82">
        <f>links!E28</f>
        <v>0</v>
      </c>
      <c r="F7" s="82">
        <f>links!F28</f>
        <v>0</v>
      </c>
      <c r="G7" s="82">
        <f>links!G28</f>
        <v>0</v>
      </c>
      <c r="H7" s="82">
        <f>links!H28</f>
        <v>0</v>
      </c>
      <c r="I7" s="82">
        <f>links!I28</f>
        <v>0</v>
      </c>
      <c r="J7" s="82">
        <f>links!J28</f>
        <v>0</v>
      </c>
      <c r="K7" s="82">
        <f>links!K28</f>
        <v>0</v>
      </c>
      <c r="L7" s="82">
        <f>links!L28</f>
        <v>0</v>
      </c>
      <c r="M7" s="82">
        <f>links!M28</f>
        <v>0</v>
      </c>
      <c r="N7" s="82">
        <f>links!N28</f>
        <v>0</v>
      </c>
      <c r="O7" s="82">
        <f>links!O28</f>
        <v>0</v>
      </c>
      <c r="P7" s="82">
        <f>links!P28</f>
        <v>0</v>
      </c>
      <c r="Q7" s="82">
        <f>links!Q28</f>
        <v>0</v>
      </c>
      <c r="R7" s="82">
        <f>links!R28</f>
        <v>0</v>
      </c>
      <c r="S7" s="82">
        <f>links!S28</f>
        <v>0</v>
      </c>
      <c r="T7" s="82">
        <f>links!T28</f>
        <v>0</v>
      </c>
      <c r="U7" s="82">
        <f>links!U28</f>
        <v>0</v>
      </c>
      <c r="V7" s="82">
        <f>links!V28</f>
        <v>0</v>
      </c>
      <c r="W7" s="82">
        <f>links!W28</f>
        <v>0</v>
      </c>
      <c r="X7" s="82">
        <f>links!X28</f>
        <v>0</v>
      </c>
      <c r="Y7" s="82">
        <f>links!Y28</f>
        <v>0</v>
      </c>
      <c r="Z7" s="82">
        <f>links!Z28</f>
        <v>0</v>
      </c>
      <c r="AA7" s="82">
        <f>links!AA28</f>
        <v>0</v>
      </c>
      <c r="AB7" s="82">
        <f>links!AB28</f>
        <v>0</v>
      </c>
      <c r="AC7" s="82">
        <f>links!AC28</f>
        <v>0</v>
      </c>
      <c r="AD7" s="82">
        <f>links!AD28</f>
        <v>0</v>
      </c>
      <c r="AE7" s="82">
        <f>links!AE28</f>
        <v>0</v>
      </c>
      <c r="AF7" s="82">
        <f>links!AF28</f>
        <v>0</v>
      </c>
      <c r="AG7" s="82">
        <f>links!AG28</f>
        <v>0</v>
      </c>
      <c r="AH7" s="82">
        <f>links!AH28</f>
        <v>0</v>
      </c>
      <c r="AI7" s="82">
        <f>links!AI28</f>
        <v>0</v>
      </c>
      <c r="AJ7" s="82">
        <f>links!AJ28</f>
        <v>1</v>
      </c>
      <c r="AK7" s="82">
        <f>links!AK28</f>
        <v>1</v>
      </c>
      <c r="AL7" s="82">
        <f>links!AL28</f>
        <v>1</v>
      </c>
      <c r="AM7" s="82">
        <f>links!AM28</f>
        <v>1</v>
      </c>
      <c r="AN7" s="82">
        <f>links!AN28</f>
        <v>1</v>
      </c>
      <c r="AO7" s="82">
        <f>links!AO28</f>
        <v>0</v>
      </c>
      <c r="AP7" s="82">
        <f>links!AP28</f>
        <v>0</v>
      </c>
      <c r="AQ7" s="82">
        <f>links!AQ28</f>
        <v>0</v>
      </c>
      <c r="AR7" s="82">
        <f>links!AR28</f>
        <v>0</v>
      </c>
      <c r="AS7" s="82">
        <f>links!AS28</f>
        <v>0</v>
      </c>
      <c r="AT7" s="82">
        <f>links!AT28</f>
        <v>0</v>
      </c>
      <c r="AU7" s="82">
        <f>links!AU28</f>
        <v>0</v>
      </c>
      <c r="AV7" s="82">
        <f>links!AV28</f>
        <v>0</v>
      </c>
      <c r="AW7" s="82">
        <f>links!AW28</f>
        <v>0</v>
      </c>
      <c r="AX7" s="82">
        <f>links!AX28</f>
        <v>0</v>
      </c>
      <c r="AY7" s="82">
        <f>links!AY28</f>
        <v>0</v>
      </c>
      <c r="AZ7" s="82">
        <f>links!AZ28</f>
        <v>0</v>
      </c>
      <c r="BA7" s="82">
        <f>links!BA28</f>
        <v>1</v>
      </c>
      <c r="BB7" s="82">
        <f>links!BB28</f>
        <v>1</v>
      </c>
      <c r="BC7" s="82">
        <f>links!BC28</f>
        <v>1</v>
      </c>
      <c r="BD7" s="82">
        <f>links!BD28</f>
        <v>1</v>
      </c>
      <c r="BE7" s="82">
        <f>links!BE28</f>
        <v>0</v>
      </c>
      <c r="BF7" s="82">
        <f>links!BF28</f>
        <v>0</v>
      </c>
      <c r="BG7" s="82">
        <f>links!BG28</f>
        <v>1</v>
      </c>
      <c r="BH7" s="82">
        <f>links!BH28</f>
        <v>1</v>
      </c>
      <c r="BI7" s="82">
        <f>links!BI28</f>
        <v>1</v>
      </c>
      <c r="BJ7" s="82">
        <f>links!BJ28</f>
        <v>0</v>
      </c>
      <c r="BK7" s="82">
        <f>links!BK28</f>
        <v>0</v>
      </c>
      <c r="BL7" s="82">
        <f>links!BL28</f>
        <v>1</v>
      </c>
      <c r="BM7" s="82">
        <f>links!BM28</f>
        <v>1</v>
      </c>
      <c r="BN7" s="82">
        <f>links!BN28</f>
        <v>1</v>
      </c>
      <c r="BO7" s="82">
        <f>links!BO28</f>
        <v>1</v>
      </c>
      <c r="BP7" s="82">
        <f>links!BP28</f>
        <v>1</v>
      </c>
      <c r="BQ7" s="82">
        <f>links!BQ28</f>
        <v>1</v>
      </c>
      <c r="BR7" s="82">
        <f>links!BR28</f>
        <v>1</v>
      </c>
      <c r="BS7" s="82">
        <f>links!BS28</f>
        <v>0</v>
      </c>
      <c r="BT7" s="82">
        <f>links!BT28</f>
        <v>1</v>
      </c>
      <c r="BU7" s="82">
        <f>links!BU28</f>
        <v>1</v>
      </c>
      <c r="BV7" s="82">
        <f>links!BV28</f>
        <v>1</v>
      </c>
      <c r="BW7" s="82">
        <f>links!BW28</f>
        <v>1</v>
      </c>
      <c r="BX7" s="82">
        <f>links!BX28</f>
        <v>1</v>
      </c>
      <c r="BY7" s="82">
        <f>links!BY28</f>
        <v>1</v>
      </c>
      <c r="BZ7" s="82">
        <f>links!BZ28</f>
        <v>1</v>
      </c>
      <c r="CA7" s="82">
        <f>links!CA28</f>
        <v>1</v>
      </c>
      <c r="CB7" s="82">
        <f>links!CB28</f>
        <v>1</v>
      </c>
      <c r="CC7" s="82">
        <f>links!CC28</f>
        <v>1</v>
      </c>
      <c r="CD7" s="82">
        <f>links!CD28</f>
        <v>1</v>
      </c>
      <c r="CE7" s="82">
        <f>links!CE28</f>
        <v>1</v>
      </c>
      <c r="CF7" s="82">
        <f>links!CF28</f>
        <v>0</v>
      </c>
      <c r="CG7" s="82">
        <f>links!CG28</f>
        <v>0</v>
      </c>
      <c r="CH7" s="82">
        <f>links!CH28</f>
        <v>0</v>
      </c>
      <c r="CI7" s="82">
        <f>links!CI28</f>
        <v>0</v>
      </c>
      <c r="CJ7" s="82">
        <f>links!CJ28</f>
        <v>0</v>
      </c>
      <c r="CK7" s="82">
        <f>links!CK28</f>
        <v>0</v>
      </c>
      <c r="CL7" s="82">
        <f>links!CL28</f>
        <v>1</v>
      </c>
      <c r="CM7" s="82">
        <f>links!CM28</f>
        <v>1</v>
      </c>
      <c r="CN7" s="82">
        <f>links!CN28</f>
        <v>1</v>
      </c>
      <c r="CO7" s="82">
        <f>links!CO28</f>
        <v>1</v>
      </c>
      <c r="CP7" s="82">
        <f>links!CP28</f>
        <v>0</v>
      </c>
      <c r="CQ7" s="82">
        <f>links!CQ28</f>
        <v>1</v>
      </c>
      <c r="CR7" s="82">
        <f>links!CR28</f>
        <v>1</v>
      </c>
      <c r="CS7" s="82">
        <f>links!CS28</f>
        <v>1</v>
      </c>
      <c r="CT7" s="82">
        <f>links!CT28</f>
        <v>1</v>
      </c>
      <c r="CU7" s="82">
        <f>links!CU28</f>
        <v>1</v>
      </c>
      <c r="CV7" s="82">
        <f>links!CV28</f>
        <v>1</v>
      </c>
      <c r="CW7" s="82">
        <f>links!CW28</f>
        <v>1</v>
      </c>
      <c r="CX7" s="82">
        <f>links!CX28</f>
        <v>1</v>
      </c>
      <c r="CY7" s="82">
        <f>links!CY28</f>
        <v>1</v>
      </c>
      <c r="CZ7" s="82">
        <f>links!CZ28</f>
        <v>1</v>
      </c>
      <c r="DA7" s="82">
        <f>links!DA28</f>
        <v>1</v>
      </c>
      <c r="DB7" s="82">
        <f>links!DB28</f>
        <v>0</v>
      </c>
      <c r="DC7" s="82">
        <f>links!DC28</f>
        <v>0</v>
      </c>
      <c r="DD7" s="82">
        <f>links!DD28</f>
        <v>0</v>
      </c>
      <c r="DE7" s="82">
        <f>links!DE28</f>
        <v>0</v>
      </c>
      <c r="DF7" s="82">
        <f>links!DF28</f>
        <v>1</v>
      </c>
      <c r="DG7" s="82">
        <f>links!DG28</f>
        <v>1</v>
      </c>
      <c r="DH7" s="82">
        <f>links!DH28</f>
        <v>1</v>
      </c>
      <c r="DI7" s="82">
        <f>links!DI28</f>
        <v>1</v>
      </c>
      <c r="DJ7" s="82">
        <f>links!DJ28</f>
        <v>1</v>
      </c>
      <c r="DK7" s="82">
        <f>links!DK28</f>
        <v>1</v>
      </c>
      <c r="DL7" s="82">
        <f>links!DL28</f>
        <v>1</v>
      </c>
      <c r="DM7" s="82">
        <f>links!DM28</f>
        <v>1</v>
      </c>
      <c r="DN7" s="82">
        <f>links!DN28</f>
        <v>1</v>
      </c>
      <c r="DO7" s="82">
        <f>links!DO28</f>
        <v>1</v>
      </c>
      <c r="DP7" s="82">
        <f>links!DP28</f>
        <v>1</v>
      </c>
      <c r="DQ7" s="82">
        <f>links!DQ28</f>
        <v>1</v>
      </c>
      <c r="DR7" s="82">
        <f>links!DR28</f>
        <v>1</v>
      </c>
      <c r="DS7" s="82">
        <f>links!DS28</f>
        <v>1</v>
      </c>
      <c r="DT7" s="82">
        <f>links!DT28</f>
        <v>1</v>
      </c>
      <c r="DU7" s="82">
        <f>links!DU28</f>
        <v>1</v>
      </c>
      <c r="DV7" s="82">
        <f>links!DV28</f>
        <v>1</v>
      </c>
      <c r="DW7" s="82">
        <f>links!DW28</f>
        <v>1</v>
      </c>
      <c r="DX7" s="82">
        <f>links!DX28</f>
        <v>1</v>
      </c>
      <c r="DY7" s="82">
        <f>links!DY28</f>
        <v>1</v>
      </c>
      <c r="DZ7" s="82">
        <f>links!DZ28</f>
        <v>0</v>
      </c>
      <c r="EA7" s="82">
        <f>links!EA28</f>
        <v>0</v>
      </c>
      <c r="EB7" s="82">
        <f>links!EB28</f>
        <v>0</v>
      </c>
      <c r="EC7" s="82">
        <f>links!EC28</f>
        <v>0</v>
      </c>
      <c r="ED7" s="82">
        <f>links!ED28</f>
        <v>0</v>
      </c>
      <c r="EE7" s="82">
        <f>links!EE28</f>
        <v>0</v>
      </c>
      <c r="EF7" s="82">
        <f>links!EF28</f>
        <v>0</v>
      </c>
      <c r="EG7" s="82">
        <f>links!EG28</f>
        <v>0</v>
      </c>
      <c r="EH7" s="82">
        <f>links!EH28</f>
        <v>0</v>
      </c>
      <c r="EI7" s="82">
        <f>links!EI28</f>
        <v>0</v>
      </c>
      <c r="EJ7" s="82">
        <f>links!EJ28</f>
        <v>1</v>
      </c>
      <c r="EK7" s="82">
        <f>links!EK28</f>
        <v>0</v>
      </c>
      <c r="EL7" s="82">
        <f>links!EL28</f>
        <v>0</v>
      </c>
      <c r="EM7" s="82">
        <f>links!EM28</f>
        <v>0</v>
      </c>
      <c r="EN7" s="82">
        <f>links!EN28</f>
        <v>0</v>
      </c>
      <c r="EO7" s="82">
        <f>links!EO28</f>
        <v>0</v>
      </c>
      <c r="EP7" s="82">
        <f>links!EP28</f>
        <v>0</v>
      </c>
      <c r="EQ7" s="82">
        <f>links!EQ28</f>
        <v>0</v>
      </c>
      <c r="ER7" s="82">
        <f>links!ER28</f>
        <v>0</v>
      </c>
      <c r="ES7" s="82">
        <f>links!ES28</f>
        <v>0</v>
      </c>
      <c r="ET7" s="82">
        <f>links!ET28</f>
        <v>0</v>
      </c>
      <c r="EU7" s="82">
        <f>links!EU28</f>
        <v>0</v>
      </c>
      <c r="EV7" s="82">
        <f>links!EV28</f>
        <v>0</v>
      </c>
      <c r="EW7" s="82">
        <f>links!EW28</f>
        <v>0</v>
      </c>
      <c r="EX7" s="82">
        <f>links!EX28</f>
        <v>0</v>
      </c>
      <c r="EY7" s="82">
        <f>links!EY28</f>
        <v>0</v>
      </c>
      <c r="EZ7" s="82">
        <f>links!EZ28</f>
        <v>0</v>
      </c>
      <c r="FA7" s="82">
        <f>links!FA28</f>
        <v>0</v>
      </c>
      <c r="FB7" s="82">
        <f>links!FB28</f>
        <v>0</v>
      </c>
      <c r="FC7" s="82">
        <f>links!FC28</f>
        <v>0</v>
      </c>
      <c r="FD7" s="82">
        <f>links!FD28</f>
        <v>0</v>
      </c>
      <c r="FE7" s="82">
        <f>links!FE28</f>
        <v>0</v>
      </c>
      <c r="FF7" s="82">
        <f>links!FF28</f>
        <v>0</v>
      </c>
      <c r="FG7" s="82">
        <f>links!FG28</f>
        <v>0</v>
      </c>
      <c r="FH7" s="82">
        <f>links!FH28</f>
        <v>0</v>
      </c>
      <c r="FI7" s="82">
        <f>links!FI28</f>
        <v>0</v>
      </c>
      <c r="FJ7" s="82">
        <f>links!FJ28</f>
        <v>0</v>
      </c>
      <c r="FK7" s="82">
        <f>links!FK28</f>
        <v>0</v>
      </c>
      <c r="FL7" s="82">
        <f>links!FL28</f>
        <v>0</v>
      </c>
      <c r="FM7" s="82">
        <f>links!FM28</f>
        <v>0</v>
      </c>
      <c r="FN7" s="82">
        <f>links!FN28</f>
        <v>0</v>
      </c>
      <c r="FO7" s="82">
        <f>links!FO28</f>
        <v>1</v>
      </c>
      <c r="FP7" s="82">
        <f>links!FP28</f>
        <v>1</v>
      </c>
      <c r="FQ7" s="82">
        <f>links!FQ28</f>
        <v>0</v>
      </c>
      <c r="FR7" s="82">
        <f>links!FR28</f>
        <v>0</v>
      </c>
      <c r="FS7" s="82">
        <f>links!FS28</f>
        <v>0</v>
      </c>
      <c r="FT7" s="82">
        <f>links!FT28</f>
        <v>0</v>
      </c>
      <c r="FU7" s="82">
        <f>links!FU28</f>
        <v>0</v>
      </c>
      <c r="FV7" s="82">
        <f>links!FV28</f>
        <v>0</v>
      </c>
      <c r="FW7" s="82">
        <f>links!FW28</f>
        <v>0</v>
      </c>
      <c r="FX7" s="82">
        <f>links!FX28</f>
        <v>0</v>
      </c>
      <c r="FY7" s="82">
        <f>links!FY28</f>
        <v>0</v>
      </c>
      <c r="FZ7" s="82">
        <f>links!FZ28</f>
        <v>0</v>
      </c>
      <c r="GA7" s="82">
        <f>links!GA28</f>
        <v>0</v>
      </c>
      <c r="GB7" s="82">
        <f>links!GB28</f>
        <v>0</v>
      </c>
      <c r="GC7" s="82">
        <f>links!GC28</f>
        <v>0</v>
      </c>
      <c r="GD7" s="82">
        <f>links!GD28</f>
        <v>0</v>
      </c>
      <c r="GE7" s="82">
        <f>links!GE28</f>
        <v>1</v>
      </c>
      <c r="GF7" s="82">
        <f>links!GF28</f>
        <v>1</v>
      </c>
      <c r="GG7" s="82">
        <f>links!GG28</f>
        <v>1</v>
      </c>
      <c r="GH7" s="82">
        <f>links!GH28</f>
        <v>0</v>
      </c>
      <c r="GI7" s="82">
        <f>links!GI28</f>
        <v>0</v>
      </c>
      <c r="GJ7" s="82">
        <f>links!GJ28</f>
        <v>0</v>
      </c>
      <c r="GK7" s="82">
        <f>links!GK28</f>
        <v>0</v>
      </c>
      <c r="GL7" s="82">
        <f>links!GL28</f>
        <v>0</v>
      </c>
      <c r="GM7" s="82">
        <f>links!GM28</f>
        <v>0</v>
      </c>
      <c r="GN7" s="82">
        <f>links!GN28</f>
        <v>0</v>
      </c>
      <c r="GO7" s="82">
        <f>links!GO28</f>
        <v>0</v>
      </c>
      <c r="GP7" s="82">
        <f>links!GP28</f>
        <v>1</v>
      </c>
      <c r="GQ7" s="82">
        <f>links!GQ28</f>
        <v>1</v>
      </c>
      <c r="GR7" s="82">
        <f>links!GR28</f>
        <v>0</v>
      </c>
      <c r="GS7" s="82">
        <f>links!GS28</f>
        <v>0</v>
      </c>
      <c r="GT7" s="82">
        <f>links!GT28</f>
        <v>0</v>
      </c>
      <c r="GU7" s="82">
        <f>links!GU28</f>
        <v>0</v>
      </c>
      <c r="GV7" s="82">
        <f>links!GV28</f>
        <v>0</v>
      </c>
      <c r="GW7" s="82">
        <f>links!GW28</f>
        <v>0</v>
      </c>
      <c r="GX7" s="82">
        <f>links!GX28</f>
        <v>0</v>
      </c>
      <c r="GY7" s="82">
        <f>links!GY28</f>
        <v>0</v>
      </c>
      <c r="GZ7" s="82">
        <f>links!GZ28</f>
        <v>0</v>
      </c>
      <c r="HA7" s="82">
        <f>links!HA28</f>
        <v>0</v>
      </c>
      <c r="HB7" s="82">
        <f>links!HB28</f>
        <v>0</v>
      </c>
      <c r="HC7" s="82">
        <f>links!HC28</f>
        <v>0</v>
      </c>
      <c r="HD7" s="82">
        <f>links!HD28</f>
        <v>0</v>
      </c>
      <c r="HE7" s="82">
        <f>links!HE28</f>
        <v>1</v>
      </c>
      <c r="HF7" s="82">
        <f>links!HF28</f>
        <v>1</v>
      </c>
      <c r="HG7" s="82">
        <f>links!HG28</f>
        <v>0</v>
      </c>
      <c r="HH7" s="82">
        <f>links!HH28</f>
        <v>0</v>
      </c>
      <c r="HI7" s="82">
        <f>links!HI28</f>
        <v>0</v>
      </c>
      <c r="HJ7" s="82">
        <f>links!HJ28</f>
        <v>0</v>
      </c>
      <c r="HK7" s="82">
        <f>links!HK28</f>
        <v>0</v>
      </c>
      <c r="HL7" s="82">
        <f>links!HL28</f>
        <v>0</v>
      </c>
      <c r="HM7" s="82">
        <f>links!HM28</f>
        <v>0</v>
      </c>
      <c r="HN7" s="82">
        <f>links!HN28</f>
        <v>0</v>
      </c>
      <c r="HO7" s="82">
        <f>links!HO28</f>
        <v>0</v>
      </c>
      <c r="HP7" s="82">
        <f>links!HP28</f>
        <v>0</v>
      </c>
      <c r="HQ7" s="82">
        <f>links!HQ28</f>
        <v>0</v>
      </c>
      <c r="HR7" s="82">
        <f>links!HR28</f>
        <v>0</v>
      </c>
      <c r="HS7" s="82">
        <f>links!HS28</f>
        <v>1</v>
      </c>
      <c r="HT7" s="82">
        <f>links!HT28</f>
        <v>1</v>
      </c>
      <c r="HU7" s="82">
        <f>links!HU28</f>
        <v>0</v>
      </c>
      <c r="HV7" s="82">
        <f>links!HV28</f>
        <v>0</v>
      </c>
      <c r="HW7" s="82">
        <f>links!HW28</f>
        <v>1</v>
      </c>
      <c r="HX7" s="82">
        <f>links!HX28</f>
        <v>1</v>
      </c>
      <c r="HY7" s="82">
        <f>links!HY28</f>
        <v>1</v>
      </c>
      <c r="HZ7" s="82">
        <f>links!HZ28</f>
        <v>1</v>
      </c>
      <c r="IA7" s="82">
        <f>links!IA28</f>
        <v>1</v>
      </c>
      <c r="IB7" s="82">
        <f>links!IB28</f>
        <v>1</v>
      </c>
      <c r="IC7" s="82">
        <f>links!IC28</f>
        <v>1</v>
      </c>
      <c r="ID7" s="82">
        <f>links!ID28</f>
        <v>1</v>
      </c>
      <c r="IE7" s="82">
        <f>links!IE28</f>
        <v>1</v>
      </c>
      <c r="IF7" s="82">
        <f>links!IF28</f>
        <v>0</v>
      </c>
      <c r="IG7" s="82">
        <f>links!IG28</f>
        <v>1</v>
      </c>
      <c r="IH7" s="82">
        <f>links!IH28</f>
        <v>1</v>
      </c>
      <c r="II7" s="82">
        <f>links!II28</f>
        <v>1</v>
      </c>
      <c r="IJ7" s="82">
        <f>links!IJ28</f>
        <v>1</v>
      </c>
      <c r="IK7" s="82">
        <f>links!IK28</f>
        <v>1</v>
      </c>
      <c r="IL7" s="82">
        <f>links!IL28</f>
        <v>1</v>
      </c>
      <c r="IM7" s="82">
        <f>links!IM28</f>
        <v>1</v>
      </c>
      <c r="IN7" s="82">
        <f>links!IN28</f>
        <v>1</v>
      </c>
      <c r="IO7" s="82">
        <f>links!IO28</f>
        <v>1</v>
      </c>
      <c r="IP7" s="82">
        <f>links!IP28</f>
        <v>1</v>
      </c>
      <c r="IQ7" s="82">
        <f>links!IQ28</f>
        <v>1</v>
      </c>
      <c r="IR7" s="82">
        <f>links!IR28</f>
        <v>1</v>
      </c>
      <c r="IS7" s="82">
        <f>links!IS28</f>
        <v>1</v>
      </c>
      <c r="IT7" s="82">
        <f>links!IT28</f>
        <v>1</v>
      </c>
      <c r="IU7" s="82">
        <f>links!IU28</f>
        <v>1</v>
      </c>
      <c r="IV7" s="82">
        <f>links!IV28</f>
        <v>1</v>
      </c>
      <c r="IW7" s="82">
        <f>links!IW28</f>
        <v>1</v>
      </c>
      <c r="IX7" s="82">
        <f>links!IX28</f>
        <v>1</v>
      </c>
      <c r="IY7" s="82">
        <f>links!IY28</f>
        <v>1</v>
      </c>
      <c r="IZ7" s="82">
        <f>links!IZ28</f>
        <v>1</v>
      </c>
      <c r="JA7" s="82">
        <f>links!JA28</f>
        <v>1</v>
      </c>
      <c r="JB7" s="82">
        <f>links!JB28</f>
        <v>1</v>
      </c>
      <c r="JC7" s="82">
        <f>links!JC28</f>
        <v>1</v>
      </c>
      <c r="JD7" s="82">
        <f>links!JD28</f>
        <v>1</v>
      </c>
      <c r="JE7" s="82">
        <f>links!JE28</f>
        <v>1</v>
      </c>
      <c r="JF7" s="82">
        <f>links!JF28</f>
        <v>1</v>
      </c>
      <c r="JG7" s="82">
        <f>links!JG28</f>
        <v>1</v>
      </c>
      <c r="JH7" s="82">
        <f>links!JH28</f>
        <v>1</v>
      </c>
      <c r="JI7" s="82">
        <f>links!JI28</f>
        <v>1</v>
      </c>
      <c r="JJ7" s="82">
        <f>links!JJ28</f>
        <v>1</v>
      </c>
      <c r="JK7" s="82">
        <f>links!JK28</f>
        <v>1</v>
      </c>
      <c r="JL7" s="82">
        <f>links!JL28</f>
        <v>1</v>
      </c>
      <c r="JM7" s="82">
        <f>links!JM28</f>
        <v>1</v>
      </c>
      <c r="JN7" s="82">
        <f>links!JN28</f>
        <v>1</v>
      </c>
      <c r="JO7" s="82">
        <f>links!JO28</f>
        <v>1</v>
      </c>
      <c r="JP7" s="82">
        <f>links!JP28</f>
        <v>1</v>
      </c>
      <c r="JQ7" s="82">
        <f>links!JQ28</f>
        <v>1</v>
      </c>
      <c r="JR7" s="82">
        <f>links!JR28</f>
        <v>1</v>
      </c>
      <c r="JS7" s="82">
        <f>links!JS28</f>
        <v>1</v>
      </c>
      <c r="JT7" s="82">
        <f>links!JT28</f>
        <v>1</v>
      </c>
      <c r="JU7" s="82">
        <f>links!JU28</f>
        <v>1</v>
      </c>
      <c r="JV7" s="82">
        <f>links!JV28</f>
        <v>1</v>
      </c>
      <c r="JW7" s="82">
        <f>links!JW28</f>
        <v>1</v>
      </c>
      <c r="JX7" s="82">
        <f>links!JX28</f>
        <v>1</v>
      </c>
      <c r="JY7" s="82">
        <f>links!JY28</f>
        <v>1</v>
      </c>
      <c r="JZ7" s="82">
        <f>links!JZ28</f>
        <v>1</v>
      </c>
      <c r="KA7" s="82">
        <f>links!KA28</f>
        <v>1</v>
      </c>
      <c r="KB7" s="82">
        <f>links!KB28</f>
        <v>1</v>
      </c>
      <c r="KC7" s="82">
        <f>links!KC28</f>
        <v>1</v>
      </c>
      <c r="KD7" s="82">
        <f>links!KD28</f>
        <v>1</v>
      </c>
      <c r="KE7" s="82">
        <f>links!KE28</f>
        <v>1</v>
      </c>
      <c r="KF7" s="82">
        <f>links!KF28</f>
        <v>1</v>
      </c>
      <c r="KG7" s="82">
        <f>links!KG28</f>
        <v>1</v>
      </c>
      <c r="KH7" s="82">
        <f>links!KH28</f>
        <v>1</v>
      </c>
      <c r="KI7" s="82">
        <f>links!KI28</f>
        <v>1</v>
      </c>
      <c r="KJ7" s="82">
        <f>links!KJ28</f>
        <v>1</v>
      </c>
      <c r="KK7" s="82">
        <f>links!KK28</f>
        <v>1</v>
      </c>
      <c r="KL7" s="82">
        <f>links!KL28</f>
        <v>1</v>
      </c>
      <c r="KM7" s="82">
        <f>links!KM28</f>
        <v>1</v>
      </c>
      <c r="KN7" s="82">
        <f>links!KN28</f>
        <v>1</v>
      </c>
      <c r="KO7" s="82">
        <f>links!KO28</f>
        <v>1</v>
      </c>
      <c r="KP7" s="82">
        <f>links!KP28</f>
        <v>1</v>
      </c>
      <c r="KQ7" s="82">
        <f>links!KQ28</f>
        <v>1</v>
      </c>
      <c r="KR7" s="82">
        <f>links!KR28</f>
        <v>1</v>
      </c>
      <c r="KS7" s="82">
        <f>links!KS28</f>
        <v>1</v>
      </c>
      <c r="KT7" s="82">
        <f>links!KT28</f>
        <v>1</v>
      </c>
      <c r="KU7" s="82">
        <f>links!KU28</f>
        <v>1</v>
      </c>
      <c r="KV7" s="82">
        <f>links!KV28</f>
        <v>1</v>
      </c>
      <c r="KW7" s="82">
        <f>links!KW28</f>
        <v>1</v>
      </c>
      <c r="KX7" s="82">
        <f>links!KX28</f>
        <v>1</v>
      </c>
      <c r="KY7" s="82">
        <f>links!KY28</f>
        <v>1</v>
      </c>
      <c r="KZ7" s="82">
        <f>links!KZ28</f>
        <v>1</v>
      </c>
      <c r="LA7" s="82">
        <f>links!LA28</f>
        <v>1</v>
      </c>
      <c r="LB7" s="82">
        <f>links!LB28</f>
        <v>1</v>
      </c>
      <c r="LC7" s="82">
        <f>links!LC28</f>
        <v>1</v>
      </c>
      <c r="LD7" s="82">
        <f>links!LD28</f>
        <v>1</v>
      </c>
      <c r="LE7" s="82">
        <f>links!LE28</f>
        <v>1</v>
      </c>
      <c r="LF7" s="82">
        <f>links!LF28</f>
        <v>1</v>
      </c>
      <c r="LG7" s="82">
        <f>links!LG28</f>
        <v>1</v>
      </c>
      <c r="LH7" s="82">
        <f>links!LH28</f>
        <v>1</v>
      </c>
      <c r="LI7" s="82">
        <f>links!LI28</f>
        <v>1</v>
      </c>
      <c r="LJ7" s="82">
        <f>links!LJ28</f>
        <v>1</v>
      </c>
      <c r="LK7" s="82">
        <f>links!LK28</f>
        <v>1</v>
      </c>
      <c r="LL7" s="82">
        <f>links!LL28</f>
        <v>0</v>
      </c>
      <c r="LM7" s="82">
        <f>links!LM28</f>
        <v>0</v>
      </c>
      <c r="LN7" s="82">
        <f>links!LN28</f>
        <v>0</v>
      </c>
      <c r="LO7" s="82">
        <f>links!LO28</f>
        <v>0</v>
      </c>
      <c r="LP7" s="82">
        <f>links!LP28</f>
        <v>0</v>
      </c>
      <c r="LQ7" s="82">
        <f>links!LQ28</f>
        <v>0</v>
      </c>
      <c r="LR7" s="82">
        <f>links!LR28</f>
        <v>0</v>
      </c>
      <c r="LS7" s="82">
        <f>links!LS28</f>
        <v>0</v>
      </c>
      <c r="LT7" s="82">
        <f>links!LT28</f>
        <v>0</v>
      </c>
      <c r="LU7" s="82">
        <f>links!LU28</f>
        <v>1</v>
      </c>
      <c r="LV7" s="82">
        <f>links!LV28</f>
        <v>1</v>
      </c>
      <c r="LW7" s="82">
        <f>links!LW28</f>
        <v>1</v>
      </c>
      <c r="LX7" s="82">
        <f>links!LX28</f>
        <v>1</v>
      </c>
      <c r="LY7" s="82">
        <f>links!LY28</f>
        <v>1</v>
      </c>
      <c r="LZ7" s="82">
        <f>links!LZ28</f>
        <v>1</v>
      </c>
      <c r="MA7" s="82">
        <f>links!MA28</f>
        <v>1</v>
      </c>
      <c r="MB7" s="82">
        <f>links!MB28</f>
        <v>1</v>
      </c>
      <c r="MC7" s="82">
        <f>links!MC28</f>
        <v>1</v>
      </c>
      <c r="MD7" s="82">
        <f>links!MD28</f>
        <v>1</v>
      </c>
      <c r="ME7" s="82">
        <f>links!ME28</f>
        <v>1</v>
      </c>
      <c r="MF7" s="82">
        <f>links!MF28</f>
        <v>1</v>
      </c>
      <c r="MG7" s="82">
        <f>links!MG28</f>
        <v>1</v>
      </c>
      <c r="MH7" s="82">
        <f>links!MH28</f>
        <v>1</v>
      </c>
      <c r="MI7" s="82">
        <f>links!MI28</f>
        <v>1</v>
      </c>
      <c r="MJ7" s="82">
        <f>links!MJ28</f>
        <v>1</v>
      </c>
      <c r="MK7" s="82">
        <f>links!MK28</f>
        <v>1</v>
      </c>
      <c r="ML7" s="82">
        <f>links!ML28</f>
        <v>1</v>
      </c>
      <c r="MM7" s="82">
        <f>links!MM28</f>
        <v>1</v>
      </c>
      <c r="MN7" s="82">
        <f>links!MN28</f>
        <v>1</v>
      </c>
      <c r="MO7" s="82">
        <f>links!MO28</f>
        <v>1</v>
      </c>
      <c r="MP7" s="82">
        <f>links!MP28</f>
        <v>1</v>
      </c>
      <c r="MQ7" s="82">
        <f>links!MQ28</f>
        <v>1</v>
      </c>
      <c r="MR7" s="82">
        <f>links!MR28</f>
        <v>1</v>
      </c>
      <c r="MS7" s="82"/>
      <c r="MT7" s="82"/>
      <c r="MU7" s="82"/>
      <c r="MV7" s="82"/>
      <c r="MW7" s="82"/>
      <c r="MX7" s="82"/>
      <c r="MY7" s="82"/>
      <c r="MZ7" s="82"/>
      <c r="NA7" s="82"/>
      <c r="NB7" s="82"/>
      <c r="NC7" s="82"/>
      <c r="ND7" s="82"/>
      <c r="NE7" s="82"/>
      <c r="NF7" s="82"/>
      <c r="NG7" s="82"/>
      <c r="NH7" s="82"/>
      <c r="NI7" s="82"/>
      <c r="NJ7" s="82"/>
      <c r="NK7" s="82"/>
      <c r="NL7" s="82"/>
      <c r="NM7" s="82"/>
      <c r="NN7" s="82"/>
      <c r="NO7" s="82"/>
      <c r="NP7" s="82"/>
      <c r="NQ7" s="82"/>
      <c r="NR7" s="82"/>
      <c r="NS7" s="82"/>
      <c r="NT7" s="82"/>
      <c r="NU7" s="82"/>
      <c r="NV7" s="82"/>
      <c r="NW7" s="82"/>
      <c r="NX7" s="82"/>
      <c r="NY7" s="82"/>
      <c r="NZ7" s="82"/>
      <c r="OA7" s="82"/>
      <c r="OB7" s="82"/>
      <c r="OC7" s="82"/>
    </row>
    <row r="8" spans="2:393" x14ac:dyDescent="0.25">
      <c r="B8" s="82" t="s">
        <v>1942</v>
      </c>
      <c r="C8" s="82">
        <f>links!C30</f>
        <v>1</v>
      </c>
      <c r="D8" s="82">
        <f>links!D30</f>
        <v>1</v>
      </c>
      <c r="E8" s="82">
        <f>links!E30</f>
        <v>1</v>
      </c>
      <c r="F8" s="82">
        <f>links!F30</f>
        <v>1</v>
      </c>
      <c r="G8" s="82">
        <f>links!G30</f>
        <v>1</v>
      </c>
      <c r="H8" s="82">
        <f>links!H30</f>
        <v>1</v>
      </c>
      <c r="I8" s="82">
        <f>links!I30</f>
        <v>1</v>
      </c>
      <c r="J8" s="82">
        <f>links!J30</f>
        <v>1</v>
      </c>
      <c r="K8" s="82">
        <f>links!K30</f>
        <v>1</v>
      </c>
      <c r="L8" s="82">
        <f>links!L30</f>
        <v>1</v>
      </c>
      <c r="M8" s="82">
        <f>links!M30</f>
        <v>1</v>
      </c>
      <c r="N8" s="82">
        <f>links!N30</f>
        <v>1</v>
      </c>
      <c r="O8" s="82">
        <f>links!O30</f>
        <v>1</v>
      </c>
      <c r="P8" s="82">
        <f>links!P30</f>
        <v>1</v>
      </c>
      <c r="Q8" s="82">
        <f>links!Q30</f>
        <v>1</v>
      </c>
      <c r="R8" s="82">
        <f>links!R30</f>
        <v>1</v>
      </c>
      <c r="S8" s="82">
        <f>links!S30</f>
        <v>1</v>
      </c>
      <c r="T8" s="82">
        <f>links!T30</f>
        <v>1</v>
      </c>
      <c r="U8" s="82">
        <f>links!U30</f>
        <v>1</v>
      </c>
      <c r="V8" s="82">
        <f>links!V30</f>
        <v>1</v>
      </c>
      <c r="W8" s="82">
        <f>links!W30</f>
        <v>1</v>
      </c>
      <c r="X8" s="82">
        <f>links!X30</f>
        <v>1</v>
      </c>
      <c r="Y8" s="82">
        <f>links!Y30</f>
        <v>1</v>
      </c>
      <c r="Z8" s="82">
        <f>links!Z30</f>
        <v>1</v>
      </c>
      <c r="AA8" s="82">
        <f>links!AA30</f>
        <v>1</v>
      </c>
      <c r="AB8" s="82">
        <f>links!AB30</f>
        <v>1</v>
      </c>
      <c r="AC8" s="82">
        <f>links!AC30</f>
        <v>1</v>
      </c>
      <c r="AD8" s="82">
        <f>links!AD30</f>
        <v>1</v>
      </c>
      <c r="AE8" s="82">
        <f>links!AE30</f>
        <v>1</v>
      </c>
      <c r="AF8" s="82">
        <f>links!AF30</f>
        <v>1</v>
      </c>
      <c r="AG8" s="82">
        <f>links!AG30</f>
        <v>1</v>
      </c>
      <c r="AH8" s="82">
        <f>links!AH30</f>
        <v>1</v>
      </c>
      <c r="AI8" s="82">
        <f>links!AI30</f>
        <v>1</v>
      </c>
      <c r="AJ8" s="82">
        <f>links!AJ30</f>
        <v>1</v>
      </c>
      <c r="AK8" s="82">
        <f>links!AK30</f>
        <v>1</v>
      </c>
      <c r="AL8" s="82">
        <f>links!AL30</f>
        <v>1</v>
      </c>
      <c r="AM8" s="82">
        <f>links!AM30</f>
        <v>1</v>
      </c>
      <c r="AN8" s="82">
        <f>links!AN30</f>
        <v>1</v>
      </c>
      <c r="AO8" s="82">
        <f>links!AO30</f>
        <v>1</v>
      </c>
      <c r="AP8" s="82">
        <f>links!AP30</f>
        <v>1</v>
      </c>
      <c r="AQ8" s="82">
        <f>links!AQ30</f>
        <v>1</v>
      </c>
      <c r="AR8" s="82">
        <f>links!AR30</f>
        <v>1</v>
      </c>
      <c r="AS8" s="82">
        <f>links!AS30</f>
        <v>1</v>
      </c>
      <c r="AT8" s="82">
        <f>links!AT30</f>
        <v>1</v>
      </c>
      <c r="AU8" s="82">
        <f>links!AU30</f>
        <v>1</v>
      </c>
      <c r="AV8" s="82">
        <f>links!AV30</f>
        <v>1</v>
      </c>
      <c r="AW8" s="82">
        <f>links!AW30</f>
        <v>1</v>
      </c>
      <c r="AX8" s="82">
        <f>links!AX30</f>
        <v>1</v>
      </c>
      <c r="AY8" s="82">
        <f>links!AY30</f>
        <v>1</v>
      </c>
      <c r="AZ8" s="82">
        <f>links!AZ30</f>
        <v>1</v>
      </c>
      <c r="BA8" s="82">
        <f>links!BA30</f>
        <v>0</v>
      </c>
      <c r="BB8" s="82">
        <f>links!BB30</f>
        <v>0</v>
      </c>
      <c r="BC8" s="82">
        <f>links!BC30</f>
        <v>0</v>
      </c>
      <c r="BD8" s="82">
        <f>links!BD30</f>
        <v>0</v>
      </c>
      <c r="BE8" s="82">
        <f>links!BE30</f>
        <v>0</v>
      </c>
      <c r="BF8" s="82">
        <f>links!BF30</f>
        <v>0</v>
      </c>
      <c r="BG8" s="82">
        <f>links!BG30</f>
        <v>1</v>
      </c>
      <c r="BH8" s="82">
        <f>links!BH30</f>
        <v>1</v>
      </c>
      <c r="BI8" s="82">
        <f>links!BI30</f>
        <v>1</v>
      </c>
      <c r="BJ8" s="82">
        <f>links!BJ30</f>
        <v>1</v>
      </c>
      <c r="BK8" s="82">
        <f>links!BK30</f>
        <v>1</v>
      </c>
      <c r="BL8" s="82">
        <f>links!BL30</f>
        <v>1</v>
      </c>
      <c r="BM8" s="82">
        <f>links!BM30</f>
        <v>1</v>
      </c>
      <c r="BN8" s="82">
        <f>links!BN30</f>
        <v>1</v>
      </c>
      <c r="BO8" s="82">
        <f>links!BO30</f>
        <v>1</v>
      </c>
      <c r="BP8" s="82">
        <f>links!BP30</f>
        <v>1</v>
      </c>
      <c r="BQ8" s="82">
        <f>links!BQ30</f>
        <v>1</v>
      </c>
      <c r="BR8" s="82">
        <f>links!BR30</f>
        <v>1</v>
      </c>
      <c r="BS8" s="82">
        <f>links!BS30</f>
        <v>0</v>
      </c>
      <c r="BT8" s="82">
        <f>links!BT30</f>
        <v>1</v>
      </c>
      <c r="BU8" s="82">
        <f>links!BU30</f>
        <v>1</v>
      </c>
      <c r="BV8" s="82">
        <f>links!BV30</f>
        <v>1</v>
      </c>
      <c r="BW8" s="82">
        <f>links!BW30</f>
        <v>1</v>
      </c>
      <c r="BX8" s="82">
        <f>links!BX30</f>
        <v>1</v>
      </c>
      <c r="BY8" s="82">
        <f>links!BY30</f>
        <v>1</v>
      </c>
      <c r="BZ8" s="82">
        <f>links!BZ30</f>
        <v>1</v>
      </c>
      <c r="CA8" s="82">
        <f>links!CA30</f>
        <v>1</v>
      </c>
      <c r="CB8" s="82">
        <f>links!CB30</f>
        <v>1</v>
      </c>
      <c r="CC8" s="82">
        <f>links!CC30</f>
        <v>1</v>
      </c>
      <c r="CD8" s="82">
        <f>links!CD30</f>
        <v>1</v>
      </c>
      <c r="CE8" s="82">
        <f>links!CE30</f>
        <v>1</v>
      </c>
      <c r="CF8" s="82">
        <f>links!CF30</f>
        <v>0</v>
      </c>
      <c r="CG8" s="82">
        <f>links!CG30</f>
        <v>0</v>
      </c>
      <c r="CH8" s="82">
        <f>links!CH30</f>
        <v>0</v>
      </c>
      <c r="CI8" s="82">
        <f>links!CI30</f>
        <v>0</v>
      </c>
      <c r="CJ8" s="82">
        <f>links!CJ30</f>
        <v>0</v>
      </c>
      <c r="CK8" s="82">
        <f>links!CK30</f>
        <v>0</v>
      </c>
      <c r="CL8" s="82">
        <f>links!CL30</f>
        <v>0</v>
      </c>
      <c r="CM8" s="82">
        <f>links!CM30</f>
        <v>0</v>
      </c>
      <c r="CN8" s="82">
        <f>links!CN30</f>
        <v>0</v>
      </c>
      <c r="CO8" s="82">
        <f>links!CO30</f>
        <v>0</v>
      </c>
      <c r="CP8" s="82">
        <f>links!CP30</f>
        <v>1</v>
      </c>
      <c r="CQ8" s="82">
        <f>links!CQ30</f>
        <v>1</v>
      </c>
      <c r="CR8" s="82">
        <f>links!CR30</f>
        <v>1</v>
      </c>
      <c r="CS8" s="82">
        <f>links!CS30</f>
        <v>1</v>
      </c>
      <c r="CT8" s="82">
        <f>links!CT30</f>
        <v>0</v>
      </c>
      <c r="CU8" s="82">
        <f>links!CU30</f>
        <v>0</v>
      </c>
      <c r="CV8" s="82">
        <f>links!CV30</f>
        <v>0</v>
      </c>
      <c r="CW8" s="82">
        <f>links!CW30</f>
        <v>0</v>
      </c>
      <c r="CX8" s="82">
        <f>links!CX30</f>
        <v>0</v>
      </c>
      <c r="CY8" s="82">
        <f>links!CY30</f>
        <v>0</v>
      </c>
      <c r="CZ8" s="82">
        <f>links!CZ30</f>
        <v>0</v>
      </c>
      <c r="DA8" s="82">
        <f>links!DA30</f>
        <v>0</v>
      </c>
      <c r="DB8" s="82">
        <f>links!DB30</f>
        <v>1</v>
      </c>
      <c r="DC8" s="82">
        <f>links!DC30</f>
        <v>1</v>
      </c>
      <c r="DD8" s="82">
        <f>links!DD30</f>
        <v>1</v>
      </c>
      <c r="DE8" s="82">
        <f>links!DE30</f>
        <v>1</v>
      </c>
      <c r="DF8" s="82">
        <f>links!DF30</f>
        <v>1</v>
      </c>
      <c r="DG8" s="82">
        <f>links!DG30</f>
        <v>1</v>
      </c>
      <c r="DH8" s="82">
        <f>links!DH30</f>
        <v>1</v>
      </c>
      <c r="DI8" s="82">
        <f>links!DI30</f>
        <v>1</v>
      </c>
      <c r="DJ8" s="82">
        <f>links!DJ30</f>
        <v>1</v>
      </c>
      <c r="DK8" s="82">
        <f>links!DK30</f>
        <v>1</v>
      </c>
      <c r="DL8" s="82">
        <f>links!DL30</f>
        <v>1</v>
      </c>
      <c r="DM8" s="82">
        <f>links!DM30</f>
        <v>1</v>
      </c>
      <c r="DN8" s="82">
        <f>links!DN30</f>
        <v>1</v>
      </c>
      <c r="DO8" s="82">
        <f>links!DO30</f>
        <v>1</v>
      </c>
      <c r="DP8" s="82">
        <f>links!DP30</f>
        <v>1</v>
      </c>
      <c r="DQ8" s="82">
        <f>links!DQ30</f>
        <v>1</v>
      </c>
      <c r="DR8" s="82">
        <f>links!DR30</f>
        <v>1</v>
      </c>
      <c r="DS8" s="82">
        <f>links!DS30</f>
        <v>1</v>
      </c>
      <c r="DT8" s="82">
        <f>links!DT30</f>
        <v>1</v>
      </c>
      <c r="DU8" s="82">
        <f>links!DU30</f>
        <v>1</v>
      </c>
      <c r="DV8" s="82">
        <f>links!DV30</f>
        <v>1</v>
      </c>
      <c r="DW8" s="82">
        <f>links!DW30</f>
        <v>1</v>
      </c>
      <c r="DX8" s="82">
        <f>links!DX30</f>
        <v>1</v>
      </c>
      <c r="DY8" s="82">
        <f>links!DY30</f>
        <v>1</v>
      </c>
      <c r="DZ8" s="82">
        <f>links!DZ30</f>
        <v>1</v>
      </c>
      <c r="EA8" s="82">
        <f>links!EA30</f>
        <v>1</v>
      </c>
      <c r="EB8" s="82">
        <f>links!EB30</f>
        <v>1</v>
      </c>
      <c r="EC8" s="82">
        <f>links!EC30</f>
        <v>1</v>
      </c>
      <c r="ED8" s="82">
        <f>links!ED30</f>
        <v>1</v>
      </c>
      <c r="EE8" s="82">
        <f>links!EE30</f>
        <v>1</v>
      </c>
      <c r="EF8" s="82">
        <f>links!EF30</f>
        <v>1</v>
      </c>
      <c r="EG8" s="82">
        <f>links!EG30</f>
        <v>1</v>
      </c>
      <c r="EH8" s="82">
        <f>links!EH30</f>
        <v>1</v>
      </c>
      <c r="EI8" s="82">
        <f>links!EI30</f>
        <v>1</v>
      </c>
      <c r="EJ8" s="82">
        <f>links!EJ30</f>
        <v>1</v>
      </c>
      <c r="EK8" s="82">
        <f>links!EK30</f>
        <v>1</v>
      </c>
      <c r="EL8" s="82">
        <f>links!EL30</f>
        <v>1</v>
      </c>
      <c r="EM8" s="82">
        <f>links!EM30</f>
        <v>1</v>
      </c>
      <c r="EN8" s="82">
        <f>links!EN30</f>
        <v>1</v>
      </c>
      <c r="EO8" s="82">
        <f>links!EO30</f>
        <v>1</v>
      </c>
      <c r="EP8" s="82">
        <f>links!EP30</f>
        <v>1</v>
      </c>
      <c r="EQ8" s="82">
        <f>links!EQ30</f>
        <v>1</v>
      </c>
      <c r="ER8" s="82">
        <f>links!ER30</f>
        <v>1</v>
      </c>
      <c r="ES8" s="82">
        <f>links!ES30</f>
        <v>1</v>
      </c>
      <c r="ET8" s="82">
        <f>links!ET30</f>
        <v>1</v>
      </c>
      <c r="EU8" s="82">
        <f>links!EU30</f>
        <v>1</v>
      </c>
      <c r="EV8" s="82">
        <f>links!EV30</f>
        <v>1</v>
      </c>
      <c r="EW8" s="82">
        <f>links!EW30</f>
        <v>1</v>
      </c>
      <c r="EX8" s="82">
        <f>links!EX30</f>
        <v>1</v>
      </c>
      <c r="EY8" s="82">
        <f>links!EY30</f>
        <v>1</v>
      </c>
      <c r="EZ8" s="82">
        <f>links!EZ30</f>
        <v>1</v>
      </c>
      <c r="FA8" s="82">
        <f>links!FA30</f>
        <v>1</v>
      </c>
      <c r="FB8" s="82">
        <f>links!FB30</f>
        <v>1</v>
      </c>
      <c r="FC8" s="82">
        <f>links!FC30</f>
        <v>1</v>
      </c>
      <c r="FD8" s="82">
        <f>links!FD30</f>
        <v>1</v>
      </c>
      <c r="FE8" s="82">
        <f>links!FE30</f>
        <v>1</v>
      </c>
      <c r="FF8" s="82">
        <f>links!FF30</f>
        <v>1</v>
      </c>
      <c r="FG8" s="82">
        <f>links!FG30</f>
        <v>1</v>
      </c>
      <c r="FH8" s="82">
        <f>links!FH30</f>
        <v>1</v>
      </c>
      <c r="FI8" s="82">
        <f>links!FI30</f>
        <v>1</v>
      </c>
      <c r="FJ8" s="82">
        <f>links!FJ30</f>
        <v>1</v>
      </c>
      <c r="FK8" s="82">
        <f>links!FK30</f>
        <v>1</v>
      </c>
      <c r="FL8" s="82">
        <f>links!FL30</f>
        <v>1</v>
      </c>
      <c r="FM8" s="82">
        <f>links!FM30</f>
        <v>1</v>
      </c>
      <c r="FN8" s="82">
        <f>links!FN30</f>
        <v>1</v>
      </c>
      <c r="FO8" s="82">
        <f>links!FO30</f>
        <v>0</v>
      </c>
      <c r="FP8" s="82">
        <f>links!FP30</f>
        <v>0</v>
      </c>
      <c r="FQ8" s="82">
        <f>links!FQ30</f>
        <v>1</v>
      </c>
      <c r="FR8" s="82">
        <f>links!FR30</f>
        <v>1</v>
      </c>
      <c r="FS8" s="82">
        <f>links!FS30</f>
        <v>1</v>
      </c>
      <c r="FT8" s="82">
        <f>links!FT30</f>
        <v>1</v>
      </c>
      <c r="FU8" s="82">
        <f>links!FU30</f>
        <v>1</v>
      </c>
      <c r="FV8" s="82">
        <f>links!FV30</f>
        <v>1</v>
      </c>
      <c r="FW8" s="82">
        <f>links!FW30</f>
        <v>1</v>
      </c>
      <c r="FX8" s="82">
        <f>links!FX30</f>
        <v>1</v>
      </c>
      <c r="FY8" s="82">
        <f>links!FY30</f>
        <v>1</v>
      </c>
      <c r="FZ8" s="82">
        <f>links!FZ30</f>
        <v>1</v>
      </c>
      <c r="GA8" s="82">
        <f>links!GA30</f>
        <v>1</v>
      </c>
      <c r="GB8" s="82">
        <f>links!GB30</f>
        <v>1</v>
      </c>
      <c r="GC8" s="82">
        <f>links!GC30</f>
        <v>1</v>
      </c>
      <c r="GD8" s="82">
        <f>links!GD30</f>
        <v>1</v>
      </c>
      <c r="GE8" s="82">
        <f>links!GE30</f>
        <v>0</v>
      </c>
      <c r="GF8" s="82">
        <f>links!GF30</f>
        <v>0</v>
      </c>
      <c r="GG8" s="82">
        <f>links!GG30</f>
        <v>0</v>
      </c>
      <c r="GH8" s="82">
        <f>links!GH30</f>
        <v>0</v>
      </c>
      <c r="GI8" s="82">
        <f>links!GI30</f>
        <v>0</v>
      </c>
      <c r="GJ8" s="82">
        <f>links!GJ30</f>
        <v>0</v>
      </c>
      <c r="GK8" s="82">
        <f>links!GK30</f>
        <v>0</v>
      </c>
      <c r="GL8" s="82">
        <f>links!GL30</f>
        <v>0</v>
      </c>
      <c r="GM8" s="82">
        <f>links!GM30</f>
        <v>0</v>
      </c>
      <c r="GN8" s="82">
        <f>links!GN30</f>
        <v>0</v>
      </c>
      <c r="GO8" s="82">
        <f>links!GO30</f>
        <v>0</v>
      </c>
      <c r="GP8" s="82">
        <f>links!GP30</f>
        <v>1</v>
      </c>
      <c r="GQ8" s="82">
        <f>links!GQ30</f>
        <v>1</v>
      </c>
      <c r="GR8" s="82">
        <f>links!GR30</f>
        <v>1</v>
      </c>
      <c r="GS8" s="82">
        <f>links!GS30</f>
        <v>1</v>
      </c>
      <c r="GT8" s="82">
        <f>links!GT30</f>
        <v>1</v>
      </c>
      <c r="GU8" s="82">
        <f>links!GU30</f>
        <v>1</v>
      </c>
      <c r="GV8" s="82">
        <f>links!GV30</f>
        <v>1</v>
      </c>
      <c r="GW8" s="82">
        <f>links!GW30</f>
        <v>1</v>
      </c>
      <c r="GX8" s="82">
        <f>links!GX30</f>
        <v>1</v>
      </c>
      <c r="GY8" s="82">
        <f>links!GY30</f>
        <v>1</v>
      </c>
      <c r="GZ8" s="82">
        <f>links!GZ30</f>
        <v>1</v>
      </c>
      <c r="HA8" s="82">
        <f>links!HA30</f>
        <v>1</v>
      </c>
      <c r="HB8" s="82">
        <f>links!HB30</f>
        <v>1</v>
      </c>
      <c r="HC8" s="82">
        <f>links!HC30</f>
        <v>1</v>
      </c>
      <c r="HD8" s="82">
        <f>links!HD30</f>
        <v>1</v>
      </c>
      <c r="HE8" s="82">
        <f>links!HE30</f>
        <v>1</v>
      </c>
      <c r="HF8" s="82">
        <f>links!HF30</f>
        <v>1</v>
      </c>
      <c r="HG8" s="82">
        <f>links!HG30</f>
        <v>1</v>
      </c>
      <c r="HH8" s="82">
        <f>links!HH30</f>
        <v>1</v>
      </c>
      <c r="HI8" s="82">
        <f>links!HI30</f>
        <v>1</v>
      </c>
      <c r="HJ8" s="82">
        <f>links!HJ30</f>
        <v>1</v>
      </c>
      <c r="HK8" s="82">
        <f>links!HK30</f>
        <v>1</v>
      </c>
      <c r="HL8" s="82">
        <f>links!HL30</f>
        <v>1</v>
      </c>
      <c r="HM8" s="82">
        <f>links!HM30</f>
        <v>1</v>
      </c>
      <c r="HN8" s="82">
        <f>links!HN30</f>
        <v>1</v>
      </c>
      <c r="HO8" s="82">
        <f>links!HO30</f>
        <v>1</v>
      </c>
      <c r="HP8" s="82">
        <f>links!HP30</f>
        <v>1</v>
      </c>
      <c r="HQ8" s="82">
        <f>links!HQ30</f>
        <v>1</v>
      </c>
      <c r="HR8" s="82">
        <f>links!HR30</f>
        <v>1</v>
      </c>
      <c r="HS8" s="82">
        <f>links!HS30</f>
        <v>1</v>
      </c>
      <c r="HT8" s="82">
        <f>links!HT30</f>
        <v>1</v>
      </c>
      <c r="HU8" s="82">
        <f>links!HU30</f>
        <v>1</v>
      </c>
      <c r="HV8" s="82">
        <f>links!HV30</f>
        <v>1</v>
      </c>
      <c r="HW8" s="82">
        <f>links!HW30</f>
        <v>1</v>
      </c>
      <c r="HX8" s="82">
        <f>links!HX30</f>
        <v>1</v>
      </c>
      <c r="HY8" s="82">
        <f>links!HY30</f>
        <v>1</v>
      </c>
      <c r="HZ8" s="82">
        <f>links!HZ30</f>
        <v>1</v>
      </c>
      <c r="IA8" s="82">
        <f>links!IA30</f>
        <v>1</v>
      </c>
      <c r="IB8" s="82">
        <f>links!IB30</f>
        <v>1</v>
      </c>
      <c r="IC8" s="82">
        <f>links!IC30</f>
        <v>1</v>
      </c>
      <c r="ID8" s="82">
        <f>links!ID30</f>
        <v>1</v>
      </c>
      <c r="IE8" s="82">
        <f>links!IE30</f>
        <v>1</v>
      </c>
      <c r="IF8" s="82">
        <f>links!IF30</f>
        <v>1</v>
      </c>
      <c r="IG8" s="82">
        <f>links!IG30</f>
        <v>1</v>
      </c>
      <c r="IH8" s="82">
        <f>links!IH30</f>
        <v>1</v>
      </c>
      <c r="II8" s="82">
        <f>links!II30</f>
        <v>1</v>
      </c>
      <c r="IJ8" s="82">
        <f>links!IJ30</f>
        <v>1</v>
      </c>
      <c r="IK8" s="82">
        <f>links!IK30</f>
        <v>1</v>
      </c>
      <c r="IL8" s="82">
        <f>links!IL30</f>
        <v>1</v>
      </c>
      <c r="IM8" s="82">
        <f>links!IM30</f>
        <v>1</v>
      </c>
      <c r="IN8" s="82">
        <f>links!IN30</f>
        <v>1</v>
      </c>
      <c r="IO8" s="82">
        <f>links!IO30</f>
        <v>1</v>
      </c>
      <c r="IP8" s="82">
        <f>links!IP30</f>
        <v>1</v>
      </c>
      <c r="IQ8" s="82">
        <f>links!IQ30</f>
        <v>1</v>
      </c>
      <c r="IR8" s="82">
        <f>links!IR30</f>
        <v>1</v>
      </c>
      <c r="IS8" s="82">
        <f>links!IS30</f>
        <v>1</v>
      </c>
      <c r="IT8" s="82">
        <f>links!IT30</f>
        <v>1</v>
      </c>
      <c r="IU8" s="82">
        <f>links!IU30</f>
        <v>1</v>
      </c>
      <c r="IV8" s="82">
        <f>links!IV30</f>
        <v>1</v>
      </c>
      <c r="IW8" s="82">
        <f>links!IW30</f>
        <v>1</v>
      </c>
      <c r="IX8" s="82">
        <f>links!IX30</f>
        <v>1</v>
      </c>
      <c r="IY8" s="82">
        <f>links!IY30</f>
        <v>1</v>
      </c>
      <c r="IZ8" s="82">
        <f>links!IZ30</f>
        <v>1</v>
      </c>
      <c r="JA8" s="82">
        <f>links!JA30</f>
        <v>1</v>
      </c>
      <c r="JB8" s="82">
        <f>links!JB30</f>
        <v>1</v>
      </c>
      <c r="JC8" s="82">
        <f>links!JC30</f>
        <v>1</v>
      </c>
      <c r="JD8" s="82">
        <f>links!JD30</f>
        <v>1</v>
      </c>
      <c r="JE8" s="82">
        <f>links!JE30</f>
        <v>1</v>
      </c>
      <c r="JF8" s="82">
        <f>links!JF30</f>
        <v>1</v>
      </c>
      <c r="JG8" s="82">
        <f>links!JG30</f>
        <v>1</v>
      </c>
      <c r="JH8" s="82">
        <f>links!JH30</f>
        <v>1</v>
      </c>
      <c r="JI8" s="82">
        <f>links!JI30</f>
        <v>1</v>
      </c>
      <c r="JJ8" s="82">
        <f>links!JJ30</f>
        <v>1</v>
      </c>
      <c r="JK8" s="82">
        <f>links!JK30</f>
        <v>1</v>
      </c>
      <c r="JL8" s="82">
        <f>links!JL30</f>
        <v>1</v>
      </c>
      <c r="JM8" s="82">
        <f>links!JM30</f>
        <v>1</v>
      </c>
      <c r="JN8" s="82">
        <f>links!JN30</f>
        <v>1</v>
      </c>
      <c r="JO8" s="82">
        <f>links!JO30</f>
        <v>1</v>
      </c>
      <c r="JP8" s="82">
        <f>links!JP30</f>
        <v>1</v>
      </c>
      <c r="JQ8" s="82">
        <f>links!JQ30</f>
        <v>1</v>
      </c>
      <c r="JR8" s="82">
        <f>links!JR30</f>
        <v>1</v>
      </c>
      <c r="JS8" s="82">
        <f>links!JS30</f>
        <v>1</v>
      </c>
      <c r="JT8" s="82">
        <f>links!JT30</f>
        <v>1</v>
      </c>
      <c r="JU8" s="82">
        <f>links!JU30</f>
        <v>1</v>
      </c>
      <c r="JV8" s="82">
        <f>links!JV30</f>
        <v>1</v>
      </c>
      <c r="JW8" s="82">
        <f>links!JW30</f>
        <v>1</v>
      </c>
      <c r="JX8" s="82">
        <f>links!JX30</f>
        <v>1</v>
      </c>
      <c r="JY8" s="82">
        <f>links!JY30</f>
        <v>1</v>
      </c>
      <c r="JZ8" s="82">
        <f>links!JZ30</f>
        <v>1</v>
      </c>
      <c r="KA8" s="82">
        <f>links!KA30</f>
        <v>1</v>
      </c>
      <c r="KB8" s="82">
        <f>links!KB30</f>
        <v>1</v>
      </c>
      <c r="KC8" s="82">
        <f>links!KC30</f>
        <v>1</v>
      </c>
      <c r="KD8" s="82">
        <f>links!KD30</f>
        <v>1</v>
      </c>
      <c r="KE8" s="82">
        <f>links!KE30</f>
        <v>1</v>
      </c>
      <c r="KF8" s="82">
        <f>links!KF30</f>
        <v>1</v>
      </c>
      <c r="KG8" s="82">
        <f>links!KG30</f>
        <v>1</v>
      </c>
      <c r="KH8" s="82">
        <f>links!KH30</f>
        <v>1</v>
      </c>
      <c r="KI8" s="82">
        <f>links!KI30</f>
        <v>1</v>
      </c>
      <c r="KJ8" s="82">
        <f>links!KJ30</f>
        <v>1</v>
      </c>
      <c r="KK8" s="82">
        <f>links!KK30</f>
        <v>1</v>
      </c>
      <c r="KL8" s="82">
        <f>links!KL30</f>
        <v>1</v>
      </c>
      <c r="KM8" s="82">
        <f>links!KM30</f>
        <v>1</v>
      </c>
      <c r="KN8" s="82">
        <f>links!KN30</f>
        <v>1</v>
      </c>
      <c r="KO8" s="82">
        <f>links!KO30</f>
        <v>1</v>
      </c>
      <c r="KP8" s="82">
        <f>links!KP30</f>
        <v>1</v>
      </c>
      <c r="KQ8" s="82">
        <f>links!KQ30</f>
        <v>1</v>
      </c>
      <c r="KR8" s="82">
        <f>links!KR30</f>
        <v>1</v>
      </c>
      <c r="KS8" s="82">
        <f>links!KS30</f>
        <v>1</v>
      </c>
      <c r="KT8" s="82">
        <f>links!KT30</f>
        <v>1</v>
      </c>
      <c r="KU8" s="82">
        <f>links!KU30</f>
        <v>1</v>
      </c>
      <c r="KV8" s="82">
        <f>links!KV30</f>
        <v>1</v>
      </c>
      <c r="KW8" s="82">
        <f>links!KW30</f>
        <v>1</v>
      </c>
      <c r="KX8" s="82">
        <f>links!KX30</f>
        <v>1</v>
      </c>
      <c r="KY8" s="82">
        <f>links!KY30</f>
        <v>1</v>
      </c>
      <c r="KZ8" s="82">
        <f>links!KZ30</f>
        <v>1</v>
      </c>
      <c r="LA8" s="82">
        <f>links!LA30</f>
        <v>1</v>
      </c>
      <c r="LB8" s="82">
        <f>links!LB30</f>
        <v>1</v>
      </c>
      <c r="LC8" s="82">
        <f>links!LC30</f>
        <v>1</v>
      </c>
      <c r="LD8" s="82">
        <f>links!LD30</f>
        <v>1</v>
      </c>
      <c r="LE8" s="82">
        <f>links!LE30</f>
        <v>1</v>
      </c>
      <c r="LF8" s="82">
        <f>links!LF30</f>
        <v>1</v>
      </c>
      <c r="LG8" s="82">
        <f>links!LG30</f>
        <v>1</v>
      </c>
      <c r="LH8" s="82">
        <f>links!LH30</f>
        <v>1</v>
      </c>
      <c r="LI8" s="82">
        <f>links!LI30</f>
        <v>0</v>
      </c>
      <c r="LJ8" s="82">
        <f>links!LJ30</f>
        <v>0</v>
      </c>
      <c r="LK8" s="82">
        <f>links!LK30</f>
        <v>1</v>
      </c>
      <c r="LL8" s="82">
        <f>links!LL30</f>
        <v>1</v>
      </c>
      <c r="LM8" s="82">
        <f>links!LM30</f>
        <v>1</v>
      </c>
      <c r="LN8" s="82">
        <f>links!LN30</f>
        <v>1</v>
      </c>
      <c r="LO8" s="82">
        <f>links!LO30</f>
        <v>1</v>
      </c>
      <c r="LP8" s="82">
        <f>links!LP30</f>
        <v>1</v>
      </c>
      <c r="LQ8" s="82">
        <f>links!LQ30</f>
        <v>1</v>
      </c>
      <c r="LR8" s="82">
        <f>links!LR30</f>
        <v>1</v>
      </c>
      <c r="LS8" s="82">
        <f>links!LS30</f>
        <v>1</v>
      </c>
      <c r="LT8" s="82">
        <f>links!LT30</f>
        <v>1</v>
      </c>
      <c r="LU8" s="82">
        <f>links!LU30</f>
        <v>1</v>
      </c>
      <c r="LV8" s="82">
        <f>links!LV30</f>
        <v>1</v>
      </c>
      <c r="LW8" s="82">
        <f>links!LW30</f>
        <v>1</v>
      </c>
      <c r="LX8" s="82">
        <f>links!LX30</f>
        <v>1</v>
      </c>
      <c r="LY8" s="82">
        <f>links!LY30</f>
        <v>1</v>
      </c>
      <c r="LZ8" s="82">
        <f>links!LZ30</f>
        <v>1</v>
      </c>
      <c r="MA8" s="82">
        <f>links!MA30</f>
        <v>1</v>
      </c>
      <c r="MB8" s="82">
        <f>links!MB30</f>
        <v>1</v>
      </c>
      <c r="MC8" s="82">
        <f>links!MC30</f>
        <v>1</v>
      </c>
      <c r="MD8" s="82">
        <f>links!MD30</f>
        <v>1</v>
      </c>
      <c r="ME8" s="82">
        <f>links!ME30</f>
        <v>1</v>
      </c>
      <c r="MF8" s="82">
        <f>links!MF30</f>
        <v>0</v>
      </c>
      <c r="MG8" s="82">
        <f>links!MG30</f>
        <v>0</v>
      </c>
      <c r="MH8" s="82">
        <f>links!MH30</f>
        <v>1</v>
      </c>
      <c r="MI8" s="82">
        <f>links!MI30</f>
        <v>0</v>
      </c>
      <c r="MJ8" s="82">
        <f>links!MJ30</f>
        <v>0</v>
      </c>
      <c r="MK8" s="82">
        <f>links!MK30</f>
        <v>0</v>
      </c>
      <c r="ML8" s="82">
        <f>links!ML30</f>
        <v>0</v>
      </c>
      <c r="MM8" s="82">
        <f>links!MM30</f>
        <v>1</v>
      </c>
      <c r="MN8" s="82">
        <f>links!MN30</f>
        <v>1</v>
      </c>
      <c r="MO8" s="82">
        <f>links!MO30</f>
        <v>1</v>
      </c>
      <c r="MP8" s="82">
        <f>links!MP30</f>
        <v>1</v>
      </c>
      <c r="MQ8" s="82">
        <f>links!MQ30</f>
        <v>1</v>
      </c>
      <c r="MR8" s="82">
        <f>links!MR30</f>
        <v>1</v>
      </c>
      <c r="MS8" s="82"/>
      <c r="MT8" s="82"/>
      <c r="MU8" s="82"/>
      <c r="MV8" s="82"/>
      <c r="MW8" s="82"/>
      <c r="MX8" s="82"/>
      <c r="MY8" s="82"/>
      <c r="MZ8" s="82"/>
      <c r="NA8" s="82"/>
      <c r="NB8" s="82"/>
      <c r="NC8" s="82"/>
      <c r="ND8" s="82"/>
      <c r="NE8" s="82"/>
      <c r="NF8" s="82"/>
      <c r="NG8" s="82"/>
      <c r="NH8" s="82"/>
      <c r="NI8" s="82"/>
      <c r="NJ8" s="82"/>
      <c r="NK8" s="82"/>
      <c r="NL8" s="82"/>
      <c r="NM8" s="82"/>
      <c r="NN8" s="82"/>
      <c r="NO8" s="82"/>
      <c r="NP8" s="82"/>
      <c r="NQ8" s="82"/>
      <c r="NR8" s="82"/>
      <c r="NS8" s="82"/>
      <c r="NT8" s="82"/>
      <c r="NU8" s="82"/>
      <c r="NV8" s="82"/>
      <c r="NW8" s="82"/>
      <c r="NX8" s="82"/>
      <c r="NY8" s="82"/>
      <c r="NZ8" s="82"/>
      <c r="OA8" s="82"/>
      <c r="OB8" s="82"/>
      <c r="OC8" s="82"/>
    </row>
    <row r="9" spans="2:393" x14ac:dyDescent="0.25">
      <c r="B9" s="82" t="s">
        <v>1943</v>
      </c>
      <c r="C9" s="82">
        <f>links!C31</f>
        <v>0</v>
      </c>
      <c r="D9" s="82">
        <f>links!D31</f>
        <v>0</v>
      </c>
      <c r="E9" s="82">
        <f>links!E31</f>
        <v>0</v>
      </c>
      <c r="F9" s="82">
        <f>links!F31</f>
        <v>0</v>
      </c>
      <c r="G9" s="82">
        <f>links!G31</f>
        <v>0</v>
      </c>
      <c r="H9" s="82">
        <f>links!H31</f>
        <v>0</v>
      </c>
      <c r="I9" s="82">
        <f>links!I31</f>
        <v>0</v>
      </c>
      <c r="J9" s="82">
        <f>links!J31</f>
        <v>0</v>
      </c>
      <c r="K9" s="82">
        <f>links!K31</f>
        <v>0</v>
      </c>
      <c r="L9" s="82">
        <f>links!L31</f>
        <v>0</v>
      </c>
      <c r="M9" s="82">
        <f>links!M31</f>
        <v>0</v>
      </c>
      <c r="N9" s="82">
        <f>links!N31</f>
        <v>0</v>
      </c>
      <c r="O9" s="82">
        <f>links!O31</f>
        <v>0</v>
      </c>
      <c r="P9" s="82">
        <f>links!P31</f>
        <v>0</v>
      </c>
      <c r="Q9" s="82">
        <f>links!Q31</f>
        <v>0</v>
      </c>
      <c r="R9" s="82">
        <f>links!R31</f>
        <v>0</v>
      </c>
      <c r="S9" s="82">
        <f>links!S31</f>
        <v>0</v>
      </c>
      <c r="T9" s="82">
        <f>links!T31</f>
        <v>0</v>
      </c>
      <c r="U9" s="82">
        <f>links!U31</f>
        <v>0</v>
      </c>
      <c r="V9" s="82">
        <f>links!V31</f>
        <v>0</v>
      </c>
      <c r="W9" s="82">
        <f>links!W31</f>
        <v>0</v>
      </c>
      <c r="X9" s="82">
        <f>links!X31</f>
        <v>0</v>
      </c>
      <c r="Y9" s="82">
        <f>links!Y31</f>
        <v>0</v>
      </c>
      <c r="Z9" s="82">
        <f>links!Z31</f>
        <v>0</v>
      </c>
      <c r="AA9" s="82">
        <f>links!AA31</f>
        <v>0</v>
      </c>
      <c r="AB9" s="82">
        <f>links!AB31</f>
        <v>0</v>
      </c>
      <c r="AC9" s="82">
        <f>links!AC31</f>
        <v>0</v>
      </c>
      <c r="AD9" s="82">
        <f>links!AD31</f>
        <v>0</v>
      </c>
      <c r="AE9" s="82">
        <f>links!AE31</f>
        <v>0</v>
      </c>
      <c r="AF9" s="82">
        <f>links!AF31</f>
        <v>0</v>
      </c>
      <c r="AG9" s="82">
        <f>links!AG31</f>
        <v>0</v>
      </c>
      <c r="AH9" s="82">
        <f>links!AH31</f>
        <v>0</v>
      </c>
      <c r="AI9" s="82">
        <f>links!AI31</f>
        <v>0</v>
      </c>
      <c r="AJ9" s="82">
        <f>links!AJ31</f>
        <v>0</v>
      </c>
      <c r="AK9" s="82">
        <f>links!AK31</f>
        <v>0</v>
      </c>
      <c r="AL9" s="82">
        <f>links!AL31</f>
        <v>0</v>
      </c>
      <c r="AM9" s="82">
        <f>links!AM31</f>
        <v>0</v>
      </c>
      <c r="AN9" s="82">
        <f>links!AN31</f>
        <v>0</v>
      </c>
      <c r="AO9" s="82">
        <f>links!AO31</f>
        <v>0</v>
      </c>
      <c r="AP9" s="82">
        <f>links!AP31</f>
        <v>0</v>
      </c>
      <c r="AQ9" s="82">
        <f>links!AQ31</f>
        <v>0</v>
      </c>
      <c r="AR9" s="82">
        <f>links!AR31</f>
        <v>0</v>
      </c>
      <c r="AS9" s="82">
        <f>links!AS31</f>
        <v>0</v>
      </c>
      <c r="AT9" s="82">
        <f>links!AT31</f>
        <v>0</v>
      </c>
      <c r="AU9" s="82">
        <f>links!AU31</f>
        <v>0</v>
      </c>
      <c r="AV9" s="82">
        <f>links!AV31</f>
        <v>0</v>
      </c>
      <c r="AW9" s="82">
        <f>links!AW31</f>
        <v>0</v>
      </c>
      <c r="AX9" s="82">
        <f>links!AX31</f>
        <v>0</v>
      </c>
      <c r="AY9" s="82">
        <f>links!AY31</f>
        <v>0</v>
      </c>
      <c r="AZ9" s="82">
        <f>links!AZ31</f>
        <v>0</v>
      </c>
      <c r="BA9" s="82">
        <f>links!BA31</f>
        <v>1</v>
      </c>
      <c r="BB9" s="82">
        <f>links!BB31</f>
        <v>1</v>
      </c>
      <c r="BC9" s="82">
        <f>links!BC31</f>
        <v>1</v>
      </c>
      <c r="BD9" s="82">
        <f>links!BD31</f>
        <v>1</v>
      </c>
      <c r="BE9" s="82">
        <f>links!BE31</f>
        <v>0</v>
      </c>
      <c r="BF9" s="82">
        <f>links!BF31</f>
        <v>0</v>
      </c>
      <c r="BG9" s="82">
        <f>links!BG31</f>
        <v>0</v>
      </c>
      <c r="BH9" s="82">
        <f>links!BH31</f>
        <v>0</v>
      </c>
      <c r="BI9" s="82">
        <f>links!BI31</f>
        <v>0</v>
      </c>
      <c r="BJ9" s="82">
        <f>links!BJ31</f>
        <v>0</v>
      </c>
      <c r="BK9" s="82">
        <f>links!BK31</f>
        <v>0</v>
      </c>
      <c r="BL9" s="82">
        <f>links!BL31</f>
        <v>0</v>
      </c>
      <c r="BM9" s="82">
        <f>links!BM31</f>
        <v>0</v>
      </c>
      <c r="BN9" s="82">
        <f>links!BN31</f>
        <v>0</v>
      </c>
      <c r="BO9" s="82">
        <f>links!BO31</f>
        <v>0</v>
      </c>
      <c r="BP9" s="82">
        <f>links!BP31</f>
        <v>0</v>
      </c>
      <c r="BQ9" s="82">
        <f>links!BQ31</f>
        <v>0</v>
      </c>
      <c r="BR9" s="82">
        <f>links!BR31</f>
        <v>0</v>
      </c>
      <c r="BS9" s="82">
        <f>links!BS31</f>
        <v>0</v>
      </c>
      <c r="BT9" s="82">
        <f>links!BT31</f>
        <v>0</v>
      </c>
      <c r="BU9" s="82">
        <f>links!BU31</f>
        <v>0</v>
      </c>
      <c r="BV9" s="82">
        <f>links!BV31</f>
        <v>0</v>
      </c>
      <c r="BW9" s="82">
        <f>links!BW31</f>
        <v>0</v>
      </c>
      <c r="BX9" s="82">
        <f>links!BX31</f>
        <v>0</v>
      </c>
      <c r="BY9" s="82">
        <f>links!BY31</f>
        <v>0</v>
      </c>
      <c r="BZ9" s="82">
        <f>links!BZ31</f>
        <v>0</v>
      </c>
      <c r="CA9" s="82">
        <f>links!CA31</f>
        <v>0</v>
      </c>
      <c r="CB9" s="82">
        <f>links!CB31</f>
        <v>0</v>
      </c>
      <c r="CC9" s="82">
        <f>links!CC31</f>
        <v>0</v>
      </c>
      <c r="CD9" s="82">
        <f>links!CD31</f>
        <v>0</v>
      </c>
      <c r="CE9" s="82">
        <f>links!CE31</f>
        <v>0</v>
      </c>
      <c r="CF9" s="82">
        <f>links!CF31</f>
        <v>1</v>
      </c>
      <c r="CG9" s="82">
        <f>links!CG31</f>
        <v>1</v>
      </c>
      <c r="CH9" s="82">
        <f>links!CH31</f>
        <v>1</v>
      </c>
      <c r="CI9" s="82">
        <f>links!CI31</f>
        <v>1</v>
      </c>
      <c r="CJ9" s="82">
        <f>links!CJ31</f>
        <v>1</v>
      </c>
      <c r="CK9" s="82">
        <f>links!CK31</f>
        <v>1</v>
      </c>
      <c r="CL9" s="82">
        <f>links!CL31</f>
        <v>1</v>
      </c>
      <c r="CM9" s="82">
        <f>links!CM31</f>
        <v>1</v>
      </c>
      <c r="CN9" s="82">
        <f>links!CN31</f>
        <v>1</v>
      </c>
      <c r="CO9" s="82">
        <f>links!CO31</f>
        <v>0</v>
      </c>
      <c r="CP9" s="82">
        <f>links!CP31</f>
        <v>0</v>
      </c>
      <c r="CQ9" s="82">
        <f>links!CQ31</f>
        <v>0</v>
      </c>
      <c r="CR9" s="82">
        <f>links!CR31</f>
        <v>0</v>
      </c>
      <c r="CS9" s="82">
        <f>links!CS31</f>
        <v>0</v>
      </c>
      <c r="CT9" s="82">
        <f>links!CT31</f>
        <v>1</v>
      </c>
      <c r="CU9" s="82">
        <f>links!CU31</f>
        <v>1</v>
      </c>
      <c r="CV9" s="82">
        <f>links!CV31</f>
        <v>1</v>
      </c>
      <c r="CW9" s="82">
        <f>links!CW31</f>
        <v>1</v>
      </c>
      <c r="CX9" s="82">
        <f>links!CX31</f>
        <v>1</v>
      </c>
      <c r="CY9" s="82">
        <f>links!CY31</f>
        <v>1</v>
      </c>
      <c r="CZ9" s="82">
        <f>links!CZ31</f>
        <v>1</v>
      </c>
      <c r="DA9" s="82">
        <f>links!DA31</f>
        <v>1</v>
      </c>
      <c r="DB9" s="82">
        <f>links!DB31</f>
        <v>0</v>
      </c>
      <c r="DC9" s="82">
        <f>links!DC31</f>
        <v>0</v>
      </c>
      <c r="DD9" s="82">
        <f>links!DD31</f>
        <v>0</v>
      </c>
      <c r="DE9" s="82">
        <f>links!DE31</f>
        <v>0</v>
      </c>
      <c r="DF9" s="82">
        <f>links!DF31</f>
        <v>0</v>
      </c>
      <c r="DG9" s="82">
        <f>links!DG31</f>
        <v>0</v>
      </c>
      <c r="DH9" s="82">
        <f>links!DH31</f>
        <v>0</v>
      </c>
      <c r="DI9" s="82">
        <f>links!DI31</f>
        <v>0</v>
      </c>
      <c r="DJ9" s="82">
        <f>links!DJ31</f>
        <v>0</v>
      </c>
      <c r="DK9" s="82">
        <f>links!DK31</f>
        <v>0</v>
      </c>
      <c r="DL9" s="82">
        <f>links!DL31</f>
        <v>0</v>
      </c>
      <c r="DM9" s="82">
        <f>links!DM31</f>
        <v>0</v>
      </c>
      <c r="DN9" s="82">
        <f>links!DN31</f>
        <v>0</v>
      </c>
      <c r="DO9" s="82">
        <f>links!DO31</f>
        <v>0</v>
      </c>
      <c r="DP9" s="82">
        <f>links!DP31</f>
        <v>0</v>
      </c>
      <c r="DQ9" s="82">
        <f>links!DQ31</f>
        <v>0</v>
      </c>
      <c r="DR9" s="82">
        <f>links!DR31</f>
        <v>0</v>
      </c>
      <c r="DS9" s="82">
        <f>links!DS31</f>
        <v>0</v>
      </c>
      <c r="DT9" s="82">
        <f>links!DT31</f>
        <v>0</v>
      </c>
      <c r="DU9" s="82">
        <f>links!DU31</f>
        <v>0</v>
      </c>
      <c r="DV9" s="82">
        <f>links!DV31</f>
        <v>0</v>
      </c>
      <c r="DW9" s="82">
        <f>links!DW31</f>
        <v>0</v>
      </c>
      <c r="DX9" s="82">
        <f>links!DX31</f>
        <v>0</v>
      </c>
      <c r="DY9" s="82">
        <f>links!DY31</f>
        <v>0</v>
      </c>
      <c r="DZ9" s="82">
        <f>links!DZ31</f>
        <v>0</v>
      </c>
      <c r="EA9" s="82">
        <f>links!EA31</f>
        <v>0</v>
      </c>
      <c r="EB9" s="82">
        <f>links!EB31</f>
        <v>0</v>
      </c>
      <c r="EC9" s="82">
        <f>links!EC31</f>
        <v>0</v>
      </c>
      <c r="ED9" s="82">
        <f>links!ED31</f>
        <v>0</v>
      </c>
      <c r="EE9" s="82">
        <f>links!EE31</f>
        <v>0</v>
      </c>
      <c r="EF9" s="82">
        <f>links!EF31</f>
        <v>0</v>
      </c>
      <c r="EG9" s="82">
        <f>links!EG31</f>
        <v>0</v>
      </c>
      <c r="EH9" s="82">
        <f>links!EH31</f>
        <v>0</v>
      </c>
      <c r="EI9" s="82">
        <f>links!EI31</f>
        <v>0</v>
      </c>
      <c r="EJ9" s="82">
        <f>links!EJ31</f>
        <v>0</v>
      </c>
      <c r="EK9" s="82">
        <f>links!EK31</f>
        <v>0</v>
      </c>
      <c r="EL9" s="82">
        <f>links!EL31</f>
        <v>0</v>
      </c>
      <c r="EM9" s="82">
        <f>links!EM31</f>
        <v>0</v>
      </c>
      <c r="EN9" s="82">
        <f>links!EN31</f>
        <v>0</v>
      </c>
      <c r="EO9" s="82">
        <f>links!EO31</f>
        <v>0</v>
      </c>
      <c r="EP9" s="82">
        <f>links!EP31</f>
        <v>0</v>
      </c>
      <c r="EQ9" s="82">
        <f>links!EQ31</f>
        <v>0</v>
      </c>
      <c r="ER9" s="82">
        <f>links!ER31</f>
        <v>0</v>
      </c>
      <c r="ES9" s="82">
        <f>links!ES31</f>
        <v>0</v>
      </c>
      <c r="ET9" s="82">
        <f>links!ET31</f>
        <v>0</v>
      </c>
      <c r="EU9" s="82">
        <f>links!EU31</f>
        <v>0</v>
      </c>
      <c r="EV9" s="82">
        <f>links!EV31</f>
        <v>0</v>
      </c>
      <c r="EW9" s="82">
        <f>links!EW31</f>
        <v>0</v>
      </c>
      <c r="EX9" s="82">
        <f>links!EX31</f>
        <v>0</v>
      </c>
      <c r="EY9" s="82">
        <f>links!EY31</f>
        <v>0</v>
      </c>
      <c r="EZ9" s="82">
        <f>links!EZ31</f>
        <v>0</v>
      </c>
      <c r="FA9" s="82">
        <f>links!FA31</f>
        <v>0</v>
      </c>
      <c r="FB9" s="82">
        <f>links!FB31</f>
        <v>0</v>
      </c>
      <c r="FC9" s="82">
        <f>links!FC31</f>
        <v>0</v>
      </c>
      <c r="FD9" s="82">
        <f>links!FD31</f>
        <v>0</v>
      </c>
      <c r="FE9" s="82">
        <f>links!FE31</f>
        <v>0</v>
      </c>
      <c r="FF9" s="82">
        <f>links!FF31</f>
        <v>0</v>
      </c>
      <c r="FG9" s="82">
        <f>links!FG31</f>
        <v>0</v>
      </c>
      <c r="FH9" s="82">
        <f>links!FH31</f>
        <v>0</v>
      </c>
      <c r="FI9" s="82">
        <f>links!FI31</f>
        <v>0</v>
      </c>
      <c r="FJ9" s="82">
        <f>links!FJ31</f>
        <v>0</v>
      </c>
      <c r="FK9" s="82">
        <f>links!FK31</f>
        <v>0</v>
      </c>
      <c r="FL9" s="82">
        <f>links!FL31</f>
        <v>0</v>
      </c>
      <c r="FM9" s="82">
        <f>links!FM31</f>
        <v>0</v>
      </c>
      <c r="FN9" s="82">
        <f>links!FN31</f>
        <v>0</v>
      </c>
      <c r="FO9" s="82">
        <f>links!FO31</f>
        <v>1</v>
      </c>
      <c r="FP9" s="82">
        <f>links!FP31</f>
        <v>1</v>
      </c>
      <c r="FQ9" s="82">
        <f>links!FQ31</f>
        <v>0</v>
      </c>
      <c r="FR9" s="82">
        <f>links!FR31</f>
        <v>0</v>
      </c>
      <c r="FS9" s="82">
        <f>links!FS31</f>
        <v>0</v>
      </c>
      <c r="FT9" s="82">
        <f>links!FT31</f>
        <v>0</v>
      </c>
      <c r="FU9" s="82">
        <f>links!FU31</f>
        <v>0</v>
      </c>
      <c r="FV9" s="82">
        <f>links!FV31</f>
        <v>0</v>
      </c>
      <c r="FW9" s="82">
        <f>links!FW31</f>
        <v>0</v>
      </c>
      <c r="FX9" s="82">
        <f>links!FX31</f>
        <v>0</v>
      </c>
      <c r="FY9" s="82">
        <f>links!FY31</f>
        <v>0</v>
      </c>
      <c r="FZ9" s="82">
        <f>links!FZ31</f>
        <v>0</v>
      </c>
      <c r="GA9" s="82">
        <f>links!GA31</f>
        <v>0</v>
      </c>
      <c r="GB9" s="82">
        <f>links!GB31</f>
        <v>0</v>
      </c>
      <c r="GC9" s="82">
        <f>links!GC31</f>
        <v>0</v>
      </c>
      <c r="GD9" s="82">
        <f>links!GD31</f>
        <v>0</v>
      </c>
      <c r="GE9" s="82">
        <f>links!GE31</f>
        <v>1</v>
      </c>
      <c r="GF9" s="82">
        <f>links!GF31</f>
        <v>1</v>
      </c>
      <c r="GG9" s="82">
        <f>links!GG31</f>
        <v>1</v>
      </c>
      <c r="GH9" s="82">
        <f>links!GH31</f>
        <v>1</v>
      </c>
      <c r="GI9" s="82">
        <f>links!GI31</f>
        <v>1</v>
      </c>
      <c r="GJ9" s="82">
        <f>links!GJ31</f>
        <v>1</v>
      </c>
      <c r="GK9" s="82">
        <f>links!GK31</f>
        <v>1</v>
      </c>
      <c r="GL9" s="82">
        <f>links!GL31</f>
        <v>1</v>
      </c>
      <c r="GM9" s="82">
        <f>links!GM31</f>
        <v>1</v>
      </c>
      <c r="GN9" s="82">
        <f>links!GN31</f>
        <v>1</v>
      </c>
      <c r="GO9" s="82">
        <f>links!GO31</f>
        <v>1</v>
      </c>
      <c r="GP9" s="82">
        <f>links!GP31</f>
        <v>0</v>
      </c>
      <c r="GQ9" s="82">
        <f>links!GQ31</f>
        <v>0</v>
      </c>
      <c r="GR9" s="82">
        <f>links!GR31</f>
        <v>0</v>
      </c>
      <c r="GS9" s="82">
        <f>links!GS31</f>
        <v>0</v>
      </c>
      <c r="GT9" s="82">
        <f>links!GT31</f>
        <v>0</v>
      </c>
      <c r="GU9" s="82">
        <f>links!GU31</f>
        <v>0</v>
      </c>
      <c r="GV9" s="82">
        <f>links!GV31</f>
        <v>0</v>
      </c>
      <c r="GW9" s="82">
        <f>links!GW31</f>
        <v>0</v>
      </c>
      <c r="GX9" s="82">
        <f>links!GX31</f>
        <v>0</v>
      </c>
      <c r="GY9" s="82">
        <f>links!GY31</f>
        <v>0</v>
      </c>
      <c r="GZ9" s="82">
        <f>links!GZ31</f>
        <v>0</v>
      </c>
      <c r="HA9" s="82">
        <f>links!HA31</f>
        <v>0</v>
      </c>
      <c r="HB9" s="82">
        <f>links!HB31</f>
        <v>0</v>
      </c>
      <c r="HC9" s="82">
        <f>links!HC31</f>
        <v>0</v>
      </c>
      <c r="HD9" s="82">
        <f>links!HD31</f>
        <v>0</v>
      </c>
      <c r="HE9" s="82">
        <f>links!HE31</f>
        <v>0</v>
      </c>
      <c r="HF9" s="82">
        <f>links!HF31</f>
        <v>0</v>
      </c>
      <c r="HG9" s="82">
        <f>links!HG31</f>
        <v>0</v>
      </c>
      <c r="HH9" s="82">
        <f>links!HH31</f>
        <v>0</v>
      </c>
      <c r="HI9" s="82">
        <f>links!HI31</f>
        <v>0</v>
      </c>
      <c r="HJ9" s="82">
        <f>links!HJ31</f>
        <v>0</v>
      </c>
      <c r="HK9" s="82">
        <f>links!HK31</f>
        <v>0</v>
      </c>
      <c r="HL9" s="82">
        <f>links!HL31</f>
        <v>0</v>
      </c>
      <c r="HM9" s="82">
        <f>links!HM31</f>
        <v>0</v>
      </c>
      <c r="HN9" s="82">
        <f>links!HN31</f>
        <v>0</v>
      </c>
      <c r="HO9" s="82">
        <f>links!HO31</f>
        <v>0</v>
      </c>
      <c r="HP9" s="82">
        <f>links!HP31</f>
        <v>0</v>
      </c>
      <c r="HQ9" s="82">
        <f>links!HQ31</f>
        <v>0</v>
      </c>
      <c r="HR9" s="82">
        <f>links!HR31</f>
        <v>0</v>
      </c>
      <c r="HS9" s="82">
        <f>links!HS31</f>
        <v>0</v>
      </c>
      <c r="HT9" s="82">
        <f>links!HT31</f>
        <v>0</v>
      </c>
      <c r="HU9" s="82">
        <f>links!HU31</f>
        <v>0</v>
      </c>
      <c r="HV9" s="82">
        <f>links!HV31</f>
        <v>0</v>
      </c>
      <c r="HW9" s="82">
        <f>links!HW31</f>
        <v>0</v>
      </c>
      <c r="HX9" s="82">
        <f>links!HX31</f>
        <v>0</v>
      </c>
      <c r="HY9" s="82">
        <f>links!HY31</f>
        <v>0</v>
      </c>
      <c r="HZ9" s="82">
        <f>links!HZ31</f>
        <v>0</v>
      </c>
      <c r="IA9" s="82">
        <f>links!IA31</f>
        <v>0</v>
      </c>
      <c r="IB9" s="82">
        <f>links!IB31</f>
        <v>0</v>
      </c>
      <c r="IC9" s="82">
        <f>links!IC31</f>
        <v>0</v>
      </c>
      <c r="ID9" s="82">
        <f>links!ID31</f>
        <v>0</v>
      </c>
      <c r="IE9" s="82">
        <f>links!IE31</f>
        <v>0</v>
      </c>
      <c r="IF9" s="82">
        <f>links!IF31</f>
        <v>0</v>
      </c>
      <c r="IG9" s="82">
        <f>links!IG31</f>
        <v>0</v>
      </c>
      <c r="IH9" s="82">
        <f>links!IH31</f>
        <v>0</v>
      </c>
      <c r="II9" s="82">
        <f>links!II31</f>
        <v>0</v>
      </c>
      <c r="IJ9" s="82">
        <f>links!IJ31</f>
        <v>0</v>
      </c>
      <c r="IK9" s="82">
        <f>links!IK31</f>
        <v>0</v>
      </c>
      <c r="IL9" s="82">
        <f>links!IL31</f>
        <v>0</v>
      </c>
      <c r="IM9" s="82">
        <f>links!IM31</f>
        <v>0</v>
      </c>
      <c r="IN9" s="82">
        <f>links!IN31</f>
        <v>0</v>
      </c>
      <c r="IO9" s="82">
        <f>links!IO31</f>
        <v>0</v>
      </c>
      <c r="IP9" s="82">
        <f>links!IP31</f>
        <v>0</v>
      </c>
      <c r="IQ9" s="82">
        <f>links!IQ31</f>
        <v>0</v>
      </c>
      <c r="IR9" s="82">
        <f>links!IR31</f>
        <v>0</v>
      </c>
      <c r="IS9" s="82">
        <f>links!IS31</f>
        <v>0</v>
      </c>
      <c r="IT9" s="82">
        <f>links!IT31</f>
        <v>0</v>
      </c>
      <c r="IU9" s="82">
        <f>links!IU31</f>
        <v>0</v>
      </c>
      <c r="IV9" s="82">
        <f>links!IV31</f>
        <v>0</v>
      </c>
      <c r="IW9" s="82">
        <f>links!IW31</f>
        <v>0</v>
      </c>
      <c r="IX9" s="82">
        <f>links!IX31</f>
        <v>0</v>
      </c>
      <c r="IY9" s="82">
        <f>links!IY31</f>
        <v>0</v>
      </c>
      <c r="IZ9" s="82">
        <f>links!IZ31</f>
        <v>0</v>
      </c>
      <c r="JA9" s="82">
        <f>links!JA31</f>
        <v>0</v>
      </c>
      <c r="JB9" s="82">
        <f>links!JB31</f>
        <v>0</v>
      </c>
      <c r="JC9" s="82">
        <f>links!JC31</f>
        <v>0</v>
      </c>
      <c r="JD9" s="82">
        <f>links!JD31</f>
        <v>0</v>
      </c>
      <c r="JE9" s="82">
        <f>links!JE31</f>
        <v>0</v>
      </c>
      <c r="JF9" s="82">
        <f>links!JF31</f>
        <v>0</v>
      </c>
      <c r="JG9" s="82">
        <f>links!JG31</f>
        <v>0</v>
      </c>
      <c r="JH9" s="82">
        <f>links!JH31</f>
        <v>0</v>
      </c>
      <c r="JI9" s="82">
        <f>links!JI31</f>
        <v>0</v>
      </c>
      <c r="JJ9" s="82">
        <f>links!JJ31</f>
        <v>0</v>
      </c>
      <c r="JK9" s="82">
        <f>links!JK31</f>
        <v>0</v>
      </c>
      <c r="JL9" s="82">
        <f>links!JL31</f>
        <v>0</v>
      </c>
      <c r="JM9" s="82">
        <f>links!JM31</f>
        <v>0</v>
      </c>
      <c r="JN9" s="82">
        <f>links!JN31</f>
        <v>0</v>
      </c>
      <c r="JO9" s="82">
        <f>links!JO31</f>
        <v>0</v>
      </c>
      <c r="JP9" s="82">
        <f>links!JP31</f>
        <v>0</v>
      </c>
      <c r="JQ9" s="82">
        <f>links!JQ31</f>
        <v>0</v>
      </c>
      <c r="JR9" s="82">
        <f>links!JR31</f>
        <v>0</v>
      </c>
      <c r="JS9" s="82">
        <f>links!JS31</f>
        <v>0</v>
      </c>
      <c r="JT9" s="82">
        <f>links!JT31</f>
        <v>0</v>
      </c>
      <c r="JU9" s="82">
        <f>links!JU31</f>
        <v>0</v>
      </c>
      <c r="JV9" s="82">
        <f>links!JV31</f>
        <v>0</v>
      </c>
      <c r="JW9" s="82">
        <f>links!JW31</f>
        <v>0</v>
      </c>
      <c r="JX9" s="82">
        <f>links!JX31</f>
        <v>0</v>
      </c>
      <c r="JY9" s="82">
        <f>links!JY31</f>
        <v>0</v>
      </c>
      <c r="JZ9" s="82">
        <f>links!JZ31</f>
        <v>0</v>
      </c>
      <c r="KA9" s="82">
        <f>links!KA31</f>
        <v>0</v>
      </c>
      <c r="KB9" s="82">
        <f>links!KB31</f>
        <v>0</v>
      </c>
      <c r="KC9" s="82">
        <f>links!KC31</f>
        <v>0</v>
      </c>
      <c r="KD9" s="82">
        <f>links!KD31</f>
        <v>0</v>
      </c>
      <c r="KE9" s="82">
        <f>links!KE31</f>
        <v>0</v>
      </c>
      <c r="KF9" s="82">
        <f>links!KF31</f>
        <v>0</v>
      </c>
      <c r="KG9" s="82">
        <f>links!KG31</f>
        <v>0</v>
      </c>
      <c r="KH9" s="82">
        <f>links!KH31</f>
        <v>0</v>
      </c>
      <c r="KI9" s="82">
        <f>links!KI31</f>
        <v>0</v>
      </c>
      <c r="KJ9" s="82">
        <f>links!KJ31</f>
        <v>0</v>
      </c>
      <c r="KK9" s="82">
        <f>links!KK31</f>
        <v>0</v>
      </c>
      <c r="KL9" s="82">
        <f>links!KL31</f>
        <v>0</v>
      </c>
      <c r="KM9" s="82">
        <f>links!KM31</f>
        <v>0</v>
      </c>
      <c r="KN9" s="82">
        <f>links!KN31</f>
        <v>0</v>
      </c>
      <c r="KO9" s="82">
        <f>links!KO31</f>
        <v>0</v>
      </c>
      <c r="KP9" s="82">
        <f>links!KP31</f>
        <v>0</v>
      </c>
      <c r="KQ9" s="82">
        <f>links!KQ31</f>
        <v>0</v>
      </c>
      <c r="KR9" s="82">
        <f>links!KR31</f>
        <v>0</v>
      </c>
      <c r="KS9" s="82">
        <f>links!KS31</f>
        <v>0</v>
      </c>
      <c r="KT9" s="82">
        <f>links!KT31</f>
        <v>0</v>
      </c>
      <c r="KU9" s="82">
        <f>links!KU31</f>
        <v>0</v>
      </c>
      <c r="KV9" s="82">
        <f>links!KV31</f>
        <v>0</v>
      </c>
      <c r="KW9" s="82">
        <f>links!KW31</f>
        <v>0</v>
      </c>
      <c r="KX9" s="82">
        <f>links!KX31</f>
        <v>0</v>
      </c>
      <c r="KY9" s="82">
        <f>links!KY31</f>
        <v>0</v>
      </c>
      <c r="KZ9" s="82">
        <f>links!KZ31</f>
        <v>0</v>
      </c>
      <c r="LA9" s="82">
        <f>links!LA31</f>
        <v>0</v>
      </c>
      <c r="LB9" s="82">
        <f>links!LB31</f>
        <v>0</v>
      </c>
      <c r="LC9" s="82">
        <f>links!LC31</f>
        <v>0</v>
      </c>
      <c r="LD9" s="82">
        <f>links!LD31</f>
        <v>0</v>
      </c>
      <c r="LE9" s="82">
        <f>links!LE31</f>
        <v>0</v>
      </c>
      <c r="LF9" s="82">
        <f>links!LF31</f>
        <v>0</v>
      </c>
      <c r="LG9" s="82">
        <f>links!LG31</f>
        <v>0</v>
      </c>
      <c r="LH9" s="82">
        <f>links!LH31</f>
        <v>0</v>
      </c>
      <c r="LI9" s="82">
        <f>links!LI31</f>
        <v>1</v>
      </c>
      <c r="LJ9" s="82">
        <f>links!LJ31</f>
        <v>1</v>
      </c>
      <c r="LK9" s="82">
        <f>links!LK31</f>
        <v>0</v>
      </c>
      <c r="LL9" s="82">
        <f>links!LL31</f>
        <v>0</v>
      </c>
      <c r="LM9" s="82">
        <f>links!LM31</f>
        <v>0</v>
      </c>
      <c r="LN9" s="82">
        <f>links!LN31</f>
        <v>0</v>
      </c>
      <c r="LO9" s="82">
        <f>links!LO31</f>
        <v>0</v>
      </c>
      <c r="LP9" s="82">
        <f>links!LP31</f>
        <v>0</v>
      </c>
      <c r="LQ9" s="82">
        <f>links!LQ31</f>
        <v>0</v>
      </c>
      <c r="LR9" s="82">
        <f>links!LR31</f>
        <v>0</v>
      </c>
      <c r="LS9" s="82">
        <f>links!LS31</f>
        <v>0</v>
      </c>
      <c r="LT9" s="82">
        <f>links!LT31</f>
        <v>0</v>
      </c>
      <c r="LU9" s="82">
        <f>links!LU31</f>
        <v>0</v>
      </c>
      <c r="LV9" s="82">
        <f>links!LV31</f>
        <v>0</v>
      </c>
      <c r="LW9" s="82">
        <f>links!LW31</f>
        <v>0</v>
      </c>
      <c r="LX9" s="82">
        <f>links!LX31</f>
        <v>0</v>
      </c>
      <c r="LY9" s="82">
        <f>links!LY31</f>
        <v>0</v>
      </c>
      <c r="LZ9" s="82">
        <f>links!LZ31</f>
        <v>0</v>
      </c>
      <c r="MA9" s="82">
        <f>links!MA31</f>
        <v>0</v>
      </c>
      <c r="MB9" s="82">
        <f>links!MB31</f>
        <v>0</v>
      </c>
      <c r="MC9" s="82">
        <f>links!MC31</f>
        <v>0</v>
      </c>
      <c r="MD9" s="82">
        <f>links!MD31</f>
        <v>0</v>
      </c>
      <c r="ME9" s="82">
        <f>links!ME31</f>
        <v>0</v>
      </c>
      <c r="MF9" s="82">
        <f>links!MF31</f>
        <v>1</v>
      </c>
      <c r="MG9" s="82">
        <f>links!MG31</f>
        <v>1</v>
      </c>
      <c r="MH9" s="82">
        <f>links!MH31</f>
        <v>0</v>
      </c>
      <c r="MI9" s="82">
        <f>links!MI31</f>
        <v>1</v>
      </c>
      <c r="MJ9" s="82">
        <f>links!MJ31</f>
        <v>1</v>
      </c>
      <c r="MK9" s="82">
        <f>links!MK31</f>
        <v>1</v>
      </c>
      <c r="ML9" s="82">
        <f>links!ML31</f>
        <v>1</v>
      </c>
      <c r="MM9" s="82">
        <f>links!MM31</f>
        <v>0</v>
      </c>
      <c r="MN9" s="82">
        <f>links!MN31</f>
        <v>0</v>
      </c>
      <c r="MO9" s="82">
        <f>links!MO31</f>
        <v>0</v>
      </c>
      <c r="MP9" s="82">
        <f>links!MP31</f>
        <v>0</v>
      </c>
      <c r="MQ9" s="82">
        <f>links!MQ31</f>
        <v>0</v>
      </c>
      <c r="MR9" s="82">
        <f>links!MR31</f>
        <v>0</v>
      </c>
      <c r="MS9" s="82"/>
      <c r="MT9" s="82"/>
      <c r="MU9" s="82"/>
      <c r="MV9" s="82"/>
      <c r="MW9" s="82"/>
      <c r="MX9" s="82"/>
      <c r="MY9" s="82"/>
      <c r="MZ9" s="82"/>
      <c r="NA9" s="82"/>
      <c r="NB9" s="82"/>
      <c r="NC9" s="82"/>
      <c r="ND9" s="82"/>
      <c r="NE9" s="82"/>
      <c r="NF9" s="82"/>
      <c r="NG9" s="82"/>
      <c r="NH9" s="82"/>
      <c r="NI9" s="82"/>
      <c r="NJ9" s="82"/>
      <c r="NK9" s="82"/>
      <c r="NL9" s="82"/>
      <c r="NM9" s="82"/>
      <c r="NN9" s="82"/>
      <c r="NO9" s="82"/>
      <c r="NP9" s="82"/>
      <c r="NQ9" s="82"/>
      <c r="NR9" s="82"/>
      <c r="NS9" s="82"/>
      <c r="NT9" s="82"/>
      <c r="NU9" s="82"/>
      <c r="NV9" s="82"/>
      <c r="NW9" s="82"/>
      <c r="NX9" s="82"/>
      <c r="NY9" s="82"/>
      <c r="NZ9" s="82"/>
      <c r="OA9" s="82"/>
      <c r="OB9" s="82"/>
      <c r="OC9" s="82"/>
    </row>
    <row r="10" spans="2:393" x14ac:dyDescent="0.25">
      <c r="B10" s="82" t="s">
        <v>1989</v>
      </c>
      <c r="C10" s="82" t="str">
        <f>links!C32</f>
        <v>AGSIM</v>
      </c>
      <c r="D10" s="82" t="str">
        <f>links!D32</f>
        <v>AGSIM</v>
      </c>
      <c r="E10" s="82" t="str">
        <f>links!E32</f>
        <v>Babcock</v>
      </c>
      <c r="F10" s="82" t="str">
        <f>links!F32</f>
        <v>Babcock</v>
      </c>
      <c r="G10" s="82" t="str">
        <f>links!G32</f>
        <v>Babcock</v>
      </c>
      <c r="H10" s="82" t="str">
        <f>links!H32</f>
        <v>Babcock</v>
      </c>
      <c r="I10" s="82" t="str">
        <f>links!I32</f>
        <v>Babcock</v>
      </c>
      <c r="J10" s="82" t="str">
        <f>links!J32</f>
        <v>Babcock</v>
      </c>
      <c r="K10" s="82" t="str">
        <f>links!K32</f>
        <v>Babcock</v>
      </c>
      <c r="L10" s="82" t="str">
        <f>links!L32</f>
        <v>Babcock</v>
      </c>
      <c r="M10" s="82" t="str">
        <f>links!M32</f>
        <v>Babcock</v>
      </c>
      <c r="N10" s="82" t="str">
        <f>links!N32</f>
        <v>Babcock</v>
      </c>
      <c r="O10" s="82" t="str">
        <f>links!O32</f>
        <v>Babcock</v>
      </c>
      <c r="P10" s="82" t="str">
        <f>links!P32</f>
        <v>Babcock</v>
      </c>
      <c r="Q10" s="82" t="str">
        <f>links!Q32</f>
        <v>Babcock</v>
      </c>
      <c r="R10" s="82" t="str">
        <f>links!R32</f>
        <v>Babcock</v>
      </c>
      <c r="S10" s="82" t="str">
        <f>links!S32</f>
        <v>Babcock</v>
      </c>
      <c r="T10" s="82" t="str">
        <f>links!T32</f>
        <v>Babcock</v>
      </c>
      <c r="U10" s="82" t="str">
        <f>links!U32</f>
        <v>Babcock et al.</v>
      </c>
      <c r="V10" s="82" t="str">
        <f>links!V32</f>
        <v>Babcock et al.</v>
      </c>
      <c r="W10" s="82" t="str">
        <f>links!W32</f>
        <v>Babcock et al.</v>
      </c>
      <c r="X10" s="82" t="str">
        <f>links!X32</f>
        <v>Babcock et al.</v>
      </c>
      <c r="Y10" s="82" t="str">
        <f>links!Y32</f>
        <v>Babcock et al.</v>
      </c>
      <c r="Z10" s="82" t="str">
        <f>links!Z32</f>
        <v>Babcock et al.</v>
      </c>
      <c r="AA10" s="82" t="str">
        <f>links!AA32</f>
        <v>Babcock et al.</v>
      </c>
      <c r="AB10" s="82" t="str">
        <f>links!AB32</f>
        <v>Babcock et al.</v>
      </c>
      <c r="AC10" s="82" t="str">
        <f>links!AC32</f>
        <v>Babcock et al.</v>
      </c>
      <c r="AD10" s="82" t="str">
        <f>links!AD32</f>
        <v>Babcock et al.</v>
      </c>
      <c r="AE10" s="82" t="str">
        <f>links!AE32</f>
        <v>Babcock et al.</v>
      </c>
      <c r="AF10" s="82" t="str">
        <f>links!AF32</f>
        <v>Babcock et al.</v>
      </c>
      <c r="AG10" s="82" t="str">
        <f>links!AG32</f>
        <v>Babcock et al.</v>
      </c>
      <c r="AH10" s="82" t="str">
        <f>links!AH32</f>
        <v>Babcock et al.</v>
      </c>
      <c r="AI10" s="82" t="str">
        <f>links!AI32</f>
        <v>Babcock et al.</v>
      </c>
      <c r="AJ10" s="82" t="str">
        <f>links!AJ32</f>
        <v>FAPRI-ISU</v>
      </c>
      <c r="AK10" s="82" t="str">
        <f>links!AK32</f>
        <v>FAPRI-ISU</v>
      </c>
      <c r="AL10" s="82" t="str">
        <f>links!AL32</f>
        <v>FAPRI-ISU</v>
      </c>
      <c r="AM10" s="82" t="str">
        <f>links!AM32</f>
        <v>FAPRI-ISU</v>
      </c>
      <c r="AN10" s="82" t="str">
        <f>links!AN32</f>
        <v>FAPRI-ISU</v>
      </c>
      <c r="AO10" s="82" t="str">
        <f>links!AO32</f>
        <v>Babcock</v>
      </c>
      <c r="AP10" s="82" t="str">
        <f>links!AP32</f>
        <v>Babcock</v>
      </c>
      <c r="AQ10" s="82" t="str">
        <f>links!AQ32</f>
        <v>Babcock</v>
      </c>
      <c r="AR10" s="82" t="str">
        <f>links!AR32</f>
        <v>Babcock and Zhou</v>
      </c>
      <c r="AS10" s="82" t="str">
        <f>links!AS32</f>
        <v>Babcock and Zhou</v>
      </c>
      <c r="AT10" s="82" t="str">
        <f>links!AT32</f>
        <v>Babcock and Zhou</v>
      </c>
      <c r="AU10" s="82" t="str">
        <f>links!AU32</f>
        <v>Babcock and Zhou</v>
      </c>
      <c r="AV10" s="82" t="str">
        <f>links!AV32</f>
        <v>Babcock and Zhou</v>
      </c>
      <c r="AW10" s="82" t="str">
        <f>links!AW32</f>
        <v>Babcock and Zhou</v>
      </c>
      <c r="AX10" s="82" t="str">
        <f>links!AX32</f>
        <v>Babcock and Zhou</v>
      </c>
      <c r="AY10" s="82" t="str">
        <f>links!AY32</f>
        <v>FASOM</v>
      </c>
      <c r="AZ10" s="82" t="str">
        <f>links!AZ32</f>
        <v>FASOM</v>
      </c>
      <c r="BA10" s="82" t="str">
        <f>links!BA32</f>
        <v>Bento and Klotz</v>
      </c>
      <c r="BB10" s="82" t="str">
        <f>links!BB32</f>
        <v>Bento and Klotz</v>
      </c>
      <c r="BC10" s="82" t="str">
        <f>links!BC32</f>
        <v>Bento and Klotz</v>
      </c>
      <c r="BD10" s="82" t="str">
        <f>links!BD32</f>
        <v>Bento and Klotz</v>
      </c>
      <c r="BE10" s="82" t="str">
        <f>links!BE32</f>
        <v>VAR</v>
      </c>
      <c r="BF10" s="82" t="str">
        <f>links!BF32</f>
        <v>VAR</v>
      </c>
      <c r="BG10" s="82" t="str">
        <f>links!BG32</f>
        <v>BEPAM</v>
      </c>
      <c r="BH10" s="82" t="str">
        <f>links!BH32</f>
        <v>BEPAM</v>
      </c>
      <c r="BI10" s="82" t="str">
        <f>links!BI32</f>
        <v>BEPAM</v>
      </c>
      <c r="BJ10" s="82" t="str">
        <f>links!BJ32</f>
        <v>BEPAM</v>
      </c>
      <c r="BK10" s="82" t="str">
        <f>links!BK32</f>
        <v>BEPAM</v>
      </c>
      <c r="BL10" s="82" t="str">
        <f>links!BL32</f>
        <v>BEPAM</v>
      </c>
      <c r="BM10" s="82" t="str">
        <f>links!BM32</f>
        <v>BEPAM</v>
      </c>
      <c r="BN10" s="82" t="str">
        <f>links!BN32</f>
        <v>BEPAM</v>
      </c>
      <c r="BO10" s="82" t="str">
        <f>links!BO32</f>
        <v>BEPAM</v>
      </c>
      <c r="BP10" s="82" t="str">
        <f>links!BP32</f>
        <v>BEPAM</v>
      </c>
      <c r="BQ10" s="82" t="str">
        <f>links!BQ32</f>
        <v>BEPAM</v>
      </c>
      <c r="BR10" s="82" t="str">
        <f>links!BR32</f>
        <v>BEPAM</v>
      </c>
      <c r="BS10" s="82" t="str">
        <f>links!BS32</f>
        <v>CBO</v>
      </c>
      <c r="BT10" s="82" t="str">
        <f>links!BT32</f>
        <v>Cui, Lapan, Moschini</v>
      </c>
      <c r="BU10" s="82" t="str">
        <f>links!BU32</f>
        <v>Cui, Lapan, Moschini</v>
      </c>
      <c r="BV10" s="82" t="str">
        <f>links!BV32</f>
        <v>Cui, Lapan, Moschini</v>
      </c>
      <c r="BW10" s="82" t="str">
        <f>links!BW32</f>
        <v>Cui, Lapan, Moschini</v>
      </c>
      <c r="BX10" s="82" t="str">
        <f>links!BX32</f>
        <v>Cui, Lapan, Moschini</v>
      </c>
      <c r="BY10" s="82" t="str">
        <f>links!BY32</f>
        <v>Cui, Lapan, Moschini</v>
      </c>
      <c r="BZ10" s="82" t="str">
        <f>links!BZ32</f>
        <v>EDM</v>
      </c>
      <c r="CA10" s="82" t="str">
        <f>links!CA32</f>
        <v>FAPRI-ISU</v>
      </c>
      <c r="CB10" s="82" t="str">
        <f>links!CB32</f>
        <v>AGMOD</v>
      </c>
      <c r="CC10" s="82" t="str">
        <f>links!CC32</f>
        <v>AGMOD</v>
      </c>
      <c r="CD10" s="82" t="str">
        <f>links!CD32</f>
        <v>AGMOD</v>
      </c>
      <c r="CE10" s="82" t="str">
        <f>links!CE32</f>
        <v>AGMOD</v>
      </c>
      <c r="CF10" s="82" t="str">
        <f>links!CF32</f>
        <v>USAGE</v>
      </c>
      <c r="CG10" s="82" t="str">
        <f>links!CG32</f>
        <v>USAGE</v>
      </c>
      <c r="CH10" s="82" t="str">
        <f>links!CH32</f>
        <v>USAGE</v>
      </c>
      <c r="CI10" s="82" t="str">
        <f>links!CI32</f>
        <v>USAGE</v>
      </c>
      <c r="CJ10" s="82" t="str">
        <f>links!CJ32</f>
        <v>USAGE</v>
      </c>
      <c r="CK10" s="82" t="str">
        <f>links!CK32</f>
        <v>USAGE</v>
      </c>
      <c r="CL10" s="82" t="str">
        <f>links!CL32</f>
        <v>GTAP-BIO</v>
      </c>
      <c r="CM10" s="82" t="str">
        <f>links!CM32</f>
        <v>GTAP-BIO</v>
      </c>
      <c r="CN10" s="82" t="str">
        <f>links!CN32</f>
        <v>GTAP-BIO</v>
      </c>
      <c r="CO10" s="82" t="str">
        <f>links!CO32</f>
        <v>VAR</v>
      </c>
      <c r="CP10" s="82" t="str">
        <f>links!CP32</f>
        <v>Herreros et al.</v>
      </c>
      <c r="CQ10" s="82" t="str">
        <f>links!CQ32</f>
        <v>BEPAM</v>
      </c>
      <c r="CR10" s="82" t="str">
        <f>links!CR32</f>
        <v>BEPAM</v>
      </c>
      <c r="CS10" s="82" t="str">
        <f>links!CS32</f>
        <v>BEPAM</v>
      </c>
      <c r="CT10" s="82" t="str">
        <f>links!CT32</f>
        <v>GTAP-E</v>
      </c>
      <c r="CU10" s="82" t="str">
        <f>links!CU32</f>
        <v>GTAP-E</v>
      </c>
      <c r="CV10" s="82" t="str">
        <f>links!CV32</f>
        <v>GTAP-E</v>
      </c>
      <c r="CW10" s="82" t="str">
        <f>links!CW32</f>
        <v>GTAP-E</v>
      </c>
      <c r="CX10" s="82" t="str">
        <f>links!CX32</f>
        <v>GTAP-E</v>
      </c>
      <c r="CY10" s="82" t="str">
        <f>links!CY32</f>
        <v>GTAP-E</v>
      </c>
      <c r="CZ10" s="82" t="str">
        <f>links!CZ32</f>
        <v>GTAP-E</v>
      </c>
      <c r="DA10" s="82" t="str">
        <f>links!DA32</f>
        <v>GTAP-E</v>
      </c>
      <c r="DB10" s="82" t="str">
        <f>links!DB32</f>
        <v>BEPAM</v>
      </c>
      <c r="DC10" s="82" t="str">
        <f>links!DC32</f>
        <v>BEPAM</v>
      </c>
      <c r="DD10" s="82" t="str">
        <f>links!DD32</f>
        <v>BEPAM</v>
      </c>
      <c r="DE10" s="82" t="str">
        <f>links!DE32</f>
        <v>BEPAM</v>
      </c>
      <c r="DF10" s="82" t="str">
        <f>links!DF32</f>
        <v>FAPRI-MU</v>
      </c>
      <c r="DG10" s="82" t="str">
        <f>links!DG32</f>
        <v>FAPRI-MU</v>
      </c>
      <c r="DH10" s="82" t="str">
        <f>links!DH32</f>
        <v>FAPRI-MU</v>
      </c>
      <c r="DI10" s="82" t="str">
        <f>links!DI32</f>
        <v>FAPRI-MU</v>
      </c>
      <c r="DJ10" s="82" t="str">
        <f>links!DJ32</f>
        <v>GLOBIOM</v>
      </c>
      <c r="DK10" s="82" t="str">
        <f>links!DK32</f>
        <v>GLOBIOM</v>
      </c>
      <c r="DL10" s="82" t="str">
        <f>links!DL32</f>
        <v>GLOBIOM</v>
      </c>
      <c r="DM10" s="82" t="str">
        <f>links!DM32</f>
        <v>GLOBIOM</v>
      </c>
      <c r="DN10" s="82" t="str">
        <f>links!DN32</f>
        <v>GLOBIOM</v>
      </c>
      <c r="DO10" s="82" t="str">
        <f>links!DO32</f>
        <v>GLOBIOM</v>
      </c>
      <c r="DP10" s="82" t="str">
        <f>links!DP32</f>
        <v>GLOBIOM</v>
      </c>
      <c r="DQ10" s="82" t="str">
        <f>links!DQ32</f>
        <v>GLOBIOM</v>
      </c>
      <c r="DR10" s="82" t="str">
        <f>links!DR32</f>
        <v>GLOBIOM</v>
      </c>
      <c r="DS10" s="82" t="str">
        <f>links!DS32</f>
        <v>GLOBIOM</v>
      </c>
      <c r="DT10" s="82" t="str">
        <f>links!DT32</f>
        <v>GLOBIOM</v>
      </c>
      <c r="DU10" s="82" t="str">
        <f>links!DU32</f>
        <v>GLOBIOM</v>
      </c>
      <c r="DV10" s="82" t="str">
        <f>links!DV32</f>
        <v>GLOBIOM</v>
      </c>
      <c r="DW10" s="82" t="str">
        <f>links!DW32</f>
        <v>GLOBIOM</v>
      </c>
      <c r="DX10" s="82" t="str">
        <f>links!DX32</f>
        <v>Nunez et al.</v>
      </c>
      <c r="DY10" s="82" t="str">
        <f>links!DY32</f>
        <v>Nunez et al.</v>
      </c>
      <c r="DZ10" s="82" t="str">
        <f>links!DZ32</f>
        <v>Nunez et al.</v>
      </c>
      <c r="EA10" s="82" t="str">
        <f>links!EA32</f>
        <v>Nunez et al.</v>
      </c>
      <c r="EB10" s="82" t="str">
        <f>links!EB32</f>
        <v>Nunez et al.</v>
      </c>
      <c r="EC10" s="82" t="str">
        <f>links!EC32</f>
        <v>Nunez et al.</v>
      </c>
      <c r="ED10" s="82" t="str">
        <f>links!ED32</f>
        <v>Nunez et al.</v>
      </c>
      <c r="EE10" s="82" t="str">
        <f>links!EE32</f>
        <v>Nunez et al.</v>
      </c>
      <c r="EF10" s="82" t="str">
        <f>links!EF32</f>
        <v>Nunez et al.</v>
      </c>
      <c r="EG10" s="82" t="str">
        <f>links!EG32</f>
        <v>Nunez et al.</v>
      </c>
      <c r="EH10" s="82" t="str">
        <f>links!EH32</f>
        <v>Nunez et al.</v>
      </c>
      <c r="EI10" s="82" t="str">
        <f>links!EI32</f>
        <v>Nunez et al.</v>
      </c>
      <c r="EJ10" s="82" t="str">
        <f>links!EJ32</f>
        <v>Roberts and Schlenker</v>
      </c>
      <c r="EK10" s="82" t="str">
        <f>links!EK32</f>
        <v>Roberts and Tran</v>
      </c>
      <c r="EL10" s="82" t="str">
        <f>links!EL32</f>
        <v>Roberts and Tran</v>
      </c>
      <c r="EM10" s="82" t="str">
        <f>links!EM32</f>
        <v>Roberts and Tran</v>
      </c>
      <c r="EN10" s="82" t="str">
        <f>links!EN32</f>
        <v>Roberts and Tran</v>
      </c>
      <c r="EO10" s="82" t="str">
        <f>links!EO32</f>
        <v>Roberts and Tran</v>
      </c>
      <c r="EP10" s="82" t="str">
        <f>links!EP32</f>
        <v>Roberts and Tran</v>
      </c>
      <c r="EQ10" s="82" t="str">
        <f>links!EQ32</f>
        <v>Roberts and Tran</v>
      </c>
      <c r="ER10" s="82" t="str">
        <f>links!ER32</f>
        <v>Roberts and Tran</v>
      </c>
      <c r="ES10" s="82" t="str">
        <f>links!ES32</f>
        <v>Roberts and Tran</v>
      </c>
      <c r="ET10" s="82" t="str">
        <f>links!ET32</f>
        <v>Roberts and Tran</v>
      </c>
      <c r="EU10" s="82" t="str">
        <f>links!EU32</f>
        <v>Roberts and Tran</v>
      </c>
      <c r="EV10" s="82" t="str">
        <f>links!EV32</f>
        <v>Roberts and Tran</v>
      </c>
      <c r="EW10" s="82" t="str">
        <f>links!EW32</f>
        <v>Roberts and Tran</v>
      </c>
      <c r="EX10" s="82" t="str">
        <f>links!EX32</f>
        <v>Roberts and Tran</v>
      </c>
      <c r="EY10" s="82" t="str">
        <f>links!EY32</f>
        <v>Roberts and Tran</v>
      </c>
      <c r="EZ10" s="82" t="str">
        <f>links!EZ32</f>
        <v>Roberts and Tran</v>
      </c>
      <c r="FA10" s="82" t="str">
        <f>links!FA32</f>
        <v>Roberts and Tran</v>
      </c>
      <c r="FB10" s="82" t="str">
        <f>links!FB32</f>
        <v>Roberts and Tran</v>
      </c>
      <c r="FC10" s="82" t="str">
        <f>links!FC32</f>
        <v>Roberts and Tran</v>
      </c>
      <c r="FD10" s="82" t="str">
        <f>links!FD32</f>
        <v>Roberts and Tran</v>
      </c>
      <c r="FE10" s="82" t="str">
        <f>links!FE32</f>
        <v>Roberts and Tran</v>
      </c>
      <c r="FF10" s="82" t="str">
        <f>links!FF32</f>
        <v>Roberts and Tran</v>
      </c>
      <c r="FG10" s="82" t="str">
        <f>links!FG32</f>
        <v>Roberts and Tran</v>
      </c>
      <c r="FH10" s="82" t="str">
        <f>links!FH32</f>
        <v>Roberts and Tran</v>
      </c>
      <c r="FI10" s="82" t="str">
        <f>links!FI32</f>
        <v>Roberts and Tran</v>
      </c>
      <c r="FJ10" s="82" t="str">
        <f>links!FJ32</f>
        <v>Roberts and Tran</v>
      </c>
      <c r="FK10" s="82" t="str">
        <f>links!FK32</f>
        <v>Roberts and Tran</v>
      </c>
      <c r="FL10" s="82" t="str">
        <f>links!FL32</f>
        <v>Roberts and Tran</v>
      </c>
      <c r="FM10" s="82" t="str">
        <f>links!FM32</f>
        <v>Roberts and Tran</v>
      </c>
      <c r="FN10" s="82" t="str">
        <f>links!FN32</f>
        <v>Roberts and Tran</v>
      </c>
      <c r="FO10" s="82" t="str">
        <f>links!FO32</f>
        <v>GTAP-BIO</v>
      </c>
      <c r="FP10" s="82" t="str">
        <f>links!FP32</f>
        <v>GTAP-BIO</v>
      </c>
      <c r="FQ10" s="82" t="str">
        <f>links!FQ32</f>
        <v>FAPRI-MU</v>
      </c>
      <c r="FR10" s="82" t="str">
        <f>links!FR32</f>
        <v>FAPRI-MU</v>
      </c>
      <c r="FS10" s="82" t="str">
        <f>links!FS32</f>
        <v>FAPRI-MU</v>
      </c>
      <c r="FT10" s="82" t="str">
        <f>links!FT32</f>
        <v>FAPRI-MU</v>
      </c>
      <c r="FU10" s="82" t="str">
        <f>links!FU32</f>
        <v>Tyner and Taheripour</v>
      </c>
      <c r="FV10" s="82" t="str">
        <f>links!FV32</f>
        <v>Tyner and Taheripour</v>
      </c>
      <c r="FW10" s="82" t="str">
        <f>links!FW32</f>
        <v>Tyner and Taheripour</v>
      </c>
      <c r="FX10" s="82" t="str">
        <f>links!FX32</f>
        <v>BEPAM</v>
      </c>
      <c r="FY10" s="82" t="str">
        <f>links!FY32</f>
        <v>FAPRI-MU</v>
      </c>
      <c r="FZ10" s="82" t="str">
        <f>links!FZ32</f>
        <v>FAPRI-MU</v>
      </c>
      <c r="GA10" s="82" t="str">
        <f>links!GA32</f>
        <v>FAPRI-MU</v>
      </c>
      <c r="GB10" s="82" t="str">
        <f>links!GB32</f>
        <v>FAPRI-MU</v>
      </c>
      <c r="GC10" s="82" t="str">
        <f>links!GC32</f>
        <v>FAPRI-MU</v>
      </c>
      <c r="GD10" s="82" t="str">
        <f>links!GD32</f>
        <v>FAPRI-MU</v>
      </c>
      <c r="GE10" s="82" t="str">
        <f>links!GE32</f>
        <v>Wu and Langpap</v>
      </c>
      <c r="GF10" s="82" t="str">
        <f>links!GF32</f>
        <v>Wu and Langpap</v>
      </c>
      <c r="GG10" s="82" t="str">
        <f>links!GG32</f>
        <v>Wu and Langpap</v>
      </c>
      <c r="GH10" s="82" t="str">
        <f>links!GH32</f>
        <v>GTAP-E</v>
      </c>
      <c r="GI10" s="82" t="str">
        <f>links!GI32</f>
        <v>GTAP-E</v>
      </c>
      <c r="GJ10" s="82" t="str">
        <f>links!GJ32</f>
        <v>GTAP-E</v>
      </c>
      <c r="GK10" s="82" t="str">
        <f>links!GK32</f>
        <v>GTAP-E</v>
      </c>
      <c r="GL10" s="82" t="str">
        <f>links!GL32</f>
        <v>GTAP-E</v>
      </c>
      <c r="GM10" s="82" t="str">
        <f>links!GM32</f>
        <v>GTAP-E</v>
      </c>
      <c r="GN10" s="82" t="str">
        <f>links!GN32</f>
        <v>GTAP-E</v>
      </c>
      <c r="GO10" s="82" t="str">
        <f>links!GO32</f>
        <v>GTAP-E</v>
      </c>
      <c r="GP10" s="82" t="str">
        <f>links!GP32</f>
        <v>FAPRI-MU</v>
      </c>
      <c r="GQ10" s="82" t="str">
        <f>links!GQ32</f>
        <v>FAPRI-MU</v>
      </c>
      <c r="GR10" s="82" t="str">
        <f>links!GR32</f>
        <v>FASOM</v>
      </c>
      <c r="GS10" s="82" t="str">
        <f>links!GS32</f>
        <v>FASOM</v>
      </c>
      <c r="GT10" s="82" t="str">
        <f>links!GT32</f>
        <v>FAPRI-ISU</v>
      </c>
      <c r="GU10" s="82" t="str">
        <f>links!GU32</f>
        <v>Babcock</v>
      </c>
      <c r="GV10" s="82" t="str">
        <f>links!GV32</f>
        <v>Babcock</v>
      </c>
      <c r="GW10" s="82" t="str">
        <f>links!GW32</f>
        <v>Babcock</v>
      </c>
      <c r="GX10" s="82" t="str">
        <f>links!GX32</f>
        <v>Babcock</v>
      </c>
      <c r="GY10" s="82" t="str">
        <f>links!GY32</f>
        <v>Babcock</v>
      </c>
      <c r="GZ10" s="82" t="str">
        <f>links!GZ32</f>
        <v>Babcock</v>
      </c>
      <c r="HA10" s="82" t="str">
        <f>links!HA32</f>
        <v>POLYSYS</v>
      </c>
      <c r="HB10" s="82" t="str">
        <f>links!HB32</f>
        <v>de Gorter and Just</v>
      </c>
      <c r="HC10" s="82" t="str">
        <f>links!HC32</f>
        <v>de Gorter and Just</v>
      </c>
      <c r="HD10" s="82" t="str">
        <f>links!HD32</f>
        <v>De Gorter and Just</v>
      </c>
      <c r="HE10" s="82" t="str">
        <f>links!HE32</f>
        <v>Elobeid and Tokgoz</v>
      </c>
      <c r="HF10" s="82" t="str">
        <f>links!HF32</f>
        <v>Elobeid and Tokgoz</v>
      </c>
      <c r="HG10" s="82" t="str">
        <f>links!HG32</f>
        <v>FAPRI-MU</v>
      </c>
      <c r="HH10" s="82" t="str">
        <f>links!HH32</f>
        <v>FAPRI-MU</v>
      </c>
      <c r="HI10" s="82" t="str">
        <f>links!HI32</f>
        <v>FAPRI-MU</v>
      </c>
      <c r="HJ10" s="82" t="str">
        <f>links!HJ32</f>
        <v>FAPRI-MU</v>
      </c>
      <c r="HK10" s="82" t="str">
        <f>links!HK32</f>
        <v>McPhail and Babcock</v>
      </c>
      <c r="HL10" s="82" t="str">
        <f>links!HL32</f>
        <v>McPhail and Babcock</v>
      </c>
      <c r="HM10" s="82" t="str">
        <f>links!HM32</f>
        <v>McPhail and Babcock</v>
      </c>
      <c r="HN10" s="82" t="str">
        <f>links!HN32</f>
        <v>McPhail and Babcock</v>
      </c>
      <c r="HO10" s="82" t="str">
        <f>links!HO32</f>
        <v>McPhail and Babcock</v>
      </c>
      <c r="HP10" s="82" t="str">
        <f>links!HP32</f>
        <v>McPhail and Babcock</v>
      </c>
      <c r="HQ10" s="82" t="str">
        <f>links!HQ32</f>
        <v>McPhail and Babcock</v>
      </c>
      <c r="HR10" s="82" t="str">
        <f>links!HR32</f>
        <v>McPhail and Babcock</v>
      </c>
      <c r="HS10" s="82" t="str">
        <f>links!HS32</f>
        <v>FAPRI-ISU</v>
      </c>
      <c r="HT10" s="82" t="str">
        <f>links!HT32</f>
        <v>FAPRI-MU</v>
      </c>
      <c r="HU10" s="82" t="str">
        <f>links!HU32</f>
        <v>FAPRI-MU</v>
      </c>
      <c r="HV10" s="82" t="str">
        <f>links!HV32</f>
        <v>FAPRI-MU</v>
      </c>
      <c r="HW10" s="82" t="str">
        <f>links!HW32</f>
        <v>de Gorter and Just</v>
      </c>
      <c r="HX10" s="82" t="str">
        <f>links!HX32</f>
        <v>de Gorter and Just</v>
      </c>
      <c r="HY10" s="82" t="str">
        <f>links!HY32</f>
        <v>FAPRI-ISU</v>
      </c>
      <c r="HZ10" s="82" t="str">
        <f>links!HZ32</f>
        <v>FAPRI-ISU</v>
      </c>
      <c r="IA10" s="82" t="str">
        <f>links!IA32</f>
        <v>FAPRI-ISU</v>
      </c>
      <c r="IB10" s="82" t="str">
        <f>links!IB32</f>
        <v>FAPRI-ISU</v>
      </c>
      <c r="IC10" s="82" t="str">
        <f>links!IC32</f>
        <v>FAPRI-ISU</v>
      </c>
      <c r="ID10" s="82" t="str">
        <f>links!ID32</f>
        <v>FAPRI-ISU</v>
      </c>
      <c r="IE10" s="82" t="str">
        <f>links!IE32</f>
        <v>FAPRI-MU</v>
      </c>
      <c r="IF10" s="82" t="str">
        <f>links!IF32</f>
        <v>Park and Fortenbery</v>
      </c>
      <c r="IG10" s="82" t="str">
        <f>links!IG32</f>
        <v>Tyner and Taheripour</v>
      </c>
      <c r="IH10" s="82" t="str">
        <f>links!IH32</f>
        <v>Tyner and Taheripour</v>
      </c>
      <c r="II10" s="82" t="str">
        <f>links!II32</f>
        <v>Tyner and Taheripour</v>
      </c>
      <c r="IJ10" s="82" t="str">
        <f>links!IJ32</f>
        <v>Tyner and Taheripour</v>
      </c>
      <c r="IK10" s="82" t="str">
        <f>links!IK32</f>
        <v>Tyner and Taheripour</v>
      </c>
      <c r="IL10" s="82" t="str">
        <f>links!IL32</f>
        <v>Tyner and Taheripour</v>
      </c>
      <c r="IM10" s="82" t="str">
        <f>links!IM32</f>
        <v>Tyner and Taheripour</v>
      </c>
      <c r="IN10" s="82" t="str">
        <f>links!IN32</f>
        <v>Tyner and Taheripour</v>
      </c>
      <c r="IO10" s="82" t="str">
        <f>links!IO32</f>
        <v>Tyner and Taheripour</v>
      </c>
      <c r="IP10" s="82" t="str">
        <f>links!IP32</f>
        <v>Tyner and Taheripour</v>
      </c>
      <c r="IQ10" s="82" t="str">
        <f>links!IQ32</f>
        <v>Tyner and Taheripour</v>
      </c>
      <c r="IR10" s="82" t="str">
        <f>links!IR32</f>
        <v>Tyner and Taheripour</v>
      </c>
      <c r="IS10" s="82" t="str">
        <f>links!IS32</f>
        <v>Tyner and Taheripour</v>
      </c>
      <c r="IT10" s="82" t="str">
        <f>links!IT32</f>
        <v>Tyner and Taheripour</v>
      </c>
      <c r="IU10" s="82" t="str">
        <f>links!IU32</f>
        <v>Tyner and Taheripour</v>
      </c>
      <c r="IV10" s="82" t="str">
        <f>links!IV32</f>
        <v>Tyner and Taheripour</v>
      </c>
      <c r="IW10" s="82" t="str">
        <f>links!IW32</f>
        <v>Tyner and Taheripour</v>
      </c>
      <c r="IX10" s="82" t="str">
        <f>links!IX32</f>
        <v>Tyner and Taheripour</v>
      </c>
      <c r="IY10" s="82" t="str">
        <f>links!IY32</f>
        <v>Tyner and Taheripour</v>
      </c>
      <c r="IZ10" s="82" t="str">
        <f>links!IZ32</f>
        <v>Tyner and Taheripour</v>
      </c>
      <c r="JA10" s="82" t="str">
        <f>links!JA32</f>
        <v>Tyner and Taheripour</v>
      </c>
      <c r="JB10" s="82" t="str">
        <f>links!JB32</f>
        <v>Tyner and Taheripour</v>
      </c>
      <c r="JC10" s="82" t="str">
        <f>links!JC32</f>
        <v>Tyner and Taheripour</v>
      </c>
      <c r="JD10" s="82" t="str">
        <f>links!JD32</f>
        <v>Tyner and Taheripour</v>
      </c>
      <c r="JE10" s="82" t="str">
        <f>links!JE32</f>
        <v>Tyner and Taheripour</v>
      </c>
      <c r="JF10" s="82" t="str">
        <f>links!JF32</f>
        <v>Tyner and Taheripour</v>
      </c>
      <c r="JG10" s="82" t="str">
        <f>links!JG32</f>
        <v>Tyner and Taheripour</v>
      </c>
      <c r="JH10" s="82" t="str">
        <f>links!JH32</f>
        <v>Tyner and Taheripour</v>
      </c>
      <c r="JI10" s="82" t="str">
        <f>links!JI32</f>
        <v>Tyner and Taheripour</v>
      </c>
      <c r="JJ10" s="82" t="str">
        <f>links!JJ32</f>
        <v>Tyner and Taheripour</v>
      </c>
      <c r="JK10" s="82" t="str">
        <f>links!JK32</f>
        <v>Tyner and Taheripour</v>
      </c>
      <c r="JL10" s="82" t="str">
        <f>links!JL32</f>
        <v>Tyner and Taheripour</v>
      </c>
      <c r="JM10" s="82" t="str">
        <f>links!JM32</f>
        <v>Tyner and Taheripour</v>
      </c>
      <c r="JN10" s="82" t="str">
        <f>links!JN32</f>
        <v>Tyner and Taheripour</v>
      </c>
      <c r="JO10" s="82" t="str">
        <f>links!JO32</f>
        <v>Tyner and Taheripour</v>
      </c>
      <c r="JP10" s="82" t="str">
        <f>links!JP32</f>
        <v>Tyner and Taheripour</v>
      </c>
      <c r="JQ10" s="82" t="str">
        <f>links!JQ32</f>
        <v>Tyner and Taheripour</v>
      </c>
      <c r="JR10" s="82" t="str">
        <f>links!JR32</f>
        <v>Tyner and Taheripour</v>
      </c>
      <c r="JS10" s="82" t="str">
        <f>links!JS32</f>
        <v>Tyner and Taheripour</v>
      </c>
      <c r="JT10" s="82" t="str">
        <f>links!JT32</f>
        <v>Tyner and Taheripour</v>
      </c>
      <c r="JU10" s="82" t="str">
        <f>links!JU32</f>
        <v>Tyner and Taheripour</v>
      </c>
      <c r="JV10" s="82" t="str">
        <f>links!JV32</f>
        <v>Tyner and Taheripour</v>
      </c>
      <c r="JW10" s="82" t="str">
        <f>links!JW32</f>
        <v>Tyner and Taheripour</v>
      </c>
      <c r="JX10" s="82" t="str">
        <f>links!JX32</f>
        <v>Tyner and Taheripour</v>
      </c>
      <c r="JY10" s="82" t="str">
        <f>links!JY32</f>
        <v>Tyner and Taheripour</v>
      </c>
      <c r="JZ10" s="82" t="str">
        <f>links!JZ32</f>
        <v>Tyner and Taheripour</v>
      </c>
      <c r="KA10" s="82" t="str">
        <f>links!KA32</f>
        <v>Tyner and Taheripour</v>
      </c>
      <c r="KB10" s="82" t="str">
        <f>links!KB32</f>
        <v>Tyner and Taheripour</v>
      </c>
      <c r="KC10" s="82" t="str">
        <f>links!KC32</f>
        <v>Tyner and Taheripour</v>
      </c>
      <c r="KD10" s="82" t="str">
        <f>links!KD32</f>
        <v>Tyner and Taheripour</v>
      </c>
      <c r="KE10" s="82" t="str">
        <f>links!KE32</f>
        <v>Tyner and Taheripour</v>
      </c>
      <c r="KF10" s="82" t="str">
        <f>links!KF32</f>
        <v>Tyner and Taheripour</v>
      </c>
      <c r="KG10" s="82" t="str">
        <f>links!KG32</f>
        <v>Tyner and Taheripour</v>
      </c>
      <c r="KH10" s="82" t="str">
        <f>links!KH32</f>
        <v>Tyner and Taheripour</v>
      </c>
      <c r="KI10" s="82" t="str">
        <f>links!KI32</f>
        <v>Tyner and Taheripour</v>
      </c>
      <c r="KJ10" s="82" t="str">
        <f>links!KJ32</f>
        <v>Tyner and Taheripour</v>
      </c>
      <c r="KK10" s="82" t="str">
        <f>links!KK32</f>
        <v>Tyner and Taheripour</v>
      </c>
      <c r="KL10" s="82" t="str">
        <f>links!KL32</f>
        <v>Tyner and Taheripour</v>
      </c>
      <c r="KM10" s="82" t="str">
        <f>links!KM32</f>
        <v>Tyner and Taheripour</v>
      </c>
      <c r="KN10" s="82" t="str">
        <f>links!KN32</f>
        <v>Tyner and Taheripour</v>
      </c>
      <c r="KO10" s="82" t="str">
        <f>links!KO32</f>
        <v>Tyner and Taheripour</v>
      </c>
      <c r="KP10" s="82" t="str">
        <f>links!KP32</f>
        <v>Tyner and Taheripour</v>
      </c>
      <c r="KQ10" s="82" t="str">
        <f>links!KQ32</f>
        <v>Tyner and Taheripour</v>
      </c>
      <c r="KR10" s="82" t="str">
        <f>links!KR32</f>
        <v>Tyner and Taheripour</v>
      </c>
      <c r="KS10" s="82" t="str">
        <f>links!KS32</f>
        <v>Tyner and Taheripour</v>
      </c>
      <c r="KT10" s="82" t="str">
        <f>links!KT32</f>
        <v>Tyner and Taheripour</v>
      </c>
      <c r="KU10" s="82" t="str">
        <f>links!KU32</f>
        <v>Tyner and Taheripour</v>
      </c>
      <c r="KV10" s="82" t="str">
        <f>links!KV32</f>
        <v>Tyner and Taheripour</v>
      </c>
      <c r="KW10" s="82" t="str">
        <f>links!KW32</f>
        <v>Tyner and Taheripour</v>
      </c>
      <c r="KX10" s="82" t="str">
        <f>links!KX32</f>
        <v>Tyner and Taheripour</v>
      </c>
      <c r="KY10" s="82" t="str">
        <f>links!KY32</f>
        <v>Tyner and Taheripour</v>
      </c>
      <c r="KZ10" s="82" t="str">
        <f>links!KZ32</f>
        <v>Tyner and Taheripour</v>
      </c>
      <c r="LA10" s="82" t="str">
        <f>links!LA32</f>
        <v>Tyner and Taheripour</v>
      </c>
      <c r="LB10" s="82" t="str">
        <f>links!LB32</f>
        <v>Tyner and Taheripour</v>
      </c>
      <c r="LC10" s="82" t="str">
        <f>links!LC32</f>
        <v>Tyner and Taheripour</v>
      </c>
      <c r="LD10" s="82" t="str">
        <f>links!LD32</f>
        <v>Tyner and Taheripour</v>
      </c>
      <c r="LE10" s="82" t="str">
        <f>links!LE32</f>
        <v>Gohin and Treguer</v>
      </c>
      <c r="LF10" s="82" t="str">
        <f>links!LF32</f>
        <v>Gohin and Treguer</v>
      </c>
      <c r="LG10" s="82" t="str">
        <f>links!LG32</f>
        <v>Tokgoz et. al</v>
      </c>
      <c r="LH10" s="82" t="str">
        <f>links!LH32</f>
        <v>Tokgoz et. al</v>
      </c>
      <c r="LI10" s="82" t="str">
        <f>links!LI32</f>
        <v>GTAP-DEPS</v>
      </c>
      <c r="LJ10" s="82" t="str">
        <f>links!LJ32</f>
        <v>GTAP-DEPS</v>
      </c>
      <c r="LK10" s="82" t="str">
        <f>links!LK32</f>
        <v>BEPAM</v>
      </c>
      <c r="LL10" s="82" t="str">
        <f>links!LL32</f>
        <v>FASOM</v>
      </c>
      <c r="LM10" s="82" t="str">
        <f>links!LM32</f>
        <v>FASOM</v>
      </c>
      <c r="LN10" s="82" t="str">
        <f>links!LN32</f>
        <v>FASOM</v>
      </c>
      <c r="LO10" s="82" t="str">
        <f>links!LO32</f>
        <v>FASOM</v>
      </c>
      <c r="LP10" s="82" t="str">
        <f>links!LP32</f>
        <v>FASOM</v>
      </c>
      <c r="LQ10" s="82" t="str">
        <f>links!LQ32</f>
        <v>FASOM</v>
      </c>
      <c r="LR10" s="82" t="str">
        <f>links!LR32</f>
        <v>FASOM</v>
      </c>
      <c r="LS10" s="82" t="str">
        <f>links!LS32</f>
        <v>FASOM</v>
      </c>
      <c r="LT10" s="82" t="str">
        <f>links!LT32</f>
        <v>FASOM</v>
      </c>
      <c r="LU10" s="82" t="str">
        <f>links!LU32</f>
        <v>FASOM</v>
      </c>
      <c r="LV10" s="82" t="str">
        <f>links!LV32</f>
        <v>FASOM</v>
      </c>
      <c r="LW10" s="82" t="str">
        <f>links!LW32</f>
        <v>FASOM</v>
      </c>
      <c r="LX10" s="82" t="str">
        <f>links!LX32</f>
        <v>FASOM</v>
      </c>
      <c r="LY10" s="82" t="str">
        <f>links!LY32</f>
        <v>FASOM</v>
      </c>
      <c r="LZ10" s="82" t="str">
        <f>links!LZ32</f>
        <v>FASOM</v>
      </c>
      <c r="MA10" s="82" t="str">
        <f>links!MA32</f>
        <v>FASOM</v>
      </c>
      <c r="MB10" s="82" t="str">
        <f>links!MB32</f>
        <v>FASOM</v>
      </c>
      <c r="MC10" s="82" t="str">
        <f>links!MC32</f>
        <v>FASOM</v>
      </c>
      <c r="MD10" s="82" t="str">
        <f>links!MD32</f>
        <v>FASOM</v>
      </c>
      <c r="ME10" s="82" t="str">
        <f>links!ME32</f>
        <v>Perez2019</v>
      </c>
      <c r="MF10" s="82" t="str">
        <f>links!MF32</f>
        <v>GTAP</v>
      </c>
      <c r="MG10" s="82" t="str">
        <f>links!MG32</f>
        <v>GTAP</v>
      </c>
      <c r="MH10" s="82" t="str">
        <f>links!MH32</f>
        <v>Schmitz2020</v>
      </c>
      <c r="MI10" s="82" t="str">
        <f>links!MI32</f>
        <v>Bento2015</v>
      </c>
      <c r="MJ10" s="82" t="str">
        <f>links!MJ32</f>
        <v>Bento2015</v>
      </c>
      <c r="MK10" s="82" t="str">
        <f>links!MK32</f>
        <v>Bento2015</v>
      </c>
      <c r="ML10" s="82" t="str">
        <f>links!ML32</f>
        <v>Bento2015</v>
      </c>
      <c r="MM10" s="82" t="str">
        <f>links!MM32</f>
        <v>Zhou2017</v>
      </c>
      <c r="MN10" s="82" t="str">
        <f>links!MN32</f>
        <v>Zhou2017</v>
      </c>
      <c r="MO10" s="82" t="str">
        <f>links!MO32</f>
        <v>Zhou2017</v>
      </c>
      <c r="MP10" s="82" t="str">
        <f>links!MP32</f>
        <v>Zhou2017</v>
      </c>
      <c r="MQ10" s="82" t="str">
        <f>links!MQ32</f>
        <v>Zhou2017</v>
      </c>
      <c r="MR10" s="82" t="str">
        <f>links!MR32</f>
        <v>Zhou2017</v>
      </c>
      <c r="MS10" s="82"/>
      <c r="MT10" s="82"/>
      <c r="MU10" s="82"/>
      <c r="MV10" s="82"/>
      <c r="MW10" s="82"/>
      <c r="MX10" s="82"/>
      <c r="MY10" s="82"/>
      <c r="MZ10" s="82"/>
      <c r="NA10" s="82"/>
      <c r="NB10" s="82"/>
      <c r="NC10" s="82"/>
      <c r="ND10" s="82"/>
      <c r="NE10" s="82"/>
      <c r="NF10" s="82"/>
      <c r="NG10" s="82"/>
      <c r="NH10" s="82"/>
      <c r="NI10" s="82"/>
      <c r="NJ10" s="82"/>
      <c r="NK10" s="82"/>
      <c r="NL10" s="82"/>
      <c r="NM10" s="82"/>
      <c r="NN10" s="82"/>
      <c r="NO10" s="82"/>
      <c r="NP10" s="82"/>
      <c r="NQ10" s="82"/>
      <c r="NR10" s="82"/>
      <c r="NS10" s="82"/>
      <c r="NT10" s="82"/>
      <c r="NU10" s="82"/>
      <c r="NV10" s="82"/>
      <c r="NW10" s="82"/>
      <c r="NX10" s="82"/>
      <c r="NY10" s="82"/>
      <c r="NZ10" s="82"/>
      <c r="OA10" s="82"/>
      <c r="OB10" s="82"/>
      <c r="OC10" s="82"/>
    </row>
    <row r="11" spans="2:393" x14ac:dyDescent="0.25">
      <c r="B11" s="82" t="s">
        <v>1921</v>
      </c>
      <c r="C11" s="82">
        <f>links!C35</f>
        <v>2304</v>
      </c>
      <c r="D11" s="82">
        <f>links!D35</f>
        <v>2304</v>
      </c>
      <c r="E11" s="82">
        <f>links!E35</f>
        <v>4515</v>
      </c>
      <c r="F11" s="82">
        <f>links!F35</f>
        <v>4515</v>
      </c>
      <c r="G11" s="82">
        <f>links!G35</f>
        <v>4515</v>
      </c>
      <c r="H11" s="82">
        <f>links!H35</f>
        <v>4515</v>
      </c>
      <c r="I11" s="82">
        <f>links!I35</f>
        <v>4515</v>
      </c>
      <c r="J11" s="82">
        <f>links!J35</f>
        <v>4515</v>
      </c>
      <c r="K11" s="82">
        <f>links!K35</f>
        <v>4515</v>
      </c>
      <c r="L11" s="82">
        <f>links!L35</f>
        <v>4515</v>
      </c>
      <c r="M11" s="82">
        <f>links!M35</f>
        <v>4515</v>
      </c>
      <c r="N11" s="82">
        <f>links!N35</f>
        <v>4515</v>
      </c>
      <c r="O11" s="82">
        <f>links!O35</f>
        <v>4515</v>
      </c>
      <c r="P11" s="82">
        <f>links!P35</f>
        <v>4515</v>
      </c>
      <c r="Q11" s="82">
        <f>links!Q35</f>
        <v>4515</v>
      </c>
      <c r="R11" s="82">
        <f>links!R35</f>
        <v>4515</v>
      </c>
      <c r="S11" s="82">
        <f>links!S35</f>
        <v>4515</v>
      </c>
      <c r="T11" s="82">
        <f>links!T35</f>
        <v>4515</v>
      </c>
      <c r="U11" s="82">
        <f>links!U35</f>
        <v>15642</v>
      </c>
      <c r="V11" s="82">
        <f>links!V35</f>
        <v>15642</v>
      </c>
      <c r="W11" s="82">
        <f>links!W35</f>
        <v>15642</v>
      </c>
      <c r="X11" s="82">
        <f>links!X35</f>
        <v>15642</v>
      </c>
      <c r="Y11" s="82">
        <f>links!Y35</f>
        <v>15642</v>
      </c>
      <c r="Z11" s="82">
        <f>links!Z35</f>
        <v>15642</v>
      </c>
      <c r="AA11" s="82">
        <f>links!AA35</f>
        <v>15642</v>
      </c>
      <c r="AB11" s="82">
        <f>links!AB35</f>
        <v>15642</v>
      </c>
      <c r="AC11" s="82">
        <f>links!AC35</f>
        <v>15642</v>
      </c>
      <c r="AD11" s="82">
        <f>links!AD35</f>
        <v>15642</v>
      </c>
      <c r="AE11" s="82">
        <f>links!AE35</f>
        <v>15642</v>
      </c>
      <c r="AF11" s="82">
        <f>links!AF35</f>
        <v>15642</v>
      </c>
      <c r="AG11" s="82">
        <f>links!AG35</f>
        <v>15642</v>
      </c>
      <c r="AH11" s="82">
        <f>links!AH35</f>
        <v>15642</v>
      </c>
      <c r="AI11" s="82">
        <f>links!AI35</f>
        <v>15642</v>
      </c>
      <c r="AJ11" s="82">
        <f>links!AJ35</f>
        <v>4350</v>
      </c>
      <c r="AK11" s="82">
        <f>links!AK35</f>
        <v>4350</v>
      </c>
      <c r="AL11" s="82">
        <f>links!AL35</f>
        <v>4350</v>
      </c>
      <c r="AM11" s="82">
        <f>links!AM35</f>
        <v>4350</v>
      </c>
      <c r="AN11" s="82">
        <f>links!AN35</f>
        <v>4350</v>
      </c>
      <c r="AO11" s="82">
        <f>links!AO35</f>
        <v>2224</v>
      </c>
      <c r="AP11" s="82">
        <f>links!AP35</f>
        <v>2224</v>
      </c>
      <c r="AQ11" s="82">
        <f>links!AQ35</f>
        <v>2224</v>
      </c>
      <c r="AR11" s="82">
        <f>links!AR35</f>
        <v>4819</v>
      </c>
      <c r="AS11" s="82">
        <f>links!AS35</f>
        <v>4819</v>
      </c>
      <c r="AT11" s="82">
        <f>links!AT35</f>
        <v>4819</v>
      </c>
      <c r="AU11" s="82">
        <f>links!AU35</f>
        <v>4819</v>
      </c>
      <c r="AV11" s="82">
        <f>links!AV35</f>
        <v>4819</v>
      </c>
      <c r="AW11" s="82">
        <f>links!AW35</f>
        <v>4819</v>
      </c>
      <c r="AX11" s="82">
        <f>links!AX35</f>
        <v>4819</v>
      </c>
      <c r="AY11" s="82">
        <f>links!AY35</f>
        <v>55360</v>
      </c>
      <c r="AZ11" s="82">
        <f>links!AZ35</f>
        <v>55360</v>
      </c>
      <c r="BA11" s="82">
        <f>links!BA35</f>
        <v>6502</v>
      </c>
      <c r="BB11" s="82">
        <f>links!BB35</f>
        <v>6502</v>
      </c>
      <c r="BC11" s="82">
        <f>links!BC35</f>
        <v>6502</v>
      </c>
      <c r="BD11" s="82">
        <f>links!BD35</f>
        <v>6502</v>
      </c>
      <c r="BE11" s="82">
        <f>links!BE35</f>
        <v>14528</v>
      </c>
      <c r="BF11" s="82">
        <f>links!BF35</f>
        <v>14528</v>
      </c>
      <c r="BG11" s="82">
        <f>links!BG35</f>
        <v>3074</v>
      </c>
      <c r="BH11" s="82">
        <f>links!BH35</f>
        <v>3074</v>
      </c>
      <c r="BI11" s="82">
        <f>links!BI35</f>
        <v>3074</v>
      </c>
      <c r="BJ11" s="82">
        <f>links!BJ35</f>
        <v>17748</v>
      </c>
      <c r="BK11" s="82">
        <f>links!BK35</f>
        <v>17748</v>
      </c>
      <c r="BL11" s="82">
        <f>links!BL35</f>
        <v>4515</v>
      </c>
      <c r="BM11" s="82">
        <f>links!BM35</f>
        <v>4515</v>
      </c>
      <c r="BN11" s="82">
        <f>links!BN35</f>
        <v>4515</v>
      </c>
      <c r="BO11" s="82">
        <f>links!BO35</f>
        <v>4515</v>
      </c>
      <c r="BP11" s="82">
        <f>links!BP35</f>
        <v>4515</v>
      </c>
      <c r="BQ11" s="82">
        <f>links!BQ35</f>
        <v>4515</v>
      </c>
      <c r="BR11" s="82">
        <f>links!BR35</f>
        <v>4515</v>
      </c>
      <c r="BS11" s="82">
        <f>links!BS35</f>
        <v>23772</v>
      </c>
      <c r="BT11" s="82">
        <f>links!BT35</f>
        <v>15222</v>
      </c>
      <c r="BU11" s="82">
        <f>links!BU35</f>
        <v>15222</v>
      </c>
      <c r="BV11" s="82">
        <f>links!BV35</f>
        <v>15222</v>
      </c>
      <c r="BW11" s="82">
        <f>links!BW35</f>
        <v>15222</v>
      </c>
      <c r="BX11" s="82">
        <f>links!BX35</f>
        <v>15222</v>
      </c>
      <c r="BY11" s="82">
        <f>links!BY35</f>
        <v>15222</v>
      </c>
      <c r="BZ11" s="82">
        <f>links!BZ35</f>
        <v>10993</v>
      </c>
      <c r="CA11" s="82">
        <f>links!CA35</f>
        <v>9572</v>
      </c>
      <c r="CB11" s="82">
        <f>links!CB35</f>
        <v>7912</v>
      </c>
      <c r="CC11" s="82">
        <f>links!CC35</f>
        <v>7912</v>
      </c>
      <c r="CD11" s="82">
        <f>links!CD35</f>
        <v>7912</v>
      </c>
      <c r="CE11" s="82">
        <f>links!CE35</f>
        <v>7912</v>
      </c>
      <c r="CF11" s="82">
        <f>links!CF35</f>
        <v>12555</v>
      </c>
      <c r="CG11" s="82">
        <f>links!CG35</f>
        <v>12555</v>
      </c>
      <c r="CH11" s="82">
        <f>links!CH35</f>
        <v>12555</v>
      </c>
      <c r="CI11" s="82">
        <f>links!CI35</f>
        <v>12555</v>
      </c>
      <c r="CJ11" s="82">
        <f>links!CJ35</f>
        <v>12555</v>
      </c>
      <c r="CK11" s="82">
        <f>links!CK35</f>
        <v>12555</v>
      </c>
      <c r="CL11" s="82">
        <f>links!CL35</f>
        <v>6427</v>
      </c>
      <c r="CM11" s="82">
        <f>links!CM35</f>
        <v>6427</v>
      </c>
      <c r="CN11" s="82">
        <f>links!CN35</f>
        <v>6427</v>
      </c>
      <c r="CO11" s="82">
        <f>links!CO35</f>
        <v>9111</v>
      </c>
      <c r="CP11" s="82">
        <f>links!CP35</f>
        <v>8082</v>
      </c>
      <c r="CQ11" s="82">
        <f>links!CQ35</f>
        <v>10737</v>
      </c>
      <c r="CR11" s="82">
        <f>links!CR35</f>
        <v>10737</v>
      </c>
      <c r="CS11" s="82">
        <f>links!CS35</f>
        <v>10737</v>
      </c>
      <c r="CT11" s="82">
        <f>links!CT35</f>
        <v>11124</v>
      </c>
      <c r="CU11" s="82">
        <f>links!CU35</f>
        <v>11124</v>
      </c>
      <c r="CV11" s="82">
        <f>links!CV35</f>
        <v>11124</v>
      </c>
      <c r="CW11" s="82">
        <f>links!CW35</f>
        <v>11124</v>
      </c>
      <c r="CX11" s="82">
        <f>links!CX35</f>
        <v>11124</v>
      </c>
      <c r="CY11" s="82">
        <f>links!CY35</f>
        <v>11124</v>
      </c>
      <c r="CZ11" s="82">
        <f>links!CZ35</f>
        <v>11124</v>
      </c>
      <c r="DA11" s="82">
        <f>links!DA35</f>
        <v>11124</v>
      </c>
      <c r="DB11" s="82">
        <f>links!DB35</f>
        <v>11404</v>
      </c>
      <c r="DC11" s="82">
        <f>links!DC35</f>
        <v>11404</v>
      </c>
      <c r="DD11" s="82">
        <f>links!DD35</f>
        <v>11404</v>
      </c>
      <c r="DE11" s="82">
        <f>links!DE35</f>
        <v>11404</v>
      </c>
      <c r="DF11" s="82">
        <f>links!DF35</f>
        <v>7916</v>
      </c>
      <c r="DG11" s="82">
        <f>links!DG35</f>
        <v>7916</v>
      </c>
      <c r="DH11" s="82">
        <f>links!DH35</f>
        <v>7916</v>
      </c>
      <c r="DI11" s="82">
        <f>links!DI35</f>
        <v>7916</v>
      </c>
      <c r="DJ11" s="82">
        <f>links!DJ35</f>
        <v>10649</v>
      </c>
      <c r="DK11" s="82">
        <f>links!DK35</f>
        <v>10649</v>
      </c>
      <c r="DL11" s="82">
        <f>links!DL35</f>
        <v>10649</v>
      </c>
      <c r="DM11" s="82">
        <f>links!DM35</f>
        <v>10649</v>
      </c>
      <c r="DN11" s="82">
        <f>links!DN35</f>
        <v>10649</v>
      </c>
      <c r="DO11" s="82">
        <f>links!DO35</f>
        <v>10649</v>
      </c>
      <c r="DP11" s="82">
        <f>links!DP35</f>
        <v>10649</v>
      </c>
      <c r="DQ11" s="82">
        <f>links!DQ35</f>
        <v>10649</v>
      </c>
      <c r="DR11" s="82">
        <f>links!DR35</f>
        <v>10649</v>
      </c>
      <c r="DS11" s="82">
        <f>links!DS35</f>
        <v>10649</v>
      </c>
      <c r="DT11" s="82">
        <f>links!DT35</f>
        <v>10649</v>
      </c>
      <c r="DU11" s="82">
        <f>links!DU35</f>
        <v>10649</v>
      </c>
      <c r="DV11" s="82">
        <f>links!DV35</f>
        <v>10649</v>
      </c>
      <c r="DW11" s="82">
        <f>links!DW35</f>
        <v>10649</v>
      </c>
      <c r="DX11" s="82">
        <f>links!DX35</f>
        <v>9352</v>
      </c>
      <c r="DY11" s="82">
        <f>links!DY35</f>
        <v>9352</v>
      </c>
      <c r="DZ11" s="82">
        <f>links!DZ35</f>
        <v>8645</v>
      </c>
      <c r="EA11" s="82">
        <f>links!EA35</f>
        <v>8645</v>
      </c>
      <c r="EB11" s="82">
        <f>links!EB35</f>
        <v>8645</v>
      </c>
      <c r="EC11" s="82">
        <f>links!EC35</f>
        <v>8645</v>
      </c>
      <c r="ED11" s="82">
        <f>links!ED35</f>
        <v>8645</v>
      </c>
      <c r="EE11" s="82">
        <f>links!EE35</f>
        <v>8645</v>
      </c>
      <c r="EF11" s="82">
        <f>links!EF35</f>
        <v>8645</v>
      </c>
      <c r="EG11" s="82">
        <f>links!EG35</f>
        <v>8645</v>
      </c>
      <c r="EH11" s="82">
        <f>links!EH35</f>
        <v>8645</v>
      </c>
      <c r="EI11" s="82">
        <f>links!EI35</f>
        <v>8645</v>
      </c>
      <c r="EJ11" s="82">
        <f>links!EJ35</f>
        <v>15660</v>
      </c>
      <c r="EK11" s="82">
        <f>links!EK35</f>
        <v>9358</v>
      </c>
      <c r="EL11" s="82">
        <f>links!EL35</f>
        <v>9358</v>
      </c>
      <c r="EM11" s="82">
        <f>links!EM35</f>
        <v>9358</v>
      </c>
      <c r="EN11" s="82">
        <f>links!EN35</f>
        <v>9358</v>
      </c>
      <c r="EO11" s="82">
        <f>links!EO35</f>
        <v>9358</v>
      </c>
      <c r="EP11" s="82">
        <f>links!EP35</f>
        <v>9358</v>
      </c>
      <c r="EQ11" s="82">
        <f>links!EQ35</f>
        <v>9358</v>
      </c>
      <c r="ER11" s="82">
        <f>links!ER35</f>
        <v>9358</v>
      </c>
      <c r="ES11" s="82">
        <f>links!ES35</f>
        <v>9358</v>
      </c>
      <c r="ET11" s="82">
        <f>links!ET35</f>
        <v>9358</v>
      </c>
      <c r="EU11" s="82">
        <f>links!EU35</f>
        <v>9358</v>
      </c>
      <c r="EV11" s="82">
        <f>links!EV35</f>
        <v>9358</v>
      </c>
      <c r="EW11" s="82">
        <f>links!EW35</f>
        <v>9358</v>
      </c>
      <c r="EX11" s="82">
        <f>links!EX35</f>
        <v>9358</v>
      </c>
      <c r="EY11" s="82">
        <f>links!EY35</f>
        <v>9358</v>
      </c>
      <c r="EZ11" s="82">
        <f>links!EZ35</f>
        <v>9358</v>
      </c>
      <c r="FA11" s="82">
        <f>links!FA35</f>
        <v>9358</v>
      </c>
      <c r="FB11" s="82">
        <f>links!FB35</f>
        <v>9358</v>
      </c>
      <c r="FC11" s="82">
        <f>links!FC35</f>
        <v>9358</v>
      </c>
      <c r="FD11" s="82">
        <f>links!FD35</f>
        <v>9358</v>
      </c>
      <c r="FE11" s="82">
        <f>links!FE35</f>
        <v>9358</v>
      </c>
      <c r="FF11" s="82">
        <f>links!FF35</f>
        <v>9358</v>
      </c>
      <c r="FG11" s="82">
        <f>links!FG35</f>
        <v>9358</v>
      </c>
      <c r="FH11" s="82">
        <f>links!FH35</f>
        <v>9358</v>
      </c>
      <c r="FI11" s="82">
        <f>links!FI35</f>
        <v>9358</v>
      </c>
      <c r="FJ11" s="82">
        <f>links!FJ35</f>
        <v>9358</v>
      </c>
      <c r="FK11" s="82">
        <f>links!FK35</f>
        <v>9358</v>
      </c>
      <c r="FL11" s="82">
        <f>links!FL35</f>
        <v>9358</v>
      </c>
      <c r="FM11" s="82">
        <f>links!FM35</f>
        <v>9358</v>
      </c>
      <c r="FN11" s="82">
        <f>links!FN35</f>
        <v>9358</v>
      </c>
      <c r="FO11" s="82">
        <f>links!FO35</f>
        <v>12203</v>
      </c>
      <c r="FP11" s="82">
        <f>links!FP35</f>
        <v>6300</v>
      </c>
      <c r="FQ11" s="82">
        <f>links!FQ35</f>
        <v>8110</v>
      </c>
      <c r="FR11" s="82">
        <f>links!FR35</f>
        <v>8110</v>
      </c>
      <c r="FS11" s="82">
        <f>links!FS35</f>
        <v>8110</v>
      </c>
      <c r="FT11" s="82">
        <f>links!FT35</f>
        <v>8110</v>
      </c>
      <c r="FU11" s="82">
        <f>links!FU35</f>
        <v>5495</v>
      </c>
      <c r="FV11" s="82">
        <f>links!FV35</f>
        <v>5495</v>
      </c>
      <c r="FW11" s="82">
        <f>links!FW35</f>
        <v>5495</v>
      </c>
      <c r="FX11" s="82">
        <f>links!FX35</f>
        <v>4293</v>
      </c>
      <c r="FY11" s="82">
        <f>links!FY35</f>
        <v>4319</v>
      </c>
      <c r="FZ11" s="82">
        <f>links!FZ35</f>
        <v>4319</v>
      </c>
      <c r="GA11" s="82">
        <f>links!GA35</f>
        <v>4319</v>
      </c>
      <c r="GB11" s="82">
        <f>links!GB35</f>
        <v>4319</v>
      </c>
      <c r="GC11" s="82">
        <f>links!GC35</f>
        <v>4319</v>
      </c>
      <c r="GD11" s="82">
        <f>links!GD35</f>
        <v>4319</v>
      </c>
      <c r="GE11" s="82">
        <f>links!GE35</f>
        <v>12140</v>
      </c>
      <c r="GF11" s="82">
        <f>links!GF35</f>
        <v>12140</v>
      </c>
      <c r="GG11" s="82">
        <f>links!GG35</f>
        <v>12140</v>
      </c>
      <c r="GH11" s="82">
        <f>links!GH35</f>
        <v>7138</v>
      </c>
      <c r="GI11" s="82">
        <f>links!GI35</f>
        <v>7138</v>
      </c>
      <c r="GJ11" s="82">
        <f>links!GJ35</f>
        <v>7138</v>
      </c>
      <c r="GK11" s="82">
        <f>links!GK35</f>
        <v>7138</v>
      </c>
      <c r="GL11" s="82">
        <f>links!GL35</f>
        <v>7138</v>
      </c>
      <c r="GM11" s="82">
        <f>links!GM35</f>
        <v>7138</v>
      </c>
      <c r="GN11" s="82">
        <f>links!GN35</f>
        <v>7138</v>
      </c>
      <c r="GO11" s="82">
        <f>links!GO35</f>
        <v>7138</v>
      </c>
      <c r="GP11" s="82">
        <f>links!GP35</f>
        <v>6990</v>
      </c>
      <c r="GQ11" s="82">
        <f>links!GQ35</f>
        <v>6990</v>
      </c>
      <c r="GR11" s="82">
        <f>links!GR35</f>
        <v>328181</v>
      </c>
      <c r="GS11" s="82">
        <f>links!GS35</f>
        <v>328181</v>
      </c>
      <c r="GT11" s="82">
        <f>links!GT35</f>
        <v>4213</v>
      </c>
      <c r="GU11" s="82">
        <f>links!GU35</f>
        <v>4618</v>
      </c>
      <c r="GV11" s="82">
        <f>links!GV35</f>
        <v>4618</v>
      </c>
      <c r="GW11" s="82">
        <f>links!GW35</f>
        <v>4618</v>
      </c>
      <c r="GX11" s="82">
        <f>links!GX35</f>
        <v>4618</v>
      </c>
      <c r="GY11" s="82">
        <f>links!GY35</f>
        <v>4618</v>
      </c>
      <c r="GZ11" s="82">
        <f>links!GZ35</f>
        <v>4618</v>
      </c>
      <c r="HA11" s="82">
        <f>links!HA35</f>
        <v>3062</v>
      </c>
      <c r="HB11" s="82">
        <f>links!HB35</f>
        <v>11222</v>
      </c>
      <c r="HC11" s="82">
        <f>links!HC35</f>
        <v>11222</v>
      </c>
      <c r="HD11" s="82">
        <f>links!HD35</f>
        <v>5935</v>
      </c>
      <c r="HE11" s="82">
        <f>links!HE35</f>
        <v>9172</v>
      </c>
      <c r="HF11" s="82">
        <f>links!HF35</f>
        <v>9172</v>
      </c>
      <c r="HG11" s="82">
        <f>links!HG35</f>
        <v>4986</v>
      </c>
      <c r="HH11" s="82">
        <f>links!HH35</f>
        <v>4986</v>
      </c>
      <c r="HI11" s="82">
        <f>links!HI35</f>
        <v>4986</v>
      </c>
      <c r="HJ11" s="82">
        <f>links!HJ35</f>
        <v>4986</v>
      </c>
      <c r="HK11" s="82">
        <f>links!HK35</f>
        <v>6912</v>
      </c>
      <c r="HL11" s="82">
        <f>links!HL35</f>
        <v>6912</v>
      </c>
      <c r="HM11" s="82">
        <f>links!HM35</f>
        <v>6912</v>
      </c>
      <c r="HN11" s="82">
        <f>links!HN35</f>
        <v>6912</v>
      </c>
      <c r="HO11" s="82">
        <f>links!HO35</f>
        <v>10193</v>
      </c>
      <c r="HP11" s="82">
        <f>links!HP35</f>
        <v>10193</v>
      </c>
      <c r="HQ11" s="82">
        <f>links!HQ35</f>
        <v>10193</v>
      </c>
      <c r="HR11" s="82">
        <f>links!HR35</f>
        <v>10193</v>
      </c>
      <c r="HS11" s="82">
        <f>links!HS35</f>
        <v>2693</v>
      </c>
      <c r="HT11" s="82">
        <f>links!HT35</f>
        <v>3811</v>
      </c>
      <c r="HU11" s="82">
        <f>links!HU35</f>
        <v>20526</v>
      </c>
      <c r="HV11" s="82">
        <f>links!HV35</f>
        <v>20526</v>
      </c>
      <c r="HW11" s="82">
        <f>links!HW35</f>
        <v>7946</v>
      </c>
      <c r="HX11" s="82">
        <f>links!HX35</f>
        <v>7946</v>
      </c>
      <c r="HY11" s="82">
        <f>links!HY35</f>
        <v>5103</v>
      </c>
      <c r="HZ11" s="82">
        <f>links!HZ35</f>
        <v>5103</v>
      </c>
      <c r="IA11" s="82">
        <f>links!IA35</f>
        <v>10218</v>
      </c>
      <c r="IB11" s="82">
        <f>links!IB35</f>
        <v>10218</v>
      </c>
      <c r="IC11" s="82">
        <f>links!IC35</f>
        <v>10218</v>
      </c>
      <c r="ID11" s="82">
        <f>links!ID35</f>
        <v>10218</v>
      </c>
      <c r="IE11" s="82">
        <f>links!IE35</f>
        <v>5721</v>
      </c>
      <c r="IF11" s="82">
        <f>links!IF35</f>
        <v>5348</v>
      </c>
      <c r="IG11" s="82">
        <f>links!IG35</f>
        <v>4330</v>
      </c>
      <c r="IH11" s="82">
        <f>links!IH35</f>
        <v>4330</v>
      </c>
      <c r="II11" s="82">
        <f>links!II35</f>
        <v>4330</v>
      </c>
      <c r="IJ11" s="82">
        <f>links!IJ35</f>
        <v>4330</v>
      </c>
      <c r="IK11" s="82">
        <f>links!IK35</f>
        <v>4330</v>
      </c>
      <c r="IL11" s="82">
        <f>links!IL35</f>
        <v>4330</v>
      </c>
      <c r="IM11" s="82">
        <f>links!IM35</f>
        <v>4330</v>
      </c>
      <c r="IN11" s="82">
        <f>links!IN35</f>
        <v>4330</v>
      </c>
      <c r="IO11" s="82">
        <f>links!IO35</f>
        <v>4330</v>
      </c>
      <c r="IP11" s="82">
        <f>links!IP35</f>
        <v>4330</v>
      </c>
      <c r="IQ11" s="82">
        <f>links!IQ35</f>
        <v>4330</v>
      </c>
      <c r="IR11" s="82">
        <f>links!IR35</f>
        <v>4330</v>
      </c>
      <c r="IS11" s="82">
        <f>links!IS35</f>
        <v>4330</v>
      </c>
      <c r="IT11" s="82">
        <f>links!IT35</f>
        <v>4330</v>
      </c>
      <c r="IU11" s="82">
        <f>links!IU35</f>
        <v>4330</v>
      </c>
      <c r="IV11" s="82">
        <f>links!IV35</f>
        <v>4330</v>
      </c>
      <c r="IW11" s="82">
        <f>links!IW35</f>
        <v>4330</v>
      </c>
      <c r="IX11" s="82">
        <f>links!IX35</f>
        <v>4330</v>
      </c>
      <c r="IY11" s="82">
        <f>links!IY35</f>
        <v>4330</v>
      </c>
      <c r="IZ11" s="82">
        <f>links!IZ35</f>
        <v>4330</v>
      </c>
      <c r="JA11" s="82">
        <f>links!JA35</f>
        <v>4330</v>
      </c>
      <c r="JB11" s="82">
        <f>links!JB35</f>
        <v>4330</v>
      </c>
      <c r="JC11" s="82">
        <f>links!JC35</f>
        <v>4330</v>
      </c>
      <c r="JD11" s="82">
        <f>links!JD35</f>
        <v>4330</v>
      </c>
      <c r="JE11" s="82">
        <f>links!JE35</f>
        <v>4330</v>
      </c>
      <c r="JF11" s="82">
        <f>links!JF35</f>
        <v>4330</v>
      </c>
      <c r="JG11" s="82">
        <f>links!JG35</f>
        <v>4330</v>
      </c>
      <c r="JH11" s="82">
        <f>links!JH35</f>
        <v>4330</v>
      </c>
      <c r="JI11" s="82">
        <f>links!JI35</f>
        <v>4330</v>
      </c>
      <c r="JJ11" s="82">
        <f>links!JJ35</f>
        <v>4330</v>
      </c>
      <c r="JK11" s="82">
        <f>links!JK35</f>
        <v>4330</v>
      </c>
      <c r="JL11" s="82">
        <f>links!JL35</f>
        <v>4330</v>
      </c>
      <c r="JM11" s="82">
        <f>links!JM35</f>
        <v>4330</v>
      </c>
      <c r="JN11" s="82">
        <f>links!JN35</f>
        <v>4330</v>
      </c>
      <c r="JO11" s="82">
        <f>links!JO35</f>
        <v>4330</v>
      </c>
      <c r="JP11" s="82">
        <f>links!JP35</f>
        <v>4330</v>
      </c>
      <c r="JQ11" s="82">
        <f>links!JQ35</f>
        <v>4330</v>
      </c>
      <c r="JR11" s="82">
        <f>links!JR35</f>
        <v>4330</v>
      </c>
      <c r="JS11" s="82">
        <f>links!JS35</f>
        <v>4330</v>
      </c>
      <c r="JT11" s="82">
        <f>links!JT35</f>
        <v>4330</v>
      </c>
      <c r="JU11" s="82">
        <f>links!JU35</f>
        <v>4330</v>
      </c>
      <c r="JV11" s="82">
        <f>links!JV35</f>
        <v>4330</v>
      </c>
      <c r="JW11" s="82">
        <f>links!JW35</f>
        <v>4330</v>
      </c>
      <c r="JX11" s="82">
        <f>links!JX35</f>
        <v>4330</v>
      </c>
      <c r="JY11" s="82">
        <f>links!JY35</f>
        <v>4330</v>
      </c>
      <c r="JZ11" s="82">
        <f>links!JZ35</f>
        <v>4330</v>
      </c>
      <c r="KA11" s="82">
        <f>links!KA35</f>
        <v>4330</v>
      </c>
      <c r="KB11" s="82">
        <f>links!KB35</f>
        <v>4330</v>
      </c>
      <c r="KC11" s="82">
        <f>links!KC35</f>
        <v>4330</v>
      </c>
      <c r="KD11" s="82">
        <f>links!KD35</f>
        <v>4330</v>
      </c>
      <c r="KE11" s="82">
        <f>links!KE35</f>
        <v>4330</v>
      </c>
      <c r="KF11" s="82">
        <f>links!KF35</f>
        <v>4330</v>
      </c>
      <c r="KG11" s="82">
        <f>links!KG35</f>
        <v>4330</v>
      </c>
      <c r="KH11" s="82">
        <f>links!KH35</f>
        <v>4330</v>
      </c>
      <c r="KI11" s="82">
        <f>links!KI35</f>
        <v>4330</v>
      </c>
      <c r="KJ11" s="82">
        <f>links!KJ35</f>
        <v>4330</v>
      </c>
      <c r="KK11" s="82">
        <f>links!KK35</f>
        <v>4330</v>
      </c>
      <c r="KL11" s="82">
        <f>links!KL35</f>
        <v>4330</v>
      </c>
      <c r="KM11" s="82">
        <f>links!KM35</f>
        <v>4330</v>
      </c>
      <c r="KN11" s="82">
        <f>links!KN35</f>
        <v>4330</v>
      </c>
      <c r="KO11" s="82">
        <f>links!KO35</f>
        <v>4330</v>
      </c>
      <c r="KP11" s="82">
        <f>links!KP35</f>
        <v>4330</v>
      </c>
      <c r="KQ11" s="82">
        <f>links!KQ35</f>
        <v>4330</v>
      </c>
      <c r="KR11" s="82">
        <f>links!KR35</f>
        <v>4330</v>
      </c>
      <c r="KS11" s="82">
        <f>links!KS35</f>
        <v>4330</v>
      </c>
      <c r="KT11" s="82">
        <f>links!KT35</f>
        <v>4330</v>
      </c>
      <c r="KU11" s="82">
        <f>links!KU35</f>
        <v>4330</v>
      </c>
      <c r="KV11" s="82">
        <f>links!KV35</f>
        <v>4330</v>
      </c>
      <c r="KW11" s="82">
        <f>links!KW35</f>
        <v>4330</v>
      </c>
      <c r="KX11" s="82">
        <f>links!KX35</f>
        <v>4330</v>
      </c>
      <c r="KY11" s="82">
        <f>links!KY35</f>
        <v>4330</v>
      </c>
      <c r="KZ11" s="82">
        <f>links!KZ35</f>
        <v>4330</v>
      </c>
      <c r="LA11" s="82">
        <f>links!LA35</f>
        <v>4330</v>
      </c>
      <c r="LB11" s="82">
        <f>links!LB35</f>
        <v>4330</v>
      </c>
      <c r="LC11" s="82">
        <f>links!LC35</f>
        <v>4330</v>
      </c>
      <c r="LD11" s="82">
        <f>links!LD35</f>
        <v>4330</v>
      </c>
      <c r="LE11" s="82">
        <f>links!LE35</f>
        <v>6745</v>
      </c>
      <c r="LF11" s="82">
        <f>links!LF35</f>
        <v>6745</v>
      </c>
      <c r="LG11" s="82">
        <f>links!LG35</f>
        <v>8592</v>
      </c>
      <c r="LH11" s="82">
        <f>links!LH35</f>
        <v>8592</v>
      </c>
      <c r="LI11" s="82">
        <f>links!LI35</f>
        <v>13419</v>
      </c>
      <c r="LJ11" s="82">
        <f>links!LJ35</f>
        <v>13419</v>
      </c>
      <c r="LK11" s="82">
        <f>links!LK35</f>
        <v>8185</v>
      </c>
      <c r="LL11" s="82">
        <f>links!LL35</f>
        <v>10414</v>
      </c>
      <c r="LM11" s="82">
        <f>links!LM35</f>
        <v>10414</v>
      </c>
      <c r="LN11" s="82">
        <f>links!LN35</f>
        <v>10414</v>
      </c>
      <c r="LO11" s="82">
        <f>links!LO35</f>
        <v>10414</v>
      </c>
      <c r="LP11" s="82">
        <f>links!LP35</f>
        <v>10414</v>
      </c>
      <c r="LQ11" s="82">
        <f>links!LQ35</f>
        <v>10414</v>
      </c>
      <c r="LR11" s="82">
        <f>links!LR35</f>
        <v>10414</v>
      </c>
      <c r="LS11" s="82">
        <f>links!LS35</f>
        <v>10414</v>
      </c>
      <c r="LT11" s="82">
        <f>links!LT35</f>
        <v>10414</v>
      </c>
      <c r="LU11" s="82">
        <f>links!LU35</f>
        <v>8685</v>
      </c>
      <c r="LV11" s="82">
        <f>links!LV35</f>
        <v>8685</v>
      </c>
      <c r="LW11" s="82">
        <f>links!LW35</f>
        <v>8685</v>
      </c>
      <c r="LX11" s="82">
        <f>links!LX35</f>
        <v>8685</v>
      </c>
      <c r="LY11" s="82">
        <f>links!LY35</f>
        <v>8685</v>
      </c>
      <c r="LZ11" s="82">
        <f>links!LZ35</f>
        <v>8685</v>
      </c>
      <c r="MA11" s="82">
        <f>links!MA35</f>
        <v>8685</v>
      </c>
      <c r="MB11" s="82">
        <f>links!MB35</f>
        <v>8685</v>
      </c>
      <c r="MC11" s="82">
        <f>links!MC35</f>
        <v>8685</v>
      </c>
      <c r="MD11" s="82">
        <f>links!MD35</f>
        <v>8685</v>
      </c>
      <c r="ME11" s="82">
        <f>links!ME35</f>
        <v>11511</v>
      </c>
      <c r="MF11" s="82">
        <f>links!MF35</f>
        <v>12220</v>
      </c>
      <c r="MG11" s="82">
        <f>links!MG35</f>
        <v>12220</v>
      </c>
      <c r="MH11" s="82">
        <f>links!MH35</f>
        <v>7915</v>
      </c>
      <c r="MI11" s="82">
        <f>links!MI35</f>
        <v>17680</v>
      </c>
      <c r="MJ11" s="82">
        <f>links!MJ35</f>
        <v>17680</v>
      </c>
      <c r="MK11" s="82">
        <f>links!MK35</f>
        <v>17680</v>
      </c>
      <c r="ML11" s="82">
        <f>links!ML35</f>
        <v>17680</v>
      </c>
      <c r="MM11" s="82">
        <f>links!MM35</f>
        <v>7678</v>
      </c>
      <c r="MN11" s="82">
        <f>links!MN35</f>
        <v>7678</v>
      </c>
      <c r="MO11" s="82">
        <f>links!MO35</f>
        <v>7678</v>
      </c>
      <c r="MP11" s="82">
        <f>links!MP35</f>
        <v>7678</v>
      </c>
      <c r="MQ11" s="82">
        <f>links!MQ35</f>
        <v>7678</v>
      </c>
      <c r="MR11" s="82">
        <f>links!MR35</f>
        <v>7678</v>
      </c>
      <c r="MS11" s="82"/>
      <c r="MT11" s="82"/>
      <c r="MU11" s="82"/>
      <c r="MV11" s="82"/>
      <c r="MW11" s="82"/>
      <c r="MX11" s="82"/>
      <c r="MY11" s="82"/>
      <c r="MZ11" s="82"/>
      <c r="NA11" s="82"/>
      <c r="NB11" s="82"/>
      <c r="NC11" s="82"/>
      <c r="ND11" s="82"/>
      <c r="NE11" s="82"/>
      <c r="NF11" s="82"/>
      <c r="NG11" s="82"/>
      <c r="NH11" s="82"/>
      <c r="NI11" s="82"/>
      <c r="NJ11" s="82"/>
      <c r="NK11" s="82"/>
      <c r="NL11" s="82"/>
      <c r="NM11" s="82"/>
      <c r="NN11" s="82"/>
      <c r="NO11" s="82"/>
      <c r="NP11" s="82"/>
      <c r="NQ11" s="82"/>
      <c r="NR11" s="82"/>
      <c r="NS11" s="82"/>
      <c r="NT11" s="82"/>
      <c r="NU11" s="82"/>
      <c r="NV11" s="82"/>
      <c r="NW11" s="82"/>
      <c r="NX11" s="82"/>
      <c r="NY11" s="82"/>
      <c r="NZ11" s="82"/>
      <c r="OA11" s="82"/>
      <c r="OB11" s="82"/>
      <c r="OC11" s="82"/>
    </row>
    <row r="12" spans="2:393" x14ac:dyDescent="0.25">
      <c r="B12" s="82" t="s">
        <v>1922</v>
      </c>
      <c r="C12" s="82">
        <f>links!C36</f>
        <v>16</v>
      </c>
      <c r="D12" s="82">
        <f>links!D36</f>
        <v>16</v>
      </c>
      <c r="E12" s="82">
        <f>links!E36</f>
        <v>6</v>
      </c>
      <c r="F12" s="82">
        <f>links!F36</f>
        <v>6</v>
      </c>
      <c r="G12" s="82">
        <f>links!G36</f>
        <v>6</v>
      </c>
      <c r="H12" s="82">
        <f>links!H36</f>
        <v>6</v>
      </c>
      <c r="I12" s="82">
        <f>links!I36</f>
        <v>6</v>
      </c>
      <c r="J12" s="82">
        <f>links!J36</f>
        <v>6</v>
      </c>
      <c r="K12" s="82">
        <f>links!K36</f>
        <v>6</v>
      </c>
      <c r="L12" s="82">
        <f>links!L36</f>
        <v>6</v>
      </c>
      <c r="M12" s="82">
        <f>links!M36</f>
        <v>6</v>
      </c>
      <c r="N12" s="82">
        <f>links!N36</f>
        <v>6</v>
      </c>
      <c r="O12" s="82">
        <f>links!O36</f>
        <v>6</v>
      </c>
      <c r="P12" s="82">
        <f>links!P36</f>
        <v>6</v>
      </c>
      <c r="Q12" s="82">
        <f>links!Q36</f>
        <v>6</v>
      </c>
      <c r="R12" s="82">
        <f>links!R36</f>
        <v>6</v>
      </c>
      <c r="S12" s="82">
        <f>links!S36</f>
        <v>6</v>
      </c>
      <c r="T12" s="82">
        <f>links!T36</f>
        <v>6</v>
      </c>
      <c r="U12" s="82">
        <f>links!U36</f>
        <v>4</v>
      </c>
      <c r="V12" s="82">
        <f>links!V36</f>
        <v>4</v>
      </c>
      <c r="W12" s="82">
        <f>links!W36</f>
        <v>4</v>
      </c>
      <c r="X12" s="82">
        <f>links!X36</f>
        <v>4</v>
      </c>
      <c r="Y12" s="82">
        <f>links!Y36</f>
        <v>4</v>
      </c>
      <c r="Z12" s="82">
        <f>links!Z36</f>
        <v>4</v>
      </c>
      <c r="AA12" s="82">
        <f>links!AA36</f>
        <v>4</v>
      </c>
      <c r="AB12" s="82">
        <f>links!AB36</f>
        <v>4</v>
      </c>
      <c r="AC12" s="82">
        <f>links!AC36</f>
        <v>4</v>
      </c>
      <c r="AD12" s="82">
        <f>links!AD36</f>
        <v>4</v>
      </c>
      <c r="AE12" s="82">
        <f>links!AE36</f>
        <v>4</v>
      </c>
      <c r="AF12" s="82">
        <f>links!AF36</f>
        <v>4</v>
      </c>
      <c r="AG12" s="82">
        <f>links!AG36</f>
        <v>4</v>
      </c>
      <c r="AH12" s="82">
        <f>links!AH36</f>
        <v>4</v>
      </c>
      <c r="AI12" s="82">
        <f>links!AI36</f>
        <v>4</v>
      </c>
      <c r="AJ12" s="82">
        <f>links!AJ36</f>
        <v>11</v>
      </c>
      <c r="AK12" s="82">
        <f>links!AK36</f>
        <v>11</v>
      </c>
      <c r="AL12" s="82">
        <f>links!AL36</f>
        <v>11</v>
      </c>
      <c r="AM12" s="82">
        <f>links!AM36</f>
        <v>11</v>
      </c>
      <c r="AN12" s="82">
        <f>links!AN36</f>
        <v>11</v>
      </c>
      <c r="AO12" s="82">
        <f>links!AO36</f>
        <v>1</v>
      </c>
      <c r="AP12" s="82">
        <f>links!AP36</f>
        <v>1</v>
      </c>
      <c r="AQ12" s="82">
        <f>links!AQ36</f>
        <v>1</v>
      </c>
      <c r="AR12" s="82">
        <f>links!AR36</f>
        <v>1</v>
      </c>
      <c r="AS12" s="82">
        <f>links!AS36</f>
        <v>1</v>
      </c>
      <c r="AT12" s="82">
        <f>links!AT36</f>
        <v>1</v>
      </c>
      <c r="AU12" s="82">
        <f>links!AU36</f>
        <v>1</v>
      </c>
      <c r="AV12" s="82">
        <f>links!AV36</f>
        <v>1</v>
      </c>
      <c r="AW12" s="82">
        <f>links!AW36</f>
        <v>1</v>
      </c>
      <c r="AX12" s="82">
        <f>links!AX36</f>
        <v>1</v>
      </c>
      <c r="AY12" s="82">
        <f>links!AY36</f>
        <v>50</v>
      </c>
      <c r="AZ12" s="82">
        <f>links!AZ36</f>
        <v>50</v>
      </c>
      <c r="BA12" s="82">
        <f>links!BA36</f>
        <v>8</v>
      </c>
      <c r="BB12" s="82">
        <f>links!BB36</f>
        <v>8</v>
      </c>
      <c r="BC12" s="82">
        <f>links!BC36</f>
        <v>8</v>
      </c>
      <c r="BD12" s="82">
        <f>links!BD36</f>
        <v>8</v>
      </c>
      <c r="BE12" s="82">
        <f>links!BE36</f>
        <v>17</v>
      </c>
      <c r="BF12" s="82">
        <f>links!BF36</f>
        <v>17</v>
      </c>
      <c r="BG12" s="82">
        <f>links!BG36</f>
        <v>92</v>
      </c>
      <c r="BH12" s="82">
        <f>links!BH36</f>
        <v>92</v>
      </c>
      <c r="BI12" s="82">
        <f>links!BI36</f>
        <v>92</v>
      </c>
      <c r="BJ12" s="82">
        <f>links!BJ36</f>
        <v>26</v>
      </c>
      <c r="BK12" s="82">
        <f>links!BK36</f>
        <v>26</v>
      </c>
      <c r="BL12" s="82">
        <f>links!BL36</f>
        <v>27</v>
      </c>
      <c r="BM12" s="82">
        <f>links!BM36</f>
        <v>27</v>
      </c>
      <c r="BN12" s="82">
        <f>links!BN36</f>
        <v>27</v>
      </c>
      <c r="BO12" s="82">
        <f>links!BO36</f>
        <v>27</v>
      </c>
      <c r="BP12" s="82">
        <f>links!BP36</f>
        <v>27</v>
      </c>
      <c r="BQ12" s="82">
        <f>links!BQ36</f>
        <v>27</v>
      </c>
      <c r="BR12" s="82">
        <f>links!BR36</f>
        <v>27</v>
      </c>
      <c r="BS12" s="82">
        <f>links!BS36</f>
        <v>73</v>
      </c>
      <c r="BT12" s="82">
        <f>links!BT36</f>
        <v>12</v>
      </c>
      <c r="BU12" s="82">
        <f>links!BU36</f>
        <v>12</v>
      </c>
      <c r="BV12" s="82">
        <f>links!BV36</f>
        <v>12</v>
      </c>
      <c r="BW12" s="82">
        <f>links!BW36</f>
        <v>12</v>
      </c>
      <c r="BX12" s="82">
        <f>links!BX36</f>
        <v>12</v>
      </c>
      <c r="BY12" s="82">
        <f>links!BY36</f>
        <v>12</v>
      </c>
      <c r="BZ12" s="82">
        <f>links!BZ36</f>
        <v>2</v>
      </c>
      <c r="CA12" s="82">
        <f>links!CA36</f>
        <v>15</v>
      </c>
      <c r="CB12" s="82">
        <f>links!CB36</f>
        <v>27</v>
      </c>
      <c r="CC12" s="82">
        <f>links!CC36</f>
        <v>27</v>
      </c>
      <c r="CD12" s="82">
        <f>links!CD36</f>
        <v>27</v>
      </c>
      <c r="CE12" s="82">
        <f>links!CE36</f>
        <v>27</v>
      </c>
      <c r="CF12" s="82">
        <f>links!CF36</f>
        <v>4</v>
      </c>
      <c r="CG12" s="82">
        <f>links!CG36</f>
        <v>4</v>
      </c>
      <c r="CH12" s="82">
        <f>links!CH36</f>
        <v>4</v>
      </c>
      <c r="CI12" s="82">
        <f>links!CI36</f>
        <v>4</v>
      </c>
      <c r="CJ12" s="82">
        <f>links!CJ36</f>
        <v>4</v>
      </c>
      <c r="CK12" s="82">
        <f>links!CK36</f>
        <v>4</v>
      </c>
      <c r="CL12" s="82">
        <f>links!CL36</f>
        <v>2</v>
      </c>
      <c r="CM12" s="82">
        <f>links!CM36</f>
        <v>2</v>
      </c>
      <c r="CN12" s="82">
        <f>links!CN36</f>
        <v>2</v>
      </c>
      <c r="CO12" s="82">
        <f>links!CO36</f>
        <v>35</v>
      </c>
      <c r="CP12" s="82">
        <f>links!CP36</f>
        <v>8</v>
      </c>
      <c r="CQ12" s="82">
        <f>links!CQ36</f>
        <v>28</v>
      </c>
      <c r="CR12" s="82">
        <f>links!CR36</f>
        <v>28</v>
      </c>
      <c r="CS12" s="82">
        <f>links!CS36</f>
        <v>28</v>
      </c>
      <c r="CT12" s="82">
        <f>links!CT36</f>
        <v>38</v>
      </c>
      <c r="CU12" s="82">
        <f>links!CU36</f>
        <v>38</v>
      </c>
      <c r="CV12" s="82">
        <f>links!CV36</f>
        <v>38</v>
      </c>
      <c r="CW12" s="82">
        <f>links!CW36</f>
        <v>38</v>
      </c>
      <c r="CX12" s="82">
        <f>links!CX36</f>
        <v>38</v>
      </c>
      <c r="CY12" s="82">
        <f>links!CY36</f>
        <v>38</v>
      </c>
      <c r="CZ12" s="82">
        <f>links!CZ36</f>
        <v>38</v>
      </c>
      <c r="DA12" s="82">
        <f>links!DA36</f>
        <v>38</v>
      </c>
      <c r="DB12" s="82">
        <f>links!DB36</f>
        <v>7</v>
      </c>
      <c r="DC12" s="82">
        <f>links!DC36</f>
        <v>7</v>
      </c>
      <c r="DD12" s="82">
        <f>links!DD36</f>
        <v>7</v>
      </c>
      <c r="DE12" s="82">
        <f>links!DE36</f>
        <v>7</v>
      </c>
      <c r="DF12" s="82">
        <f>links!DF36</f>
        <v>10</v>
      </c>
      <c r="DG12" s="82">
        <f>links!DG36</f>
        <v>10</v>
      </c>
      <c r="DH12" s="82">
        <f>links!DH36</f>
        <v>10</v>
      </c>
      <c r="DI12" s="82">
        <f>links!DI36</f>
        <v>10</v>
      </c>
      <c r="DJ12" s="82">
        <f>links!DJ36</f>
        <v>10</v>
      </c>
      <c r="DK12" s="82">
        <f>links!DK36</f>
        <v>10</v>
      </c>
      <c r="DL12" s="82">
        <f>links!DL36</f>
        <v>10</v>
      </c>
      <c r="DM12" s="82">
        <f>links!DM36</f>
        <v>10</v>
      </c>
      <c r="DN12" s="82">
        <f>links!DN36</f>
        <v>10</v>
      </c>
      <c r="DO12" s="82">
        <f>links!DO36</f>
        <v>10</v>
      </c>
      <c r="DP12" s="82">
        <f>links!DP36</f>
        <v>10</v>
      </c>
      <c r="DQ12" s="82">
        <f>links!DQ36</f>
        <v>10</v>
      </c>
      <c r="DR12" s="82">
        <f>links!DR36</f>
        <v>10</v>
      </c>
      <c r="DS12" s="82">
        <f>links!DS36</f>
        <v>10</v>
      </c>
      <c r="DT12" s="82">
        <f>links!DT36</f>
        <v>10</v>
      </c>
      <c r="DU12" s="82">
        <f>links!DU36</f>
        <v>10</v>
      </c>
      <c r="DV12" s="82">
        <f>links!DV36</f>
        <v>10</v>
      </c>
      <c r="DW12" s="82">
        <f>links!DW36</f>
        <v>10</v>
      </c>
      <c r="DX12" s="82">
        <f>links!DX36</f>
        <v>14</v>
      </c>
      <c r="DY12" s="82">
        <f>links!DY36</f>
        <v>14</v>
      </c>
      <c r="DZ12" s="82">
        <f>links!DZ36</f>
        <v>4</v>
      </c>
      <c r="EA12" s="82">
        <f>links!EA36</f>
        <v>4</v>
      </c>
      <c r="EB12" s="82">
        <f>links!EB36</f>
        <v>4</v>
      </c>
      <c r="EC12" s="82">
        <f>links!EC36</f>
        <v>4</v>
      </c>
      <c r="ED12" s="82">
        <f>links!ED36</f>
        <v>4</v>
      </c>
      <c r="EE12" s="82">
        <f>links!EE36</f>
        <v>4</v>
      </c>
      <c r="EF12" s="82">
        <f>links!EF36</f>
        <v>4</v>
      </c>
      <c r="EG12" s="82">
        <f>links!EG36</f>
        <v>4</v>
      </c>
      <c r="EH12" s="82">
        <f>links!EH36</f>
        <v>4</v>
      </c>
      <c r="EI12" s="82">
        <f>links!EI36</f>
        <v>4</v>
      </c>
      <c r="EJ12" s="82">
        <f>links!EJ36</f>
        <v>48</v>
      </c>
      <c r="EK12" s="82">
        <f>links!EK36</f>
        <v>11</v>
      </c>
      <c r="EL12" s="82">
        <f>links!EL36</f>
        <v>11</v>
      </c>
      <c r="EM12" s="82">
        <f>links!EM36</f>
        <v>11</v>
      </c>
      <c r="EN12" s="82">
        <f>links!EN36</f>
        <v>11</v>
      </c>
      <c r="EO12" s="82">
        <f>links!EO36</f>
        <v>11</v>
      </c>
      <c r="EP12" s="82">
        <f>links!EP36</f>
        <v>11</v>
      </c>
      <c r="EQ12" s="82">
        <f>links!EQ36</f>
        <v>11</v>
      </c>
      <c r="ER12" s="82">
        <f>links!ER36</f>
        <v>11</v>
      </c>
      <c r="ES12" s="82">
        <f>links!ES36</f>
        <v>11</v>
      </c>
      <c r="ET12" s="82">
        <f>links!ET36</f>
        <v>11</v>
      </c>
      <c r="EU12" s="82">
        <f>links!EU36</f>
        <v>11</v>
      </c>
      <c r="EV12" s="82">
        <f>links!EV36</f>
        <v>11</v>
      </c>
      <c r="EW12" s="82">
        <f>links!EW36</f>
        <v>11</v>
      </c>
      <c r="EX12" s="82">
        <f>links!EX36</f>
        <v>11</v>
      </c>
      <c r="EY12" s="82">
        <f>links!EY36</f>
        <v>11</v>
      </c>
      <c r="EZ12" s="82">
        <f>links!EZ36</f>
        <v>11</v>
      </c>
      <c r="FA12" s="82">
        <f>links!FA36</f>
        <v>11</v>
      </c>
      <c r="FB12" s="82">
        <f>links!FB36</f>
        <v>11</v>
      </c>
      <c r="FC12" s="82">
        <f>links!FC36</f>
        <v>11</v>
      </c>
      <c r="FD12" s="82">
        <f>links!FD36</f>
        <v>11</v>
      </c>
      <c r="FE12" s="82">
        <f>links!FE36</f>
        <v>11</v>
      </c>
      <c r="FF12" s="82">
        <f>links!FF36</f>
        <v>11</v>
      </c>
      <c r="FG12" s="82">
        <f>links!FG36</f>
        <v>11</v>
      </c>
      <c r="FH12" s="82">
        <f>links!FH36</f>
        <v>11</v>
      </c>
      <c r="FI12" s="82">
        <f>links!FI36</f>
        <v>11</v>
      </c>
      <c r="FJ12" s="82">
        <f>links!FJ36</f>
        <v>11</v>
      </c>
      <c r="FK12" s="82">
        <f>links!FK36</f>
        <v>11</v>
      </c>
      <c r="FL12" s="82">
        <f>links!FL36</f>
        <v>11</v>
      </c>
      <c r="FM12" s="82">
        <f>links!FM36</f>
        <v>11</v>
      </c>
      <c r="FN12" s="82">
        <f>links!FN36</f>
        <v>11</v>
      </c>
      <c r="FO12" s="82">
        <f>links!FO36</f>
        <v>68</v>
      </c>
      <c r="FP12" s="82">
        <f>links!FP36</f>
        <v>21</v>
      </c>
      <c r="FQ12" s="82">
        <f>links!FQ36</f>
        <v>2</v>
      </c>
      <c r="FR12" s="82">
        <f>links!FR36</f>
        <v>2</v>
      </c>
      <c r="FS12" s="82">
        <f>links!FS36</f>
        <v>2</v>
      </c>
      <c r="FT12" s="82">
        <f>links!FT36</f>
        <v>2</v>
      </c>
      <c r="FU12" s="82">
        <f>links!FU36</f>
        <v>22</v>
      </c>
      <c r="FV12" s="82">
        <f>links!FV36</f>
        <v>22</v>
      </c>
      <c r="FW12" s="82">
        <f>links!FW36</f>
        <v>22</v>
      </c>
      <c r="FX12" s="82">
        <f>links!FX36</f>
        <v>9</v>
      </c>
      <c r="FY12" s="82">
        <f>links!FY36</f>
        <v>0</v>
      </c>
      <c r="FZ12" s="82">
        <f>links!FZ36</f>
        <v>0</v>
      </c>
      <c r="GA12" s="82">
        <f>links!GA36</f>
        <v>0</v>
      </c>
      <c r="GB12" s="82">
        <f>links!GB36</f>
        <v>0</v>
      </c>
      <c r="GC12" s="82">
        <f>links!GC36</f>
        <v>0</v>
      </c>
      <c r="GD12" s="82">
        <f>links!GD36</f>
        <v>0</v>
      </c>
      <c r="GE12" s="82">
        <f>links!GE36</f>
        <v>94</v>
      </c>
      <c r="GF12" s="82">
        <f>links!GF36</f>
        <v>94</v>
      </c>
      <c r="GG12" s="82">
        <f>links!GG36</f>
        <v>94</v>
      </c>
      <c r="GH12" s="82">
        <f>links!GH36</f>
        <v>8</v>
      </c>
      <c r="GI12" s="82">
        <f>links!GI36</f>
        <v>8</v>
      </c>
      <c r="GJ12" s="82">
        <f>links!GJ36</f>
        <v>8</v>
      </c>
      <c r="GK12" s="82">
        <f>links!GK36</f>
        <v>8</v>
      </c>
      <c r="GL12" s="82">
        <f>links!GL36</f>
        <v>8</v>
      </c>
      <c r="GM12" s="82">
        <f>links!GM36</f>
        <v>8</v>
      </c>
      <c r="GN12" s="82">
        <f>links!GN36</f>
        <v>8</v>
      </c>
      <c r="GO12" s="82">
        <f>links!GO36</f>
        <v>8</v>
      </c>
      <c r="GP12" s="82">
        <f>links!GP36</f>
        <v>10</v>
      </c>
      <c r="GQ12" s="82">
        <f>links!GQ36</f>
        <v>10</v>
      </c>
      <c r="GR12" s="82">
        <f>links!GR36</f>
        <v>109</v>
      </c>
      <c r="GS12" s="82">
        <f>links!GS36</f>
        <v>109</v>
      </c>
      <c r="GT12" s="82">
        <f>links!GT36</f>
        <v>12</v>
      </c>
      <c r="GU12" s="82">
        <f>links!GU36</f>
        <v>9</v>
      </c>
      <c r="GV12" s="82">
        <f>links!GV36</f>
        <v>9</v>
      </c>
      <c r="GW12" s="82">
        <f>links!GW36</f>
        <v>9</v>
      </c>
      <c r="GX12" s="82">
        <f>links!GX36</f>
        <v>9</v>
      </c>
      <c r="GY12" s="82">
        <f>links!GY36</f>
        <v>9</v>
      </c>
      <c r="GZ12" s="82">
        <f>links!GZ36</f>
        <v>9</v>
      </c>
      <c r="HA12" s="82">
        <f>links!HA36</f>
        <v>2</v>
      </c>
      <c r="HB12" s="82">
        <f>links!HB36</f>
        <v>0</v>
      </c>
      <c r="HC12" s="82">
        <f>links!HC36</f>
        <v>0</v>
      </c>
      <c r="HD12" s="82">
        <f>links!HD36</f>
        <v>0</v>
      </c>
      <c r="HE12" s="82">
        <f>links!HE36</f>
        <v>7</v>
      </c>
      <c r="HF12" s="82">
        <f>links!HF36</f>
        <v>7</v>
      </c>
      <c r="HG12" s="82">
        <f>links!HG36</f>
        <v>2</v>
      </c>
      <c r="HH12" s="82">
        <f>links!HH36</f>
        <v>2</v>
      </c>
      <c r="HI12" s="82">
        <f>links!HI36</f>
        <v>2</v>
      </c>
      <c r="HJ12" s="82">
        <f>links!HJ36</f>
        <v>2</v>
      </c>
      <c r="HK12" s="82">
        <f>links!HK36</f>
        <v>7</v>
      </c>
      <c r="HL12" s="82">
        <f>links!HL36</f>
        <v>7</v>
      </c>
      <c r="HM12" s="82">
        <f>links!HM36</f>
        <v>7</v>
      </c>
      <c r="HN12" s="82">
        <f>links!HN36</f>
        <v>7</v>
      </c>
      <c r="HO12" s="82">
        <f>links!HO36</f>
        <v>25</v>
      </c>
      <c r="HP12" s="82">
        <f>links!HP36</f>
        <v>25</v>
      </c>
      <c r="HQ12" s="82">
        <f>links!HQ36</f>
        <v>25</v>
      </c>
      <c r="HR12" s="82">
        <f>links!HR36</f>
        <v>25</v>
      </c>
      <c r="HS12" s="82">
        <f>links!HS36</f>
        <v>6</v>
      </c>
      <c r="HT12" s="82">
        <f>links!HT36</f>
        <v>0</v>
      </c>
      <c r="HU12" s="82">
        <f>links!HU36</f>
        <v>56</v>
      </c>
      <c r="HV12" s="82">
        <f>links!HV36</f>
        <v>56</v>
      </c>
      <c r="HW12" s="82">
        <f>links!HW36</f>
        <v>10</v>
      </c>
      <c r="HX12" s="82">
        <f>links!HX36</f>
        <v>10</v>
      </c>
      <c r="HY12" s="82">
        <f>links!HY36</f>
        <v>1</v>
      </c>
      <c r="HZ12" s="82">
        <f>links!HZ36</f>
        <v>1</v>
      </c>
      <c r="IA12" s="82">
        <f>links!IA36</f>
        <v>22</v>
      </c>
      <c r="IB12" s="82">
        <f>links!IB36</f>
        <v>22</v>
      </c>
      <c r="IC12" s="82">
        <f>links!IC36</f>
        <v>22</v>
      </c>
      <c r="ID12" s="82">
        <f>links!ID36</f>
        <v>22</v>
      </c>
      <c r="IE12" s="82">
        <f>links!IE36</f>
        <v>1</v>
      </c>
      <c r="IF12" s="82">
        <f>links!IF36</f>
        <v>4</v>
      </c>
      <c r="IG12" s="82">
        <f>links!IG36</f>
        <v>1</v>
      </c>
      <c r="IH12" s="82">
        <f>links!IH36</f>
        <v>1</v>
      </c>
      <c r="II12" s="82">
        <f>links!II36</f>
        <v>1</v>
      </c>
      <c r="IJ12" s="82">
        <f>links!IJ36</f>
        <v>1</v>
      </c>
      <c r="IK12" s="82">
        <f>links!IK36</f>
        <v>1</v>
      </c>
      <c r="IL12" s="82">
        <f>links!IL36</f>
        <v>1</v>
      </c>
      <c r="IM12" s="82">
        <f>links!IM36</f>
        <v>1</v>
      </c>
      <c r="IN12" s="82">
        <f>links!IN36</f>
        <v>1</v>
      </c>
      <c r="IO12" s="82">
        <f>links!IO36</f>
        <v>1</v>
      </c>
      <c r="IP12" s="82">
        <f>links!IP36</f>
        <v>1</v>
      </c>
      <c r="IQ12" s="82">
        <f>links!IQ36</f>
        <v>1</v>
      </c>
      <c r="IR12" s="82">
        <f>links!IR36</f>
        <v>1</v>
      </c>
      <c r="IS12" s="82">
        <f>links!IS36</f>
        <v>1</v>
      </c>
      <c r="IT12" s="82">
        <f>links!IT36</f>
        <v>1</v>
      </c>
      <c r="IU12" s="82">
        <f>links!IU36</f>
        <v>1</v>
      </c>
      <c r="IV12" s="82">
        <f>links!IV36</f>
        <v>1</v>
      </c>
      <c r="IW12" s="82">
        <f>links!IW36</f>
        <v>1</v>
      </c>
      <c r="IX12" s="82">
        <f>links!IX36</f>
        <v>1</v>
      </c>
      <c r="IY12" s="82">
        <f>links!IY36</f>
        <v>1</v>
      </c>
      <c r="IZ12" s="82">
        <f>links!IZ36</f>
        <v>1</v>
      </c>
      <c r="JA12" s="82">
        <f>links!JA36</f>
        <v>1</v>
      </c>
      <c r="JB12" s="82">
        <f>links!JB36</f>
        <v>1</v>
      </c>
      <c r="JC12" s="82">
        <f>links!JC36</f>
        <v>1</v>
      </c>
      <c r="JD12" s="82">
        <f>links!JD36</f>
        <v>1</v>
      </c>
      <c r="JE12" s="82">
        <f>links!JE36</f>
        <v>1</v>
      </c>
      <c r="JF12" s="82">
        <f>links!JF36</f>
        <v>1</v>
      </c>
      <c r="JG12" s="82">
        <f>links!JG36</f>
        <v>1</v>
      </c>
      <c r="JH12" s="82">
        <f>links!JH36</f>
        <v>1</v>
      </c>
      <c r="JI12" s="82">
        <f>links!JI36</f>
        <v>1</v>
      </c>
      <c r="JJ12" s="82">
        <f>links!JJ36</f>
        <v>1</v>
      </c>
      <c r="JK12" s="82">
        <f>links!JK36</f>
        <v>1</v>
      </c>
      <c r="JL12" s="82">
        <f>links!JL36</f>
        <v>1</v>
      </c>
      <c r="JM12" s="82">
        <f>links!JM36</f>
        <v>1</v>
      </c>
      <c r="JN12" s="82">
        <f>links!JN36</f>
        <v>1</v>
      </c>
      <c r="JO12" s="82">
        <f>links!JO36</f>
        <v>1</v>
      </c>
      <c r="JP12" s="82">
        <f>links!JP36</f>
        <v>1</v>
      </c>
      <c r="JQ12" s="82">
        <f>links!JQ36</f>
        <v>1</v>
      </c>
      <c r="JR12" s="82">
        <f>links!JR36</f>
        <v>1</v>
      </c>
      <c r="JS12" s="82">
        <f>links!JS36</f>
        <v>1</v>
      </c>
      <c r="JT12" s="82">
        <f>links!JT36</f>
        <v>1</v>
      </c>
      <c r="JU12" s="82">
        <f>links!JU36</f>
        <v>1</v>
      </c>
      <c r="JV12" s="82">
        <f>links!JV36</f>
        <v>1</v>
      </c>
      <c r="JW12" s="82">
        <f>links!JW36</f>
        <v>1</v>
      </c>
      <c r="JX12" s="82">
        <f>links!JX36</f>
        <v>1</v>
      </c>
      <c r="JY12" s="82">
        <f>links!JY36</f>
        <v>1</v>
      </c>
      <c r="JZ12" s="82">
        <f>links!JZ36</f>
        <v>1</v>
      </c>
      <c r="KA12" s="82">
        <f>links!KA36</f>
        <v>1</v>
      </c>
      <c r="KB12" s="82">
        <f>links!KB36</f>
        <v>1</v>
      </c>
      <c r="KC12" s="82">
        <f>links!KC36</f>
        <v>1</v>
      </c>
      <c r="KD12" s="82">
        <f>links!KD36</f>
        <v>1</v>
      </c>
      <c r="KE12" s="82">
        <f>links!KE36</f>
        <v>1</v>
      </c>
      <c r="KF12" s="82">
        <f>links!KF36</f>
        <v>1</v>
      </c>
      <c r="KG12" s="82">
        <f>links!KG36</f>
        <v>1</v>
      </c>
      <c r="KH12" s="82">
        <f>links!KH36</f>
        <v>1</v>
      </c>
      <c r="KI12" s="82">
        <f>links!KI36</f>
        <v>1</v>
      </c>
      <c r="KJ12" s="82">
        <f>links!KJ36</f>
        <v>1</v>
      </c>
      <c r="KK12" s="82">
        <f>links!KK36</f>
        <v>1</v>
      </c>
      <c r="KL12" s="82">
        <f>links!KL36</f>
        <v>1</v>
      </c>
      <c r="KM12" s="82">
        <f>links!KM36</f>
        <v>1</v>
      </c>
      <c r="KN12" s="82">
        <f>links!KN36</f>
        <v>1</v>
      </c>
      <c r="KO12" s="82">
        <f>links!KO36</f>
        <v>1</v>
      </c>
      <c r="KP12" s="82">
        <f>links!KP36</f>
        <v>1</v>
      </c>
      <c r="KQ12" s="82">
        <f>links!KQ36</f>
        <v>1</v>
      </c>
      <c r="KR12" s="82">
        <f>links!KR36</f>
        <v>1</v>
      </c>
      <c r="KS12" s="82">
        <f>links!KS36</f>
        <v>1</v>
      </c>
      <c r="KT12" s="82">
        <f>links!KT36</f>
        <v>1</v>
      </c>
      <c r="KU12" s="82">
        <f>links!KU36</f>
        <v>1</v>
      </c>
      <c r="KV12" s="82">
        <f>links!KV36</f>
        <v>1</v>
      </c>
      <c r="KW12" s="82">
        <f>links!KW36</f>
        <v>1</v>
      </c>
      <c r="KX12" s="82">
        <f>links!KX36</f>
        <v>1</v>
      </c>
      <c r="KY12" s="82">
        <f>links!KY36</f>
        <v>1</v>
      </c>
      <c r="KZ12" s="82">
        <f>links!KZ36</f>
        <v>1</v>
      </c>
      <c r="LA12" s="82">
        <f>links!LA36</f>
        <v>1</v>
      </c>
      <c r="LB12" s="82">
        <f>links!LB36</f>
        <v>1</v>
      </c>
      <c r="LC12" s="82">
        <f>links!LC36</f>
        <v>1</v>
      </c>
      <c r="LD12" s="82">
        <f>links!LD36</f>
        <v>1</v>
      </c>
      <c r="LE12" s="82">
        <f>links!LE36</f>
        <v>17</v>
      </c>
      <c r="LF12" s="82">
        <f>links!LF36</f>
        <v>17</v>
      </c>
      <c r="LG12" s="82">
        <f>links!LG36</f>
        <v>17</v>
      </c>
      <c r="LH12" s="82">
        <f>links!LH36</f>
        <v>17</v>
      </c>
      <c r="LI12" s="82">
        <f>links!LI36</f>
        <v>9</v>
      </c>
      <c r="LJ12" s="82">
        <f>links!LJ36</f>
        <v>9</v>
      </c>
      <c r="LK12" s="82">
        <f>links!LK36</f>
        <v>22</v>
      </c>
      <c r="LL12" s="82">
        <f>links!LL36</f>
        <v>5</v>
      </c>
      <c r="LM12" s="82">
        <f>links!LM36</f>
        <v>5</v>
      </c>
      <c r="LN12" s="82">
        <f>links!LN36</f>
        <v>5</v>
      </c>
      <c r="LO12" s="82">
        <f>links!LO36</f>
        <v>5</v>
      </c>
      <c r="LP12" s="82">
        <f>links!LP36</f>
        <v>5</v>
      </c>
      <c r="LQ12" s="82">
        <f>links!LQ36</f>
        <v>5</v>
      </c>
      <c r="LR12" s="82">
        <f>links!LR36</f>
        <v>5</v>
      </c>
      <c r="LS12" s="82">
        <f>links!LS36</f>
        <v>5</v>
      </c>
      <c r="LT12" s="82">
        <f>links!LT36</f>
        <v>5</v>
      </c>
      <c r="LU12" s="82">
        <f>links!LU36</f>
        <v>0</v>
      </c>
      <c r="LV12" s="82">
        <f>links!LV36</f>
        <v>0</v>
      </c>
      <c r="LW12" s="82">
        <f>links!LW36</f>
        <v>0</v>
      </c>
      <c r="LX12" s="82">
        <f>links!LX36</f>
        <v>0</v>
      </c>
      <c r="LY12" s="82">
        <f>links!LY36</f>
        <v>0</v>
      </c>
      <c r="LZ12" s="82">
        <f>links!LZ36</f>
        <v>0</v>
      </c>
      <c r="MA12" s="82">
        <f>links!MA36</f>
        <v>0</v>
      </c>
      <c r="MB12" s="82">
        <f>links!MB36</f>
        <v>0</v>
      </c>
      <c r="MC12" s="82">
        <f>links!MC36</f>
        <v>0</v>
      </c>
      <c r="MD12" s="82">
        <f>links!MD36</f>
        <v>0</v>
      </c>
      <c r="ME12" s="82">
        <f>links!ME36</f>
        <v>7</v>
      </c>
      <c r="MF12" s="82">
        <f>links!MF36</f>
        <v>37</v>
      </c>
      <c r="MG12" s="82">
        <f>links!MG36</f>
        <v>37</v>
      </c>
      <c r="MH12" s="82">
        <f>links!MH36</f>
        <v>2</v>
      </c>
      <c r="MI12" s="82">
        <f>links!MI36</f>
        <v>37</v>
      </c>
      <c r="MJ12" s="82">
        <f>links!MJ36</f>
        <v>37</v>
      </c>
      <c r="MK12" s="82">
        <f>links!MK36</f>
        <v>37</v>
      </c>
      <c r="ML12" s="82">
        <f>links!ML36</f>
        <v>37</v>
      </c>
      <c r="MM12" s="82">
        <f>links!MM36</f>
        <v>7</v>
      </c>
      <c r="MN12" s="82">
        <f>links!MN36</f>
        <v>7</v>
      </c>
      <c r="MO12" s="82">
        <f>links!MO36</f>
        <v>7</v>
      </c>
      <c r="MP12" s="82">
        <f>links!MP36</f>
        <v>7</v>
      </c>
      <c r="MQ12" s="82">
        <f>links!MQ36</f>
        <v>7</v>
      </c>
      <c r="MR12" s="82">
        <f>links!MR36</f>
        <v>7</v>
      </c>
      <c r="MS12" s="82"/>
      <c r="MT12" s="82"/>
      <c r="MU12" s="82"/>
      <c r="MV12" s="82"/>
      <c r="MW12" s="82"/>
      <c r="MX12" s="82"/>
      <c r="MY12" s="82"/>
      <c r="MZ12" s="82"/>
      <c r="NA12" s="82"/>
      <c r="NB12" s="82"/>
      <c r="NC12" s="82"/>
      <c r="ND12" s="82"/>
      <c r="NE12" s="82"/>
      <c r="NF12" s="82"/>
      <c r="NG12" s="82"/>
      <c r="NH12" s="82"/>
      <c r="NI12" s="82"/>
      <c r="NJ12" s="82"/>
      <c r="NK12" s="82"/>
      <c r="NL12" s="82"/>
      <c r="NM12" s="82"/>
      <c r="NN12" s="82"/>
      <c r="NO12" s="82"/>
      <c r="NP12" s="82"/>
      <c r="NQ12" s="82"/>
      <c r="NR12" s="82"/>
      <c r="NS12" s="82"/>
      <c r="NT12" s="82"/>
      <c r="NU12" s="82"/>
      <c r="NV12" s="82"/>
      <c r="NW12" s="82"/>
      <c r="NX12" s="82"/>
      <c r="NY12" s="82"/>
      <c r="NZ12" s="82"/>
      <c r="OA12" s="82"/>
      <c r="OB12" s="82"/>
      <c r="OC12" s="82"/>
    </row>
    <row r="13" spans="2:393" x14ac:dyDescent="0.25">
      <c r="B13" s="82" t="s">
        <v>1920</v>
      </c>
      <c r="C13" s="82">
        <f>links!C37</f>
        <v>18</v>
      </c>
      <c r="D13" s="82">
        <f>links!D37</f>
        <v>18</v>
      </c>
      <c r="E13" s="82">
        <f>links!E37</f>
        <v>88</v>
      </c>
      <c r="F13" s="82">
        <f>links!F37</f>
        <v>88</v>
      </c>
      <c r="G13" s="82">
        <f>links!G37</f>
        <v>88</v>
      </c>
      <c r="H13" s="82">
        <f>links!H37</f>
        <v>88</v>
      </c>
      <c r="I13" s="82">
        <f>links!I37</f>
        <v>88</v>
      </c>
      <c r="J13" s="82">
        <f>links!J37</f>
        <v>88</v>
      </c>
      <c r="K13" s="82">
        <f>links!K37</f>
        <v>88</v>
      </c>
      <c r="L13" s="82">
        <f>links!L37</f>
        <v>88</v>
      </c>
      <c r="M13" s="82">
        <f>links!M37</f>
        <v>88</v>
      </c>
      <c r="N13" s="82">
        <f>links!N37</f>
        <v>88</v>
      </c>
      <c r="O13" s="82">
        <f>links!O37</f>
        <v>88</v>
      </c>
      <c r="P13" s="82">
        <f>links!P37</f>
        <v>88</v>
      </c>
      <c r="Q13" s="82">
        <f>links!Q37</f>
        <v>88</v>
      </c>
      <c r="R13" s="82">
        <f>links!R37</f>
        <v>88</v>
      </c>
      <c r="S13" s="82">
        <f>links!S37</f>
        <v>88</v>
      </c>
      <c r="T13" s="82">
        <f>links!T37</f>
        <v>88</v>
      </c>
      <c r="U13" s="82">
        <f>links!U37</f>
        <v>285</v>
      </c>
      <c r="V13" s="82">
        <f>links!V37</f>
        <v>285</v>
      </c>
      <c r="W13" s="82">
        <f>links!W37</f>
        <v>285</v>
      </c>
      <c r="X13" s="82">
        <f>links!X37</f>
        <v>285</v>
      </c>
      <c r="Y13" s="82">
        <f>links!Y37</f>
        <v>285</v>
      </c>
      <c r="Z13" s="82">
        <f>links!Z37</f>
        <v>285</v>
      </c>
      <c r="AA13" s="82">
        <f>links!AA37</f>
        <v>285</v>
      </c>
      <c r="AB13" s="82">
        <f>links!AB37</f>
        <v>285</v>
      </c>
      <c r="AC13" s="82">
        <f>links!AC37</f>
        <v>285</v>
      </c>
      <c r="AD13" s="82">
        <f>links!AD37</f>
        <v>285</v>
      </c>
      <c r="AE13" s="82">
        <f>links!AE37</f>
        <v>285</v>
      </c>
      <c r="AF13" s="82">
        <f>links!AF37</f>
        <v>285</v>
      </c>
      <c r="AG13" s="82">
        <f>links!AG37</f>
        <v>285</v>
      </c>
      <c r="AH13" s="82">
        <f>links!AH37</f>
        <v>285</v>
      </c>
      <c r="AI13" s="82">
        <f>links!AI37</f>
        <v>285</v>
      </c>
      <c r="AJ13" s="82">
        <f>links!AJ37</f>
        <v>118</v>
      </c>
      <c r="AK13" s="82">
        <f>links!AK37</f>
        <v>118</v>
      </c>
      <c r="AL13" s="82">
        <f>links!AL37</f>
        <v>118</v>
      </c>
      <c r="AM13" s="82">
        <f>links!AM37</f>
        <v>118</v>
      </c>
      <c r="AN13" s="82">
        <f>links!AN37</f>
        <v>118</v>
      </c>
      <c r="AO13" s="82">
        <f>links!AO37</f>
        <v>54</v>
      </c>
      <c r="AP13" s="82">
        <f>links!AP37</f>
        <v>54</v>
      </c>
      <c r="AQ13" s="82">
        <f>links!AQ37</f>
        <v>54</v>
      </c>
      <c r="AR13" s="82">
        <f>links!AR37</f>
        <v>115</v>
      </c>
      <c r="AS13" s="82">
        <f>links!AS37</f>
        <v>115</v>
      </c>
      <c r="AT13" s="82">
        <f>links!AT37</f>
        <v>115</v>
      </c>
      <c r="AU13" s="82">
        <f>links!AU37</f>
        <v>115</v>
      </c>
      <c r="AV13" s="82">
        <f>links!AV37</f>
        <v>115</v>
      </c>
      <c r="AW13" s="82">
        <f>links!AW37</f>
        <v>115</v>
      </c>
      <c r="AX13" s="82">
        <f>links!AX37</f>
        <v>115</v>
      </c>
      <c r="AY13" s="82">
        <f>links!AY37</f>
        <v>273</v>
      </c>
      <c r="AZ13" s="82">
        <f>links!AZ37</f>
        <v>273</v>
      </c>
      <c r="BA13" s="82">
        <f>links!BA37</f>
        <v>30</v>
      </c>
      <c r="BB13" s="82">
        <f>links!BB37</f>
        <v>30</v>
      </c>
      <c r="BC13" s="82">
        <f>links!BC37</f>
        <v>30</v>
      </c>
      <c r="BD13" s="82">
        <f>links!BD37</f>
        <v>30</v>
      </c>
      <c r="BE13" s="82">
        <f>links!BE37</f>
        <v>265</v>
      </c>
      <c r="BF13" s="82">
        <f>links!BF37</f>
        <v>265</v>
      </c>
      <c r="BG13" s="82">
        <f>links!BG37</f>
        <v>89</v>
      </c>
      <c r="BH13" s="82">
        <f>links!BH37</f>
        <v>89</v>
      </c>
      <c r="BI13" s="82">
        <f>links!BI37</f>
        <v>89</v>
      </c>
      <c r="BJ13" s="82">
        <f>links!BJ37</f>
        <v>177</v>
      </c>
      <c r="BK13" s="82">
        <f>links!BK37</f>
        <v>177</v>
      </c>
      <c r="BL13" s="82">
        <f>links!BL37</f>
        <v>53</v>
      </c>
      <c r="BM13" s="82">
        <f>links!BM37</f>
        <v>53</v>
      </c>
      <c r="BN13" s="82">
        <f>links!BN37</f>
        <v>53</v>
      </c>
      <c r="BO13" s="82">
        <f>links!BO37</f>
        <v>53</v>
      </c>
      <c r="BP13" s="82">
        <f>links!BP37</f>
        <v>53</v>
      </c>
      <c r="BQ13" s="82">
        <f>links!BQ37</f>
        <v>53</v>
      </c>
      <c r="BR13" s="82">
        <f>links!BR37</f>
        <v>53</v>
      </c>
      <c r="BS13" s="82">
        <f>links!BS37</f>
        <v>232</v>
      </c>
      <c r="BT13" s="82">
        <f>links!BT37</f>
        <v>149</v>
      </c>
      <c r="BU13" s="82">
        <f>links!BU37</f>
        <v>149</v>
      </c>
      <c r="BV13" s="82">
        <f>links!BV37</f>
        <v>149</v>
      </c>
      <c r="BW13" s="82">
        <f>links!BW37</f>
        <v>149</v>
      </c>
      <c r="BX13" s="82">
        <f>links!BX37</f>
        <v>149</v>
      </c>
      <c r="BY13" s="82">
        <f>links!BY37</f>
        <v>149</v>
      </c>
      <c r="BZ13" s="82">
        <f>links!BZ37</f>
        <v>95</v>
      </c>
      <c r="CA13" s="82">
        <f>links!CA37</f>
        <v>154</v>
      </c>
      <c r="CB13" s="82">
        <f>links!CB37</f>
        <v>134</v>
      </c>
      <c r="CC13" s="82">
        <f>links!CC37</f>
        <v>134</v>
      </c>
      <c r="CD13" s="82">
        <f>links!CD37</f>
        <v>134</v>
      </c>
      <c r="CE13" s="82">
        <f>links!CE37</f>
        <v>134</v>
      </c>
      <c r="CF13" s="82">
        <f>links!CF37</f>
        <v>258</v>
      </c>
      <c r="CG13" s="82">
        <f>links!CG37</f>
        <v>258</v>
      </c>
      <c r="CH13" s="82">
        <f>links!CH37</f>
        <v>258</v>
      </c>
      <c r="CI13" s="82">
        <f>links!CI37</f>
        <v>258</v>
      </c>
      <c r="CJ13" s="82">
        <f>links!CJ37</f>
        <v>258</v>
      </c>
      <c r="CK13" s="82">
        <f>links!CK37</f>
        <v>258</v>
      </c>
      <c r="CL13" s="82">
        <f>links!CL37</f>
        <v>52</v>
      </c>
      <c r="CM13" s="82">
        <f>links!CM37</f>
        <v>52</v>
      </c>
      <c r="CN13" s="82">
        <f>links!CN37</f>
        <v>52</v>
      </c>
      <c r="CO13" s="82">
        <f>links!CO37</f>
        <v>187</v>
      </c>
      <c r="CP13" s="82">
        <f>links!CP37</f>
        <v>101</v>
      </c>
      <c r="CQ13" s="82">
        <f>links!CQ37</f>
        <v>198</v>
      </c>
      <c r="CR13" s="82">
        <f>links!CR37</f>
        <v>198</v>
      </c>
      <c r="CS13" s="82">
        <f>links!CS37</f>
        <v>198</v>
      </c>
      <c r="CT13" s="82">
        <f>links!CT37</f>
        <v>200</v>
      </c>
      <c r="CU13" s="82">
        <f>links!CU37</f>
        <v>200</v>
      </c>
      <c r="CV13" s="82">
        <f>links!CV37</f>
        <v>200</v>
      </c>
      <c r="CW13" s="82">
        <f>links!CW37</f>
        <v>200</v>
      </c>
      <c r="CX13" s="82">
        <f>links!CX37</f>
        <v>200</v>
      </c>
      <c r="CY13" s="82">
        <f>links!CY37</f>
        <v>200</v>
      </c>
      <c r="CZ13" s="82">
        <f>links!CZ37</f>
        <v>200</v>
      </c>
      <c r="DA13" s="82">
        <f>links!DA37</f>
        <v>200</v>
      </c>
      <c r="DB13" s="82">
        <f>links!DB37</f>
        <v>88</v>
      </c>
      <c r="DC13" s="82">
        <f>links!DC37</f>
        <v>88</v>
      </c>
      <c r="DD13" s="82">
        <f>links!DD37</f>
        <v>88</v>
      </c>
      <c r="DE13" s="82">
        <f>links!DE37</f>
        <v>88</v>
      </c>
      <c r="DF13" s="82">
        <f>links!DF37</f>
        <v>86</v>
      </c>
      <c r="DG13" s="82">
        <f>links!DG37</f>
        <v>86</v>
      </c>
      <c r="DH13" s="82">
        <f>links!DH37</f>
        <v>86</v>
      </c>
      <c r="DI13" s="82">
        <f>links!DI37</f>
        <v>86</v>
      </c>
      <c r="DJ13" s="82">
        <f>links!DJ37</f>
        <v>33</v>
      </c>
      <c r="DK13" s="82">
        <f>links!DK37</f>
        <v>33</v>
      </c>
      <c r="DL13" s="82">
        <f>links!DL37</f>
        <v>33</v>
      </c>
      <c r="DM13" s="82">
        <f>links!DM37</f>
        <v>33</v>
      </c>
      <c r="DN13" s="82">
        <f>links!DN37</f>
        <v>33</v>
      </c>
      <c r="DO13" s="82">
        <f>links!DO37</f>
        <v>33</v>
      </c>
      <c r="DP13" s="82">
        <f>links!DP37</f>
        <v>33</v>
      </c>
      <c r="DQ13" s="82">
        <f>links!DQ37</f>
        <v>33</v>
      </c>
      <c r="DR13" s="82">
        <f>links!DR37</f>
        <v>33</v>
      </c>
      <c r="DS13" s="82">
        <f>links!DS37</f>
        <v>33</v>
      </c>
      <c r="DT13" s="82">
        <f>links!DT37</f>
        <v>33</v>
      </c>
      <c r="DU13" s="82">
        <f>links!DU37</f>
        <v>33</v>
      </c>
      <c r="DV13" s="82">
        <f>links!DV37</f>
        <v>33</v>
      </c>
      <c r="DW13" s="82">
        <f>links!DW37</f>
        <v>33</v>
      </c>
      <c r="DX13" s="82">
        <f>links!DX37</f>
        <v>64</v>
      </c>
      <c r="DY13" s="82">
        <f>links!DY37</f>
        <v>64</v>
      </c>
      <c r="DZ13" s="82">
        <f>links!DZ37</f>
        <v>44</v>
      </c>
      <c r="EA13" s="82">
        <f>links!EA37</f>
        <v>44</v>
      </c>
      <c r="EB13" s="82">
        <f>links!EB37</f>
        <v>44</v>
      </c>
      <c r="EC13" s="82">
        <f>links!EC37</f>
        <v>44</v>
      </c>
      <c r="ED13" s="82">
        <f>links!ED37</f>
        <v>44</v>
      </c>
      <c r="EE13" s="82">
        <f>links!EE37</f>
        <v>44</v>
      </c>
      <c r="EF13" s="82">
        <f>links!EF37</f>
        <v>44</v>
      </c>
      <c r="EG13" s="82">
        <f>links!EG37</f>
        <v>44</v>
      </c>
      <c r="EH13" s="82">
        <f>links!EH37</f>
        <v>44</v>
      </c>
      <c r="EI13" s="82">
        <f>links!EI37</f>
        <v>44</v>
      </c>
      <c r="EJ13" s="82">
        <f>links!EJ37</f>
        <v>333</v>
      </c>
      <c r="EK13" s="82">
        <f>links!EK37</f>
        <v>278</v>
      </c>
      <c r="EL13" s="82">
        <f>links!EL37</f>
        <v>278</v>
      </c>
      <c r="EM13" s="82">
        <f>links!EM37</f>
        <v>278</v>
      </c>
      <c r="EN13" s="82">
        <f>links!EN37</f>
        <v>278</v>
      </c>
      <c r="EO13" s="82">
        <f>links!EO37</f>
        <v>278</v>
      </c>
      <c r="EP13" s="82">
        <f>links!EP37</f>
        <v>278</v>
      </c>
      <c r="EQ13" s="82">
        <f>links!EQ37</f>
        <v>278</v>
      </c>
      <c r="ER13" s="82">
        <f>links!ER37</f>
        <v>278</v>
      </c>
      <c r="ES13" s="82">
        <f>links!ES37</f>
        <v>278</v>
      </c>
      <c r="ET13" s="82">
        <f>links!ET37</f>
        <v>278</v>
      </c>
      <c r="EU13" s="82">
        <f>links!EU37</f>
        <v>278</v>
      </c>
      <c r="EV13" s="82">
        <f>links!EV37</f>
        <v>278</v>
      </c>
      <c r="EW13" s="82">
        <f>links!EW37</f>
        <v>278</v>
      </c>
      <c r="EX13" s="82">
        <f>links!EX37</f>
        <v>278</v>
      </c>
      <c r="EY13" s="82">
        <f>links!EY37</f>
        <v>278</v>
      </c>
      <c r="EZ13" s="82">
        <f>links!EZ37</f>
        <v>278</v>
      </c>
      <c r="FA13" s="82">
        <f>links!FA37</f>
        <v>278</v>
      </c>
      <c r="FB13" s="82">
        <f>links!FB37</f>
        <v>278</v>
      </c>
      <c r="FC13" s="82">
        <f>links!FC37</f>
        <v>278</v>
      </c>
      <c r="FD13" s="82">
        <f>links!FD37</f>
        <v>278</v>
      </c>
      <c r="FE13" s="82">
        <f>links!FE37</f>
        <v>278</v>
      </c>
      <c r="FF13" s="82">
        <f>links!FF37</f>
        <v>278</v>
      </c>
      <c r="FG13" s="82">
        <f>links!FG37</f>
        <v>278</v>
      </c>
      <c r="FH13" s="82">
        <f>links!FH37</f>
        <v>278</v>
      </c>
      <c r="FI13" s="82">
        <f>links!FI37</f>
        <v>278</v>
      </c>
      <c r="FJ13" s="82">
        <f>links!FJ37</f>
        <v>278</v>
      </c>
      <c r="FK13" s="82">
        <f>links!FK37</f>
        <v>278</v>
      </c>
      <c r="FL13" s="82">
        <f>links!FL37</f>
        <v>278</v>
      </c>
      <c r="FM13" s="82">
        <f>links!FM37</f>
        <v>278</v>
      </c>
      <c r="FN13" s="82">
        <f>links!FN37</f>
        <v>278</v>
      </c>
      <c r="FO13" s="82">
        <f>links!FO37</f>
        <v>72</v>
      </c>
      <c r="FP13" s="82">
        <f>links!FP37</f>
        <v>44</v>
      </c>
      <c r="FQ13" s="82">
        <f>links!FQ37</f>
        <v>125</v>
      </c>
      <c r="FR13" s="82">
        <f>links!FR37</f>
        <v>125</v>
      </c>
      <c r="FS13" s="82">
        <f>links!FS37</f>
        <v>125</v>
      </c>
      <c r="FT13" s="82">
        <f>links!FT37</f>
        <v>125</v>
      </c>
      <c r="FU13" s="82">
        <f>links!FU37</f>
        <v>91</v>
      </c>
      <c r="FV13" s="82">
        <f>links!FV37</f>
        <v>91</v>
      </c>
      <c r="FW13" s="82">
        <f>links!FW37</f>
        <v>91</v>
      </c>
      <c r="FX13" s="82">
        <f>links!FX37</f>
        <v>24</v>
      </c>
      <c r="FY13" s="82">
        <f>links!FY37</f>
        <v>74</v>
      </c>
      <c r="FZ13" s="82">
        <f>links!FZ37</f>
        <v>74</v>
      </c>
      <c r="GA13" s="82">
        <f>links!GA37</f>
        <v>74</v>
      </c>
      <c r="GB13" s="82">
        <f>links!GB37</f>
        <v>74</v>
      </c>
      <c r="GC13" s="82">
        <f>links!GC37</f>
        <v>74</v>
      </c>
      <c r="GD13" s="82">
        <f>links!GD37</f>
        <v>74</v>
      </c>
      <c r="GE13" s="82">
        <f>links!GE37</f>
        <v>212</v>
      </c>
      <c r="GF13" s="82">
        <f>links!GF37</f>
        <v>212</v>
      </c>
      <c r="GG13" s="82">
        <f>links!GG37</f>
        <v>212</v>
      </c>
      <c r="GH13" s="82">
        <f>links!GH37</f>
        <v>137</v>
      </c>
      <c r="GI13" s="82">
        <f>links!GI37</f>
        <v>137</v>
      </c>
      <c r="GJ13" s="82">
        <f>links!GJ37</f>
        <v>137</v>
      </c>
      <c r="GK13" s="82">
        <f>links!GK37</f>
        <v>137</v>
      </c>
      <c r="GL13" s="82">
        <f>links!GL37</f>
        <v>137</v>
      </c>
      <c r="GM13" s="82">
        <f>links!GM37</f>
        <v>137</v>
      </c>
      <c r="GN13" s="82">
        <f>links!GN37</f>
        <v>137</v>
      </c>
      <c r="GO13" s="82">
        <f>links!GO37</f>
        <v>137</v>
      </c>
      <c r="GP13" s="82">
        <f>links!GP37</f>
        <v>96</v>
      </c>
      <c r="GQ13" s="82">
        <f>links!GQ37</f>
        <v>96</v>
      </c>
      <c r="GR13" s="82">
        <f>links!GR37</f>
        <v>593</v>
      </c>
      <c r="GS13" s="82">
        <f>links!GS37</f>
        <v>593</v>
      </c>
      <c r="GT13" s="82">
        <f>links!GT37</f>
        <v>113</v>
      </c>
      <c r="GU13" s="82">
        <f>links!GU37</f>
        <v>79</v>
      </c>
      <c r="GV13" s="82">
        <f>links!GV37</f>
        <v>79</v>
      </c>
      <c r="GW13" s="82">
        <f>links!GW37</f>
        <v>79</v>
      </c>
      <c r="GX13" s="82">
        <f>links!GX37</f>
        <v>79</v>
      </c>
      <c r="GY13" s="82">
        <f>links!GY37</f>
        <v>79</v>
      </c>
      <c r="GZ13" s="82">
        <f>links!GZ37</f>
        <v>79</v>
      </c>
      <c r="HA13" s="82">
        <f>links!HA37</f>
        <v>19</v>
      </c>
      <c r="HB13" s="82">
        <f>links!HB37</f>
        <v>222</v>
      </c>
      <c r="HC13" s="82">
        <f>links!HC37</f>
        <v>222</v>
      </c>
      <c r="HD13" s="82">
        <f>links!HD37</f>
        <v>123</v>
      </c>
      <c r="HE13" s="82">
        <f>links!HE37</f>
        <v>180</v>
      </c>
      <c r="HF13" s="82">
        <f>links!HF37</f>
        <v>180</v>
      </c>
      <c r="HG13" s="82">
        <f>links!HG37</f>
        <v>18</v>
      </c>
      <c r="HH13" s="82">
        <f>links!HH37</f>
        <v>18</v>
      </c>
      <c r="HI13" s="82">
        <f>links!HI37</f>
        <v>18</v>
      </c>
      <c r="HJ13" s="82">
        <f>links!HJ37</f>
        <v>18</v>
      </c>
      <c r="HK13" s="82">
        <f>links!HK37</f>
        <v>168</v>
      </c>
      <c r="HL13" s="82">
        <f>links!HL37</f>
        <v>168</v>
      </c>
      <c r="HM13" s="82">
        <f>links!HM37</f>
        <v>168</v>
      </c>
      <c r="HN13" s="82">
        <f>links!HN37</f>
        <v>168</v>
      </c>
      <c r="HO13" s="82">
        <f>links!HO37</f>
        <v>165</v>
      </c>
      <c r="HP13" s="82">
        <f>links!HP37</f>
        <v>165</v>
      </c>
      <c r="HQ13" s="82">
        <f>links!HQ37</f>
        <v>165</v>
      </c>
      <c r="HR13" s="82">
        <f>links!HR37</f>
        <v>165</v>
      </c>
      <c r="HS13" s="82">
        <f>links!HS37</f>
        <v>8</v>
      </c>
      <c r="HT13" s="82">
        <f>links!HT37</f>
        <v>112</v>
      </c>
      <c r="HU13" s="82">
        <f>links!HU37</f>
        <v>439</v>
      </c>
      <c r="HV13" s="82">
        <f>links!HV37</f>
        <v>439</v>
      </c>
      <c r="HW13" s="82">
        <f>links!HW37</f>
        <v>139</v>
      </c>
      <c r="HX13" s="82">
        <f>links!HX37</f>
        <v>139</v>
      </c>
      <c r="HY13" s="82">
        <f>links!HY37</f>
        <v>124</v>
      </c>
      <c r="HZ13" s="82">
        <f>links!HZ37</f>
        <v>124</v>
      </c>
      <c r="IA13" s="82">
        <f>links!IA37</f>
        <v>311</v>
      </c>
      <c r="IB13" s="82">
        <f>links!IB37</f>
        <v>311</v>
      </c>
      <c r="IC13" s="82">
        <f>links!IC37</f>
        <v>311</v>
      </c>
      <c r="ID13" s="82">
        <f>links!ID37</f>
        <v>311</v>
      </c>
      <c r="IE13" s="82">
        <f>links!IE37</f>
        <v>117</v>
      </c>
      <c r="IF13" s="82">
        <f>links!IF37</f>
        <v>105</v>
      </c>
      <c r="IG13" s="82">
        <f>links!IG37</f>
        <v>92</v>
      </c>
      <c r="IH13" s="82">
        <f>links!IH37</f>
        <v>92</v>
      </c>
      <c r="II13" s="82">
        <f>links!II37</f>
        <v>92</v>
      </c>
      <c r="IJ13" s="82">
        <f>links!IJ37</f>
        <v>92</v>
      </c>
      <c r="IK13" s="82">
        <f>links!IK37</f>
        <v>92</v>
      </c>
      <c r="IL13" s="82">
        <f>links!IL37</f>
        <v>92</v>
      </c>
      <c r="IM13" s="82">
        <f>links!IM37</f>
        <v>92</v>
      </c>
      <c r="IN13" s="82">
        <f>links!IN37</f>
        <v>92</v>
      </c>
      <c r="IO13" s="82">
        <f>links!IO37</f>
        <v>92</v>
      </c>
      <c r="IP13" s="82">
        <f>links!IP37</f>
        <v>92</v>
      </c>
      <c r="IQ13" s="82">
        <f>links!IQ37</f>
        <v>92</v>
      </c>
      <c r="IR13" s="82">
        <f>links!IR37</f>
        <v>92</v>
      </c>
      <c r="IS13" s="82">
        <f>links!IS37</f>
        <v>92</v>
      </c>
      <c r="IT13" s="82">
        <f>links!IT37</f>
        <v>92</v>
      </c>
      <c r="IU13" s="82">
        <f>links!IU37</f>
        <v>92</v>
      </c>
      <c r="IV13" s="82">
        <f>links!IV37</f>
        <v>92</v>
      </c>
      <c r="IW13" s="82">
        <f>links!IW37</f>
        <v>92</v>
      </c>
      <c r="IX13" s="82">
        <f>links!IX37</f>
        <v>92</v>
      </c>
      <c r="IY13" s="82">
        <f>links!IY37</f>
        <v>92</v>
      </c>
      <c r="IZ13" s="82">
        <f>links!IZ37</f>
        <v>92</v>
      </c>
      <c r="JA13" s="82">
        <f>links!JA37</f>
        <v>92</v>
      </c>
      <c r="JB13" s="82">
        <f>links!JB37</f>
        <v>92</v>
      </c>
      <c r="JC13" s="82">
        <f>links!JC37</f>
        <v>92</v>
      </c>
      <c r="JD13" s="82">
        <f>links!JD37</f>
        <v>92</v>
      </c>
      <c r="JE13" s="82">
        <f>links!JE37</f>
        <v>92</v>
      </c>
      <c r="JF13" s="82">
        <f>links!JF37</f>
        <v>92</v>
      </c>
      <c r="JG13" s="82">
        <f>links!JG37</f>
        <v>92</v>
      </c>
      <c r="JH13" s="82">
        <f>links!JH37</f>
        <v>92</v>
      </c>
      <c r="JI13" s="82">
        <f>links!JI37</f>
        <v>92</v>
      </c>
      <c r="JJ13" s="82">
        <f>links!JJ37</f>
        <v>92</v>
      </c>
      <c r="JK13" s="82">
        <f>links!JK37</f>
        <v>92</v>
      </c>
      <c r="JL13" s="82">
        <f>links!JL37</f>
        <v>92</v>
      </c>
      <c r="JM13" s="82">
        <f>links!JM37</f>
        <v>92</v>
      </c>
      <c r="JN13" s="82">
        <f>links!JN37</f>
        <v>92</v>
      </c>
      <c r="JO13" s="82">
        <f>links!JO37</f>
        <v>92</v>
      </c>
      <c r="JP13" s="82">
        <f>links!JP37</f>
        <v>92</v>
      </c>
      <c r="JQ13" s="82">
        <f>links!JQ37</f>
        <v>92</v>
      </c>
      <c r="JR13" s="82">
        <f>links!JR37</f>
        <v>92</v>
      </c>
      <c r="JS13" s="82">
        <f>links!JS37</f>
        <v>92</v>
      </c>
      <c r="JT13" s="82">
        <f>links!JT37</f>
        <v>92</v>
      </c>
      <c r="JU13" s="82">
        <f>links!JU37</f>
        <v>92</v>
      </c>
      <c r="JV13" s="82">
        <f>links!JV37</f>
        <v>92</v>
      </c>
      <c r="JW13" s="82">
        <f>links!JW37</f>
        <v>92</v>
      </c>
      <c r="JX13" s="82">
        <f>links!JX37</f>
        <v>92</v>
      </c>
      <c r="JY13" s="82">
        <f>links!JY37</f>
        <v>92</v>
      </c>
      <c r="JZ13" s="82">
        <f>links!JZ37</f>
        <v>92</v>
      </c>
      <c r="KA13" s="82">
        <f>links!KA37</f>
        <v>92</v>
      </c>
      <c r="KB13" s="82">
        <f>links!KB37</f>
        <v>92</v>
      </c>
      <c r="KC13" s="82">
        <f>links!KC37</f>
        <v>92</v>
      </c>
      <c r="KD13" s="82">
        <f>links!KD37</f>
        <v>92</v>
      </c>
      <c r="KE13" s="82">
        <f>links!KE37</f>
        <v>92</v>
      </c>
      <c r="KF13" s="82">
        <f>links!KF37</f>
        <v>92</v>
      </c>
      <c r="KG13" s="82">
        <f>links!KG37</f>
        <v>92</v>
      </c>
      <c r="KH13" s="82">
        <f>links!KH37</f>
        <v>92</v>
      </c>
      <c r="KI13" s="82">
        <f>links!KI37</f>
        <v>92</v>
      </c>
      <c r="KJ13" s="82">
        <f>links!KJ37</f>
        <v>92</v>
      </c>
      <c r="KK13" s="82">
        <f>links!KK37</f>
        <v>92</v>
      </c>
      <c r="KL13" s="82">
        <f>links!KL37</f>
        <v>92</v>
      </c>
      <c r="KM13" s="82">
        <f>links!KM37</f>
        <v>92</v>
      </c>
      <c r="KN13" s="82">
        <f>links!KN37</f>
        <v>92</v>
      </c>
      <c r="KO13" s="82">
        <f>links!KO37</f>
        <v>92</v>
      </c>
      <c r="KP13" s="82">
        <f>links!KP37</f>
        <v>92</v>
      </c>
      <c r="KQ13" s="82">
        <f>links!KQ37</f>
        <v>92</v>
      </c>
      <c r="KR13" s="82">
        <f>links!KR37</f>
        <v>92</v>
      </c>
      <c r="KS13" s="82">
        <f>links!KS37</f>
        <v>92</v>
      </c>
      <c r="KT13" s="82">
        <f>links!KT37</f>
        <v>92</v>
      </c>
      <c r="KU13" s="82">
        <f>links!KU37</f>
        <v>92</v>
      </c>
      <c r="KV13" s="82">
        <f>links!KV37</f>
        <v>92</v>
      </c>
      <c r="KW13" s="82">
        <f>links!KW37</f>
        <v>92</v>
      </c>
      <c r="KX13" s="82">
        <f>links!KX37</f>
        <v>92</v>
      </c>
      <c r="KY13" s="82">
        <f>links!KY37</f>
        <v>92</v>
      </c>
      <c r="KZ13" s="82">
        <f>links!KZ37</f>
        <v>92</v>
      </c>
      <c r="LA13" s="82">
        <f>links!LA37</f>
        <v>92</v>
      </c>
      <c r="LB13" s="82">
        <f>links!LB37</f>
        <v>92</v>
      </c>
      <c r="LC13" s="82">
        <f>links!LC37</f>
        <v>92</v>
      </c>
      <c r="LD13" s="82">
        <f>links!LD37</f>
        <v>92</v>
      </c>
      <c r="LE13" s="82">
        <f>links!LE37</f>
        <v>130</v>
      </c>
      <c r="LF13" s="82">
        <f>links!LF37</f>
        <v>130</v>
      </c>
      <c r="LG13" s="82">
        <f>links!LG37</f>
        <v>197</v>
      </c>
      <c r="LH13" s="82">
        <f>links!LH37</f>
        <v>197</v>
      </c>
      <c r="LI13" s="82">
        <f>links!LI37</f>
        <v>85</v>
      </c>
      <c r="LJ13" s="82">
        <f>links!LJ37</f>
        <v>85</v>
      </c>
      <c r="LK13" s="82">
        <f>links!LK37</f>
        <v>49</v>
      </c>
      <c r="LL13" s="82">
        <f>links!LL37</f>
        <v>129</v>
      </c>
      <c r="LM13" s="82">
        <f>links!LM37</f>
        <v>129</v>
      </c>
      <c r="LN13" s="82">
        <f>links!LN37</f>
        <v>129</v>
      </c>
      <c r="LO13" s="82">
        <f>links!LO37</f>
        <v>129</v>
      </c>
      <c r="LP13" s="82">
        <f>links!LP37</f>
        <v>129</v>
      </c>
      <c r="LQ13" s="82">
        <f>links!LQ37</f>
        <v>129</v>
      </c>
      <c r="LR13" s="82">
        <f>links!LR37</f>
        <v>129</v>
      </c>
      <c r="LS13" s="82">
        <f>links!LS37</f>
        <v>129</v>
      </c>
      <c r="LT13" s="82">
        <f>links!LT37</f>
        <v>129</v>
      </c>
      <c r="LU13" s="82">
        <f>links!LU37</f>
        <v>118</v>
      </c>
      <c r="LV13" s="82">
        <f>links!LV37</f>
        <v>118</v>
      </c>
      <c r="LW13" s="82">
        <f>links!LW37</f>
        <v>118</v>
      </c>
      <c r="LX13" s="82">
        <f>links!LX37</f>
        <v>118</v>
      </c>
      <c r="LY13" s="82">
        <f>links!LY37</f>
        <v>118</v>
      </c>
      <c r="LZ13" s="82">
        <f>links!LZ37</f>
        <v>118</v>
      </c>
      <c r="MA13" s="82">
        <f>links!MA37</f>
        <v>118</v>
      </c>
      <c r="MB13" s="82">
        <f>links!MB37</f>
        <v>118</v>
      </c>
      <c r="MC13" s="82">
        <f>links!MC37</f>
        <v>118</v>
      </c>
      <c r="MD13" s="82">
        <f>links!MD37</f>
        <v>118</v>
      </c>
      <c r="ME13" s="82">
        <f>links!ME37</f>
        <v>92</v>
      </c>
      <c r="MF13" s="82">
        <f>links!MF37</f>
        <v>210</v>
      </c>
      <c r="MG13" s="82">
        <f>links!MG37</f>
        <v>210</v>
      </c>
      <c r="MH13" s="82">
        <f>links!MH37</f>
        <v>174</v>
      </c>
      <c r="MI13" s="82">
        <f>links!MI37</f>
        <v>102</v>
      </c>
      <c r="MJ13" s="82">
        <f>links!MJ37</f>
        <v>102</v>
      </c>
      <c r="MK13" s="82">
        <f>links!MK37</f>
        <v>102</v>
      </c>
      <c r="ML13" s="82">
        <f>links!ML37</f>
        <v>102</v>
      </c>
      <c r="MM13" s="82">
        <f>links!MM37</f>
        <v>185</v>
      </c>
      <c r="MN13" s="82">
        <f>links!MN37</f>
        <v>185</v>
      </c>
      <c r="MO13" s="82">
        <f>links!MO37</f>
        <v>185</v>
      </c>
      <c r="MP13" s="82">
        <f>links!MP37</f>
        <v>185</v>
      </c>
      <c r="MQ13" s="82">
        <f>links!MQ37</f>
        <v>185</v>
      </c>
      <c r="MR13" s="82">
        <f>links!MR37</f>
        <v>185</v>
      </c>
      <c r="MS13" s="82"/>
      <c r="MT13" s="82"/>
      <c r="MU13" s="82"/>
      <c r="MV13" s="82"/>
      <c r="MW13" s="82"/>
      <c r="MX13" s="82"/>
      <c r="MY13" s="82"/>
      <c r="MZ13" s="82"/>
      <c r="NA13" s="82"/>
      <c r="NB13" s="82"/>
      <c r="NC13" s="82"/>
      <c r="ND13" s="82"/>
      <c r="NE13" s="82"/>
      <c r="NF13" s="82"/>
      <c r="NG13" s="82"/>
      <c r="NH13" s="82"/>
      <c r="NI13" s="82"/>
      <c r="NJ13" s="82"/>
      <c r="NK13" s="82"/>
      <c r="NL13" s="82"/>
      <c r="NM13" s="82"/>
      <c r="NN13" s="82"/>
      <c r="NO13" s="82"/>
      <c r="NP13" s="82"/>
      <c r="NQ13" s="82"/>
      <c r="NR13" s="82"/>
      <c r="NS13" s="82"/>
      <c r="NT13" s="82"/>
      <c r="NU13" s="82"/>
      <c r="NV13" s="82"/>
      <c r="NW13" s="82"/>
      <c r="NX13" s="82"/>
      <c r="NY13" s="82"/>
      <c r="NZ13" s="82"/>
      <c r="OA13" s="82"/>
      <c r="OB13" s="82"/>
      <c r="OC13" s="82"/>
    </row>
    <row r="14" spans="2:393" x14ac:dyDescent="0.25">
      <c r="B14" s="82" t="s">
        <v>1923</v>
      </c>
      <c r="C14" s="82">
        <f>links!C38</f>
        <v>0</v>
      </c>
      <c r="D14" s="82">
        <f>links!D38</f>
        <v>0</v>
      </c>
      <c r="E14" s="82">
        <f>links!E38</f>
        <v>0</v>
      </c>
      <c r="F14" s="82">
        <f>links!F38</f>
        <v>0</v>
      </c>
      <c r="G14" s="82">
        <f>links!G38</f>
        <v>0</v>
      </c>
      <c r="H14" s="82">
        <f>links!H38</f>
        <v>0</v>
      </c>
      <c r="I14" s="82">
        <f>links!I38</f>
        <v>0</v>
      </c>
      <c r="J14" s="82">
        <f>links!J38</f>
        <v>0</v>
      </c>
      <c r="K14" s="82">
        <f>links!K38</f>
        <v>0</v>
      </c>
      <c r="L14" s="82">
        <f>links!L38</f>
        <v>0</v>
      </c>
      <c r="M14" s="82">
        <f>links!M38</f>
        <v>0</v>
      </c>
      <c r="N14" s="82">
        <f>links!N38</f>
        <v>0</v>
      </c>
      <c r="O14" s="82">
        <f>links!O38</f>
        <v>0</v>
      </c>
      <c r="P14" s="82">
        <f>links!P38</f>
        <v>0</v>
      </c>
      <c r="Q14" s="82">
        <f>links!Q38</f>
        <v>0</v>
      </c>
      <c r="R14" s="82">
        <f>links!R38</f>
        <v>0</v>
      </c>
      <c r="S14" s="82">
        <f>links!S38</f>
        <v>0</v>
      </c>
      <c r="T14" s="82">
        <f>links!T38</f>
        <v>0</v>
      </c>
      <c r="U14" s="82">
        <f>links!U38</f>
        <v>0</v>
      </c>
      <c r="V14" s="82">
        <f>links!V38</f>
        <v>0</v>
      </c>
      <c r="W14" s="82">
        <f>links!W38</f>
        <v>0</v>
      </c>
      <c r="X14" s="82">
        <f>links!X38</f>
        <v>0</v>
      </c>
      <c r="Y14" s="82">
        <f>links!Y38</f>
        <v>0</v>
      </c>
      <c r="Z14" s="82">
        <f>links!Z38</f>
        <v>0</v>
      </c>
      <c r="AA14" s="82">
        <f>links!AA38</f>
        <v>0</v>
      </c>
      <c r="AB14" s="82">
        <f>links!AB38</f>
        <v>0</v>
      </c>
      <c r="AC14" s="82">
        <f>links!AC38</f>
        <v>0</v>
      </c>
      <c r="AD14" s="82">
        <f>links!AD38</f>
        <v>0</v>
      </c>
      <c r="AE14" s="82">
        <f>links!AE38</f>
        <v>0</v>
      </c>
      <c r="AF14" s="82">
        <f>links!AF38</f>
        <v>0</v>
      </c>
      <c r="AG14" s="82">
        <f>links!AG38</f>
        <v>0</v>
      </c>
      <c r="AH14" s="82">
        <f>links!AH38</f>
        <v>0</v>
      </c>
      <c r="AI14" s="82">
        <f>links!AI38</f>
        <v>0</v>
      </c>
      <c r="AJ14" s="82">
        <f>links!AJ38</f>
        <v>1</v>
      </c>
      <c r="AK14" s="82">
        <f>links!AK38</f>
        <v>1</v>
      </c>
      <c r="AL14" s="82">
        <f>links!AL38</f>
        <v>1</v>
      </c>
      <c r="AM14" s="82">
        <f>links!AM38</f>
        <v>1</v>
      </c>
      <c r="AN14" s="82">
        <f>links!AN38</f>
        <v>1</v>
      </c>
      <c r="AO14" s="82">
        <f>links!AO38</f>
        <v>0</v>
      </c>
      <c r="AP14" s="82">
        <f>links!AP38</f>
        <v>0</v>
      </c>
      <c r="AQ14" s="82">
        <f>links!AQ38</f>
        <v>0</v>
      </c>
      <c r="AR14" s="82">
        <f>links!AR38</f>
        <v>2</v>
      </c>
      <c r="AS14" s="82">
        <f>links!AS38</f>
        <v>2</v>
      </c>
      <c r="AT14" s="82">
        <f>links!AT38</f>
        <v>2</v>
      </c>
      <c r="AU14" s="82">
        <f>links!AU38</f>
        <v>2</v>
      </c>
      <c r="AV14" s="82">
        <f>links!AV38</f>
        <v>2</v>
      </c>
      <c r="AW14" s="82">
        <f>links!AW38</f>
        <v>2</v>
      </c>
      <c r="AX14" s="82">
        <f>links!AX38</f>
        <v>2</v>
      </c>
      <c r="AY14" s="82">
        <f>links!AY38</f>
        <v>101</v>
      </c>
      <c r="AZ14" s="82">
        <f>links!AZ38</f>
        <v>101</v>
      </c>
      <c r="BA14" s="82">
        <f>links!BA38</f>
        <v>44</v>
      </c>
      <c r="BB14" s="82">
        <f>links!BB38</f>
        <v>44</v>
      </c>
      <c r="BC14" s="82">
        <f>links!BC38</f>
        <v>44</v>
      </c>
      <c r="BD14" s="82">
        <f>links!BD38</f>
        <v>44</v>
      </c>
      <c r="BE14" s="82">
        <f>links!BE38</f>
        <v>2</v>
      </c>
      <c r="BF14" s="82">
        <f>links!BF38</f>
        <v>2</v>
      </c>
      <c r="BG14" s="82">
        <f>links!BG38</f>
        <v>107</v>
      </c>
      <c r="BH14" s="82">
        <f>links!BH38</f>
        <v>107</v>
      </c>
      <c r="BI14" s="82">
        <f>links!BI38</f>
        <v>107</v>
      </c>
      <c r="BJ14" s="82">
        <f>links!BJ38</f>
        <v>3</v>
      </c>
      <c r="BK14" s="82">
        <f>links!BK38</f>
        <v>3</v>
      </c>
      <c r="BL14" s="82">
        <f>links!BL38</f>
        <v>0</v>
      </c>
      <c r="BM14" s="82">
        <f>links!BM38</f>
        <v>0</v>
      </c>
      <c r="BN14" s="82">
        <f>links!BN38</f>
        <v>0</v>
      </c>
      <c r="BO14" s="82">
        <f>links!BO38</f>
        <v>0</v>
      </c>
      <c r="BP14" s="82">
        <f>links!BP38</f>
        <v>0</v>
      </c>
      <c r="BQ14" s="82">
        <f>links!BQ38</f>
        <v>0</v>
      </c>
      <c r="BR14" s="82">
        <f>links!BR38</f>
        <v>0</v>
      </c>
      <c r="BS14" s="82">
        <f>links!BS38</f>
        <v>0</v>
      </c>
      <c r="BT14" s="82">
        <f>links!BT38</f>
        <v>12</v>
      </c>
      <c r="BU14" s="82">
        <f>links!BU38</f>
        <v>12</v>
      </c>
      <c r="BV14" s="82">
        <f>links!BV38</f>
        <v>12</v>
      </c>
      <c r="BW14" s="82">
        <f>links!BW38</f>
        <v>12</v>
      </c>
      <c r="BX14" s="82">
        <f>links!BX38</f>
        <v>12</v>
      </c>
      <c r="BY14" s="82">
        <f>links!BY38</f>
        <v>12</v>
      </c>
      <c r="BZ14" s="82">
        <f>links!BZ38</f>
        <v>0</v>
      </c>
      <c r="CA14" s="82">
        <f>links!CA38</f>
        <v>1</v>
      </c>
      <c r="CB14" s="82">
        <f>links!CB38</f>
        <v>6</v>
      </c>
      <c r="CC14" s="82">
        <f>links!CC38</f>
        <v>6</v>
      </c>
      <c r="CD14" s="82">
        <f>links!CD38</f>
        <v>6</v>
      </c>
      <c r="CE14" s="82">
        <f>links!CE38</f>
        <v>6</v>
      </c>
      <c r="CF14" s="82">
        <f>links!CF38</f>
        <v>0</v>
      </c>
      <c r="CG14" s="82">
        <f>links!CG38</f>
        <v>0</v>
      </c>
      <c r="CH14" s="82">
        <f>links!CH38</f>
        <v>0</v>
      </c>
      <c r="CI14" s="82">
        <f>links!CI38</f>
        <v>0</v>
      </c>
      <c r="CJ14" s="82">
        <f>links!CJ38</f>
        <v>0</v>
      </c>
      <c r="CK14" s="82">
        <f>links!CK38</f>
        <v>0</v>
      </c>
      <c r="CL14" s="82">
        <f>links!CL38</f>
        <v>11</v>
      </c>
      <c r="CM14" s="82">
        <f>links!CM38</f>
        <v>11</v>
      </c>
      <c r="CN14" s="82">
        <f>links!CN38</f>
        <v>11</v>
      </c>
      <c r="CO14" s="82">
        <f>links!CO38</f>
        <v>1</v>
      </c>
      <c r="CP14" s="82">
        <f>links!CP38</f>
        <v>6</v>
      </c>
      <c r="CQ14" s="82">
        <f>links!CQ38</f>
        <v>77</v>
      </c>
      <c r="CR14" s="82">
        <f>links!CR38</f>
        <v>77</v>
      </c>
      <c r="CS14" s="82">
        <f>links!CS38</f>
        <v>77</v>
      </c>
      <c r="CT14" s="82">
        <f>links!CT38</f>
        <v>0</v>
      </c>
      <c r="CU14" s="82">
        <f>links!CU38</f>
        <v>0</v>
      </c>
      <c r="CV14" s="82">
        <f>links!CV38</f>
        <v>0</v>
      </c>
      <c r="CW14" s="82">
        <f>links!CW38</f>
        <v>0</v>
      </c>
      <c r="CX14" s="82">
        <f>links!CX38</f>
        <v>0</v>
      </c>
      <c r="CY14" s="82">
        <f>links!CY38</f>
        <v>0</v>
      </c>
      <c r="CZ14" s="82">
        <f>links!CZ38</f>
        <v>0</v>
      </c>
      <c r="DA14" s="82">
        <f>links!DA38</f>
        <v>0</v>
      </c>
      <c r="DB14" s="82">
        <f>links!DB38</f>
        <v>60</v>
      </c>
      <c r="DC14" s="82">
        <f>links!DC38</f>
        <v>60</v>
      </c>
      <c r="DD14" s="82">
        <f>links!DD38</f>
        <v>60</v>
      </c>
      <c r="DE14" s="82">
        <f>links!DE38</f>
        <v>60</v>
      </c>
      <c r="DF14" s="82">
        <f>links!DF38</f>
        <v>37</v>
      </c>
      <c r="DG14" s="82">
        <f>links!DG38</f>
        <v>37</v>
      </c>
      <c r="DH14" s="82">
        <f>links!DH38</f>
        <v>37</v>
      </c>
      <c r="DI14" s="82">
        <f>links!DI38</f>
        <v>37</v>
      </c>
      <c r="DJ14" s="82">
        <f>links!DJ38</f>
        <v>72</v>
      </c>
      <c r="DK14" s="82">
        <f>links!DK38</f>
        <v>72</v>
      </c>
      <c r="DL14" s="82">
        <f>links!DL38</f>
        <v>72</v>
      </c>
      <c r="DM14" s="82">
        <f>links!DM38</f>
        <v>72</v>
      </c>
      <c r="DN14" s="82">
        <f>links!DN38</f>
        <v>72</v>
      </c>
      <c r="DO14" s="82">
        <f>links!DO38</f>
        <v>72</v>
      </c>
      <c r="DP14" s="82">
        <f>links!DP38</f>
        <v>72</v>
      </c>
      <c r="DQ14" s="82">
        <f>links!DQ38</f>
        <v>72</v>
      </c>
      <c r="DR14" s="82">
        <f>links!DR38</f>
        <v>72</v>
      </c>
      <c r="DS14" s="82">
        <f>links!DS38</f>
        <v>72</v>
      </c>
      <c r="DT14" s="82">
        <f>links!DT38</f>
        <v>72</v>
      </c>
      <c r="DU14" s="82">
        <f>links!DU38</f>
        <v>72</v>
      </c>
      <c r="DV14" s="82">
        <f>links!DV38</f>
        <v>72</v>
      </c>
      <c r="DW14" s="82">
        <f>links!DW38</f>
        <v>72</v>
      </c>
      <c r="DX14" s="82">
        <f>links!DX38</f>
        <v>21</v>
      </c>
      <c r="DY14" s="82">
        <f>links!DY38</f>
        <v>21</v>
      </c>
      <c r="DZ14" s="82">
        <f>links!DZ38</f>
        <v>1</v>
      </c>
      <c r="EA14" s="82">
        <f>links!EA38</f>
        <v>1</v>
      </c>
      <c r="EB14" s="82">
        <f>links!EB38</f>
        <v>1</v>
      </c>
      <c r="EC14" s="82">
        <f>links!EC38</f>
        <v>1</v>
      </c>
      <c r="ED14" s="82">
        <f>links!ED38</f>
        <v>1</v>
      </c>
      <c r="EE14" s="82">
        <f>links!EE38</f>
        <v>1</v>
      </c>
      <c r="EF14" s="82">
        <f>links!EF38</f>
        <v>1</v>
      </c>
      <c r="EG14" s="82">
        <f>links!EG38</f>
        <v>1</v>
      </c>
      <c r="EH14" s="82">
        <f>links!EH38</f>
        <v>1</v>
      </c>
      <c r="EI14" s="82">
        <f>links!EI38</f>
        <v>1</v>
      </c>
      <c r="EJ14" s="82">
        <f>links!EJ38</f>
        <v>0</v>
      </c>
      <c r="EK14" s="82">
        <f>links!EK38</f>
        <v>0</v>
      </c>
      <c r="EL14" s="82">
        <f>links!EL38</f>
        <v>0</v>
      </c>
      <c r="EM14" s="82">
        <f>links!EM38</f>
        <v>0</v>
      </c>
      <c r="EN14" s="82">
        <f>links!EN38</f>
        <v>0</v>
      </c>
      <c r="EO14" s="82">
        <f>links!EO38</f>
        <v>0</v>
      </c>
      <c r="EP14" s="82">
        <f>links!EP38</f>
        <v>0</v>
      </c>
      <c r="EQ14" s="82">
        <f>links!EQ38</f>
        <v>0</v>
      </c>
      <c r="ER14" s="82">
        <f>links!ER38</f>
        <v>0</v>
      </c>
      <c r="ES14" s="82">
        <f>links!ES38</f>
        <v>0</v>
      </c>
      <c r="ET14" s="82">
        <f>links!ET38</f>
        <v>0</v>
      </c>
      <c r="EU14" s="82">
        <f>links!EU38</f>
        <v>0</v>
      </c>
      <c r="EV14" s="82">
        <f>links!EV38</f>
        <v>0</v>
      </c>
      <c r="EW14" s="82">
        <f>links!EW38</f>
        <v>0</v>
      </c>
      <c r="EX14" s="82">
        <f>links!EX38</f>
        <v>0</v>
      </c>
      <c r="EY14" s="82">
        <f>links!EY38</f>
        <v>0</v>
      </c>
      <c r="EZ14" s="82">
        <f>links!EZ38</f>
        <v>0</v>
      </c>
      <c r="FA14" s="82">
        <f>links!FA38</f>
        <v>0</v>
      </c>
      <c r="FB14" s="82">
        <f>links!FB38</f>
        <v>0</v>
      </c>
      <c r="FC14" s="82">
        <f>links!FC38</f>
        <v>0</v>
      </c>
      <c r="FD14" s="82">
        <f>links!FD38</f>
        <v>0</v>
      </c>
      <c r="FE14" s="82">
        <f>links!FE38</f>
        <v>0</v>
      </c>
      <c r="FF14" s="82">
        <f>links!FF38</f>
        <v>0</v>
      </c>
      <c r="FG14" s="82">
        <f>links!FG38</f>
        <v>0</v>
      </c>
      <c r="FH14" s="82">
        <f>links!FH38</f>
        <v>0</v>
      </c>
      <c r="FI14" s="82">
        <f>links!FI38</f>
        <v>0</v>
      </c>
      <c r="FJ14" s="82">
        <f>links!FJ38</f>
        <v>0</v>
      </c>
      <c r="FK14" s="82">
        <f>links!FK38</f>
        <v>0</v>
      </c>
      <c r="FL14" s="82">
        <f>links!FL38</f>
        <v>0</v>
      </c>
      <c r="FM14" s="82">
        <f>links!FM38</f>
        <v>0</v>
      </c>
      <c r="FN14" s="82">
        <f>links!FN38</f>
        <v>0</v>
      </c>
      <c r="FO14" s="82">
        <f>links!FO38</f>
        <v>0</v>
      </c>
      <c r="FP14" s="82">
        <f>links!FP38</f>
        <v>0</v>
      </c>
      <c r="FQ14" s="82">
        <f>links!FQ38</f>
        <v>5</v>
      </c>
      <c r="FR14" s="82">
        <f>links!FR38</f>
        <v>5</v>
      </c>
      <c r="FS14" s="82">
        <f>links!FS38</f>
        <v>5</v>
      </c>
      <c r="FT14" s="82">
        <f>links!FT38</f>
        <v>5</v>
      </c>
      <c r="FU14" s="82">
        <f>links!FU38</f>
        <v>0</v>
      </c>
      <c r="FV14" s="82">
        <f>links!FV38</f>
        <v>0</v>
      </c>
      <c r="FW14" s="82">
        <f>links!FW38</f>
        <v>0</v>
      </c>
      <c r="FX14" s="82">
        <f>links!FX38</f>
        <v>14</v>
      </c>
      <c r="FY14" s="82">
        <f>links!FY38</f>
        <v>0</v>
      </c>
      <c r="FZ14" s="82">
        <f>links!FZ38</f>
        <v>0</v>
      </c>
      <c r="GA14" s="82">
        <f>links!GA38</f>
        <v>0</v>
      </c>
      <c r="GB14" s="82">
        <f>links!GB38</f>
        <v>0</v>
      </c>
      <c r="GC14" s="82">
        <f>links!GC38</f>
        <v>0</v>
      </c>
      <c r="GD14" s="82">
        <f>links!GD38</f>
        <v>0</v>
      </c>
      <c r="GE14" s="82">
        <f>links!GE38</f>
        <v>1</v>
      </c>
      <c r="GF14" s="82">
        <f>links!GF38</f>
        <v>1</v>
      </c>
      <c r="GG14" s="82">
        <f>links!GG38</f>
        <v>1</v>
      </c>
      <c r="GH14" s="82">
        <f>links!GH38</f>
        <v>0</v>
      </c>
      <c r="GI14" s="82">
        <f>links!GI38</f>
        <v>0</v>
      </c>
      <c r="GJ14" s="82">
        <f>links!GJ38</f>
        <v>0</v>
      </c>
      <c r="GK14" s="82">
        <f>links!GK38</f>
        <v>0</v>
      </c>
      <c r="GL14" s="82">
        <f>links!GL38</f>
        <v>0</v>
      </c>
      <c r="GM14" s="82">
        <f>links!GM38</f>
        <v>0</v>
      </c>
      <c r="GN14" s="82">
        <f>links!GN38</f>
        <v>0</v>
      </c>
      <c r="GO14" s="82">
        <f>links!GO38</f>
        <v>0</v>
      </c>
      <c r="GP14" s="82">
        <f>links!GP38</f>
        <v>0</v>
      </c>
      <c r="GQ14" s="82">
        <f>links!GQ38</f>
        <v>0</v>
      </c>
      <c r="GR14" s="82">
        <f>links!GR38</f>
        <v>603</v>
      </c>
      <c r="GS14" s="82">
        <f>links!GS38</f>
        <v>603</v>
      </c>
      <c r="GT14" s="82">
        <f>links!GT38</f>
        <v>1</v>
      </c>
      <c r="GU14" s="82">
        <f>links!GU38</f>
        <v>1</v>
      </c>
      <c r="GV14" s="82">
        <f>links!GV38</f>
        <v>1</v>
      </c>
      <c r="GW14" s="82">
        <f>links!GW38</f>
        <v>1</v>
      </c>
      <c r="GX14" s="82">
        <f>links!GX38</f>
        <v>1</v>
      </c>
      <c r="GY14" s="82">
        <f>links!GY38</f>
        <v>1</v>
      </c>
      <c r="GZ14" s="82">
        <f>links!GZ38</f>
        <v>1</v>
      </c>
      <c r="HA14" s="82">
        <f>links!HA38</f>
        <v>0</v>
      </c>
      <c r="HB14" s="82">
        <f>links!HB38</f>
        <v>5</v>
      </c>
      <c r="HC14" s="82">
        <f>links!HC38</f>
        <v>5</v>
      </c>
      <c r="HD14" s="82">
        <f>links!HD38</f>
        <v>0</v>
      </c>
      <c r="HE14" s="82">
        <f>links!HE38</f>
        <v>0</v>
      </c>
      <c r="HF14" s="82">
        <f>links!HF38</f>
        <v>0</v>
      </c>
      <c r="HG14" s="82">
        <f>links!HG38</f>
        <v>4</v>
      </c>
      <c r="HH14" s="82">
        <f>links!HH38</f>
        <v>4</v>
      </c>
      <c r="HI14" s="82">
        <f>links!HI38</f>
        <v>4</v>
      </c>
      <c r="HJ14" s="82">
        <f>links!HJ38</f>
        <v>4</v>
      </c>
      <c r="HK14" s="82">
        <f>links!HK38</f>
        <v>0</v>
      </c>
      <c r="HL14" s="82">
        <f>links!HL38</f>
        <v>0</v>
      </c>
      <c r="HM14" s="82">
        <f>links!HM38</f>
        <v>0</v>
      </c>
      <c r="HN14" s="82">
        <f>links!HN38</f>
        <v>0</v>
      </c>
      <c r="HO14" s="82">
        <f>links!HO38</f>
        <v>3</v>
      </c>
      <c r="HP14" s="82">
        <f>links!HP38</f>
        <v>3</v>
      </c>
      <c r="HQ14" s="82">
        <f>links!HQ38</f>
        <v>3</v>
      </c>
      <c r="HR14" s="82">
        <f>links!HR38</f>
        <v>3</v>
      </c>
      <c r="HS14" s="82">
        <f>links!HS38</f>
        <v>21</v>
      </c>
      <c r="HT14" s="82">
        <f>links!HT38</f>
        <v>0</v>
      </c>
      <c r="HU14" s="82">
        <f>links!HU38</f>
        <v>0</v>
      </c>
      <c r="HV14" s="82">
        <f>links!HV38</f>
        <v>0</v>
      </c>
      <c r="HW14" s="82">
        <f>links!HW38</f>
        <v>0</v>
      </c>
      <c r="HX14" s="82">
        <f>links!HX38</f>
        <v>0</v>
      </c>
      <c r="HY14" s="82">
        <f>links!HY38</f>
        <v>0</v>
      </c>
      <c r="HZ14" s="82">
        <f>links!HZ38</f>
        <v>0</v>
      </c>
      <c r="IA14" s="82">
        <f>links!IA38</f>
        <v>1</v>
      </c>
      <c r="IB14" s="82">
        <f>links!IB38</f>
        <v>1</v>
      </c>
      <c r="IC14" s="82">
        <f>links!IC38</f>
        <v>1</v>
      </c>
      <c r="ID14" s="82">
        <f>links!ID38</f>
        <v>1</v>
      </c>
      <c r="IE14" s="82">
        <f>links!IE38</f>
        <v>0</v>
      </c>
      <c r="IF14" s="82">
        <f>links!IF38</f>
        <v>0</v>
      </c>
      <c r="IG14" s="82">
        <f>links!IG38</f>
        <v>0</v>
      </c>
      <c r="IH14" s="82">
        <f>links!IH38</f>
        <v>0</v>
      </c>
      <c r="II14" s="82">
        <f>links!II38</f>
        <v>0</v>
      </c>
      <c r="IJ14" s="82">
        <f>links!IJ38</f>
        <v>0</v>
      </c>
      <c r="IK14" s="82">
        <f>links!IK38</f>
        <v>0</v>
      </c>
      <c r="IL14" s="82">
        <f>links!IL38</f>
        <v>0</v>
      </c>
      <c r="IM14" s="82">
        <f>links!IM38</f>
        <v>0</v>
      </c>
      <c r="IN14" s="82">
        <f>links!IN38</f>
        <v>0</v>
      </c>
      <c r="IO14" s="82">
        <f>links!IO38</f>
        <v>0</v>
      </c>
      <c r="IP14" s="82">
        <f>links!IP38</f>
        <v>0</v>
      </c>
      <c r="IQ14" s="82">
        <f>links!IQ38</f>
        <v>0</v>
      </c>
      <c r="IR14" s="82">
        <f>links!IR38</f>
        <v>0</v>
      </c>
      <c r="IS14" s="82">
        <f>links!IS38</f>
        <v>0</v>
      </c>
      <c r="IT14" s="82">
        <f>links!IT38</f>
        <v>0</v>
      </c>
      <c r="IU14" s="82">
        <f>links!IU38</f>
        <v>0</v>
      </c>
      <c r="IV14" s="82">
        <f>links!IV38</f>
        <v>0</v>
      </c>
      <c r="IW14" s="82">
        <f>links!IW38</f>
        <v>0</v>
      </c>
      <c r="IX14" s="82">
        <f>links!IX38</f>
        <v>0</v>
      </c>
      <c r="IY14" s="82">
        <f>links!IY38</f>
        <v>0</v>
      </c>
      <c r="IZ14" s="82">
        <f>links!IZ38</f>
        <v>0</v>
      </c>
      <c r="JA14" s="82">
        <f>links!JA38</f>
        <v>0</v>
      </c>
      <c r="JB14" s="82">
        <f>links!JB38</f>
        <v>0</v>
      </c>
      <c r="JC14" s="82">
        <f>links!JC38</f>
        <v>0</v>
      </c>
      <c r="JD14" s="82">
        <f>links!JD38</f>
        <v>0</v>
      </c>
      <c r="JE14" s="82">
        <f>links!JE38</f>
        <v>0</v>
      </c>
      <c r="JF14" s="82">
        <f>links!JF38</f>
        <v>0</v>
      </c>
      <c r="JG14" s="82">
        <f>links!JG38</f>
        <v>0</v>
      </c>
      <c r="JH14" s="82">
        <f>links!JH38</f>
        <v>0</v>
      </c>
      <c r="JI14" s="82">
        <f>links!JI38</f>
        <v>0</v>
      </c>
      <c r="JJ14" s="82">
        <f>links!JJ38</f>
        <v>0</v>
      </c>
      <c r="JK14" s="82">
        <f>links!JK38</f>
        <v>0</v>
      </c>
      <c r="JL14" s="82">
        <f>links!JL38</f>
        <v>0</v>
      </c>
      <c r="JM14" s="82">
        <f>links!JM38</f>
        <v>0</v>
      </c>
      <c r="JN14" s="82">
        <f>links!JN38</f>
        <v>0</v>
      </c>
      <c r="JO14" s="82">
        <f>links!JO38</f>
        <v>0</v>
      </c>
      <c r="JP14" s="82">
        <f>links!JP38</f>
        <v>0</v>
      </c>
      <c r="JQ14" s="82">
        <f>links!JQ38</f>
        <v>0</v>
      </c>
      <c r="JR14" s="82">
        <f>links!JR38</f>
        <v>0</v>
      </c>
      <c r="JS14" s="82">
        <f>links!JS38</f>
        <v>0</v>
      </c>
      <c r="JT14" s="82">
        <f>links!JT38</f>
        <v>0</v>
      </c>
      <c r="JU14" s="82">
        <f>links!JU38</f>
        <v>0</v>
      </c>
      <c r="JV14" s="82">
        <f>links!JV38</f>
        <v>0</v>
      </c>
      <c r="JW14" s="82">
        <f>links!JW38</f>
        <v>0</v>
      </c>
      <c r="JX14" s="82">
        <f>links!JX38</f>
        <v>0</v>
      </c>
      <c r="JY14" s="82">
        <f>links!JY38</f>
        <v>0</v>
      </c>
      <c r="JZ14" s="82">
        <f>links!JZ38</f>
        <v>0</v>
      </c>
      <c r="KA14" s="82">
        <f>links!KA38</f>
        <v>0</v>
      </c>
      <c r="KB14" s="82">
        <f>links!KB38</f>
        <v>0</v>
      </c>
      <c r="KC14" s="82">
        <f>links!KC38</f>
        <v>0</v>
      </c>
      <c r="KD14" s="82">
        <f>links!KD38</f>
        <v>0</v>
      </c>
      <c r="KE14" s="82">
        <f>links!KE38</f>
        <v>0</v>
      </c>
      <c r="KF14" s="82">
        <f>links!KF38</f>
        <v>0</v>
      </c>
      <c r="KG14" s="82">
        <f>links!KG38</f>
        <v>0</v>
      </c>
      <c r="KH14" s="82">
        <f>links!KH38</f>
        <v>0</v>
      </c>
      <c r="KI14" s="82">
        <f>links!KI38</f>
        <v>0</v>
      </c>
      <c r="KJ14" s="82">
        <f>links!KJ38</f>
        <v>0</v>
      </c>
      <c r="KK14" s="82">
        <f>links!KK38</f>
        <v>0</v>
      </c>
      <c r="KL14" s="82">
        <f>links!KL38</f>
        <v>0</v>
      </c>
      <c r="KM14" s="82">
        <f>links!KM38</f>
        <v>0</v>
      </c>
      <c r="KN14" s="82">
        <f>links!KN38</f>
        <v>0</v>
      </c>
      <c r="KO14" s="82">
        <f>links!KO38</f>
        <v>0</v>
      </c>
      <c r="KP14" s="82">
        <f>links!KP38</f>
        <v>0</v>
      </c>
      <c r="KQ14" s="82">
        <f>links!KQ38</f>
        <v>0</v>
      </c>
      <c r="KR14" s="82">
        <f>links!KR38</f>
        <v>0</v>
      </c>
      <c r="KS14" s="82">
        <f>links!KS38</f>
        <v>0</v>
      </c>
      <c r="KT14" s="82">
        <f>links!KT38</f>
        <v>0</v>
      </c>
      <c r="KU14" s="82">
        <f>links!KU38</f>
        <v>0</v>
      </c>
      <c r="KV14" s="82">
        <f>links!KV38</f>
        <v>0</v>
      </c>
      <c r="KW14" s="82">
        <f>links!KW38</f>
        <v>0</v>
      </c>
      <c r="KX14" s="82">
        <f>links!KX38</f>
        <v>0</v>
      </c>
      <c r="KY14" s="82">
        <f>links!KY38</f>
        <v>0</v>
      </c>
      <c r="KZ14" s="82">
        <f>links!KZ38</f>
        <v>0</v>
      </c>
      <c r="LA14" s="82">
        <f>links!LA38</f>
        <v>0</v>
      </c>
      <c r="LB14" s="82">
        <f>links!LB38</f>
        <v>0</v>
      </c>
      <c r="LC14" s="82">
        <f>links!LC38</f>
        <v>0</v>
      </c>
      <c r="LD14" s="82">
        <f>links!LD38</f>
        <v>0</v>
      </c>
      <c r="LE14" s="82">
        <f>links!LE38</f>
        <v>0</v>
      </c>
      <c r="LF14" s="82">
        <f>links!LF38</f>
        <v>0</v>
      </c>
      <c r="LG14" s="82">
        <f>links!LG38</f>
        <v>0</v>
      </c>
      <c r="LH14" s="82">
        <f>links!LH38</f>
        <v>0</v>
      </c>
      <c r="LI14" s="82">
        <f>links!LI38</f>
        <v>7</v>
      </c>
      <c r="LJ14" s="82">
        <f>links!LJ38</f>
        <v>7</v>
      </c>
      <c r="LK14" s="82">
        <f>links!LK38</f>
        <v>3</v>
      </c>
      <c r="LL14" s="82">
        <f>links!LL38</f>
        <v>2</v>
      </c>
      <c r="LM14" s="82">
        <f>links!LM38</f>
        <v>2</v>
      </c>
      <c r="LN14" s="82">
        <f>links!LN38</f>
        <v>2</v>
      </c>
      <c r="LO14" s="82">
        <f>links!LO38</f>
        <v>2</v>
      </c>
      <c r="LP14" s="82">
        <f>links!LP38</f>
        <v>2</v>
      </c>
      <c r="LQ14" s="82">
        <f>links!LQ38</f>
        <v>2</v>
      </c>
      <c r="LR14" s="82">
        <f>links!LR38</f>
        <v>2</v>
      </c>
      <c r="LS14" s="82">
        <f>links!LS38</f>
        <v>2</v>
      </c>
      <c r="LT14" s="82">
        <f>links!LT38</f>
        <v>2</v>
      </c>
      <c r="LU14" s="82">
        <f>links!LU38</f>
        <v>3</v>
      </c>
      <c r="LV14" s="82">
        <f>links!LV38</f>
        <v>3</v>
      </c>
      <c r="LW14" s="82">
        <f>links!LW38</f>
        <v>3</v>
      </c>
      <c r="LX14" s="82">
        <f>links!LX38</f>
        <v>3</v>
      </c>
      <c r="LY14" s="82">
        <f>links!LY38</f>
        <v>3</v>
      </c>
      <c r="LZ14" s="82">
        <f>links!LZ38</f>
        <v>3</v>
      </c>
      <c r="MA14" s="82">
        <f>links!MA38</f>
        <v>3</v>
      </c>
      <c r="MB14" s="82">
        <f>links!MB38</f>
        <v>3</v>
      </c>
      <c r="MC14" s="82">
        <f>links!MC38</f>
        <v>3</v>
      </c>
      <c r="MD14" s="82">
        <f>links!MD38</f>
        <v>3</v>
      </c>
      <c r="ME14" s="82">
        <f>links!ME38</f>
        <v>0</v>
      </c>
      <c r="MF14" s="82">
        <f>links!MF38</f>
        <v>4</v>
      </c>
      <c r="MG14" s="82">
        <f>links!MG38</f>
        <v>4</v>
      </c>
      <c r="MH14" s="82">
        <f>links!MH38</f>
        <v>0</v>
      </c>
      <c r="MI14" s="82">
        <f>links!MI38</f>
        <v>44</v>
      </c>
      <c r="MJ14" s="82">
        <f>links!MJ38</f>
        <v>44</v>
      </c>
      <c r="MK14" s="82">
        <f>links!MK38</f>
        <v>44</v>
      </c>
      <c r="ML14" s="82">
        <f>links!ML38</f>
        <v>44</v>
      </c>
      <c r="MM14" s="82">
        <f>links!MM38</f>
        <v>3</v>
      </c>
      <c r="MN14" s="82">
        <f>links!MN38</f>
        <v>3</v>
      </c>
      <c r="MO14" s="82">
        <f>links!MO38</f>
        <v>3</v>
      </c>
      <c r="MP14" s="82">
        <f>links!MP38</f>
        <v>3</v>
      </c>
      <c r="MQ14" s="82">
        <f>links!MQ38</f>
        <v>3</v>
      </c>
      <c r="MR14" s="82">
        <f>links!MR38</f>
        <v>3</v>
      </c>
      <c r="MS14" s="82"/>
      <c r="MT14" s="82"/>
      <c r="MU14" s="82"/>
      <c r="MV14" s="82"/>
      <c r="MW14" s="82"/>
      <c r="MX14" s="82"/>
      <c r="MY14" s="82"/>
      <c r="MZ14" s="82"/>
      <c r="NA14" s="82"/>
      <c r="NB14" s="82"/>
      <c r="NC14" s="82"/>
      <c r="ND14" s="82"/>
      <c r="NE14" s="82"/>
      <c r="NF14" s="82"/>
      <c r="NG14" s="82"/>
      <c r="NH14" s="82"/>
      <c r="NI14" s="82"/>
      <c r="NJ14" s="82"/>
      <c r="NK14" s="82"/>
      <c r="NL14" s="82"/>
      <c r="NM14" s="82"/>
      <c r="NN14" s="82"/>
      <c r="NO14" s="82"/>
      <c r="NP14" s="82"/>
      <c r="NQ14" s="82"/>
      <c r="NR14" s="82"/>
      <c r="NS14" s="82"/>
      <c r="NT14" s="82"/>
      <c r="NU14" s="82"/>
      <c r="NV14" s="82"/>
      <c r="NW14" s="82"/>
      <c r="NX14" s="82"/>
      <c r="NY14" s="82"/>
      <c r="NZ14" s="82"/>
      <c r="OA14" s="82"/>
      <c r="OB14" s="82"/>
      <c r="OC14" s="82"/>
    </row>
    <row r="15" spans="2:393" x14ac:dyDescent="0.25">
      <c r="B15" s="82" t="s">
        <v>1924</v>
      </c>
      <c r="C15" s="82">
        <f>links!C39</f>
        <v>17</v>
      </c>
      <c r="D15" s="82">
        <f>links!D39</f>
        <v>17</v>
      </c>
      <c r="E15" s="82">
        <f>links!E39</f>
        <v>0</v>
      </c>
      <c r="F15" s="82">
        <f>links!F39</f>
        <v>0</v>
      </c>
      <c r="G15" s="82">
        <f>links!G39</f>
        <v>0</v>
      </c>
      <c r="H15" s="82">
        <f>links!H39</f>
        <v>0</v>
      </c>
      <c r="I15" s="82">
        <f>links!I39</f>
        <v>0</v>
      </c>
      <c r="J15" s="82">
        <f>links!J39</f>
        <v>0</v>
      </c>
      <c r="K15" s="82">
        <f>links!K39</f>
        <v>0</v>
      </c>
      <c r="L15" s="82">
        <f>links!L39</f>
        <v>0</v>
      </c>
      <c r="M15" s="82">
        <f>links!M39</f>
        <v>0</v>
      </c>
      <c r="N15" s="82">
        <f>links!N39</f>
        <v>0</v>
      </c>
      <c r="O15" s="82">
        <f>links!O39</f>
        <v>0</v>
      </c>
      <c r="P15" s="82">
        <f>links!P39</f>
        <v>0</v>
      </c>
      <c r="Q15" s="82">
        <f>links!Q39</f>
        <v>0</v>
      </c>
      <c r="R15" s="82">
        <f>links!R39</f>
        <v>0</v>
      </c>
      <c r="S15" s="82">
        <f>links!S39</f>
        <v>0</v>
      </c>
      <c r="T15" s="82">
        <f>links!T39</f>
        <v>0</v>
      </c>
      <c r="U15" s="82">
        <f>links!U39</f>
        <v>0</v>
      </c>
      <c r="V15" s="82">
        <f>links!V39</f>
        <v>0</v>
      </c>
      <c r="W15" s="82">
        <f>links!W39</f>
        <v>0</v>
      </c>
      <c r="X15" s="82">
        <f>links!X39</f>
        <v>0</v>
      </c>
      <c r="Y15" s="82">
        <f>links!Y39</f>
        <v>0</v>
      </c>
      <c r="Z15" s="82">
        <f>links!Z39</f>
        <v>0</v>
      </c>
      <c r="AA15" s="82">
        <f>links!AA39</f>
        <v>0</v>
      </c>
      <c r="AB15" s="82">
        <f>links!AB39</f>
        <v>0</v>
      </c>
      <c r="AC15" s="82">
        <f>links!AC39</f>
        <v>0</v>
      </c>
      <c r="AD15" s="82">
        <f>links!AD39</f>
        <v>0</v>
      </c>
      <c r="AE15" s="82">
        <f>links!AE39</f>
        <v>0</v>
      </c>
      <c r="AF15" s="82">
        <f>links!AF39</f>
        <v>0</v>
      </c>
      <c r="AG15" s="82">
        <f>links!AG39</f>
        <v>0</v>
      </c>
      <c r="AH15" s="82">
        <f>links!AH39</f>
        <v>0</v>
      </c>
      <c r="AI15" s="82">
        <f>links!AI39</f>
        <v>0</v>
      </c>
      <c r="AJ15" s="82">
        <f>links!AJ39</f>
        <v>2</v>
      </c>
      <c r="AK15" s="82">
        <f>links!AK39</f>
        <v>2</v>
      </c>
      <c r="AL15" s="82">
        <f>links!AL39</f>
        <v>2</v>
      </c>
      <c r="AM15" s="82">
        <f>links!AM39</f>
        <v>2</v>
      </c>
      <c r="AN15" s="82">
        <f>links!AN39</f>
        <v>2</v>
      </c>
      <c r="AO15" s="82">
        <f>links!AO39</f>
        <v>0</v>
      </c>
      <c r="AP15" s="82">
        <f>links!AP39</f>
        <v>0</v>
      </c>
      <c r="AQ15" s="82">
        <f>links!AQ39</f>
        <v>0</v>
      </c>
      <c r="AR15" s="82">
        <f>links!AR39</f>
        <v>0</v>
      </c>
      <c r="AS15" s="82">
        <f>links!AS39</f>
        <v>0</v>
      </c>
      <c r="AT15" s="82">
        <f>links!AT39</f>
        <v>0</v>
      </c>
      <c r="AU15" s="82">
        <f>links!AU39</f>
        <v>0</v>
      </c>
      <c r="AV15" s="82">
        <f>links!AV39</f>
        <v>0</v>
      </c>
      <c r="AW15" s="82">
        <f>links!AW39</f>
        <v>0</v>
      </c>
      <c r="AX15" s="82">
        <f>links!AX39</f>
        <v>0</v>
      </c>
      <c r="AY15" s="82">
        <f>links!AY39</f>
        <v>919</v>
      </c>
      <c r="AZ15" s="82">
        <f>links!AZ39</f>
        <v>919</v>
      </c>
      <c r="BA15" s="82">
        <f>links!BA39</f>
        <v>44</v>
      </c>
      <c r="BB15" s="82">
        <f>links!BB39</f>
        <v>44</v>
      </c>
      <c r="BC15" s="82">
        <f>links!BC39</f>
        <v>44</v>
      </c>
      <c r="BD15" s="82">
        <f>links!BD39</f>
        <v>44</v>
      </c>
      <c r="BE15" s="82">
        <f>links!BE39</f>
        <v>3</v>
      </c>
      <c r="BF15" s="82">
        <f>links!BF39</f>
        <v>3</v>
      </c>
      <c r="BG15" s="82">
        <f>links!BG39</f>
        <v>144</v>
      </c>
      <c r="BH15" s="82">
        <f>links!BH39</f>
        <v>144</v>
      </c>
      <c r="BI15" s="82">
        <f>links!BI39</f>
        <v>144</v>
      </c>
      <c r="BJ15" s="82">
        <f>links!BJ39</f>
        <v>209</v>
      </c>
      <c r="BK15" s="82">
        <f>links!BK39</f>
        <v>209</v>
      </c>
      <c r="BL15" s="82">
        <f>links!BL39</f>
        <v>40</v>
      </c>
      <c r="BM15" s="82">
        <f>links!BM39</f>
        <v>40</v>
      </c>
      <c r="BN15" s="82">
        <f>links!BN39</f>
        <v>40</v>
      </c>
      <c r="BO15" s="82">
        <f>links!BO39</f>
        <v>40</v>
      </c>
      <c r="BP15" s="82">
        <f>links!BP39</f>
        <v>40</v>
      </c>
      <c r="BQ15" s="82">
        <f>links!BQ39</f>
        <v>40</v>
      </c>
      <c r="BR15" s="82">
        <f>links!BR39</f>
        <v>40</v>
      </c>
      <c r="BS15" s="82">
        <f>links!BS39</f>
        <v>49</v>
      </c>
      <c r="BT15" s="82">
        <f>links!BT39</f>
        <v>9</v>
      </c>
      <c r="BU15" s="82">
        <f>links!BU39</f>
        <v>9</v>
      </c>
      <c r="BV15" s="82">
        <f>links!BV39</f>
        <v>9</v>
      </c>
      <c r="BW15" s="82">
        <f>links!BW39</f>
        <v>9</v>
      </c>
      <c r="BX15" s="82">
        <f>links!BX39</f>
        <v>9</v>
      </c>
      <c r="BY15" s="82">
        <f>links!BY39</f>
        <v>9</v>
      </c>
      <c r="BZ15" s="82">
        <f>links!BZ39</f>
        <v>0</v>
      </c>
      <c r="CA15" s="82">
        <f>links!CA39</f>
        <v>129</v>
      </c>
      <c r="CB15" s="82">
        <f>links!CB39</f>
        <v>16</v>
      </c>
      <c r="CC15" s="82">
        <f>links!CC39</f>
        <v>16</v>
      </c>
      <c r="CD15" s="82">
        <f>links!CD39</f>
        <v>16</v>
      </c>
      <c r="CE15" s="82">
        <f>links!CE39</f>
        <v>16</v>
      </c>
      <c r="CF15" s="82">
        <f>links!CF39</f>
        <v>55</v>
      </c>
      <c r="CG15" s="82">
        <f>links!CG39</f>
        <v>55</v>
      </c>
      <c r="CH15" s="82">
        <f>links!CH39</f>
        <v>55</v>
      </c>
      <c r="CI15" s="82">
        <f>links!CI39</f>
        <v>55</v>
      </c>
      <c r="CJ15" s="82">
        <f>links!CJ39</f>
        <v>55</v>
      </c>
      <c r="CK15" s="82">
        <f>links!CK39</f>
        <v>55</v>
      </c>
      <c r="CL15" s="82">
        <f>links!CL39</f>
        <v>3</v>
      </c>
      <c r="CM15" s="82">
        <f>links!CM39</f>
        <v>3</v>
      </c>
      <c r="CN15" s="82">
        <f>links!CN39</f>
        <v>3</v>
      </c>
      <c r="CO15" s="82">
        <f>links!CO39</f>
        <v>69</v>
      </c>
      <c r="CP15" s="82">
        <f>links!CP39</f>
        <v>3</v>
      </c>
      <c r="CQ15" s="82">
        <f>links!CQ39</f>
        <v>41</v>
      </c>
      <c r="CR15" s="82">
        <f>links!CR39</f>
        <v>41</v>
      </c>
      <c r="CS15" s="82">
        <f>links!CS39</f>
        <v>41</v>
      </c>
      <c r="CT15" s="82">
        <f>links!CT39</f>
        <v>42</v>
      </c>
      <c r="CU15" s="82">
        <f>links!CU39</f>
        <v>42</v>
      </c>
      <c r="CV15" s="82">
        <f>links!CV39</f>
        <v>42</v>
      </c>
      <c r="CW15" s="82">
        <f>links!CW39</f>
        <v>42</v>
      </c>
      <c r="CX15" s="82">
        <f>links!CX39</f>
        <v>42</v>
      </c>
      <c r="CY15" s="82">
        <f>links!CY39</f>
        <v>42</v>
      </c>
      <c r="CZ15" s="82">
        <f>links!CZ39</f>
        <v>42</v>
      </c>
      <c r="DA15" s="82">
        <f>links!DA39</f>
        <v>42</v>
      </c>
      <c r="DB15" s="82">
        <f>links!DB39</f>
        <v>38</v>
      </c>
      <c r="DC15" s="82">
        <f>links!DC39</f>
        <v>38</v>
      </c>
      <c r="DD15" s="82">
        <f>links!DD39</f>
        <v>38</v>
      </c>
      <c r="DE15" s="82">
        <f>links!DE39</f>
        <v>38</v>
      </c>
      <c r="DF15" s="82">
        <f>links!DF39</f>
        <v>13</v>
      </c>
      <c r="DG15" s="82">
        <f>links!DG39</f>
        <v>13</v>
      </c>
      <c r="DH15" s="82">
        <f>links!DH39</f>
        <v>13</v>
      </c>
      <c r="DI15" s="82">
        <f>links!DI39</f>
        <v>13</v>
      </c>
      <c r="DJ15" s="82">
        <f>links!DJ39</f>
        <v>118</v>
      </c>
      <c r="DK15" s="82">
        <f>links!DK39</f>
        <v>118</v>
      </c>
      <c r="DL15" s="82">
        <f>links!DL39</f>
        <v>118</v>
      </c>
      <c r="DM15" s="82">
        <f>links!DM39</f>
        <v>118</v>
      </c>
      <c r="DN15" s="82">
        <f>links!DN39</f>
        <v>118</v>
      </c>
      <c r="DO15" s="82">
        <f>links!DO39</f>
        <v>118</v>
      </c>
      <c r="DP15" s="82">
        <f>links!DP39</f>
        <v>118</v>
      </c>
      <c r="DQ15" s="82">
        <f>links!DQ39</f>
        <v>118</v>
      </c>
      <c r="DR15" s="82">
        <f>links!DR39</f>
        <v>118</v>
      </c>
      <c r="DS15" s="82">
        <f>links!DS39</f>
        <v>118</v>
      </c>
      <c r="DT15" s="82">
        <f>links!DT39</f>
        <v>118</v>
      </c>
      <c r="DU15" s="82">
        <f>links!DU39</f>
        <v>118</v>
      </c>
      <c r="DV15" s="82">
        <f>links!DV39</f>
        <v>118</v>
      </c>
      <c r="DW15" s="82">
        <f>links!DW39</f>
        <v>118</v>
      </c>
      <c r="DX15" s="82">
        <f>links!DX39</f>
        <v>90</v>
      </c>
      <c r="DY15" s="82">
        <f>links!DY39</f>
        <v>90</v>
      </c>
      <c r="DZ15" s="82">
        <f>links!DZ39</f>
        <v>69</v>
      </c>
      <c r="EA15" s="82">
        <f>links!EA39</f>
        <v>69</v>
      </c>
      <c r="EB15" s="82">
        <f>links!EB39</f>
        <v>69</v>
      </c>
      <c r="EC15" s="82">
        <f>links!EC39</f>
        <v>69</v>
      </c>
      <c r="ED15" s="82">
        <f>links!ED39</f>
        <v>69</v>
      </c>
      <c r="EE15" s="82">
        <f>links!EE39</f>
        <v>69</v>
      </c>
      <c r="EF15" s="82">
        <f>links!EF39</f>
        <v>69</v>
      </c>
      <c r="EG15" s="82">
        <f>links!EG39</f>
        <v>69</v>
      </c>
      <c r="EH15" s="82">
        <f>links!EH39</f>
        <v>69</v>
      </c>
      <c r="EI15" s="82">
        <f>links!EI39</f>
        <v>69</v>
      </c>
      <c r="EJ15" s="82">
        <f>links!EJ39</f>
        <v>32</v>
      </c>
      <c r="EK15" s="82">
        <f>links!EK39</f>
        <v>8</v>
      </c>
      <c r="EL15" s="82">
        <f>links!EL39</f>
        <v>8</v>
      </c>
      <c r="EM15" s="82">
        <f>links!EM39</f>
        <v>8</v>
      </c>
      <c r="EN15" s="82">
        <f>links!EN39</f>
        <v>8</v>
      </c>
      <c r="EO15" s="82">
        <f>links!EO39</f>
        <v>8</v>
      </c>
      <c r="EP15" s="82">
        <f>links!EP39</f>
        <v>8</v>
      </c>
      <c r="EQ15" s="82">
        <f>links!EQ39</f>
        <v>8</v>
      </c>
      <c r="ER15" s="82">
        <f>links!ER39</f>
        <v>8</v>
      </c>
      <c r="ES15" s="82">
        <f>links!ES39</f>
        <v>8</v>
      </c>
      <c r="ET15" s="82">
        <f>links!ET39</f>
        <v>8</v>
      </c>
      <c r="EU15" s="82">
        <f>links!EU39</f>
        <v>8</v>
      </c>
      <c r="EV15" s="82">
        <f>links!EV39</f>
        <v>8</v>
      </c>
      <c r="EW15" s="82">
        <f>links!EW39</f>
        <v>8</v>
      </c>
      <c r="EX15" s="82">
        <f>links!EX39</f>
        <v>8</v>
      </c>
      <c r="EY15" s="82">
        <f>links!EY39</f>
        <v>8</v>
      </c>
      <c r="EZ15" s="82">
        <f>links!EZ39</f>
        <v>8</v>
      </c>
      <c r="FA15" s="82">
        <f>links!FA39</f>
        <v>8</v>
      </c>
      <c r="FB15" s="82">
        <f>links!FB39</f>
        <v>8</v>
      </c>
      <c r="FC15" s="82">
        <f>links!FC39</f>
        <v>8</v>
      </c>
      <c r="FD15" s="82">
        <f>links!FD39</f>
        <v>8</v>
      </c>
      <c r="FE15" s="82">
        <f>links!FE39</f>
        <v>8</v>
      </c>
      <c r="FF15" s="82">
        <f>links!FF39</f>
        <v>8</v>
      </c>
      <c r="FG15" s="82">
        <f>links!FG39</f>
        <v>8</v>
      </c>
      <c r="FH15" s="82">
        <f>links!FH39</f>
        <v>8</v>
      </c>
      <c r="FI15" s="82">
        <f>links!FI39</f>
        <v>8</v>
      </c>
      <c r="FJ15" s="82">
        <f>links!FJ39</f>
        <v>8</v>
      </c>
      <c r="FK15" s="82">
        <f>links!FK39</f>
        <v>8</v>
      </c>
      <c r="FL15" s="82">
        <f>links!FL39</f>
        <v>8</v>
      </c>
      <c r="FM15" s="82">
        <f>links!FM39</f>
        <v>8</v>
      </c>
      <c r="FN15" s="82">
        <f>links!FN39</f>
        <v>8</v>
      </c>
      <c r="FO15" s="82">
        <f>links!FO39</f>
        <v>104</v>
      </c>
      <c r="FP15" s="82">
        <f>links!FP39</f>
        <v>63</v>
      </c>
      <c r="FQ15" s="82">
        <f>links!FQ39</f>
        <v>4</v>
      </c>
      <c r="FR15" s="82">
        <f>links!FR39</f>
        <v>4</v>
      </c>
      <c r="FS15" s="82">
        <f>links!FS39</f>
        <v>4</v>
      </c>
      <c r="FT15" s="82">
        <f>links!FT39</f>
        <v>4</v>
      </c>
      <c r="FU15" s="82">
        <f>links!FU39</f>
        <v>0</v>
      </c>
      <c r="FV15" s="82">
        <f>links!FV39</f>
        <v>0</v>
      </c>
      <c r="FW15" s="82">
        <f>links!FW39</f>
        <v>0</v>
      </c>
      <c r="FX15" s="82">
        <f>links!FX39</f>
        <v>85</v>
      </c>
      <c r="FY15" s="82">
        <f>links!FY39</f>
        <v>0</v>
      </c>
      <c r="FZ15" s="82">
        <f>links!FZ39</f>
        <v>0</v>
      </c>
      <c r="GA15" s="82">
        <f>links!GA39</f>
        <v>0</v>
      </c>
      <c r="GB15" s="82">
        <f>links!GB39</f>
        <v>0</v>
      </c>
      <c r="GC15" s="82">
        <f>links!GC39</f>
        <v>0</v>
      </c>
      <c r="GD15" s="82">
        <f>links!GD39</f>
        <v>0</v>
      </c>
      <c r="GE15" s="82">
        <f>links!GE39</f>
        <v>5</v>
      </c>
      <c r="GF15" s="82">
        <f>links!GF39</f>
        <v>5</v>
      </c>
      <c r="GG15" s="82">
        <f>links!GG39</f>
        <v>5</v>
      </c>
      <c r="GH15" s="82">
        <f>links!GH39</f>
        <v>119</v>
      </c>
      <c r="GI15" s="82">
        <f>links!GI39</f>
        <v>119</v>
      </c>
      <c r="GJ15" s="82">
        <f>links!GJ39</f>
        <v>119</v>
      </c>
      <c r="GK15" s="82">
        <f>links!GK39</f>
        <v>119</v>
      </c>
      <c r="GL15" s="82">
        <f>links!GL39</f>
        <v>119</v>
      </c>
      <c r="GM15" s="82">
        <f>links!GM39</f>
        <v>119</v>
      </c>
      <c r="GN15" s="82">
        <f>links!GN39</f>
        <v>119</v>
      </c>
      <c r="GO15" s="82">
        <f>links!GO39</f>
        <v>119</v>
      </c>
      <c r="GP15" s="82">
        <f>links!GP39</f>
        <v>3</v>
      </c>
      <c r="GQ15" s="82">
        <f>links!GQ39</f>
        <v>3</v>
      </c>
      <c r="GR15" s="82">
        <f>links!GR39</f>
        <v>1583</v>
      </c>
      <c r="GS15" s="82">
        <f>links!GS39</f>
        <v>1583</v>
      </c>
      <c r="GT15" s="82">
        <f>links!GT39</f>
        <v>1</v>
      </c>
      <c r="GU15" s="82">
        <f>links!GU39</f>
        <v>0</v>
      </c>
      <c r="GV15" s="82">
        <f>links!GV39</f>
        <v>0</v>
      </c>
      <c r="GW15" s="82">
        <f>links!GW39</f>
        <v>0</v>
      </c>
      <c r="GX15" s="82">
        <f>links!GX39</f>
        <v>0</v>
      </c>
      <c r="GY15" s="82">
        <f>links!GY39</f>
        <v>0</v>
      </c>
      <c r="GZ15" s="82">
        <f>links!GZ39</f>
        <v>0</v>
      </c>
      <c r="HA15" s="82">
        <f>links!HA39</f>
        <v>11</v>
      </c>
      <c r="HB15" s="82">
        <f>links!HB39</f>
        <v>1</v>
      </c>
      <c r="HC15" s="82">
        <f>links!HC39</f>
        <v>1</v>
      </c>
      <c r="HD15" s="82">
        <f>links!HD39</f>
        <v>1</v>
      </c>
      <c r="HE15" s="82">
        <f>links!HE39</f>
        <v>3</v>
      </c>
      <c r="HF15" s="82">
        <f>links!HF39</f>
        <v>3</v>
      </c>
      <c r="HG15" s="82">
        <f>links!HG39</f>
        <v>3</v>
      </c>
      <c r="HH15" s="82">
        <f>links!HH39</f>
        <v>3</v>
      </c>
      <c r="HI15" s="82">
        <f>links!HI39</f>
        <v>3</v>
      </c>
      <c r="HJ15" s="82">
        <f>links!HJ39</f>
        <v>3</v>
      </c>
      <c r="HK15" s="82">
        <f>links!HK39</f>
        <v>1</v>
      </c>
      <c r="HL15" s="82">
        <f>links!HL39</f>
        <v>1</v>
      </c>
      <c r="HM15" s="82">
        <f>links!HM39</f>
        <v>1</v>
      </c>
      <c r="HN15" s="82">
        <f>links!HN39</f>
        <v>1</v>
      </c>
      <c r="HO15" s="82">
        <f>links!HO39</f>
        <v>0</v>
      </c>
      <c r="HP15" s="82">
        <f>links!HP39</f>
        <v>0</v>
      </c>
      <c r="HQ15" s="82">
        <f>links!HQ39</f>
        <v>0</v>
      </c>
      <c r="HR15" s="82">
        <f>links!HR39</f>
        <v>0</v>
      </c>
      <c r="HS15" s="82">
        <f>links!HS39</f>
        <v>107</v>
      </c>
      <c r="HT15" s="82">
        <f>links!HT39</f>
        <v>0</v>
      </c>
      <c r="HU15" s="82">
        <f>links!HU39</f>
        <v>34</v>
      </c>
      <c r="HV15" s="82">
        <f>links!HV39</f>
        <v>34</v>
      </c>
      <c r="HW15" s="82">
        <f>links!HW39</f>
        <v>0</v>
      </c>
      <c r="HX15" s="82">
        <f>links!HX39</f>
        <v>0</v>
      </c>
      <c r="HY15" s="82">
        <f>links!HY39</f>
        <v>4</v>
      </c>
      <c r="HZ15" s="82">
        <f>links!HZ39</f>
        <v>4</v>
      </c>
      <c r="IA15" s="82">
        <f>links!IA39</f>
        <v>11</v>
      </c>
      <c r="IB15" s="82">
        <f>links!IB39</f>
        <v>11</v>
      </c>
      <c r="IC15" s="82">
        <f>links!IC39</f>
        <v>11</v>
      </c>
      <c r="ID15" s="82">
        <f>links!ID39</f>
        <v>11</v>
      </c>
      <c r="IE15" s="82">
        <f>links!IE39</f>
        <v>6</v>
      </c>
      <c r="IF15" s="82">
        <f>links!IF39</f>
        <v>0</v>
      </c>
      <c r="IG15" s="82">
        <f>links!IG39</f>
        <v>1</v>
      </c>
      <c r="IH15" s="82">
        <f>links!IH39</f>
        <v>1</v>
      </c>
      <c r="II15" s="82">
        <f>links!II39</f>
        <v>1</v>
      </c>
      <c r="IJ15" s="82">
        <f>links!IJ39</f>
        <v>1</v>
      </c>
      <c r="IK15" s="82">
        <f>links!IK39</f>
        <v>1</v>
      </c>
      <c r="IL15" s="82">
        <f>links!IL39</f>
        <v>1</v>
      </c>
      <c r="IM15" s="82">
        <f>links!IM39</f>
        <v>1</v>
      </c>
      <c r="IN15" s="82">
        <f>links!IN39</f>
        <v>1</v>
      </c>
      <c r="IO15" s="82">
        <f>links!IO39</f>
        <v>1</v>
      </c>
      <c r="IP15" s="82">
        <f>links!IP39</f>
        <v>1</v>
      </c>
      <c r="IQ15" s="82">
        <f>links!IQ39</f>
        <v>1</v>
      </c>
      <c r="IR15" s="82">
        <f>links!IR39</f>
        <v>1</v>
      </c>
      <c r="IS15" s="82">
        <f>links!IS39</f>
        <v>1</v>
      </c>
      <c r="IT15" s="82">
        <f>links!IT39</f>
        <v>1</v>
      </c>
      <c r="IU15" s="82">
        <f>links!IU39</f>
        <v>1</v>
      </c>
      <c r="IV15" s="82">
        <f>links!IV39</f>
        <v>1</v>
      </c>
      <c r="IW15" s="82">
        <f>links!IW39</f>
        <v>1</v>
      </c>
      <c r="IX15" s="82">
        <f>links!IX39</f>
        <v>1</v>
      </c>
      <c r="IY15" s="82">
        <f>links!IY39</f>
        <v>1</v>
      </c>
      <c r="IZ15" s="82">
        <f>links!IZ39</f>
        <v>1</v>
      </c>
      <c r="JA15" s="82">
        <f>links!JA39</f>
        <v>1</v>
      </c>
      <c r="JB15" s="82">
        <f>links!JB39</f>
        <v>1</v>
      </c>
      <c r="JC15" s="82">
        <f>links!JC39</f>
        <v>1</v>
      </c>
      <c r="JD15" s="82">
        <f>links!JD39</f>
        <v>1</v>
      </c>
      <c r="JE15" s="82">
        <f>links!JE39</f>
        <v>1</v>
      </c>
      <c r="JF15" s="82">
        <f>links!JF39</f>
        <v>1</v>
      </c>
      <c r="JG15" s="82">
        <f>links!JG39</f>
        <v>1</v>
      </c>
      <c r="JH15" s="82">
        <f>links!JH39</f>
        <v>1</v>
      </c>
      <c r="JI15" s="82">
        <f>links!JI39</f>
        <v>1</v>
      </c>
      <c r="JJ15" s="82">
        <f>links!JJ39</f>
        <v>1</v>
      </c>
      <c r="JK15" s="82">
        <f>links!JK39</f>
        <v>1</v>
      </c>
      <c r="JL15" s="82">
        <f>links!JL39</f>
        <v>1</v>
      </c>
      <c r="JM15" s="82">
        <f>links!JM39</f>
        <v>1</v>
      </c>
      <c r="JN15" s="82">
        <f>links!JN39</f>
        <v>1</v>
      </c>
      <c r="JO15" s="82">
        <f>links!JO39</f>
        <v>1</v>
      </c>
      <c r="JP15" s="82">
        <f>links!JP39</f>
        <v>1</v>
      </c>
      <c r="JQ15" s="82">
        <f>links!JQ39</f>
        <v>1</v>
      </c>
      <c r="JR15" s="82">
        <f>links!JR39</f>
        <v>1</v>
      </c>
      <c r="JS15" s="82">
        <f>links!JS39</f>
        <v>1</v>
      </c>
      <c r="JT15" s="82">
        <f>links!JT39</f>
        <v>1</v>
      </c>
      <c r="JU15" s="82">
        <f>links!JU39</f>
        <v>1</v>
      </c>
      <c r="JV15" s="82">
        <f>links!JV39</f>
        <v>1</v>
      </c>
      <c r="JW15" s="82">
        <f>links!JW39</f>
        <v>1</v>
      </c>
      <c r="JX15" s="82">
        <f>links!JX39</f>
        <v>1</v>
      </c>
      <c r="JY15" s="82">
        <f>links!JY39</f>
        <v>1</v>
      </c>
      <c r="JZ15" s="82">
        <f>links!JZ39</f>
        <v>1</v>
      </c>
      <c r="KA15" s="82">
        <f>links!KA39</f>
        <v>1</v>
      </c>
      <c r="KB15" s="82">
        <f>links!KB39</f>
        <v>1</v>
      </c>
      <c r="KC15" s="82">
        <f>links!KC39</f>
        <v>1</v>
      </c>
      <c r="KD15" s="82">
        <f>links!KD39</f>
        <v>1</v>
      </c>
      <c r="KE15" s="82">
        <f>links!KE39</f>
        <v>1</v>
      </c>
      <c r="KF15" s="82">
        <f>links!KF39</f>
        <v>1</v>
      </c>
      <c r="KG15" s="82">
        <f>links!KG39</f>
        <v>1</v>
      </c>
      <c r="KH15" s="82">
        <f>links!KH39</f>
        <v>1</v>
      </c>
      <c r="KI15" s="82">
        <f>links!KI39</f>
        <v>1</v>
      </c>
      <c r="KJ15" s="82">
        <f>links!KJ39</f>
        <v>1</v>
      </c>
      <c r="KK15" s="82">
        <f>links!KK39</f>
        <v>1</v>
      </c>
      <c r="KL15" s="82">
        <f>links!KL39</f>
        <v>1</v>
      </c>
      <c r="KM15" s="82">
        <f>links!KM39</f>
        <v>1</v>
      </c>
      <c r="KN15" s="82">
        <f>links!KN39</f>
        <v>1</v>
      </c>
      <c r="KO15" s="82">
        <f>links!KO39</f>
        <v>1</v>
      </c>
      <c r="KP15" s="82">
        <f>links!KP39</f>
        <v>1</v>
      </c>
      <c r="KQ15" s="82">
        <f>links!KQ39</f>
        <v>1</v>
      </c>
      <c r="KR15" s="82">
        <f>links!KR39</f>
        <v>1</v>
      </c>
      <c r="KS15" s="82">
        <f>links!KS39</f>
        <v>1</v>
      </c>
      <c r="KT15" s="82">
        <f>links!KT39</f>
        <v>1</v>
      </c>
      <c r="KU15" s="82">
        <f>links!KU39</f>
        <v>1</v>
      </c>
      <c r="KV15" s="82">
        <f>links!KV39</f>
        <v>1</v>
      </c>
      <c r="KW15" s="82">
        <f>links!KW39</f>
        <v>1</v>
      </c>
      <c r="KX15" s="82">
        <f>links!KX39</f>
        <v>1</v>
      </c>
      <c r="KY15" s="82">
        <f>links!KY39</f>
        <v>1</v>
      </c>
      <c r="KZ15" s="82">
        <f>links!KZ39</f>
        <v>1</v>
      </c>
      <c r="LA15" s="82">
        <f>links!LA39</f>
        <v>1</v>
      </c>
      <c r="LB15" s="82">
        <f>links!LB39</f>
        <v>1</v>
      </c>
      <c r="LC15" s="82">
        <f>links!LC39</f>
        <v>1</v>
      </c>
      <c r="LD15" s="82">
        <f>links!LD39</f>
        <v>1</v>
      </c>
      <c r="LE15" s="82">
        <f>links!LE39</f>
        <v>14</v>
      </c>
      <c r="LF15" s="82">
        <f>links!LF39</f>
        <v>14</v>
      </c>
      <c r="LG15" s="82">
        <f>links!LG39</f>
        <v>6</v>
      </c>
      <c r="LH15" s="82">
        <f>links!LH39</f>
        <v>6</v>
      </c>
      <c r="LI15" s="82">
        <f>links!LI39</f>
        <v>92</v>
      </c>
      <c r="LJ15" s="82">
        <f>links!LJ39</f>
        <v>92</v>
      </c>
      <c r="LK15" s="82">
        <f>links!LK39</f>
        <v>7</v>
      </c>
      <c r="LL15" s="82">
        <f>links!LL39</f>
        <v>9</v>
      </c>
      <c r="LM15" s="82">
        <f>links!LM39</f>
        <v>9</v>
      </c>
      <c r="LN15" s="82">
        <f>links!LN39</f>
        <v>9</v>
      </c>
      <c r="LO15" s="82">
        <f>links!LO39</f>
        <v>9</v>
      </c>
      <c r="LP15" s="82">
        <f>links!LP39</f>
        <v>9</v>
      </c>
      <c r="LQ15" s="82">
        <f>links!LQ39</f>
        <v>9</v>
      </c>
      <c r="LR15" s="82">
        <f>links!LR39</f>
        <v>9</v>
      </c>
      <c r="LS15" s="82">
        <f>links!LS39</f>
        <v>9</v>
      </c>
      <c r="LT15" s="82">
        <f>links!LT39</f>
        <v>9</v>
      </c>
      <c r="LU15" s="82">
        <f>links!LU39</f>
        <v>14</v>
      </c>
      <c r="LV15" s="82">
        <f>links!LV39</f>
        <v>14</v>
      </c>
      <c r="LW15" s="82">
        <f>links!LW39</f>
        <v>14</v>
      </c>
      <c r="LX15" s="82">
        <f>links!LX39</f>
        <v>14</v>
      </c>
      <c r="LY15" s="82">
        <f>links!LY39</f>
        <v>14</v>
      </c>
      <c r="LZ15" s="82">
        <f>links!LZ39</f>
        <v>14</v>
      </c>
      <c r="MA15" s="82">
        <f>links!MA39</f>
        <v>14</v>
      </c>
      <c r="MB15" s="82">
        <f>links!MB39</f>
        <v>14</v>
      </c>
      <c r="MC15" s="82">
        <f>links!MC39</f>
        <v>14</v>
      </c>
      <c r="MD15" s="82">
        <f>links!MD39</f>
        <v>14</v>
      </c>
      <c r="ME15" s="82">
        <f>links!ME39</f>
        <v>6</v>
      </c>
      <c r="MF15" s="82">
        <f>links!MF39</f>
        <v>14</v>
      </c>
      <c r="MG15" s="82">
        <f>links!MG39</f>
        <v>14</v>
      </c>
      <c r="MH15" s="82">
        <f>links!MH39</f>
        <v>3</v>
      </c>
      <c r="MI15" s="82">
        <f>links!MI39</f>
        <v>269</v>
      </c>
      <c r="MJ15" s="82">
        <f>links!MJ39</f>
        <v>269</v>
      </c>
      <c r="MK15" s="82">
        <f>links!MK39</f>
        <v>269</v>
      </c>
      <c r="ML15" s="82">
        <f>links!ML39</f>
        <v>269</v>
      </c>
      <c r="MM15" s="82">
        <f>links!MM39</f>
        <v>0</v>
      </c>
      <c r="MN15" s="82">
        <f>links!MN39</f>
        <v>0</v>
      </c>
      <c r="MO15" s="82">
        <f>links!MO39</f>
        <v>0</v>
      </c>
      <c r="MP15" s="82">
        <f>links!MP39</f>
        <v>0</v>
      </c>
      <c r="MQ15" s="82">
        <f>links!MQ39</f>
        <v>0</v>
      </c>
      <c r="MR15" s="82">
        <f>links!MR39</f>
        <v>0</v>
      </c>
      <c r="MS15" s="82"/>
      <c r="MT15" s="82"/>
      <c r="MU15" s="82"/>
      <c r="MV15" s="82"/>
      <c r="MW15" s="82"/>
      <c r="MX15" s="82"/>
      <c r="MY15" s="82"/>
      <c r="MZ15" s="82"/>
      <c r="NA15" s="82"/>
      <c r="NB15" s="82"/>
      <c r="NC15" s="82"/>
      <c r="ND15" s="82"/>
      <c r="NE15" s="82"/>
      <c r="NF15" s="82"/>
      <c r="NG15" s="82"/>
      <c r="NH15" s="82"/>
      <c r="NI15" s="82"/>
      <c r="NJ15" s="82"/>
      <c r="NK15" s="82"/>
      <c r="NL15" s="82"/>
      <c r="NM15" s="82"/>
      <c r="NN15" s="82"/>
      <c r="NO15" s="82"/>
      <c r="NP15" s="82"/>
      <c r="NQ15" s="82"/>
      <c r="NR15" s="82"/>
      <c r="NS15" s="82"/>
      <c r="NT15" s="82"/>
      <c r="NU15" s="82"/>
      <c r="NV15" s="82"/>
      <c r="NW15" s="82"/>
      <c r="NX15" s="82"/>
      <c r="NY15" s="82"/>
      <c r="NZ15" s="82"/>
      <c r="OA15" s="82"/>
      <c r="OB15" s="82"/>
      <c r="OC15" s="82"/>
    </row>
    <row r="16" spans="2:393" x14ac:dyDescent="0.25">
      <c r="B16" s="82" t="s">
        <v>1925</v>
      </c>
      <c r="C16" s="82">
        <f>links!C40</f>
        <v>0</v>
      </c>
      <c r="D16" s="82">
        <f>links!D40</f>
        <v>0</v>
      </c>
      <c r="E16" s="82">
        <f>links!E40</f>
        <v>0</v>
      </c>
      <c r="F16" s="82">
        <f>links!F40</f>
        <v>0</v>
      </c>
      <c r="G16" s="82">
        <f>links!G40</f>
        <v>0</v>
      </c>
      <c r="H16" s="82">
        <f>links!H40</f>
        <v>0</v>
      </c>
      <c r="I16" s="82">
        <f>links!I40</f>
        <v>0</v>
      </c>
      <c r="J16" s="82">
        <f>links!J40</f>
        <v>0</v>
      </c>
      <c r="K16" s="82">
        <f>links!K40</f>
        <v>0</v>
      </c>
      <c r="L16" s="82">
        <f>links!L40</f>
        <v>0</v>
      </c>
      <c r="M16" s="82">
        <f>links!M40</f>
        <v>0</v>
      </c>
      <c r="N16" s="82">
        <f>links!N40</f>
        <v>0</v>
      </c>
      <c r="O16" s="82">
        <f>links!O40</f>
        <v>0</v>
      </c>
      <c r="P16" s="82">
        <f>links!P40</f>
        <v>0</v>
      </c>
      <c r="Q16" s="82">
        <f>links!Q40</f>
        <v>0</v>
      </c>
      <c r="R16" s="82">
        <f>links!R40</f>
        <v>0</v>
      </c>
      <c r="S16" s="82">
        <f>links!S40</f>
        <v>0</v>
      </c>
      <c r="T16" s="82">
        <f>links!T40</f>
        <v>0</v>
      </c>
      <c r="U16" s="82">
        <f>links!U40</f>
        <v>0</v>
      </c>
      <c r="V16" s="82">
        <f>links!V40</f>
        <v>0</v>
      </c>
      <c r="W16" s="82">
        <f>links!W40</f>
        <v>0</v>
      </c>
      <c r="X16" s="82">
        <f>links!X40</f>
        <v>0</v>
      </c>
      <c r="Y16" s="82">
        <f>links!Y40</f>
        <v>0</v>
      </c>
      <c r="Z16" s="82">
        <f>links!Z40</f>
        <v>0</v>
      </c>
      <c r="AA16" s="82">
        <f>links!AA40</f>
        <v>0</v>
      </c>
      <c r="AB16" s="82">
        <f>links!AB40</f>
        <v>0</v>
      </c>
      <c r="AC16" s="82">
        <f>links!AC40</f>
        <v>0</v>
      </c>
      <c r="AD16" s="82">
        <f>links!AD40</f>
        <v>0</v>
      </c>
      <c r="AE16" s="82">
        <f>links!AE40</f>
        <v>0</v>
      </c>
      <c r="AF16" s="82">
        <f>links!AF40</f>
        <v>0</v>
      </c>
      <c r="AG16" s="82">
        <f>links!AG40</f>
        <v>0</v>
      </c>
      <c r="AH16" s="82">
        <f>links!AH40</f>
        <v>0</v>
      </c>
      <c r="AI16" s="82">
        <f>links!AI40</f>
        <v>0</v>
      </c>
      <c r="AJ16" s="82">
        <f>links!AJ40</f>
        <v>0</v>
      </c>
      <c r="AK16" s="82">
        <f>links!AK40</f>
        <v>0</v>
      </c>
      <c r="AL16" s="82">
        <f>links!AL40</f>
        <v>0</v>
      </c>
      <c r="AM16" s="82">
        <f>links!AM40</f>
        <v>0</v>
      </c>
      <c r="AN16" s="82">
        <f>links!AN40</f>
        <v>0</v>
      </c>
      <c r="AO16" s="82">
        <f>links!AO40</f>
        <v>0</v>
      </c>
      <c r="AP16" s="82">
        <f>links!AP40</f>
        <v>0</v>
      </c>
      <c r="AQ16" s="82">
        <f>links!AQ40</f>
        <v>0</v>
      </c>
      <c r="AR16" s="82">
        <f>links!AR40</f>
        <v>0</v>
      </c>
      <c r="AS16" s="82">
        <f>links!AS40</f>
        <v>0</v>
      </c>
      <c r="AT16" s="82">
        <f>links!AT40</f>
        <v>0</v>
      </c>
      <c r="AU16" s="82">
        <f>links!AU40</f>
        <v>0</v>
      </c>
      <c r="AV16" s="82">
        <f>links!AV40</f>
        <v>0</v>
      </c>
      <c r="AW16" s="82">
        <f>links!AW40</f>
        <v>0</v>
      </c>
      <c r="AX16" s="82">
        <f>links!AX40</f>
        <v>0</v>
      </c>
      <c r="AY16" s="82">
        <f>links!AY40</f>
        <v>0</v>
      </c>
      <c r="AZ16" s="82">
        <f>links!AZ40</f>
        <v>0</v>
      </c>
      <c r="BA16" s="82">
        <f>links!BA40</f>
        <v>0</v>
      </c>
      <c r="BB16" s="82">
        <f>links!BB40</f>
        <v>0</v>
      </c>
      <c r="BC16" s="82">
        <f>links!BC40</f>
        <v>0</v>
      </c>
      <c r="BD16" s="82">
        <f>links!BD40</f>
        <v>0</v>
      </c>
      <c r="BE16" s="82">
        <f>links!BE40</f>
        <v>0</v>
      </c>
      <c r="BF16" s="82">
        <f>links!BF40</f>
        <v>0</v>
      </c>
      <c r="BG16" s="82">
        <f>links!BG40</f>
        <v>9</v>
      </c>
      <c r="BH16" s="82">
        <f>links!BH40</f>
        <v>9</v>
      </c>
      <c r="BI16" s="82">
        <f>links!BI40</f>
        <v>9</v>
      </c>
      <c r="BJ16" s="82">
        <f>links!BJ40</f>
        <v>0</v>
      </c>
      <c r="BK16" s="82">
        <f>links!BK40</f>
        <v>0</v>
      </c>
      <c r="BL16" s="82">
        <f>links!BL40</f>
        <v>0</v>
      </c>
      <c r="BM16" s="82">
        <f>links!BM40</f>
        <v>0</v>
      </c>
      <c r="BN16" s="82">
        <f>links!BN40</f>
        <v>0</v>
      </c>
      <c r="BO16" s="82">
        <f>links!BO40</f>
        <v>0</v>
      </c>
      <c r="BP16" s="82">
        <f>links!BP40</f>
        <v>0</v>
      </c>
      <c r="BQ16" s="82">
        <f>links!BQ40</f>
        <v>0</v>
      </c>
      <c r="BR16" s="82">
        <f>links!BR40</f>
        <v>0</v>
      </c>
      <c r="BS16" s="82">
        <f>links!BS40</f>
        <v>0</v>
      </c>
      <c r="BT16" s="82">
        <f>links!BT40</f>
        <v>5</v>
      </c>
      <c r="BU16" s="82">
        <f>links!BU40</f>
        <v>5</v>
      </c>
      <c r="BV16" s="82">
        <f>links!BV40</f>
        <v>5</v>
      </c>
      <c r="BW16" s="82">
        <f>links!BW40</f>
        <v>5</v>
      </c>
      <c r="BX16" s="82">
        <f>links!BX40</f>
        <v>5</v>
      </c>
      <c r="BY16" s="82">
        <f>links!BY40</f>
        <v>5</v>
      </c>
      <c r="BZ16" s="82">
        <f>links!BZ40</f>
        <v>0</v>
      </c>
      <c r="CA16" s="82">
        <f>links!CA40</f>
        <v>0</v>
      </c>
      <c r="CB16" s="82">
        <f>links!CB40</f>
        <v>0</v>
      </c>
      <c r="CC16" s="82">
        <f>links!CC40</f>
        <v>0</v>
      </c>
      <c r="CD16" s="82">
        <f>links!CD40</f>
        <v>0</v>
      </c>
      <c r="CE16" s="82">
        <f>links!CE40</f>
        <v>0</v>
      </c>
      <c r="CF16" s="82">
        <f>links!CF40</f>
        <v>0</v>
      </c>
      <c r="CG16" s="82">
        <f>links!CG40</f>
        <v>0</v>
      </c>
      <c r="CH16" s="82">
        <f>links!CH40</f>
        <v>0</v>
      </c>
      <c r="CI16" s="82">
        <f>links!CI40</f>
        <v>0</v>
      </c>
      <c r="CJ16" s="82">
        <f>links!CJ40</f>
        <v>0</v>
      </c>
      <c r="CK16" s="82">
        <f>links!CK40</f>
        <v>0</v>
      </c>
      <c r="CL16" s="82">
        <f>links!CL40</f>
        <v>0</v>
      </c>
      <c r="CM16" s="82">
        <f>links!CM40</f>
        <v>0</v>
      </c>
      <c r="CN16" s="82">
        <f>links!CN40</f>
        <v>0</v>
      </c>
      <c r="CO16" s="82">
        <f>links!CO40</f>
        <v>0</v>
      </c>
      <c r="CP16" s="82">
        <f>links!CP40</f>
        <v>0</v>
      </c>
      <c r="CQ16" s="82">
        <f>links!CQ40</f>
        <v>16</v>
      </c>
      <c r="CR16" s="82">
        <f>links!CR40</f>
        <v>16</v>
      </c>
      <c r="CS16" s="82">
        <f>links!CS40</f>
        <v>16</v>
      </c>
      <c r="CT16" s="82">
        <f>links!CT40</f>
        <v>0</v>
      </c>
      <c r="CU16" s="82">
        <f>links!CU40</f>
        <v>0</v>
      </c>
      <c r="CV16" s="82">
        <f>links!CV40</f>
        <v>0</v>
      </c>
      <c r="CW16" s="82">
        <f>links!CW40</f>
        <v>0</v>
      </c>
      <c r="CX16" s="82">
        <f>links!CX40</f>
        <v>0</v>
      </c>
      <c r="CY16" s="82">
        <f>links!CY40</f>
        <v>0</v>
      </c>
      <c r="CZ16" s="82">
        <f>links!CZ40</f>
        <v>0</v>
      </c>
      <c r="DA16" s="82">
        <f>links!DA40</f>
        <v>0</v>
      </c>
      <c r="DB16" s="82">
        <f>links!DB40</f>
        <v>0</v>
      </c>
      <c r="DC16" s="82">
        <f>links!DC40</f>
        <v>0</v>
      </c>
      <c r="DD16" s="82">
        <f>links!DD40</f>
        <v>0</v>
      </c>
      <c r="DE16" s="82">
        <f>links!DE40</f>
        <v>0</v>
      </c>
      <c r="DF16" s="82">
        <f>links!DF40</f>
        <v>0</v>
      </c>
      <c r="DG16" s="82">
        <f>links!DG40</f>
        <v>0</v>
      </c>
      <c r="DH16" s="82">
        <f>links!DH40</f>
        <v>0</v>
      </c>
      <c r="DI16" s="82">
        <f>links!DI40</f>
        <v>0</v>
      </c>
      <c r="DJ16" s="82">
        <f>links!DJ40</f>
        <v>23</v>
      </c>
      <c r="DK16" s="82">
        <f>links!DK40</f>
        <v>23</v>
      </c>
      <c r="DL16" s="82">
        <f>links!DL40</f>
        <v>23</v>
      </c>
      <c r="DM16" s="82">
        <f>links!DM40</f>
        <v>23</v>
      </c>
      <c r="DN16" s="82">
        <f>links!DN40</f>
        <v>23</v>
      </c>
      <c r="DO16" s="82">
        <f>links!DO40</f>
        <v>23</v>
      </c>
      <c r="DP16" s="82">
        <f>links!DP40</f>
        <v>23</v>
      </c>
      <c r="DQ16" s="82">
        <f>links!DQ40</f>
        <v>23</v>
      </c>
      <c r="DR16" s="82">
        <f>links!DR40</f>
        <v>23</v>
      </c>
      <c r="DS16" s="82">
        <f>links!DS40</f>
        <v>23</v>
      </c>
      <c r="DT16" s="82">
        <f>links!DT40</f>
        <v>23</v>
      </c>
      <c r="DU16" s="82">
        <f>links!DU40</f>
        <v>23</v>
      </c>
      <c r="DV16" s="82">
        <f>links!DV40</f>
        <v>23</v>
      </c>
      <c r="DW16" s="82">
        <f>links!DW40</f>
        <v>23</v>
      </c>
      <c r="DX16" s="82">
        <f>links!DX40</f>
        <v>0</v>
      </c>
      <c r="DY16" s="82">
        <f>links!DY40</f>
        <v>0</v>
      </c>
      <c r="DZ16" s="82">
        <f>links!DZ40</f>
        <v>0</v>
      </c>
      <c r="EA16" s="82">
        <f>links!EA40</f>
        <v>0</v>
      </c>
      <c r="EB16" s="82">
        <f>links!EB40</f>
        <v>0</v>
      </c>
      <c r="EC16" s="82">
        <f>links!EC40</f>
        <v>0</v>
      </c>
      <c r="ED16" s="82">
        <f>links!ED40</f>
        <v>0</v>
      </c>
      <c r="EE16" s="82">
        <f>links!EE40</f>
        <v>0</v>
      </c>
      <c r="EF16" s="82">
        <f>links!EF40</f>
        <v>0</v>
      </c>
      <c r="EG16" s="82">
        <f>links!EG40</f>
        <v>0</v>
      </c>
      <c r="EH16" s="82">
        <f>links!EH40</f>
        <v>0</v>
      </c>
      <c r="EI16" s="82">
        <f>links!EI40</f>
        <v>0</v>
      </c>
      <c r="EJ16" s="82">
        <f>links!EJ40</f>
        <v>0</v>
      </c>
      <c r="EK16" s="82">
        <f>links!EK40</f>
        <v>0</v>
      </c>
      <c r="EL16" s="82">
        <f>links!EL40</f>
        <v>0</v>
      </c>
      <c r="EM16" s="82">
        <f>links!EM40</f>
        <v>0</v>
      </c>
      <c r="EN16" s="82">
        <f>links!EN40</f>
        <v>0</v>
      </c>
      <c r="EO16" s="82">
        <f>links!EO40</f>
        <v>0</v>
      </c>
      <c r="EP16" s="82">
        <f>links!EP40</f>
        <v>0</v>
      </c>
      <c r="EQ16" s="82">
        <f>links!EQ40</f>
        <v>0</v>
      </c>
      <c r="ER16" s="82">
        <f>links!ER40</f>
        <v>0</v>
      </c>
      <c r="ES16" s="82">
        <f>links!ES40</f>
        <v>0</v>
      </c>
      <c r="ET16" s="82">
        <f>links!ET40</f>
        <v>0</v>
      </c>
      <c r="EU16" s="82">
        <f>links!EU40</f>
        <v>0</v>
      </c>
      <c r="EV16" s="82">
        <f>links!EV40</f>
        <v>0</v>
      </c>
      <c r="EW16" s="82">
        <f>links!EW40</f>
        <v>0</v>
      </c>
      <c r="EX16" s="82">
        <f>links!EX40</f>
        <v>0</v>
      </c>
      <c r="EY16" s="82">
        <f>links!EY40</f>
        <v>0</v>
      </c>
      <c r="EZ16" s="82">
        <f>links!EZ40</f>
        <v>0</v>
      </c>
      <c r="FA16" s="82">
        <f>links!FA40</f>
        <v>0</v>
      </c>
      <c r="FB16" s="82">
        <f>links!FB40</f>
        <v>0</v>
      </c>
      <c r="FC16" s="82">
        <f>links!FC40</f>
        <v>0</v>
      </c>
      <c r="FD16" s="82">
        <f>links!FD40</f>
        <v>0</v>
      </c>
      <c r="FE16" s="82">
        <f>links!FE40</f>
        <v>0</v>
      </c>
      <c r="FF16" s="82">
        <f>links!FF40</f>
        <v>0</v>
      </c>
      <c r="FG16" s="82">
        <f>links!FG40</f>
        <v>0</v>
      </c>
      <c r="FH16" s="82">
        <f>links!FH40</f>
        <v>0</v>
      </c>
      <c r="FI16" s="82">
        <f>links!FI40</f>
        <v>0</v>
      </c>
      <c r="FJ16" s="82">
        <f>links!FJ40</f>
        <v>0</v>
      </c>
      <c r="FK16" s="82">
        <f>links!FK40</f>
        <v>0</v>
      </c>
      <c r="FL16" s="82">
        <f>links!FL40</f>
        <v>0</v>
      </c>
      <c r="FM16" s="82">
        <f>links!FM40</f>
        <v>0</v>
      </c>
      <c r="FN16" s="82">
        <f>links!FN40</f>
        <v>0</v>
      </c>
      <c r="FO16" s="82">
        <f>links!FO40</f>
        <v>0</v>
      </c>
      <c r="FP16" s="82">
        <f>links!FP40</f>
        <v>0</v>
      </c>
      <c r="FQ16" s="82">
        <f>links!FQ40</f>
        <v>0</v>
      </c>
      <c r="FR16" s="82">
        <f>links!FR40</f>
        <v>0</v>
      </c>
      <c r="FS16" s="82">
        <f>links!FS40</f>
        <v>0</v>
      </c>
      <c r="FT16" s="82">
        <f>links!FT40</f>
        <v>0</v>
      </c>
      <c r="FU16" s="82">
        <f>links!FU40</f>
        <v>0</v>
      </c>
      <c r="FV16" s="82">
        <f>links!FV40</f>
        <v>0</v>
      </c>
      <c r="FW16" s="82">
        <f>links!FW40</f>
        <v>0</v>
      </c>
      <c r="FX16" s="82">
        <f>links!FX40</f>
        <v>0</v>
      </c>
      <c r="FY16" s="82">
        <f>links!FY40</f>
        <v>0</v>
      </c>
      <c r="FZ16" s="82">
        <f>links!FZ40</f>
        <v>0</v>
      </c>
      <c r="GA16" s="82">
        <f>links!GA40</f>
        <v>0</v>
      </c>
      <c r="GB16" s="82">
        <f>links!GB40</f>
        <v>0</v>
      </c>
      <c r="GC16" s="82">
        <f>links!GC40</f>
        <v>0</v>
      </c>
      <c r="GD16" s="82">
        <f>links!GD40</f>
        <v>0</v>
      </c>
      <c r="GE16" s="82">
        <f>links!GE40</f>
        <v>1</v>
      </c>
      <c r="GF16" s="82">
        <f>links!GF40</f>
        <v>1</v>
      </c>
      <c r="GG16" s="82">
        <f>links!GG40</f>
        <v>1</v>
      </c>
      <c r="GH16" s="82">
        <f>links!GH40</f>
        <v>0</v>
      </c>
      <c r="GI16" s="82">
        <f>links!GI40</f>
        <v>0</v>
      </c>
      <c r="GJ16" s="82">
        <f>links!GJ40</f>
        <v>0</v>
      </c>
      <c r="GK16" s="82">
        <f>links!GK40</f>
        <v>0</v>
      </c>
      <c r="GL16" s="82">
        <f>links!GL40</f>
        <v>0</v>
      </c>
      <c r="GM16" s="82">
        <f>links!GM40</f>
        <v>0</v>
      </c>
      <c r="GN16" s="82">
        <f>links!GN40</f>
        <v>0</v>
      </c>
      <c r="GO16" s="82">
        <f>links!GO40</f>
        <v>0</v>
      </c>
      <c r="GP16" s="82">
        <f>links!GP40</f>
        <v>0</v>
      </c>
      <c r="GQ16" s="82">
        <f>links!GQ40</f>
        <v>0</v>
      </c>
      <c r="GR16" s="82">
        <f>links!GR40</f>
        <v>0</v>
      </c>
      <c r="GS16" s="82">
        <f>links!GS40</f>
        <v>0</v>
      </c>
      <c r="GT16" s="82">
        <f>links!GT40</f>
        <v>0</v>
      </c>
      <c r="GU16" s="82">
        <f>links!GU40</f>
        <v>0</v>
      </c>
      <c r="GV16" s="82">
        <f>links!GV40</f>
        <v>0</v>
      </c>
      <c r="GW16" s="82">
        <f>links!GW40</f>
        <v>0</v>
      </c>
      <c r="GX16" s="82">
        <f>links!GX40</f>
        <v>0</v>
      </c>
      <c r="GY16" s="82">
        <f>links!GY40</f>
        <v>0</v>
      </c>
      <c r="GZ16" s="82">
        <f>links!GZ40</f>
        <v>0</v>
      </c>
      <c r="HA16" s="82">
        <f>links!HA40</f>
        <v>0</v>
      </c>
      <c r="HB16" s="82">
        <f>links!HB40</f>
        <v>0</v>
      </c>
      <c r="HC16" s="82">
        <f>links!HC40</f>
        <v>0</v>
      </c>
      <c r="HD16" s="82">
        <f>links!HD40</f>
        <v>0</v>
      </c>
      <c r="HE16" s="82">
        <f>links!HE40</f>
        <v>0</v>
      </c>
      <c r="HF16" s="82">
        <f>links!HF40</f>
        <v>0</v>
      </c>
      <c r="HG16" s="82">
        <f>links!HG40</f>
        <v>0</v>
      </c>
      <c r="HH16" s="82">
        <f>links!HH40</f>
        <v>0</v>
      </c>
      <c r="HI16" s="82">
        <f>links!HI40</f>
        <v>0</v>
      </c>
      <c r="HJ16" s="82">
        <f>links!HJ40</f>
        <v>0</v>
      </c>
      <c r="HK16" s="82">
        <f>links!HK40</f>
        <v>0</v>
      </c>
      <c r="HL16" s="82">
        <f>links!HL40</f>
        <v>0</v>
      </c>
      <c r="HM16" s="82">
        <f>links!HM40</f>
        <v>0</v>
      </c>
      <c r="HN16" s="82">
        <f>links!HN40</f>
        <v>0</v>
      </c>
      <c r="HO16" s="82">
        <f>links!HO40</f>
        <v>0</v>
      </c>
      <c r="HP16" s="82">
        <f>links!HP40</f>
        <v>0</v>
      </c>
      <c r="HQ16" s="82">
        <f>links!HQ40</f>
        <v>0</v>
      </c>
      <c r="HR16" s="82">
        <f>links!HR40</f>
        <v>0</v>
      </c>
      <c r="HS16" s="82">
        <f>links!HS40</f>
        <v>0</v>
      </c>
      <c r="HT16" s="82">
        <f>links!HT40</f>
        <v>0</v>
      </c>
      <c r="HU16" s="82">
        <f>links!HU40</f>
        <v>0</v>
      </c>
      <c r="HV16" s="82">
        <f>links!HV40</f>
        <v>0</v>
      </c>
      <c r="HW16" s="82">
        <f>links!HW40</f>
        <v>0</v>
      </c>
      <c r="HX16" s="82">
        <f>links!HX40</f>
        <v>0</v>
      </c>
      <c r="HY16" s="82">
        <f>links!HY40</f>
        <v>0</v>
      </c>
      <c r="HZ16" s="82">
        <f>links!HZ40</f>
        <v>0</v>
      </c>
      <c r="IA16" s="82">
        <f>links!IA40</f>
        <v>0</v>
      </c>
      <c r="IB16" s="82">
        <f>links!IB40</f>
        <v>0</v>
      </c>
      <c r="IC16" s="82">
        <f>links!IC40</f>
        <v>0</v>
      </c>
      <c r="ID16" s="82">
        <f>links!ID40</f>
        <v>0</v>
      </c>
      <c r="IE16" s="82">
        <f>links!IE40</f>
        <v>0</v>
      </c>
      <c r="IF16" s="82">
        <f>links!IF40</f>
        <v>0</v>
      </c>
      <c r="IG16" s="82">
        <f>links!IG40</f>
        <v>0</v>
      </c>
      <c r="IH16" s="82">
        <f>links!IH40</f>
        <v>0</v>
      </c>
      <c r="II16" s="82">
        <f>links!II40</f>
        <v>0</v>
      </c>
      <c r="IJ16" s="82">
        <f>links!IJ40</f>
        <v>0</v>
      </c>
      <c r="IK16" s="82">
        <f>links!IK40</f>
        <v>0</v>
      </c>
      <c r="IL16" s="82">
        <f>links!IL40</f>
        <v>0</v>
      </c>
      <c r="IM16" s="82">
        <f>links!IM40</f>
        <v>0</v>
      </c>
      <c r="IN16" s="82">
        <f>links!IN40</f>
        <v>0</v>
      </c>
      <c r="IO16" s="82">
        <f>links!IO40</f>
        <v>0</v>
      </c>
      <c r="IP16" s="82">
        <f>links!IP40</f>
        <v>0</v>
      </c>
      <c r="IQ16" s="82">
        <f>links!IQ40</f>
        <v>0</v>
      </c>
      <c r="IR16" s="82">
        <f>links!IR40</f>
        <v>0</v>
      </c>
      <c r="IS16" s="82">
        <f>links!IS40</f>
        <v>0</v>
      </c>
      <c r="IT16" s="82">
        <f>links!IT40</f>
        <v>0</v>
      </c>
      <c r="IU16" s="82">
        <f>links!IU40</f>
        <v>0</v>
      </c>
      <c r="IV16" s="82">
        <f>links!IV40</f>
        <v>0</v>
      </c>
      <c r="IW16" s="82">
        <f>links!IW40</f>
        <v>0</v>
      </c>
      <c r="IX16" s="82">
        <f>links!IX40</f>
        <v>0</v>
      </c>
      <c r="IY16" s="82">
        <f>links!IY40</f>
        <v>0</v>
      </c>
      <c r="IZ16" s="82">
        <f>links!IZ40</f>
        <v>0</v>
      </c>
      <c r="JA16" s="82">
        <f>links!JA40</f>
        <v>0</v>
      </c>
      <c r="JB16" s="82">
        <f>links!JB40</f>
        <v>0</v>
      </c>
      <c r="JC16" s="82">
        <f>links!JC40</f>
        <v>0</v>
      </c>
      <c r="JD16" s="82">
        <f>links!JD40</f>
        <v>0</v>
      </c>
      <c r="JE16" s="82">
        <f>links!JE40</f>
        <v>0</v>
      </c>
      <c r="JF16" s="82">
        <f>links!JF40</f>
        <v>0</v>
      </c>
      <c r="JG16" s="82">
        <f>links!JG40</f>
        <v>0</v>
      </c>
      <c r="JH16" s="82">
        <f>links!JH40</f>
        <v>0</v>
      </c>
      <c r="JI16" s="82">
        <f>links!JI40</f>
        <v>0</v>
      </c>
      <c r="JJ16" s="82">
        <f>links!JJ40</f>
        <v>0</v>
      </c>
      <c r="JK16" s="82">
        <f>links!JK40</f>
        <v>0</v>
      </c>
      <c r="JL16" s="82">
        <f>links!JL40</f>
        <v>0</v>
      </c>
      <c r="JM16" s="82">
        <f>links!JM40</f>
        <v>0</v>
      </c>
      <c r="JN16" s="82">
        <f>links!JN40</f>
        <v>0</v>
      </c>
      <c r="JO16" s="82">
        <f>links!JO40</f>
        <v>0</v>
      </c>
      <c r="JP16" s="82">
        <f>links!JP40</f>
        <v>0</v>
      </c>
      <c r="JQ16" s="82">
        <f>links!JQ40</f>
        <v>0</v>
      </c>
      <c r="JR16" s="82">
        <f>links!JR40</f>
        <v>0</v>
      </c>
      <c r="JS16" s="82">
        <f>links!JS40</f>
        <v>0</v>
      </c>
      <c r="JT16" s="82">
        <f>links!JT40</f>
        <v>0</v>
      </c>
      <c r="JU16" s="82">
        <f>links!JU40</f>
        <v>0</v>
      </c>
      <c r="JV16" s="82">
        <f>links!JV40</f>
        <v>0</v>
      </c>
      <c r="JW16" s="82">
        <f>links!JW40</f>
        <v>0</v>
      </c>
      <c r="JX16" s="82">
        <f>links!JX40</f>
        <v>0</v>
      </c>
      <c r="JY16" s="82">
        <f>links!JY40</f>
        <v>0</v>
      </c>
      <c r="JZ16" s="82">
        <f>links!JZ40</f>
        <v>0</v>
      </c>
      <c r="KA16" s="82">
        <f>links!KA40</f>
        <v>0</v>
      </c>
      <c r="KB16" s="82">
        <f>links!KB40</f>
        <v>0</v>
      </c>
      <c r="KC16" s="82">
        <f>links!KC40</f>
        <v>0</v>
      </c>
      <c r="KD16" s="82">
        <f>links!KD40</f>
        <v>0</v>
      </c>
      <c r="KE16" s="82">
        <f>links!KE40</f>
        <v>0</v>
      </c>
      <c r="KF16" s="82">
        <f>links!KF40</f>
        <v>0</v>
      </c>
      <c r="KG16" s="82">
        <f>links!KG40</f>
        <v>0</v>
      </c>
      <c r="KH16" s="82">
        <f>links!KH40</f>
        <v>0</v>
      </c>
      <c r="KI16" s="82">
        <f>links!KI40</f>
        <v>0</v>
      </c>
      <c r="KJ16" s="82">
        <f>links!KJ40</f>
        <v>0</v>
      </c>
      <c r="KK16" s="82">
        <f>links!KK40</f>
        <v>0</v>
      </c>
      <c r="KL16" s="82">
        <f>links!KL40</f>
        <v>0</v>
      </c>
      <c r="KM16" s="82">
        <f>links!KM40</f>
        <v>0</v>
      </c>
      <c r="KN16" s="82">
        <f>links!KN40</f>
        <v>0</v>
      </c>
      <c r="KO16" s="82">
        <f>links!KO40</f>
        <v>0</v>
      </c>
      <c r="KP16" s="82">
        <f>links!KP40</f>
        <v>0</v>
      </c>
      <c r="KQ16" s="82">
        <f>links!KQ40</f>
        <v>0</v>
      </c>
      <c r="KR16" s="82">
        <f>links!KR40</f>
        <v>0</v>
      </c>
      <c r="KS16" s="82">
        <f>links!KS40</f>
        <v>0</v>
      </c>
      <c r="KT16" s="82">
        <f>links!KT40</f>
        <v>0</v>
      </c>
      <c r="KU16" s="82">
        <f>links!KU40</f>
        <v>0</v>
      </c>
      <c r="KV16" s="82">
        <f>links!KV40</f>
        <v>0</v>
      </c>
      <c r="KW16" s="82">
        <f>links!KW40</f>
        <v>0</v>
      </c>
      <c r="KX16" s="82">
        <f>links!KX40</f>
        <v>0</v>
      </c>
      <c r="KY16" s="82">
        <f>links!KY40</f>
        <v>0</v>
      </c>
      <c r="KZ16" s="82">
        <f>links!KZ40</f>
        <v>0</v>
      </c>
      <c r="LA16" s="82">
        <f>links!LA40</f>
        <v>0</v>
      </c>
      <c r="LB16" s="82">
        <f>links!LB40</f>
        <v>0</v>
      </c>
      <c r="LC16" s="82">
        <f>links!LC40</f>
        <v>0</v>
      </c>
      <c r="LD16" s="82">
        <f>links!LD40</f>
        <v>0</v>
      </c>
      <c r="LE16" s="82">
        <f>links!LE40</f>
        <v>0</v>
      </c>
      <c r="LF16" s="82">
        <f>links!LF40</f>
        <v>0</v>
      </c>
      <c r="LG16" s="82">
        <f>links!LG40</f>
        <v>0</v>
      </c>
      <c r="LH16" s="82">
        <f>links!LH40</f>
        <v>0</v>
      </c>
      <c r="LI16" s="82">
        <f>links!LI40</f>
        <v>0</v>
      </c>
      <c r="LJ16" s="82">
        <f>links!LJ40</f>
        <v>0</v>
      </c>
      <c r="LK16" s="82">
        <f>links!LK40</f>
        <v>0</v>
      </c>
      <c r="LL16" s="82">
        <f>links!LL40</f>
        <v>0</v>
      </c>
      <c r="LM16" s="82">
        <f>links!LM40</f>
        <v>0</v>
      </c>
      <c r="LN16" s="82">
        <f>links!LN40</f>
        <v>0</v>
      </c>
      <c r="LO16" s="82">
        <f>links!LO40</f>
        <v>0</v>
      </c>
      <c r="LP16" s="82">
        <f>links!LP40</f>
        <v>0</v>
      </c>
      <c r="LQ16" s="82">
        <f>links!LQ40</f>
        <v>0</v>
      </c>
      <c r="LR16" s="82">
        <f>links!LR40</f>
        <v>0</v>
      </c>
      <c r="LS16" s="82">
        <f>links!LS40</f>
        <v>0</v>
      </c>
      <c r="LT16" s="82">
        <f>links!LT40</f>
        <v>0</v>
      </c>
      <c r="LU16" s="82">
        <f>links!LU40</f>
        <v>0</v>
      </c>
      <c r="LV16" s="82">
        <f>links!LV40</f>
        <v>0</v>
      </c>
      <c r="LW16" s="82">
        <f>links!LW40</f>
        <v>0</v>
      </c>
      <c r="LX16" s="82">
        <f>links!LX40</f>
        <v>0</v>
      </c>
      <c r="LY16" s="82">
        <f>links!LY40</f>
        <v>0</v>
      </c>
      <c r="LZ16" s="82">
        <f>links!LZ40</f>
        <v>0</v>
      </c>
      <c r="MA16" s="82">
        <f>links!MA40</f>
        <v>0</v>
      </c>
      <c r="MB16" s="82">
        <f>links!MB40</f>
        <v>0</v>
      </c>
      <c r="MC16" s="82">
        <f>links!MC40</f>
        <v>0</v>
      </c>
      <c r="MD16" s="82">
        <f>links!MD40</f>
        <v>0</v>
      </c>
      <c r="ME16" s="82">
        <f>links!ME40</f>
        <v>0</v>
      </c>
      <c r="MF16" s="82">
        <f>links!MF40</f>
        <v>0</v>
      </c>
      <c r="MG16" s="82">
        <f>links!MG40</f>
        <v>0</v>
      </c>
      <c r="MH16" s="82">
        <f>links!MH40</f>
        <v>0</v>
      </c>
      <c r="MI16" s="82">
        <f>links!MI40</f>
        <v>0</v>
      </c>
      <c r="MJ16" s="82">
        <f>links!MJ40</f>
        <v>0</v>
      </c>
      <c r="MK16" s="82">
        <f>links!MK40</f>
        <v>0</v>
      </c>
      <c r="ML16" s="82">
        <f>links!ML40</f>
        <v>0</v>
      </c>
      <c r="MM16" s="82">
        <f>links!MM40</f>
        <v>0</v>
      </c>
      <c r="MN16" s="82">
        <f>links!MN40</f>
        <v>0</v>
      </c>
      <c r="MO16" s="82">
        <f>links!MO40</f>
        <v>0</v>
      </c>
      <c r="MP16" s="82">
        <f>links!MP40</f>
        <v>0</v>
      </c>
      <c r="MQ16" s="82">
        <f>links!MQ40</f>
        <v>0</v>
      </c>
      <c r="MR16" s="82">
        <f>links!MR40</f>
        <v>0</v>
      </c>
      <c r="MS16" s="82"/>
      <c r="MT16" s="82"/>
      <c r="MU16" s="82"/>
      <c r="MV16" s="82"/>
      <c r="MW16" s="82"/>
      <c r="MX16" s="82"/>
      <c r="MY16" s="82"/>
      <c r="MZ16" s="82"/>
      <c r="NA16" s="82"/>
      <c r="NB16" s="82"/>
      <c r="NC16" s="82"/>
      <c r="ND16" s="82"/>
      <c r="NE16" s="82"/>
      <c r="NF16" s="82"/>
      <c r="NG16" s="82"/>
      <c r="NH16" s="82"/>
      <c r="NI16" s="82"/>
      <c r="NJ16" s="82"/>
      <c r="NK16" s="82"/>
      <c r="NL16" s="82"/>
      <c r="NM16" s="82"/>
      <c r="NN16" s="82"/>
      <c r="NO16" s="82"/>
      <c r="NP16" s="82"/>
      <c r="NQ16" s="82"/>
      <c r="NR16" s="82"/>
      <c r="NS16" s="82"/>
      <c r="NT16" s="82"/>
      <c r="NU16" s="82"/>
      <c r="NV16" s="82"/>
      <c r="NW16" s="82"/>
      <c r="NX16" s="82"/>
      <c r="NY16" s="82"/>
      <c r="NZ16" s="82"/>
      <c r="OA16" s="82"/>
      <c r="OB16" s="82"/>
      <c r="OC16" s="82"/>
    </row>
    <row r="17" spans="2:393" x14ac:dyDescent="0.25">
      <c r="B17" s="82" t="s">
        <v>1970</v>
      </c>
      <c r="C17" s="82">
        <f>links!C41</f>
        <v>1</v>
      </c>
      <c r="D17" s="82">
        <f>links!D41</f>
        <v>1</v>
      </c>
      <c r="E17" s="82">
        <f>links!E41</f>
        <v>1</v>
      </c>
      <c r="F17" s="82">
        <f>links!F41</f>
        <v>1</v>
      </c>
      <c r="G17" s="82">
        <f>links!G41</f>
        <v>1</v>
      </c>
      <c r="H17" s="82">
        <f>links!H41</f>
        <v>1</v>
      </c>
      <c r="I17" s="82">
        <f>links!I41</f>
        <v>1</v>
      </c>
      <c r="J17" s="82">
        <f>links!J41</f>
        <v>1</v>
      </c>
      <c r="K17" s="82">
        <f>links!K41</f>
        <v>1</v>
      </c>
      <c r="L17" s="82">
        <f>links!L41</f>
        <v>1</v>
      </c>
      <c r="M17" s="82">
        <f>links!M41</f>
        <v>1</v>
      </c>
      <c r="N17" s="82">
        <f>links!N41</f>
        <v>1</v>
      </c>
      <c r="O17" s="82">
        <f>links!O41</f>
        <v>1</v>
      </c>
      <c r="P17" s="82">
        <f>links!P41</f>
        <v>1</v>
      </c>
      <c r="Q17" s="82">
        <f>links!Q41</f>
        <v>1</v>
      </c>
      <c r="R17" s="82">
        <f>links!R41</f>
        <v>1</v>
      </c>
      <c r="S17" s="82">
        <f>links!S41</f>
        <v>1</v>
      </c>
      <c r="T17" s="82">
        <f>links!T41</f>
        <v>1</v>
      </c>
      <c r="U17" s="82">
        <f>links!U41</f>
        <v>1</v>
      </c>
      <c r="V17" s="82">
        <f>links!V41</f>
        <v>1</v>
      </c>
      <c r="W17" s="82">
        <f>links!W41</f>
        <v>1</v>
      </c>
      <c r="X17" s="82">
        <f>links!X41</f>
        <v>1</v>
      </c>
      <c r="Y17" s="82">
        <f>links!Y41</f>
        <v>1</v>
      </c>
      <c r="Z17" s="82">
        <f>links!Z41</f>
        <v>1</v>
      </c>
      <c r="AA17" s="82">
        <f>links!AA41</f>
        <v>1</v>
      </c>
      <c r="AB17" s="82">
        <f>links!AB41</f>
        <v>1</v>
      </c>
      <c r="AC17" s="82">
        <f>links!AC41</f>
        <v>1</v>
      </c>
      <c r="AD17" s="82">
        <f>links!AD41</f>
        <v>1</v>
      </c>
      <c r="AE17" s="82">
        <f>links!AE41</f>
        <v>1</v>
      </c>
      <c r="AF17" s="82">
        <f>links!AF41</f>
        <v>1</v>
      </c>
      <c r="AG17" s="82">
        <f>links!AG41</f>
        <v>1</v>
      </c>
      <c r="AH17" s="82">
        <f>links!AH41</f>
        <v>1</v>
      </c>
      <c r="AI17" s="82">
        <f>links!AI41</f>
        <v>1</v>
      </c>
      <c r="AJ17" s="82">
        <f>links!AJ41</f>
        <v>1</v>
      </c>
      <c r="AK17" s="82">
        <f>links!AK41</f>
        <v>1</v>
      </c>
      <c r="AL17" s="82">
        <f>links!AL41</f>
        <v>1</v>
      </c>
      <c r="AM17" s="82">
        <f>links!AM41</f>
        <v>1</v>
      </c>
      <c r="AN17" s="82">
        <f>links!AN41</f>
        <v>1</v>
      </c>
      <c r="AO17" s="82">
        <f>links!AO41</f>
        <v>1</v>
      </c>
      <c r="AP17" s="82">
        <f>links!AP41</f>
        <v>1</v>
      </c>
      <c r="AQ17" s="82">
        <f>links!AQ41</f>
        <v>1</v>
      </c>
      <c r="AR17" s="82">
        <f>links!AR41</f>
        <v>1</v>
      </c>
      <c r="AS17" s="82">
        <f>links!AS41</f>
        <v>1</v>
      </c>
      <c r="AT17" s="82">
        <f>links!AT41</f>
        <v>1</v>
      </c>
      <c r="AU17" s="82">
        <f>links!AU41</f>
        <v>1</v>
      </c>
      <c r="AV17" s="82">
        <f>links!AV41</f>
        <v>1</v>
      </c>
      <c r="AW17" s="82">
        <f>links!AW41</f>
        <v>1</v>
      </c>
      <c r="AX17" s="82">
        <f>links!AX41</f>
        <v>1</v>
      </c>
      <c r="AY17" s="82">
        <f>links!AY41</f>
        <v>0</v>
      </c>
      <c r="AZ17" s="82">
        <f>links!AZ41</f>
        <v>0</v>
      </c>
      <c r="BA17" s="82" t="str">
        <f>links!BA41</f>
        <v>.</v>
      </c>
      <c r="BB17" s="82" t="str">
        <f>links!BB41</f>
        <v>.</v>
      </c>
      <c r="BC17" s="82" t="str">
        <f>links!BC41</f>
        <v>.</v>
      </c>
      <c r="BD17" s="82" t="str">
        <f>links!BD41</f>
        <v>.</v>
      </c>
      <c r="BE17" s="82">
        <f>links!BE41</f>
        <v>1</v>
      </c>
      <c r="BF17" s="82">
        <f>links!BF41</f>
        <v>1</v>
      </c>
      <c r="BG17" s="82">
        <f>links!BG41</f>
        <v>0</v>
      </c>
      <c r="BH17" s="82">
        <f>links!BH41</f>
        <v>0</v>
      </c>
      <c r="BI17" s="82">
        <f>links!BI41</f>
        <v>0</v>
      </c>
      <c r="BJ17" s="82">
        <f>links!BJ41</f>
        <v>0</v>
      </c>
      <c r="BK17" s="82">
        <f>links!BK41</f>
        <v>0</v>
      </c>
      <c r="BL17" s="82">
        <f>links!BL41</f>
        <v>1</v>
      </c>
      <c r="BM17" s="82">
        <f>links!BM41</f>
        <v>1</v>
      </c>
      <c r="BN17" s="82">
        <f>links!BN41</f>
        <v>1</v>
      </c>
      <c r="BO17" s="82">
        <f>links!BO41</f>
        <v>1</v>
      </c>
      <c r="BP17" s="82">
        <f>links!BP41</f>
        <v>1</v>
      </c>
      <c r="BQ17" s="82">
        <f>links!BQ41</f>
        <v>1</v>
      </c>
      <c r="BR17" s="82">
        <f>links!BR41</f>
        <v>1</v>
      </c>
      <c r="BS17" s="82" t="str">
        <f>links!BS41</f>
        <v>.</v>
      </c>
      <c r="BT17" s="82">
        <f>links!BT41</f>
        <v>1</v>
      </c>
      <c r="BU17" s="82">
        <f>links!BU41</f>
        <v>1</v>
      </c>
      <c r="BV17" s="82">
        <f>links!BV41</f>
        <v>1</v>
      </c>
      <c r="BW17" s="82">
        <f>links!BW41</f>
        <v>1</v>
      </c>
      <c r="BX17" s="82">
        <f>links!BX41</f>
        <v>1</v>
      </c>
      <c r="BY17" s="82">
        <f>links!BY41</f>
        <v>1</v>
      </c>
      <c r="BZ17" s="82">
        <f>links!BZ41</f>
        <v>1</v>
      </c>
      <c r="CA17" s="82">
        <f>links!CA41</f>
        <v>1</v>
      </c>
      <c r="CB17" s="82">
        <f>links!CB41</f>
        <v>1</v>
      </c>
      <c r="CC17" s="82">
        <f>links!CC41</f>
        <v>1</v>
      </c>
      <c r="CD17" s="82">
        <f>links!CD41</f>
        <v>1</v>
      </c>
      <c r="CE17" s="82">
        <f>links!CE41</f>
        <v>1</v>
      </c>
      <c r="CF17" s="82">
        <f>links!CF41</f>
        <v>1</v>
      </c>
      <c r="CG17" s="82">
        <f>links!CG41</f>
        <v>1</v>
      </c>
      <c r="CH17" s="82">
        <f>links!CH41</f>
        <v>1</v>
      </c>
      <c r="CI17" s="82">
        <f>links!CI41</f>
        <v>1</v>
      </c>
      <c r="CJ17" s="82">
        <f>links!CJ41</f>
        <v>1</v>
      </c>
      <c r="CK17" s="82">
        <f>links!CK41</f>
        <v>1</v>
      </c>
      <c r="CL17" s="82">
        <f>links!CL41</f>
        <v>1</v>
      </c>
      <c r="CM17" s="82">
        <f>links!CM41</f>
        <v>1</v>
      </c>
      <c r="CN17" s="82">
        <f>links!CN41</f>
        <v>1</v>
      </c>
      <c r="CO17" s="82">
        <f>links!CO41</f>
        <v>1</v>
      </c>
      <c r="CP17" s="82">
        <f>links!CP41</f>
        <v>1</v>
      </c>
      <c r="CQ17" s="82">
        <f>links!CQ41</f>
        <v>1</v>
      </c>
      <c r="CR17" s="82">
        <f>links!CR41</f>
        <v>1</v>
      </c>
      <c r="CS17" s="82">
        <f>links!CS41</f>
        <v>1</v>
      </c>
      <c r="CT17" s="82">
        <f>links!CT41</f>
        <v>1</v>
      </c>
      <c r="CU17" s="82">
        <f>links!CU41</f>
        <v>1</v>
      </c>
      <c r="CV17" s="82">
        <f>links!CV41</f>
        <v>1</v>
      </c>
      <c r="CW17" s="82">
        <f>links!CW41</f>
        <v>1</v>
      </c>
      <c r="CX17" s="82">
        <f>links!CX41</f>
        <v>1</v>
      </c>
      <c r="CY17" s="82">
        <f>links!CY41</f>
        <v>1</v>
      </c>
      <c r="CZ17" s="82">
        <f>links!CZ41</f>
        <v>1</v>
      </c>
      <c r="DA17" s="82">
        <f>links!DA41</f>
        <v>1</v>
      </c>
      <c r="DB17" s="82">
        <f>links!DB41</f>
        <v>0</v>
      </c>
      <c r="DC17" s="82">
        <f>links!DC41</f>
        <v>0</v>
      </c>
      <c r="DD17" s="82">
        <f>links!DD41</f>
        <v>0</v>
      </c>
      <c r="DE17" s="82">
        <f>links!DE41</f>
        <v>0</v>
      </c>
      <c r="DF17" s="82">
        <f>links!DF41</f>
        <v>1</v>
      </c>
      <c r="DG17" s="82">
        <f>links!DG41</f>
        <v>1</v>
      </c>
      <c r="DH17" s="82">
        <f>links!DH41</f>
        <v>1</v>
      </c>
      <c r="DI17" s="82">
        <f>links!DI41</f>
        <v>1</v>
      </c>
      <c r="DJ17" s="82">
        <f>links!DJ41</f>
        <v>0</v>
      </c>
      <c r="DK17" s="82">
        <f>links!DK41</f>
        <v>0</v>
      </c>
      <c r="DL17" s="82">
        <f>links!DL41</f>
        <v>0</v>
      </c>
      <c r="DM17" s="82">
        <f>links!DM41</f>
        <v>0</v>
      </c>
      <c r="DN17" s="82">
        <f>links!DN41</f>
        <v>0</v>
      </c>
      <c r="DO17" s="82">
        <f>links!DO41</f>
        <v>0</v>
      </c>
      <c r="DP17" s="82">
        <f>links!DP41</f>
        <v>0</v>
      </c>
      <c r="DQ17" s="82">
        <f>links!DQ41</f>
        <v>0</v>
      </c>
      <c r="DR17" s="82">
        <f>links!DR41</f>
        <v>0</v>
      </c>
      <c r="DS17" s="82">
        <f>links!DS41</f>
        <v>0</v>
      </c>
      <c r="DT17" s="82">
        <f>links!DT41</f>
        <v>0</v>
      </c>
      <c r="DU17" s="82">
        <f>links!DU41</f>
        <v>0</v>
      </c>
      <c r="DV17" s="82">
        <f>links!DV41</f>
        <v>0</v>
      </c>
      <c r="DW17" s="82">
        <f>links!DW41</f>
        <v>0</v>
      </c>
      <c r="DX17" s="82">
        <f>links!DX41</f>
        <v>0</v>
      </c>
      <c r="DY17" s="82">
        <f>links!DY41</f>
        <v>0</v>
      </c>
      <c r="DZ17" s="82">
        <f>links!DZ41</f>
        <v>0</v>
      </c>
      <c r="EA17" s="82">
        <f>links!EA41</f>
        <v>0</v>
      </c>
      <c r="EB17" s="82">
        <f>links!EB41</f>
        <v>0</v>
      </c>
      <c r="EC17" s="82">
        <f>links!EC41</f>
        <v>0</v>
      </c>
      <c r="ED17" s="82">
        <f>links!ED41</f>
        <v>0</v>
      </c>
      <c r="EE17" s="82">
        <f>links!EE41</f>
        <v>0</v>
      </c>
      <c r="EF17" s="82">
        <f>links!EF41</f>
        <v>0</v>
      </c>
      <c r="EG17" s="82">
        <f>links!EG41</f>
        <v>0</v>
      </c>
      <c r="EH17" s="82">
        <f>links!EH41</f>
        <v>0</v>
      </c>
      <c r="EI17" s="82">
        <f>links!EI41</f>
        <v>0</v>
      </c>
      <c r="EJ17" s="82">
        <f>links!EJ41</f>
        <v>1</v>
      </c>
      <c r="EK17" s="82">
        <f>links!EK41</f>
        <v>1</v>
      </c>
      <c r="EL17" s="82">
        <f>links!EL41</f>
        <v>1</v>
      </c>
      <c r="EM17" s="82">
        <f>links!EM41</f>
        <v>1</v>
      </c>
      <c r="EN17" s="82">
        <f>links!EN41</f>
        <v>1</v>
      </c>
      <c r="EO17" s="82">
        <f>links!EO41</f>
        <v>1</v>
      </c>
      <c r="EP17" s="82">
        <f>links!EP41</f>
        <v>1</v>
      </c>
      <c r="EQ17" s="82">
        <f>links!EQ41</f>
        <v>1</v>
      </c>
      <c r="ER17" s="82">
        <f>links!ER41</f>
        <v>1</v>
      </c>
      <c r="ES17" s="82">
        <f>links!ES41</f>
        <v>1</v>
      </c>
      <c r="ET17" s="82">
        <f>links!ET41</f>
        <v>1</v>
      </c>
      <c r="EU17" s="82">
        <f>links!EU41</f>
        <v>1</v>
      </c>
      <c r="EV17" s="82">
        <f>links!EV41</f>
        <v>1</v>
      </c>
      <c r="EW17" s="82">
        <f>links!EW41</f>
        <v>1</v>
      </c>
      <c r="EX17" s="82">
        <f>links!EX41</f>
        <v>1</v>
      </c>
      <c r="EY17" s="82">
        <f>links!EY41</f>
        <v>1</v>
      </c>
      <c r="EZ17" s="82">
        <f>links!EZ41</f>
        <v>1</v>
      </c>
      <c r="FA17" s="82">
        <f>links!FA41</f>
        <v>1</v>
      </c>
      <c r="FB17" s="82">
        <f>links!FB41</f>
        <v>1</v>
      </c>
      <c r="FC17" s="82">
        <f>links!FC41</f>
        <v>1</v>
      </c>
      <c r="FD17" s="82">
        <f>links!FD41</f>
        <v>1</v>
      </c>
      <c r="FE17" s="82">
        <f>links!FE41</f>
        <v>1</v>
      </c>
      <c r="FF17" s="82">
        <f>links!FF41</f>
        <v>1</v>
      </c>
      <c r="FG17" s="82">
        <f>links!FG41</f>
        <v>1</v>
      </c>
      <c r="FH17" s="82">
        <f>links!FH41</f>
        <v>1</v>
      </c>
      <c r="FI17" s="82">
        <f>links!FI41</f>
        <v>1</v>
      </c>
      <c r="FJ17" s="82">
        <f>links!FJ41</f>
        <v>1</v>
      </c>
      <c r="FK17" s="82">
        <f>links!FK41</f>
        <v>1</v>
      </c>
      <c r="FL17" s="82">
        <f>links!FL41</f>
        <v>1</v>
      </c>
      <c r="FM17" s="82">
        <f>links!FM41</f>
        <v>1</v>
      </c>
      <c r="FN17" s="82">
        <f>links!FN41</f>
        <v>1</v>
      </c>
      <c r="FO17" s="82">
        <f>links!FO41</f>
        <v>1</v>
      </c>
      <c r="FP17" s="82">
        <f>links!FP41</f>
        <v>1</v>
      </c>
      <c r="FQ17" s="82">
        <f>links!FQ41</f>
        <v>1</v>
      </c>
      <c r="FR17" s="82">
        <f>links!FR41</f>
        <v>1</v>
      </c>
      <c r="FS17" s="82">
        <f>links!FS41</f>
        <v>1</v>
      </c>
      <c r="FT17" s="82">
        <f>links!FT41</f>
        <v>1</v>
      </c>
      <c r="FU17" s="82">
        <f>links!FU41</f>
        <v>1</v>
      </c>
      <c r="FV17" s="82">
        <f>links!FV41</f>
        <v>1</v>
      </c>
      <c r="FW17" s="82">
        <f>links!FW41</f>
        <v>1</v>
      </c>
      <c r="FX17" s="82">
        <f>links!FX41</f>
        <v>0</v>
      </c>
      <c r="FY17" s="82">
        <f>links!FY41</f>
        <v>1</v>
      </c>
      <c r="FZ17" s="82">
        <f>links!FZ41</f>
        <v>1</v>
      </c>
      <c r="GA17" s="82">
        <f>links!GA41</f>
        <v>1</v>
      </c>
      <c r="GB17" s="82">
        <f>links!GB41</f>
        <v>1</v>
      </c>
      <c r="GC17" s="82">
        <f>links!GC41</f>
        <v>1</v>
      </c>
      <c r="GD17" s="82">
        <f>links!GD41</f>
        <v>1</v>
      </c>
      <c r="GE17" s="82">
        <f>links!GE41</f>
        <v>1</v>
      </c>
      <c r="GF17" s="82">
        <f>links!GF41</f>
        <v>1</v>
      </c>
      <c r="GG17" s="82">
        <f>links!GG41</f>
        <v>1</v>
      </c>
      <c r="GH17" s="82">
        <f>links!GH41</f>
        <v>1</v>
      </c>
      <c r="GI17" s="82">
        <f>links!GI41</f>
        <v>1</v>
      </c>
      <c r="GJ17" s="82">
        <f>links!GJ41</f>
        <v>1</v>
      </c>
      <c r="GK17" s="82">
        <f>links!GK41</f>
        <v>1</v>
      </c>
      <c r="GL17" s="82">
        <f>links!GL41</f>
        <v>1</v>
      </c>
      <c r="GM17" s="82">
        <f>links!GM41</f>
        <v>1</v>
      </c>
      <c r="GN17" s="82">
        <f>links!GN41</f>
        <v>1</v>
      </c>
      <c r="GO17" s="82">
        <f>links!GO41</f>
        <v>1</v>
      </c>
      <c r="GP17" s="82">
        <f>links!GP41</f>
        <v>1</v>
      </c>
      <c r="GQ17" s="82">
        <f>links!GQ41</f>
        <v>1</v>
      </c>
      <c r="GR17" s="82">
        <f>links!GR41</f>
        <v>0</v>
      </c>
      <c r="GS17" s="82">
        <f>links!GS41</f>
        <v>0</v>
      </c>
      <c r="GT17" s="82">
        <f>links!GT41</f>
        <v>1</v>
      </c>
      <c r="GU17" s="82">
        <f>links!GU41</f>
        <v>1</v>
      </c>
      <c r="GV17" s="82">
        <f>links!GV41</f>
        <v>1</v>
      </c>
      <c r="GW17" s="82">
        <f>links!GW41</f>
        <v>1</v>
      </c>
      <c r="GX17" s="82">
        <f>links!GX41</f>
        <v>1</v>
      </c>
      <c r="GY17" s="82">
        <f>links!GY41</f>
        <v>1</v>
      </c>
      <c r="GZ17" s="82">
        <f>links!GZ41</f>
        <v>1</v>
      </c>
      <c r="HA17" s="82">
        <f>links!HA41</f>
        <v>1</v>
      </c>
      <c r="HB17" s="82">
        <f>links!HB41</f>
        <v>1</v>
      </c>
      <c r="HC17" s="82">
        <f>links!HC41</f>
        <v>1</v>
      </c>
      <c r="HD17" s="82">
        <f>links!HD41</f>
        <v>1</v>
      </c>
      <c r="HE17" s="82">
        <f>links!HE41</f>
        <v>1</v>
      </c>
      <c r="HF17" s="82">
        <f>links!HF41</f>
        <v>1</v>
      </c>
      <c r="HG17" s="82">
        <f>links!HG41</f>
        <v>1</v>
      </c>
      <c r="HH17" s="82">
        <f>links!HH41</f>
        <v>1</v>
      </c>
      <c r="HI17" s="82">
        <f>links!HI41</f>
        <v>1</v>
      </c>
      <c r="HJ17" s="82">
        <f>links!HJ41</f>
        <v>1</v>
      </c>
      <c r="HK17" s="82">
        <f>links!HK41</f>
        <v>1</v>
      </c>
      <c r="HL17" s="82">
        <f>links!HL41</f>
        <v>1</v>
      </c>
      <c r="HM17" s="82">
        <f>links!HM41</f>
        <v>1</v>
      </c>
      <c r="HN17" s="82">
        <f>links!HN41</f>
        <v>1</v>
      </c>
      <c r="HO17" s="82">
        <f>links!HO41</f>
        <v>1</v>
      </c>
      <c r="HP17" s="82">
        <f>links!HP41</f>
        <v>1</v>
      </c>
      <c r="HQ17" s="82">
        <f>links!HQ41</f>
        <v>1</v>
      </c>
      <c r="HR17" s="82">
        <f>links!HR41</f>
        <v>1</v>
      </c>
      <c r="HS17" s="82">
        <f>links!HS41</f>
        <v>0</v>
      </c>
      <c r="HT17" s="82">
        <f>links!HT41</f>
        <v>1</v>
      </c>
      <c r="HU17" s="82">
        <f>links!HU41</f>
        <v>1</v>
      </c>
      <c r="HV17" s="82">
        <f>links!HV41</f>
        <v>1</v>
      </c>
      <c r="HW17" s="82">
        <f>links!HW41</f>
        <v>1</v>
      </c>
      <c r="HX17" s="82">
        <f>links!HX41</f>
        <v>1</v>
      </c>
      <c r="HY17" s="82">
        <f>links!HY41</f>
        <v>1</v>
      </c>
      <c r="HZ17" s="82">
        <f>links!HZ41</f>
        <v>1</v>
      </c>
      <c r="IA17" s="82">
        <f>links!IA41</f>
        <v>1</v>
      </c>
      <c r="IB17" s="82">
        <f>links!IB41</f>
        <v>1</v>
      </c>
      <c r="IC17" s="82">
        <f>links!IC41</f>
        <v>1</v>
      </c>
      <c r="ID17" s="82">
        <f>links!ID41</f>
        <v>1</v>
      </c>
      <c r="IE17" s="82">
        <f>links!IE41</f>
        <v>1</v>
      </c>
      <c r="IF17" s="82">
        <f>links!IF41</f>
        <v>1</v>
      </c>
      <c r="IG17" s="82">
        <f>links!IG41</f>
        <v>1</v>
      </c>
      <c r="IH17" s="82">
        <f>links!IH41</f>
        <v>1</v>
      </c>
      <c r="II17" s="82">
        <f>links!II41</f>
        <v>1</v>
      </c>
      <c r="IJ17" s="82">
        <f>links!IJ41</f>
        <v>1</v>
      </c>
      <c r="IK17" s="82">
        <f>links!IK41</f>
        <v>1</v>
      </c>
      <c r="IL17" s="82">
        <f>links!IL41</f>
        <v>1</v>
      </c>
      <c r="IM17" s="82">
        <f>links!IM41</f>
        <v>1</v>
      </c>
      <c r="IN17" s="82">
        <f>links!IN41</f>
        <v>1</v>
      </c>
      <c r="IO17" s="82">
        <f>links!IO41</f>
        <v>1</v>
      </c>
      <c r="IP17" s="82">
        <f>links!IP41</f>
        <v>1</v>
      </c>
      <c r="IQ17" s="82">
        <f>links!IQ41</f>
        <v>1</v>
      </c>
      <c r="IR17" s="82">
        <f>links!IR41</f>
        <v>1</v>
      </c>
      <c r="IS17" s="82">
        <f>links!IS41</f>
        <v>1</v>
      </c>
      <c r="IT17" s="82">
        <f>links!IT41</f>
        <v>1</v>
      </c>
      <c r="IU17" s="82">
        <f>links!IU41</f>
        <v>1</v>
      </c>
      <c r="IV17" s="82">
        <f>links!IV41</f>
        <v>1</v>
      </c>
      <c r="IW17" s="82">
        <f>links!IW41</f>
        <v>1</v>
      </c>
      <c r="IX17" s="82">
        <f>links!IX41</f>
        <v>1</v>
      </c>
      <c r="IY17" s="82">
        <f>links!IY41</f>
        <v>1</v>
      </c>
      <c r="IZ17" s="82">
        <f>links!IZ41</f>
        <v>1</v>
      </c>
      <c r="JA17" s="82">
        <f>links!JA41</f>
        <v>1</v>
      </c>
      <c r="JB17" s="82">
        <f>links!JB41</f>
        <v>1</v>
      </c>
      <c r="JC17" s="82">
        <f>links!JC41</f>
        <v>1</v>
      </c>
      <c r="JD17" s="82">
        <f>links!JD41</f>
        <v>1</v>
      </c>
      <c r="JE17" s="82">
        <f>links!JE41</f>
        <v>1</v>
      </c>
      <c r="JF17" s="82">
        <f>links!JF41</f>
        <v>1</v>
      </c>
      <c r="JG17" s="82">
        <f>links!JG41</f>
        <v>1</v>
      </c>
      <c r="JH17" s="82">
        <f>links!JH41</f>
        <v>1</v>
      </c>
      <c r="JI17" s="82">
        <f>links!JI41</f>
        <v>1</v>
      </c>
      <c r="JJ17" s="82">
        <f>links!JJ41</f>
        <v>1</v>
      </c>
      <c r="JK17" s="82">
        <f>links!JK41</f>
        <v>1</v>
      </c>
      <c r="JL17" s="82">
        <f>links!JL41</f>
        <v>1</v>
      </c>
      <c r="JM17" s="82">
        <f>links!JM41</f>
        <v>1</v>
      </c>
      <c r="JN17" s="82">
        <f>links!JN41</f>
        <v>1</v>
      </c>
      <c r="JO17" s="82">
        <f>links!JO41</f>
        <v>1</v>
      </c>
      <c r="JP17" s="82">
        <f>links!JP41</f>
        <v>1</v>
      </c>
      <c r="JQ17" s="82">
        <f>links!JQ41</f>
        <v>1</v>
      </c>
      <c r="JR17" s="82">
        <f>links!JR41</f>
        <v>1</v>
      </c>
      <c r="JS17" s="82">
        <f>links!JS41</f>
        <v>1</v>
      </c>
      <c r="JT17" s="82">
        <f>links!JT41</f>
        <v>1</v>
      </c>
      <c r="JU17" s="82">
        <f>links!JU41</f>
        <v>1</v>
      </c>
      <c r="JV17" s="82">
        <f>links!JV41</f>
        <v>1</v>
      </c>
      <c r="JW17" s="82">
        <f>links!JW41</f>
        <v>1</v>
      </c>
      <c r="JX17" s="82">
        <f>links!JX41</f>
        <v>1</v>
      </c>
      <c r="JY17" s="82">
        <f>links!JY41</f>
        <v>1</v>
      </c>
      <c r="JZ17" s="82">
        <f>links!JZ41</f>
        <v>1</v>
      </c>
      <c r="KA17" s="82">
        <f>links!KA41</f>
        <v>1</v>
      </c>
      <c r="KB17" s="82">
        <f>links!KB41</f>
        <v>1</v>
      </c>
      <c r="KC17" s="82">
        <f>links!KC41</f>
        <v>1</v>
      </c>
      <c r="KD17" s="82">
        <f>links!KD41</f>
        <v>1</v>
      </c>
      <c r="KE17" s="82">
        <f>links!KE41</f>
        <v>1</v>
      </c>
      <c r="KF17" s="82">
        <f>links!KF41</f>
        <v>1</v>
      </c>
      <c r="KG17" s="82">
        <f>links!KG41</f>
        <v>1</v>
      </c>
      <c r="KH17" s="82">
        <f>links!KH41</f>
        <v>1</v>
      </c>
      <c r="KI17" s="82">
        <f>links!KI41</f>
        <v>1</v>
      </c>
      <c r="KJ17" s="82">
        <f>links!KJ41</f>
        <v>1</v>
      </c>
      <c r="KK17" s="82">
        <f>links!KK41</f>
        <v>1</v>
      </c>
      <c r="KL17" s="82">
        <f>links!KL41</f>
        <v>1</v>
      </c>
      <c r="KM17" s="82">
        <f>links!KM41</f>
        <v>1</v>
      </c>
      <c r="KN17" s="82">
        <f>links!KN41</f>
        <v>1</v>
      </c>
      <c r="KO17" s="82">
        <f>links!KO41</f>
        <v>1</v>
      </c>
      <c r="KP17" s="82">
        <f>links!KP41</f>
        <v>1</v>
      </c>
      <c r="KQ17" s="82">
        <f>links!KQ41</f>
        <v>1</v>
      </c>
      <c r="KR17" s="82">
        <f>links!KR41</f>
        <v>1</v>
      </c>
      <c r="KS17" s="82">
        <f>links!KS41</f>
        <v>1</v>
      </c>
      <c r="KT17" s="82">
        <f>links!KT41</f>
        <v>1</v>
      </c>
      <c r="KU17" s="82">
        <f>links!KU41</f>
        <v>1</v>
      </c>
      <c r="KV17" s="82">
        <f>links!KV41</f>
        <v>1</v>
      </c>
      <c r="KW17" s="82">
        <f>links!KW41</f>
        <v>1</v>
      </c>
      <c r="KX17" s="82">
        <f>links!KX41</f>
        <v>1</v>
      </c>
      <c r="KY17" s="82">
        <f>links!KY41</f>
        <v>1</v>
      </c>
      <c r="KZ17" s="82">
        <f>links!KZ41</f>
        <v>1</v>
      </c>
      <c r="LA17" s="82">
        <f>links!LA41</f>
        <v>1</v>
      </c>
      <c r="LB17" s="82">
        <f>links!LB41</f>
        <v>1</v>
      </c>
      <c r="LC17" s="82">
        <f>links!LC41</f>
        <v>1</v>
      </c>
      <c r="LD17" s="82">
        <f>links!LD41</f>
        <v>1</v>
      </c>
      <c r="LE17" s="82">
        <f>links!LE41</f>
        <v>1</v>
      </c>
      <c r="LF17" s="82">
        <f>links!LF41</f>
        <v>1</v>
      </c>
      <c r="LG17" s="82" t="str">
        <f>links!LG41</f>
        <v>.</v>
      </c>
      <c r="LH17" s="82" t="str">
        <f>links!LH41</f>
        <v>.</v>
      </c>
      <c r="LI17" s="82" t="str">
        <f>links!LI41</f>
        <v>.</v>
      </c>
      <c r="LJ17" s="82" t="str">
        <f>links!LJ41</f>
        <v>.</v>
      </c>
      <c r="LK17" s="82" t="str">
        <f>links!LK41</f>
        <v>.</v>
      </c>
      <c r="LL17" s="82" t="str">
        <f>links!LL41</f>
        <v>.</v>
      </c>
      <c r="LM17" s="82" t="str">
        <f>links!LM41</f>
        <v>.</v>
      </c>
      <c r="LN17" s="82" t="str">
        <f>links!LN41</f>
        <v>.</v>
      </c>
      <c r="LO17" s="82" t="str">
        <f>links!LO41</f>
        <v>.</v>
      </c>
      <c r="LP17" s="82" t="str">
        <f>links!LP41</f>
        <v>.</v>
      </c>
      <c r="LQ17" s="82" t="str">
        <f>links!LQ41</f>
        <v>.</v>
      </c>
      <c r="LR17" s="82" t="str">
        <f>links!LR41</f>
        <v>.</v>
      </c>
      <c r="LS17" s="82" t="str">
        <f>links!LS41</f>
        <v>.</v>
      </c>
      <c r="LT17" s="82" t="str">
        <f>links!LT41</f>
        <v>.</v>
      </c>
      <c r="LU17" s="82" t="str">
        <f>links!LU41</f>
        <v>.</v>
      </c>
      <c r="LV17" s="82" t="str">
        <f>links!LV41</f>
        <v>.</v>
      </c>
      <c r="LW17" s="82" t="str">
        <f>links!LW41</f>
        <v>.</v>
      </c>
      <c r="LX17" s="82" t="str">
        <f>links!LX41</f>
        <v>.</v>
      </c>
      <c r="LY17" s="82" t="str">
        <f>links!LY41</f>
        <v>.</v>
      </c>
      <c r="LZ17" s="82" t="str">
        <f>links!LZ41</f>
        <v>.</v>
      </c>
      <c r="MA17" s="82" t="str">
        <f>links!MA41</f>
        <v>.</v>
      </c>
      <c r="MB17" s="82" t="str">
        <f>links!MB41</f>
        <v>.</v>
      </c>
      <c r="MC17" s="82" t="str">
        <f>links!MC41</f>
        <v>.</v>
      </c>
      <c r="MD17" s="82" t="str">
        <f>links!MD41</f>
        <v>.</v>
      </c>
      <c r="ME17" s="82" t="str">
        <f>links!ME41</f>
        <v>.</v>
      </c>
      <c r="MF17" s="82" t="str">
        <f>links!MF41</f>
        <v>.</v>
      </c>
      <c r="MG17" s="82" t="str">
        <f>links!MG41</f>
        <v>.</v>
      </c>
      <c r="MH17" s="82" t="str">
        <f>links!MH41</f>
        <v>.</v>
      </c>
      <c r="MI17" s="82" t="str">
        <f>links!MI41</f>
        <v>.</v>
      </c>
      <c r="MJ17" s="82" t="str">
        <f>links!MJ41</f>
        <v>.</v>
      </c>
      <c r="MK17" s="82" t="str">
        <f>links!MK41</f>
        <v>.</v>
      </c>
      <c r="ML17" s="82" t="str">
        <f>links!ML41</f>
        <v>.</v>
      </c>
      <c r="MM17" s="82" t="str">
        <f>links!MM41</f>
        <v>.</v>
      </c>
      <c r="MN17" s="82" t="str">
        <f>links!MN41</f>
        <v>.</v>
      </c>
      <c r="MO17" s="82" t="str">
        <f>links!MO41</f>
        <v>.</v>
      </c>
      <c r="MP17" s="82" t="str">
        <f>links!MP41</f>
        <v>.</v>
      </c>
      <c r="MQ17" s="82" t="str">
        <f>links!MQ41</f>
        <v>.</v>
      </c>
      <c r="MR17" s="82" t="str">
        <f>links!MR41</f>
        <v>.</v>
      </c>
      <c r="MS17" s="82"/>
      <c r="MT17" s="82"/>
      <c r="MU17" s="82"/>
      <c r="MV17" s="82"/>
      <c r="MW17" s="82"/>
      <c r="MX17" s="82"/>
      <c r="MY17" s="82"/>
      <c r="MZ17" s="82"/>
      <c r="NA17" s="82"/>
      <c r="NB17" s="82"/>
      <c r="NC17" s="82"/>
      <c r="ND17" s="82"/>
      <c r="NE17" s="82"/>
      <c r="NF17" s="82"/>
      <c r="NG17" s="82"/>
      <c r="NH17" s="82"/>
      <c r="NI17" s="82"/>
      <c r="NJ17" s="82"/>
      <c r="NK17" s="82"/>
      <c r="NL17" s="82"/>
      <c r="NM17" s="82"/>
      <c r="NN17" s="82"/>
      <c r="NO17" s="82"/>
      <c r="NP17" s="82"/>
      <c r="NQ17" s="82"/>
      <c r="NR17" s="82"/>
      <c r="NS17" s="82"/>
      <c r="NT17" s="82"/>
      <c r="NU17" s="82"/>
      <c r="NV17" s="82"/>
      <c r="NW17" s="82"/>
      <c r="NX17" s="82"/>
      <c r="NY17" s="82"/>
      <c r="NZ17" s="82"/>
      <c r="OA17" s="82"/>
      <c r="OB17" s="82"/>
      <c r="OC17" s="82"/>
    </row>
    <row r="18" spans="2:393" x14ac:dyDescent="0.25">
      <c r="B18" s="82" t="s">
        <v>1935</v>
      </c>
      <c r="C18" s="82">
        <f>links!C44</f>
        <v>1</v>
      </c>
      <c r="D18" s="82">
        <f>links!D44</f>
        <v>1</v>
      </c>
      <c r="E18" s="82">
        <f>links!E44</f>
        <v>1</v>
      </c>
      <c r="F18" s="82">
        <f>links!F44</f>
        <v>1</v>
      </c>
      <c r="G18" s="82">
        <f>links!G44</f>
        <v>1</v>
      </c>
      <c r="H18" s="82">
        <f>links!H44</f>
        <v>1</v>
      </c>
      <c r="I18" s="82">
        <f>links!I44</f>
        <v>1</v>
      </c>
      <c r="J18" s="82">
        <f>links!J44</f>
        <v>1</v>
      </c>
      <c r="K18" s="82">
        <f>links!K44</f>
        <v>1</v>
      </c>
      <c r="L18" s="82">
        <f>links!L44</f>
        <v>1</v>
      </c>
      <c r="M18" s="82">
        <f>links!M44</f>
        <v>1</v>
      </c>
      <c r="N18" s="82">
        <f>links!N44</f>
        <v>1</v>
      </c>
      <c r="O18" s="82">
        <f>links!O44</f>
        <v>1</v>
      </c>
      <c r="P18" s="82">
        <f>links!P44</f>
        <v>1</v>
      </c>
      <c r="Q18" s="82">
        <f>links!Q44</f>
        <v>1</v>
      </c>
      <c r="R18" s="82">
        <f>links!R44</f>
        <v>1</v>
      </c>
      <c r="S18" s="82">
        <f>links!S44</f>
        <v>1</v>
      </c>
      <c r="T18" s="82">
        <f>links!T44</f>
        <v>1</v>
      </c>
      <c r="U18" s="82">
        <f>links!U44</f>
        <v>1</v>
      </c>
      <c r="V18" s="82">
        <f>links!V44</f>
        <v>1</v>
      </c>
      <c r="W18" s="82">
        <f>links!W44</f>
        <v>1</v>
      </c>
      <c r="X18" s="82">
        <f>links!X44</f>
        <v>1</v>
      </c>
      <c r="Y18" s="82">
        <f>links!Y44</f>
        <v>1</v>
      </c>
      <c r="Z18" s="82">
        <f>links!Z44</f>
        <v>1</v>
      </c>
      <c r="AA18" s="82">
        <f>links!AA44</f>
        <v>1</v>
      </c>
      <c r="AB18" s="82">
        <f>links!AB44</f>
        <v>1</v>
      </c>
      <c r="AC18" s="82">
        <f>links!AC44</f>
        <v>1</v>
      </c>
      <c r="AD18" s="82">
        <f>links!AD44</f>
        <v>1</v>
      </c>
      <c r="AE18" s="82">
        <f>links!AE44</f>
        <v>1</v>
      </c>
      <c r="AF18" s="82">
        <f>links!AF44</f>
        <v>1</v>
      </c>
      <c r="AG18" s="82">
        <f>links!AG44</f>
        <v>1</v>
      </c>
      <c r="AH18" s="82">
        <f>links!AH44</f>
        <v>1</v>
      </c>
      <c r="AI18" s="82">
        <f>links!AI44</f>
        <v>1</v>
      </c>
      <c r="AJ18" s="82">
        <f>links!AJ44</f>
        <v>1</v>
      </c>
      <c r="AK18" s="82">
        <f>links!AK44</f>
        <v>1</v>
      </c>
      <c r="AL18" s="82">
        <f>links!AL44</f>
        <v>1</v>
      </c>
      <c r="AM18" s="82">
        <f>links!AM44</f>
        <v>1</v>
      </c>
      <c r="AN18" s="82">
        <f>links!AN44</f>
        <v>1</v>
      </c>
      <c r="AO18" s="82">
        <f>links!AO44</f>
        <v>1</v>
      </c>
      <c r="AP18" s="82">
        <f>links!AP44</f>
        <v>1</v>
      </c>
      <c r="AQ18" s="82">
        <f>links!AQ44</f>
        <v>1</v>
      </c>
      <c r="AR18" s="82">
        <f>links!AR44</f>
        <v>1</v>
      </c>
      <c r="AS18" s="82">
        <f>links!AS44</f>
        <v>1</v>
      </c>
      <c r="AT18" s="82">
        <f>links!AT44</f>
        <v>1</v>
      </c>
      <c r="AU18" s="82">
        <f>links!AU44</f>
        <v>1</v>
      </c>
      <c r="AV18" s="82">
        <f>links!AV44</f>
        <v>1</v>
      </c>
      <c r="AW18" s="82">
        <f>links!AW44</f>
        <v>1</v>
      </c>
      <c r="AX18" s="82">
        <f>links!AX44</f>
        <v>1</v>
      </c>
      <c r="AY18" s="82">
        <f>links!AY44</f>
        <v>1</v>
      </c>
      <c r="AZ18" s="82">
        <f>links!AZ44</f>
        <v>1</v>
      </c>
      <c r="BA18" s="82">
        <f>links!BA44</f>
        <v>1</v>
      </c>
      <c r="BB18" s="82">
        <f>links!BB44</f>
        <v>1</v>
      </c>
      <c r="BC18" s="82">
        <f>links!BC44</f>
        <v>1</v>
      </c>
      <c r="BD18" s="82">
        <f>links!BD44</f>
        <v>1</v>
      </c>
      <c r="BE18" s="82">
        <f>links!BE44</f>
        <v>1</v>
      </c>
      <c r="BF18" s="82">
        <f>links!BF44</f>
        <v>1</v>
      </c>
      <c r="BG18" s="82">
        <f>links!BG44</f>
        <v>1</v>
      </c>
      <c r="BH18" s="82">
        <f>links!BH44</f>
        <v>1</v>
      </c>
      <c r="BI18" s="82">
        <f>links!BI44</f>
        <v>1</v>
      </c>
      <c r="BJ18" s="82">
        <f>links!BJ44</f>
        <v>1</v>
      </c>
      <c r="BK18" s="82">
        <f>links!BK44</f>
        <v>1</v>
      </c>
      <c r="BL18" s="82">
        <f>links!BL44</f>
        <v>1</v>
      </c>
      <c r="BM18" s="82">
        <f>links!BM44</f>
        <v>1</v>
      </c>
      <c r="BN18" s="82">
        <f>links!BN44</f>
        <v>1</v>
      </c>
      <c r="BO18" s="82">
        <f>links!BO44</f>
        <v>1</v>
      </c>
      <c r="BP18" s="82">
        <f>links!BP44</f>
        <v>1</v>
      </c>
      <c r="BQ18" s="82">
        <f>links!BQ44</f>
        <v>1</v>
      </c>
      <c r="BR18" s="82">
        <f>links!BR44</f>
        <v>1</v>
      </c>
      <c r="BS18" s="82">
        <f>links!BS44</f>
        <v>1</v>
      </c>
      <c r="BT18" s="82">
        <f>links!BT44</f>
        <v>1</v>
      </c>
      <c r="BU18" s="82">
        <f>links!BU44</f>
        <v>1</v>
      </c>
      <c r="BV18" s="82">
        <f>links!BV44</f>
        <v>1</v>
      </c>
      <c r="BW18" s="82">
        <f>links!BW44</f>
        <v>1</v>
      </c>
      <c r="BX18" s="82">
        <f>links!BX44</f>
        <v>1</v>
      </c>
      <c r="BY18" s="82">
        <f>links!BY44</f>
        <v>1</v>
      </c>
      <c r="BZ18" s="82">
        <f>links!BZ44</f>
        <v>1</v>
      </c>
      <c r="CA18" s="82">
        <f>links!CA44</f>
        <v>1</v>
      </c>
      <c r="CB18" s="82">
        <f>links!CB44</f>
        <v>1</v>
      </c>
      <c r="CC18" s="82">
        <f>links!CC44</f>
        <v>1</v>
      </c>
      <c r="CD18" s="82">
        <f>links!CD44</f>
        <v>1</v>
      </c>
      <c r="CE18" s="82">
        <f>links!CE44</f>
        <v>1</v>
      </c>
      <c r="CF18" s="82">
        <f>links!CF44</f>
        <v>1</v>
      </c>
      <c r="CG18" s="82">
        <f>links!CG44</f>
        <v>1</v>
      </c>
      <c r="CH18" s="82">
        <f>links!CH44</f>
        <v>1</v>
      </c>
      <c r="CI18" s="82">
        <f>links!CI44</f>
        <v>1</v>
      </c>
      <c r="CJ18" s="82">
        <f>links!CJ44</f>
        <v>1</v>
      </c>
      <c r="CK18" s="82">
        <f>links!CK44</f>
        <v>1</v>
      </c>
      <c r="CL18" s="82">
        <f>links!CL44</f>
        <v>0</v>
      </c>
      <c r="CM18" s="82">
        <f>links!CM44</f>
        <v>0</v>
      </c>
      <c r="CN18" s="82">
        <f>links!CN44</f>
        <v>0</v>
      </c>
      <c r="CO18" s="82">
        <f>links!CO44</f>
        <v>1</v>
      </c>
      <c r="CP18" s="82">
        <f>links!CP44</f>
        <v>1</v>
      </c>
      <c r="CQ18" s="82">
        <f>links!CQ44</f>
        <v>1</v>
      </c>
      <c r="CR18" s="82">
        <f>links!CR44</f>
        <v>1</v>
      </c>
      <c r="CS18" s="82">
        <f>links!CS44</f>
        <v>1</v>
      </c>
      <c r="CT18" s="82">
        <f>links!CT44</f>
        <v>0</v>
      </c>
      <c r="CU18" s="82">
        <f>links!CU44</f>
        <v>0</v>
      </c>
      <c r="CV18" s="82">
        <f>links!CV44</f>
        <v>0</v>
      </c>
      <c r="CW18" s="82">
        <f>links!CW44</f>
        <v>0</v>
      </c>
      <c r="CX18" s="82">
        <f>links!CX44</f>
        <v>0</v>
      </c>
      <c r="CY18" s="82">
        <f>links!CY44</f>
        <v>0</v>
      </c>
      <c r="CZ18" s="82">
        <f>links!CZ44</f>
        <v>0</v>
      </c>
      <c r="DA18" s="82">
        <f>links!DA44</f>
        <v>0</v>
      </c>
      <c r="DB18" s="82">
        <f>links!DB44</f>
        <v>1</v>
      </c>
      <c r="DC18" s="82">
        <f>links!DC44</f>
        <v>1</v>
      </c>
      <c r="DD18" s="82">
        <f>links!DD44</f>
        <v>1</v>
      </c>
      <c r="DE18" s="82">
        <f>links!DE44</f>
        <v>1</v>
      </c>
      <c r="DF18" s="82">
        <f>links!DF44</f>
        <v>1</v>
      </c>
      <c r="DG18" s="82">
        <f>links!DG44</f>
        <v>1</v>
      </c>
      <c r="DH18" s="82">
        <f>links!DH44</f>
        <v>1</v>
      </c>
      <c r="DI18" s="82">
        <f>links!DI44</f>
        <v>1</v>
      </c>
      <c r="DJ18" s="82">
        <f>links!DJ44</f>
        <v>1</v>
      </c>
      <c r="DK18" s="82">
        <f>links!DK44</f>
        <v>1</v>
      </c>
      <c r="DL18" s="82">
        <f>links!DL44</f>
        <v>1</v>
      </c>
      <c r="DM18" s="82">
        <f>links!DM44</f>
        <v>1</v>
      </c>
      <c r="DN18" s="82">
        <f>links!DN44</f>
        <v>1</v>
      </c>
      <c r="DO18" s="82">
        <f>links!DO44</f>
        <v>1</v>
      </c>
      <c r="DP18" s="82">
        <f>links!DP44</f>
        <v>1</v>
      </c>
      <c r="DQ18" s="82">
        <f>links!DQ44</f>
        <v>1</v>
      </c>
      <c r="DR18" s="82">
        <f>links!DR44</f>
        <v>1</v>
      </c>
      <c r="DS18" s="82">
        <f>links!DS44</f>
        <v>1</v>
      </c>
      <c r="DT18" s="82">
        <f>links!DT44</f>
        <v>1</v>
      </c>
      <c r="DU18" s="82">
        <f>links!DU44</f>
        <v>1</v>
      </c>
      <c r="DV18" s="82">
        <f>links!DV44</f>
        <v>1</v>
      </c>
      <c r="DW18" s="82">
        <f>links!DW44</f>
        <v>1</v>
      </c>
      <c r="DX18" s="82">
        <f>links!DX44</f>
        <v>1</v>
      </c>
      <c r="DY18" s="82">
        <f>links!DY44</f>
        <v>1</v>
      </c>
      <c r="DZ18" s="82">
        <f>links!DZ44</f>
        <v>1</v>
      </c>
      <c r="EA18" s="82">
        <f>links!EA44</f>
        <v>1</v>
      </c>
      <c r="EB18" s="82">
        <f>links!EB44</f>
        <v>1</v>
      </c>
      <c r="EC18" s="82">
        <f>links!EC44</f>
        <v>1</v>
      </c>
      <c r="ED18" s="82">
        <f>links!ED44</f>
        <v>1</v>
      </c>
      <c r="EE18" s="82">
        <f>links!EE44</f>
        <v>1</v>
      </c>
      <c r="EF18" s="82">
        <f>links!EF44</f>
        <v>1</v>
      </c>
      <c r="EG18" s="82">
        <f>links!EG44</f>
        <v>1</v>
      </c>
      <c r="EH18" s="82">
        <f>links!EH44</f>
        <v>1</v>
      </c>
      <c r="EI18" s="82">
        <f>links!EI44</f>
        <v>1</v>
      </c>
      <c r="EJ18" s="82">
        <f>links!EJ44</f>
        <v>1</v>
      </c>
      <c r="EK18" s="82">
        <f>links!EK44</f>
        <v>1</v>
      </c>
      <c r="EL18" s="82">
        <f>links!EL44</f>
        <v>1</v>
      </c>
      <c r="EM18" s="82">
        <f>links!EM44</f>
        <v>1</v>
      </c>
      <c r="EN18" s="82">
        <f>links!EN44</f>
        <v>1</v>
      </c>
      <c r="EO18" s="82">
        <f>links!EO44</f>
        <v>1</v>
      </c>
      <c r="EP18" s="82">
        <f>links!EP44</f>
        <v>1</v>
      </c>
      <c r="EQ18" s="82">
        <f>links!EQ44</f>
        <v>1</v>
      </c>
      <c r="ER18" s="82">
        <f>links!ER44</f>
        <v>1</v>
      </c>
      <c r="ES18" s="82">
        <f>links!ES44</f>
        <v>1</v>
      </c>
      <c r="ET18" s="82">
        <f>links!ET44</f>
        <v>1</v>
      </c>
      <c r="EU18" s="82">
        <f>links!EU44</f>
        <v>1</v>
      </c>
      <c r="EV18" s="82">
        <f>links!EV44</f>
        <v>1</v>
      </c>
      <c r="EW18" s="82">
        <f>links!EW44</f>
        <v>1</v>
      </c>
      <c r="EX18" s="82">
        <f>links!EX44</f>
        <v>1</v>
      </c>
      <c r="EY18" s="82">
        <f>links!EY44</f>
        <v>1</v>
      </c>
      <c r="EZ18" s="82">
        <f>links!EZ44</f>
        <v>1</v>
      </c>
      <c r="FA18" s="82">
        <f>links!FA44</f>
        <v>1</v>
      </c>
      <c r="FB18" s="82">
        <f>links!FB44</f>
        <v>1</v>
      </c>
      <c r="FC18" s="82">
        <f>links!FC44</f>
        <v>1</v>
      </c>
      <c r="FD18" s="82">
        <f>links!FD44</f>
        <v>1</v>
      </c>
      <c r="FE18" s="82">
        <f>links!FE44</f>
        <v>1</v>
      </c>
      <c r="FF18" s="82">
        <f>links!FF44</f>
        <v>1</v>
      </c>
      <c r="FG18" s="82">
        <f>links!FG44</f>
        <v>1</v>
      </c>
      <c r="FH18" s="82">
        <f>links!FH44</f>
        <v>1</v>
      </c>
      <c r="FI18" s="82">
        <f>links!FI44</f>
        <v>1</v>
      </c>
      <c r="FJ18" s="82">
        <f>links!FJ44</f>
        <v>1</v>
      </c>
      <c r="FK18" s="82">
        <f>links!FK44</f>
        <v>1</v>
      </c>
      <c r="FL18" s="82">
        <f>links!FL44</f>
        <v>1</v>
      </c>
      <c r="FM18" s="82">
        <f>links!FM44</f>
        <v>1</v>
      </c>
      <c r="FN18" s="82">
        <f>links!FN44</f>
        <v>1</v>
      </c>
      <c r="FO18" s="82">
        <f>links!FO44</f>
        <v>0</v>
      </c>
      <c r="FP18" s="82">
        <f>links!FP44</f>
        <v>0</v>
      </c>
      <c r="FQ18" s="82">
        <f>links!FQ44</f>
        <v>1</v>
      </c>
      <c r="FR18" s="82">
        <f>links!FR44</f>
        <v>1</v>
      </c>
      <c r="FS18" s="82">
        <f>links!FS44</f>
        <v>1</v>
      </c>
      <c r="FT18" s="82">
        <f>links!FT44</f>
        <v>1</v>
      </c>
      <c r="FU18" s="82">
        <f>links!FU44</f>
        <v>1</v>
      </c>
      <c r="FV18" s="82">
        <f>links!FV44</f>
        <v>1</v>
      </c>
      <c r="FW18" s="82">
        <f>links!FW44</f>
        <v>1</v>
      </c>
      <c r="FX18" s="82">
        <f>links!FX44</f>
        <v>1</v>
      </c>
      <c r="FY18" s="82">
        <f>links!FY44</f>
        <v>1</v>
      </c>
      <c r="FZ18" s="82">
        <f>links!FZ44</f>
        <v>1</v>
      </c>
      <c r="GA18" s="82">
        <f>links!GA44</f>
        <v>1</v>
      </c>
      <c r="GB18" s="82">
        <f>links!GB44</f>
        <v>1</v>
      </c>
      <c r="GC18" s="82">
        <f>links!GC44</f>
        <v>1</v>
      </c>
      <c r="GD18" s="82">
        <f>links!GD44</f>
        <v>1</v>
      </c>
      <c r="GE18" s="82">
        <f>links!GE44</f>
        <v>1</v>
      </c>
      <c r="GF18" s="82">
        <f>links!GF44</f>
        <v>1</v>
      </c>
      <c r="GG18" s="82">
        <f>links!GG44</f>
        <v>1</v>
      </c>
      <c r="GH18" s="82">
        <f>links!GH44</f>
        <v>1</v>
      </c>
      <c r="GI18" s="82">
        <f>links!GI44</f>
        <v>1</v>
      </c>
      <c r="GJ18" s="82">
        <f>links!GJ44</f>
        <v>1</v>
      </c>
      <c r="GK18" s="82">
        <f>links!GK44</f>
        <v>1</v>
      </c>
      <c r="GL18" s="82">
        <f>links!GL44</f>
        <v>1</v>
      </c>
      <c r="GM18" s="82">
        <f>links!GM44</f>
        <v>1</v>
      </c>
      <c r="GN18" s="82">
        <f>links!GN44</f>
        <v>1</v>
      </c>
      <c r="GO18" s="82">
        <f>links!GO44</f>
        <v>1</v>
      </c>
      <c r="GP18" s="82">
        <f>links!GP44</f>
        <v>1</v>
      </c>
      <c r="GQ18" s="82">
        <f>links!GQ44</f>
        <v>1</v>
      </c>
      <c r="GR18" s="82">
        <f>links!GR44</f>
        <v>1</v>
      </c>
      <c r="GS18" s="82">
        <f>links!GS44</f>
        <v>1</v>
      </c>
      <c r="GT18" s="82">
        <f>links!GT44</f>
        <v>1</v>
      </c>
      <c r="GU18" s="82">
        <f>links!GU44</f>
        <v>1</v>
      </c>
      <c r="GV18" s="82">
        <f>links!GV44</f>
        <v>1</v>
      </c>
      <c r="GW18" s="82">
        <f>links!GW44</f>
        <v>1</v>
      </c>
      <c r="GX18" s="82">
        <f>links!GX44</f>
        <v>1</v>
      </c>
      <c r="GY18" s="82">
        <f>links!GY44</f>
        <v>1</v>
      </c>
      <c r="GZ18" s="82">
        <f>links!GZ44</f>
        <v>1</v>
      </c>
      <c r="HA18" s="82">
        <f>links!HA44</f>
        <v>1</v>
      </c>
      <c r="HB18" s="82">
        <f>links!HB44</f>
        <v>1</v>
      </c>
      <c r="HC18" s="82">
        <f>links!HC44</f>
        <v>1</v>
      </c>
      <c r="HD18" s="82">
        <f>links!HD44</f>
        <v>1</v>
      </c>
      <c r="HE18" s="82">
        <f>links!HE44</f>
        <v>1</v>
      </c>
      <c r="HF18" s="82">
        <f>links!HF44</f>
        <v>1</v>
      </c>
      <c r="HG18" s="82">
        <f>links!HG44</f>
        <v>1</v>
      </c>
      <c r="HH18" s="82">
        <f>links!HH44</f>
        <v>1</v>
      </c>
      <c r="HI18" s="82">
        <f>links!HI44</f>
        <v>1</v>
      </c>
      <c r="HJ18" s="82">
        <f>links!HJ44</f>
        <v>1</v>
      </c>
      <c r="HK18" s="82">
        <f>links!HK44</f>
        <v>1</v>
      </c>
      <c r="HL18" s="82">
        <f>links!HL44</f>
        <v>1</v>
      </c>
      <c r="HM18" s="82">
        <f>links!HM44</f>
        <v>1</v>
      </c>
      <c r="HN18" s="82">
        <f>links!HN44</f>
        <v>1</v>
      </c>
      <c r="HO18" s="82">
        <f>links!HO44</f>
        <v>1</v>
      </c>
      <c r="HP18" s="82">
        <f>links!HP44</f>
        <v>1</v>
      </c>
      <c r="HQ18" s="82">
        <f>links!HQ44</f>
        <v>1</v>
      </c>
      <c r="HR18" s="82">
        <f>links!HR44</f>
        <v>1</v>
      </c>
      <c r="HS18" s="82">
        <f>links!HS44</f>
        <v>1</v>
      </c>
      <c r="HT18" s="82">
        <f>links!HT44</f>
        <v>1</v>
      </c>
      <c r="HU18" s="82">
        <f>links!HU44</f>
        <v>1</v>
      </c>
      <c r="HV18" s="82">
        <f>links!HV44</f>
        <v>1</v>
      </c>
      <c r="HW18" s="82">
        <f>links!HW44</f>
        <v>1</v>
      </c>
      <c r="HX18" s="82">
        <f>links!HX44</f>
        <v>1</v>
      </c>
      <c r="HY18" s="82">
        <f>links!HY44</f>
        <v>1</v>
      </c>
      <c r="HZ18" s="82">
        <f>links!HZ44</f>
        <v>1</v>
      </c>
      <c r="IA18" s="82">
        <f>links!IA44</f>
        <v>1</v>
      </c>
      <c r="IB18" s="82">
        <f>links!IB44</f>
        <v>1</v>
      </c>
      <c r="IC18" s="82">
        <f>links!IC44</f>
        <v>1</v>
      </c>
      <c r="ID18" s="82">
        <f>links!ID44</f>
        <v>1</v>
      </c>
      <c r="IE18" s="82">
        <f>links!IE44</f>
        <v>1</v>
      </c>
      <c r="IF18" s="82">
        <f>links!IF44</f>
        <v>1</v>
      </c>
      <c r="IG18" s="82">
        <f>links!IG44</f>
        <v>1</v>
      </c>
      <c r="IH18" s="82">
        <f>links!IH44</f>
        <v>1</v>
      </c>
      <c r="II18" s="82">
        <f>links!II44</f>
        <v>1</v>
      </c>
      <c r="IJ18" s="82">
        <f>links!IJ44</f>
        <v>1</v>
      </c>
      <c r="IK18" s="82">
        <f>links!IK44</f>
        <v>1</v>
      </c>
      <c r="IL18" s="82">
        <f>links!IL44</f>
        <v>1</v>
      </c>
      <c r="IM18" s="82">
        <f>links!IM44</f>
        <v>1</v>
      </c>
      <c r="IN18" s="82">
        <f>links!IN44</f>
        <v>1</v>
      </c>
      <c r="IO18" s="82">
        <f>links!IO44</f>
        <v>1</v>
      </c>
      <c r="IP18" s="82">
        <f>links!IP44</f>
        <v>1</v>
      </c>
      <c r="IQ18" s="82">
        <f>links!IQ44</f>
        <v>1</v>
      </c>
      <c r="IR18" s="82">
        <f>links!IR44</f>
        <v>1</v>
      </c>
      <c r="IS18" s="82">
        <f>links!IS44</f>
        <v>1</v>
      </c>
      <c r="IT18" s="82">
        <f>links!IT44</f>
        <v>1</v>
      </c>
      <c r="IU18" s="82">
        <f>links!IU44</f>
        <v>1</v>
      </c>
      <c r="IV18" s="82">
        <f>links!IV44</f>
        <v>1</v>
      </c>
      <c r="IW18" s="82">
        <f>links!IW44</f>
        <v>1</v>
      </c>
      <c r="IX18" s="82">
        <f>links!IX44</f>
        <v>1</v>
      </c>
      <c r="IY18" s="82">
        <f>links!IY44</f>
        <v>1</v>
      </c>
      <c r="IZ18" s="82">
        <f>links!IZ44</f>
        <v>1</v>
      </c>
      <c r="JA18" s="82">
        <f>links!JA44</f>
        <v>1</v>
      </c>
      <c r="JB18" s="82">
        <f>links!JB44</f>
        <v>1</v>
      </c>
      <c r="JC18" s="82">
        <f>links!JC44</f>
        <v>1</v>
      </c>
      <c r="JD18" s="82">
        <f>links!JD44</f>
        <v>1</v>
      </c>
      <c r="JE18" s="82">
        <f>links!JE44</f>
        <v>1</v>
      </c>
      <c r="JF18" s="82">
        <f>links!JF44</f>
        <v>1</v>
      </c>
      <c r="JG18" s="82">
        <f>links!JG44</f>
        <v>1</v>
      </c>
      <c r="JH18" s="82">
        <f>links!JH44</f>
        <v>1</v>
      </c>
      <c r="JI18" s="82">
        <f>links!JI44</f>
        <v>1</v>
      </c>
      <c r="JJ18" s="82">
        <f>links!JJ44</f>
        <v>1</v>
      </c>
      <c r="JK18" s="82">
        <f>links!JK44</f>
        <v>1</v>
      </c>
      <c r="JL18" s="82">
        <f>links!JL44</f>
        <v>1</v>
      </c>
      <c r="JM18" s="82">
        <f>links!JM44</f>
        <v>1</v>
      </c>
      <c r="JN18" s="82">
        <f>links!JN44</f>
        <v>1</v>
      </c>
      <c r="JO18" s="82">
        <f>links!JO44</f>
        <v>1</v>
      </c>
      <c r="JP18" s="82">
        <f>links!JP44</f>
        <v>1</v>
      </c>
      <c r="JQ18" s="82">
        <f>links!JQ44</f>
        <v>1</v>
      </c>
      <c r="JR18" s="82">
        <f>links!JR44</f>
        <v>1</v>
      </c>
      <c r="JS18" s="82">
        <f>links!JS44</f>
        <v>1</v>
      </c>
      <c r="JT18" s="82">
        <f>links!JT44</f>
        <v>1</v>
      </c>
      <c r="JU18" s="82">
        <f>links!JU44</f>
        <v>1</v>
      </c>
      <c r="JV18" s="82">
        <f>links!JV44</f>
        <v>1</v>
      </c>
      <c r="JW18" s="82">
        <f>links!JW44</f>
        <v>1</v>
      </c>
      <c r="JX18" s="82">
        <f>links!JX44</f>
        <v>1</v>
      </c>
      <c r="JY18" s="82">
        <f>links!JY44</f>
        <v>1</v>
      </c>
      <c r="JZ18" s="82">
        <f>links!JZ44</f>
        <v>1</v>
      </c>
      <c r="KA18" s="82">
        <f>links!KA44</f>
        <v>1</v>
      </c>
      <c r="KB18" s="82">
        <f>links!KB44</f>
        <v>1</v>
      </c>
      <c r="KC18" s="82">
        <f>links!KC44</f>
        <v>1</v>
      </c>
      <c r="KD18" s="82">
        <f>links!KD44</f>
        <v>1</v>
      </c>
      <c r="KE18" s="82">
        <f>links!KE44</f>
        <v>1</v>
      </c>
      <c r="KF18" s="82">
        <f>links!KF44</f>
        <v>1</v>
      </c>
      <c r="KG18" s="82">
        <f>links!KG44</f>
        <v>1</v>
      </c>
      <c r="KH18" s="82">
        <f>links!KH44</f>
        <v>1</v>
      </c>
      <c r="KI18" s="82">
        <f>links!KI44</f>
        <v>1</v>
      </c>
      <c r="KJ18" s="82">
        <f>links!KJ44</f>
        <v>1</v>
      </c>
      <c r="KK18" s="82">
        <f>links!KK44</f>
        <v>1</v>
      </c>
      <c r="KL18" s="82">
        <f>links!KL44</f>
        <v>1</v>
      </c>
      <c r="KM18" s="82">
        <f>links!KM44</f>
        <v>1</v>
      </c>
      <c r="KN18" s="82">
        <f>links!KN44</f>
        <v>1</v>
      </c>
      <c r="KO18" s="82">
        <f>links!KO44</f>
        <v>1</v>
      </c>
      <c r="KP18" s="82">
        <f>links!KP44</f>
        <v>1</v>
      </c>
      <c r="KQ18" s="82">
        <f>links!KQ44</f>
        <v>1</v>
      </c>
      <c r="KR18" s="82">
        <f>links!KR44</f>
        <v>1</v>
      </c>
      <c r="KS18" s="82">
        <f>links!KS44</f>
        <v>1</v>
      </c>
      <c r="KT18" s="82">
        <f>links!KT44</f>
        <v>1</v>
      </c>
      <c r="KU18" s="82">
        <f>links!KU44</f>
        <v>1</v>
      </c>
      <c r="KV18" s="82">
        <f>links!KV44</f>
        <v>1</v>
      </c>
      <c r="KW18" s="82">
        <f>links!KW44</f>
        <v>1</v>
      </c>
      <c r="KX18" s="82">
        <f>links!KX44</f>
        <v>1</v>
      </c>
      <c r="KY18" s="82">
        <f>links!KY44</f>
        <v>1</v>
      </c>
      <c r="KZ18" s="82">
        <f>links!KZ44</f>
        <v>1</v>
      </c>
      <c r="LA18" s="82">
        <f>links!LA44</f>
        <v>1</v>
      </c>
      <c r="LB18" s="82">
        <f>links!LB44</f>
        <v>1</v>
      </c>
      <c r="LC18" s="82">
        <f>links!LC44</f>
        <v>1</v>
      </c>
      <c r="LD18" s="82">
        <f>links!LD44</f>
        <v>1</v>
      </c>
      <c r="LE18" s="82">
        <f>links!LE44</f>
        <v>1</v>
      </c>
      <c r="LF18" s="82">
        <f>links!LF44</f>
        <v>1</v>
      </c>
      <c r="LG18" s="82">
        <f>links!LG44</f>
        <v>1</v>
      </c>
      <c r="LH18" s="82">
        <f>links!LH44</f>
        <v>1</v>
      </c>
      <c r="LI18" s="82">
        <f>links!LI44</f>
        <v>0</v>
      </c>
      <c r="LJ18" s="82">
        <f>links!LJ44</f>
        <v>0</v>
      </c>
      <c r="LK18" s="82">
        <f>links!LK44</f>
        <v>1</v>
      </c>
      <c r="LL18" s="82">
        <f>links!LL44</f>
        <v>1</v>
      </c>
      <c r="LM18" s="82">
        <f>links!LM44</f>
        <v>1</v>
      </c>
      <c r="LN18" s="82">
        <f>links!LN44</f>
        <v>1</v>
      </c>
      <c r="LO18" s="82">
        <f>links!LO44</f>
        <v>1</v>
      </c>
      <c r="LP18" s="82">
        <f>links!LP44</f>
        <v>1</v>
      </c>
      <c r="LQ18" s="82">
        <f>links!LQ44</f>
        <v>1</v>
      </c>
      <c r="LR18" s="82">
        <f>links!LR44</f>
        <v>1</v>
      </c>
      <c r="LS18" s="82">
        <f>links!LS44</f>
        <v>1</v>
      </c>
      <c r="LT18" s="82">
        <f>links!LT44</f>
        <v>1</v>
      </c>
      <c r="LU18" s="82">
        <f>links!LU44</f>
        <v>1</v>
      </c>
      <c r="LV18" s="82">
        <f>links!LV44</f>
        <v>1</v>
      </c>
      <c r="LW18" s="82">
        <f>links!LW44</f>
        <v>1</v>
      </c>
      <c r="LX18" s="82">
        <f>links!LX44</f>
        <v>1</v>
      </c>
      <c r="LY18" s="82">
        <f>links!LY44</f>
        <v>1</v>
      </c>
      <c r="LZ18" s="82">
        <f>links!LZ44</f>
        <v>1</v>
      </c>
      <c r="MA18" s="82">
        <f>links!MA44</f>
        <v>1</v>
      </c>
      <c r="MB18" s="82">
        <f>links!MB44</f>
        <v>1</v>
      </c>
      <c r="MC18" s="82">
        <f>links!MC44</f>
        <v>1</v>
      </c>
      <c r="MD18" s="82">
        <f>links!MD44</f>
        <v>1</v>
      </c>
      <c r="ME18" s="82">
        <f>links!ME44</f>
        <v>1</v>
      </c>
      <c r="MF18" s="82">
        <f>links!MF44</f>
        <v>0</v>
      </c>
      <c r="MG18" s="82">
        <f>links!MG44</f>
        <v>0</v>
      </c>
      <c r="MH18" s="82">
        <f>links!MH44</f>
        <v>1</v>
      </c>
      <c r="MI18" s="82">
        <f>links!MI44</f>
        <v>1</v>
      </c>
      <c r="MJ18" s="82">
        <f>links!MJ44</f>
        <v>1</v>
      </c>
      <c r="MK18" s="82">
        <f>links!MK44</f>
        <v>1</v>
      </c>
      <c r="ML18" s="82">
        <f>links!ML44</f>
        <v>1</v>
      </c>
      <c r="MM18" s="82">
        <f>links!MM44</f>
        <v>1</v>
      </c>
      <c r="MN18" s="82">
        <f>links!MN44</f>
        <v>1</v>
      </c>
      <c r="MO18" s="82">
        <f>links!MO44</f>
        <v>1</v>
      </c>
      <c r="MP18" s="82">
        <f>links!MP44</f>
        <v>1</v>
      </c>
      <c r="MQ18" s="82">
        <f>links!MQ44</f>
        <v>1</v>
      </c>
      <c r="MR18" s="82">
        <f>links!MR44</f>
        <v>1</v>
      </c>
      <c r="MS18" s="82"/>
      <c r="MT18" s="82"/>
      <c r="MU18" s="82"/>
      <c r="MV18" s="82"/>
      <c r="MW18" s="82"/>
      <c r="MX18" s="82"/>
      <c r="MY18" s="82"/>
      <c r="MZ18" s="82"/>
      <c r="NA18" s="82"/>
      <c r="NB18" s="82"/>
      <c r="NC18" s="82"/>
      <c r="ND18" s="82"/>
      <c r="NE18" s="82"/>
      <c r="NF18" s="82"/>
      <c r="NG18" s="82"/>
      <c r="NH18" s="82"/>
      <c r="NI18" s="82"/>
      <c r="NJ18" s="82"/>
      <c r="NK18" s="82"/>
      <c r="NL18" s="82"/>
      <c r="NM18" s="82"/>
      <c r="NN18" s="82"/>
      <c r="NO18" s="82"/>
      <c r="NP18" s="82"/>
      <c r="NQ18" s="82"/>
      <c r="NR18" s="82"/>
      <c r="NS18" s="82"/>
      <c r="NT18" s="82"/>
      <c r="NU18" s="82"/>
      <c r="NV18" s="82"/>
      <c r="NW18" s="82"/>
      <c r="NX18" s="82"/>
      <c r="NY18" s="82"/>
      <c r="NZ18" s="82"/>
      <c r="OA18" s="82"/>
      <c r="OB18" s="82"/>
      <c r="OC18" s="82"/>
    </row>
    <row r="19" spans="2:393" x14ac:dyDescent="0.25">
      <c r="B19" s="82" t="s">
        <v>1934</v>
      </c>
      <c r="C19" s="82">
        <f>links!C45</f>
        <v>0</v>
      </c>
      <c r="D19" s="82">
        <f>links!D45</f>
        <v>0</v>
      </c>
      <c r="E19" s="82">
        <f>links!E45</f>
        <v>0</v>
      </c>
      <c r="F19" s="82">
        <f>links!F45</f>
        <v>0</v>
      </c>
      <c r="G19" s="82">
        <f>links!G45</f>
        <v>0</v>
      </c>
      <c r="H19" s="82">
        <f>links!H45</f>
        <v>0</v>
      </c>
      <c r="I19" s="82">
        <f>links!I45</f>
        <v>0</v>
      </c>
      <c r="J19" s="82">
        <f>links!J45</f>
        <v>0</v>
      </c>
      <c r="K19" s="82">
        <f>links!K45</f>
        <v>0</v>
      </c>
      <c r="L19" s="82">
        <f>links!L45</f>
        <v>0</v>
      </c>
      <c r="M19" s="82">
        <f>links!M45</f>
        <v>0</v>
      </c>
      <c r="N19" s="82">
        <f>links!N45</f>
        <v>0</v>
      </c>
      <c r="O19" s="82">
        <f>links!O45</f>
        <v>0</v>
      </c>
      <c r="P19" s="82">
        <f>links!P45</f>
        <v>0</v>
      </c>
      <c r="Q19" s="82">
        <f>links!Q45</f>
        <v>0</v>
      </c>
      <c r="R19" s="82">
        <f>links!R45</f>
        <v>0</v>
      </c>
      <c r="S19" s="82">
        <f>links!S45</f>
        <v>0</v>
      </c>
      <c r="T19" s="82">
        <f>links!T45</f>
        <v>0</v>
      </c>
      <c r="U19" s="82">
        <f>links!U45</f>
        <v>0</v>
      </c>
      <c r="V19" s="82">
        <f>links!V45</f>
        <v>0</v>
      </c>
      <c r="W19" s="82">
        <f>links!W45</f>
        <v>0</v>
      </c>
      <c r="X19" s="82">
        <f>links!X45</f>
        <v>0</v>
      </c>
      <c r="Y19" s="82">
        <f>links!Y45</f>
        <v>0</v>
      </c>
      <c r="Z19" s="82">
        <f>links!Z45</f>
        <v>0</v>
      </c>
      <c r="AA19" s="82">
        <f>links!AA45</f>
        <v>0</v>
      </c>
      <c r="AB19" s="82">
        <f>links!AB45</f>
        <v>0</v>
      </c>
      <c r="AC19" s="82">
        <f>links!AC45</f>
        <v>0</v>
      </c>
      <c r="AD19" s="82">
        <f>links!AD45</f>
        <v>0</v>
      </c>
      <c r="AE19" s="82">
        <f>links!AE45</f>
        <v>0</v>
      </c>
      <c r="AF19" s="82">
        <f>links!AF45</f>
        <v>0</v>
      </c>
      <c r="AG19" s="82">
        <f>links!AG45</f>
        <v>0</v>
      </c>
      <c r="AH19" s="82">
        <f>links!AH45</f>
        <v>0</v>
      </c>
      <c r="AI19" s="82">
        <f>links!AI45</f>
        <v>0</v>
      </c>
      <c r="AJ19" s="82">
        <f>links!AJ45</f>
        <v>0</v>
      </c>
      <c r="AK19" s="82">
        <f>links!AK45</f>
        <v>0</v>
      </c>
      <c r="AL19" s="82">
        <f>links!AL45</f>
        <v>0</v>
      </c>
      <c r="AM19" s="82">
        <f>links!AM45</f>
        <v>0</v>
      </c>
      <c r="AN19" s="82">
        <f>links!AN45</f>
        <v>0</v>
      </c>
      <c r="AO19" s="82">
        <f>links!AO45</f>
        <v>0</v>
      </c>
      <c r="AP19" s="82">
        <f>links!AP45</f>
        <v>0</v>
      </c>
      <c r="AQ19" s="82">
        <f>links!AQ45</f>
        <v>0</v>
      </c>
      <c r="AR19" s="82">
        <f>links!AR45</f>
        <v>0</v>
      </c>
      <c r="AS19" s="82">
        <f>links!AS45</f>
        <v>0</v>
      </c>
      <c r="AT19" s="82">
        <f>links!AT45</f>
        <v>0</v>
      </c>
      <c r="AU19" s="82">
        <f>links!AU45</f>
        <v>0</v>
      </c>
      <c r="AV19" s="82">
        <f>links!AV45</f>
        <v>0</v>
      </c>
      <c r="AW19" s="82">
        <f>links!AW45</f>
        <v>0</v>
      </c>
      <c r="AX19" s="82">
        <f>links!AX45</f>
        <v>0</v>
      </c>
      <c r="AY19" s="82">
        <f>links!AY45</f>
        <v>0</v>
      </c>
      <c r="AZ19" s="82">
        <f>links!AZ45</f>
        <v>0</v>
      </c>
      <c r="BA19" s="82">
        <f>links!BA45</f>
        <v>0</v>
      </c>
      <c r="BB19" s="82">
        <f>links!BB45</f>
        <v>0</v>
      </c>
      <c r="BC19" s="82">
        <f>links!BC45</f>
        <v>0</v>
      </c>
      <c r="BD19" s="82">
        <f>links!BD45</f>
        <v>0</v>
      </c>
      <c r="BE19" s="82">
        <f>links!BE45</f>
        <v>0</v>
      </c>
      <c r="BF19" s="82">
        <f>links!BF45</f>
        <v>0</v>
      </c>
      <c r="BG19" s="82">
        <f>links!BG45</f>
        <v>0</v>
      </c>
      <c r="BH19" s="82">
        <f>links!BH45</f>
        <v>0</v>
      </c>
      <c r="BI19" s="82">
        <f>links!BI45</f>
        <v>0</v>
      </c>
      <c r="BJ19" s="82">
        <f>links!BJ45</f>
        <v>0</v>
      </c>
      <c r="BK19" s="82">
        <f>links!BK45</f>
        <v>0</v>
      </c>
      <c r="BL19" s="82">
        <f>links!BL45</f>
        <v>0</v>
      </c>
      <c r="BM19" s="82">
        <f>links!BM45</f>
        <v>0</v>
      </c>
      <c r="BN19" s="82">
        <f>links!BN45</f>
        <v>0</v>
      </c>
      <c r="BO19" s="82">
        <f>links!BO45</f>
        <v>0</v>
      </c>
      <c r="BP19" s="82">
        <f>links!BP45</f>
        <v>0</v>
      </c>
      <c r="BQ19" s="82">
        <f>links!BQ45</f>
        <v>0</v>
      </c>
      <c r="BR19" s="82">
        <f>links!BR45</f>
        <v>0</v>
      </c>
      <c r="BS19" s="82">
        <f>links!BS45</f>
        <v>0</v>
      </c>
      <c r="BT19" s="82">
        <f>links!BT45</f>
        <v>0</v>
      </c>
      <c r="BU19" s="82">
        <f>links!BU45</f>
        <v>0</v>
      </c>
      <c r="BV19" s="82">
        <f>links!BV45</f>
        <v>0</v>
      </c>
      <c r="BW19" s="82">
        <f>links!BW45</f>
        <v>0</v>
      </c>
      <c r="BX19" s="82">
        <f>links!BX45</f>
        <v>0</v>
      </c>
      <c r="BY19" s="82">
        <f>links!BY45</f>
        <v>0</v>
      </c>
      <c r="BZ19" s="82">
        <f>links!BZ45</f>
        <v>0</v>
      </c>
      <c r="CA19" s="82">
        <f>links!CA45</f>
        <v>0</v>
      </c>
      <c r="CB19" s="82">
        <f>links!CB45</f>
        <v>0</v>
      </c>
      <c r="CC19" s="82">
        <f>links!CC45</f>
        <v>0</v>
      </c>
      <c r="CD19" s="82">
        <f>links!CD45</f>
        <v>0</v>
      </c>
      <c r="CE19" s="82">
        <f>links!CE45</f>
        <v>0</v>
      </c>
      <c r="CF19" s="82">
        <f>links!CF45</f>
        <v>0</v>
      </c>
      <c r="CG19" s="82">
        <f>links!CG45</f>
        <v>0</v>
      </c>
      <c r="CH19" s="82">
        <f>links!CH45</f>
        <v>0</v>
      </c>
      <c r="CI19" s="82">
        <f>links!CI45</f>
        <v>0</v>
      </c>
      <c r="CJ19" s="82">
        <f>links!CJ45</f>
        <v>0</v>
      </c>
      <c r="CK19" s="82">
        <f>links!CK45</f>
        <v>0</v>
      </c>
      <c r="CL19" s="82">
        <f>links!CL45</f>
        <v>1</v>
      </c>
      <c r="CM19" s="82">
        <f>links!CM45</f>
        <v>1</v>
      </c>
      <c r="CN19" s="82">
        <f>links!CN45</f>
        <v>1</v>
      </c>
      <c r="CO19" s="82">
        <f>links!CO45</f>
        <v>0</v>
      </c>
      <c r="CP19" s="82">
        <f>links!CP45</f>
        <v>0</v>
      </c>
      <c r="CQ19" s="82">
        <f>links!CQ45</f>
        <v>0</v>
      </c>
      <c r="CR19" s="82">
        <f>links!CR45</f>
        <v>0</v>
      </c>
      <c r="CS19" s="82">
        <f>links!CS45</f>
        <v>0</v>
      </c>
      <c r="CT19" s="82">
        <f>links!CT45</f>
        <v>1</v>
      </c>
      <c r="CU19" s="82">
        <f>links!CU45</f>
        <v>1</v>
      </c>
      <c r="CV19" s="82">
        <f>links!CV45</f>
        <v>1</v>
      </c>
      <c r="CW19" s="82">
        <f>links!CW45</f>
        <v>1</v>
      </c>
      <c r="CX19" s="82">
        <f>links!CX45</f>
        <v>1</v>
      </c>
      <c r="CY19" s="82">
        <f>links!CY45</f>
        <v>1</v>
      </c>
      <c r="CZ19" s="82">
        <f>links!CZ45</f>
        <v>1</v>
      </c>
      <c r="DA19" s="82">
        <f>links!DA45</f>
        <v>1</v>
      </c>
      <c r="DB19" s="82">
        <f>links!DB45</f>
        <v>0</v>
      </c>
      <c r="DC19" s="82">
        <f>links!DC45</f>
        <v>0</v>
      </c>
      <c r="DD19" s="82">
        <f>links!DD45</f>
        <v>0</v>
      </c>
      <c r="DE19" s="82">
        <f>links!DE45</f>
        <v>0</v>
      </c>
      <c r="DF19" s="82">
        <f>links!DF45</f>
        <v>0</v>
      </c>
      <c r="DG19" s="82">
        <f>links!DG45</f>
        <v>0</v>
      </c>
      <c r="DH19" s="82">
        <f>links!DH45</f>
        <v>0</v>
      </c>
      <c r="DI19" s="82">
        <f>links!DI45</f>
        <v>0</v>
      </c>
      <c r="DJ19" s="82">
        <f>links!DJ45</f>
        <v>0</v>
      </c>
      <c r="DK19" s="82">
        <f>links!DK45</f>
        <v>0</v>
      </c>
      <c r="DL19" s="82">
        <f>links!DL45</f>
        <v>0</v>
      </c>
      <c r="DM19" s="82">
        <f>links!DM45</f>
        <v>0</v>
      </c>
      <c r="DN19" s="82">
        <f>links!DN45</f>
        <v>0</v>
      </c>
      <c r="DO19" s="82">
        <f>links!DO45</f>
        <v>0</v>
      </c>
      <c r="DP19" s="82">
        <f>links!DP45</f>
        <v>0</v>
      </c>
      <c r="DQ19" s="82">
        <f>links!DQ45</f>
        <v>0</v>
      </c>
      <c r="DR19" s="82">
        <f>links!DR45</f>
        <v>0</v>
      </c>
      <c r="DS19" s="82">
        <f>links!DS45</f>
        <v>0</v>
      </c>
      <c r="DT19" s="82">
        <f>links!DT45</f>
        <v>0</v>
      </c>
      <c r="DU19" s="82">
        <f>links!DU45</f>
        <v>0</v>
      </c>
      <c r="DV19" s="82">
        <f>links!DV45</f>
        <v>0</v>
      </c>
      <c r="DW19" s="82">
        <f>links!DW45</f>
        <v>0</v>
      </c>
      <c r="DX19" s="82">
        <f>links!DX45</f>
        <v>0</v>
      </c>
      <c r="DY19" s="82">
        <f>links!DY45</f>
        <v>0</v>
      </c>
      <c r="DZ19" s="82">
        <f>links!DZ45</f>
        <v>0</v>
      </c>
      <c r="EA19" s="82">
        <f>links!EA45</f>
        <v>0</v>
      </c>
      <c r="EB19" s="82">
        <f>links!EB45</f>
        <v>0</v>
      </c>
      <c r="EC19" s="82">
        <f>links!EC45</f>
        <v>0</v>
      </c>
      <c r="ED19" s="82">
        <f>links!ED45</f>
        <v>0</v>
      </c>
      <c r="EE19" s="82">
        <f>links!EE45</f>
        <v>0</v>
      </c>
      <c r="EF19" s="82">
        <f>links!EF45</f>
        <v>0</v>
      </c>
      <c r="EG19" s="82">
        <f>links!EG45</f>
        <v>0</v>
      </c>
      <c r="EH19" s="82">
        <f>links!EH45</f>
        <v>0</v>
      </c>
      <c r="EI19" s="82">
        <f>links!EI45</f>
        <v>0</v>
      </c>
      <c r="EJ19" s="82">
        <f>links!EJ45</f>
        <v>0</v>
      </c>
      <c r="EK19" s="82">
        <f>links!EK45</f>
        <v>0</v>
      </c>
      <c r="EL19" s="82">
        <f>links!EL45</f>
        <v>0</v>
      </c>
      <c r="EM19" s="82">
        <f>links!EM45</f>
        <v>0</v>
      </c>
      <c r="EN19" s="82">
        <f>links!EN45</f>
        <v>0</v>
      </c>
      <c r="EO19" s="82">
        <f>links!EO45</f>
        <v>0</v>
      </c>
      <c r="EP19" s="82">
        <f>links!EP45</f>
        <v>0</v>
      </c>
      <c r="EQ19" s="82">
        <f>links!EQ45</f>
        <v>0</v>
      </c>
      <c r="ER19" s="82">
        <f>links!ER45</f>
        <v>0</v>
      </c>
      <c r="ES19" s="82">
        <f>links!ES45</f>
        <v>0</v>
      </c>
      <c r="ET19" s="82">
        <f>links!ET45</f>
        <v>0</v>
      </c>
      <c r="EU19" s="82">
        <f>links!EU45</f>
        <v>0</v>
      </c>
      <c r="EV19" s="82">
        <f>links!EV45</f>
        <v>0</v>
      </c>
      <c r="EW19" s="82">
        <f>links!EW45</f>
        <v>0</v>
      </c>
      <c r="EX19" s="82">
        <f>links!EX45</f>
        <v>0</v>
      </c>
      <c r="EY19" s="82">
        <f>links!EY45</f>
        <v>0</v>
      </c>
      <c r="EZ19" s="82">
        <f>links!EZ45</f>
        <v>0</v>
      </c>
      <c r="FA19" s="82">
        <f>links!FA45</f>
        <v>0</v>
      </c>
      <c r="FB19" s="82">
        <f>links!FB45</f>
        <v>0</v>
      </c>
      <c r="FC19" s="82">
        <f>links!FC45</f>
        <v>0</v>
      </c>
      <c r="FD19" s="82">
        <f>links!FD45</f>
        <v>0</v>
      </c>
      <c r="FE19" s="82">
        <f>links!FE45</f>
        <v>0</v>
      </c>
      <c r="FF19" s="82">
        <f>links!FF45</f>
        <v>0</v>
      </c>
      <c r="FG19" s="82">
        <f>links!FG45</f>
        <v>0</v>
      </c>
      <c r="FH19" s="82">
        <f>links!FH45</f>
        <v>0</v>
      </c>
      <c r="FI19" s="82">
        <f>links!FI45</f>
        <v>0</v>
      </c>
      <c r="FJ19" s="82">
        <f>links!FJ45</f>
        <v>0</v>
      </c>
      <c r="FK19" s="82">
        <f>links!FK45</f>
        <v>0</v>
      </c>
      <c r="FL19" s="82">
        <f>links!FL45</f>
        <v>0</v>
      </c>
      <c r="FM19" s="82">
        <f>links!FM45</f>
        <v>0</v>
      </c>
      <c r="FN19" s="82">
        <f>links!FN45</f>
        <v>0</v>
      </c>
      <c r="FO19" s="82">
        <f>links!FO45</f>
        <v>1</v>
      </c>
      <c r="FP19" s="82">
        <f>links!FP45</f>
        <v>1</v>
      </c>
      <c r="FQ19" s="82">
        <f>links!FQ45</f>
        <v>0</v>
      </c>
      <c r="FR19" s="82">
        <f>links!FR45</f>
        <v>0</v>
      </c>
      <c r="FS19" s="82">
        <f>links!FS45</f>
        <v>0</v>
      </c>
      <c r="FT19" s="82">
        <f>links!FT45</f>
        <v>0</v>
      </c>
      <c r="FU19" s="82">
        <f>links!FU45</f>
        <v>0</v>
      </c>
      <c r="FV19" s="82">
        <f>links!FV45</f>
        <v>0</v>
      </c>
      <c r="FW19" s="82">
        <f>links!FW45</f>
        <v>0</v>
      </c>
      <c r="FX19" s="82">
        <f>links!FX45</f>
        <v>0</v>
      </c>
      <c r="FY19" s="82">
        <f>links!FY45</f>
        <v>0</v>
      </c>
      <c r="FZ19" s="82">
        <f>links!FZ45</f>
        <v>0</v>
      </c>
      <c r="GA19" s="82">
        <f>links!GA45</f>
        <v>0</v>
      </c>
      <c r="GB19" s="82">
        <f>links!GB45</f>
        <v>0</v>
      </c>
      <c r="GC19" s="82">
        <f>links!GC45</f>
        <v>0</v>
      </c>
      <c r="GD19" s="82">
        <f>links!GD45</f>
        <v>0</v>
      </c>
      <c r="GE19" s="82">
        <f>links!GE45</f>
        <v>0</v>
      </c>
      <c r="GF19" s="82">
        <f>links!GF45</f>
        <v>0</v>
      </c>
      <c r="GG19" s="82">
        <f>links!GG45</f>
        <v>0</v>
      </c>
      <c r="GH19" s="82">
        <f>links!GH45</f>
        <v>0</v>
      </c>
      <c r="GI19" s="82">
        <f>links!GI45</f>
        <v>0</v>
      </c>
      <c r="GJ19" s="82">
        <f>links!GJ45</f>
        <v>0</v>
      </c>
      <c r="GK19" s="82">
        <f>links!GK45</f>
        <v>0</v>
      </c>
      <c r="GL19" s="82">
        <f>links!GL45</f>
        <v>0</v>
      </c>
      <c r="GM19" s="82">
        <f>links!GM45</f>
        <v>0</v>
      </c>
      <c r="GN19" s="82">
        <f>links!GN45</f>
        <v>0</v>
      </c>
      <c r="GO19" s="82">
        <f>links!GO45</f>
        <v>0</v>
      </c>
      <c r="GP19" s="82">
        <f>links!GP45</f>
        <v>0</v>
      </c>
      <c r="GQ19" s="82">
        <f>links!GQ45</f>
        <v>0</v>
      </c>
      <c r="GR19" s="82">
        <f>links!GR45</f>
        <v>0</v>
      </c>
      <c r="GS19" s="82">
        <f>links!GS45</f>
        <v>0</v>
      </c>
      <c r="GT19" s="82">
        <f>links!GT45</f>
        <v>0</v>
      </c>
      <c r="GU19" s="82">
        <f>links!GU45</f>
        <v>0</v>
      </c>
      <c r="GV19" s="82">
        <f>links!GV45</f>
        <v>0</v>
      </c>
      <c r="GW19" s="82">
        <f>links!GW45</f>
        <v>0</v>
      </c>
      <c r="GX19" s="82">
        <f>links!GX45</f>
        <v>0</v>
      </c>
      <c r="GY19" s="82">
        <f>links!GY45</f>
        <v>0</v>
      </c>
      <c r="GZ19" s="82">
        <f>links!GZ45</f>
        <v>0</v>
      </c>
      <c r="HA19" s="82">
        <f>links!HA45</f>
        <v>0</v>
      </c>
      <c r="HB19" s="82">
        <f>links!HB45</f>
        <v>0</v>
      </c>
      <c r="HC19" s="82">
        <f>links!HC45</f>
        <v>0</v>
      </c>
      <c r="HD19" s="82">
        <f>links!HD45</f>
        <v>0</v>
      </c>
      <c r="HE19" s="82">
        <f>links!HE45</f>
        <v>0</v>
      </c>
      <c r="HF19" s="82">
        <f>links!HF45</f>
        <v>0</v>
      </c>
      <c r="HG19" s="82">
        <f>links!HG45</f>
        <v>0</v>
      </c>
      <c r="HH19" s="82">
        <f>links!HH45</f>
        <v>0</v>
      </c>
      <c r="HI19" s="82">
        <f>links!HI45</f>
        <v>0</v>
      </c>
      <c r="HJ19" s="82">
        <f>links!HJ45</f>
        <v>0</v>
      </c>
      <c r="HK19" s="82">
        <f>links!HK45</f>
        <v>0</v>
      </c>
      <c r="HL19" s="82">
        <f>links!HL45</f>
        <v>0</v>
      </c>
      <c r="HM19" s="82">
        <f>links!HM45</f>
        <v>0</v>
      </c>
      <c r="HN19" s="82">
        <f>links!HN45</f>
        <v>0</v>
      </c>
      <c r="HO19" s="82">
        <f>links!HO45</f>
        <v>0</v>
      </c>
      <c r="HP19" s="82">
        <f>links!HP45</f>
        <v>0</v>
      </c>
      <c r="HQ19" s="82">
        <f>links!HQ45</f>
        <v>0</v>
      </c>
      <c r="HR19" s="82">
        <f>links!HR45</f>
        <v>0</v>
      </c>
      <c r="HS19" s="82">
        <f>links!HS45</f>
        <v>0</v>
      </c>
      <c r="HT19" s="82">
        <f>links!HT45</f>
        <v>0</v>
      </c>
      <c r="HU19" s="82">
        <f>links!HU45</f>
        <v>0</v>
      </c>
      <c r="HV19" s="82">
        <f>links!HV45</f>
        <v>0</v>
      </c>
      <c r="HW19" s="82">
        <f>links!HW45</f>
        <v>0</v>
      </c>
      <c r="HX19" s="82">
        <f>links!HX45</f>
        <v>0</v>
      </c>
      <c r="HY19" s="82">
        <f>links!HY45</f>
        <v>0</v>
      </c>
      <c r="HZ19" s="82">
        <f>links!HZ45</f>
        <v>0</v>
      </c>
      <c r="IA19" s="82">
        <f>links!IA45</f>
        <v>0</v>
      </c>
      <c r="IB19" s="82">
        <f>links!IB45</f>
        <v>0</v>
      </c>
      <c r="IC19" s="82">
        <f>links!IC45</f>
        <v>0</v>
      </c>
      <c r="ID19" s="82">
        <f>links!ID45</f>
        <v>0</v>
      </c>
      <c r="IE19" s="82">
        <f>links!IE45</f>
        <v>0</v>
      </c>
      <c r="IF19" s="82">
        <f>links!IF45</f>
        <v>0</v>
      </c>
      <c r="IG19" s="82">
        <f>links!IG45</f>
        <v>0</v>
      </c>
      <c r="IH19" s="82">
        <f>links!IH45</f>
        <v>0</v>
      </c>
      <c r="II19" s="82">
        <f>links!II45</f>
        <v>0</v>
      </c>
      <c r="IJ19" s="82">
        <f>links!IJ45</f>
        <v>0</v>
      </c>
      <c r="IK19" s="82">
        <f>links!IK45</f>
        <v>0</v>
      </c>
      <c r="IL19" s="82">
        <f>links!IL45</f>
        <v>0</v>
      </c>
      <c r="IM19" s="82">
        <f>links!IM45</f>
        <v>0</v>
      </c>
      <c r="IN19" s="82">
        <f>links!IN45</f>
        <v>0</v>
      </c>
      <c r="IO19" s="82">
        <f>links!IO45</f>
        <v>0</v>
      </c>
      <c r="IP19" s="82">
        <f>links!IP45</f>
        <v>0</v>
      </c>
      <c r="IQ19" s="82">
        <f>links!IQ45</f>
        <v>0</v>
      </c>
      <c r="IR19" s="82">
        <f>links!IR45</f>
        <v>0</v>
      </c>
      <c r="IS19" s="82">
        <f>links!IS45</f>
        <v>0</v>
      </c>
      <c r="IT19" s="82">
        <f>links!IT45</f>
        <v>0</v>
      </c>
      <c r="IU19" s="82">
        <f>links!IU45</f>
        <v>0</v>
      </c>
      <c r="IV19" s="82">
        <f>links!IV45</f>
        <v>0</v>
      </c>
      <c r="IW19" s="82">
        <f>links!IW45</f>
        <v>0</v>
      </c>
      <c r="IX19" s="82">
        <f>links!IX45</f>
        <v>0</v>
      </c>
      <c r="IY19" s="82">
        <f>links!IY45</f>
        <v>0</v>
      </c>
      <c r="IZ19" s="82">
        <f>links!IZ45</f>
        <v>0</v>
      </c>
      <c r="JA19" s="82">
        <f>links!JA45</f>
        <v>0</v>
      </c>
      <c r="JB19" s="82">
        <f>links!JB45</f>
        <v>0</v>
      </c>
      <c r="JC19" s="82">
        <f>links!JC45</f>
        <v>0</v>
      </c>
      <c r="JD19" s="82">
        <f>links!JD45</f>
        <v>0</v>
      </c>
      <c r="JE19" s="82">
        <f>links!JE45</f>
        <v>0</v>
      </c>
      <c r="JF19" s="82">
        <f>links!JF45</f>
        <v>0</v>
      </c>
      <c r="JG19" s="82">
        <f>links!JG45</f>
        <v>0</v>
      </c>
      <c r="JH19" s="82">
        <f>links!JH45</f>
        <v>0</v>
      </c>
      <c r="JI19" s="82">
        <f>links!JI45</f>
        <v>0</v>
      </c>
      <c r="JJ19" s="82">
        <f>links!JJ45</f>
        <v>0</v>
      </c>
      <c r="JK19" s="82">
        <f>links!JK45</f>
        <v>0</v>
      </c>
      <c r="JL19" s="82">
        <f>links!JL45</f>
        <v>0</v>
      </c>
      <c r="JM19" s="82">
        <f>links!JM45</f>
        <v>0</v>
      </c>
      <c r="JN19" s="82">
        <f>links!JN45</f>
        <v>0</v>
      </c>
      <c r="JO19" s="82">
        <f>links!JO45</f>
        <v>0</v>
      </c>
      <c r="JP19" s="82">
        <f>links!JP45</f>
        <v>0</v>
      </c>
      <c r="JQ19" s="82">
        <f>links!JQ45</f>
        <v>0</v>
      </c>
      <c r="JR19" s="82">
        <f>links!JR45</f>
        <v>0</v>
      </c>
      <c r="JS19" s="82">
        <f>links!JS45</f>
        <v>0</v>
      </c>
      <c r="JT19" s="82">
        <f>links!JT45</f>
        <v>0</v>
      </c>
      <c r="JU19" s="82">
        <f>links!JU45</f>
        <v>0</v>
      </c>
      <c r="JV19" s="82">
        <f>links!JV45</f>
        <v>0</v>
      </c>
      <c r="JW19" s="82">
        <f>links!JW45</f>
        <v>0</v>
      </c>
      <c r="JX19" s="82">
        <f>links!JX45</f>
        <v>0</v>
      </c>
      <c r="JY19" s="82">
        <f>links!JY45</f>
        <v>0</v>
      </c>
      <c r="JZ19" s="82">
        <f>links!JZ45</f>
        <v>0</v>
      </c>
      <c r="KA19" s="82">
        <f>links!KA45</f>
        <v>0</v>
      </c>
      <c r="KB19" s="82">
        <f>links!KB45</f>
        <v>0</v>
      </c>
      <c r="KC19" s="82">
        <f>links!KC45</f>
        <v>0</v>
      </c>
      <c r="KD19" s="82">
        <f>links!KD45</f>
        <v>0</v>
      </c>
      <c r="KE19" s="82">
        <f>links!KE45</f>
        <v>0</v>
      </c>
      <c r="KF19" s="82">
        <f>links!KF45</f>
        <v>0</v>
      </c>
      <c r="KG19" s="82">
        <f>links!KG45</f>
        <v>0</v>
      </c>
      <c r="KH19" s="82">
        <f>links!KH45</f>
        <v>0</v>
      </c>
      <c r="KI19" s="82">
        <f>links!KI45</f>
        <v>0</v>
      </c>
      <c r="KJ19" s="82">
        <f>links!KJ45</f>
        <v>0</v>
      </c>
      <c r="KK19" s="82">
        <f>links!KK45</f>
        <v>0</v>
      </c>
      <c r="KL19" s="82">
        <f>links!KL45</f>
        <v>0</v>
      </c>
      <c r="KM19" s="82">
        <f>links!KM45</f>
        <v>0</v>
      </c>
      <c r="KN19" s="82">
        <f>links!KN45</f>
        <v>0</v>
      </c>
      <c r="KO19" s="82">
        <f>links!KO45</f>
        <v>0</v>
      </c>
      <c r="KP19" s="82">
        <f>links!KP45</f>
        <v>0</v>
      </c>
      <c r="KQ19" s="82">
        <f>links!KQ45</f>
        <v>0</v>
      </c>
      <c r="KR19" s="82">
        <f>links!KR45</f>
        <v>0</v>
      </c>
      <c r="KS19" s="82">
        <f>links!KS45</f>
        <v>0</v>
      </c>
      <c r="KT19" s="82">
        <f>links!KT45</f>
        <v>0</v>
      </c>
      <c r="KU19" s="82">
        <f>links!KU45</f>
        <v>0</v>
      </c>
      <c r="KV19" s="82">
        <f>links!KV45</f>
        <v>0</v>
      </c>
      <c r="KW19" s="82">
        <f>links!KW45</f>
        <v>0</v>
      </c>
      <c r="KX19" s="82">
        <f>links!KX45</f>
        <v>0</v>
      </c>
      <c r="KY19" s="82">
        <f>links!KY45</f>
        <v>0</v>
      </c>
      <c r="KZ19" s="82">
        <f>links!KZ45</f>
        <v>0</v>
      </c>
      <c r="LA19" s="82">
        <f>links!LA45</f>
        <v>0</v>
      </c>
      <c r="LB19" s="82">
        <f>links!LB45</f>
        <v>0</v>
      </c>
      <c r="LC19" s="82">
        <f>links!LC45</f>
        <v>0</v>
      </c>
      <c r="LD19" s="82">
        <f>links!LD45</f>
        <v>0</v>
      </c>
      <c r="LE19" s="82">
        <f>links!LE45</f>
        <v>0</v>
      </c>
      <c r="LF19" s="82">
        <f>links!LF45</f>
        <v>0</v>
      </c>
      <c r="LG19" s="82">
        <f>links!LG45</f>
        <v>0</v>
      </c>
      <c r="LH19" s="82">
        <f>links!LH45</f>
        <v>0</v>
      </c>
      <c r="LI19" s="82">
        <f>links!LI45</f>
        <v>1</v>
      </c>
      <c r="LJ19" s="82">
        <f>links!LJ45</f>
        <v>1</v>
      </c>
      <c r="LK19" s="82">
        <f>links!LK45</f>
        <v>0</v>
      </c>
      <c r="LL19" s="82">
        <f>links!LL45</f>
        <v>0</v>
      </c>
      <c r="LM19" s="82">
        <f>links!LM45</f>
        <v>0</v>
      </c>
      <c r="LN19" s="82">
        <f>links!LN45</f>
        <v>0</v>
      </c>
      <c r="LO19" s="82">
        <f>links!LO45</f>
        <v>0</v>
      </c>
      <c r="LP19" s="82">
        <f>links!LP45</f>
        <v>0</v>
      </c>
      <c r="LQ19" s="82">
        <f>links!LQ45</f>
        <v>0</v>
      </c>
      <c r="LR19" s="82">
        <f>links!LR45</f>
        <v>0</v>
      </c>
      <c r="LS19" s="82">
        <f>links!LS45</f>
        <v>0</v>
      </c>
      <c r="LT19" s="82">
        <f>links!LT45</f>
        <v>0</v>
      </c>
      <c r="LU19" s="82">
        <f>links!LU45</f>
        <v>0</v>
      </c>
      <c r="LV19" s="82">
        <f>links!LV45</f>
        <v>0</v>
      </c>
      <c r="LW19" s="82">
        <f>links!LW45</f>
        <v>0</v>
      </c>
      <c r="LX19" s="82">
        <f>links!LX45</f>
        <v>0</v>
      </c>
      <c r="LY19" s="82">
        <f>links!LY45</f>
        <v>0</v>
      </c>
      <c r="LZ19" s="82">
        <f>links!LZ45</f>
        <v>0</v>
      </c>
      <c r="MA19" s="82">
        <f>links!MA45</f>
        <v>0</v>
      </c>
      <c r="MB19" s="82">
        <f>links!MB45</f>
        <v>0</v>
      </c>
      <c r="MC19" s="82">
        <f>links!MC45</f>
        <v>0</v>
      </c>
      <c r="MD19" s="82">
        <f>links!MD45</f>
        <v>0</v>
      </c>
      <c r="ME19" s="82">
        <f>links!ME45</f>
        <v>0</v>
      </c>
      <c r="MF19" s="82">
        <f>links!MF45</f>
        <v>1</v>
      </c>
      <c r="MG19" s="82">
        <f>links!MG45</f>
        <v>1</v>
      </c>
      <c r="MH19" s="82">
        <f>links!MH45</f>
        <v>0</v>
      </c>
      <c r="MI19" s="82">
        <f>links!MI45</f>
        <v>0</v>
      </c>
      <c r="MJ19" s="82">
        <f>links!MJ45</f>
        <v>0</v>
      </c>
      <c r="MK19" s="82">
        <f>links!MK45</f>
        <v>0</v>
      </c>
      <c r="ML19" s="82">
        <f>links!ML45</f>
        <v>0</v>
      </c>
      <c r="MM19" s="82">
        <f>links!MM45</f>
        <v>0</v>
      </c>
      <c r="MN19" s="82">
        <f>links!MN45</f>
        <v>0</v>
      </c>
      <c r="MO19" s="82">
        <f>links!MO45</f>
        <v>0</v>
      </c>
      <c r="MP19" s="82">
        <f>links!MP45</f>
        <v>0</v>
      </c>
      <c r="MQ19" s="82">
        <f>links!MQ45</f>
        <v>0</v>
      </c>
      <c r="MR19" s="82">
        <f>links!MR45</f>
        <v>0</v>
      </c>
      <c r="MS19" s="82"/>
      <c r="MT19" s="82"/>
      <c r="MU19" s="82"/>
      <c r="MV19" s="82"/>
      <c r="MW19" s="82"/>
      <c r="MX19" s="82"/>
      <c r="MY19" s="82"/>
      <c r="MZ19" s="82"/>
      <c r="NA19" s="82"/>
      <c r="NB19" s="82"/>
      <c r="NC19" s="82"/>
      <c r="ND19" s="82"/>
      <c r="NE19" s="82"/>
      <c r="NF19" s="82"/>
      <c r="NG19" s="82"/>
      <c r="NH19" s="82"/>
      <c r="NI19" s="82"/>
      <c r="NJ19" s="82"/>
      <c r="NK19" s="82"/>
      <c r="NL19" s="82"/>
      <c r="NM19" s="82"/>
      <c r="NN19" s="82"/>
      <c r="NO19" s="82"/>
      <c r="NP19" s="82"/>
      <c r="NQ19" s="82"/>
      <c r="NR19" s="82"/>
      <c r="NS19" s="82"/>
      <c r="NT19" s="82"/>
      <c r="NU19" s="82"/>
      <c r="NV19" s="82"/>
      <c r="NW19" s="82"/>
      <c r="NX19" s="82"/>
      <c r="NY19" s="82"/>
      <c r="NZ19" s="82"/>
      <c r="OA19" s="82"/>
      <c r="OB19" s="82"/>
      <c r="OC19" s="82"/>
    </row>
    <row r="20" spans="2:393" x14ac:dyDescent="0.25">
      <c r="B20" s="82" t="s">
        <v>1936</v>
      </c>
      <c r="C20" s="82">
        <f>links!C48</f>
        <v>0</v>
      </c>
      <c r="D20" s="82">
        <f>links!D48</f>
        <v>0</v>
      </c>
      <c r="E20" s="82">
        <f>links!E48</f>
        <v>1</v>
      </c>
      <c r="F20" s="82">
        <f>links!F48</f>
        <v>1</v>
      </c>
      <c r="G20" s="82">
        <f>links!G48</f>
        <v>1</v>
      </c>
      <c r="H20" s="82">
        <f>links!H48</f>
        <v>1</v>
      </c>
      <c r="I20" s="82">
        <f>links!I48</f>
        <v>1</v>
      </c>
      <c r="J20" s="82">
        <f>links!J48</f>
        <v>1</v>
      </c>
      <c r="K20" s="82">
        <f>links!K48</f>
        <v>1</v>
      </c>
      <c r="L20" s="82">
        <f>links!L48</f>
        <v>1</v>
      </c>
      <c r="M20" s="82">
        <f>links!M48</f>
        <v>1</v>
      </c>
      <c r="N20" s="82">
        <f>links!N48</f>
        <v>1</v>
      </c>
      <c r="O20" s="82">
        <f>links!O48</f>
        <v>1</v>
      </c>
      <c r="P20" s="82">
        <f>links!P48</f>
        <v>1</v>
      </c>
      <c r="Q20" s="82">
        <f>links!Q48</f>
        <v>1</v>
      </c>
      <c r="R20" s="82">
        <f>links!R48</f>
        <v>1</v>
      </c>
      <c r="S20" s="82">
        <f>links!S48</f>
        <v>1</v>
      </c>
      <c r="T20" s="82">
        <f>links!T48</f>
        <v>1</v>
      </c>
      <c r="U20" s="82">
        <f>links!U48</f>
        <v>1</v>
      </c>
      <c r="V20" s="82">
        <f>links!V48</f>
        <v>1</v>
      </c>
      <c r="W20" s="82">
        <f>links!W48</f>
        <v>1</v>
      </c>
      <c r="X20" s="82">
        <f>links!X48</f>
        <v>1</v>
      </c>
      <c r="Y20" s="82">
        <f>links!Y48</f>
        <v>1</v>
      </c>
      <c r="Z20" s="82">
        <f>links!Z48</f>
        <v>1</v>
      </c>
      <c r="AA20" s="82">
        <f>links!AA48</f>
        <v>1</v>
      </c>
      <c r="AB20" s="82">
        <f>links!AB48</f>
        <v>1</v>
      </c>
      <c r="AC20" s="82">
        <f>links!AC48</f>
        <v>1</v>
      </c>
      <c r="AD20" s="82">
        <f>links!AD48</f>
        <v>1</v>
      </c>
      <c r="AE20" s="82">
        <f>links!AE48</f>
        <v>1</v>
      </c>
      <c r="AF20" s="82">
        <f>links!AF48</f>
        <v>1</v>
      </c>
      <c r="AG20" s="82">
        <f>links!AG48</f>
        <v>1</v>
      </c>
      <c r="AH20" s="82">
        <f>links!AH48</f>
        <v>1</v>
      </c>
      <c r="AI20" s="82">
        <f>links!AI48</f>
        <v>1</v>
      </c>
      <c r="AJ20" s="82">
        <f>links!AJ48</f>
        <v>1</v>
      </c>
      <c r="AK20" s="82">
        <f>links!AK48</f>
        <v>1</v>
      </c>
      <c r="AL20" s="82">
        <f>links!AL48</f>
        <v>1</v>
      </c>
      <c r="AM20" s="82">
        <f>links!AM48</f>
        <v>1</v>
      </c>
      <c r="AN20" s="82">
        <f>links!AN48</f>
        <v>1</v>
      </c>
      <c r="AO20" s="82">
        <f>links!AO48</f>
        <v>1</v>
      </c>
      <c r="AP20" s="82">
        <f>links!AP48</f>
        <v>1</v>
      </c>
      <c r="AQ20" s="82">
        <f>links!AQ48</f>
        <v>1</v>
      </c>
      <c r="AR20" s="82">
        <f>links!AR48</f>
        <v>0</v>
      </c>
      <c r="AS20" s="82">
        <f>links!AS48</f>
        <v>0</v>
      </c>
      <c r="AT20" s="82">
        <f>links!AT48</f>
        <v>0</v>
      </c>
      <c r="AU20" s="82">
        <f>links!AU48</f>
        <v>0</v>
      </c>
      <c r="AV20" s="82">
        <f>links!AV48</f>
        <v>0</v>
      </c>
      <c r="AW20" s="82">
        <f>links!AW48</f>
        <v>0</v>
      </c>
      <c r="AX20" s="82">
        <f>links!AX48</f>
        <v>0</v>
      </c>
      <c r="AY20" s="82">
        <f>links!AY48</f>
        <v>1</v>
      </c>
      <c r="AZ20" s="82">
        <f>links!AZ48</f>
        <v>1</v>
      </c>
      <c r="BA20" s="82">
        <f>links!BA48</f>
        <v>1</v>
      </c>
      <c r="BB20" s="82">
        <f>links!BB48</f>
        <v>1</v>
      </c>
      <c r="BC20" s="82">
        <f>links!BC48</f>
        <v>1</v>
      </c>
      <c r="BD20" s="82">
        <f>links!BD48</f>
        <v>1</v>
      </c>
      <c r="BE20" s="82">
        <f>links!BE48</f>
        <v>0</v>
      </c>
      <c r="BF20" s="82">
        <f>links!BF48</f>
        <v>0</v>
      </c>
      <c r="BG20" s="82">
        <f>links!BG48</f>
        <v>1</v>
      </c>
      <c r="BH20" s="82">
        <f>links!BH48</f>
        <v>1</v>
      </c>
      <c r="BI20" s="82">
        <f>links!BI48</f>
        <v>1</v>
      </c>
      <c r="BJ20" s="82">
        <f>links!BJ48</f>
        <v>1</v>
      </c>
      <c r="BK20" s="82">
        <f>links!BK48</f>
        <v>1</v>
      </c>
      <c r="BL20" s="82">
        <f>links!BL48</f>
        <v>1</v>
      </c>
      <c r="BM20" s="82">
        <f>links!BM48</f>
        <v>1</v>
      </c>
      <c r="BN20" s="82">
        <f>links!BN48</f>
        <v>1</v>
      </c>
      <c r="BO20" s="82">
        <f>links!BO48</f>
        <v>1</v>
      </c>
      <c r="BP20" s="82">
        <f>links!BP48</f>
        <v>1</v>
      </c>
      <c r="BQ20" s="82">
        <f>links!BQ48</f>
        <v>1</v>
      </c>
      <c r="BR20" s="82">
        <f>links!BR48</f>
        <v>1</v>
      </c>
      <c r="BS20" s="82">
        <f>links!BS48</f>
        <v>0</v>
      </c>
      <c r="BT20" s="82">
        <f>links!BT48</f>
        <v>1</v>
      </c>
      <c r="BU20" s="82">
        <f>links!BU48</f>
        <v>1</v>
      </c>
      <c r="BV20" s="82">
        <f>links!BV48</f>
        <v>1</v>
      </c>
      <c r="BW20" s="82">
        <f>links!BW48</f>
        <v>1</v>
      </c>
      <c r="BX20" s="82">
        <f>links!BX48</f>
        <v>1</v>
      </c>
      <c r="BY20" s="82">
        <f>links!BY48</f>
        <v>1</v>
      </c>
      <c r="BZ20" s="82">
        <f>links!BZ48</f>
        <v>1</v>
      </c>
      <c r="CA20" s="82">
        <f>links!CA48</f>
        <v>1</v>
      </c>
      <c r="CB20" s="82">
        <f>links!CB48</f>
        <v>1</v>
      </c>
      <c r="CC20" s="82">
        <f>links!CC48</f>
        <v>1</v>
      </c>
      <c r="CD20" s="82">
        <f>links!CD48</f>
        <v>1</v>
      </c>
      <c r="CE20" s="82">
        <f>links!CE48</f>
        <v>1</v>
      </c>
      <c r="CF20" s="82">
        <f>links!CF48</f>
        <v>0</v>
      </c>
      <c r="CG20" s="82">
        <f>links!CG48</f>
        <v>0</v>
      </c>
      <c r="CH20" s="82">
        <f>links!CH48</f>
        <v>0</v>
      </c>
      <c r="CI20" s="82">
        <f>links!CI48</f>
        <v>0</v>
      </c>
      <c r="CJ20" s="82">
        <f>links!CJ48</f>
        <v>0</v>
      </c>
      <c r="CK20" s="82">
        <f>links!CK48</f>
        <v>0</v>
      </c>
      <c r="CL20" s="82">
        <f>links!CL48</f>
        <v>1</v>
      </c>
      <c r="CM20" s="82">
        <f>links!CM48</f>
        <v>1</v>
      </c>
      <c r="CN20" s="82">
        <f>links!CN48</f>
        <v>1</v>
      </c>
      <c r="CO20" s="82">
        <f>links!CO48</f>
        <v>0</v>
      </c>
      <c r="CP20" s="82">
        <f>links!CP48</f>
        <v>0</v>
      </c>
      <c r="CQ20" s="82">
        <f>links!CQ48</f>
        <v>1</v>
      </c>
      <c r="CR20" s="82">
        <f>links!CR48</f>
        <v>1</v>
      </c>
      <c r="CS20" s="82">
        <f>links!CS48</f>
        <v>1</v>
      </c>
      <c r="CT20" s="82">
        <f>links!CT48</f>
        <v>1</v>
      </c>
      <c r="CU20" s="82">
        <f>links!CU48</f>
        <v>1</v>
      </c>
      <c r="CV20" s="82">
        <f>links!CV48</f>
        <v>1</v>
      </c>
      <c r="CW20" s="82">
        <f>links!CW48</f>
        <v>1</v>
      </c>
      <c r="CX20" s="82">
        <f>links!CX48</f>
        <v>1</v>
      </c>
      <c r="CY20" s="82">
        <f>links!CY48</f>
        <v>1</v>
      </c>
      <c r="CZ20" s="82">
        <f>links!CZ48</f>
        <v>1</v>
      </c>
      <c r="DA20" s="82">
        <f>links!DA48</f>
        <v>1</v>
      </c>
      <c r="DB20" s="82">
        <f>links!DB48</f>
        <v>1</v>
      </c>
      <c r="DC20" s="82">
        <f>links!DC48</f>
        <v>1</v>
      </c>
      <c r="DD20" s="82">
        <f>links!DD48</f>
        <v>1</v>
      </c>
      <c r="DE20" s="82">
        <f>links!DE48</f>
        <v>1</v>
      </c>
      <c r="DF20" s="82">
        <f>links!DF48</f>
        <v>1</v>
      </c>
      <c r="DG20" s="82">
        <f>links!DG48</f>
        <v>1</v>
      </c>
      <c r="DH20" s="82">
        <f>links!DH48</f>
        <v>1</v>
      </c>
      <c r="DI20" s="82">
        <f>links!DI48</f>
        <v>1</v>
      </c>
      <c r="DJ20" s="82">
        <f>links!DJ48</f>
        <v>1</v>
      </c>
      <c r="DK20" s="82">
        <f>links!DK48</f>
        <v>1</v>
      </c>
      <c r="DL20" s="82">
        <f>links!DL48</f>
        <v>1</v>
      </c>
      <c r="DM20" s="82">
        <f>links!DM48</f>
        <v>1</v>
      </c>
      <c r="DN20" s="82">
        <f>links!DN48</f>
        <v>1</v>
      </c>
      <c r="DO20" s="82">
        <f>links!DO48</f>
        <v>1</v>
      </c>
      <c r="DP20" s="82">
        <f>links!DP48</f>
        <v>1</v>
      </c>
      <c r="DQ20" s="82">
        <f>links!DQ48</f>
        <v>1</v>
      </c>
      <c r="DR20" s="82">
        <f>links!DR48</f>
        <v>1</v>
      </c>
      <c r="DS20" s="82">
        <f>links!DS48</f>
        <v>1</v>
      </c>
      <c r="DT20" s="82">
        <f>links!DT48</f>
        <v>1</v>
      </c>
      <c r="DU20" s="82">
        <f>links!DU48</f>
        <v>1</v>
      </c>
      <c r="DV20" s="82">
        <f>links!DV48</f>
        <v>1</v>
      </c>
      <c r="DW20" s="82">
        <f>links!DW48</f>
        <v>1</v>
      </c>
      <c r="DX20" s="82">
        <f>links!DX48</f>
        <v>0</v>
      </c>
      <c r="DY20" s="82">
        <f>links!DY48</f>
        <v>0</v>
      </c>
      <c r="DZ20" s="82">
        <f>links!DZ48</f>
        <v>0</v>
      </c>
      <c r="EA20" s="82">
        <f>links!EA48</f>
        <v>0</v>
      </c>
      <c r="EB20" s="82">
        <f>links!EB48</f>
        <v>0</v>
      </c>
      <c r="EC20" s="82">
        <f>links!EC48</f>
        <v>0</v>
      </c>
      <c r="ED20" s="82">
        <f>links!ED48</f>
        <v>0</v>
      </c>
      <c r="EE20" s="82">
        <f>links!EE48</f>
        <v>0</v>
      </c>
      <c r="EF20" s="82">
        <f>links!EF48</f>
        <v>0</v>
      </c>
      <c r="EG20" s="82">
        <f>links!EG48</f>
        <v>0</v>
      </c>
      <c r="EH20" s="82">
        <f>links!EH48</f>
        <v>0</v>
      </c>
      <c r="EI20" s="82">
        <f>links!EI48</f>
        <v>0</v>
      </c>
      <c r="EJ20" s="82">
        <f>links!EJ48</f>
        <v>0</v>
      </c>
      <c r="EK20" s="82">
        <f>links!EK48</f>
        <v>0</v>
      </c>
      <c r="EL20" s="82">
        <f>links!EL48</f>
        <v>0</v>
      </c>
      <c r="EM20" s="82">
        <f>links!EM48</f>
        <v>0</v>
      </c>
      <c r="EN20" s="82">
        <f>links!EN48</f>
        <v>0</v>
      </c>
      <c r="EO20" s="82">
        <f>links!EO48</f>
        <v>0</v>
      </c>
      <c r="EP20" s="82">
        <f>links!EP48</f>
        <v>0</v>
      </c>
      <c r="EQ20" s="82">
        <f>links!EQ48</f>
        <v>0</v>
      </c>
      <c r="ER20" s="82">
        <f>links!ER48</f>
        <v>0</v>
      </c>
      <c r="ES20" s="82">
        <f>links!ES48</f>
        <v>0</v>
      </c>
      <c r="ET20" s="82">
        <f>links!ET48</f>
        <v>0</v>
      </c>
      <c r="EU20" s="82">
        <f>links!EU48</f>
        <v>0</v>
      </c>
      <c r="EV20" s="82">
        <f>links!EV48</f>
        <v>0</v>
      </c>
      <c r="EW20" s="82">
        <f>links!EW48</f>
        <v>0</v>
      </c>
      <c r="EX20" s="82">
        <f>links!EX48</f>
        <v>0</v>
      </c>
      <c r="EY20" s="82">
        <f>links!EY48</f>
        <v>0</v>
      </c>
      <c r="EZ20" s="82">
        <f>links!EZ48</f>
        <v>0</v>
      </c>
      <c r="FA20" s="82">
        <f>links!FA48</f>
        <v>0</v>
      </c>
      <c r="FB20" s="82">
        <f>links!FB48</f>
        <v>0</v>
      </c>
      <c r="FC20" s="82">
        <f>links!FC48</f>
        <v>0</v>
      </c>
      <c r="FD20" s="82">
        <f>links!FD48</f>
        <v>0</v>
      </c>
      <c r="FE20" s="82">
        <f>links!FE48</f>
        <v>0</v>
      </c>
      <c r="FF20" s="82">
        <f>links!FF48</f>
        <v>0</v>
      </c>
      <c r="FG20" s="82">
        <f>links!FG48</f>
        <v>0</v>
      </c>
      <c r="FH20" s="82">
        <f>links!FH48</f>
        <v>0</v>
      </c>
      <c r="FI20" s="82">
        <f>links!FI48</f>
        <v>0</v>
      </c>
      <c r="FJ20" s="82">
        <f>links!FJ48</f>
        <v>0</v>
      </c>
      <c r="FK20" s="82">
        <f>links!FK48</f>
        <v>0</v>
      </c>
      <c r="FL20" s="82">
        <f>links!FL48</f>
        <v>0</v>
      </c>
      <c r="FM20" s="82">
        <f>links!FM48</f>
        <v>0</v>
      </c>
      <c r="FN20" s="82">
        <f>links!FN48</f>
        <v>0</v>
      </c>
      <c r="FO20" s="82">
        <f>links!FO48</f>
        <v>1</v>
      </c>
      <c r="FP20" s="82">
        <f>links!FP48</f>
        <v>1</v>
      </c>
      <c r="FQ20" s="82">
        <f>links!FQ48</f>
        <v>1</v>
      </c>
      <c r="FR20" s="82">
        <f>links!FR48</f>
        <v>1</v>
      </c>
      <c r="FS20" s="82">
        <f>links!FS48</f>
        <v>1</v>
      </c>
      <c r="FT20" s="82">
        <f>links!FT48</f>
        <v>1</v>
      </c>
      <c r="FU20" s="82">
        <f>links!FU48</f>
        <v>0</v>
      </c>
      <c r="FV20" s="82">
        <f>links!FV48</f>
        <v>0</v>
      </c>
      <c r="FW20" s="82">
        <f>links!FW48</f>
        <v>0</v>
      </c>
      <c r="FX20" s="82">
        <f>links!FX48</f>
        <v>0</v>
      </c>
      <c r="FY20" s="82">
        <f>links!FY48</f>
        <v>1</v>
      </c>
      <c r="FZ20" s="82">
        <f>links!FZ48</f>
        <v>1</v>
      </c>
      <c r="GA20" s="82">
        <f>links!GA48</f>
        <v>1</v>
      </c>
      <c r="GB20" s="82">
        <f>links!GB48</f>
        <v>1</v>
      </c>
      <c r="GC20" s="82">
        <f>links!GC48</f>
        <v>1</v>
      </c>
      <c r="GD20" s="82">
        <f>links!GD48</f>
        <v>1</v>
      </c>
      <c r="GE20" s="82">
        <f>links!GE48</f>
        <v>0</v>
      </c>
      <c r="GF20" s="82">
        <f>links!GF48</f>
        <v>0</v>
      </c>
      <c r="GG20" s="82">
        <f>links!GG48</f>
        <v>0</v>
      </c>
      <c r="GH20" s="82">
        <f>links!GH48</f>
        <v>0</v>
      </c>
      <c r="GI20" s="82">
        <f>links!GI48</f>
        <v>0</v>
      </c>
      <c r="GJ20" s="82">
        <f>links!GJ48</f>
        <v>0</v>
      </c>
      <c r="GK20" s="82">
        <f>links!GK48</f>
        <v>0</v>
      </c>
      <c r="GL20" s="82">
        <f>links!GL48</f>
        <v>0</v>
      </c>
      <c r="GM20" s="82">
        <f>links!GM48</f>
        <v>0</v>
      </c>
      <c r="GN20" s="82">
        <f>links!GN48</f>
        <v>0</v>
      </c>
      <c r="GO20" s="82">
        <f>links!GO48</f>
        <v>0</v>
      </c>
      <c r="GP20" s="82">
        <f>links!GP48</f>
        <v>1</v>
      </c>
      <c r="GQ20" s="82">
        <f>links!GQ48</f>
        <v>1</v>
      </c>
      <c r="GR20" s="82">
        <f>links!GR48</f>
        <v>1</v>
      </c>
      <c r="GS20" s="82">
        <f>links!GS48</f>
        <v>1</v>
      </c>
      <c r="GT20" s="82">
        <f>links!GT48</f>
        <v>1</v>
      </c>
      <c r="GU20" s="82">
        <f>links!GU48</f>
        <v>1</v>
      </c>
      <c r="GV20" s="82">
        <f>links!GV48</f>
        <v>1</v>
      </c>
      <c r="GW20" s="82">
        <f>links!GW48</f>
        <v>1</v>
      </c>
      <c r="GX20" s="82">
        <f>links!GX48</f>
        <v>1</v>
      </c>
      <c r="GY20" s="82">
        <f>links!GY48</f>
        <v>1</v>
      </c>
      <c r="GZ20" s="82">
        <f>links!GZ48</f>
        <v>1</v>
      </c>
      <c r="HA20" s="82">
        <f>links!HA48</f>
        <v>1</v>
      </c>
      <c r="HB20" s="82">
        <f>links!HB48</f>
        <v>0</v>
      </c>
      <c r="HC20" s="82">
        <f>links!HC48</f>
        <v>0</v>
      </c>
      <c r="HD20" s="82">
        <f>links!HD48</f>
        <v>1</v>
      </c>
      <c r="HE20" s="82">
        <f>links!HE48</f>
        <v>1</v>
      </c>
      <c r="HF20" s="82">
        <f>links!HF48</f>
        <v>1</v>
      </c>
      <c r="HG20" s="82">
        <f>links!HG48</f>
        <v>1</v>
      </c>
      <c r="HH20" s="82">
        <f>links!HH48</f>
        <v>1</v>
      </c>
      <c r="HI20" s="82">
        <f>links!HI48</f>
        <v>1</v>
      </c>
      <c r="HJ20" s="82">
        <f>links!HJ48</f>
        <v>1</v>
      </c>
      <c r="HK20" s="82">
        <f>links!HK48</f>
        <v>1</v>
      </c>
      <c r="HL20" s="82">
        <f>links!HL48</f>
        <v>1</v>
      </c>
      <c r="HM20" s="82">
        <f>links!HM48</f>
        <v>1</v>
      </c>
      <c r="HN20" s="82">
        <f>links!HN48</f>
        <v>1</v>
      </c>
      <c r="HO20" s="82">
        <f>links!HO48</f>
        <v>0</v>
      </c>
      <c r="HP20" s="82">
        <f>links!HP48</f>
        <v>0</v>
      </c>
      <c r="HQ20" s="82">
        <f>links!HQ48</f>
        <v>0</v>
      </c>
      <c r="HR20" s="82">
        <f>links!HR48</f>
        <v>0</v>
      </c>
      <c r="HS20" s="82">
        <f>links!HS48</f>
        <v>1</v>
      </c>
      <c r="HT20" s="82">
        <f>links!HT48</f>
        <v>0</v>
      </c>
      <c r="HU20" s="82">
        <f>links!HU48</f>
        <v>1</v>
      </c>
      <c r="HV20" s="82">
        <f>links!HV48</f>
        <v>1</v>
      </c>
      <c r="HW20" s="82">
        <f>links!HW48</f>
        <v>0</v>
      </c>
      <c r="HX20" s="82">
        <f>links!HX48</f>
        <v>0</v>
      </c>
      <c r="HY20" s="82">
        <f>links!HY48</f>
        <v>1</v>
      </c>
      <c r="HZ20" s="82">
        <f>links!HZ48</f>
        <v>1</v>
      </c>
      <c r="IA20" s="82">
        <f>links!IA48</f>
        <v>1</v>
      </c>
      <c r="IB20" s="82">
        <f>links!IB48</f>
        <v>1</v>
      </c>
      <c r="IC20" s="82">
        <f>links!IC48</f>
        <v>1</v>
      </c>
      <c r="ID20" s="82">
        <f>links!ID48</f>
        <v>1</v>
      </c>
      <c r="IE20" s="82">
        <f>links!IE48</f>
        <v>1</v>
      </c>
      <c r="IF20" s="82">
        <f>links!IF48</f>
        <v>0</v>
      </c>
      <c r="IG20" s="82">
        <f>links!IG48</f>
        <v>1</v>
      </c>
      <c r="IH20" s="82">
        <f>links!IH48</f>
        <v>1</v>
      </c>
      <c r="II20" s="82">
        <f>links!II48</f>
        <v>1</v>
      </c>
      <c r="IJ20" s="82">
        <f>links!IJ48</f>
        <v>1</v>
      </c>
      <c r="IK20" s="82">
        <f>links!IK48</f>
        <v>1</v>
      </c>
      <c r="IL20" s="82">
        <f>links!IL48</f>
        <v>1</v>
      </c>
      <c r="IM20" s="82">
        <f>links!IM48</f>
        <v>1</v>
      </c>
      <c r="IN20" s="82">
        <f>links!IN48</f>
        <v>1</v>
      </c>
      <c r="IO20" s="82">
        <f>links!IO48</f>
        <v>1</v>
      </c>
      <c r="IP20" s="82">
        <f>links!IP48</f>
        <v>1</v>
      </c>
      <c r="IQ20" s="82">
        <f>links!IQ48</f>
        <v>1</v>
      </c>
      <c r="IR20" s="82">
        <f>links!IR48</f>
        <v>1</v>
      </c>
      <c r="IS20" s="82">
        <f>links!IS48</f>
        <v>1</v>
      </c>
      <c r="IT20" s="82">
        <f>links!IT48</f>
        <v>1</v>
      </c>
      <c r="IU20" s="82">
        <f>links!IU48</f>
        <v>1</v>
      </c>
      <c r="IV20" s="82">
        <f>links!IV48</f>
        <v>1</v>
      </c>
      <c r="IW20" s="82">
        <f>links!IW48</f>
        <v>1</v>
      </c>
      <c r="IX20" s="82">
        <f>links!IX48</f>
        <v>1</v>
      </c>
      <c r="IY20" s="82">
        <f>links!IY48</f>
        <v>1</v>
      </c>
      <c r="IZ20" s="82">
        <f>links!IZ48</f>
        <v>1</v>
      </c>
      <c r="JA20" s="82">
        <f>links!JA48</f>
        <v>1</v>
      </c>
      <c r="JB20" s="82">
        <f>links!JB48</f>
        <v>1</v>
      </c>
      <c r="JC20" s="82">
        <f>links!JC48</f>
        <v>1</v>
      </c>
      <c r="JD20" s="82">
        <f>links!JD48</f>
        <v>1</v>
      </c>
      <c r="JE20" s="82">
        <f>links!JE48</f>
        <v>1</v>
      </c>
      <c r="JF20" s="82">
        <f>links!JF48</f>
        <v>1</v>
      </c>
      <c r="JG20" s="82">
        <f>links!JG48</f>
        <v>1</v>
      </c>
      <c r="JH20" s="82">
        <f>links!JH48</f>
        <v>1</v>
      </c>
      <c r="JI20" s="82">
        <f>links!JI48</f>
        <v>1</v>
      </c>
      <c r="JJ20" s="82">
        <f>links!JJ48</f>
        <v>1</v>
      </c>
      <c r="JK20" s="82">
        <f>links!JK48</f>
        <v>1</v>
      </c>
      <c r="JL20" s="82">
        <f>links!JL48</f>
        <v>1</v>
      </c>
      <c r="JM20" s="82">
        <f>links!JM48</f>
        <v>1</v>
      </c>
      <c r="JN20" s="82">
        <f>links!JN48</f>
        <v>1</v>
      </c>
      <c r="JO20" s="82">
        <f>links!JO48</f>
        <v>1</v>
      </c>
      <c r="JP20" s="82">
        <f>links!JP48</f>
        <v>1</v>
      </c>
      <c r="JQ20" s="82">
        <f>links!JQ48</f>
        <v>1</v>
      </c>
      <c r="JR20" s="82">
        <f>links!JR48</f>
        <v>1</v>
      </c>
      <c r="JS20" s="82">
        <f>links!JS48</f>
        <v>1</v>
      </c>
      <c r="JT20" s="82">
        <f>links!JT48</f>
        <v>1</v>
      </c>
      <c r="JU20" s="82">
        <f>links!JU48</f>
        <v>1</v>
      </c>
      <c r="JV20" s="82">
        <f>links!JV48</f>
        <v>1</v>
      </c>
      <c r="JW20" s="82">
        <f>links!JW48</f>
        <v>1</v>
      </c>
      <c r="JX20" s="82">
        <f>links!JX48</f>
        <v>1</v>
      </c>
      <c r="JY20" s="82">
        <f>links!JY48</f>
        <v>1</v>
      </c>
      <c r="JZ20" s="82">
        <f>links!JZ48</f>
        <v>1</v>
      </c>
      <c r="KA20" s="82">
        <f>links!KA48</f>
        <v>1</v>
      </c>
      <c r="KB20" s="82">
        <f>links!KB48</f>
        <v>1</v>
      </c>
      <c r="KC20" s="82">
        <f>links!KC48</f>
        <v>1</v>
      </c>
      <c r="KD20" s="82">
        <f>links!KD48</f>
        <v>1</v>
      </c>
      <c r="KE20" s="82">
        <f>links!KE48</f>
        <v>1</v>
      </c>
      <c r="KF20" s="82">
        <f>links!KF48</f>
        <v>1</v>
      </c>
      <c r="KG20" s="82">
        <f>links!KG48</f>
        <v>1</v>
      </c>
      <c r="KH20" s="82">
        <f>links!KH48</f>
        <v>1</v>
      </c>
      <c r="KI20" s="82">
        <f>links!KI48</f>
        <v>1</v>
      </c>
      <c r="KJ20" s="82">
        <f>links!KJ48</f>
        <v>1</v>
      </c>
      <c r="KK20" s="82">
        <f>links!KK48</f>
        <v>1</v>
      </c>
      <c r="KL20" s="82">
        <f>links!KL48</f>
        <v>1</v>
      </c>
      <c r="KM20" s="82">
        <f>links!KM48</f>
        <v>1</v>
      </c>
      <c r="KN20" s="82">
        <f>links!KN48</f>
        <v>1</v>
      </c>
      <c r="KO20" s="82">
        <f>links!KO48</f>
        <v>1</v>
      </c>
      <c r="KP20" s="82">
        <f>links!KP48</f>
        <v>1</v>
      </c>
      <c r="KQ20" s="82">
        <f>links!KQ48</f>
        <v>1</v>
      </c>
      <c r="KR20" s="82">
        <f>links!KR48</f>
        <v>1</v>
      </c>
      <c r="KS20" s="82">
        <f>links!KS48</f>
        <v>1</v>
      </c>
      <c r="KT20" s="82">
        <f>links!KT48</f>
        <v>1</v>
      </c>
      <c r="KU20" s="82">
        <f>links!KU48</f>
        <v>1</v>
      </c>
      <c r="KV20" s="82">
        <f>links!KV48</f>
        <v>1</v>
      </c>
      <c r="KW20" s="82">
        <f>links!KW48</f>
        <v>1</v>
      </c>
      <c r="KX20" s="82">
        <f>links!KX48</f>
        <v>1</v>
      </c>
      <c r="KY20" s="82">
        <f>links!KY48</f>
        <v>1</v>
      </c>
      <c r="KZ20" s="82">
        <f>links!KZ48</f>
        <v>1</v>
      </c>
      <c r="LA20" s="82">
        <f>links!LA48</f>
        <v>1</v>
      </c>
      <c r="LB20" s="82">
        <f>links!LB48</f>
        <v>1</v>
      </c>
      <c r="LC20" s="82">
        <f>links!LC48</f>
        <v>1</v>
      </c>
      <c r="LD20" s="82">
        <f>links!LD48</f>
        <v>1</v>
      </c>
      <c r="LE20" s="82">
        <f>links!LE48</f>
        <v>1</v>
      </c>
      <c r="LF20" s="82">
        <f>links!LF48</f>
        <v>1</v>
      </c>
      <c r="LG20" s="82">
        <f>links!LG48</f>
        <v>1</v>
      </c>
      <c r="LH20" s="82">
        <f>links!LH48</f>
        <v>1</v>
      </c>
      <c r="LI20" s="82">
        <f>links!LI48</f>
        <v>1</v>
      </c>
      <c r="LJ20" s="82">
        <f>links!LJ48</f>
        <v>1</v>
      </c>
      <c r="LK20" s="82">
        <f>links!LK48</f>
        <v>1</v>
      </c>
      <c r="LL20" s="82">
        <f>links!LL48</f>
        <v>1</v>
      </c>
      <c r="LM20" s="82">
        <f>links!LM48</f>
        <v>1</v>
      </c>
      <c r="LN20" s="82">
        <f>links!LN48</f>
        <v>1</v>
      </c>
      <c r="LO20" s="82">
        <f>links!LO48</f>
        <v>1</v>
      </c>
      <c r="LP20" s="82">
        <f>links!LP48</f>
        <v>1</v>
      </c>
      <c r="LQ20" s="82">
        <f>links!LQ48</f>
        <v>1</v>
      </c>
      <c r="LR20" s="82">
        <f>links!LR48</f>
        <v>1</v>
      </c>
      <c r="LS20" s="82">
        <f>links!LS48</f>
        <v>1</v>
      </c>
      <c r="LT20" s="82">
        <f>links!LT48</f>
        <v>1</v>
      </c>
      <c r="LU20" s="82">
        <f>links!LU48</f>
        <v>1</v>
      </c>
      <c r="LV20" s="82">
        <f>links!LV48</f>
        <v>1</v>
      </c>
      <c r="LW20" s="82">
        <f>links!LW48</f>
        <v>1</v>
      </c>
      <c r="LX20" s="82">
        <f>links!LX48</f>
        <v>1</v>
      </c>
      <c r="LY20" s="82">
        <f>links!LY48</f>
        <v>1</v>
      </c>
      <c r="LZ20" s="82">
        <f>links!LZ48</f>
        <v>1</v>
      </c>
      <c r="MA20" s="82">
        <f>links!MA48</f>
        <v>1</v>
      </c>
      <c r="MB20" s="82">
        <f>links!MB48</f>
        <v>1</v>
      </c>
      <c r="MC20" s="82">
        <f>links!MC48</f>
        <v>1</v>
      </c>
      <c r="MD20" s="82">
        <f>links!MD48</f>
        <v>1</v>
      </c>
      <c r="ME20" s="82">
        <f>links!ME48</f>
        <v>0</v>
      </c>
      <c r="MF20" s="82">
        <f>links!MF48</f>
        <v>1</v>
      </c>
      <c r="MG20" s="82">
        <f>links!MG48</f>
        <v>1</v>
      </c>
      <c r="MH20" s="82">
        <f>links!MH48</f>
        <v>0</v>
      </c>
      <c r="MI20" s="82">
        <f>links!MI48</f>
        <v>0</v>
      </c>
      <c r="MJ20" s="82">
        <f>links!MJ48</f>
        <v>0</v>
      </c>
      <c r="MK20" s="82">
        <f>links!MK48</f>
        <v>0</v>
      </c>
      <c r="ML20" s="82">
        <f>links!ML48</f>
        <v>0</v>
      </c>
      <c r="MM20" s="82">
        <f>links!MM48</f>
        <v>0</v>
      </c>
      <c r="MN20" s="82">
        <f>links!MN48</f>
        <v>0</v>
      </c>
      <c r="MO20" s="82">
        <f>links!MO48</f>
        <v>0</v>
      </c>
      <c r="MP20" s="82">
        <f>links!MP48</f>
        <v>0</v>
      </c>
      <c r="MQ20" s="82">
        <f>links!MQ48</f>
        <v>0</v>
      </c>
      <c r="MR20" s="82">
        <f>links!MR48</f>
        <v>0</v>
      </c>
      <c r="MS20" s="82"/>
      <c r="MT20" s="82"/>
      <c r="MU20" s="82"/>
      <c r="MV20" s="82"/>
      <c r="MW20" s="82"/>
      <c r="MX20" s="82"/>
      <c r="MY20" s="82"/>
      <c r="MZ20" s="82"/>
      <c r="NA20" s="82"/>
      <c r="NB20" s="82"/>
      <c r="NC20" s="82"/>
      <c r="ND20" s="82"/>
      <c r="NE20" s="82"/>
      <c r="NF20" s="82"/>
      <c r="NG20" s="82"/>
      <c r="NH20" s="82"/>
      <c r="NI20" s="82"/>
      <c r="NJ20" s="82"/>
      <c r="NK20" s="82"/>
      <c r="NL20" s="82"/>
      <c r="NM20" s="82"/>
      <c r="NN20" s="82"/>
      <c r="NO20" s="82"/>
      <c r="NP20" s="82"/>
      <c r="NQ20" s="82"/>
      <c r="NR20" s="82"/>
      <c r="NS20" s="82"/>
      <c r="NT20" s="82"/>
      <c r="NU20" s="82"/>
      <c r="NV20" s="82"/>
      <c r="NW20" s="82"/>
      <c r="NX20" s="82"/>
      <c r="NY20" s="82"/>
      <c r="NZ20" s="82"/>
      <c r="OA20" s="82"/>
      <c r="OB20" s="82"/>
      <c r="OC20" s="82"/>
    </row>
    <row r="21" spans="2:393" x14ac:dyDescent="0.25">
      <c r="B21" s="82" t="s">
        <v>1937</v>
      </c>
      <c r="C21" s="82">
        <f>links!C50</f>
        <v>1</v>
      </c>
      <c r="D21" s="82">
        <f>links!D50</f>
        <v>1</v>
      </c>
      <c r="E21" s="82">
        <f>links!E50</f>
        <v>0</v>
      </c>
      <c r="F21" s="82">
        <f>links!F50</f>
        <v>0</v>
      </c>
      <c r="G21" s="82">
        <f>links!G50</f>
        <v>0</v>
      </c>
      <c r="H21" s="82">
        <f>links!H50</f>
        <v>0</v>
      </c>
      <c r="I21" s="82">
        <f>links!I50</f>
        <v>0</v>
      </c>
      <c r="J21" s="82">
        <f>links!J50</f>
        <v>0</v>
      </c>
      <c r="K21" s="82">
        <f>links!K50</f>
        <v>0</v>
      </c>
      <c r="L21" s="82">
        <f>links!L50</f>
        <v>0</v>
      </c>
      <c r="M21" s="82">
        <f>links!M50</f>
        <v>0</v>
      </c>
      <c r="N21" s="82">
        <f>links!N50</f>
        <v>0</v>
      </c>
      <c r="O21" s="82">
        <f>links!O50</f>
        <v>0</v>
      </c>
      <c r="P21" s="82">
        <f>links!P50</f>
        <v>0</v>
      </c>
      <c r="Q21" s="82">
        <f>links!Q50</f>
        <v>0</v>
      </c>
      <c r="R21" s="82">
        <f>links!R50</f>
        <v>0</v>
      </c>
      <c r="S21" s="82">
        <f>links!S50</f>
        <v>0</v>
      </c>
      <c r="T21" s="82">
        <f>links!T50</f>
        <v>0</v>
      </c>
      <c r="U21" s="82">
        <f>links!U50</f>
        <v>0</v>
      </c>
      <c r="V21" s="82">
        <f>links!V50</f>
        <v>0</v>
      </c>
      <c r="W21" s="82">
        <f>links!W50</f>
        <v>0</v>
      </c>
      <c r="X21" s="82">
        <f>links!X50</f>
        <v>0</v>
      </c>
      <c r="Y21" s="82">
        <f>links!Y50</f>
        <v>0</v>
      </c>
      <c r="Z21" s="82">
        <f>links!Z50</f>
        <v>0</v>
      </c>
      <c r="AA21" s="82">
        <f>links!AA50</f>
        <v>0</v>
      </c>
      <c r="AB21" s="82">
        <f>links!AB50</f>
        <v>0</v>
      </c>
      <c r="AC21" s="82">
        <f>links!AC50</f>
        <v>0</v>
      </c>
      <c r="AD21" s="82">
        <f>links!AD50</f>
        <v>0</v>
      </c>
      <c r="AE21" s="82">
        <f>links!AE50</f>
        <v>0</v>
      </c>
      <c r="AF21" s="82">
        <f>links!AF50</f>
        <v>0</v>
      </c>
      <c r="AG21" s="82">
        <f>links!AG50</f>
        <v>0</v>
      </c>
      <c r="AH21" s="82">
        <f>links!AH50</f>
        <v>0</v>
      </c>
      <c r="AI21" s="82">
        <f>links!AI50</f>
        <v>0</v>
      </c>
      <c r="AJ21" s="82">
        <f>links!AJ50</f>
        <v>1</v>
      </c>
      <c r="AK21" s="82">
        <f>links!AK50</f>
        <v>1</v>
      </c>
      <c r="AL21" s="82">
        <f>links!AL50</f>
        <v>1</v>
      </c>
      <c r="AM21" s="82">
        <f>links!AM50</f>
        <v>1</v>
      </c>
      <c r="AN21" s="82">
        <f>links!AN50</f>
        <v>1</v>
      </c>
      <c r="AO21" s="82">
        <f>links!AO50</f>
        <v>0</v>
      </c>
      <c r="AP21" s="82">
        <f>links!AP50</f>
        <v>0</v>
      </c>
      <c r="AQ21" s="82">
        <f>links!AQ50</f>
        <v>0</v>
      </c>
      <c r="AR21" s="82">
        <f>links!AR50</f>
        <v>0</v>
      </c>
      <c r="AS21" s="82">
        <f>links!AS50</f>
        <v>0</v>
      </c>
      <c r="AT21" s="82">
        <f>links!AT50</f>
        <v>0</v>
      </c>
      <c r="AU21" s="82">
        <f>links!AU50</f>
        <v>0</v>
      </c>
      <c r="AV21" s="82">
        <f>links!AV50</f>
        <v>0</v>
      </c>
      <c r="AW21" s="82">
        <f>links!AW50</f>
        <v>0</v>
      </c>
      <c r="AX21" s="82">
        <f>links!AX50</f>
        <v>0</v>
      </c>
      <c r="AY21" s="82">
        <f>links!AY50</f>
        <v>1</v>
      </c>
      <c r="AZ21" s="82">
        <f>links!AZ50</f>
        <v>1</v>
      </c>
      <c r="BA21" s="82">
        <f>links!BA50</f>
        <v>1</v>
      </c>
      <c r="BB21" s="82">
        <f>links!BB50</f>
        <v>1</v>
      </c>
      <c r="BC21" s="82">
        <f>links!BC50</f>
        <v>1</v>
      </c>
      <c r="BD21" s="82">
        <f>links!BD50</f>
        <v>1</v>
      </c>
      <c r="BE21" s="82">
        <f>links!BE50</f>
        <v>0</v>
      </c>
      <c r="BF21" s="82">
        <f>links!BF50</f>
        <v>0</v>
      </c>
      <c r="BG21" s="82">
        <f>links!BG50</f>
        <v>1</v>
      </c>
      <c r="BH21" s="82">
        <f>links!BH50</f>
        <v>1</v>
      </c>
      <c r="BI21" s="82">
        <f>links!BI50</f>
        <v>1</v>
      </c>
      <c r="BJ21" s="82">
        <f>links!BJ50</f>
        <v>1</v>
      </c>
      <c r="BK21" s="82">
        <f>links!BK50</f>
        <v>1</v>
      </c>
      <c r="BL21" s="82">
        <f>links!BL50</f>
        <v>1</v>
      </c>
      <c r="BM21" s="82">
        <f>links!BM50</f>
        <v>1</v>
      </c>
      <c r="BN21" s="82">
        <f>links!BN50</f>
        <v>1</v>
      </c>
      <c r="BO21" s="82">
        <f>links!BO50</f>
        <v>1</v>
      </c>
      <c r="BP21" s="82">
        <f>links!BP50</f>
        <v>1</v>
      </c>
      <c r="BQ21" s="82">
        <f>links!BQ50</f>
        <v>1</v>
      </c>
      <c r="BR21" s="82">
        <f>links!BR50</f>
        <v>1</v>
      </c>
      <c r="BS21" s="82">
        <f>links!BS50</f>
        <v>1</v>
      </c>
      <c r="BT21" s="82">
        <f>links!BT50</f>
        <v>0</v>
      </c>
      <c r="BU21" s="82">
        <f>links!BU50</f>
        <v>0</v>
      </c>
      <c r="BV21" s="82">
        <f>links!BV50</f>
        <v>0</v>
      </c>
      <c r="BW21" s="82">
        <f>links!BW50</f>
        <v>0</v>
      </c>
      <c r="BX21" s="82">
        <f>links!BX50</f>
        <v>0</v>
      </c>
      <c r="BY21" s="82">
        <f>links!BY50</f>
        <v>0</v>
      </c>
      <c r="BZ21" s="82">
        <f>links!BZ50</f>
        <v>0</v>
      </c>
      <c r="CA21" s="82">
        <f>links!CA50</f>
        <v>1</v>
      </c>
      <c r="CB21" s="82">
        <f>links!CB50</f>
        <v>1</v>
      </c>
      <c r="CC21" s="82">
        <f>links!CC50</f>
        <v>1</v>
      </c>
      <c r="CD21" s="82">
        <f>links!CD50</f>
        <v>1</v>
      </c>
      <c r="CE21" s="82">
        <f>links!CE50</f>
        <v>1</v>
      </c>
      <c r="CF21" s="82">
        <f>links!CF50</f>
        <v>1</v>
      </c>
      <c r="CG21" s="82">
        <f>links!CG50</f>
        <v>1</v>
      </c>
      <c r="CH21" s="82">
        <f>links!CH50</f>
        <v>1</v>
      </c>
      <c r="CI21" s="82">
        <f>links!CI50</f>
        <v>1</v>
      </c>
      <c r="CJ21" s="82">
        <f>links!CJ50</f>
        <v>1</v>
      </c>
      <c r="CK21" s="82">
        <f>links!CK50</f>
        <v>1</v>
      </c>
      <c r="CL21" s="82">
        <f>links!CL50</f>
        <v>1</v>
      </c>
      <c r="CM21" s="82">
        <f>links!CM50</f>
        <v>1</v>
      </c>
      <c r="CN21" s="82">
        <f>links!CN50</f>
        <v>1</v>
      </c>
      <c r="CO21" s="82">
        <f>links!CO50</f>
        <v>1</v>
      </c>
      <c r="CP21" s="82">
        <f>links!CP50</f>
        <v>1</v>
      </c>
      <c r="CQ21" s="82">
        <f>links!CQ50</f>
        <v>1</v>
      </c>
      <c r="CR21" s="82">
        <f>links!CR50</f>
        <v>1</v>
      </c>
      <c r="CS21" s="82">
        <f>links!CS50</f>
        <v>1</v>
      </c>
      <c r="CT21" s="82">
        <f>links!CT50</f>
        <v>1</v>
      </c>
      <c r="CU21" s="82">
        <f>links!CU50</f>
        <v>1</v>
      </c>
      <c r="CV21" s="82">
        <f>links!CV50</f>
        <v>1</v>
      </c>
      <c r="CW21" s="82">
        <f>links!CW50</f>
        <v>1</v>
      </c>
      <c r="CX21" s="82">
        <f>links!CX50</f>
        <v>1</v>
      </c>
      <c r="CY21" s="82">
        <f>links!CY50</f>
        <v>1</v>
      </c>
      <c r="CZ21" s="82">
        <f>links!CZ50</f>
        <v>1</v>
      </c>
      <c r="DA21" s="82">
        <f>links!DA50</f>
        <v>1</v>
      </c>
      <c r="DB21" s="82">
        <f>links!DB50</f>
        <v>1</v>
      </c>
      <c r="DC21" s="82">
        <f>links!DC50</f>
        <v>1</v>
      </c>
      <c r="DD21" s="82">
        <f>links!DD50</f>
        <v>1</v>
      </c>
      <c r="DE21" s="82">
        <f>links!DE50</f>
        <v>1</v>
      </c>
      <c r="DF21" s="82">
        <f>links!DF50</f>
        <v>1</v>
      </c>
      <c r="DG21" s="82">
        <f>links!DG50</f>
        <v>1</v>
      </c>
      <c r="DH21" s="82">
        <f>links!DH50</f>
        <v>1</v>
      </c>
      <c r="DI21" s="82">
        <f>links!DI50</f>
        <v>1</v>
      </c>
      <c r="DJ21" s="82">
        <f>links!DJ50</f>
        <v>1</v>
      </c>
      <c r="DK21" s="82">
        <f>links!DK50</f>
        <v>1</v>
      </c>
      <c r="DL21" s="82">
        <f>links!DL50</f>
        <v>1</v>
      </c>
      <c r="DM21" s="82">
        <f>links!DM50</f>
        <v>1</v>
      </c>
      <c r="DN21" s="82">
        <f>links!DN50</f>
        <v>1</v>
      </c>
      <c r="DO21" s="82">
        <f>links!DO50</f>
        <v>1</v>
      </c>
      <c r="DP21" s="82">
        <f>links!DP50</f>
        <v>1</v>
      </c>
      <c r="DQ21" s="82">
        <f>links!DQ50</f>
        <v>1</v>
      </c>
      <c r="DR21" s="82">
        <f>links!DR50</f>
        <v>1</v>
      </c>
      <c r="DS21" s="82">
        <f>links!DS50</f>
        <v>1</v>
      </c>
      <c r="DT21" s="82">
        <f>links!DT50</f>
        <v>1</v>
      </c>
      <c r="DU21" s="82">
        <f>links!DU50</f>
        <v>1</v>
      </c>
      <c r="DV21" s="82">
        <f>links!DV50</f>
        <v>1</v>
      </c>
      <c r="DW21" s="82">
        <f>links!DW50</f>
        <v>1</v>
      </c>
      <c r="DX21" s="82">
        <f>links!DX50</f>
        <v>1</v>
      </c>
      <c r="DY21" s="82">
        <f>links!DY50</f>
        <v>1</v>
      </c>
      <c r="DZ21" s="82">
        <f>links!DZ50</f>
        <v>1</v>
      </c>
      <c r="EA21" s="82">
        <f>links!EA50</f>
        <v>1</v>
      </c>
      <c r="EB21" s="82">
        <f>links!EB50</f>
        <v>1</v>
      </c>
      <c r="EC21" s="82">
        <f>links!EC50</f>
        <v>1</v>
      </c>
      <c r="ED21" s="82">
        <f>links!ED50</f>
        <v>1</v>
      </c>
      <c r="EE21" s="82">
        <f>links!EE50</f>
        <v>1</v>
      </c>
      <c r="EF21" s="82">
        <f>links!EF50</f>
        <v>1</v>
      </c>
      <c r="EG21" s="82">
        <f>links!EG50</f>
        <v>1</v>
      </c>
      <c r="EH21" s="82">
        <f>links!EH50</f>
        <v>1</v>
      </c>
      <c r="EI21" s="82">
        <f>links!EI50</f>
        <v>1</v>
      </c>
      <c r="EJ21" s="82">
        <f>links!EJ50</f>
        <v>1</v>
      </c>
      <c r="EK21" s="82">
        <f>links!EK50</f>
        <v>1</v>
      </c>
      <c r="EL21" s="82">
        <f>links!EL50</f>
        <v>1</v>
      </c>
      <c r="EM21" s="82">
        <f>links!EM50</f>
        <v>1</v>
      </c>
      <c r="EN21" s="82">
        <f>links!EN50</f>
        <v>1</v>
      </c>
      <c r="EO21" s="82">
        <f>links!EO50</f>
        <v>1</v>
      </c>
      <c r="EP21" s="82">
        <f>links!EP50</f>
        <v>1</v>
      </c>
      <c r="EQ21" s="82">
        <f>links!EQ50</f>
        <v>1</v>
      </c>
      <c r="ER21" s="82">
        <f>links!ER50</f>
        <v>1</v>
      </c>
      <c r="ES21" s="82">
        <f>links!ES50</f>
        <v>1</v>
      </c>
      <c r="ET21" s="82">
        <f>links!ET50</f>
        <v>1</v>
      </c>
      <c r="EU21" s="82">
        <f>links!EU50</f>
        <v>1</v>
      </c>
      <c r="EV21" s="82">
        <f>links!EV50</f>
        <v>1</v>
      </c>
      <c r="EW21" s="82">
        <f>links!EW50</f>
        <v>1</v>
      </c>
      <c r="EX21" s="82">
        <f>links!EX50</f>
        <v>1</v>
      </c>
      <c r="EY21" s="82">
        <f>links!EY50</f>
        <v>1</v>
      </c>
      <c r="EZ21" s="82">
        <f>links!EZ50</f>
        <v>1</v>
      </c>
      <c r="FA21" s="82">
        <f>links!FA50</f>
        <v>1</v>
      </c>
      <c r="FB21" s="82">
        <f>links!FB50</f>
        <v>1</v>
      </c>
      <c r="FC21" s="82">
        <f>links!FC50</f>
        <v>1</v>
      </c>
      <c r="FD21" s="82">
        <f>links!FD50</f>
        <v>1</v>
      </c>
      <c r="FE21" s="82">
        <f>links!FE50</f>
        <v>1</v>
      </c>
      <c r="FF21" s="82">
        <f>links!FF50</f>
        <v>1</v>
      </c>
      <c r="FG21" s="82">
        <f>links!FG50</f>
        <v>1</v>
      </c>
      <c r="FH21" s="82">
        <f>links!FH50</f>
        <v>1</v>
      </c>
      <c r="FI21" s="82">
        <f>links!FI50</f>
        <v>1</v>
      </c>
      <c r="FJ21" s="82">
        <f>links!FJ50</f>
        <v>1</v>
      </c>
      <c r="FK21" s="82">
        <f>links!FK50</f>
        <v>1</v>
      </c>
      <c r="FL21" s="82">
        <f>links!FL50</f>
        <v>1</v>
      </c>
      <c r="FM21" s="82">
        <f>links!FM50</f>
        <v>1</v>
      </c>
      <c r="FN21" s="82">
        <f>links!FN50</f>
        <v>1</v>
      </c>
      <c r="FO21" s="82">
        <f>links!FO50</f>
        <v>1</v>
      </c>
      <c r="FP21" s="82">
        <f>links!FP50</f>
        <v>1</v>
      </c>
      <c r="FQ21" s="82">
        <f>links!FQ50</f>
        <v>1</v>
      </c>
      <c r="FR21" s="82">
        <f>links!FR50</f>
        <v>1</v>
      </c>
      <c r="FS21" s="82">
        <f>links!FS50</f>
        <v>1</v>
      </c>
      <c r="FT21" s="82">
        <f>links!FT50</f>
        <v>1</v>
      </c>
      <c r="FU21" s="82">
        <f>links!FU50</f>
        <v>0</v>
      </c>
      <c r="FV21" s="82">
        <f>links!FV50</f>
        <v>0</v>
      </c>
      <c r="FW21" s="82">
        <f>links!FW50</f>
        <v>0</v>
      </c>
      <c r="FX21" s="82">
        <f>links!FX50</f>
        <v>1</v>
      </c>
      <c r="FY21" s="82">
        <f>links!FY50</f>
        <v>1</v>
      </c>
      <c r="FZ21" s="82">
        <f>links!FZ50</f>
        <v>1</v>
      </c>
      <c r="GA21" s="82">
        <f>links!GA50</f>
        <v>1</v>
      </c>
      <c r="GB21" s="82">
        <f>links!GB50</f>
        <v>1</v>
      </c>
      <c r="GC21" s="82">
        <f>links!GC50</f>
        <v>1</v>
      </c>
      <c r="GD21" s="82">
        <f>links!GD50</f>
        <v>1</v>
      </c>
      <c r="GE21" s="82">
        <f>links!GE50</f>
        <v>0</v>
      </c>
      <c r="GF21" s="82">
        <f>links!GF50</f>
        <v>0</v>
      </c>
      <c r="GG21" s="82">
        <f>links!GG50</f>
        <v>0</v>
      </c>
      <c r="GH21" s="82">
        <f>links!GH50</f>
        <v>1</v>
      </c>
      <c r="GI21" s="82">
        <f>links!GI50</f>
        <v>1</v>
      </c>
      <c r="GJ21" s="82">
        <f>links!GJ50</f>
        <v>1</v>
      </c>
      <c r="GK21" s="82">
        <f>links!GK50</f>
        <v>1</v>
      </c>
      <c r="GL21" s="82">
        <f>links!GL50</f>
        <v>1</v>
      </c>
      <c r="GM21" s="82">
        <f>links!GM50</f>
        <v>1</v>
      </c>
      <c r="GN21" s="82">
        <f>links!GN50</f>
        <v>1</v>
      </c>
      <c r="GO21" s="82">
        <f>links!GO50</f>
        <v>1</v>
      </c>
      <c r="GP21" s="82">
        <f>links!GP50</f>
        <v>1</v>
      </c>
      <c r="GQ21" s="82">
        <f>links!GQ50</f>
        <v>1</v>
      </c>
      <c r="GR21" s="82">
        <f>links!GR50</f>
        <v>1</v>
      </c>
      <c r="GS21" s="82">
        <f>links!GS50</f>
        <v>1</v>
      </c>
      <c r="GT21" s="82">
        <f>links!GT50</f>
        <v>1</v>
      </c>
      <c r="GU21" s="82">
        <f>links!GU50</f>
        <v>0</v>
      </c>
      <c r="GV21" s="82">
        <f>links!GV50</f>
        <v>0</v>
      </c>
      <c r="GW21" s="82">
        <f>links!GW50</f>
        <v>0</v>
      </c>
      <c r="GX21" s="82">
        <f>links!GX50</f>
        <v>0</v>
      </c>
      <c r="GY21" s="82">
        <f>links!GY50</f>
        <v>0</v>
      </c>
      <c r="GZ21" s="82">
        <f>links!GZ50</f>
        <v>0</v>
      </c>
      <c r="HA21" s="82">
        <f>links!HA50</f>
        <v>1</v>
      </c>
      <c r="HB21" s="82">
        <f>links!HB50</f>
        <v>0</v>
      </c>
      <c r="HC21" s="82">
        <f>links!HC50</f>
        <v>0</v>
      </c>
      <c r="HD21" s="82">
        <f>links!HD50</f>
        <v>0</v>
      </c>
      <c r="HE21" s="82">
        <f>links!HE50</f>
        <v>0</v>
      </c>
      <c r="HF21" s="82">
        <f>links!HF50</f>
        <v>0</v>
      </c>
      <c r="HG21" s="82">
        <f>links!HG50</f>
        <v>1</v>
      </c>
      <c r="HH21" s="82">
        <f>links!HH50</f>
        <v>1</v>
      </c>
      <c r="HI21" s="82">
        <f>links!HI50</f>
        <v>1</v>
      </c>
      <c r="HJ21" s="82">
        <f>links!HJ50</f>
        <v>1</v>
      </c>
      <c r="HK21" s="82">
        <f>links!HK50</f>
        <v>0</v>
      </c>
      <c r="HL21" s="82">
        <f>links!HL50</f>
        <v>0</v>
      </c>
      <c r="HM21" s="82">
        <f>links!HM50</f>
        <v>0</v>
      </c>
      <c r="HN21" s="82">
        <f>links!HN50</f>
        <v>0</v>
      </c>
      <c r="HO21" s="82">
        <f>links!HO50</f>
        <v>0</v>
      </c>
      <c r="HP21" s="82">
        <f>links!HP50</f>
        <v>0</v>
      </c>
      <c r="HQ21" s="82">
        <f>links!HQ50</f>
        <v>0</v>
      </c>
      <c r="HR21" s="82">
        <f>links!HR50</f>
        <v>0</v>
      </c>
      <c r="HS21" s="82">
        <f>links!HS50</f>
        <v>1</v>
      </c>
      <c r="HT21" s="82">
        <f>links!HT50</f>
        <v>0</v>
      </c>
      <c r="HU21" s="82">
        <f>links!HU50</f>
        <v>1</v>
      </c>
      <c r="HV21" s="82">
        <f>links!HV50</f>
        <v>1</v>
      </c>
      <c r="HW21" s="82">
        <f>links!HW50</f>
        <v>0</v>
      </c>
      <c r="HX21" s="82">
        <f>links!HX50</f>
        <v>0</v>
      </c>
      <c r="HY21" s="82">
        <f>links!HY50</f>
        <v>1</v>
      </c>
      <c r="HZ21" s="82">
        <f>links!HZ50</f>
        <v>1</v>
      </c>
      <c r="IA21" s="82">
        <f>links!IA50</f>
        <v>1</v>
      </c>
      <c r="IB21" s="82">
        <f>links!IB50</f>
        <v>1</v>
      </c>
      <c r="IC21" s="82">
        <f>links!IC50</f>
        <v>1</v>
      </c>
      <c r="ID21" s="82">
        <f>links!ID50</f>
        <v>1</v>
      </c>
      <c r="IE21" s="82">
        <f>links!IE50</f>
        <v>1</v>
      </c>
      <c r="IF21" s="82">
        <f>links!IF50</f>
        <v>0</v>
      </c>
      <c r="IG21" s="82">
        <f>links!IG50</f>
        <v>1</v>
      </c>
      <c r="IH21" s="82">
        <f>links!IH50</f>
        <v>1</v>
      </c>
      <c r="II21" s="82">
        <f>links!II50</f>
        <v>1</v>
      </c>
      <c r="IJ21" s="82">
        <f>links!IJ50</f>
        <v>1</v>
      </c>
      <c r="IK21" s="82">
        <f>links!IK50</f>
        <v>1</v>
      </c>
      <c r="IL21" s="82">
        <f>links!IL50</f>
        <v>1</v>
      </c>
      <c r="IM21" s="82">
        <f>links!IM50</f>
        <v>1</v>
      </c>
      <c r="IN21" s="82">
        <f>links!IN50</f>
        <v>1</v>
      </c>
      <c r="IO21" s="82">
        <f>links!IO50</f>
        <v>1</v>
      </c>
      <c r="IP21" s="82">
        <f>links!IP50</f>
        <v>1</v>
      </c>
      <c r="IQ21" s="82">
        <f>links!IQ50</f>
        <v>1</v>
      </c>
      <c r="IR21" s="82">
        <f>links!IR50</f>
        <v>1</v>
      </c>
      <c r="IS21" s="82">
        <f>links!IS50</f>
        <v>1</v>
      </c>
      <c r="IT21" s="82">
        <f>links!IT50</f>
        <v>1</v>
      </c>
      <c r="IU21" s="82">
        <f>links!IU50</f>
        <v>1</v>
      </c>
      <c r="IV21" s="82">
        <f>links!IV50</f>
        <v>1</v>
      </c>
      <c r="IW21" s="82">
        <f>links!IW50</f>
        <v>1</v>
      </c>
      <c r="IX21" s="82">
        <f>links!IX50</f>
        <v>1</v>
      </c>
      <c r="IY21" s="82">
        <f>links!IY50</f>
        <v>1</v>
      </c>
      <c r="IZ21" s="82">
        <f>links!IZ50</f>
        <v>1</v>
      </c>
      <c r="JA21" s="82">
        <f>links!JA50</f>
        <v>1</v>
      </c>
      <c r="JB21" s="82">
        <f>links!JB50</f>
        <v>1</v>
      </c>
      <c r="JC21" s="82">
        <f>links!JC50</f>
        <v>1</v>
      </c>
      <c r="JD21" s="82">
        <f>links!JD50</f>
        <v>1</v>
      </c>
      <c r="JE21" s="82">
        <f>links!JE50</f>
        <v>1</v>
      </c>
      <c r="JF21" s="82">
        <f>links!JF50</f>
        <v>1</v>
      </c>
      <c r="JG21" s="82">
        <f>links!JG50</f>
        <v>1</v>
      </c>
      <c r="JH21" s="82">
        <f>links!JH50</f>
        <v>1</v>
      </c>
      <c r="JI21" s="82">
        <f>links!JI50</f>
        <v>1</v>
      </c>
      <c r="JJ21" s="82">
        <f>links!JJ50</f>
        <v>1</v>
      </c>
      <c r="JK21" s="82">
        <f>links!JK50</f>
        <v>1</v>
      </c>
      <c r="JL21" s="82">
        <f>links!JL50</f>
        <v>1</v>
      </c>
      <c r="JM21" s="82">
        <f>links!JM50</f>
        <v>1</v>
      </c>
      <c r="JN21" s="82">
        <f>links!JN50</f>
        <v>1</v>
      </c>
      <c r="JO21" s="82">
        <f>links!JO50</f>
        <v>1</v>
      </c>
      <c r="JP21" s="82">
        <f>links!JP50</f>
        <v>1</v>
      </c>
      <c r="JQ21" s="82">
        <f>links!JQ50</f>
        <v>1</v>
      </c>
      <c r="JR21" s="82">
        <f>links!JR50</f>
        <v>1</v>
      </c>
      <c r="JS21" s="82">
        <f>links!JS50</f>
        <v>1</v>
      </c>
      <c r="JT21" s="82">
        <f>links!JT50</f>
        <v>1</v>
      </c>
      <c r="JU21" s="82">
        <f>links!JU50</f>
        <v>1</v>
      </c>
      <c r="JV21" s="82">
        <f>links!JV50</f>
        <v>1</v>
      </c>
      <c r="JW21" s="82">
        <f>links!JW50</f>
        <v>1</v>
      </c>
      <c r="JX21" s="82">
        <f>links!JX50</f>
        <v>1</v>
      </c>
      <c r="JY21" s="82">
        <f>links!JY50</f>
        <v>1</v>
      </c>
      <c r="JZ21" s="82">
        <f>links!JZ50</f>
        <v>1</v>
      </c>
      <c r="KA21" s="82">
        <f>links!KA50</f>
        <v>1</v>
      </c>
      <c r="KB21" s="82">
        <f>links!KB50</f>
        <v>1</v>
      </c>
      <c r="KC21" s="82">
        <f>links!KC50</f>
        <v>1</v>
      </c>
      <c r="KD21" s="82">
        <f>links!KD50</f>
        <v>1</v>
      </c>
      <c r="KE21" s="82">
        <f>links!KE50</f>
        <v>1</v>
      </c>
      <c r="KF21" s="82">
        <f>links!KF50</f>
        <v>1</v>
      </c>
      <c r="KG21" s="82">
        <f>links!KG50</f>
        <v>1</v>
      </c>
      <c r="KH21" s="82">
        <f>links!KH50</f>
        <v>1</v>
      </c>
      <c r="KI21" s="82">
        <f>links!KI50</f>
        <v>1</v>
      </c>
      <c r="KJ21" s="82">
        <f>links!KJ50</f>
        <v>1</v>
      </c>
      <c r="KK21" s="82">
        <f>links!KK50</f>
        <v>1</v>
      </c>
      <c r="KL21" s="82">
        <f>links!KL50</f>
        <v>1</v>
      </c>
      <c r="KM21" s="82">
        <f>links!KM50</f>
        <v>1</v>
      </c>
      <c r="KN21" s="82">
        <f>links!KN50</f>
        <v>1</v>
      </c>
      <c r="KO21" s="82">
        <f>links!KO50</f>
        <v>1</v>
      </c>
      <c r="KP21" s="82">
        <f>links!KP50</f>
        <v>1</v>
      </c>
      <c r="KQ21" s="82">
        <f>links!KQ50</f>
        <v>1</v>
      </c>
      <c r="KR21" s="82">
        <f>links!KR50</f>
        <v>1</v>
      </c>
      <c r="KS21" s="82">
        <f>links!KS50</f>
        <v>1</v>
      </c>
      <c r="KT21" s="82">
        <f>links!KT50</f>
        <v>1</v>
      </c>
      <c r="KU21" s="82">
        <f>links!KU50</f>
        <v>1</v>
      </c>
      <c r="KV21" s="82">
        <f>links!KV50</f>
        <v>1</v>
      </c>
      <c r="KW21" s="82">
        <f>links!KW50</f>
        <v>1</v>
      </c>
      <c r="KX21" s="82">
        <f>links!KX50</f>
        <v>1</v>
      </c>
      <c r="KY21" s="82">
        <f>links!KY50</f>
        <v>1</v>
      </c>
      <c r="KZ21" s="82">
        <f>links!KZ50</f>
        <v>1</v>
      </c>
      <c r="LA21" s="82">
        <f>links!LA50</f>
        <v>1</v>
      </c>
      <c r="LB21" s="82">
        <f>links!LB50</f>
        <v>1</v>
      </c>
      <c r="LC21" s="82">
        <f>links!LC50</f>
        <v>1</v>
      </c>
      <c r="LD21" s="82">
        <f>links!LD50</f>
        <v>1</v>
      </c>
      <c r="LE21" s="82">
        <f>links!LE50</f>
        <v>1</v>
      </c>
      <c r="LF21" s="82">
        <f>links!LF50</f>
        <v>1</v>
      </c>
      <c r="LG21" s="82">
        <f>links!LG50</f>
        <v>1</v>
      </c>
      <c r="LH21" s="82">
        <f>links!LH50</f>
        <v>1</v>
      </c>
      <c r="LI21" s="82">
        <f>links!LI50</f>
        <v>1</v>
      </c>
      <c r="LJ21" s="82">
        <f>links!LJ50</f>
        <v>1</v>
      </c>
      <c r="LK21" s="82">
        <f>links!LK50</f>
        <v>1</v>
      </c>
      <c r="LL21" s="82">
        <f>links!LL50</f>
        <v>0</v>
      </c>
      <c r="LM21" s="82">
        <f>links!LM50</f>
        <v>0</v>
      </c>
      <c r="LN21" s="82">
        <f>links!LN50</f>
        <v>0</v>
      </c>
      <c r="LO21" s="82">
        <f>links!LO50</f>
        <v>0</v>
      </c>
      <c r="LP21" s="82">
        <f>links!LP50</f>
        <v>0</v>
      </c>
      <c r="LQ21" s="82">
        <f>links!LQ50</f>
        <v>0</v>
      </c>
      <c r="LR21" s="82">
        <f>links!LR50</f>
        <v>0</v>
      </c>
      <c r="LS21" s="82">
        <f>links!LS50</f>
        <v>0</v>
      </c>
      <c r="LT21" s="82">
        <f>links!LT50</f>
        <v>0</v>
      </c>
      <c r="LU21" s="82">
        <f>links!LU50</f>
        <v>0</v>
      </c>
      <c r="LV21" s="82">
        <f>links!LV50</f>
        <v>0</v>
      </c>
      <c r="LW21" s="82">
        <f>links!LW50</f>
        <v>0</v>
      </c>
      <c r="LX21" s="82">
        <f>links!LX50</f>
        <v>0</v>
      </c>
      <c r="LY21" s="82">
        <f>links!LY50</f>
        <v>0</v>
      </c>
      <c r="LZ21" s="82">
        <f>links!LZ50</f>
        <v>0</v>
      </c>
      <c r="MA21" s="82">
        <f>links!MA50</f>
        <v>0</v>
      </c>
      <c r="MB21" s="82">
        <f>links!MB50</f>
        <v>0</v>
      </c>
      <c r="MC21" s="82">
        <f>links!MC50</f>
        <v>0</v>
      </c>
      <c r="MD21" s="82">
        <f>links!MD50</f>
        <v>0</v>
      </c>
      <c r="ME21" s="82">
        <f>links!ME50</f>
        <v>0</v>
      </c>
      <c r="MF21" s="82">
        <f>links!MF50</f>
        <v>1</v>
      </c>
      <c r="MG21" s="82">
        <f>links!MG50</f>
        <v>1</v>
      </c>
      <c r="MH21" s="82">
        <f>links!MH50</f>
        <v>0</v>
      </c>
      <c r="MI21" s="82">
        <f>links!MI50</f>
        <v>1</v>
      </c>
      <c r="MJ21" s="82">
        <f>links!MJ50</f>
        <v>1</v>
      </c>
      <c r="MK21" s="82">
        <f>links!MK50</f>
        <v>1</v>
      </c>
      <c r="ML21" s="82">
        <f>links!ML50</f>
        <v>1</v>
      </c>
      <c r="MM21" s="82">
        <f>links!MM50</f>
        <v>1</v>
      </c>
      <c r="MN21" s="82">
        <f>links!MN50</f>
        <v>1</v>
      </c>
      <c r="MO21" s="82">
        <f>links!MO50</f>
        <v>1</v>
      </c>
      <c r="MP21" s="82">
        <f>links!MP50</f>
        <v>1</v>
      </c>
      <c r="MQ21" s="82">
        <f>links!MQ50</f>
        <v>1</v>
      </c>
      <c r="MR21" s="82">
        <f>links!MR50</f>
        <v>1</v>
      </c>
      <c r="MS21" s="82"/>
      <c r="MT21" s="82"/>
      <c r="MU21" s="82"/>
      <c r="MV21" s="82"/>
      <c r="MW21" s="82"/>
      <c r="MX21" s="82"/>
      <c r="MY21" s="82"/>
      <c r="MZ21" s="82"/>
      <c r="NA21" s="82"/>
      <c r="NB21" s="82"/>
      <c r="NC21" s="82"/>
      <c r="ND21" s="82"/>
      <c r="NE21" s="82"/>
      <c r="NF21" s="82"/>
      <c r="NG21" s="82"/>
      <c r="NH21" s="82"/>
      <c r="NI21" s="82"/>
      <c r="NJ21" s="82"/>
      <c r="NK21" s="82"/>
      <c r="NL21" s="82"/>
      <c r="NM21" s="82"/>
      <c r="NN21" s="82"/>
      <c r="NO21" s="82"/>
      <c r="NP21" s="82"/>
      <c r="NQ21" s="82"/>
      <c r="NR21" s="82"/>
      <c r="NS21" s="82"/>
      <c r="NT21" s="82"/>
      <c r="NU21" s="82"/>
      <c r="NV21" s="82"/>
      <c r="NW21" s="82"/>
      <c r="NX21" s="82"/>
      <c r="NY21" s="82"/>
      <c r="NZ21" s="82"/>
      <c r="OA21" s="82"/>
      <c r="OB21" s="82"/>
      <c r="OC21" s="82"/>
    </row>
    <row r="22" spans="2:393" x14ac:dyDescent="0.25">
      <c r="B22" s="82" t="s">
        <v>1938</v>
      </c>
      <c r="C22" s="82">
        <f>links!C51</f>
        <v>0</v>
      </c>
      <c r="D22" s="82">
        <f>links!D51</f>
        <v>0</v>
      </c>
      <c r="E22" s="82">
        <f>links!E51</f>
        <v>1</v>
      </c>
      <c r="F22" s="82">
        <f>links!F51</f>
        <v>1</v>
      </c>
      <c r="G22" s="82">
        <f>links!G51</f>
        <v>1</v>
      </c>
      <c r="H22" s="82">
        <f>links!H51</f>
        <v>1</v>
      </c>
      <c r="I22" s="82">
        <f>links!I51</f>
        <v>1</v>
      </c>
      <c r="J22" s="82">
        <f>links!J51</f>
        <v>1</v>
      </c>
      <c r="K22" s="82">
        <f>links!K51</f>
        <v>1</v>
      </c>
      <c r="L22" s="82">
        <f>links!L51</f>
        <v>1</v>
      </c>
      <c r="M22" s="82">
        <f>links!M51</f>
        <v>1</v>
      </c>
      <c r="N22" s="82">
        <f>links!N51</f>
        <v>1</v>
      </c>
      <c r="O22" s="82">
        <f>links!O51</f>
        <v>1</v>
      </c>
      <c r="P22" s="82">
        <f>links!P51</f>
        <v>1</v>
      </c>
      <c r="Q22" s="82">
        <f>links!Q51</f>
        <v>1</v>
      </c>
      <c r="R22" s="82">
        <f>links!R51</f>
        <v>1</v>
      </c>
      <c r="S22" s="82">
        <f>links!S51</f>
        <v>1</v>
      </c>
      <c r="T22" s="82">
        <f>links!T51</f>
        <v>1</v>
      </c>
      <c r="U22" s="82">
        <f>links!U51</f>
        <v>0</v>
      </c>
      <c r="V22" s="82">
        <f>links!V51</f>
        <v>0</v>
      </c>
      <c r="W22" s="82">
        <f>links!W51</f>
        <v>0</v>
      </c>
      <c r="X22" s="82">
        <f>links!X51</f>
        <v>0</v>
      </c>
      <c r="Y22" s="82">
        <f>links!Y51</f>
        <v>0</v>
      </c>
      <c r="Z22" s="82">
        <f>links!Z51</f>
        <v>0</v>
      </c>
      <c r="AA22" s="82">
        <f>links!AA51</f>
        <v>0</v>
      </c>
      <c r="AB22" s="82">
        <f>links!AB51</f>
        <v>0</v>
      </c>
      <c r="AC22" s="82">
        <f>links!AC51</f>
        <v>0</v>
      </c>
      <c r="AD22" s="82">
        <f>links!AD51</f>
        <v>0</v>
      </c>
      <c r="AE22" s="82">
        <f>links!AE51</f>
        <v>0</v>
      </c>
      <c r="AF22" s="82">
        <f>links!AF51</f>
        <v>0</v>
      </c>
      <c r="AG22" s="82">
        <f>links!AG51</f>
        <v>0</v>
      </c>
      <c r="AH22" s="82">
        <f>links!AH51</f>
        <v>0</v>
      </c>
      <c r="AI22" s="82">
        <f>links!AI51</f>
        <v>0</v>
      </c>
      <c r="AJ22" s="82">
        <f>links!AJ51</f>
        <v>0</v>
      </c>
      <c r="AK22" s="82">
        <f>links!AK51</f>
        <v>0</v>
      </c>
      <c r="AL22" s="82">
        <f>links!AL51</f>
        <v>0</v>
      </c>
      <c r="AM22" s="82">
        <f>links!AM51</f>
        <v>0</v>
      </c>
      <c r="AN22" s="82">
        <f>links!AN51</f>
        <v>0</v>
      </c>
      <c r="AO22" s="82">
        <f>links!AO51</f>
        <v>0</v>
      </c>
      <c r="AP22" s="82">
        <f>links!AP51</f>
        <v>0</v>
      </c>
      <c r="AQ22" s="82">
        <f>links!AQ51</f>
        <v>0</v>
      </c>
      <c r="AR22" s="82">
        <f>links!AR51</f>
        <v>0</v>
      </c>
      <c r="AS22" s="82">
        <f>links!AS51</f>
        <v>0</v>
      </c>
      <c r="AT22" s="82">
        <f>links!AT51</f>
        <v>0</v>
      </c>
      <c r="AU22" s="82">
        <f>links!AU51</f>
        <v>0</v>
      </c>
      <c r="AV22" s="82">
        <f>links!AV51</f>
        <v>0</v>
      </c>
      <c r="AW22" s="82">
        <f>links!AW51</f>
        <v>0</v>
      </c>
      <c r="AX22" s="82">
        <f>links!AX51</f>
        <v>0</v>
      </c>
      <c r="AY22" s="82">
        <f>links!AY51</f>
        <v>0</v>
      </c>
      <c r="AZ22" s="82">
        <f>links!AZ51</f>
        <v>0</v>
      </c>
      <c r="BA22" s="82">
        <f>links!BA51</f>
        <v>1</v>
      </c>
      <c r="BB22" s="82">
        <f>links!BB51</f>
        <v>1</v>
      </c>
      <c r="BC22" s="82">
        <f>links!BC51</f>
        <v>1</v>
      </c>
      <c r="BD22" s="82">
        <f>links!BD51</f>
        <v>1</v>
      </c>
      <c r="BE22" s="82">
        <f>links!BE51</f>
        <v>0</v>
      </c>
      <c r="BF22" s="82">
        <f>links!BF51</f>
        <v>0</v>
      </c>
      <c r="BG22" s="82">
        <f>links!BG51</f>
        <v>1</v>
      </c>
      <c r="BH22" s="82">
        <f>links!BH51</f>
        <v>1</v>
      </c>
      <c r="BI22" s="82">
        <f>links!BI51</f>
        <v>1</v>
      </c>
      <c r="BJ22" s="82">
        <f>links!BJ51</f>
        <v>1</v>
      </c>
      <c r="BK22" s="82">
        <f>links!BK51</f>
        <v>1</v>
      </c>
      <c r="BL22" s="82">
        <f>links!BL51</f>
        <v>0</v>
      </c>
      <c r="BM22" s="82">
        <f>links!BM51</f>
        <v>0</v>
      </c>
      <c r="BN22" s="82">
        <f>links!BN51</f>
        <v>0</v>
      </c>
      <c r="BO22" s="82">
        <f>links!BO51</f>
        <v>0</v>
      </c>
      <c r="BP22" s="82">
        <f>links!BP51</f>
        <v>0</v>
      </c>
      <c r="BQ22" s="82">
        <f>links!BQ51</f>
        <v>0</v>
      </c>
      <c r="BR22" s="82">
        <f>links!BR51</f>
        <v>0</v>
      </c>
      <c r="BS22" s="82">
        <f>links!BS51</f>
        <v>1</v>
      </c>
      <c r="BT22" s="82">
        <f>links!BT51</f>
        <v>1</v>
      </c>
      <c r="BU22" s="82">
        <f>links!BU51</f>
        <v>1</v>
      </c>
      <c r="BV22" s="82">
        <f>links!BV51</f>
        <v>1</v>
      </c>
      <c r="BW22" s="82">
        <f>links!BW51</f>
        <v>1</v>
      </c>
      <c r="BX22" s="82">
        <f>links!BX51</f>
        <v>1</v>
      </c>
      <c r="BY22" s="82">
        <f>links!BY51</f>
        <v>1</v>
      </c>
      <c r="BZ22" s="82">
        <f>links!BZ51</f>
        <v>1</v>
      </c>
      <c r="CA22" s="82">
        <f>links!CA51</f>
        <v>0</v>
      </c>
      <c r="CB22" s="82">
        <f>links!CB51</f>
        <v>1</v>
      </c>
      <c r="CC22" s="82">
        <f>links!CC51</f>
        <v>1</v>
      </c>
      <c r="CD22" s="82">
        <f>links!CD51</f>
        <v>1</v>
      </c>
      <c r="CE22" s="82">
        <f>links!CE51</f>
        <v>1</v>
      </c>
      <c r="CF22" s="82">
        <f>links!CF51</f>
        <v>1</v>
      </c>
      <c r="CG22" s="82">
        <f>links!CG51</f>
        <v>1</v>
      </c>
      <c r="CH22" s="82">
        <f>links!CH51</f>
        <v>1</v>
      </c>
      <c r="CI22" s="82">
        <f>links!CI51</f>
        <v>1</v>
      </c>
      <c r="CJ22" s="82">
        <f>links!CJ51</f>
        <v>1</v>
      </c>
      <c r="CK22" s="82">
        <f>links!CK51</f>
        <v>1</v>
      </c>
      <c r="CL22" s="82">
        <f>links!CL51</f>
        <v>1</v>
      </c>
      <c r="CM22" s="82">
        <f>links!CM51</f>
        <v>1</v>
      </c>
      <c r="CN22" s="82">
        <f>links!CN51</f>
        <v>1</v>
      </c>
      <c r="CO22" s="82">
        <f>links!CO51</f>
        <v>0</v>
      </c>
      <c r="CP22" s="82">
        <f>links!CP51</f>
        <v>0</v>
      </c>
      <c r="CQ22" s="82">
        <f>links!CQ51</f>
        <v>1</v>
      </c>
      <c r="CR22" s="82">
        <f>links!CR51</f>
        <v>1</v>
      </c>
      <c r="CS22" s="82">
        <f>links!CS51</f>
        <v>1</v>
      </c>
      <c r="CT22" s="82">
        <f>links!CT51</f>
        <v>1</v>
      </c>
      <c r="CU22" s="82">
        <f>links!CU51</f>
        <v>1</v>
      </c>
      <c r="CV22" s="82">
        <f>links!CV51</f>
        <v>1</v>
      </c>
      <c r="CW22" s="82">
        <f>links!CW51</f>
        <v>1</v>
      </c>
      <c r="CX22" s="82">
        <f>links!CX51</f>
        <v>1</v>
      </c>
      <c r="CY22" s="82">
        <f>links!CY51</f>
        <v>1</v>
      </c>
      <c r="CZ22" s="82">
        <f>links!CZ51</f>
        <v>1</v>
      </c>
      <c r="DA22" s="82">
        <f>links!DA51</f>
        <v>1</v>
      </c>
      <c r="DB22" s="82">
        <f>links!DB51</f>
        <v>1</v>
      </c>
      <c r="DC22" s="82">
        <f>links!DC51</f>
        <v>1</v>
      </c>
      <c r="DD22" s="82">
        <f>links!DD51</f>
        <v>1</v>
      </c>
      <c r="DE22" s="82">
        <f>links!DE51</f>
        <v>1</v>
      </c>
      <c r="DF22" s="82">
        <f>links!DF51</f>
        <v>0</v>
      </c>
      <c r="DG22" s="82">
        <f>links!DG51</f>
        <v>0</v>
      </c>
      <c r="DH22" s="82">
        <f>links!DH51</f>
        <v>0</v>
      </c>
      <c r="DI22" s="82">
        <f>links!DI51</f>
        <v>0</v>
      </c>
      <c r="DJ22" s="82">
        <f>links!DJ51</f>
        <v>0</v>
      </c>
      <c r="DK22" s="82">
        <f>links!DK51</f>
        <v>0</v>
      </c>
      <c r="DL22" s="82">
        <f>links!DL51</f>
        <v>0</v>
      </c>
      <c r="DM22" s="82">
        <f>links!DM51</f>
        <v>0</v>
      </c>
      <c r="DN22" s="82">
        <f>links!DN51</f>
        <v>0</v>
      </c>
      <c r="DO22" s="82">
        <f>links!DO51</f>
        <v>0</v>
      </c>
      <c r="DP22" s="82">
        <f>links!DP51</f>
        <v>0</v>
      </c>
      <c r="DQ22" s="82">
        <f>links!DQ51</f>
        <v>0</v>
      </c>
      <c r="DR22" s="82">
        <f>links!DR51</f>
        <v>0</v>
      </c>
      <c r="DS22" s="82">
        <f>links!DS51</f>
        <v>0</v>
      </c>
      <c r="DT22" s="82">
        <f>links!DT51</f>
        <v>0</v>
      </c>
      <c r="DU22" s="82">
        <f>links!DU51</f>
        <v>0</v>
      </c>
      <c r="DV22" s="82">
        <f>links!DV51</f>
        <v>0</v>
      </c>
      <c r="DW22" s="82">
        <f>links!DW51</f>
        <v>0</v>
      </c>
      <c r="DX22" s="82">
        <f>links!DX51</f>
        <v>1</v>
      </c>
      <c r="DY22" s="82">
        <f>links!DY51</f>
        <v>1</v>
      </c>
      <c r="DZ22" s="82">
        <f>links!DZ51</f>
        <v>1</v>
      </c>
      <c r="EA22" s="82">
        <f>links!EA51</f>
        <v>1</v>
      </c>
      <c r="EB22" s="82">
        <f>links!EB51</f>
        <v>1</v>
      </c>
      <c r="EC22" s="82">
        <f>links!EC51</f>
        <v>1</v>
      </c>
      <c r="ED22" s="82">
        <f>links!ED51</f>
        <v>1</v>
      </c>
      <c r="EE22" s="82">
        <f>links!EE51</f>
        <v>1</v>
      </c>
      <c r="EF22" s="82">
        <f>links!EF51</f>
        <v>1</v>
      </c>
      <c r="EG22" s="82">
        <f>links!EG51</f>
        <v>1</v>
      </c>
      <c r="EH22" s="82">
        <f>links!EH51</f>
        <v>1</v>
      </c>
      <c r="EI22" s="82">
        <f>links!EI51</f>
        <v>1</v>
      </c>
      <c r="EJ22" s="82">
        <f>links!EJ51</f>
        <v>0</v>
      </c>
      <c r="EK22" s="82">
        <f>links!EK51</f>
        <v>0</v>
      </c>
      <c r="EL22" s="82">
        <f>links!EL51</f>
        <v>0</v>
      </c>
      <c r="EM22" s="82">
        <f>links!EM51</f>
        <v>0</v>
      </c>
      <c r="EN22" s="82">
        <f>links!EN51</f>
        <v>0</v>
      </c>
      <c r="EO22" s="82">
        <f>links!EO51</f>
        <v>0</v>
      </c>
      <c r="EP22" s="82">
        <f>links!EP51</f>
        <v>0</v>
      </c>
      <c r="EQ22" s="82">
        <f>links!EQ51</f>
        <v>0</v>
      </c>
      <c r="ER22" s="82">
        <f>links!ER51</f>
        <v>0</v>
      </c>
      <c r="ES22" s="82">
        <f>links!ES51</f>
        <v>0</v>
      </c>
      <c r="ET22" s="82">
        <f>links!ET51</f>
        <v>0</v>
      </c>
      <c r="EU22" s="82">
        <f>links!EU51</f>
        <v>0</v>
      </c>
      <c r="EV22" s="82">
        <f>links!EV51</f>
        <v>0</v>
      </c>
      <c r="EW22" s="82">
        <f>links!EW51</f>
        <v>0</v>
      </c>
      <c r="EX22" s="82">
        <f>links!EX51</f>
        <v>0</v>
      </c>
      <c r="EY22" s="82">
        <f>links!EY51</f>
        <v>0</v>
      </c>
      <c r="EZ22" s="82">
        <f>links!EZ51</f>
        <v>0</v>
      </c>
      <c r="FA22" s="82">
        <f>links!FA51</f>
        <v>0</v>
      </c>
      <c r="FB22" s="82">
        <f>links!FB51</f>
        <v>0</v>
      </c>
      <c r="FC22" s="82">
        <f>links!FC51</f>
        <v>0</v>
      </c>
      <c r="FD22" s="82">
        <f>links!FD51</f>
        <v>0</v>
      </c>
      <c r="FE22" s="82">
        <f>links!FE51</f>
        <v>0</v>
      </c>
      <c r="FF22" s="82">
        <f>links!FF51</f>
        <v>0</v>
      </c>
      <c r="FG22" s="82">
        <f>links!FG51</f>
        <v>0</v>
      </c>
      <c r="FH22" s="82">
        <f>links!FH51</f>
        <v>0</v>
      </c>
      <c r="FI22" s="82">
        <f>links!FI51</f>
        <v>0</v>
      </c>
      <c r="FJ22" s="82">
        <f>links!FJ51</f>
        <v>0</v>
      </c>
      <c r="FK22" s="82">
        <f>links!FK51</f>
        <v>0</v>
      </c>
      <c r="FL22" s="82">
        <f>links!FL51</f>
        <v>0</v>
      </c>
      <c r="FM22" s="82">
        <f>links!FM51</f>
        <v>0</v>
      </c>
      <c r="FN22" s="82">
        <f>links!FN51</f>
        <v>0</v>
      </c>
      <c r="FO22" s="82">
        <f>links!FO51</f>
        <v>1</v>
      </c>
      <c r="FP22" s="82">
        <f>links!FP51</f>
        <v>1</v>
      </c>
      <c r="FQ22" s="82">
        <f>links!FQ51</f>
        <v>0</v>
      </c>
      <c r="FR22" s="82">
        <f>links!FR51</f>
        <v>0</v>
      </c>
      <c r="FS22" s="82">
        <f>links!FS51</f>
        <v>0</v>
      </c>
      <c r="FT22" s="82">
        <f>links!FT51</f>
        <v>0</v>
      </c>
      <c r="FU22" s="82">
        <f>links!FU51</f>
        <v>0</v>
      </c>
      <c r="FV22" s="82">
        <f>links!FV51</f>
        <v>0</v>
      </c>
      <c r="FW22" s="82">
        <f>links!FW51</f>
        <v>0</v>
      </c>
      <c r="FX22" s="82">
        <f>links!FX51</f>
        <v>1</v>
      </c>
      <c r="FY22" s="82">
        <f>links!FY51</f>
        <v>0</v>
      </c>
      <c r="FZ22" s="82">
        <f>links!FZ51</f>
        <v>0</v>
      </c>
      <c r="GA22" s="82">
        <f>links!GA51</f>
        <v>0</v>
      </c>
      <c r="GB22" s="82">
        <f>links!GB51</f>
        <v>0</v>
      </c>
      <c r="GC22" s="82">
        <f>links!GC51</f>
        <v>0</v>
      </c>
      <c r="GD22" s="82">
        <f>links!GD51</f>
        <v>0</v>
      </c>
      <c r="GE22" s="82">
        <f>links!GE51</f>
        <v>1</v>
      </c>
      <c r="GF22" s="82">
        <f>links!GF51</f>
        <v>1</v>
      </c>
      <c r="GG22" s="82">
        <f>links!GG51</f>
        <v>1</v>
      </c>
      <c r="GH22" s="82">
        <f>links!GH51</f>
        <v>1</v>
      </c>
      <c r="GI22" s="82">
        <f>links!GI51</f>
        <v>1</v>
      </c>
      <c r="GJ22" s="82">
        <f>links!GJ51</f>
        <v>1</v>
      </c>
      <c r="GK22" s="82">
        <f>links!GK51</f>
        <v>1</v>
      </c>
      <c r="GL22" s="82">
        <f>links!GL51</f>
        <v>1</v>
      </c>
      <c r="GM22" s="82">
        <f>links!GM51</f>
        <v>1</v>
      </c>
      <c r="GN22" s="82">
        <f>links!GN51</f>
        <v>1</v>
      </c>
      <c r="GO22" s="82">
        <f>links!GO51</f>
        <v>1</v>
      </c>
      <c r="GP22" s="82">
        <f>links!GP51</f>
        <v>1</v>
      </c>
      <c r="GQ22" s="82">
        <f>links!GQ51</f>
        <v>1</v>
      </c>
      <c r="GR22" s="82">
        <f>links!GR51</f>
        <v>1</v>
      </c>
      <c r="GS22" s="82">
        <f>links!GS51</f>
        <v>1</v>
      </c>
      <c r="GT22" s="82">
        <f>links!GT51</f>
        <v>1</v>
      </c>
      <c r="GU22" s="82">
        <f>links!GU51</f>
        <v>0</v>
      </c>
      <c r="GV22" s="82">
        <f>links!GV51</f>
        <v>0</v>
      </c>
      <c r="GW22" s="82">
        <f>links!GW51</f>
        <v>0</v>
      </c>
      <c r="GX22" s="82">
        <f>links!GX51</f>
        <v>0</v>
      </c>
      <c r="GY22" s="82">
        <f>links!GY51</f>
        <v>0</v>
      </c>
      <c r="GZ22" s="82">
        <f>links!GZ51</f>
        <v>0</v>
      </c>
      <c r="HA22" s="82">
        <f>links!HA51</f>
        <v>0</v>
      </c>
      <c r="HB22" s="82">
        <f>links!HB51</f>
        <v>1</v>
      </c>
      <c r="HC22" s="82">
        <f>links!HC51</f>
        <v>1</v>
      </c>
      <c r="HD22" s="82">
        <f>links!HD51</f>
        <v>1</v>
      </c>
      <c r="HE22" s="82">
        <f>links!HE51</f>
        <v>1</v>
      </c>
      <c r="HF22" s="82">
        <f>links!HF51</f>
        <v>1</v>
      </c>
      <c r="HG22" s="82">
        <f>links!HG51</f>
        <v>1</v>
      </c>
      <c r="HH22" s="82">
        <f>links!HH51</f>
        <v>1</v>
      </c>
      <c r="HI22" s="82">
        <f>links!HI51</f>
        <v>1</v>
      </c>
      <c r="HJ22" s="82">
        <f>links!HJ51</f>
        <v>1</v>
      </c>
      <c r="HK22" s="82">
        <f>links!HK51</f>
        <v>1</v>
      </c>
      <c r="HL22" s="82">
        <f>links!HL51</f>
        <v>1</v>
      </c>
      <c r="HM22" s="82">
        <f>links!HM51</f>
        <v>1</v>
      </c>
      <c r="HN22" s="82">
        <f>links!HN51</f>
        <v>1</v>
      </c>
      <c r="HO22" s="82">
        <f>links!HO51</f>
        <v>1</v>
      </c>
      <c r="HP22" s="82">
        <f>links!HP51</f>
        <v>1</v>
      </c>
      <c r="HQ22" s="82">
        <f>links!HQ51</f>
        <v>1</v>
      </c>
      <c r="HR22" s="82">
        <f>links!HR51</f>
        <v>1</v>
      </c>
      <c r="HS22" s="82">
        <f>links!HS51</f>
        <v>1</v>
      </c>
      <c r="HT22" s="82">
        <f>links!HT51</f>
        <v>1</v>
      </c>
      <c r="HU22" s="82">
        <f>links!HU51</f>
        <v>1</v>
      </c>
      <c r="HV22" s="82">
        <f>links!HV51</f>
        <v>1</v>
      </c>
      <c r="HW22" s="82">
        <f>links!HW51</f>
        <v>1</v>
      </c>
      <c r="HX22" s="82">
        <f>links!HX51</f>
        <v>1</v>
      </c>
      <c r="HY22" s="82">
        <f>links!HY51</f>
        <v>1</v>
      </c>
      <c r="HZ22" s="82">
        <f>links!HZ51</f>
        <v>1</v>
      </c>
      <c r="IA22" s="82">
        <f>links!IA51</f>
        <v>1</v>
      </c>
      <c r="IB22" s="82">
        <f>links!IB51</f>
        <v>1</v>
      </c>
      <c r="IC22" s="82">
        <f>links!IC51</f>
        <v>1</v>
      </c>
      <c r="ID22" s="82">
        <f>links!ID51</f>
        <v>1</v>
      </c>
      <c r="IE22" s="82">
        <f>links!IE51</f>
        <v>1</v>
      </c>
      <c r="IF22" s="82">
        <f>links!IF51</f>
        <v>0</v>
      </c>
      <c r="IG22" s="82">
        <f>links!IG51</f>
        <v>1</v>
      </c>
      <c r="IH22" s="82">
        <f>links!IH51</f>
        <v>1</v>
      </c>
      <c r="II22" s="82">
        <f>links!II51</f>
        <v>1</v>
      </c>
      <c r="IJ22" s="82">
        <f>links!IJ51</f>
        <v>1</v>
      </c>
      <c r="IK22" s="82">
        <f>links!IK51</f>
        <v>1</v>
      </c>
      <c r="IL22" s="82">
        <f>links!IL51</f>
        <v>1</v>
      </c>
      <c r="IM22" s="82">
        <f>links!IM51</f>
        <v>1</v>
      </c>
      <c r="IN22" s="82">
        <f>links!IN51</f>
        <v>1</v>
      </c>
      <c r="IO22" s="82">
        <f>links!IO51</f>
        <v>1</v>
      </c>
      <c r="IP22" s="82">
        <f>links!IP51</f>
        <v>1</v>
      </c>
      <c r="IQ22" s="82">
        <f>links!IQ51</f>
        <v>1</v>
      </c>
      <c r="IR22" s="82">
        <f>links!IR51</f>
        <v>1</v>
      </c>
      <c r="IS22" s="82">
        <f>links!IS51</f>
        <v>1</v>
      </c>
      <c r="IT22" s="82">
        <f>links!IT51</f>
        <v>1</v>
      </c>
      <c r="IU22" s="82">
        <f>links!IU51</f>
        <v>1</v>
      </c>
      <c r="IV22" s="82">
        <f>links!IV51</f>
        <v>1</v>
      </c>
      <c r="IW22" s="82">
        <f>links!IW51</f>
        <v>1</v>
      </c>
      <c r="IX22" s="82">
        <f>links!IX51</f>
        <v>1</v>
      </c>
      <c r="IY22" s="82">
        <f>links!IY51</f>
        <v>1</v>
      </c>
      <c r="IZ22" s="82">
        <f>links!IZ51</f>
        <v>1</v>
      </c>
      <c r="JA22" s="82">
        <f>links!JA51</f>
        <v>1</v>
      </c>
      <c r="JB22" s="82">
        <f>links!JB51</f>
        <v>1</v>
      </c>
      <c r="JC22" s="82">
        <f>links!JC51</f>
        <v>1</v>
      </c>
      <c r="JD22" s="82">
        <f>links!JD51</f>
        <v>1</v>
      </c>
      <c r="JE22" s="82">
        <f>links!JE51</f>
        <v>1</v>
      </c>
      <c r="JF22" s="82">
        <f>links!JF51</f>
        <v>1</v>
      </c>
      <c r="JG22" s="82">
        <f>links!JG51</f>
        <v>1</v>
      </c>
      <c r="JH22" s="82">
        <f>links!JH51</f>
        <v>1</v>
      </c>
      <c r="JI22" s="82">
        <f>links!JI51</f>
        <v>1</v>
      </c>
      <c r="JJ22" s="82">
        <f>links!JJ51</f>
        <v>1</v>
      </c>
      <c r="JK22" s="82">
        <f>links!JK51</f>
        <v>1</v>
      </c>
      <c r="JL22" s="82">
        <f>links!JL51</f>
        <v>1</v>
      </c>
      <c r="JM22" s="82">
        <f>links!JM51</f>
        <v>1</v>
      </c>
      <c r="JN22" s="82">
        <f>links!JN51</f>
        <v>1</v>
      </c>
      <c r="JO22" s="82">
        <f>links!JO51</f>
        <v>1</v>
      </c>
      <c r="JP22" s="82">
        <f>links!JP51</f>
        <v>1</v>
      </c>
      <c r="JQ22" s="82">
        <f>links!JQ51</f>
        <v>1</v>
      </c>
      <c r="JR22" s="82">
        <f>links!JR51</f>
        <v>1</v>
      </c>
      <c r="JS22" s="82">
        <f>links!JS51</f>
        <v>1</v>
      </c>
      <c r="JT22" s="82">
        <f>links!JT51</f>
        <v>1</v>
      </c>
      <c r="JU22" s="82">
        <f>links!JU51</f>
        <v>1</v>
      </c>
      <c r="JV22" s="82">
        <f>links!JV51</f>
        <v>1</v>
      </c>
      <c r="JW22" s="82">
        <f>links!JW51</f>
        <v>1</v>
      </c>
      <c r="JX22" s="82">
        <f>links!JX51</f>
        <v>1</v>
      </c>
      <c r="JY22" s="82">
        <f>links!JY51</f>
        <v>1</v>
      </c>
      <c r="JZ22" s="82">
        <f>links!JZ51</f>
        <v>1</v>
      </c>
      <c r="KA22" s="82">
        <f>links!KA51</f>
        <v>1</v>
      </c>
      <c r="KB22" s="82">
        <f>links!KB51</f>
        <v>1</v>
      </c>
      <c r="KC22" s="82">
        <f>links!KC51</f>
        <v>1</v>
      </c>
      <c r="KD22" s="82">
        <f>links!KD51</f>
        <v>1</v>
      </c>
      <c r="KE22" s="82">
        <f>links!KE51</f>
        <v>1</v>
      </c>
      <c r="KF22" s="82">
        <f>links!KF51</f>
        <v>1</v>
      </c>
      <c r="KG22" s="82">
        <f>links!KG51</f>
        <v>1</v>
      </c>
      <c r="KH22" s="82">
        <f>links!KH51</f>
        <v>1</v>
      </c>
      <c r="KI22" s="82">
        <f>links!KI51</f>
        <v>1</v>
      </c>
      <c r="KJ22" s="82">
        <f>links!KJ51</f>
        <v>1</v>
      </c>
      <c r="KK22" s="82">
        <f>links!KK51</f>
        <v>1</v>
      </c>
      <c r="KL22" s="82">
        <f>links!KL51</f>
        <v>1</v>
      </c>
      <c r="KM22" s="82">
        <f>links!KM51</f>
        <v>1</v>
      </c>
      <c r="KN22" s="82">
        <f>links!KN51</f>
        <v>1</v>
      </c>
      <c r="KO22" s="82">
        <f>links!KO51</f>
        <v>1</v>
      </c>
      <c r="KP22" s="82">
        <f>links!KP51</f>
        <v>1</v>
      </c>
      <c r="KQ22" s="82">
        <f>links!KQ51</f>
        <v>1</v>
      </c>
      <c r="KR22" s="82">
        <f>links!KR51</f>
        <v>1</v>
      </c>
      <c r="KS22" s="82">
        <f>links!KS51</f>
        <v>1</v>
      </c>
      <c r="KT22" s="82">
        <f>links!KT51</f>
        <v>1</v>
      </c>
      <c r="KU22" s="82">
        <f>links!KU51</f>
        <v>1</v>
      </c>
      <c r="KV22" s="82">
        <f>links!KV51</f>
        <v>1</v>
      </c>
      <c r="KW22" s="82">
        <f>links!KW51</f>
        <v>1</v>
      </c>
      <c r="KX22" s="82">
        <f>links!KX51</f>
        <v>1</v>
      </c>
      <c r="KY22" s="82">
        <f>links!KY51</f>
        <v>1</v>
      </c>
      <c r="KZ22" s="82">
        <f>links!KZ51</f>
        <v>1</v>
      </c>
      <c r="LA22" s="82">
        <f>links!LA51</f>
        <v>1</v>
      </c>
      <c r="LB22" s="82">
        <f>links!LB51</f>
        <v>1</v>
      </c>
      <c r="LC22" s="82">
        <f>links!LC51</f>
        <v>1</v>
      </c>
      <c r="LD22" s="82">
        <f>links!LD51</f>
        <v>1</v>
      </c>
      <c r="LE22" s="82">
        <f>links!LE51</f>
        <v>1</v>
      </c>
      <c r="LF22" s="82">
        <f>links!LF51</f>
        <v>1</v>
      </c>
      <c r="LG22" s="82">
        <f>links!LG51</f>
        <v>1</v>
      </c>
      <c r="LH22" s="82">
        <f>links!LH51</f>
        <v>1</v>
      </c>
      <c r="LI22" s="82">
        <f>links!LI51</f>
        <v>1</v>
      </c>
      <c r="LJ22" s="82">
        <f>links!LJ51</f>
        <v>1</v>
      </c>
      <c r="LK22" s="82">
        <f>links!LK51</f>
        <v>0</v>
      </c>
      <c r="LL22" s="82">
        <f>links!LL51</f>
        <v>0</v>
      </c>
      <c r="LM22" s="82">
        <f>links!LM51</f>
        <v>0</v>
      </c>
      <c r="LN22" s="82">
        <f>links!LN51</f>
        <v>0</v>
      </c>
      <c r="LO22" s="82">
        <f>links!LO51</f>
        <v>0</v>
      </c>
      <c r="LP22" s="82">
        <f>links!LP51</f>
        <v>0</v>
      </c>
      <c r="LQ22" s="82">
        <f>links!LQ51</f>
        <v>0</v>
      </c>
      <c r="LR22" s="82">
        <f>links!LR51</f>
        <v>0</v>
      </c>
      <c r="LS22" s="82">
        <f>links!LS51</f>
        <v>0</v>
      </c>
      <c r="LT22" s="82">
        <f>links!LT51</f>
        <v>0</v>
      </c>
      <c r="LU22" s="82">
        <f>links!LU51</f>
        <v>0</v>
      </c>
      <c r="LV22" s="82">
        <f>links!LV51</f>
        <v>0</v>
      </c>
      <c r="LW22" s="82">
        <f>links!LW51</f>
        <v>0</v>
      </c>
      <c r="LX22" s="82">
        <f>links!LX51</f>
        <v>0</v>
      </c>
      <c r="LY22" s="82">
        <f>links!LY51</f>
        <v>0</v>
      </c>
      <c r="LZ22" s="82">
        <f>links!LZ51</f>
        <v>0</v>
      </c>
      <c r="MA22" s="82">
        <f>links!MA51</f>
        <v>0</v>
      </c>
      <c r="MB22" s="82">
        <f>links!MB51</f>
        <v>0</v>
      </c>
      <c r="MC22" s="82">
        <f>links!MC51</f>
        <v>0</v>
      </c>
      <c r="MD22" s="82">
        <f>links!MD51</f>
        <v>0</v>
      </c>
      <c r="ME22" s="82">
        <f>links!ME51</f>
        <v>0</v>
      </c>
      <c r="MF22" s="82">
        <f>links!MF51</f>
        <v>1</v>
      </c>
      <c r="MG22" s="82">
        <f>links!MG51</f>
        <v>1</v>
      </c>
      <c r="MH22" s="82">
        <f>links!MH51</f>
        <v>1</v>
      </c>
      <c r="MI22" s="82">
        <f>links!MI51</f>
        <v>1</v>
      </c>
      <c r="MJ22" s="82">
        <f>links!MJ51</f>
        <v>1</v>
      </c>
      <c r="MK22" s="82">
        <f>links!MK51</f>
        <v>1</v>
      </c>
      <c r="ML22" s="82">
        <f>links!ML51</f>
        <v>1</v>
      </c>
      <c r="MM22" s="82">
        <f>links!MM51</f>
        <v>0</v>
      </c>
      <c r="MN22" s="82">
        <f>links!MN51</f>
        <v>0</v>
      </c>
      <c r="MO22" s="82">
        <f>links!MO51</f>
        <v>0</v>
      </c>
      <c r="MP22" s="82">
        <f>links!MP51</f>
        <v>0</v>
      </c>
      <c r="MQ22" s="82">
        <f>links!MQ51</f>
        <v>0</v>
      </c>
      <c r="MR22" s="82">
        <f>links!MR51</f>
        <v>0</v>
      </c>
      <c r="MS22" s="82"/>
      <c r="MT22" s="82"/>
      <c r="MU22" s="82"/>
      <c r="MV22" s="82"/>
      <c r="MW22" s="82"/>
      <c r="MX22" s="82"/>
      <c r="MY22" s="82"/>
      <c r="MZ22" s="82"/>
      <c r="NA22" s="82"/>
      <c r="NB22" s="82"/>
      <c r="NC22" s="82"/>
      <c r="ND22" s="82"/>
      <c r="NE22" s="82"/>
      <c r="NF22" s="82"/>
      <c r="NG22" s="82"/>
      <c r="NH22" s="82"/>
      <c r="NI22" s="82"/>
      <c r="NJ22" s="82"/>
      <c r="NK22" s="82"/>
      <c r="NL22" s="82"/>
      <c r="NM22" s="82"/>
      <c r="NN22" s="82"/>
      <c r="NO22" s="82"/>
      <c r="NP22" s="82"/>
      <c r="NQ22" s="82"/>
      <c r="NR22" s="82"/>
      <c r="NS22" s="82"/>
      <c r="NT22" s="82"/>
      <c r="NU22" s="82"/>
      <c r="NV22" s="82"/>
      <c r="NW22" s="82"/>
      <c r="NX22" s="82"/>
      <c r="NY22" s="82"/>
      <c r="NZ22" s="82"/>
      <c r="OA22" s="82"/>
      <c r="OB22" s="82"/>
      <c r="OC22" s="82"/>
    </row>
    <row r="23" spans="2:393" x14ac:dyDescent="0.25">
      <c r="B23" s="82" t="s">
        <v>1972</v>
      </c>
      <c r="C23" s="82" t="str">
        <f>links!C52</f>
        <v>.</v>
      </c>
      <c r="D23" s="82" t="str">
        <f>links!D52</f>
        <v>.</v>
      </c>
      <c r="E23" s="82">
        <f>links!E52</f>
        <v>84</v>
      </c>
      <c r="F23" s="82">
        <f>links!F52</f>
        <v>84</v>
      </c>
      <c r="G23" s="82">
        <f>links!G52</f>
        <v>84</v>
      </c>
      <c r="H23" s="82">
        <f>links!H52</f>
        <v>84</v>
      </c>
      <c r="I23" s="82">
        <f>links!I52</f>
        <v>84</v>
      </c>
      <c r="J23" s="82">
        <f>links!J52</f>
        <v>84</v>
      </c>
      <c r="K23" s="82">
        <f>links!K52</f>
        <v>84</v>
      </c>
      <c r="L23" s="82">
        <f>links!L52</f>
        <v>84</v>
      </c>
      <c r="M23" s="82">
        <f>links!M52</f>
        <v>84</v>
      </c>
      <c r="N23" s="82">
        <f>links!N52</f>
        <v>84</v>
      </c>
      <c r="O23" s="82">
        <f>links!O52</f>
        <v>84</v>
      </c>
      <c r="P23" s="82">
        <f>links!P52</f>
        <v>84</v>
      </c>
      <c r="Q23" s="82">
        <f>links!Q52</f>
        <v>84</v>
      </c>
      <c r="R23" s="82">
        <f>links!R52</f>
        <v>84</v>
      </c>
      <c r="S23" s="82">
        <f>links!S52</f>
        <v>84</v>
      </c>
      <c r="T23" s="82">
        <f>links!T52</f>
        <v>84</v>
      </c>
      <c r="U23" s="82" t="str">
        <f>links!U52</f>
        <v>.</v>
      </c>
      <c r="V23" s="82" t="str">
        <f>links!V52</f>
        <v>.</v>
      </c>
      <c r="W23" s="82" t="str">
        <f>links!W52</f>
        <v>.</v>
      </c>
      <c r="X23" s="82" t="str">
        <f>links!X52</f>
        <v>.</v>
      </c>
      <c r="Y23" s="82" t="str">
        <f>links!Y52</f>
        <v>.</v>
      </c>
      <c r="Z23" s="82" t="str">
        <f>links!Z52</f>
        <v>.</v>
      </c>
      <c r="AA23" s="82" t="str">
        <f>links!AA52</f>
        <v>.</v>
      </c>
      <c r="AB23" s="82" t="str">
        <f>links!AB52</f>
        <v>.</v>
      </c>
      <c r="AC23" s="82" t="str">
        <f>links!AC52</f>
        <v>.</v>
      </c>
      <c r="AD23" s="82" t="str">
        <f>links!AD52</f>
        <v>.</v>
      </c>
      <c r="AE23" s="82" t="str">
        <f>links!AE52</f>
        <v>.</v>
      </c>
      <c r="AF23" s="82" t="str">
        <f>links!AF52</f>
        <v>.</v>
      </c>
      <c r="AG23" s="82" t="str">
        <f>links!AG52</f>
        <v>.</v>
      </c>
      <c r="AH23" s="82" t="str">
        <f>links!AH52</f>
        <v>.</v>
      </c>
      <c r="AI23" s="82" t="str">
        <f>links!AI52</f>
        <v>.</v>
      </c>
      <c r="AJ23" s="82" t="str">
        <f>links!AJ52</f>
        <v>.</v>
      </c>
      <c r="AK23" s="82" t="str">
        <f>links!AK52</f>
        <v>.</v>
      </c>
      <c r="AL23" s="82" t="str">
        <f>links!AL52</f>
        <v>.</v>
      </c>
      <c r="AM23" s="82" t="str">
        <f>links!AM52</f>
        <v>.</v>
      </c>
      <c r="AN23" s="82" t="str">
        <f>links!AN52</f>
        <v>.</v>
      </c>
      <c r="AO23" s="82" t="str">
        <f>links!AO52</f>
        <v>.</v>
      </c>
      <c r="AP23" s="82" t="str">
        <f>links!AP52</f>
        <v>.</v>
      </c>
      <c r="AQ23" s="82" t="str">
        <f>links!AQ52</f>
        <v>.</v>
      </c>
      <c r="AR23" s="82" t="str">
        <f>links!AR52</f>
        <v>.</v>
      </c>
      <c r="AS23" s="82" t="str">
        <f>links!AS52</f>
        <v>.</v>
      </c>
      <c r="AT23" s="82" t="str">
        <f>links!AT52</f>
        <v>.</v>
      </c>
      <c r="AU23" s="82" t="str">
        <f>links!AU52</f>
        <v>.</v>
      </c>
      <c r="AV23" s="82" t="str">
        <f>links!AV52</f>
        <v>.</v>
      </c>
      <c r="AW23" s="82" t="str">
        <f>links!AW52</f>
        <v>.</v>
      </c>
      <c r="AX23" s="82" t="str">
        <f>links!AX52</f>
        <v>.</v>
      </c>
      <c r="AY23" s="82" t="str">
        <f>links!AY52</f>
        <v>.</v>
      </c>
      <c r="AZ23" s="82" t="str">
        <f>links!AZ52</f>
        <v>.</v>
      </c>
      <c r="BA23" s="82" t="str">
        <f>links!BA52</f>
        <v>.</v>
      </c>
      <c r="BB23" s="82" t="str">
        <f>links!BB52</f>
        <v>.</v>
      </c>
      <c r="BC23" s="82" t="str">
        <f>links!BC52</f>
        <v>.</v>
      </c>
      <c r="BD23" s="82" t="str">
        <f>links!BD52</f>
        <v>.</v>
      </c>
      <c r="BE23" s="82" t="str">
        <f>links!BE52</f>
        <v>.</v>
      </c>
      <c r="BF23" s="82" t="str">
        <f>links!BF52</f>
        <v>.</v>
      </c>
      <c r="BG23" s="82" t="str">
        <f>links!BG52</f>
        <v>.</v>
      </c>
      <c r="BH23" s="82" t="str">
        <f>links!BH52</f>
        <v>.</v>
      </c>
      <c r="BI23" s="82" t="str">
        <f>links!BI52</f>
        <v>.</v>
      </c>
      <c r="BJ23" s="82" t="str">
        <f>links!BJ52</f>
        <v>.</v>
      </c>
      <c r="BK23" s="82" t="str">
        <f>links!BK52</f>
        <v>.</v>
      </c>
      <c r="BL23" s="82" t="str">
        <f>links!BL52</f>
        <v>.</v>
      </c>
      <c r="BM23" s="82" t="str">
        <f>links!BM52</f>
        <v>.</v>
      </c>
      <c r="BN23" s="82" t="str">
        <f>links!BN52</f>
        <v>.</v>
      </c>
      <c r="BO23" s="82" t="str">
        <f>links!BO52</f>
        <v>.</v>
      </c>
      <c r="BP23" s="82" t="str">
        <f>links!BP52</f>
        <v>.</v>
      </c>
      <c r="BQ23" s="82" t="str">
        <f>links!BQ52</f>
        <v>.</v>
      </c>
      <c r="BR23" s="82" t="str">
        <f>links!BR52</f>
        <v>.</v>
      </c>
      <c r="BS23" s="82" t="str">
        <f>links!BS52</f>
        <v>.</v>
      </c>
      <c r="BT23" s="82">
        <f>links!BT52</f>
        <v>62</v>
      </c>
      <c r="BU23" s="82">
        <f>links!BU52</f>
        <v>62</v>
      </c>
      <c r="BV23" s="82">
        <f>links!BV52</f>
        <v>62</v>
      </c>
      <c r="BW23" s="82">
        <f>links!BW52</f>
        <v>62</v>
      </c>
      <c r="BX23" s="82">
        <f>links!BX52</f>
        <v>62</v>
      </c>
      <c r="BY23" s="82">
        <f>links!BY52</f>
        <v>62</v>
      </c>
      <c r="BZ23" s="82" t="str">
        <f>links!BZ52</f>
        <v>.</v>
      </c>
      <c r="CA23" s="82" t="str">
        <f>links!CA52</f>
        <v>.</v>
      </c>
      <c r="CB23" s="82">
        <f>links!CB52</f>
        <v>54</v>
      </c>
      <c r="CC23" s="82">
        <f>links!CC52</f>
        <v>67</v>
      </c>
      <c r="CD23" s="82">
        <f>links!CD52</f>
        <v>108</v>
      </c>
      <c r="CE23" s="82">
        <f>links!CE52</f>
        <v>148</v>
      </c>
      <c r="CF23" s="82">
        <f>links!CF52</f>
        <v>80</v>
      </c>
      <c r="CG23" s="82">
        <f>links!CG52</f>
        <v>80</v>
      </c>
      <c r="CH23" s="82">
        <f>links!CH52</f>
        <v>80</v>
      </c>
      <c r="CI23" s="82">
        <f>links!CI52</f>
        <v>101</v>
      </c>
      <c r="CJ23" s="82">
        <f>links!CJ52</f>
        <v>101</v>
      </c>
      <c r="CK23" s="82">
        <f>links!CK52</f>
        <v>101</v>
      </c>
      <c r="CL23" s="82" t="str">
        <f>links!CL52</f>
        <v>.</v>
      </c>
      <c r="CM23" s="82" t="str">
        <f>links!CM52</f>
        <v>.</v>
      </c>
      <c r="CN23" s="82" t="str">
        <f>links!CN52</f>
        <v>.</v>
      </c>
      <c r="CO23" s="82" t="str">
        <f>links!CO52</f>
        <v>.</v>
      </c>
      <c r="CP23" s="82" t="str">
        <f>links!CP52</f>
        <v>.</v>
      </c>
      <c r="CQ23" s="82" t="str">
        <f>links!CQ52</f>
        <v>.</v>
      </c>
      <c r="CR23" s="82" t="str">
        <f>links!CR52</f>
        <v>.</v>
      </c>
      <c r="CS23" s="82" t="str">
        <f>links!CS52</f>
        <v>.</v>
      </c>
      <c r="CT23" s="82">
        <f>links!CT52</f>
        <v>60</v>
      </c>
      <c r="CU23" s="82">
        <f>links!CU52</f>
        <v>60</v>
      </c>
      <c r="CV23" s="82">
        <f>links!CV52</f>
        <v>60</v>
      </c>
      <c r="CW23" s="82">
        <f>links!CW52</f>
        <v>60</v>
      </c>
      <c r="CX23" s="82">
        <f>links!CX52</f>
        <v>60</v>
      </c>
      <c r="CY23" s="82">
        <f>links!CY52</f>
        <v>120</v>
      </c>
      <c r="CZ23" s="82">
        <f>links!CZ52</f>
        <v>60</v>
      </c>
      <c r="DA23" s="82">
        <f>links!DA52</f>
        <v>120</v>
      </c>
      <c r="DB23" s="82" t="str">
        <f>links!DB52</f>
        <v>.</v>
      </c>
      <c r="DC23" s="82" t="str">
        <f>links!DC52</f>
        <v>.</v>
      </c>
      <c r="DD23" s="82" t="str">
        <f>links!DD52</f>
        <v>.</v>
      </c>
      <c r="DE23" s="82" t="str">
        <f>links!DE52</f>
        <v>.</v>
      </c>
      <c r="DF23" s="82">
        <f>links!DF52</f>
        <v>112</v>
      </c>
      <c r="DG23" s="82">
        <f>links!DG52</f>
        <v>112</v>
      </c>
      <c r="DH23" s="82">
        <f>links!DH52</f>
        <v>112</v>
      </c>
      <c r="DI23" s="82">
        <f>links!DI52</f>
        <v>112</v>
      </c>
      <c r="DJ23" s="82" t="str">
        <f>links!DJ52</f>
        <v>.</v>
      </c>
      <c r="DK23" s="82" t="str">
        <f>links!DK52</f>
        <v>.</v>
      </c>
      <c r="DL23" s="82" t="str">
        <f>links!DL52</f>
        <v>.</v>
      </c>
      <c r="DM23" s="82" t="str">
        <f>links!DM52</f>
        <v>.</v>
      </c>
      <c r="DN23" s="82" t="str">
        <f>links!DN52</f>
        <v>.</v>
      </c>
      <c r="DO23" s="82" t="str">
        <f>links!DO52</f>
        <v>.</v>
      </c>
      <c r="DP23" s="82" t="str">
        <f>links!DP52</f>
        <v>.</v>
      </c>
      <c r="DQ23" s="82" t="str">
        <f>links!DQ52</f>
        <v>.</v>
      </c>
      <c r="DR23" s="82" t="str">
        <f>links!DR52</f>
        <v>.</v>
      </c>
      <c r="DS23" s="82" t="str">
        <f>links!DS52</f>
        <v>.</v>
      </c>
      <c r="DT23" s="82" t="str">
        <f>links!DT52</f>
        <v>.</v>
      </c>
      <c r="DU23" s="82" t="str">
        <f>links!DU52</f>
        <v>.</v>
      </c>
      <c r="DV23" s="82" t="str">
        <f>links!DV52</f>
        <v>.</v>
      </c>
      <c r="DW23" s="82" t="str">
        <f>links!DW52</f>
        <v>.</v>
      </c>
      <c r="DX23" s="82" t="str">
        <f>links!DX52</f>
        <v>.</v>
      </c>
      <c r="DY23" s="82" t="str">
        <f>links!DY52</f>
        <v>.</v>
      </c>
      <c r="DZ23" s="82" t="str">
        <f>links!DZ52</f>
        <v>.</v>
      </c>
      <c r="EA23" s="82" t="str">
        <f>links!EA52</f>
        <v>.</v>
      </c>
      <c r="EB23" s="82" t="str">
        <f>links!EB52</f>
        <v>.</v>
      </c>
      <c r="EC23" s="82" t="str">
        <f>links!EC52</f>
        <v>.</v>
      </c>
      <c r="ED23" s="82" t="str">
        <f>links!ED52</f>
        <v>.</v>
      </c>
      <c r="EE23" s="82" t="str">
        <f>links!EE52</f>
        <v>.</v>
      </c>
      <c r="EF23" s="82" t="str">
        <f>links!EF52</f>
        <v>.</v>
      </c>
      <c r="EG23" s="82" t="str">
        <f>links!EG52</f>
        <v>.</v>
      </c>
      <c r="EH23" s="82" t="str">
        <f>links!EH52</f>
        <v>.</v>
      </c>
      <c r="EI23" s="82" t="str">
        <f>links!EI52</f>
        <v>.</v>
      </c>
      <c r="EJ23" s="82" t="str">
        <f>links!EJ52</f>
        <v>.</v>
      </c>
      <c r="EK23" s="82" t="str">
        <f>links!EK52</f>
        <v>.</v>
      </c>
      <c r="EL23" s="82" t="str">
        <f>links!EL52</f>
        <v>.</v>
      </c>
      <c r="EM23" s="82" t="str">
        <f>links!EM52</f>
        <v>.</v>
      </c>
      <c r="EN23" s="82" t="str">
        <f>links!EN52</f>
        <v>.</v>
      </c>
      <c r="EO23" s="82" t="str">
        <f>links!EO52</f>
        <v>.</v>
      </c>
      <c r="EP23" s="82" t="str">
        <f>links!EP52</f>
        <v>.</v>
      </c>
      <c r="EQ23" s="82" t="str">
        <f>links!EQ52</f>
        <v>.</v>
      </c>
      <c r="ER23" s="82" t="str">
        <f>links!ER52</f>
        <v>.</v>
      </c>
      <c r="ES23" s="82" t="str">
        <f>links!ES52</f>
        <v>.</v>
      </c>
      <c r="ET23" s="82" t="str">
        <f>links!ET52</f>
        <v>.</v>
      </c>
      <c r="EU23" s="82" t="str">
        <f>links!EU52</f>
        <v>.</v>
      </c>
      <c r="EV23" s="82" t="str">
        <f>links!EV52</f>
        <v>.</v>
      </c>
      <c r="EW23" s="82" t="str">
        <f>links!EW52</f>
        <v>.</v>
      </c>
      <c r="EX23" s="82" t="str">
        <f>links!EX52</f>
        <v>.</v>
      </c>
      <c r="EY23" s="82" t="str">
        <f>links!EY52</f>
        <v>.</v>
      </c>
      <c r="EZ23" s="82" t="str">
        <f>links!EZ52</f>
        <v>.</v>
      </c>
      <c r="FA23" s="82" t="str">
        <f>links!FA52</f>
        <v>.</v>
      </c>
      <c r="FB23" s="82" t="str">
        <f>links!FB52</f>
        <v>.</v>
      </c>
      <c r="FC23" s="82" t="str">
        <f>links!FC52</f>
        <v>.</v>
      </c>
      <c r="FD23" s="82" t="str">
        <f>links!FD52</f>
        <v>.</v>
      </c>
      <c r="FE23" s="82" t="str">
        <f>links!FE52</f>
        <v>.</v>
      </c>
      <c r="FF23" s="82" t="str">
        <f>links!FF52</f>
        <v>.</v>
      </c>
      <c r="FG23" s="82" t="str">
        <f>links!FG52</f>
        <v>.</v>
      </c>
      <c r="FH23" s="82" t="str">
        <f>links!FH52</f>
        <v>.</v>
      </c>
      <c r="FI23" s="82" t="str">
        <f>links!FI52</f>
        <v>.</v>
      </c>
      <c r="FJ23" s="82" t="str">
        <f>links!FJ52</f>
        <v>.</v>
      </c>
      <c r="FK23" s="82" t="str">
        <f>links!FK52</f>
        <v>.</v>
      </c>
      <c r="FL23" s="82" t="str">
        <f>links!FL52</f>
        <v>.</v>
      </c>
      <c r="FM23" s="82" t="str">
        <f>links!FM52</f>
        <v>.</v>
      </c>
      <c r="FN23" s="82" t="str">
        <f>links!FN52</f>
        <v>.</v>
      </c>
      <c r="FO23" s="82" t="str">
        <f>links!FO52</f>
        <v>.</v>
      </c>
      <c r="FP23" s="82" t="str">
        <f>links!FP52</f>
        <v>.</v>
      </c>
      <c r="FQ23" s="82" t="str">
        <f>links!FQ52</f>
        <v>.</v>
      </c>
      <c r="FR23" s="82" t="str">
        <f>links!FR52</f>
        <v>.</v>
      </c>
      <c r="FS23" s="82" t="str">
        <f>links!FS52</f>
        <v>.</v>
      </c>
      <c r="FT23" s="82" t="str">
        <f>links!FT52</f>
        <v>.</v>
      </c>
      <c r="FU23" s="82" t="str">
        <f>links!FU52</f>
        <v>.</v>
      </c>
      <c r="FV23" s="82" t="str">
        <f>links!FV52</f>
        <v>.</v>
      </c>
      <c r="FW23" s="82" t="str">
        <f>links!FW52</f>
        <v>.</v>
      </c>
      <c r="FX23" s="82" t="str">
        <f>links!FX52</f>
        <v>.</v>
      </c>
      <c r="FY23" s="82" t="str">
        <f>links!FY52</f>
        <v>.</v>
      </c>
      <c r="FZ23" s="82" t="str">
        <f>links!FZ52</f>
        <v>.</v>
      </c>
      <c r="GA23" s="82" t="str">
        <f>links!GA52</f>
        <v>.</v>
      </c>
      <c r="GB23" s="82" t="str">
        <f>links!GB52</f>
        <v>.</v>
      </c>
      <c r="GC23" s="82" t="str">
        <f>links!GC52</f>
        <v>.</v>
      </c>
      <c r="GD23" s="82" t="str">
        <f>links!GD52</f>
        <v>.</v>
      </c>
      <c r="GE23" s="82" t="str">
        <f>links!GE52</f>
        <v>.</v>
      </c>
      <c r="GF23" s="82" t="str">
        <f>links!GF52</f>
        <v>.</v>
      </c>
      <c r="GG23" s="82" t="str">
        <f>links!GG52</f>
        <v>.</v>
      </c>
      <c r="GH23" s="82">
        <f>links!GH52</f>
        <v>60</v>
      </c>
      <c r="GI23" s="82">
        <f>links!GI52</f>
        <v>60</v>
      </c>
      <c r="GJ23" s="82">
        <f>links!GJ52</f>
        <v>60</v>
      </c>
      <c r="GK23" s="82">
        <f>links!GK52</f>
        <v>60</v>
      </c>
      <c r="GL23" s="82">
        <f>links!GL52</f>
        <v>60</v>
      </c>
      <c r="GM23" s="82">
        <f>links!GM52</f>
        <v>60</v>
      </c>
      <c r="GN23" s="82">
        <f>links!GN52</f>
        <v>60</v>
      </c>
      <c r="GO23" s="82">
        <f>links!GO52</f>
        <v>60</v>
      </c>
      <c r="GP23" s="82" t="str">
        <f>links!GP52</f>
        <v>.</v>
      </c>
      <c r="GQ23" s="82" t="str">
        <f>links!GQ52</f>
        <v>.</v>
      </c>
      <c r="GR23" s="82" t="str">
        <f>links!GR52</f>
        <v>.</v>
      </c>
      <c r="GS23" s="82" t="str">
        <f>links!GS52</f>
        <v>.</v>
      </c>
      <c r="GT23" s="82" t="str">
        <f>links!GT52</f>
        <v>.</v>
      </c>
      <c r="GU23" s="82">
        <f>links!GU52</f>
        <v>84</v>
      </c>
      <c r="GV23" s="82">
        <f>links!GV52</f>
        <v>105</v>
      </c>
      <c r="GW23" s="82">
        <f>links!GW52</f>
        <v>63</v>
      </c>
      <c r="GX23" s="82">
        <f>links!GX52</f>
        <v>84</v>
      </c>
      <c r="GY23" s="82">
        <f>links!GY52</f>
        <v>105</v>
      </c>
      <c r="GZ23" s="82">
        <f>links!GZ52</f>
        <v>63</v>
      </c>
      <c r="HA23" s="82" t="str">
        <f>links!HA52</f>
        <v>.</v>
      </c>
      <c r="HB23" s="82" t="str">
        <f>links!HB52</f>
        <v>.</v>
      </c>
      <c r="HC23" s="82" t="str">
        <f>links!HC52</f>
        <v>.</v>
      </c>
      <c r="HD23" s="82" t="str">
        <f>links!HD52</f>
        <v>.</v>
      </c>
      <c r="HE23" s="82">
        <f>links!HE52</f>
        <v>58.38</v>
      </c>
      <c r="HF23" s="82">
        <f>links!HF52</f>
        <v>58.38</v>
      </c>
      <c r="HG23" s="82" t="str">
        <f>links!HG52</f>
        <v>.</v>
      </c>
      <c r="HH23" s="82" t="str">
        <f>links!HH52</f>
        <v>.</v>
      </c>
      <c r="HI23" s="82" t="str">
        <f>links!HI52</f>
        <v>.</v>
      </c>
      <c r="HJ23" s="82" t="str">
        <f>links!HJ52</f>
        <v>.</v>
      </c>
      <c r="HK23" s="82" t="str">
        <f>links!HK52</f>
        <v>.</v>
      </c>
      <c r="HL23" s="82" t="str">
        <f>links!HL52</f>
        <v>.</v>
      </c>
      <c r="HM23" s="82" t="str">
        <f>links!HM52</f>
        <v>.</v>
      </c>
      <c r="HN23" s="82" t="str">
        <f>links!HN52</f>
        <v>.</v>
      </c>
      <c r="HO23" s="82" t="str">
        <f>links!HO52</f>
        <v>.</v>
      </c>
      <c r="HP23" s="82" t="str">
        <f>links!HP52</f>
        <v>.</v>
      </c>
      <c r="HQ23" s="82" t="str">
        <f>links!HQ52</f>
        <v>.</v>
      </c>
      <c r="HR23" s="82" t="str">
        <f>links!HR52</f>
        <v>.</v>
      </c>
      <c r="HS23" s="82" t="str">
        <f>links!HS52</f>
        <v>.</v>
      </c>
      <c r="HT23" s="82" t="str">
        <f>links!HT52</f>
        <v>.</v>
      </c>
      <c r="HU23" s="82" t="str">
        <f>links!HU52</f>
        <v>.</v>
      </c>
      <c r="HV23" s="82" t="str">
        <f>links!HV52</f>
        <v>.</v>
      </c>
      <c r="HW23" s="82" t="str">
        <f>links!HW52</f>
        <v>.</v>
      </c>
      <c r="HX23" s="82" t="str">
        <f>links!HX52</f>
        <v>.</v>
      </c>
      <c r="HY23" s="82" t="str">
        <f>links!HY52</f>
        <v>.</v>
      </c>
      <c r="HZ23" s="82" t="str">
        <f>links!HZ52</f>
        <v>.</v>
      </c>
      <c r="IA23" s="82">
        <f>links!IA52</f>
        <v>105</v>
      </c>
      <c r="IB23" s="82">
        <f>links!IB52</f>
        <v>105</v>
      </c>
      <c r="IC23" s="82">
        <f>links!IC52</f>
        <v>75</v>
      </c>
      <c r="ID23" s="82">
        <f>links!ID52</f>
        <v>105</v>
      </c>
      <c r="IE23" s="82" t="str">
        <f>links!IE52</f>
        <v>.</v>
      </c>
      <c r="IF23" s="82" t="str">
        <f>links!IF52</f>
        <v>.</v>
      </c>
      <c r="IG23" s="82">
        <f>links!IG52</f>
        <v>40</v>
      </c>
      <c r="IH23" s="82">
        <f>links!IH52</f>
        <v>60</v>
      </c>
      <c r="II23" s="82">
        <f>links!II52</f>
        <v>80</v>
      </c>
      <c r="IJ23" s="82">
        <f>links!IJ52</f>
        <v>100</v>
      </c>
      <c r="IK23" s="82">
        <f>links!IK52</f>
        <v>120</v>
      </c>
      <c r="IL23" s="82">
        <f>links!IL52</f>
        <v>120</v>
      </c>
      <c r="IM23" s="82">
        <f>links!IM52</f>
        <v>120</v>
      </c>
      <c r="IN23" s="82">
        <f>links!IN52</f>
        <v>120</v>
      </c>
      <c r="IO23" s="82">
        <f>links!IO52</f>
        <v>120</v>
      </c>
      <c r="IP23" s="82">
        <f>links!IP52</f>
        <v>120</v>
      </c>
      <c r="IQ23" s="82">
        <f>links!IQ52</f>
        <v>120</v>
      </c>
      <c r="IR23" s="82">
        <f>links!IR52</f>
        <v>120</v>
      </c>
      <c r="IS23" s="82">
        <f>links!IS52</f>
        <v>120</v>
      </c>
      <c r="IT23" s="82">
        <f>links!IT52</f>
        <v>120</v>
      </c>
      <c r="IU23" s="82">
        <f>links!IU52</f>
        <v>120</v>
      </c>
      <c r="IV23" s="82">
        <f>links!IV52</f>
        <v>120</v>
      </c>
      <c r="IW23" s="82">
        <f>links!IW52</f>
        <v>120</v>
      </c>
      <c r="IX23" s="82">
        <f>links!IX52</f>
        <v>120</v>
      </c>
      <c r="IY23" s="82">
        <f>links!IY52</f>
        <v>120</v>
      </c>
      <c r="IZ23" s="82">
        <f>links!IZ52</f>
        <v>120</v>
      </c>
      <c r="JA23" s="82">
        <f>links!JA52</f>
        <v>120</v>
      </c>
      <c r="JB23" s="82">
        <f>links!JB52</f>
        <v>40</v>
      </c>
      <c r="JC23" s="82">
        <f>links!JC52</f>
        <v>60</v>
      </c>
      <c r="JD23" s="82">
        <f>links!JD52</f>
        <v>40</v>
      </c>
      <c r="JE23" s="82">
        <f>links!JE52</f>
        <v>60</v>
      </c>
      <c r="JF23" s="82">
        <f>links!JF52</f>
        <v>80</v>
      </c>
      <c r="JG23" s="82">
        <f>links!JG52</f>
        <v>100</v>
      </c>
      <c r="JH23" s="82">
        <f>links!JH52</f>
        <v>120</v>
      </c>
      <c r="JI23" s="82">
        <f>links!JI52</f>
        <v>40</v>
      </c>
      <c r="JJ23" s="82">
        <f>links!JJ52</f>
        <v>60</v>
      </c>
      <c r="JK23" s="82">
        <f>links!JK52</f>
        <v>80</v>
      </c>
      <c r="JL23" s="82">
        <f>links!JL52</f>
        <v>100</v>
      </c>
      <c r="JM23" s="82">
        <f>links!JM52</f>
        <v>120</v>
      </c>
      <c r="JN23" s="82">
        <f>links!JN52</f>
        <v>40</v>
      </c>
      <c r="JO23" s="82">
        <f>links!JO52</f>
        <v>60</v>
      </c>
      <c r="JP23" s="82">
        <f>links!JP52</f>
        <v>40</v>
      </c>
      <c r="JQ23" s="82">
        <f>links!JQ52</f>
        <v>60</v>
      </c>
      <c r="JR23" s="82">
        <f>links!JR52</f>
        <v>80</v>
      </c>
      <c r="JS23" s="82">
        <f>links!JS52</f>
        <v>40</v>
      </c>
      <c r="JT23" s="82">
        <f>links!JT52</f>
        <v>60</v>
      </c>
      <c r="JU23" s="82">
        <f>links!JU52</f>
        <v>80</v>
      </c>
      <c r="JV23" s="82">
        <f>links!JV52</f>
        <v>100</v>
      </c>
      <c r="JW23" s="82">
        <f>links!JW52</f>
        <v>120</v>
      </c>
      <c r="JX23" s="82">
        <f>links!JX52</f>
        <v>40</v>
      </c>
      <c r="JY23" s="82">
        <f>links!JY52</f>
        <v>60</v>
      </c>
      <c r="JZ23" s="82">
        <f>links!JZ52</f>
        <v>40</v>
      </c>
      <c r="KA23" s="82">
        <f>links!KA52</f>
        <v>60</v>
      </c>
      <c r="KB23" s="82">
        <f>links!KB52</f>
        <v>80</v>
      </c>
      <c r="KC23" s="82">
        <f>links!KC52</f>
        <v>40</v>
      </c>
      <c r="KD23" s="82">
        <f>links!KD52</f>
        <v>60</v>
      </c>
      <c r="KE23" s="82">
        <f>links!KE52</f>
        <v>80</v>
      </c>
      <c r="KF23" s="82">
        <f>links!KF52</f>
        <v>100</v>
      </c>
      <c r="KG23" s="82">
        <f>links!KG52</f>
        <v>120</v>
      </c>
      <c r="KH23" s="82">
        <f>links!KH52</f>
        <v>40</v>
      </c>
      <c r="KI23" s="82">
        <f>links!KI52</f>
        <v>60</v>
      </c>
      <c r="KJ23" s="82">
        <f>links!KJ52</f>
        <v>40</v>
      </c>
      <c r="KK23" s="82">
        <f>links!KK52</f>
        <v>60</v>
      </c>
      <c r="KL23" s="82">
        <f>links!KL52</f>
        <v>120</v>
      </c>
      <c r="KM23" s="82">
        <f>links!KM52</f>
        <v>120</v>
      </c>
      <c r="KN23" s="82">
        <f>links!KN52</f>
        <v>120</v>
      </c>
      <c r="KO23" s="82">
        <f>links!KO52</f>
        <v>120</v>
      </c>
      <c r="KP23" s="82">
        <f>links!KP52</f>
        <v>120</v>
      </c>
      <c r="KQ23" s="82">
        <f>links!KQ52</f>
        <v>120</v>
      </c>
      <c r="KR23" s="82">
        <f>links!KR52</f>
        <v>120</v>
      </c>
      <c r="KS23" s="82">
        <f>links!KS52</f>
        <v>120</v>
      </c>
      <c r="KT23" s="82">
        <f>links!KT52</f>
        <v>120</v>
      </c>
      <c r="KU23" s="82">
        <f>links!KU52</f>
        <v>120</v>
      </c>
      <c r="KV23" s="82">
        <f>links!KV52</f>
        <v>120</v>
      </c>
      <c r="KW23" s="82">
        <f>links!KW52</f>
        <v>120</v>
      </c>
      <c r="KX23" s="82">
        <f>links!KX52</f>
        <v>120</v>
      </c>
      <c r="KY23" s="82">
        <f>links!KY52</f>
        <v>120</v>
      </c>
      <c r="KZ23" s="82">
        <f>links!KZ52</f>
        <v>120</v>
      </c>
      <c r="LA23" s="82">
        <f>links!LA52</f>
        <v>120</v>
      </c>
      <c r="LB23" s="82">
        <f>links!LB52</f>
        <v>120</v>
      </c>
      <c r="LC23" s="82">
        <f>links!LC52</f>
        <v>120</v>
      </c>
      <c r="LD23" s="82">
        <f>links!LD52</f>
        <v>120</v>
      </c>
      <c r="LE23" s="82" t="str">
        <f>links!LE52</f>
        <v>.</v>
      </c>
      <c r="LF23" s="82" t="str">
        <f>links!LF52</f>
        <v>.</v>
      </c>
      <c r="LG23" s="82" t="str">
        <f>links!LG52</f>
        <v>.</v>
      </c>
      <c r="LH23" s="82" t="str">
        <f>links!LH52</f>
        <v>.</v>
      </c>
      <c r="LI23" s="82" t="str">
        <f>links!LI52</f>
        <v>.</v>
      </c>
      <c r="LJ23" s="82" t="str">
        <f>links!LJ52</f>
        <v>.</v>
      </c>
      <c r="LK23" s="82" t="str">
        <f>links!LK52</f>
        <v>.</v>
      </c>
      <c r="LL23" s="82" t="str">
        <f>links!LL52</f>
        <v>.</v>
      </c>
      <c r="LM23" s="82" t="str">
        <f>links!LM52</f>
        <v>.</v>
      </c>
      <c r="LN23" s="82" t="str">
        <f>links!LN52</f>
        <v>.</v>
      </c>
      <c r="LO23" s="82" t="str">
        <f>links!LO52</f>
        <v>.</v>
      </c>
      <c r="LP23" s="82" t="str">
        <f>links!LP52</f>
        <v>.</v>
      </c>
      <c r="LQ23" s="82" t="str">
        <f>links!LQ52</f>
        <v>.</v>
      </c>
      <c r="LR23" s="82" t="str">
        <f>links!LR52</f>
        <v>.</v>
      </c>
      <c r="LS23" s="82" t="str">
        <f>links!LS52</f>
        <v>.</v>
      </c>
      <c r="LT23" s="82" t="str">
        <f>links!LT52</f>
        <v>.</v>
      </c>
      <c r="LU23" s="82" t="str">
        <f>links!LU52</f>
        <v>.</v>
      </c>
      <c r="LV23" s="82" t="str">
        <f>links!LV52</f>
        <v>.</v>
      </c>
      <c r="LW23" s="82" t="str">
        <f>links!LW52</f>
        <v>.</v>
      </c>
      <c r="LX23" s="82" t="str">
        <f>links!LX52</f>
        <v>.</v>
      </c>
      <c r="LY23" s="82" t="str">
        <f>links!LY52</f>
        <v>.</v>
      </c>
      <c r="LZ23" s="82" t="str">
        <f>links!LZ52</f>
        <v>.</v>
      </c>
      <c r="MA23" s="82" t="str">
        <f>links!MA52</f>
        <v>.</v>
      </c>
      <c r="MB23" s="82" t="str">
        <f>links!MB52</f>
        <v>.</v>
      </c>
      <c r="MC23" s="82" t="str">
        <f>links!MC52</f>
        <v>.</v>
      </c>
      <c r="MD23" s="82" t="str">
        <f>links!MD52</f>
        <v>.</v>
      </c>
      <c r="ME23" s="82" t="str">
        <f>links!ME52</f>
        <v>.</v>
      </c>
      <c r="MF23" s="82" t="str">
        <f>links!MF52</f>
        <v>.</v>
      </c>
      <c r="MG23" s="82" t="str">
        <f>links!MG52</f>
        <v>.</v>
      </c>
      <c r="MH23" s="82" t="str">
        <f>links!MH52</f>
        <v>.</v>
      </c>
      <c r="MI23" s="82" t="str">
        <f>links!MI52</f>
        <v>.</v>
      </c>
      <c r="MJ23" s="82" t="str">
        <f>links!MJ52</f>
        <v>.</v>
      </c>
      <c r="MK23" s="82" t="str">
        <f>links!MK52</f>
        <v>.</v>
      </c>
      <c r="ML23" s="82" t="str">
        <f>links!ML52</f>
        <v>.</v>
      </c>
      <c r="MM23" s="82" t="str">
        <f>links!MM52</f>
        <v>.</v>
      </c>
      <c r="MN23" s="82" t="str">
        <f>links!MN52</f>
        <v>.</v>
      </c>
      <c r="MO23" s="82" t="str">
        <f>links!MO52</f>
        <v>.</v>
      </c>
      <c r="MP23" s="82" t="str">
        <f>links!MP52</f>
        <v>.</v>
      </c>
      <c r="MQ23" s="82" t="str">
        <f>links!MQ52</f>
        <v>.</v>
      </c>
      <c r="MR23" s="82" t="str">
        <f>links!MR52</f>
        <v>.</v>
      </c>
      <c r="MS23" s="82"/>
      <c r="MT23" s="82"/>
      <c r="MU23" s="82"/>
      <c r="MV23" s="82"/>
      <c r="MW23" s="82"/>
      <c r="MX23" s="82"/>
      <c r="MY23" s="82"/>
      <c r="MZ23" s="82"/>
      <c r="NA23" s="82"/>
      <c r="NB23" s="82"/>
      <c r="NC23" s="82"/>
      <c r="ND23" s="82"/>
      <c r="NE23" s="82"/>
      <c r="NF23" s="82"/>
      <c r="NG23" s="82"/>
      <c r="NH23" s="82"/>
      <c r="NI23" s="82"/>
      <c r="NJ23" s="82"/>
      <c r="NK23" s="82"/>
      <c r="NL23" s="82"/>
      <c r="NM23" s="82"/>
      <c r="NN23" s="82"/>
      <c r="NO23" s="82"/>
      <c r="NP23" s="82"/>
      <c r="NQ23" s="82"/>
      <c r="NR23" s="82"/>
      <c r="NS23" s="82"/>
      <c r="NT23" s="82"/>
      <c r="NU23" s="82"/>
      <c r="NV23" s="82"/>
      <c r="NW23" s="82"/>
      <c r="NX23" s="82"/>
      <c r="NY23" s="82"/>
      <c r="NZ23" s="82"/>
      <c r="OA23" s="82"/>
      <c r="OB23" s="82"/>
      <c r="OC23" s="82"/>
    </row>
    <row r="24" spans="2:393" x14ac:dyDescent="0.25">
      <c r="B24" s="82" t="s">
        <v>1939</v>
      </c>
      <c r="C24" s="82">
        <f>links!C53</f>
        <v>0</v>
      </c>
      <c r="D24" s="82">
        <f>links!D53</f>
        <v>0</v>
      </c>
      <c r="E24" s="82">
        <f>links!E53</f>
        <v>0</v>
      </c>
      <c r="F24" s="82">
        <f>links!F53</f>
        <v>0</v>
      </c>
      <c r="G24" s="82">
        <f>links!G53</f>
        <v>0</v>
      </c>
      <c r="H24" s="82">
        <f>links!H53</f>
        <v>0</v>
      </c>
      <c r="I24" s="82">
        <f>links!I53</f>
        <v>0</v>
      </c>
      <c r="J24" s="82">
        <f>links!J53</f>
        <v>0</v>
      </c>
      <c r="K24" s="82">
        <f>links!K53</f>
        <v>0</v>
      </c>
      <c r="L24" s="82">
        <f>links!L53</f>
        <v>0</v>
      </c>
      <c r="M24" s="82">
        <f>links!M53</f>
        <v>0</v>
      </c>
      <c r="N24" s="82">
        <f>links!N53</f>
        <v>0</v>
      </c>
      <c r="O24" s="82">
        <f>links!O53</f>
        <v>0</v>
      </c>
      <c r="P24" s="82">
        <f>links!P53</f>
        <v>0</v>
      </c>
      <c r="Q24" s="82">
        <f>links!Q53</f>
        <v>0</v>
      </c>
      <c r="R24" s="82">
        <f>links!R53</f>
        <v>0</v>
      </c>
      <c r="S24" s="82">
        <f>links!S53</f>
        <v>0</v>
      </c>
      <c r="T24" s="82">
        <f>links!T53</f>
        <v>0</v>
      </c>
      <c r="U24" s="82">
        <f>links!U53</f>
        <v>0</v>
      </c>
      <c r="V24" s="82">
        <f>links!V53</f>
        <v>0</v>
      </c>
      <c r="W24" s="82">
        <f>links!W53</f>
        <v>0</v>
      </c>
      <c r="X24" s="82">
        <f>links!X53</f>
        <v>0</v>
      </c>
      <c r="Y24" s="82">
        <f>links!Y53</f>
        <v>0</v>
      </c>
      <c r="Z24" s="82">
        <f>links!Z53</f>
        <v>0</v>
      </c>
      <c r="AA24" s="82">
        <f>links!AA53</f>
        <v>0</v>
      </c>
      <c r="AB24" s="82">
        <f>links!AB53</f>
        <v>0</v>
      </c>
      <c r="AC24" s="82">
        <f>links!AC53</f>
        <v>0</v>
      </c>
      <c r="AD24" s="82">
        <f>links!AD53</f>
        <v>0</v>
      </c>
      <c r="AE24" s="82">
        <f>links!AE53</f>
        <v>0</v>
      </c>
      <c r="AF24" s="82">
        <f>links!AF53</f>
        <v>0</v>
      </c>
      <c r="AG24" s="82">
        <f>links!AG53</f>
        <v>0</v>
      </c>
      <c r="AH24" s="82">
        <f>links!AH53</f>
        <v>0</v>
      </c>
      <c r="AI24" s="82">
        <f>links!AI53</f>
        <v>0</v>
      </c>
      <c r="AJ24" s="82">
        <f>links!AJ53</f>
        <v>1</v>
      </c>
      <c r="AK24" s="82">
        <f>links!AK53</f>
        <v>1</v>
      </c>
      <c r="AL24" s="82">
        <f>links!AL53</f>
        <v>1</v>
      </c>
      <c r="AM24" s="82">
        <f>links!AM53</f>
        <v>1</v>
      </c>
      <c r="AN24" s="82">
        <f>links!AN53</f>
        <v>1</v>
      </c>
      <c r="AO24" s="82">
        <f>links!AO53</f>
        <v>0</v>
      </c>
      <c r="AP24" s="82">
        <f>links!AP53</f>
        <v>0</v>
      </c>
      <c r="AQ24" s="82">
        <f>links!AQ53</f>
        <v>0</v>
      </c>
      <c r="AR24" s="82">
        <f>links!AR53</f>
        <v>0</v>
      </c>
      <c r="AS24" s="82">
        <f>links!AS53</f>
        <v>0</v>
      </c>
      <c r="AT24" s="82">
        <f>links!AT53</f>
        <v>0</v>
      </c>
      <c r="AU24" s="82">
        <f>links!AU53</f>
        <v>0</v>
      </c>
      <c r="AV24" s="82">
        <f>links!AV53</f>
        <v>0</v>
      </c>
      <c r="AW24" s="82">
        <f>links!AW53</f>
        <v>0</v>
      </c>
      <c r="AX24" s="82">
        <f>links!AX53</f>
        <v>0</v>
      </c>
      <c r="AY24" s="82">
        <f>links!AY53</f>
        <v>1</v>
      </c>
      <c r="AZ24" s="82">
        <f>links!AZ53</f>
        <v>1</v>
      </c>
      <c r="BA24" s="82">
        <f>links!BA53</f>
        <v>1</v>
      </c>
      <c r="BB24" s="82">
        <f>links!BB53</f>
        <v>1</v>
      </c>
      <c r="BC24" s="82">
        <f>links!BC53</f>
        <v>1</v>
      </c>
      <c r="BD24" s="82">
        <f>links!BD53</f>
        <v>1</v>
      </c>
      <c r="BE24" s="82">
        <f>links!BE53</f>
        <v>0</v>
      </c>
      <c r="BF24" s="82">
        <f>links!BF53</f>
        <v>0</v>
      </c>
      <c r="BG24" s="82">
        <f>links!BG53</f>
        <v>1</v>
      </c>
      <c r="BH24" s="82">
        <f>links!BH53</f>
        <v>1</v>
      </c>
      <c r="BI24" s="82">
        <f>links!BI53</f>
        <v>1</v>
      </c>
      <c r="BJ24" s="82">
        <f>links!BJ53</f>
        <v>1</v>
      </c>
      <c r="BK24" s="82">
        <f>links!BK53</f>
        <v>1</v>
      </c>
      <c r="BL24" s="82">
        <f>links!BL53</f>
        <v>0</v>
      </c>
      <c r="BM24" s="82">
        <f>links!BM53</f>
        <v>0</v>
      </c>
      <c r="BN24" s="82">
        <f>links!BN53</f>
        <v>0</v>
      </c>
      <c r="BO24" s="82">
        <f>links!BO53</f>
        <v>0</v>
      </c>
      <c r="BP24" s="82">
        <f>links!BP53</f>
        <v>0</v>
      </c>
      <c r="BQ24" s="82">
        <f>links!BQ53</f>
        <v>0</v>
      </c>
      <c r="BR24" s="82">
        <f>links!BR53</f>
        <v>0</v>
      </c>
      <c r="BS24" s="82">
        <f>links!BS53</f>
        <v>0</v>
      </c>
      <c r="BT24" s="82">
        <f>links!BT53</f>
        <v>0</v>
      </c>
      <c r="BU24" s="82">
        <f>links!BU53</f>
        <v>0</v>
      </c>
      <c r="BV24" s="82">
        <f>links!BV53</f>
        <v>0</v>
      </c>
      <c r="BW24" s="82">
        <f>links!BW53</f>
        <v>0</v>
      </c>
      <c r="BX24" s="82">
        <f>links!BX53</f>
        <v>0</v>
      </c>
      <c r="BY24" s="82">
        <f>links!BY53</f>
        <v>0</v>
      </c>
      <c r="BZ24" s="82">
        <f>links!BZ53</f>
        <v>1</v>
      </c>
      <c r="CA24" s="82">
        <f>links!CA53</f>
        <v>1</v>
      </c>
      <c r="CB24" s="82">
        <f>links!CB53</f>
        <v>1</v>
      </c>
      <c r="CC24" s="82">
        <f>links!CC53</f>
        <v>1</v>
      </c>
      <c r="CD24" s="82">
        <f>links!CD53</f>
        <v>1</v>
      </c>
      <c r="CE24" s="82">
        <f>links!CE53</f>
        <v>1</v>
      </c>
      <c r="CF24" s="82">
        <f>links!CF53</f>
        <v>1</v>
      </c>
      <c r="CG24" s="82">
        <f>links!CG53</f>
        <v>1</v>
      </c>
      <c r="CH24" s="82">
        <f>links!CH53</f>
        <v>1</v>
      </c>
      <c r="CI24" s="82">
        <f>links!CI53</f>
        <v>1</v>
      </c>
      <c r="CJ24" s="82">
        <f>links!CJ53</f>
        <v>1</v>
      </c>
      <c r="CK24" s="82">
        <f>links!CK53</f>
        <v>1</v>
      </c>
      <c r="CL24" s="82">
        <f>links!CL53</f>
        <v>1</v>
      </c>
      <c r="CM24" s="82">
        <f>links!CM53</f>
        <v>1</v>
      </c>
      <c r="CN24" s="82">
        <f>links!CN53</f>
        <v>1</v>
      </c>
      <c r="CO24" s="82">
        <f>links!CO53</f>
        <v>0</v>
      </c>
      <c r="CP24" s="82">
        <f>links!CP53</f>
        <v>0</v>
      </c>
      <c r="CQ24" s="82">
        <f>links!CQ53</f>
        <v>1</v>
      </c>
      <c r="CR24" s="82">
        <f>links!CR53</f>
        <v>1</v>
      </c>
      <c r="CS24" s="82">
        <f>links!CS53</f>
        <v>1</v>
      </c>
      <c r="CT24" s="82">
        <f>links!CT53</f>
        <v>1</v>
      </c>
      <c r="CU24" s="82">
        <f>links!CU53</f>
        <v>1</v>
      </c>
      <c r="CV24" s="82">
        <f>links!CV53</f>
        <v>1</v>
      </c>
      <c r="CW24" s="82">
        <f>links!CW53</f>
        <v>1</v>
      </c>
      <c r="CX24" s="82">
        <f>links!CX53</f>
        <v>1</v>
      </c>
      <c r="CY24" s="82">
        <f>links!CY53</f>
        <v>1</v>
      </c>
      <c r="CZ24" s="82">
        <f>links!CZ53</f>
        <v>1</v>
      </c>
      <c r="DA24" s="82">
        <f>links!DA53</f>
        <v>1</v>
      </c>
      <c r="DB24" s="82">
        <f>links!DB53</f>
        <v>1</v>
      </c>
      <c r="DC24" s="82">
        <f>links!DC53</f>
        <v>1</v>
      </c>
      <c r="DD24" s="82">
        <f>links!DD53</f>
        <v>1</v>
      </c>
      <c r="DE24" s="82">
        <f>links!DE53</f>
        <v>1</v>
      </c>
      <c r="DF24" s="82">
        <f>links!DF53</f>
        <v>1</v>
      </c>
      <c r="DG24" s="82">
        <f>links!DG53</f>
        <v>1</v>
      </c>
      <c r="DH24" s="82">
        <f>links!DH53</f>
        <v>1</v>
      </c>
      <c r="DI24" s="82">
        <f>links!DI53</f>
        <v>1</v>
      </c>
      <c r="DJ24" s="82">
        <f>links!DJ53</f>
        <v>1</v>
      </c>
      <c r="DK24" s="82">
        <f>links!DK53</f>
        <v>1</v>
      </c>
      <c r="DL24" s="82">
        <f>links!DL53</f>
        <v>1</v>
      </c>
      <c r="DM24" s="82">
        <f>links!DM53</f>
        <v>1</v>
      </c>
      <c r="DN24" s="82">
        <f>links!DN53</f>
        <v>1</v>
      </c>
      <c r="DO24" s="82">
        <f>links!DO53</f>
        <v>1</v>
      </c>
      <c r="DP24" s="82">
        <f>links!DP53</f>
        <v>1</v>
      </c>
      <c r="DQ24" s="82">
        <f>links!DQ53</f>
        <v>1</v>
      </c>
      <c r="DR24" s="82">
        <f>links!DR53</f>
        <v>1</v>
      </c>
      <c r="DS24" s="82">
        <f>links!DS53</f>
        <v>1</v>
      </c>
      <c r="DT24" s="82">
        <f>links!DT53</f>
        <v>1</v>
      </c>
      <c r="DU24" s="82">
        <f>links!DU53</f>
        <v>1</v>
      </c>
      <c r="DV24" s="82">
        <f>links!DV53</f>
        <v>1</v>
      </c>
      <c r="DW24" s="82">
        <f>links!DW53</f>
        <v>1</v>
      </c>
      <c r="DX24" s="82">
        <f>links!DX53</f>
        <v>1</v>
      </c>
      <c r="DY24" s="82">
        <f>links!DY53</f>
        <v>1</v>
      </c>
      <c r="DZ24" s="82">
        <f>links!DZ53</f>
        <v>1</v>
      </c>
      <c r="EA24" s="82">
        <f>links!EA53</f>
        <v>1</v>
      </c>
      <c r="EB24" s="82">
        <f>links!EB53</f>
        <v>1</v>
      </c>
      <c r="EC24" s="82">
        <f>links!EC53</f>
        <v>1</v>
      </c>
      <c r="ED24" s="82">
        <f>links!ED53</f>
        <v>1</v>
      </c>
      <c r="EE24" s="82">
        <f>links!EE53</f>
        <v>1</v>
      </c>
      <c r="EF24" s="82">
        <f>links!EF53</f>
        <v>1</v>
      </c>
      <c r="EG24" s="82">
        <f>links!EG53</f>
        <v>1</v>
      </c>
      <c r="EH24" s="82">
        <f>links!EH53</f>
        <v>1</v>
      </c>
      <c r="EI24" s="82">
        <f>links!EI53</f>
        <v>1</v>
      </c>
      <c r="EJ24" s="82">
        <f>links!EJ53</f>
        <v>0</v>
      </c>
      <c r="EK24" s="82">
        <f>links!EK53</f>
        <v>0</v>
      </c>
      <c r="EL24" s="82">
        <f>links!EL53</f>
        <v>0</v>
      </c>
      <c r="EM24" s="82">
        <f>links!EM53</f>
        <v>0</v>
      </c>
      <c r="EN24" s="82">
        <f>links!EN53</f>
        <v>0</v>
      </c>
      <c r="EO24" s="82">
        <f>links!EO53</f>
        <v>0</v>
      </c>
      <c r="EP24" s="82">
        <f>links!EP53</f>
        <v>0</v>
      </c>
      <c r="EQ24" s="82">
        <f>links!EQ53</f>
        <v>0</v>
      </c>
      <c r="ER24" s="82">
        <f>links!ER53</f>
        <v>0</v>
      </c>
      <c r="ES24" s="82">
        <f>links!ES53</f>
        <v>0</v>
      </c>
      <c r="ET24" s="82">
        <f>links!ET53</f>
        <v>0</v>
      </c>
      <c r="EU24" s="82">
        <f>links!EU53</f>
        <v>0</v>
      </c>
      <c r="EV24" s="82">
        <f>links!EV53</f>
        <v>0</v>
      </c>
      <c r="EW24" s="82">
        <f>links!EW53</f>
        <v>0</v>
      </c>
      <c r="EX24" s="82">
        <f>links!EX53</f>
        <v>0</v>
      </c>
      <c r="EY24" s="82">
        <f>links!EY53</f>
        <v>0</v>
      </c>
      <c r="EZ24" s="82">
        <f>links!EZ53</f>
        <v>0</v>
      </c>
      <c r="FA24" s="82">
        <f>links!FA53</f>
        <v>0</v>
      </c>
      <c r="FB24" s="82">
        <f>links!FB53</f>
        <v>0</v>
      </c>
      <c r="FC24" s="82">
        <f>links!FC53</f>
        <v>0</v>
      </c>
      <c r="FD24" s="82">
        <f>links!FD53</f>
        <v>0</v>
      </c>
      <c r="FE24" s="82">
        <f>links!FE53</f>
        <v>0</v>
      </c>
      <c r="FF24" s="82">
        <f>links!FF53</f>
        <v>0</v>
      </c>
      <c r="FG24" s="82">
        <f>links!FG53</f>
        <v>0</v>
      </c>
      <c r="FH24" s="82">
        <f>links!FH53</f>
        <v>0</v>
      </c>
      <c r="FI24" s="82">
        <f>links!FI53</f>
        <v>0</v>
      </c>
      <c r="FJ24" s="82">
        <f>links!FJ53</f>
        <v>0</v>
      </c>
      <c r="FK24" s="82">
        <f>links!FK53</f>
        <v>0</v>
      </c>
      <c r="FL24" s="82">
        <f>links!FL53</f>
        <v>0</v>
      </c>
      <c r="FM24" s="82">
        <f>links!FM53</f>
        <v>0</v>
      </c>
      <c r="FN24" s="82">
        <f>links!FN53</f>
        <v>0</v>
      </c>
      <c r="FO24" s="82">
        <f>links!FO53</f>
        <v>1</v>
      </c>
      <c r="FP24" s="82">
        <f>links!FP53</f>
        <v>1</v>
      </c>
      <c r="FQ24" s="82">
        <f>links!FQ53</f>
        <v>1</v>
      </c>
      <c r="FR24" s="82">
        <f>links!FR53</f>
        <v>1</v>
      </c>
      <c r="FS24" s="82">
        <f>links!FS53</f>
        <v>1</v>
      </c>
      <c r="FT24" s="82">
        <f>links!FT53</f>
        <v>1</v>
      </c>
      <c r="FU24" s="82">
        <f>links!FU53</f>
        <v>0</v>
      </c>
      <c r="FV24" s="82">
        <f>links!FV53</f>
        <v>0</v>
      </c>
      <c r="FW24" s="82">
        <f>links!FW53</f>
        <v>0</v>
      </c>
      <c r="FX24" s="82">
        <f>links!FX53</f>
        <v>1</v>
      </c>
      <c r="FY24" s="82">
        <f>links!FY53</f>
        <v>1</v>
      </c>
      <c r="FZ24" s="82">
        <f>links!FZ53</f>
        <v>1</v>
      </c>
      <c r="GA24" s="82">
        <f>links!GA53</f>
        <v>1</v>
      </c>
      <c r="GB24" s="82">
        <f>links!GB53</f>
        <v>1</v>
      </c>
      <c r="GC24" s="82">
        <f>links!GC53</f>
        <v>1</v>
      </c>
      <c r="GD24" s="82">
        <f>links!GD53</f>
        <v>1</v>
      </c>
      <c r="GE24" s="82">
        <f>links!GE53</f>
        <v>0</v>
      </c>
      <c r="GF24" s="82">
        <f>links!GF53</f>
        <v>0</v>
      </c>
      <c r="GG24" s="82">
        <f>links!GG53</f>
        <v>0</v>
      </c>
      <c r="GH24" s="82">
        <f>links!GH53</f>
        <v>0</v>
      </c>
      <c r="GI24" s="82">
        <f>links!GI53</f>
        <v>0</v>
      </c>
      <c r="GJ24" s="82">
        <f>links!GJ53</f>
        <v>0</v>
      </c>
      <c r="GK24" s="82">
        <f>links!GK53</f>
        <v>0</v>
      </c>
      <c r="GL24" s="82">
        <f>links!GL53</f>
        <v>0</v>
      </c>
      <c r="GM24" s="82">
        <f>links!GM53</f>
        <v>0</v>
      </c>
      <c r="GN24" s="82">
        <f>links!GN53</f>
        <v>0</v>
      </c>
      <c r="GO24" s="82">
        <f>links!GO53</f>
        <v>0</v>
      </c>
      <c r="GP24" s="82">
        <f>links!GP53</f>
        <v>1</v>
      </c>
      <c r="GQ24" s="82">
        <f>links!GQ53</f>
        <v>1</v>
      </c>
      <c r="GR24" s="82">
        <f>links!GR53</f>
        <v>1</v>
      </c>
      <c r="GS24" s="82">
        <f>links!GS53</f>
        <v>1</v>
      </c>
      <c r="GT24" s="82">
        <f>links!GT53</f>
        <v>1</v>
      </c>
      <c r="GU24" s="82">
        <f>links!GU53</f>
        <v>0</v>
      </c>
      <c r="GV24" s="82">
        <f>links!GV53</f>
        <v>0</v>
      </c>
      <c r="GW24" s="82">
        <f>links!GW53</f>
        <v>0</v>
      </c>
      <c r="GX24" s="82">
        <f>links!GX53</f>
        <v>0</v>
      </c>
      <c r="GY24" s="82">
        <f>links!GY53</f>
        <v>0</v>
      </c>
      <c r="GZ24" s="82">
        <f>links!GZ53</f>
        <v>0</v>
      </c>
      <c r="HA24" s="82">
        <f>links!HA53</f>
        <v>1</v>
      </c>
      <c r="HB24" s="82">
        <f>links!HB53</f>
        <v>0</v>
      </c>
      <c r="HC24" s="82">
        <f>links!HC53</f>
        <v>0</v>
      </c>
      <c r="HD24" s="82">
        <f>links!HD53</f>
        <v>0</v>
      </c>
      <c r="HE24" s="82">
        <f>links!HE53</f>
        <v>0</v>
      </c>
      <c r="HF24" s="82">
        <f>links!HF53</f>
        <v>0</v>
      </c>
      <c r="HG24" s="82">
        <f>links!HG53</f>
        <v>1</v>
      </c>
      <c r="HH24" s="82">
        <f>links!HH53</f>
        <v>1</v>
      </c>
      <c r="HI24" s="82">
        <f>links!HI53</f>
        <v>1</v>
      </c>
      <c r="HJ24" s="82">
        <f>links!HJ53</f>
        <v>1</v>
      </c>
      <c r="HK24" s="82">
        <f>links!HK53</f>
        <v>0</v>
      </c>
      <c r="HL24" s="82">
        <f>links!HL53</f>
        <v>0</v>
      </c>
      <c r="HM24" s="82">
        <f>links!HM53</f>
        <v>0</v>
      </c>
      <c r="HN24" s="82">
        <f>links!HN53</f>
        <v>0</v>
      </c>
      <c r="HO24" s="82">
        <f>links!HO53</f>
        <v>0</v>
      </c>
      <c r="HP24" s="82">
        <f>links!HP53</f>
        <v>0</v>
      </c>
      <c r="HQ24" s="82">
        <f>links!HQ53</f>
        <v>0</v>
      </c>
      <c r="HR24" s="82">
        <f>links!HR53</f>
        <v>0</v>
      </c>
      <c r="HS24" s="82">
        <f>links!HS53</f>
        <v>1</v>
      </c>
      <c r="HT24" s="82">
        <f>links!HT53</f>
        <v>0</v>
      </c>
      <c r="HU24" s="82">
        <f>links!HU53</f>
        <v>1</v>
      </c>
      <c r="HV24" s="82">
        <f>links!HV53</f>
        <v>1</v>
      </c>
      <c r="HW24" s="82">
        <f>links!HW53</f>
        <v>0</v>
      </c>
      <c r="HX24" s="82">
        <f>links!HX53</f>
        <v>0</v>
      </c>
      <c r="HY24" s="82">
        <f>links!HY53</f>
        <v>1</v>
      </c>
      <c r="HZ24" s="82">
        <f>links!HZ53</f>
        <v>1</v>
      </c>
      <c r="IA24" s="82">
        <f>links!IA53</f>
        <v>1</v>
      </c>
      <c r="IB24" s="82">
        <f>links!IB53</f>
        <v>1</v>
      </c>
      <c r="IC24" s="82">
        <f>links!IC53</f>
        <v>1</v>
      </c>
      <c r="ID24" s="82">
        <f>links!ID53</f>
        <v>1</v>
      </c>
      <c r="IE24" s="82">
        <f>links!IE53</f>
        <v>1</v>
      </c>
      <c r="IF24" s="82">
        <f>links!IF53</f>
        <v>0</v>
      </c>
      <c r="IG24" s="82">
        <f>links!IG53</f>
        <v>0</v>
      </c>
      <c r="IH24" s="82">
        <f>links!IH53</f>
        <v>0</v>
      </c>
      <c r="II24" s="82">
        <f>links!II53</f>
        <v>0</v>
      </c>
      <c r="IJ24" s="82">
        <f>links!IJ53</f>
        <v>0</v>
      </c>
      <c r="IK24" s="82">
        <f>links!IK53</f>
        <v>0</v>
      </c>
      <c r="IL24" s="82">
        <f>links!IL53</f>
        <v>0</v>
      </c>
      <c r="IM24" s="82">
        <f>links!IM53</f>
        <v>0</v>
      </c>
      <c r="IN24" s="82">
        <f>links!IN53</f>
        <v>0</v>
      </c>
      <c r="IO24" s="82">
        <f>links!IO53</f>
        <v>0</v>
      </c>
      <c r="IP24" s="82">
        <f>links!IP53</f>
        <v>0</v>
      </c>
      <c r="IQ24" s="82">
        <f>links!IQ53</f>
        <v>0</v>
      </c>
      <c r="IR24" s="82">
        <f>links!IR53</f>
        <v>0</v>
      </c>
      <c r="IS24" s="82">
        <f>links!IS53</f>
        <v>0</v>
      </c>
      <c r="IT24" s="82">
        <f>links!IT53</f>
        <v>0</v>
      </c>
      <c r="IU24" s="82">
        <f>links!IU53</f>
        <v>0</v>
      </c>
      <c r="IV24" s="82">
        <f>links!IV53</f>
        <v>0</v>
      </c>
      <c r="IW24" s="82">
        <f>links!IW53</f>
        <v>0</v>
      </c>
      <c r="IX24" s="82">
        <f>links!IX53</f>
        <v>0</v>
      </c>
      <c r="IY24" s="82">
        <f>links!IY53</f>
        <v>0</v>
      </c>
      <c r="IZ24" s="82">
        <f>links!IZ53</f>
        <v>0</v>
      </c>
      <c r="JA24" s="82">
        <f>links!JA53</f>
        <v>0</v>
      </c>
      <c r="JB24" s="82">
        <f>links!JB53</f>
        <v>0</v>
      </c>
      <c r="JC24" s="82">
        <f>links!JC53</f>
        <v>0</v>
      </c>
      <c r="JD24" s="82">
        <f>links!JD53</f>
        <v>0</v>
      </c>
      <c r="JE24" s="82">
        <f>links!JE53</f>
        <v>0</v>
      </c>
      <c r="JF24" s="82">
        <f>links!JF53</f>
        <v>0</v>
      </c>
      <c r="JG24" s="82">
        <f>links!JG53</f>
        <v>0</v>
      </c>
      <c r="JH24" s="82">
        <f>links!JH53</f>
        <v>0</v>
      </c>
      <c r="JI24" s="82">
        <f>links!JI53</f>
        <v>0</v>
      </c>
      <c r="JJ24" s="82">
        <f>links!JJ53</f>
        <v>0</v>
      </c>
      <c r="JK24" s="82">
        <f>links!JK53</f>
        <v>0</v>
      </c>
      <c r="JL24" s="82">
        <f>links!JL53</f>
        <v>0</v>
      </c>
      <c r="JM24" s="82">
        <f>links!JM53</f>
        <v>0</v>
      </c>
      <c r="JN24" s="82">
        <f>links!JN53</f>
        <v>0</v>
      </c>
      <c r="JO24" s="82">
        <f>links!JO53</f>
        <v>0</v>
      </c>
      <c r="JP24" s="82">
        <f>links!JP53</f>
        <v>0</v>
      </c>
      <c r="JQ24" s="82">
        <f>links!JQ53</f>
        <v>0</v>
      </c>
      <c r="JR24" s="82">
        <f>links!JR53</f>
        <v>0</v>
      </c>
      <c r="JS24" s="82">
        <f>links!JS53</f>
        <v>0</v>
      </c>
      <c r="JT24" s="82">
        <f>links!JT53</f>
        <v>0</v>
      </c>
      <c r="JU24" s="82">
        <f>links!JU53</f>
        <v>0</v>
      </c>
      <c r="JV24" s="82">
        <f>links!JV53</f>
        <v>0</v>
      </c>
      <c r="JW24" s="82">
        <f>links!JW53</f>
        <v>0</v>
      </c>
      <c r="JX24" s="82">
        <f>links!JX53</f>
        <v>0</v>
      </c>
      <c r="JY24" s="82">
        <f>links!JY53</f>
        <v>0</v>
      </c>
      <c r="JZ24" s="82">
        <f>links!JZ53</f>
        <v>0</v>
      </c>
      <c r="KA24" s="82">
        <f>links!KA53</f>
        <v>0</v>
      </c>
      <c r="KB24" s="82">
        <f>links!KB53</f>
        <v>0</v>
      </c>
      <c r="KC24" s="82">
        <f>links!KC53</f>
        <v>0</v>
      </c>
      <c r="KD24" s="82">
        <f>links!KD53</f>
        <v>0</v>
      </c>
      <c r="KE24" s="82">
        <f>links!KE53</f>
        <v>0</v>
      </c>
      <c r="KF24" s="82">
        <f>links!KF53</f>
        <v>0</v>
      </c>
      <c r="KG24" s="82">
        <f>links!KG53</f>
        <v>0</v>
      </c>
      <c r="KH24" s="82">
        <f>links!KH53</f>
        <v>0</v>
      </c>
      <c r="KI24" s="82">
        <f>links!KI53</f>
        <v>0</v>
      </c>
      <c r="KJ24" s="82">
        <f>links!KJ53</f>
        <v>0</v>
      </c>
      <c r="KK24" s="82">
        <f>links!KK53</f>
        <v>0</v>
      </c>
      <c r="KL24" s="82">
        <f>links!KL53</f>
        <v>0</v>
      </c>
      <c r="KM24" s="82">
        <f>links!KM53</f>
        <v>0</v>
      </c>
      <c r="KN24" s="82">
        <f>links!KN53</f>
        <v>0</v>
      </c>
      <c r="KO24" s="82">
        <f>links!KO53</f>
        <v>0</v>
      </c>
      <c r="KP24" s="82">
        <f>links!KP53</f>
        <v>0</v>
      </c>
      <c r="KQ24" s="82">
        <f>links!KQ53</f>
        <v>0</v>
      </c>
      <c r="KR24" s="82">
        <f>links!KR53</f>
        <v>0</v>
      </c>
      <c r="KS24" s="82">
        <f>links!KS53</f>
        <v>0</v>
      </c>
      <c r="KT24" s="82">
        <f>links!KT53</f>
        <v>0</v>
      </c>
      <c r="KU24" s="82">
        <f>links!KU53</f>
        <v>0</v>
      </c>
      <c r="KV24" s="82">
        <f>links!KV53</f>
        <v>0</v>
      </c>
      <c r="KW24" s="82">
        <f>links!KW53</f>
        <v>0</v>
      </c>
      <c r="KX24" s="82">
        <f>links!KX53</f>
        <v>0</v>
      </c>
      <c r="KY24" s="82">
        <f>links!KY53</f>
        <v>0</v>
      </c>
      <c r="KZ24" s="82">
        <f>links!KZ53</f>
        <v>0</v>
      </c>
      <c r="LA24" s="82">
        <f>links!LA53</f>
        <v>0</v>
      </c>
      <c r="LB24" s="82">
        <f>links!LB53</f>
        <v>0</v>
      </c>
      <c r="LC24" s="82">
        <f>links!LC53</f>
        <v>0</v>
      </c>
      <c r="LD24" s="82">
        <f>links!LD53</f>
        <v>0</v>
      </c>
      <c r="LE24" s="82">
        <f>links!LE53</f>
        <v>0</v>
      </c>
      <c r="LF24" s="82">
        <f>links!LF53</f>
        <v>0</v>
      </c>
      <c r="LG24" s="82">
        <f>links!LG53</f>
        <v>1</v>
      </c>
      <c r="LH24" s="82">
        <f>links!LH53</f>
        <v>1</v>
      </c>
      <c r="LI24" s="82">
        <f>links!LI53</f>
        <v>1</v>
      </c>
      <c r="LJ24" s="82">
        <f>links!LJ53</f>
        <v>1</v>
      </c>
      <c r="LK24" s="82">
        <f>links!LK53</f>
        <v>1</v>
      </c>
      <c r="LL24" s="82">
        <f>links!LL53</f>
        <v>1</v>
      </c>
      <c r="LM24" s="82">
        <f>links!LM53</f>
        <v>1</v>
      </c>
      <c r="LN24" s="82">
        <f>links!LN53</f>
        <v>1</v>
      </c>
      <c r="LO24" s="82">
        <f>links!LO53</f>
        <v>1</v>
      </c>
      <c r="LP24" s="82">
        <f>links!LP53</f>
        <v>1</v>
      </c>
      <c r="LQ24" s="82">
        <f>links!LQ53</f>
        <v>1</v>
      </c>
      <c r="LR24" s="82">
        <f>links!LR53</f>
        <v>1</v>
      </c>
      <c r="LS24" s="82">
        <f>links!LS53</f>
        <v>1</v>
      </c>
      <c r="LT24" s="82">
        <f>links!LT53</f>
        <v>1</v>
      </c>
      <c r="LU24" s="82">
        <f>links!LU53</f>
        <v>1</v>
      </c>
      <c r="LV24" s="82">
        <f>links!LV53</f>
        <v>1</v>
      </c>
      <c r="LW24" s="82">
        <f>links!LW53</f>
        <v>1</v>
      </c>
      <c r="LX24" s="82">
        <f>links!LX53</f>
        <v>1</v>
      </c>
      <c r="LY24" s="82">
        <f>links!LY53</f>
        <v>1</v>
      </c>
      <c r="LZ24" s="82">
        <f>links!LZ53</f>
        <v>1</v>
      </c>
      <c r="MA24" s="82">
        <f>links!MA53</f>
        <v>1</v>
      </c>
      <c r="MB24" s="82">
        <f>links!MB53</f>
        <v>1</v>
      </c>
      <c r="MC24" s="82">
        <f>links!MC53</f>
        <v>1</v>
      </c>
      <c r="MD24" s="82">
        <f>links!MD53</f>
        <v>1</v>
      </c>
      <c r="ME24" s="82">
        <f>links!ME53</f>
        <v>0</v>
      </c>
      <c r="MF24" s="82">
        <f>links!MF53</f>
        <v>1</v>
      </c>
      <c r="MG24" s="82">
        <f>links!MG53</f>
        <v>1</v>
      </c>
      <c r="MH24" s="82">
        <f>links!MH53</f>
        <v>0</v>
      </c>
      <c r="MI24" s="82">
        <f>links!MI53</f>
        <v>0</v>
      </c>
      <c r="MJ24" s="82">
        <f>links!MJ53</f>
        <v>0</v>
      </c>
      <c r="MK24" s="82">
        <f>links!MK53</f>
        <v>0</v>
      </c>
      <c r="ML24" s="82">
        <f>links!ML53</f>
        <v>0</v>
      </c>
      <c r="MM24" s="82">
        <f>links!MM53</f>
        <v>0</v>
      </c>
      <c r="MN24" s="82">
        <f>links!MN53</f>
        <v>0</v>
      </c>
      <c r="MO24" s="82">
        <f>links!MO53</f>
        <v>0</v>
      </c>
      <c r="MP24" s="82">
        <f>links!MP53</f>
        <v>0</v>
      </c>
      <c r="MQ24" s="82">
        <f>links!MQ53</f>
        <v>0</v>
      </c>
      <c r="MR24" s="82">
        <f>links!MR53</f>
        <v>0</v>
      </c>
      <c r="MS24" s="82"/>
      <c r="MT24" s="82"/>
      <c r="MU24" s="82"/>
      <c r="MV24" s="82"/>
      <c r="MW24" s="82"/>
      <c r="MX24" s="82"/>
      <c r="MY24" s="82"/>
      <c r="MZ24" s="82"/>
      <c r="NA24" s="82"/>
      <c r="NB24" s="82"/>
      <c r="NC24" s="82"/>
      <c r="ND24" s="82"/>
      <c r="NE24" s="82"/>
      <c r="NF24" s="82"/>
      <c r="NG24" s="82"/>
      <c r="NH24" s="82"/>
      <c r="NI24" s="82"/>
      <c r="NJ24" s="82"/>
      <c r="NK24" s="82"/>
      <c r="NL24" s="82"/>
      <c r="NM24" s="82"/>
      <c r="NN24" s="82"/>
      <c r="NO24" s="82"/>
      <c r="NP24" s="82"/>
      <c r="NQ24" s="82"/>
      <c r="NR24" s="82"/>
      <c r="NS24" s="82"/>
      <c r="NT24" s="82"/>
      <c r="NU24" s="82"/>
      <c r="NV24" s="82"/>
      <c r="NW24" s="82"/>
      <c r="NX24" s="82"/>
      <c r="NY24" s="82"/>
      <c r="NZ24" s="82"/>
      <c r="OA24" s="82"/>
      <c r="OB24" s="82"/>
      <c r="OC24" s="82"/>
    </row>
    <row r="25" spans="2:393" x14ac:dyDescent="0.25">
      <c r="B25" s="82" t="s">
        <v>2542</v>
      </c>
      <c r="C25" s="82">
        <f>links!C55</f>
        <v>1</v>
      </c>
      <c r="D25" s="82">
        <f>links!D55</f>
        <v>1</v>
      </c>
      <c r="E25" s="82">
        <f>links!E55</f>
        <v>0</v>
      </c>
      <c r="F25" s="82">
        <f>links!F55</f>
        <v>0</v>
      </c>
      <c r="G25" s="82">
        <f>links!G55</f>
        <v>0</v>
      </c>
      <c r="H25" s="82">
        <f>links!H55</f>
        <v>0</v>
      </c>
      <c r="I25" s="82">
        <f>links!I55</f>
        <v>0</v>
      </c>
      <c r="J25" s="82">
        <f>links!J55</f>
        <v>0</v>
      </c>
      <c r="K25" s="82">
        <f>links!K55</f>
        <v>0</v>
      </c>
      <c r="L25" s="82">
        <f>links!L55</f>
        <v>0</v>
      </c>
      <c r="M25" s="82">
        <f>links!M55</f>
        <v>0</v>
      </c>
      <c r="N25" s="82">
        <f>links!N55</f>
        <v>0</v>
      </c>
      <c r="O25" s="82">
        <f>links!O55</f>
        <v>0</v>
      </c>
      <c r="P25" s="82">
        <f>links!P55</f>
        <v>0</v>
      </c>
      <c r="Q25" s="82">
        <f>links!Q55</f>
        <v>0</v>
      </c>
      <c r="R25" s="82">
        <f>links!R55</f>
        <v>0</v>
      </c>
      <c r="S25" s="82">
        <f>links!S55</f>
        <v>0</v>
      </c>
      <c r="T25" s="82">
        <f>links!T55</f>
        <v>0</v>
      </c>
      <c r="U25" s="82">
        <f>links!U55</f>
        <v>0</v>
      </c>
      <c r="V25" s="82">
        <f>links!V55</f>
        <v>0</v>
      </c>
      <c r="W25" s="82">
        <f>links!W55</f>
        <v>0</v>
      </c>
      <c r="X25" s="82">
        <f>links!X55</f>
        <v>0</v>
      </c>
      <c r="Y25" s="82">
        <f>links!Y55</f>
        <v>0</v>
      </c>
      <c r="Z25" s="82">
        <f>links!Z55</f>
        <v>0</v>
      </c>
      <c r="AA25" s="82">
        <f>links!AA55</f>
        <v>0</v>
      </c>
      <c r="AB25" s="82">
        <f>links!AB55</f>
        <v>0</v>
      </c>
      <c r="AC25" s="82">
        <f>links!AC55</f>
        <v>0</v>
      </c>
      <c r="AD25" s="82">
        <f>links!AD55</f>
        <v>0</v>
      </c>
      <c r="AE25" s="82">
        <f>links!AE55</f>
        <v>0</v>
      </c>
      <c r="AF25" s="82">
        <f>links!AF55</f>
        <v>0</v>
      </c>
      <c r="AG25" s="82">
        <f>links!AG55</f>
        <v>0</v>
      </c>
      <c r="AH25" s="82">
        <f>links!AH55</f>
        <v>0</v>
      </c>
      <c r="AI25" s="82">
        <f>links!AI55</f>
        <v>0</v>
      </c>
      <c r="AJ25" s="82">
        <f>links!AJ55</f>
        <v>1</v>
      </c>
      <c r="AK25" s="82">
        <f>links!AK55</f>
        <v>1</v>
      </c>
      <c r="AL25" s="82">
        <f>links!AL55</f>
        <v>1</v>
      </c>
      <c r="AM25" s="82">
        <f>links!AM55</f>
        <v>1</v>
      </c>
      <c r="AN25" s="82">
        <f>links!AN55</f>
        <v>1</v>
      </c>
      <c r="AO25" s="82">
        <f>links!AO55</f>
        <v>0</v>
      </c>
      <c r="AP25" s="82">
        <f>links!AP55</f>
        <v>0</v>
      </c>
      <c r="AQ25" s="82">
        <f>links!AQ55</f>
        <v>0</v>
      </c>
      <c r="AR25" s="82">
        <f>links!AR55</f>
        <v>1</v>
      </c>
      <c r="AS25" s="82">
        <f>links!AS55</f>
        <v>1</v>
      </c>
      <c r="AT25" s="82">
        <f>links!AT55</f>
        <v>1</v>
      </c>
      <c r="AU25" s="82">
        <f>links!AU55</f>
        <v>1</v>
      </c>
      <c r="AV25" s="82">
        <f>links!AV55</f>
        <v>1</v>
      </c>
      <c r="AW25" s="82">
        <f>links!AW55</f>
        <v>1</v>
      </c>
      <c r="AX25" s="82">
        <f>links!AX55</f>
        <v>1</v>
      </c>
      <c r="AY25" s="82">
        <f>links!AY55</f>
        <v>1</v>
      </c>
      <c r="AZ25" s="82">
        <f>links!AZ55</f>
        <v>1</v>
      </c>
      <c r="BA25" s="82">
        <f>links!BA55</f>
        <v>1</v>
      </c>
      <c r="BB25" s="82">
        <f>links!BB55</f>
        <v>1</v>
      </c>
      <c r="BC25" s="82">
        <f>links!BC55</f>
        <v>1</v>
      </c>
      <c r="BD25" s="82">
        <f>links!BD55</f>
        <v>1</v>
      </c>
      <c r="BE25" s="82">
        <f>links!BE55</f>
        <v>0</v>
      </c>
      <c r="BF25" s="82">
        <f>links!BF55</f>
        <v>0</v>
      </c>
      <c r="BG25" s="82">
        <f>links!BG55</f>
        <v>1</v>
      </c>
      <c r="BH25" s="82">
        <f>links!BH55</f>
        <v>1</v>
      </c>
      <c r="BI25" s="82">
        <f>links!BI55</f>
        <v>1</v>
      </c>
      <c r="BJ25" s="82">
        <f>links!BJ55</f>
        <v>1</v>
      </c>
      <c r="BK25" s="82">
        <f>links!BK55</f>
        <v>1</v>
      </c>
      <c r="BL25" s="82">
        <f>links!BL55</f>
        <v>1</v>
      </c>
      <c r="BM25" s="82">
        <f>links!BM55</f>
        <v>1</v>
      </c>
      <c r="BN25" s="82">
        <f>links!BN55</f>
        <v>1</v>
      </c>
      <c r="BO25" s="82">
        <f>links!BO55</f>
        <v>1</v>
      </c>
      <c r="BP25" s="82">
        <f>links!BP55</f>
        <v>1</v>
      </c>
      <c r="BQ25" s="82">
        <f>links!BQ55</f>
        <v>1</v>
      </c>
      <c r="BR25" s="82">
        <f>links!BR55</f>
        <v>1</v>
      </c>
      <c r="BS25" s="82">
        <f>links!BS55</f>
        <v>1</v>
      </c>
      <c r="BT25" s="82">
        <f>links!BT55</f>
        <v>1</v>
      </c>
      <c r="BU25" s="82">
        <f>links!BU55</f>
        <v>1</v>
      </c>
      <c r="BV25" s="82">
        <f>links!BV55</f>
        <v>1</v>
      </c>
      <c r="BW25" s="82">
        <f>links!BW55</f>
        <v>1</v>
      </c>
      <c r="BX25" s="82">
        <f>links!BX55</f>
        <v>1</v>
      </c>
      <c r="BY25" s="82">
        <f>links!BY55</f>
        <v>1</v>
      </c>
      <c r="BZ25" s="82">
        <f>links!BZ55</f>
        <v>1</v>
      </c>
      <c r="CA25" s="82">
        <f>links!CA55</f>
        <v>1</v>
      </c>
      <c r="CB25" s="82">
        <f>links!CB55</f>
        <v>1</v>
      </c>
      <c r="CC25" s="82">
        <f>links!CC55</f>
        <v>1</v>
      </c>
      <c r="CD25" s="82">
        <f>links!CD55</f>
        <v>1</v>
      </c>
      <c r="CE25" s="82">
        <f>links!CE55</f>
        <v>1</v>
      </c>
      <c r="CF25" s="82">
        <f>links!CF55</f>
        <v>1</v>
      </c>
      <c r="CG25" s="82">
        <f>links!CG55</f>
        <v>1</v>
      </c>
      <c r="CH25" s="82">
        <f>links!CH55</f>
        <v>1</v>
      </c>
      <c r="CI25" s="82">
        <f>links!CI55</f>
        <v>1</v>
      </c>
      <c r="CJ25" s="82">
        <f>links!CJ55</f>
        <v>1</v>
      </c>
      <c r="CK25" s="82">
        <f>links!CK55</f>
        <v>1</v>
      </c>
      <c r="CL25" s="82">
        <f>links!CL55</f>
        <v>1</v>
      </c>
      <c r="CM25" s="82">
        <f>links!CM55</f>
        <v>1</v>
      </c>
      <c r="CN25" s="82">
        <f>links!CN55</f>
        <v>1</v>
      </c>
      <c r="CO25" s="82">
        <f>links!CO55</f>
        <v>1</v>
      </c>
      <c r="CP25" s="82">
        <f>links!CP55</f>
        <v>1</v>
      </c>
      <c r="CQ25" s="82">
        <f>links!CQ55</f>
        <v>1</v>
      </c>
      <c r="CR25" s="82">
        <f>links!CR55</f>
        <v>1</v>
      </c>
      <c r="CS25" s="82">
        <f>links!CS55</f>
        <v>1</v>
      </c>
      <c r="CT25" s="82">
        <f>links!CT55</f>
        <v>1</v>
      </c>
      <c r="CU25" s="82">
        <f>links!CU55</f>
        <v>1</v>
      </c>
      <c r="CV25" s="82">
        <f>links!CV55</f>
        <v>1</v>
      </c>
      <c r="CW25" s="82">
        <f>links!CW55</f>
        <v>1</v>
      </c>
      <c r="CX25" s="82">
        <f>links!CX55</f>
        <v>1</v>
      </c>
      <c r="CY25" s="82">
        <f>links!CY55</f>
        <v>1</v>
      </c>
      <c r="CZ25" s="82">
        <f>links!CZ55</f>
        <v>1</v>
      </c>
      <c r="DA25" s="82">
        <f>links!DA55</f>
        <v>1</v>
      </c>
      <c r="DB25" s="82">
        <f>links!DB55</f>
        <v>1</v>
      </c>
      <c r="DC25" s="82">
        <f>links!DC55</f>
        <v>1</v>
      </c>
      <c r="DD25" s="82">
        <f>links!DD55</f>
        <v>1</v>
      </c>
      <c r="DE25" s="82">
        <f>links!DE55</f>
        <v>1</v>
      </c>
      <c r="DF25" s="82">
        <f>links!DF55</f>
        <v>1</v>
      </c>
      <c r="DG25" s="82">
        <f>links!DG55</f>
        <v>1</v>
      </c>
      <c r="DH25" s="82">
        <f>links!DH55</f>
        <v>1</v>
      </c>
      <c r="DI25" s="82">
        <f>links!DI55</f>
        <v>1</v>
      </c>
      <c r="DJ25" s="82">
        <f>links!DJ55</f>
        <v>1</v>
      </c>
      <c r="DK25" s="82">
        <f>links!DK55</f>
        <v>1</v>
      </c>
      <c r="DL25" s="82">
        <f>links!DL55</f>
        <v>1</v>
      </c>
      <c r="DM25" s="82">
        <f>links!DM55</f>
        <v>1</v>
      </c>
      <c r="DN25" s="82">
        <f>links!DN55</f>
        <v>1</v>
      </c>
      <c r="DO25" s="82">
        <f>links!DO55</f>
        <v>1</v>
      </c>
      <c r="DP25" s="82">
        <f>links!DP55</f>
        <v>1</v>
      </c>
      <c r="DQ25" s="82">
        <f>links!DQ55</f>
        <v>1</v>
      </c>
      <c r="DR25" s="82">
        <f>links!DR55</f>
        <v>1</v>
      </c>
      <c r="DS25" s="82">
        <f>links!DS55</f>
        <v>1</v>
      </c>
      <c r="DT25" s="82">
        <f>links!DT55</f>
        <v>1</v>
      </c>
      <c r="DU25" s="82">
        <f>links!DU55</f>
        <v>1</v>
      </c>
      <c r="DV25" s="82">
        <f>links!DV55</f>
        <v>1</v>
      </c>
      <c r="DW25" s="82">
        <f>links!DW55</f>
        <v>1</v>
      </c>
      <c r="DX25" s="82">
        <f>links!DX55</f>
        <v>1</v>
      </c>
      <c r="DY25" s="82">
        <f>links!DY55</f>
        <v>1</v>
      </c>
      <c r="DZ25" s="82">
        <f>links!DZ55</f>
        <v>1</v>
      </c>
      <c r="EA25" s="82">
        <f>links!EA55</f>
        <v>1</v>
      </c>
      <c r="EB25" s="82">
        <f>links!EB55</f>
        <v>1</v>
      </c>
      <c r="EC25" s="82">
        <f>links!EC55</f>
        <v>1</v>
      </c>
      <c r="ED25" s="82">
        <f>links!ED55</f>
        <v>1</v>
      </c>
      <c r="EE25" s="82">
        <f>links!EE55</f>
        <v>1</v>
      </c>
      <c r="EF25" s="82">
        <f>links!EF55</f>
        <v>1</v>
      </c>
      <c r="EG25" s="82">
        <f>links!EG55</f>
        <v>1</v>
      </c>
      <c r="EH25" s="82">
        <f>links!EH55</f>
        <v>1</v>
      </c>
      <c r="EI25" s="82">
        <f>links!EI55</f>
        <v>1</v>
      </c>
      <c r="EJ25" s="82">
        <f>links!EJ55</f>
        <v>1</v>
      </c>
      <c r="EK25" s="82">
        <f>links!EK55</f>
        <v>1</v>
      </c>
      <c r="EL25" s="82">
        <f>links!EL55</f>
        <v>1</v>
      </c>
      <c r="EM25" s="82">
        <f>links!EM55</f>
        <v>1</v>
      </c>
      <c r="EN25" s="82">
        <f>links!EN55</f>
        <v>1</v>
      </c>
      <c r="EO25" s="82">
        <f>links!EO55</f>
        <v>1</v>
      </c>
      <c r="EP25" s="82">
        <f>links!EP55</f>
        <v>1</v>
      </c>
      <c r="EQ25" s="82">
        <f>links!EQ55</f>
        <v>1</v>
      </c>
      <c r="ER25" s="82">
        <f>links!ER55</f>
        <v>1</v>
      </c>
      <c r="ES25" s="82">
        <f>links!ES55</f>
        <v>1</v>
      </c>
      <c r="ET25" s="82">
        <f>links!ET55</f>
        <v>1</v>
      </c>
      <c r="EU25" s="82">
        <f>links!EU55</f>
        <v>1</v>
      </c>
      <c r="EV25" s="82">
        <f>links!EV55</f>
        <v>1</v>
      </c>
      <c r="EW25" s="82">
        <f>links!EW55</f>
        <v>1</v>
      </c>
      <c r="EX25" s="82">
        <f>links!EX55</f>
        <v>1</v>
      </c>
      <c r="EY25" s="82">
        <f>links!EY55</f>
        <v>1</v>
      </c>
      <c r="EZ25" s="82">
        <f>links!EZ55</f>
        <v>1</v>
      </c>
      <c r="FA25" s="82">
        <f>links!FA55</f>
        <v>1</v>
      </c>
      <c r="FB25" s="82">
        <f>links!FB55</f>
        <v>1</v>
      </c>
      <c r="FC25" s="82">
        <f>links!FC55</f>
        <v>1</v>
      </c>
      <c r="FD25" s="82">
        <f>links!FD55</f>
        <v>1</v>
      </c>
      <c r="FE25" s="82">
        <f>links!FE55</f>
        <v>1</v>
      </c>
      <c r="FF25" s="82">
        <f>links!FF55</f>
        <v>1</v>
      </c>
      <c r="FG25" s="82">
        <f>links!FG55</f>
        <v>1</v>
      </c>
      <c r="FH25" s="82">
        <f>links!FH55</f>
        <v>1</v>
      </c>
      <c r="FI25" s="82">
        <f>links!FI55</f>
        <v>1</v>
      </c>
      <c r="FJ25" s="82">
        <f>links!FJ55</f>
        <v>1</v>
      </c>
      <c r="FK25" s="82">
        <f>links!FK55</f>
        <v>1</v>
      </c>
      <c r="FL25" s="82">
        <f>links!FL55</f>
        <v>1</v>
      </c>
      <c r="FM25" s="82">
        <f>links!FM55</f>
        <v>1</v>
      </c>
      <c r="FN25" s="82">
        <f>links!FN55</f>
        <v>1</v>
      </c>
      <c r="FO25" s="82">
        <f>links!FO55</f>
        <v>1</v>
      </c>
      <c r="FP25" s="82">
        <f>links!FP55</f>
        <v>1</v>
      </c>
      <c r="FQ25" s="82">
        <f>links!FQ55</f>
        <v>0</v>
      </c>
      <c r="FR25" s="82">
        <f>links!FR55</f>
        <v>1</v>
      </c>
      <c r="FS25" s="82">
        <f>links!FS55</f>
        <v>0</v>
      </c>
      <c r="FT25" s="82">
        <f>links!FT55</f>
        <v>1</v>
      </c>
      <c r="FU25" s="82">
        <f>links!FU55</f>
        <v>0</v>
      </c>
      <c r="FV25" s="82">
        <f>links!FV55</f>
        <v>0</v>
      </c>
      <c r="FW25" s="82">
        <f>links!FW55</f>
        <v>0</v>
      </c>
      <c r="FX25" s="82">
        <f>links!FX55</f>
        <v>1</v>
      </c>
      <c r="FY25" s="82">
        <f>links!FY55</f>
        <v>1</v>
      </c>
      <c r="FZ25" s="82">
        <f>links!FZ55</f>
        <v>1</v>
      </c>
      <c r="GA25" s="82">
        <f>links!GA55</f>
        <v>1</v>
      </c>
      <c r="GB25" s="82">
        <f>links!GB55</f>
        <v>1</v>
      </c>
      <c r="GC25" s="82">
        <f>links!GC55</f>
        <v>1</v>
      </c>
      <c r="GD25" s="82">
        <f>links!GD55</f>
        <v>1</v>
      </c>
      <c r="GE25" s="82">
        <f>links!GE55</f>
        <v>1</v>
      </c>
      <c r="GF25" s="82">
        <f>links!GF55</f>
        <v>1</v>
      </c>
      <c r="GG25" s="82">
        <f>links!GG55</f>
        <v>1</v>
      </c>
      <c r="GH25" s="82">
        <f>links!GH55</f>
        <v>1</v>
      </c>
      <c r="GI25" s="82">
        <f>links!GI55</f>
        <v>1</v>
      </c>
      <c r="GJ25" s="82">
        <f>links!GJ55</f>
        <v>1</v>
      </c>
      <c r="GK25" s="82">
        <f>links!GK55</f>
        <v>1</v>
      </c>
      <c r="GL25" s="82">
        <f>links!GL55</f>
        <v>1</v>
      </c>
      <c r="GM25" s="82">
        <f>links!GM55</f>
        <v>1</v>
      </c>
      <c r="GN25" s="82">
        <f>links!GN55</f>
        <v>1</v>
      </c>
      <c r="GO25" s="82">
        <f>links!GO55</f>
        <v>1</v>
      </c>
      <c r="GP25" s="82">
        <f>links!GP55</f>
        <v>1</v>
      </c>
      <c r="GQ25" s="82">
        <f>links!GQ55</f>
        <v>1</v>
      </c>
      <c r="GR25" s="82">
        <f>links!GR55</f>
        <v>1</v>
      </c>
      <c r="GS25" s="82">
        <f>links!GS55</f>
        <v>1</v>
      </c>
      <c r="GT25" s="82">
        <f>links!GT55</f>
        <v>1</v>
      </c>
      <c r="GU25" s="82">
        <f>links!GU55</f>
        <v>1</v>
      </c>
      <c r="GV25" s="82">
        <f>links!GV55</f>
        <v>1</v>
      </c>
      <c r="GW25" s="82">
        <f>links!GW55</f>
        <v>1</v>
      </c>
      <c r="GX25" s="82">
        <f>links!GX55</f>
        <v>1</v>
      </c>
      <c r="GY25" s="82">
        <f>links!GY55</f>
        <v>1</v>
      </c>
      <c r="GZ25" s="82">
        <f>links!GZ55</f>
        <v>1</v>
      </c>
      <c r="HA25" s="82">
        <f>links!HA55</f>
        <v>1</v>
      </c>
      <c r="HB25" s="82">
        <f>links!HB55</f>
        <v>1</v>
      </c>
      <c r="HC25" s="82">
        <f>links!HC55</f>
        <v>1</v>
      </c>
      <c r="HD25" s="82">
        <f>links!HD55</f>
        <v>1</v>
      </c>
      <c r="HE25" s="82">
        <f>links!HE55</f>
        <v>1</v>
      </c>
      <c r="HF25" s="82">
        <f>links!HF55</f>
        <v>1</v>
      </c>
      <c r="HG25" s="82">
        <f>links!HG55</f>
        <v>1</v>
      </c>
      <c r="HH25" s="82">
        <f>links!HH55</f>
        <v>1</v>
      </c>
      <c r="HI25" s="82">
        <f>links!HI55</f>
        <v>1</v>
      </c>
      <c r="HJ25" s="82">
        <f>links!HJ55</f>
        <v>1</v>
      </c>
      <c r="HK25" s="82">
        <f>links!HK55</f>
        <v>0</v>
      </c>
      <c r="HL25" s="82">
        <f>links!HL55</f>
        <v>0</v>
      </c>
      <c r="HM25" s="82">
        <f>links!HM55</f>
        <v>0</v>
      </c>
      <c r="HN25" s="82">
        <f>links!HN55</f>
        <v>0</v>
      </c>
      <c r="HO25" s="82">
        <f>links!HO55</f>
        <v>0</v>
      </c>
      <c r="HP25" s="82">
        <f>links!HP55</f>
        <v>0</v>
      </c>
      <c r="HQ25" s="82">
        <f>links!HQ55</f>
        <v>0</v>
      </c>
      <c r="HR25" s="82">
        <f>links!HR55</f>
        <v>0</v>
      </c>
      <c r="HS25" s="82">
        <f>links!HS55</f>
        <v>1</v>
      </c>
      <c r="HT25" s="82">
        <f>links!HT55</f>
        <v>1</v>
      </c>
      <c r="HU25" s="82">
        <f>links!HU55</f>
        <v>1</v>
      </c>
      <c r="HV25" s="82">
        <f>links!HV55</f>
        <v>1</v>
      </c>
      <c r="HW25" s="82">
        <f>links!HW55</f>
        <v>1</v>
      </c>
      <c r="HX25" s="82">
        <f>links!HX55</f>
        <v>1</v>
      </c>
      <c r="HY25" s="82">
        <f>links!HY55</f>
        <v>1</v>
      </c>
      <c r="HZ25" s="82">
        <f>links!HZ55</f>
        <v>1</v>
      </c>
      <c r="IA25" s="82">
        <f>links!IA55</f>
        <v>1</v>
      </c>
      <c r="IB25" s="82">
        <f>links!IB55</f>
        <v>1</v>
      </c>
      <c r="IC25" s="82">
        <f>links!IC55</f>
        <v>1</v>
      </c>
      <c r="ID25" s="82">
        <f>links!ID55</f>
        <v>1</v>
      </c>
      <c r="IE25" s="82">
        <f>links!IE55</f>
        <v>1</v>
      </c>
      <c r="IF25" s="82">
        <f>links!IF55</f>
        <v>0</v>
      </c>
      <c r="IG25" s="82">
        <f>links!IG55</f>
        <v>1</v>
      </c>
      <c r="IH25" s="82">
        <f>links!IH55</f>
        <v>1</v>
      </c>
      <c r="II25" s="82">
        <f>links!II55</f>
        <v>1</v>
      </c>
      <c r="IJ25" s="82">
        <f>links!IJ55</f>
        <v>1</v>
      </c>
      <c r="IK25" s="82">
        <f>links!IK55</f>
        <v>1</v>
      </c>
      <c r="IL25" s="82">
        <f>links!IL55</f>
        <v>1</v>
      </c>
      <c r="IM25" s="82">
        <f>links!IM55</f>
        <v>1</v>
      </c>
      <c r="IN25" s="82">
        <f>links!IN55</f>
        <v>1</v>
      </c>
      <c r="IO25" s="82">
        <f>links!IO55</f>
        <v>1</v>
      </c>
      <c r="IP25" s="82">
        <f>links!IP55</f>
        <v>1</v>
      </c>
      <c r="IQ25" s="82">
        <f>links!IQ55</f>
        <v>1</v>
      </c>
      <c r="IR25" s="82">
        <f>links!IR55</f>
        <v>1</v>
      </c>
      <c r="IS25" s="82">
        <f>links!IS55</f>
        <v>1</v>
      </c>
      <c r="IT25" s="82">
        <f>links!IT55</f>
        <v>1</v>
      </c>
      <c r="IU25" s="82">
        <f>links!IU55</f>
        <v>1</v>
      </c>
      <c r="IV25" s="82">
        <f>links!IV55</f>
        <v>1</v>
      </c>
      <c r="IW25" s="82">
        <f>links!IW55</f>
        <v>1</v>
      </c>
      <c r="IX25" s="82">
        <f>links!IX55</f>
        <v>1</v>
      </c>
      <c r="IY25" s="82">
        <f>links!IY55</f>
        <v>1</v>
      </c>
      <c r="IZ25" s="82">
        <f>links!IZ55</f>
        <v>1</v>
      </c>
      <c r="JA25" s="82">
        <f>links!JA55</f>
        <v>1</v>
      </c>
      <c r="JB25" s="82">
        <f>links!JB55</f>
        <v>1</v>
      </c>
      <c r="JC25" s="82">
        <f>links!JC55</f>
        <v>1</v>
      </c>
      <c r="JD25" s="82">
        <f>links!JD55</f>
        <v>1</v>
      </c>
      <c r="JE25" s="82">
        <f>links!JE55</f>
        <v>1</v>
      </c>
      <c r="JF25" s="82">
        <f>links!JF55</f>
        <v>1</v>
      </c>
      <c r="JG25" s="82">
        <f>links!JG55</f>
        <v>1</v>
      </c>
      <c r="JH25" s="82">
        <f>links!JH55</f>
        <v>1</v>
      </c>
      <c r="JI25" s="82">
        <f>links!JI55</f>
        <v>1</v>
      </c>
      <c r="JJ25" s="82">
        <f>links!JJ55</f>
        <v>1</v>
      </c>
      <c r="JK25" s="82">
        <f>links!JK55</f>
        <v>1</v>
      </c>
      <c r="JL25" s="82">
        <f>links!JL55</f>
        <v>1</v>
      </c>
      <c r="JM25" s="82">
        <f>links!JM55</f>
        <v>1</v>
      </c>
      <c r="JN25" s="82">
        <f>links!JN55</f>
        <v>1</v>
      </c>
      <c r="JO25" s="82">
        <f>links!JO55</f>
        <v>1</v>
      </c>
      <c r="JP25" s="82">
        <f>links!JP55</f>
        <v>1</v>
      </c>
      <c r="JQ25" s="82">
        <f>links!JQ55</f>
        <v>1</v>
      </c>
      <c r="JR25" s="82">
        <f>links!JR55</f>
        <v>1</v>
      </c>
      <c r="JS25" s="82">
        <f>links!JS55</f>
        <v>1</v>
      </c>
      <c r="JT25" s="82">
        <f>links!JT55</f>
        <v>1</v>
      </c>
      <c r="JU25" s="82">
        <f>links!JU55</f>
        <v>1</v>
      </c>
      <c r="JV25" s="82">
        <f>links!JV55</f>
        <v>1</v>
      </c>
      <c r="JW25" s="82">
        <f>links!JW55</f>
        <v>1</v>
      </c>
      <c r="JX25" s="82">
        <f>links!JX55</f>
        <v>1</v>
      </c>
      <c r="JY25" s="82">
        <f>links!JY55</f>
        <v>1</v>
      </c>
      <c r="JZ25" s="82">
        <f>links!JZ55</f>
        <v>1</v>
      </c>
      <c r="KA25" s="82">
        <f>links!KA55</f>
        <v>1</v>
      </c>
      <c r="KB25" s="82">
        <f>links!KB55</f>
        <v>1</v>
      </c>
      <c r="KC25" s="82">
        <f>links!KC55</f>
        <v>1</v>
      </c>
      <c r="KD25" s="82">
        <f>links!KD55</f>
        <v>1</v>
      </c>
      <c r="KE25" s="82">
        <f>links!KE55</f>
        <v>1</v>
      </c>
      <c r="KF25" s="82">
        <f>links!KF55</f>
        <v>1</v>
      </c>
      <c r="KG25" s="82">
        <f>links!KG55</f>
        <v>1</v>
      </c>
      <c r="KH25" s="82">
        <f>links!KH55</f>
        <v>1</v>
      </c>
      <c r="KI25" s="82">
        <f>links!KI55</f>
        <v>1</v>
      </c>
      <c r="KJ25" s="82">
        <f>links!KJ55</f>
        <v>1</v>
      </c>
      <c r="KK25" s="82">
        <f>links!KK55</f>
        <v>1</v>
      </c>
      <c r="KL25" s="82">
        <f>links!KL55</f>
        <v>1</v>
      </c>
      <c r="KM25" s="82">
        <f>links!KM55</f>
        <v>1</v>
      </c>
      <c r="KN25" s="82">
        <f>links!KN55</f>
        <v>1</v>
      </c>
      <c r="KO25" s="82">
        <f>links!KO55</f>
        <v>1</v>
      </c>
      <c r="KP25" s="82">
        <f>links!KP55</f>
        <v>1</v>
      </c>
      <c r="KQ25" s="82">
        <f>links!KQ55</f>
        <v>1</v>
      </c>
      <c r="KR25" s="82">
        <f>links!KR55</f>
        <v>1</v>
      </c>
      <c r="KS25" s="82">
        <f>links!KS55</f>
        <v>1</v>
      </c>
      <c r="KT25" s="82">
        <f>links!KT55</f>
        <v>1</v>
      </c>
      <c r="KU25" s="82">
        <f>links!KU55</f>
        <v>1</v>
      </c>
      <c r="KV25" s="82">
        <f>links!KV55</f>
        <v>1</v>
      </c>
      <c r="KW25" s="82">
        <f>links!KW55</f>
        <v>1</v>
      </c>
      <c r="KX25" s="82">
        <f>links!KX55</f>
        <v>1</v>
      </c>
      <c r="KY25" s="82">
        <f>links!KY55</f>
        <v>1</v>
      </c>
      <c r="KZ25" s="82">
        <f>links!KZ55</f>
        <v>1</v>
      </c>
      <c r="LA25" s="82">
        <f>links!LA55</f>
        <v>1</v>
      </c>
      <c r="LB25" s="82">
        <f>links!LB55</f>
        <v>1</v>
      </c>
      <c r="LC25" s="82">
        <f>links!LC55</f>
        <v>1</v>
      </c>
      <c r="LD25" s="82">
        <f>links!LD55</f>
        <v>1</v>
      </c>
      <c r="LE25" s="82">
        <f>links!LE55</f>
        <v>1</v>
      </c>
      <c r="LF25" s="82">
        <f>links!LF55</f>
        <v>1</v>
      </c>
      <c r="LG25" s="82">
        <f>links!LG55</f>
        <v>1</v>
      </c>
      <c r="LH25" s="82">
        <f>links!LH55</f>
        <v>1</v>
      </c>
      <c r="LI25" s="82">
        <f>links!LI55</f>
        <v>1</v>
      </c>
      <c r="LJ25" s="82">
        <f>links!LJ55</f>
        <v>1</v>
      </c>
      <c r="LK25" s="82">
        <f>links!LK55</f>
        <v>1</v>
      </c>
      <c r="LL25" s="82">
        <f>links!LL55</f>
        <v>0</v>
      </c>
      <c r="LM25" s="82">
        <f>links!LM55</f>
        <v>0</v>
      </c>
      <c r="LN25" s="82">
        <f>links!LN55</f>
        <v>0</v>
      </c>
      <c r="LO25" s="82">
        <f>links!LO55</f>
        <v>0</v>
      </c>
      <c r="LP25" s="82">
        <f>links!LP55</f>
        <v>0</v>
      </c>
      <c r="LQ25" s="82">
        <f>links!LQ55</f>
        <v>0</v>
      </c>
      <c r="LR25" s="82">
        <f>links!LR55</f>
        <v>0</v>
      </c>
      <c r="LS25" s="82">
        <f>links!LS55</f>
        <v>0</v>
      </c>
      <c r="LT25" s="82">
        <f>links!LT55</f>
        <v>0</v>
      </c>
      <c r="LU25" s="82">
        <f>links!LU55</f>
        <v>0</v>
      </c>
      <c r="LV25" s="82">
        <f>links!LV55</f>
        <v>0</v>
      </c>
      <c r="LW25" s="82">
        <f>links!LW55</f>
        <v>0</v>
      </c>
      <c r="LX25" s="82">
        <f>links!LX55</f>
        <v>0</v>
      </c>
      <c r="LY25" s="82">
        <f>links!LY55</f>
        <v>0</v>
      </c>
      <c r="LZ25" s="82">
        <f>links!LZ55</f>
        <v>0</v>
      </c>
      <c r="MA25" s="82">
        <f>links!MA55</f>
        <v>0</v>
      </c>
      <c r="MB25" s="82">
        <f>links!MB55</f>
        <v>0</v>
      </c>
      <c r="MC25" s="82">
        <f>links!MC55</f>
        <v>0</v>
      </c>
      <c r="MD25" s="82">
        <f>links!MD55</f>
        <v>0</v>
      </c>
      <c r="ME25" s="82">
        <f>links!ME55</f>
        <v>1</v>
      </c>
      <c r="MF25" s="82">
        <f>links!MF55</f>
        <v>1</v>
      </c>
      <c r="MG25" s="82">
        <f>links!MG55</f>
        <v>1</v>
      </c>
      <c r="MH25" s="82">
        <f>links!MH55</f>
        <v>1</v>
      </c>
      <c r="MI25" s="82">
        <f>links!MI55</f>
        <v>0</v>
      </c>
      <c r="MJ25" s="82">
        <f>links!MJ55</f>
        <v>0</v>
      </c>
      <c r="MK25" s="82">
        <f>links!MK55</f>
        <v>0</v>
      </c>
      <c r="ML25" s="82">
        <f>links!ML55</f>
        <v>0</v>
      </c>
      <c r="MM25" s="82">
        <f>links!MM55</f>
        <v>1</v>
      </c>
      <c r="MN25" s="82">
        <f>links!MN55</f>
        <v>1</v>
      </c>
      <c r="MO25" s="82">
        <f>links!MO55</f>
        <v>1</v>
      </c>
      <c r="MP25" s="82">
        <f>links!MP55</f>
        <v>1</v>
      </c>
      <c r="MQ25" s="82">
        <f>links!MQ55</f>
        <v>1</v>
      </c>
      <c r="MR25" s="82">
        <f>links!MR55</f>
        <v>1</v>
      </c>
      <c r="MS25" s="82"/>
      <c r="MT25" s="82"/>
      <c r="MU25" s="82"/>
      <c r="MV25" s="82"/>
      <c r="MW25" s="82"/>
      <c r="MX25" s="82"/>
      <c r="MY25" s="82"/>
      <c r="MZ25" s="82"/>
      <c r="NA25" s="82"/>
      <c r="NB25" s="82"/>
      <c r="NC25" s="82"/>
      <c r="ND25" s="82"/>
      <c r="NE25" s="82"/>
      <c r="NF25" s="82"/>
      <c r="NG25" s="82"/>
      <c r="NH25" s="82"/>
      <c r="NI25" s="82"/>
      <c r="NJ25" s="82"/>
      <c r="NK25" s="82"/>
      <c r="NL25" s="82"/>
      <c r="NM25" s="82"/>
      <c r="NN25" s="82"/>
      <c r="NO25" s="82"/>
      <c r="NP25" s="82"/>
      <c r="NQ25" s="82"/>
      <c r="NR25" s="82"/>
      <c r="NS25" s="82"/>
      <c r="NT25" s="82"/>
      <c r="NU25" s="82"/>
      <c r="NV25" s="82"/>
      <c r="NW25" s="82"/>
      <c r="NX25" s="82"/>
      <c r="NY25" s="82"/>
      <c r="NZ25" s="82"/>
      <c r="OA25" s="82"/>
      <c r="OB25" s="82"/>
      <c r="OC25" s="82"/>
    </row>
    <row r="26" spans="2:393" x14ac:dyDescent="0.25">
      <c r="B26" s="82" t="s">
        <v>1944</v>
      </c>
      <c r="C26" s="82">
        <f>links!C59</f>
        <v>0</v>
      </c>
      <c r="D26" s="82">
        <f>links!D59</f>
        <v>0</v>
      </c>
      <c r="E26" s="82">
        <f>links!E59</f>
        <v>0</v>
      </c>
      <c r="F26" s="82">
        <f>links!F59</f>
        <v>0</v>
      </c>
      <c r="G26" s="82">
        <f>links!G59</f>
        <v>0</v>
      </c>
      <c r="H26" s="82">
        <f>links!H59</f>
        <v>0</v>
      </c>
      <c r="I26" s="82">
        <f>links!I59</f>
        <v>0</v>
      </c>
      <c r="J26" s="82">
        <f>links!J59</f>
        <v>0</v>
      </c>
      <c r="K26" s="82">
        <f>links!K59</f>
        <v>0</v>
      </c>
      <c r="L26" s="82">
        <f>links!L59</f>
        <v>0</v>
      </c>
      <c r="M26" s="82">
        <f>links!M59</f>
        <v>0</v>
      </c>
      <c r="N26" s="82">
        <f>links!N59</f>
        <v>0</v>
      </c>
      <c r="O26" s="82">
        <f>links!O59</f>
        <v>0</v>
      </c>
      <c r="P26" s="82">
        <f>links!P59</f>
        <v>0</v>
      </c>
      <c r="Q26" s="82">
        <f>links!Q59</f>
        <v>0</v>
      </c>
      <c r="R26" s="82">
        <f>links!R59</f>
        <v>0</v>
      </c>
      <c r="S26" s="82">
        <f>links!S59</f>
        <v>0</v>
      </c>
      <c r="T26" s="82">
        <f>links!T59</f>
        <v>0</v>
      </c>
      <c r="U26" s="82">
        <f>links!U59</f>
        <v>1</v>
      </c>
      <c r="V26" s="82">
        <f>links!V59</f>
        <v>1</v>
      </c>
      <c r="W26" s="82">
        <f>links!W59</f>
        <v>1</v>
      </c>
      <c r="X26" s="82">
        <f>links!X59</f>
        <v>1</v>
      </c>
      <c r="Y26" s="82">
        <f>links!Y59</f>
        <v>1</v>
      </c>
      <c r="Z26" s="82">
        <f>links!Z59</f>
        <v>1</v>
      </c>
      <c r="AA26" s="82">
        <f>links!AA59</f>
        <v>1</v>
      </c>
      <c r="AB26" s="82">
        <f>links!AB59</f>
        <v>1</v>
      </c>
      <c r="AC26" s="82">
        <f>links!AC59</f>
        <v>1</v>
      </c>
      <c r="AD26" s="82">
        <f>links!AD59</f>
        <v>1</v>
      </c>
      <c r="AE26" s="82">
        <f>links!AE59</f>
        <v>1</v>
      </c>
      <c r="AF26" s="82">
        <f>links!AF59</f>
        <v>1</v>
      </c>
      <c r="AG26" s="82">
        <f>links!AG59</f>
        <v>1</v>
      </c>
      <c r="AH26" s="82">
        <f>links!AH59</f>
        <v>1</v>
      </c>
      <c r="AI26" s="82">
        <f>links!AI59</f>
        <v>1</v>
      </c>
      <c r="AJ26" s="82">
        <f>links!AJ59</f>
        <v>1</v>
      </c>
      <c r="AK26" s="82">
        <f>links!AK59</f>
        <v>1</v>
      </c>
      <c r="AL26" s="82">
        <f>links!AL59</f>
        <v>1</v>
      </c>
      <c r="AM26" s="82">
        <f>links!AM59</f>
        <v>1</v>
      </c>
      <c r="AN26" s="82">
        <f>links!AN59</f>
        <v>1</v>
      </c>
      <c r="AO26" s="82">
        <f>links!AO59</f>
        <v>0</v>
      </c>
      <c r="AP26" s="82">
        <f>links!AP59</f>
        <v>0</v>
      </c>
      <c r="AQ26" s="82">
        <f>links!AQ59</f>
        <v>1</v>
      </c>
      <c r="AR26" s="82">
        <f>links!AR59</f>
        <v>1</v>
      </c>
      <c r="AS26" s="82">
        <f>links!AS59</f>
        <v>1</v>
      </c>
      <c r="AT26" s="82">
        <f>links!AT59</f>
        <v>1</v>
      </c>
      <c r="AU26" s="82">
        <f>links!AU59</f>
        <v>1</v>
      </c>
      <c r="AV26" s="82">
        <f>links!AV59</f>
        <v>1</v>
      </c>
      <c r="AW26" s="82">
        <f>links!AW59</f>
        <v>1</v>
      </c>
      <c r="AX26" s="82">
        <f>links!AX59</f>
        <v>1</v>
      </c>
      <c r="AY26" s="82">
        <f>links!AY59</f>
        <v>0</v>
      </c>
      <c r="AZ26" s="82">
        <f>links!AZ59</f>
        <v>0</v>
      </c>
      <c r="BA26" s="82">
        <f>links!BA59</f>
        <v>1</v>
      </c>
      <c r="BB26" s="82">
        <f>links!BB59</f>
        <v>1</v>
      </c>
      <c r="BC26" s="82">
        <f>links!BC59</f>
        <v>1</v>
      </c>
      <c r="BD26" s="82">
        <f>links!BD59</f>
        <v>0</v>
      </c>
      <c r="BE26" s="82">
        <f>links!BE59</f>
        <v>1</v>
      </c>
      <c r="BF26" s="82">
        <f>links!BF59</f>
        <v>1</v>
      </c>
      <c r="BG26" s="82">
        <f>links!BG59</f>
        <v>0</v>
      </c>
      <c r="BH26" s="82">
        <f>links!BH59</f>
        <v>0</v>
      </c>
      <c r="BI26" s="82">
        <f>links!BI59</f>
        <v>0</v>
      </c>
      <c r="BJ26" s="82">
        <f>links!BJ59</f>
        <v>0</v>
      </c>
      <c r="BK26" s="82">
        <f>links!BK59</f>
        <v>0</v>
      </c>
      <c r="BL26" s="82">
        <f>links!BL59</f>
        <v>0</v>
      </c>
      <c r="BM26" s="82">
        <f>links!BM59</f>
        <v>0</v>
      </c>
      <c r="BN26" s="82">
        <f>links!BN59</f>
        <v>0</v>
      </c>
      <c r="BO26" s="82">
        <f>links!BO59</f>
        <v>0</v>
      </c>
      <c r="BP26" s="82">
        <f>links!BP59</f>
        <v>0</v>
      </c>
      <c r="BQ26" s="82">
        <f>links!BQ59</f>
        <v>0</v>
      </c>
      <c r="BR26" s="82">
        <f>links!BR59</f>
        <v>0</v>
      </c>
      <c r="BS26" s="82">
        <f>links!BS59</f>
        <v>0</v>
      </c>
      <c r="BT26" s="82">
        <f>links!BT59</f>
        <v>0</v>
      </c>
      <c r="BU26" s="82">
        <f>links!BU59</f>
        <v>1</v>
      </c>
      <c r="BV26" s="82">
        <f>links!BV59</f>
        <v>0</v>
      </c>
      <c r="BW26" s="82">
        <f>links!BW59</f>
        <v>0</v>
      </c>
      <c r="BX26" s="82">
        <f>links!BX59</f>
        <v>0</v>
      </c>
      <c r="BY26" s="82">
        <f>links!BY59</f>
        <v>1</v>
      </c>
      <c r="BZ26" s="82">
        <f>links!BZ59</f>
        <v>0</v>
      </c>
      <c r="CA26" s="82">
        <f>links!CA59</f>
        <v>1</v>
      </c>
      <c r="CB26" s="82">
        <f>links!CB59</f>
        <v>0</v>
      </c>
      <c r="CC26" s="82">
        <f>links!CC59</f>
        <v>0</v>
      </c>
      <c r="CD26" s="82">
        <f>links!CD59</f>
        <v>0</v>
      </c>
      <c r="CE26" s="82">
        <f>links!CE59</f>
        <v>0</v>
      </c>
      <c r="CF26" s="82">
        <f>links!CF59</f>
        <v>0</v>
      </c>
      <c r="CG26" s="82">
        <f>links!CG59</f>
        <v>0</v>
      </c>
      <c r="CH26" s="82">
        <f>links!CH59</f>
        <v>0</v>
      </c>
      <c r="CI26" s="82">
        <f>links!CI59</f>
        <v>0</v>
      </c>
      <c r="CJ26" s="82">
        <f>links!CJ59</f>
        <v>0</v>
      </c>
      <c r="CK26" s="82">
        <f>links!CK59</f>
        <v>0</v>
      </c>
      <c r="CL26" s="82">
        <f>links!CL59</f>
        <v>1</v>
      </c>
      <c r="CM26" s="82">
        <f>links!CM59</f>
        <v>1</v>
      </c>
      <c r="CN26" s="82">
        <f>links!CN59</f>
        <v>1</v>
      </c>
      <c r="CO26" s="82">
        <f>links!CO59</f>
        <v>1</v>
      </c>
      <c r="CP26" s="82">
        <f>links!CP59</f>
        <v>1</v>
      </c>
      <c r="CQ26" s="82">
        <f>links!CQ59</f>
        <v>0</v>
      </c>
      <c r="CR26" s="82">
        <f>links!CR59</f>
        <v>0</v>
      </c>
      <c r="CS26" s="82">
        <f>links!CS59</f>
        <v>0</v>
      </c>
      <c r="CT26" s="82">
        <f>links!CT59</f>
        <v>0</v>
      </c>
      <c r="CU26" s="82">
        <f>links!CU59</f>
        <v>0</v>
      </c>
      <c r="CV26" s="82">
        <f>links!CV59</f>
        <v>0</v>
      </c>
      <c r="CW26" s="82">
        <f>links!CW59</f>
        <v>0</v>
      </c>
      <c r="CX26" s="82">
        <f>links!CX59</f>
        <v>1</v>
      </c>
      <c r="CY26" s="82">
        <f>links!CY59</f>
        <v>1</v>
      </c>
      <c r="CZ26" s="82">
        <f>links!CZ59</f>
        <v>1</v>
      </c>
      <c r="DA26" s="82">
        <f>links!DA59</f>
        <v>1</v>
      </c>
      <c r="DB26" s="82">
        <f>links!DB59</f>
        <v>0</v>
      </c>
      <c r="DC26" s="82">
        <f>links!DC59</f>
        <v>0</v>
      </c>
      <c r="DD26" s="82">
        <f>links!DD59</f>
        <v>0</v>
      </c>
      <c r="DE26" s="82">
        <f>links!DE59</f>
        <v>0</v>
      </c>
      <c r="DF26" s="82">
        <f>links!DF59</f>
        <v>0</v>
      </c>
      <c r="DG26" s="82">
        <f>links!DG59</f>
        <v>0</v>
      </c>
      <c r="DH26" s="82">
        <f>links!DH59</f>
        <v>1</v>
      </c>
      <c r="DI26" s="82">
        <f>links!DI59</f>
        <v>1</v>
      </c>
      <c r="DJ26" s="82">
        <f>links!DJ59</f>
        <v>0</v>
      </c>
      <c r="DK26" s="82">
        <f>links!DK59</f>
        <v>0</v>
      </c>
      <c r="DL26" s="82">
        <f>links!DL59</f>
        <v>0</v>
      </c>
      <c r="DM26" s="82">
        <f>links!DM59</f>
        <v>0</v>
      </c>
      <c r="DN26" s="82">
        <f>links!DN59</f>
        <v>0</v>
      </c>
      <c r="DO26" s="82">
        <f>links!DO59</f>
        <v>0</v>
      </c>
      <c r="DP26" s="82">
        <f>links!DP59</f>
        <v>0</v>
      </c>
      <c r="DQ26" s="82">
        <f>links!DQ59</f>
        <v>0</v>
      </c>
      <c r="DR26" s="82">
        <f>links!DR59</f>
        <v>1</v>
      </c>
      <c r="DS26" s="82">
        <f>links!DS59</f>
        <v>0</v>
      </c>
      <c r="DT26" s="82">
        <f>links!DT59</f>
        <v>0</v>
      </c>
      <c r="DU26" s="82">
        <f>links!DU59</f>
        <v>0</v>
      </c>
      <c r="DV26" s="82">
        <f>links!DV59</f>
        <v>0</v>
      </c>
      <c r="DW26" s="82">
        <f>links!DW59</f>
        <v>0</v>
      </c>
      <c r="DX26" s="82">
        <f>links!DX59</f>
        <v>0</v>
      </c>
      <c r="DY26" s="82">
        <f>links!DY59</f>
        <v>0</v>
      </c>
      <c r="DZ26" s="82">
        <f>links!DZ59</f>
        <v>0</v>
      </c>
      <c r="EA26" s="82">
        <f>links!EA59</f>
        <v>0</v>
      </c>
      <c r="EB26" s="82">
        <f>links!EB59</f>
        <v>0</v>
      </c>
      <c r="EC26" s="82">
        <f>links!EC59</f>
        <v>0</v>
      </c>
      <c r="ED26" s="82">
        <f>links!ED59</f>
        <v>0</v>
      </c>
      <c r="EE26" s="82">
        <f>links!EE59</f>
        <v>0</v>
      </c>
      <c r="EF26" s="82">
        <f>links!EF59</f>
        <v>0</v>
      </c>
      <c r="EG26" s="82">
        <f>links!EG59</f>
        <v>0</v>
      </c>
      <c r="EH26" s="82">
        <f>links!EH59</f>
        <v>0</v>
      </c>
      <c r="EI26" s="82">
        <f>links!EI59</f>
        <v>0</v>
      </c>
      <c r="EJ26" s="82">
        <f>links!EJ59</f>
        <v>1</v>
      </c>
      <c r="EK26" s="82">
        <f>links!EK59</f>
        <v>1</v>
      </c>
      <c r="EL26" s="82">
        <f>links!EL59</f>
        <v>1</v>
      </c>
      <c r="EM26" s="82">
        <f>links!EM59</f>
        <v>1</v>
      </c>
      <c r="EN26" s="82">
        <f>links!EN59</f>
        <v>1</v>
      </c>
      <c r="EO26" s="82">
        <f>links!EO59</f>
        <v>1</v>
      </c>
      <c r="EP26" s="82">
        <f>links!EP59</f>
        <v>1</v>
      </c>
      <c r="EQ26" s="82">
        <f>links!EQ59</f>
        <v>1</v>
      </c>
      <c r="ER26" s="82">
        <f>links!ER59</f>
        <v>1</v>
      </c>
      <c r="ES26" s="82">
        <f>links!ES59</f>
        <v>1</v>
      </c>
      <c r="ET26" s="82">
        <f>links!ET59</f>
        <v>1</v>
      </c>
      <c r="EU26" s="82">
        <f>links!EU59</f>
        <v>1</v>
      </c>
      <c r="EV26" s="82">
        <f>links!EV59</f>
        <v>1</v>
      </c>
      <c r="EW26" s="82">
        <f>links!EW59</f>
        <v>1</v>
      </c>
      <c r="EX26" s="82">
        <f>links!EX59</f>
        <v>1</v>
      </c>
      <c r="EY26" s="82">
        <f>links!EY59</f>
        <v>1</v>
      </c>
      <c r="EZ26" s="82">
        <f>links!EZ59</f>
        <v>1</v>
      </c>
      <c r="FA26" s="82">
        <f>links!FA59</f>
        <v>1</v>
      </c>
      <c r="FB26" s="82">
        <f>links!FB59</f>
        <v>1</v>
      </c>
      <c r="FC26" s="82">
        <f>links!FC59</f>
        <v>1</v>
      </c>
      <c r="FD26" s="82">
        <f>links!FD59</f>
        <v>1</v>
      </c>
      <c r="FE26" s="82">
        <f>links!FE59</f>
        <v>1</v>
      </c>
      <c r="FF26" s="82">
        <f>links!FF59</f>
        <v>1</v>
      </c>
      <c r="FG26" s="82">
        <f>links!FG59</f>
        <v>1</v>
      </c>
      <c r="FH26" s="82">
        <f>links!FH59</f>
        <v>1</v>
      </c>
      <c r="FI26" s="82">
        <f>links!FI59</f>
        <v>1</v>
      </c>
      <c r="FJ26" s="82">
        <f>links!FJ59</f>
        <v>1</v>
      </c>
      <c r="FK26" s="82">
        <f>links!FK59</f>
        <v>1</v>
      </c>
      <c r="FL26" s="82">
        <f>links!FL59</f>
        <v>1</v>
      </c>
      <c r="FM26" s="82">
        <f>links!FM59</f>
        <v>1</v>
      </c>
      <c r="FN26" s="82">
        <f>links!FN59</f>
        <v>1</v>
      </c>
      <c r="FO26" s="82">
        <f>links!FO59</f>
        <v>0</v>
      </c>
      <c r="FP26" s="82">
        <f>links!FP59</f>
        <v>0</v>
      </c>
      <c r="FQ26" s="82">
        <f>links!FQ59</f>
        <v>1</v>
      </c>
      <c r="FR26" s="82">
        <f>links!FR59</f>
        <v>1</v>
      </c>
      <c r="FS26" s="82">
        <f>links!FS59</f>
        <v>1</v>
      </c>
      <c r="FT26" s="82">
        <f>links!FT59</f>
        <v>1</v>
      </c>
      <c r="FU26" s="82">
        <f>links!FU59</f>
        <v>1</v>
      </c>
      <c r="FV26" s="82">
        <f>links!FV59</f>
        <v>1</v>
      </c>
      <c r="FW26" s="82">
        <f>links!FW59</f>
        <v>1</v>
      </c>
      <c r="FX26" s="82">
        <f>links!FX59</f>
        <v>0</v>
      </c>
      <c r="FY26" s="82">
        <f>links!FY59</f>
        <v>0</v>
      </c>
      <c r="FZ26" s="82">
        <f>links!FZ59</f>
        <v>0</v>
      </c>
      <c r="GA26" s="82">
        <f>links!GA59</f>
        <v>0</v>
      </c>
      <c r="GB26" s="82">
        <f>links!GB59</f>
        <v>0</v>
      </c>
      <c r="GC26" s="82">
        <f>links!GC59</f>
        <v>0</v>
      </c>
      <c r="GD26" s="82">
        <f>links!GD59</f>
        <v>0</v>
      </c>
      <c r="GE26" s="82">
        <f>links!GE59</f>
        <v>1</v>
      </c>
      <c r="GF26" s="82">
        <f>links!GF59</f>
        <v>1</v>
      </c>
      <c r="GG26" s="82">
        <f>links!GG59</f>
        <v>1</v>
      </c>
      <c r="GH26" s="82">
        <f>links!GH59</f>
        <v>0</v>
      </c>
      <c r="GI26" s="82">
        <f>links!GI59</f>
        <v>0</v>
      </c>
      <c r="GJ26" s="82">
        <f>links!GJ59</f>
        <v>0</v>
      </c>
      <c r="GK26" s="82">
        <f>links!GK59</f>
        <v>0</v>
      </c>
      <c r="GL26" s="82">
        <f>links!GL59</f>
        <v>0</v>
      </c>
      <c r="GM26" s="82">
        <f>links!GM59</f>
        <v>0</v>
      </c>
      <c r="GN26" s="82">
        <f>links!GN59</f>
        <v>0</v>
      </c>
      <c r="GO26" s="82">
        <f>links!GO59</f>
        <v>0</v>
      </c>
      <c r="GP26" s="82">
        <f>links!GP59</f>
        <v>1</v>
      </c>
      <c r="GQ26" s="82">
        <f>links!GQ59</f>
        <v>1</v>
      </c>
      <c r="GR26" s="82">
        <f>links!GR59</f>
        <v>0</v>
      </c>
      <c r="GS26" s="82">
        <f>links!GS59</f>
        <v>0</v>
      </c>
      <c r="GT26" s="82">
        <f>links!GT59</f>
        <v>1</v>
      </c>
      <c r="GU26" s="82">
        <f>links!GU59</f>
        <v>0</v>
      </c>
      <c r="GV26" s="82">
        <f>links!GV59</f>
        <v>0</v>
      </c>
      <c r="GW26" s="82">
        <f>links!GW59</f>
        <v>0</v>
      </c>
      <c r="GX26" s="82">
        <f>links!GX59</f>
        <v>1</v>
      </c>
      <c r="GY26" s="82">
        <f>links!GY59</f>
        <v>1</v>
      </c>
      <c r="GZ26" s="82">
        <f>links!GZ59</f>
        <v>1</v>
      </c>
      <c r="HA26" s="82">
        <f>links!HA59</f>
        <v>0</v>
      </c>
      <c r="HB26" s="82">
        <f>links!HB59</f>
        <v>1</v>
      </c>
      <c r="HC26" s="82">
        <f>links!HC59</f>
        <v>1</v>
      </c>
      <c r="HD26" s="82">
        <f>links!HD59</f>
        <v>0</v>
      </c>
      <c r="HE26" s="82">
        <f>links!HE59</f>
        <v>0</v>
      </c>
      <c r="HF26" s="82">
        <f>links!HF59</f>
        <v>0</v>
      </c>
      <c r="HG26" s="82">
        <f>links!HG59</f>
        <v>0</v>
      </c>
      <c r="HH26" s="82">
        <f>links!HH59</f>
        <v>0</v>
      </c>
      <c r="HI26" s="82">
        <f>links!HI59</f>
        <v>0</v>
      </c>
      <c r="HJ26" s="82">
        <f>links!HJ59</f>
        <v>0</v>
      </c>
      <c r="HK26" s="82">
        <f>links!HK59</f>
        <v>1</v>
      </c>
      <c r="HL26" s="82">
        <f>links!HL59</f>
        <v>1</v>
      </c>
      <c r="HM26" s="82">
        <f>links!HM59</f>
        <v>1</v>
      </c>
      <c r="HN26" s="82">
        <f>links!HN59</f>
        <v>1</v>
      </c>
      <c r="HO26" s="82">
        <f>links!HO59</f>
        <v>1</v>
      </c>
      <c r="HP26" s="82">
        <f>links!HP59</f>
        <v>1</v>
      </c>
      <c r="HQ26" s="82">
        <f>links!HQ59</f>
        <v>1</v>
      </c>
      <c r="HR26" s="82">
        <f>links!HR59</f>
        <v>1</v>
      </c>
      <c r="HS26" s="82">
        <f>links!HS59</f>
        <v>1</v>
      </c>
      <c r="HT26" s="82">
        <f>links!HT59</f>
        <v>1</v>
      </c>
      <c r="HU26" s="82">
        <f>links!HU59</f>
        <v>0</v>
      </c>
      <c r="HV26" s="82">
        <f>links!HV59</f>
        <v>0</v>
      </c>
      <c r="HW26" s="82">
        <f>links!HW59</f>
        <v>1</v>
      </c>
      <c r="HX26" s="82">
        <f>links!HX59</f>
        <v>1</v>
      </c>
      <c r="HY26" s="82">
        <f>links!HY59</f>
        <v>0</v>
      </c>
      <c r="HZ26" s="82">
        <f>links!HZ59</f>
        <v>1</v>
      </c>
      <c r="IA26" s="82">
        <f>links!IA59</f>
        <v>0</v>
      </c>
      <c r="IB26" s="82">
        <f>links!IB59</f>
        <v>0</v>
      </c>
      <c r="IC26" s="82">
        <f>links!IC59</f>
        <v>0</v>
      </c>
      <c r="ID26" s="82">
        <f>links!ID59</f>
        <v>0</v>
      </c>
      <c r="IE26" s="82">
        <f>links!IE59</f>
        <v>0</v>
      </c>
      <c r="IF26" s="82">
        <f>links!IF59</f>
        <v>1</v>
      </c>
      <c r="IG26" s="82">
        <f>links!IG59</f>
        <v>0</v>
      </c>
      <c r="IH26" s="82">
        <f>links!IH59</f>
        <v>0</v>
      </c>
      <c r="II26" s="82">
        <f>links!II59</f>
        <v>0</v>
      </c>
      <c r="IJ26" s="82">
        <f>links!IJ59</f>
        <v>0</v>
      </c>
      <c r="IK26" s="82">
        <f>links!IK59</f>
        <v>0</v>
      </c>
      <c r="IL26" s="82">
        <f>links!IL59</f>
        <v>0</v>
      </c>
      <c r="IM26" s="82">
        <f>links!IM59</f>
        <v>0</v>
      </c>
      <c r="IN26" s="82">
        <f>links!IN59</f>
        <v>0</v>
      </c>
      <c r="IO26" s="82">
        <f>links!IO59</f>
        <v>0</v>
      </c>
      <c r="IP26" s="82">
        <f>links!IP59</f>
        <v>0</v>
      </c>
      <c r="IQ26" s="82">
        <f>links!IQ59</f>
        <v>0</v>
      </c>
      <c r="IR26" s="82">
        <f>links!IR59</f>
        <v>0</v>
      </c>
      <c r="IS26" s="82">
        <f>links!IS59</f>
        <v>0</v>
      </c>
      <c r="IT26" s="82">
        <f>links!IT59</f>
        <v>0</v>
      </c>
      <c r="IU26" s="82">
        <f>links!IU59</f>
        <v>0</v>
      </c>
      <c r="IV26" s="82">
        <f>links!IV59</f>
        <v>0</v>
      </c>
      <c r="IW26" s="82">
        <f>links!IW59</f>
        <v>0</v>
      </c>
      <c r="IX26" s="82">
        <f>links!IX59</f>
        <v>0</v>
      </c>
      <c r="IY26" s="82">
        <f>links!IY59</f>
        <v>0</v>
      </c>
      <c r="IZ26" s="82">
        <f>links!IZ59</f>
        <v>0</v>
      </c>
      <c r="JA26" s="82">
        <f>links!JA59</f>
        <v>0</v>
      </c>
      <c r="JB26" s="82">
        <f>links!JB59</f>
        <v>0</v>
      </c>
      <c r="JC26" s="82">
        <f>links!JC59</f>
        <v>0</v>
      </c>
      <c r="JD26" s="82">
        <f>links!JD59</f>
        <v>1</v>
      </c>
      <c r="JE26" s="82">
        <f>links!JE59</f>
        <v>1</v>
      </c>
      <c r="JF26" s="82">
        <f>links!JF59</f>
        <v>1</v>
      </c>
      <c r="JG26" s="82">
        <f>links!JG59</f>
        <v>1</v>
      </c>
      <c r="JH26" s="82">
        <f>links!JH59</f>
        <v>1</v>
      </c>
      <c r="JI26" s="82">
        <f>links!JI59</f>
        <v>0</v>
      </c>
      <c r="JJ26" s="82">
        <f>links!JJ59</f>
        <v>0</v>
      </c>
      <c r="JK26" s="82">
        <f>links!JK59</f>
        <v>0</v>
      </c>
      <c r="JL26" s="82">
        <f>links!JL59</f>
        <v>0</v>
      </c>
      <c r="JM26" s="82">
        <f>links!JM59</f>
        <v>0</v>
      </c>
      <c r="JN26" s="82">
        <f>links!JN59</f>
        <v>0</v>
      </c>
      <c r="JO26" s="82">
        <f>links!JO59</f>
        <v>0</v>
      </c>
      <c r="JP26" s="82">
        <f>links!JP59</f>
        <v>1</v>
      </c>
      <c r="JQ26" s="82">
        <f>links!JQ59</f>
        <v>1</v>
      </c>
      <c r="JR26" s="82">
        <f>links!JR59</f>
        <v>1</v>
      </c>
      <c r="JS26" s="82">
        <f>links!JS59</f>
        <v>0</v>
      </c>
      <c r="JT26" s="82">
        <f>links!JT59</f>
        <v>0</v>
      </c>
      <c r="JU26" s="82">
        <f>links!JU59</f>
        <v>0</v>
      </c>
      <c r="JV26" s="82">
        <f>links!JV59</f>
        <v>0</v>
      </c>
      <c r="JW26" s="82">
        <f>links!JW59</f>
        <v>0</v>
      </c>
      <c r="JX26" s="82">
        <f>links!JX59</f>
        <v>0</v>
      </c>
      <c r="JY26" s="82">
        <f>links!JY59</f>
        <v>0</v>
      </c>
      <c r="JZ26" s="82">
        <f>links!JZ59</f>
        <v>1</v>
      </c>
      <c r="KA26" s="82">
        <f>links!KA59</f>
        <v>1</v>
      </c>
      <c r="KB26" s="82">
        <f>links!KB59</f>
        <v>1</v>
      </c>
      <c r="KC26" s="82">
        <f>links!KC59</f>
        <v>0</v>
      </c>
      <c r="KD26" s="82">
        <f>links!KD59</f>
        <v>0</v>
      </c>
      <c r="KE26" s="82">
        <f>links!KE59</f>
        <v>0</v>
      </c>
      <c r="KF26" s="82">
        <f>links!KF59</f>
        <v>0</v>
      </c>
      <c r="KG26" s="82">
        <f>links!KG59</f>
        <v>0</v>
      </c>
      <c r="KH26" s="82">
        <f>links!KH59</f>
        <v>0</v>
      </c>
      <c r="KI26" s="82">
        <f>links!KI59</f>
        <v>0</v>
      </c>
      <c r="KJ26" s="82">
        <f>links!KJ59</f>
        <v>1</v>
      </c>
      <c r="KK26" s="82">
        <f>links!KK59</f>
        <v>1</v>
      </c>
      <c r="KL26" s="82">
        <f>links!KL59</f>
        <v>1</v>
      </c>
      <c r="KM26" s="82">
        <f>links!KM59</f>
        <v>1</v>
      </c>
      <c r="KN26" s="82">
        <f>links!KN59</f>
        <v>1</v>
      </c>
      <c r="KO26" s="82">
        <f>links!KO59</f>
        <v>1</v>
      </c>
      <c r="KP26" s="82">
        <f>links!KP59</f>
        <v>1</v>
      </c>
      <c r="KQ26" s="82">
        <f>links!KQ59</f>
        <v>1</v>
      </c>
      <c r="KR26" s="82">
        <f>links!KR59</f>
        <v>1</v>
      </c>
      <c r="KS26" s="82">
        <f>links!KS59</f>
        <v>1</v>
      </c>
      <c r="KT26" s="82">
        <f>links!KT59</f>
        <v>1</v>
      </c>
      <c r="KU26" s="82">
        <f>links!KU59</f>
        <v>1</v>
      </c>
      <c r="KV26" s="82">
        <f>links!KV59</f>
        <v>1</v>
      </c>
      <c r="KW26" s="82">
        <f>links!KW59</f>
        <v>1</v>
      </c>
      <c r="KX26" s="82">
        <f>links!KX59</f>
        <v>1</v>
      </c>
      <c r="KY26" s="82">
        <f>links!KY59</f>
        <v>1</v>
      </c>
      <c r="KZ26" s="82">
        <f>links!KZ59</f>
        <v>1</v>
      </c>
      <c r="LA26" s="82">
        <f>links!LA59</f>
        <v>1</v>
      </c>
      <c r="LB26" s="82">
        <f>links!LB59</f>
        <v>1</v>
      </c>
      <c r="LC26" s="82">
        <f>links!LC59</f>
        <v>1</v>
      </c>
      <c r="LD26" s="82">
        <f>links!LD59</f>
        <v>1</v>
      </c>
      <c r="LE26" s="82">
        <f>links!LE59</f>
        <v>0</v>
      </c>
      <c r="LF26" s="82">
        <f>links!LF59</f>
        <v>1</v>
      </c>
      <c r="LG26" s="82">
        <f>links!LG59</f>
        <v>0</v>
      </c>
      <c r="LH26" s="82">
        <f>links!LH59</f>
        <v>1</v>
      </c>
      <c r="LI26" s="82">
        <f>links!LI59</f>
        <v>0</v>
      </c>
      <c r="LJ26" s="82">
        <f>links!LJ59</f>
        <v>0</v>
      </c>
      <c r="LK26" s="82">
        <f>links!LK59</f>
        <v>1</v>
      </c>
      <c r="LL26" s="82">
        <f>links!LL59</f>
        <v>1</v>
      </c>
      <c r="LM26" s="82">
        <f>links!LM59</f>
        <v>1</v>
      </c>
      <c r="LN26" s="82">
        <f>links!LN59</f>
        <v>1</v>
      </c>
      <c r="LO26" s="82">
        <f>links!LO59</f>
        <v>1</v>
      </c>
      <c r="LP26" s="82">
        <f>links!LP59</f>
        <v>1</v>
      </c>
      <c r="LQ26" s="82">
        <f>links!LQ59</f>
        <v>1</v>
      </c>
      <c r="LR26" s="82">
        <f>links!LR59</f>
        <v>1</v>
      </c>
      <c r="LS26" s="82">
        <f>links!LS59</f>
        <v>1</v>
      </c>
      <c r="LT26" s="82">
        <f>links!LT59</f>
        <v>1</v>
      </c>
      <c r="LU26" s="82">
        <f>links!LU59</f>
        <v>1</v>
      </c>
      <c r="LV26" s="82">
        <f>links!LV59</f>
        <v>1</v>
      </c>
      <c r="LW26" s="82">
        <f>links!LW59</f>
        <v>1</v>
      </c>
      <c r="LX26" s="82">
        <f>links!LX59</f>
        <v>1</v>
      </c>
      <c r="LY26" s="82">
        <f>links!LY59</f>
        <v>1</v>
      </c>
      <c r="LZ26" s="82">
        <f>links!LZ59</f>
        <v>1</v>
      </c>
      <c r="MA26" s="82">
        <f>links!MA59</f>
        <v>1</v>
      </c>
      <c r="MB26" s="82">
        <f>links!MB59</f>
        <v>1</v>
      </c>
      <c r="MC26" s="82">
        <f>links!MC59</f>
        <v>1</v>
      </c>
      <c r="MD26" s="82">
        <f>links!MD59</f>
        <v>1</v>
      </c>
      <c r="ME26" s="82">
        <f>links!ME59</f>
        <v>0</v>
      </c>
      <c r="MF26" s="82">
        <f>links!MF59</f>
        <v>1</v>
      </c>
      <c r="MG26" s="82">
        <f>links!MG59</f>
        <v>1</v>
      </c>
      <c r="MH26" s="82">
        <f>links!MH59</f>
        <v>0</v>
      </c>
      <c r="MI26" s="82">
        <f>links!MI59</f>
        <v>1</v>
      </c>
      <c r="MJ26" s="82">
        <f>links!MJ59</f>
        <v>1</v>
      </c>
      <c r="MK26" s="82">
        <f>links!MK59</f>
        <v>1</v>
      </c>
      <c r="ML26" s="82">
        <f>links!ML59</f>
        <v>1</v>
      </c>
      <c r="MM26" s="82">
        <f>links!MM59</f>
        <v>1</v>
      </c>
      <c r="MN26" s="82">
        <f>links!MN59</f>
        <v>1</v>
      </c>
      <c r="MO26" s="82">
        <f>links!MO59</f>
        <v>1</v>
      </c>
      <c r="MP26" s="82">
        <f>links!MP59</f>
        <v>1</v>
      </c>
      <c r="MQ26" s="82">
        <f>links!MQ59</f>
        <v>1</v>
      </c>
      <c r="MR26" s="82">
        <f>links!MR59</f>
        <v>1</v>
      </c>
      <c r="MS26" s="82"/>
      <c r="MT26" s="82"/>
      <c r="MU26" s="82"/>
      <c r="MV26" s="82"/>
      <c r="MW26" s="82"/>
      <c r="MX26" s="82"/>
      <c r="MY26" s="82"/>
      <c r="MZ26" s="82"/>
      <c r="NA26" s="82"/>
      <c r="NB26" s="82"/>
      <c r="NC26" s="82"/>
      <c r="ND26" s="82"/>
      <c r="NE26" s="82"/>
      <c r="NF26" s="82"/>
      <c r="NG26" s="82"/>
      <c r="NH26" s="82"/>
      <c r="NI26" s="82"/>
      <c r="NJ26" s="82"/>
      <c r="NK26" s="82"/>
      <c r="NL26" s="82"/>
      <c r="NM26" s="82"/>
      <c r="NN26" s="82"/>
      <c r="NO26" s="82"/>
      <c r="NP26" s="82"/>
      <c r="NQ26" s="82"/>
      <c r="NR26" s="82"/>
      <c r="NS26" s="82"/>
      <c r="NT26" s="82"/>
      <c r="NU26" s="82"/>
      <c r="NV26" s="82"/>
      <c r="NW26" s="82"/>
      <c r="NX26" s="82"/>
      <c r="NY26" s="82"/>
      <c r="NZ26" s="82"/>
      <c r="OA26" s="82"/>
      <c r="OB26" s="82"/>
      <c r="OC26" s="82"/>
    </row>
    <row r="27" spans="2:393" x14ac:dyDescent="0.25">
      <c r="B27" s="82" t="s">
        <v>1945</v>
      </c>
      <c r="C27" s="82">
        <f>links!C60</f>
        <v>1</v>
      </c>
      <c r="D27" s="82">
        <f>links!D60</f>
        <v>1</v>
      </c>
      <c r="E27" s="82">
        <f>links!E60</f>
        <v>0</v>
      </c>
      <c r="F27" s="82">
        <f>links!F60</f>
        <v>0</v>
      </c>
      <c r="G27" s="82">
        <f>links!G60</f>
        <v>0</v>
      </c>
      <c r="H27" s="82">
        <f>links!H60</f>
        <v>0</v>
      </c>
      <c r="I27" s="82">
        <f>links!I60</f>
        <v>0</v>
      </c>
      <c r="J27" s="82">
        <f>links!J60</f>
        <v>0</v>
      </c>
      <c r="K27" s="82">
        <f>links!K60</f>
        <v>0</v>
      </c>
      <c r="L27" s="82">
        <f>links!L60</f>
        <v>0</v>
      </c>
      <c r="M27" s="82">
        <f>links!M60</f>
        <v>0</v>
      </c>
      <c r="N27" s="82">
        <f>links!N60</f>
        <v>0</v>
      </c>
      <c r="O27" s="82">
        <f>links!O60</f>
        <v>0</v>
      </c>
      <c r="P27" s="82">
        <f>links!P60</f>
        <v>0</v>
      </c>
      <c r="Q27" s="82">
        <f>links!Q60</f>
        <v>0</v>
      </c>
      <c r="R27" s="82">
        <f>links!R60</f>
        <v>0</v>
      </c>
      <c r="S27" s="82">
        <f>links!S60</f>
        <v>0</v>
      </c>
      <c r="T27" s="82">
        <f>links!T60</f>
        <v>0</v>
      </c>
      <c r="U27" s="82">
        <f>links!U60</f>
        <v>0</v>
      </c>
      <c r="V27" s="82">
        <f>links!V60</f>
        <v>0</v>
      </c>
      <c r="W27" s="82">
        <f>links!W60</f>
        <v>0</v>
      </c>
      <c r="X27" s="82">
        <f>links!X60</f>
        <v>0</v>
      </c>
      <c r="Y27" s="82">
        <f>links!Y60</f>
        <v>0</v>
      </c>
      <c r="Z27" s="82">
        <f>links!Z60</f>
        <v>0</v>
      </c>
      <c r="AA27" s="82">
        <f>links!AA60</f>
        <v>0</v>
      </c>
      <c r="AB27" s="82">
        <f>links!AB60</f>
        <v>0</v>
      </c>
      <c r="AC27" s="82">
        <f>links!AC60</f>
        <v>0</v>
      </c>
      <c r="AD27" s="82">
        <f>links!AD60</f>
        <v>0</v>
      </c>
      <c r="AE27" s="82">
        <f>links!AE60</f>
        <v>0</v>
      </c>
      <c r="AF27" s="82">
        <f>links!AF60</f>
        <v>0</v>
      </c>
      <c r="AG27" s="82">
        <f>links!AG60</f>
        <v>0</v>
      </c>
      <c r="AH27" s="82">
        <f>links!AH60</f>
        <v>0</v>
      </c>
      <c r="AI27" s="82">
        <f>links!AI60</f>
        <v>0</v>
      </c>
      <c r="AJ27" s="82">
        <f>links!AJ60</f>
        <v>0</v>
      </c>
      <c r="AK27" s="82">
        <f>links!AK60</f>
        <v>0</v>
      </c>
      <c r="AL27" s="82">
        <f>links!AL60</f>
        <v>0</v>
      </c>
      <c r="AM27" s="82">
        <f>links!AM60</f>
        <v>0</v>
      </c>
      <c r="AN27" s="82">
        <f>links!AN60</f>
        <v>0</v>
      </c>
      <c r="AO27" s="82">
        <f>links!AO60</f>
        <v>1</v>
      </c>
      <c r="AP27" s="82">
        <f>links!AP60</f>
        <v>1</v>
      </c>
      <c r="AQ27" s="82">
        <f>links!AQ60</f>
        <v>0</v>
      </c>
      <c r="AR27" s="82">
        <f>links!AR60</f>
        <v>0</v>
      </c>
      <c r="AS27" s="82">
        <f>links!AS60</f>
        <v>0</v>
      </c>
      <c r="AT27" s="82">
        <f>links!AT60</f>
        <v>0</v>
      </c>
      <c r="AU27" s="82">
        <f>links!AU60</f>
        <v>0</v>
      </c>
      <c r="AV27" s="82">
        <f>links!AV60</f>
        <v>0</v>
      </c>
      <c r="AW27" s="82">
        <f>links!AW60</f>
        <v>0</v>
      </c>
      <c r="AX27" s="82">
        <f>links!AX60</f>
        <v>0</v>
      </c>
      <c r="AY27" s="82">
        <f>links!AY60</f>
        <v>1</v>
      </c>
      <c r="AZ27" s="82">
        <f>links!AZ60</f>
        <v>1</v>
      </c>
      <c r="BA27" s="82">
        <f>links!BA60</f>
        <v>0</v>
      </c>
      <c r="BB27" s="82">
        <f>links!BB60</f>
        <v>0</v>
      </c>
      <c r="BC27" s="82">
        <f>links!BC60</f>
        <v>0</v>
      </c>
      <c r="BD27" s="82">
        <f>links!BD60</f>
        <v>0</v>
      </c>
      <c r="BE27" s="82">
        <f>links!BE60</f>
        <v>0</v>
      </c>
      <c r="BF27" s="82">
        <f>links!BF60</f>
        <v>0</v>
      </c>
      <c r="BG27" s="82">
        <f>links!BG60</f>
        <v>1</v>
      </c>
      <c r="BH27" s="82">
        <f>links!BH60</f>
        <v>0</v>
      </c>
      <c r="BI27" s="82">
        <f>links!BI60</f>
        <v>0</v>
      </c>
      <c r="BJ27" s="82">
        <f>links!BJ60</f>
        <v>1</v>
      </c>
      <c r="BK27" s="82">
        <f>links!BK60</f>
        <v>1</v>
      </c>
      <c r="BL27" s="82">
        <f>links!BL60</f>
        <v>1</v>
      </c>
      <c r="BM27" s="82">
        <f>links!BM60</f>
        <v>1</v>
      </c>
      <c r="BN27" s="82">
        <f>links!BN60</f>
        <v>1</v>
      </c>
      <c r="BO27" s="82">
        <f>links!BO60</f>
        <v>1</v>
      </c>
      <c r="BP27" s="82">
        <f>links!BP60</f>
        <v>1</v>
      </c>
      <c r="BQ27" s="82">
        <f>links!BQ60</f>
        <v>1</v>
      </c>
      <c r="BR27" s="82">
        <f>links!BR60</f>
        <v>1</v>
      </c>
      <c r="BS27" s="82">
        <f>links!BS60</f>
        <v>1</v>
      </c>
      <c r="BT27" s="82">
        <f>links!BT60</f>
        <v>0</v>
      </c>
      <c r="BU27" s="82">
        <f>links!BU60</f>
        <v>0</v>
      </c>
      <c r="BV27" s="82">
        <f>links!BV60</f>
        <v>0</v>
      </c>
      <c r="BW27" s="82">
        <f>links!BW60</f>
        <v>0</v>
      </c>
      <c r="BX27" s="82">
        <f>links!BX60</f>
        <v>0</v>
      </c>
      <c r="BY27" s="82">
        <f>links!BY60</f>
        <v>0</v>
      </c>
      <c r="BZ27" s="82">
        <f>links!BZ60</f>
        <v>0</v>
      </c>
      <c r="CA27" s="82">
        <f>links!CA60</f>
        <v>0</v>
      </c>
      <c r="CB27" s="82">
        <f>links!CB60</f>
        <v>1</v>
      </c>
      <c r="CC27" s="82">
        <f>links!CC60</f>
        <v>1</v>
      </c>
      <c r="CD27" s="82">
        <f>links!CD60</f>
        <v>1</v>
      </c>
      <c r="CE27" s="82">
        <f>links!CE60</f>
        <v>1</v>
      </c>
      <c r="CF27" s="82">
        <f>links!CF60</f>
        <v>1</v>
      </c>
      <c r="CG27" s="82">
        <f>links!CG60</f>
        <v>1</v>
      </c>
      <c r="CH27" s="82">
        <f>links!CH60</f>
        <v>1</v>
      </c>
      <c r="CI27" s="82">
        <f>links!CI60</f>
        <v>1</v>
      </c>
      <c r="CJ27" s="82">
        <f>links!CJ60</f>
        <v>1</v>
      </c>
      <c r="CK27" s="82">
        <f>links!CK60</f>
        <v>1</v>
      </c>
      <c r="CL27" s="82">
        <f>links!CL60</f>
        <v>0</v>
      </c>
      <c r="CM27" s="82">
        <f>links!CM60</f>
        <v>0</v>
      </c>
      <c r="CN27" s="82">
        <f>links!CN60</f>
        <v>0</v>
      </c>
      <c r="CO27" s="82">
        <f>links!CO60</f>
        <v>0</v>
      </c>
      <c r="CP27" s="82">
        <f>links!CP60</f>
        <v>0</v>
      </c>
      <c r="CQ27" s="82">
        <f>links!CQ60</f>
        <v>1</v>
      </c>
      <c r="CR27" s="82">
        <f>links!CR60</f>
        <v>1</v>
      </c>
      <c r="CS27" s="82">
        <f>links!CS60</f>
        <v>1</v>
      </c>
      <c r="CT27" s="82">
        <f>links!CT60</f>
        <v>1</v>
      </c>
      <c r="CU27" s="82">
        <f>links!CU60</f>
        <v>1</v>
      </c>
      <c r="CV27" s="82">
        <f>links!CV60</f>
        <v>1</v>
      </c>
      <c r="CW27" s="82">
        <f>links!CW60</f>
        <v>1</v>
      </c>
      <c r="CX27" s="82">
        <f>links!CX60</f>
        <v>1</v>
      </c>
      <c r="CY27" s="82">
        <f>links!CY60</f>
        <v>1</v>
      </c>
      <c r="CZ27" s="82">
        <f>links!CZ60</f>
        <v>1</v>
      </c>
      <c r="DA27" s="82">
        <f>links!DA60</f>
        <v>1</v>
      </c>
      <c r="DB27" s="82">
        <f>links!DB60</f>
        <v>1</v>
      </c>
      <c r="DC27" s="82">
        <f>links!DC60</f>
        <v>1</v>
      </c>
      <c r="DD27" s="82">
        <f>links!DD60</f>
        <v>1</v>
      </c>
      <c r="DE27" s="82">
        <f>links!DE60</f>
        <v>1</v>
      </c>
      <c r="DF27" s="82">
        <f>links!DF60</f>
        <v>1</v>
      </c>
      <c r="DG27" s="82">
        <f>links!DG60</f>
        <v>1</v>
      </c>
      <c r="DH27" s="82">
        <f>links!DH60</f>
        <v>1</v>
      </c>
      <c r="DI27" s="82">
        <f>links!DI60</f>
        <v>0</v>
      </c>
      <c r="DJ27" s="82">
        <f>links!DJ60</f>
        <v>1</v>
      </c>
      <c r="DK27" s="82">
        <f>links!DK60</f>
        <v>1</v>
      </c>
      <c r="DL27" s="82">
        <f>links!DL60</f>
        <v>1</v>
      </c>
      <c r="DM27" s="82">
        <f>links!DM60</f>
        <v>1</v>
      </c>
      <c r="DN27" s="82">
        <f>links!DN60</f>
        <v>1</v>
      </c>
      <c r="DO27" s="82">
        <f>links!DO60</f>
        <v>1</v>
      </c>
      <c r="DP27" s="82">
        <f>links!DP60</f>
        <v>1</v>
      </c>
      <c r="DQ27" s="82">
        <f>links!DQ60</f>
        <v>1</v>
      </c>
      <c r="DR27" s="82">
        <f>links!DR60</f>
        <v>1</v>
      </c>
      <c r="DS27" s="82">
        <f>links!DS60</f>
        <v>1</v>
      </c>
      <c r="DT27" s="82">
        <f>links!DT60</f>
        <v>1</v>
      </c>
      <c r="DU27" s="82">
        <f>links!DU60</f>
        <v>1</v>
      </c>
      <c r="DV27" s="82">
        <f>links!DV60</f>
        <v>1</v>
      </c>
      <c r="DW27" s="82">
        <f>links!DW60</f>
        <v>1</v>
      </c>
      <c r="DX27" s="82">
        <f>links!DX60</f>
        <v>1</v>
      </c>
      <c r="DY27" s="82">
        <f>links!DY60</f>
        <v>1</v>
      </c>
      <c r="DZ27" s="82">
        <f>links!DZ60</f>
        <v>1</v>
      </c>
      <c r="EA27" s="82">
        <f>links!EA60</f>
        <v>1</v>
      </c>
      <c r="EB27" s="82">
        <f>links!EB60</f>
        <v>1</v>
      </c>
      <c r="EC27" s="82">
        <f>links!EC60</f>
        <v>1</v>
      </c>
      <c r="ED27" s="82">
        <f>links!ED60</f>
        <v>1</v>
      </c>
      <c r="EE27" s="82">
        <f>links!EE60</f>
        <v>1</v>
      </c>
      <c r="EF27" s="82">
        <f>links!EF60</f>
        <v>1</v>
      </c>
      <c r="EG27" s="82">
        <f>links!EG60</f>
        <v>1</v>
      </c>
      <c r="EH27" s="82">
        <f>links!EH60</f>
        <v>1</v>
      </c>
      <c r="EI27" s="82">
        <f>links!EI60</f>
        <v>1</v>
      </c>
      <c r="EJ27" s="82">
        <f>links!EJ60</f>
        <v>0</v>
      </c>
      <c r="EK27" s="82">
        <f>links!EK60</f>
        <v>0</v>
      </c>
      <c r="EL27" s="82">
        <f>links!EL60</f>
        <v>0</v>
      </c>
      <c r="EM27" s="82">
        <f>links!EM60</f>
        <v>0</v>
      </c>
      <c r="EN27" s="82">
        <f>links!EN60</f>
        <v>0</v>
      </c>
      <c r="EO27" s="82">
        <f>links!EO60</f>
        <v>0</v>
      </c>
      <c r="EP27" s="82">
        <f>links!EP60</f>
        <v>0</v>
      </c>
      <c r="EQ27" s="82">
        <f>links!EQ60</f>
        <v>0</v>
      </c>
      <c r="ER27" s="82">
        <f>links!ER60</f>
        <v>0</v>
      </c>
      <c r="ES27" s="82">
        <f>links!ES60</f>
        <v>0</v>
      </c>
      <c r="ET27" s="82">
        <f>links!ET60</f>
        <v>0</v>
      </c>
      <c r="EU27" s="82">
        <f>links!EU60</f>
        <v>0</v>
      </c>
      <c r="EV27" s="82">
        <f>links!EV60</f>
        <v>0</v>
      </c>
      <c r="EW27" s="82">
        <f>links!EW60</f>
        <v>0</v>
      </c>
      <c r="EX27" s="82">
        <f>links!EX60</f>
        <v>0</v>
      </c>
      <c r="EY27" s="82">
        <f>links!EY60</f>
        <v>0</v>
      </c>
      <c r="EZ27" s="82">
        <f>links!EZ60</f>
        <v>0</v>
      </c>
      <c r="FA27" s="82">
        <f>links!FA60</f>
        <v>0</v>
      </c>
      <c r="FB27" s="82">
        <f>links!FB60</f>
        <v>0</v>
      </c>
      <c r="FC27" s="82">
        <f>links!FC60</f>
        <v>0</v>
      </c>
      <c r="FD27" s="82">
        <f>links!FD60</f>
        <v>0</v>
      </c>
      <c r="FE27" s="82">
        <f>links!FE60</f>
        <v>0</v>
      </c>
      <c r="FF27" s="82">
        <f>links!FF60</f>
        <v>0</v>
      </c>
      <c r="FG27" s="82">
        <f>links!FG60</f>
        <v>0</v>
      </c>
      <c r="FH27" s="82">
        <f>links!FH60</f>
        <v>0</v>
      </c>
      <c r="FI27" s="82">
        <f>links!FI60</f>
        <v>0</v>
      </c>
      <c r="FJ27" s="82">
        <f>links!FJ60</f>
        <v>0</v>
      </c>
      <c r="FK27" s="82">
        <f>links!FK60</f>
        <v>0</v>
      </c>
      <c r="FL27" s="82">
        <f>links!FL60</f>
        <v>0</v>
      </c>
      <c r="FM27" s="82">
        <f>links!FM60</f>
        <v>0</v>
      </c>
      <c r="FN27" s="82">
        <f>links!FN60</f>
        <v>0</v>
      </c>
      <c r="FO27" s="82">
        <f>links!FO60</f>
        <v>1</v>
      </c>
      <c r="FP27" s="82">
        <f>links!FP60</f>
        <v>1</v>
      </c>
      <c r="FQ27" s="82">
        <f>links!FQ60</f>
        <v>0</v>
      </c>
      <c r="FR27" s="82">
        <f>links!FR60</f>
        <v>0</v>
      </c>
      <c r="FS27" s="82">
        <f>links!FS60</f>
        <v>0</v>
      </c>
      <c r="FT27" s="82">
        <f>links!FT60</f>
        <v>0</v>
      </c>
      <c r="FU27" s="82">
        <f>links!FU60</f>
        <v>0</v>
      </c>
      <c r="FV27" s="82">
        <f>links!FV60</f>
        <v>0</v>
      </c>
      <c r="FW27" s="82">
        <f>links!FW60</f>
        <v>0</v>
      </c>
      <c r="FX27" s="82">
        <f>links!FX60</f>
        <v>1</v>
      </c>
      <c r="FY27" s="82">
        <f>links!FY60</f>
        <v>1</v>
      </c>
      <c r="FZ27" s="82">
        <f>links!FZ60</f>
        <v>1</v>
      </c>
      <c r="GA27" s="82">
        <f>links!GA60</f>
        <v>1</v>
      </c>
      <c r="GB27" s="82">
        <f>links!GB60</f>
        <v>1</v>
      </c>
      <c r="GC27" s="82">
        <f>links!GC60</f>
        <v>1</v>
      </c>
      <c r="GD27" s="82">
        <f>links!GD60</f>
        <v>1</v>
      </c>
      <c r="GE27" s="82">
        <f>links!GE60</f>
        <v>0</v>
      </c>
      <c r="GF27" s="82">
        <f>links!GF60</f>
        <v>0</v>
      </c>
      <c r="GG27" s="82">
        <f>links!GG60</f>
        <v>0</v>
      </c>
      <c r="GH27" s="82">
        <f>links!GH60</f>
        <v>1</v>
      </c>
      <c r="GI27" s="82">
        <f>links!GI60</f>
        <v>1</v>
      </c>
      <c r="GJ27" s="82">
        <f>links!GJ60</f>
        <v>1</v>
      </c>
      <c r="GK27" s="82">
        <f>links!GK60</f>
        <v>1</v>
      </c>
      <c r="GL27" s="82">
        <f>links!GL60</f>
        <v>1</v>
      </c>
      <c r="GM27" s="82">
        <f>links!GM60</f>
        <v>1</v>
      </c>
      <c r="GN27" s="82">
        <f>links!GN60</f>
        <v>1</v>
      </c>
      <c r="GO27" s="82">
        <f>links!GO60</f>
        <v>1</v>
      </c>
      <c r="GP27" s="82">
        <f>links!GP60</f>
        <v>1</v>
      </c>
      <c r="GQ27" s="82">
        <f>links!GQ60</f>
        <v>1</v>
      </c>
      <c r="GR27" s="82">
        <f>links!GR60</f>
        <v>1</v>
      </c>
      <c r="GS27" s="82">
        <f>links!GS60</f>
        <v>1</v>
      </c>
      <c r="GT27" s="82">
        <f>links!GT60</f>
        <v>0</v>
      </c>
      <c r="GU27" s="82">
        <f>links!GU60</f>
        <v>0</v>
      </c>
      <c r="GV27" s="82">
        <f>links!GV60</f>
        <v>0</v>
      </c>
      <c r="GW27" s="82">
        <f>links!GW60</f>
        <v>0</v>
      </c>
      <c r="GX27" s="82">
        <f>links!GX60</f>
        <v>0</v>
      </c>
      <c r="GY27" s="82">
        <f>links!GY60</f>
        <v>0</v>
      </c>
      <c r="GZ27" s="82">
        <f>links!GZ60</f>
        <v>0</v>
      </c>
      <c r="HA27" s="82">
        <f>links!HA60</f>
        <v>1</v>
      </c>
      <c r="HB27" s="82">
        <f>links!HB60</f>
        <v>0</v>
      </c>
      <c r="HC27" s="82">
        <f>links!HC60</f>
        <v>0</v>
      </c>
      <c r="HD27" s="82">
        <f>links!HD60</f>
        <v>0</v>
      </c>
      <c r="HE27" s="82">
        <f>links!HE60</f>
        <v>0</v>
      </c>
      <c r="HF27" s="82">
        <f>links!HF60</f>
        <v>0</v>
      </c>
      <c r="HG27" s="82">
        <f>links!HG60</f>
        <v>1</v>
      </c>
      <c r="HH27" s="82">
        <f>links!HH60</f>
        <v>1</v>
      </c>
      <c r="HI27" s="82">
        <f>links!HI60</f>
        <v>1</v>
      </c>
      <c r="HJ27" s="82">
        <f>links!HJ60</f>
        <v>1</v>
      </c>
      <c r="HK27" s="82">
        <f>links!HK60</f>
        <v>0</v>
      </c>
      <c r="HL27" s="82">
        <f>links!HL60</f>
        <v>0</v>
      </c>
      <c r="HM27" s="82">
        <f>links!HM60</f>
        <v>0</v>
      </c>
      <c r="HN27" s="82">
        <f>links!HN60</f>
        <v>0</v>
      </c>
      <c r="HO27" s="82">
        <f>links!HO60</f>
        <v>0</v>
      </c>
      <c r="HP27" s="82">
        <f>links!HP60</f>
        <v>0</v>
      </c>
      <c r="HQ27" s="82">
        <f>links!HQ60</f>
        <v>0</v>
      </c>
      <c r="HR27" s="82">
        <f>links!HR60</f>
        <v>0</v>
      </c>
      <c r="HS27" s="82">
        <f>links!HS60</f>
        <v>0</v>
      </c>
      <c r="HT27" s="82">
        <f>links!HT60</f>
        <v>0</v>
      </c>
      <c r="HU27" s="82">
        <f>links!HU60</f>
        <v>1</v>
      </c>
      <c r="HV27" s="82">
        <f>links!HV60</f>
        <v>1</v>
      </c>
      <c r="HW27" s="82">
        <f>links!HW60</f>
        <v>0</v>
      </c>
      <c r="HX27" s="82">
        <f>links!HX60</f>
        <v>0</v>
      </c>
      <c r="HY27" s="82">
        <f>links!HY60</f>
        <v>0</v>
      </c>
      <c r="HZ27" s="82">
        <f>links!HZ60</f>
        <v>0</v>
      </c>
      <c r="IA27" s="82">
        <f>links!IA60</f>
        <v>1</v>
      </c>
      <c r="IB27" s="82">
        <f>links!IB60</f>
        <v>1</v>
      </c>
      <c r="IC27" s="82">
        <f>links!IC60</f>
        <v>0</v>
      </c>
      <c r="ID27" s="82">
        <f>links!ID60</f>
        <v>1</v>
      </c>
      <c r="IE27" s="82">
        <f>links!IE60</f>
        <v>0</v>
      </c>
      <c r="IF27" s="82">
        <f>links!IF60</f>
        <v>0</v>
      </c>
      <c r="IG27" s="82">
        <f>links!IG60</f>
        <v>0</v>
      </c>
      <c r="IH27" s="82">
        <f>links!IH60</f>
        <v>0</v>
      </c>
      <c r="II27" s="82">
        <f>links!II60</f>
        <v>0</v>
      </c>
      <c r="IJ27" s="82">
        <f>links!IJ60</f>
        <v>0</v>
      </c>
      <c r="IK27" s="82">
        <f>links!IK60</f>
        <v>0</v>
      </c>
      <c r="IL27" s="82">
        <f>links!IL60</f>
        <v>0</v>
      </c>
      <c r="IM27" s="82">
        <f>links!IM60</f>
        <v>0</v>
      </c>
      <c r="IN27" s="82">
        <f>links!IN60</f>
        <v>0</v>
      </c>
      <c r="IO27" s="82">
        <f>links!IO60</f>
        <v>0</v>
      </c>
      <c r="IP27" s="82">
        <f>links!IP60</f>
        <v>0</v>
      </c>
      <c r="IQ27" s="82">
        <f>links!IQ60</f>
        <v>0</v>
      </c>
      <c r="IR27" s="82">
        <f>links!IR60</f>
        <v>0</v>
      </c>
      <c r="IS27" s="82">
        <f>links!IS60</f>
        <v>0</v>
      </c>
      <c r="IT27" s="82">
        <f>links!IT60</f>
        <v>0</v>
      </c>
      <c r="IU27" s="82">
        <f>links!IU60</f>
        <v>0</v>
      </c>
      <c r="IV27" s="82">
        <f>links!IV60</f>
        <v>0</v>
      </c>
      <c r="IW27" s="82">
        <f>links!IW60</f>
        <v>0</v>
      </c>
      <c r="IX27" s="82">
        <f>links!IX60</f>
        <v>0</v>
      </c>
      <c r="IY27" s="82">
        <f>links!IY60</f>
        <v>0</v>
      </c>
      <c r="IZ27" s="82">
        <f>links!IZ60</f>
        <v>0</v>
      </c>
      <c r="JA27" s="82">
        <f>links!JA60</f>
        <v>0</v>
      </c>
      <c r="JB27" s="82">
        <f>links!JB60</f>
        <v>0</v>
      </c>
      <c r="JC27" s="82">
        <f>links!JC60</f>
        <v>0</v>
      </c>
      <c r="JD27" s="82">
        <f>links!JD60</f>
        <v>0</v>
      </c>
      <c r="JE27" s="82">
        <f>links!JE60</f>
        <v>0</v>
      </c>
      <c r="JF27" s="82">
        <f>links!JF60</f>
        <v>0</v>
      </c>
      <c r="JG27" s="82">
        <f>links!JG60</f>
        <v>0</v>
      </c>
      <c r="JH27" s="82">
        <f>links!JH60</f>
        <v>0</v>
      </c>
      <c r="JI27" s="82">
        <f>links!JI60</f>
        <v>0</v>
      </c>
      <c r="JJ27" s="82">
        <f>links!JJ60</f>
        <v>0</v>
      </c>
      <c r="JK27" s="82">
        <f>links!JK60</f>
        <v>0</v>
      </c>
      <c r="JL27" s="82">
        <f>links!JL60</f>
        <v>0</v>
      </c>
      <c r="JM27" s="82">
        <f>links!JM60</f>
        <v>0</v>
      </c>
      <c r="JN27" s="82">
        <f>links!JN60</f>
        <v>0</v>
      </c>
      <c r="JO27" s="82">
        <f>links!JO60</f>
        <v>0</v>
      </c>
      <c r="JP27" s="82">
        <f>links!JP60</f>
        <v>0</v>
      </c>
      <c r="JQ27" s="82">
        <f>links!JQ60</f>
        <v>0</v>
      </c>
      <c r="JR27" s="82">
        <f>links!JR60</f>
        <v>0</v>
      </c>
      <c r="JS27" s="82">
        <f>links!JS60</f>
        <v>0</v>
      </c>
      <c r="JT27" s="82">
        <f>links!JT60</f>
        <v>0</v>
      </c>
      <c r="JU27" s="82">
        <f>links!JU60</f>
        <v>0</v>
      </c>
      <c r="JV27" s="82">
        <f>links!JV60</f>
        <v>0</v>
      </c>
      <c r="JW27" s="82">
        <f>links!JW60</f>
        <v>0</v>
      </c>
      <c r="JX27" s="82">
        <f>links!JX60</f>
        <v>0</v>
      </c>
      <c r="JY27" s="82">
        <f>links!JY60</f>
        <v>0</v>
      </c>
      <c r="JZ27" s="82">
        <f>links!JZ60</f>
        <v>0</v>
      </c>
      <c r="KA27" s="82">
        <f>links!KA60</f>
        <v>0</v>
      </c>
      <c r="KB27" s="82">
        <f>links!KB60</f>
        <v>0</v>
      </c>
      <c r="KC27" s="82">
        <f>links!KC60</f>
        <v>0</v>
      </c>
      <c r="KD27" s="82">
        <f>links!KD60</f>
        <v>0</v>
      </c>
      <c r="KE27" s="82">
        <f>links!KE60</f>
        <v>0</v>
      </c>
      <c r="KF27" s="82">
        <f>links!KF60</f>
        <v>0</v>
      </c>
      <c r="KG27" s="82">
        <f>links!KG60</f>
        <v>0</v>
      </c>
      <c r="KH27" s="82">
        <f>links!KH60</f>
        <v>0</v>
      </c>
      <c r="KI27" s="82">
        <f>links!KI60</f>
        <v>0</v>
      </c>
      <c r="KJ27" s="82">
        <f>links!KJ60</f>
        <v>0</v>
      </c>
      <c r="KK27" s="82">
        <f>links!KK60</f>
        <v>0</v>
      </c>
      <c r="KL27" s="82">
        <f>links!KL60</f>
        <v>0</v>
      </c>
      <c r="KM27" s="82">
        <f>links!KM60</f>
        <v>0</v>
      </c>
      <c r="KN27" s="82">
        <f>links!KN60</f>
        <v>0</v>
      </c>
      <c r="KO27" s="82">
        <f>links!KO60</f>
        <v>0</v>
      </c>
      <c r="KP27" s="82">
        <f>links!KP60</f>
        <v>0</v>
      </c>
      <c r="KQ27" s="82">
        <f>links!KQ60</f>
        <v>0</v>
      </c>
      <c r="KR27" s="82">
        <f>links!KR60</f>
        <v>0</v>
      </c>
      <c r="KS27" s="82">
        <f>links!KS60</f>
        <v>0</v>
      </c>
      <c r="KT27" s="82">
        <f>links!KT60</f>
        <v>0</v>
      </c>
      <c r="KU27" s="82">
        <f>links!KU60</f>
        <v>0</v>
      </c>
      <c r="KV27" s="82">
        <f>links!KV60</f>
        <v>0</v>
      </c>
      <c r="KW27" s="82">
        <f>links!KW60</f>
        <v>0</v>
      </c>
      <c r="KX27" s="82">
        <f>links!KX60</f>
        <v>0</v>
      </c>
      <c r="KY27" s="82">
        <f>links!KY60</f>
        <v>0</v>
      </c>
      <c r="KZ27" s="82">
        <f>links!KZ60</f>
        <v>0</v>
      </c>
      <c r="LA27" s="82">
        <f>links!LA60</f>
        <v>0</v>
      </c>
      <c r="LB27" s="82">
        <f>links!LB60</f>
        <v>0</v>
      </c>
      <c r="LC27" s="82">
        <f>links!LC60</f>
        <v>0</v>
      </c>
      <c r="LD27" s="82">
        <f>links!LD60</f>
        <v>0</v>
      </c>
      <c r="LE27" s="82">
        <f>links!LE60</f>
        <v>0</v>
      </c>
      <c r="LF27" s="82">
        <f>links!LF60</f>
        <v>0</v>
      </c>
      <c r="LG27" s="82">
        <f>links!LG60</f>
        <v>0</v>
      </c>
      <c r="LH27" s="82">
        <f>links!LH60</f>
        <v>0</v>
      </c>
      <c r="LI27" s="82">
        <f>links!LI60</f>
        <v>1</v>
      </c>
      <c r="LJ27" s="82">
        <f>links!LJ60</f>
        <v>1</v>
      </c>
      <c r="LK27" s="82">
        <f>links!LK60</f>
        <v>0</v>
      </c>
      <c r="LL27" s="82">
        <f>links!LL60</f>
        <v>0</v>
      </c>
      <c r="LM27" s="82">
        <f>links!LM60</f>
        <v>0</v>
      </c>
      <c r="LN27" s="82">
        <f>links!LN60</f>
        <v>0</v>
      </c>
      <c r="LO27" s="82">
        <f>links!LO60</f>
        <v>0</v>
      </c>
      <c r="LP27" s="82">
        <f>links!LP60</f>
        <v>0</v>
      </c>
      <c r="LQ27" s="82">
        <f>links!LQ60</f>
        <v>0</v>
      </c>
      <c r="LR27" s="82">
        <f>links!LR60</f>
        <v>0</v>
      </c>
      <c r="LS27" s="82">
        <f>links!LS60</f>
        <v>0</v>
      </c>
      <c r="LT27" s="82">
        <f>links!LT60</f>
        <v>0</v>
      </c>
      <c r="LU27" s="82">
        <f>links!LU60</f>
        <v>0</v>
      </c>
      <c r="LV27" s="82">
        <f>links!LV60</f>
        <v>0</v>
      </c>
      <c r="LW27" s="82">
        <f>links!LW60</f>
        <v>0</v>
      </c>
      <c r="LX27" s="82">
        <f>links!LX60</f>
        <v>0</v>
      </c>
      <c r="LY27" s="82">
        <f>links!LY60</f>
        <v>0</v>
      </c>
      <c r="LZ27" s="82">
        <f>links!LZ60</f>
        <v>0</v>
      </c>
      <c r="MA27" s="82">
        <f>links!MA60</f>
        <v>0</v>
      </c>
      <c r="MB27" s="82">
        <f>links!MB60</f>
        <v>0</v>
      </c>
      <c r="MC27" s="82">
        <f>links!MC60</f>
        <v>0</v>
      </c>
      <c r="MD27" s="82">
        <f>links!MD60</f>
        <v>0</v>
      </c>
      <c r="ME27" s="82">
        <f>links!ME60</f>
        <v>0</v>
      </c>
      <c r="MF27" s="82">
        <f>links!MF60</f>
        <v>0</v>
      </c>
      <c r="MG27" s="82">
        <f>links!MG60</f>
        <v>0</v>
      </c>
      <c r="MH27" s="82">
        <f>links!MH60</f>
        <v>0</v>
      </c>
      <c r="MI27" s="82">
        <f>links!MI60</f>
        <v>0</v>
      </c>
      <c r="MJ27" s="82">
        <f>links!MJ60</f>
        <v>0</v>
      </c>
      <c r="MK27" s="82">
        <f>links!MK60</f>
        <v>0</v>
      </c>
      <c r="ML27" s="82">
        <f>links!ML60</f>
        <v>0</v>
      </c>
      <c r="MM27" s="82">
        <f>links!MM60</f>
        <v>0</v>
      </c>
      <c r="MN27" s="82">
        <f>links!MN60</f>
        <v>0</v>
      </c>
      <c r="MO27" s="82">
        <f>links!MO60</f>
        <v>0</v>
      </c>
      <c r="MP27" s="82">
        <f>links!MP60</f>
        <v>0</v>
      </c>
      <c r="MQ27" s="82">
        <f>links!MQ60</f>
        <v>0</v>
      </c>
      <c r="MR27" s="82">
        <f>links!MR60</f>
        <v>0</v>
      </c>
      <c r="MS27" s="82"/>
      <c r="MT27" s="82"/>
      <c r="MU27" s="82"/>
      <c r="MV27" s="82"/>
      <c r="MW27" s="82"/>
      <c r="MX27" s="82"/>
      <c r="MY27" s="82"/>
      <c r="MZ27" s="82"/>
      <c r="NA27" s="82"/>
      <c r="NB27" s="82"/>
      <c r="NC27" s="82"/>
      <c r="ND27" s="82"/>
      <c r="NE27" s="82"/>
      <c r="NF27" s="82"/>
      <c r="NG27" s="82"/>
      <c r="NH27" s="82"/>
      <c r="NI27" s="82"/>
      <c r="NJ27" s="82"/>
      <c r="NK27" s="82"/>
      <c r="NL27" s="82"/>
      <c r="NM27" s="82"/>
      <c r="NN27" s="82"/>
      <c r="NO27" s="82"/>
      <c r="NP27" s="82"/>
      <c r="NQ27" s="82"/>
      <c r="NR27" s="82"/>
      <c r="NS27" s="82"/>
      <c r="NT27" s="82"/>
      <c r="NU27" s="82"/>
      <c r="NV27" s="82"/>
      <c r="NW27" s="82"/>
      <c r="NX27" s="82"/>
      <c r="NY27" s="82"/>
      <c r="NZ27" s="82"/>
      <c r="OA27" s="82"/>
      <c r="OB27" s="82"/>
      <c r="OC27" s="82"/>
    </row>
    <row r="28" spans="2:393" x14ac:dyDescent="0.25">
      <c r="B28" s="82" t="s">
        <v>1946</v>
      </c>
      <c r="C28" s="82">
        <f>links!C61</f>
        <v>0</v>
      </c>
      <c r="D28" s="82">
        <f>links!D61</f>
        <v>0</v>
      </c>
      <c r="E28" s="82">
        <f>links!E61</f>
        <v>0</v>
      </c>
      <c r="F28" s="82">
        <f>links!F61</f>
        <v>0</v>
      </c>
      <c r="G28" s="82">
        <f>links!G61</f>
        <v>0</v>
      </c>
      <c r="H28" s="82">
        <f>links!H61</f>
        <v>0</v>
      </c>
      <c r="I28" s="82">
        <f>links!I61</f>
        <v>0</v>
      </c>
      <c r="J28" s="82">
        <f>links!J61</f>
        <v>0</v>
      </c>
      <c r="K28" s="82">
        <f>links!K61</f>
        <v>0</v>
      </c>
      <c r="L28" s="82">
        <f>links!L61</f>
        <v>0</v>
      </c>
      <c r="M28" s="82">
        <f>links!M61</f>
        <v>0</v>
      </c>
      <c r="N28" s="82">
        <f>links!N61</f>
        <v>0</v>
      </c>
      <c r="O28" s="82">
        <f>links!O61</f>
        <v>0</v>
      </c>
      <c r="P28" s="82">
        <f>links!P61</f>
        <v>0</v>
      </c>
      <c r="Q28" s="82">
        <f>links!Q61</f>
        <v>0</v>
      </c>
      <c r="R28" s="82">
        <f>links!R61</f>
        <v>0</v>
      </c>
      <c r="S28" s="82">
        <f>links!S61</f>
        <v>0</v>
      </c>
      <c r="T28" s="82">
        <f>links!T61</f>
        <v>0</v>
      </c>
      <c r="U28" s="82">
        <f>links!U61</f>
        <v>1</v>
      </c>
      <c r="V28" s="82">
        <f>links!V61</f>
        <v>1</v>
      </c>
      <c r="W28" s="82">
        <f>links!W61</f>
        <v>0</v>
      </c>
      <c r="X28" s="82">
        <f>links!X61</f>
        <v>0</v>
      </c>
      <c r="Y28" s="82">
        <f>links!Y61</f>
        <v>1</v>
      </c>
      <c r="Z28" s="82">
        <f>links!Z61</f>
        <v>1</v>
      </c>
      <c r="AA28" s="82">
        <f>links!AA61</f>
        <v>1</v>
      </c>
      <c r="AB28" s="82">
        <f>links!AB61</f>
        <v>0</v>
      </c>
      <c r="AC28" s="82">
        <f>links!AC61</f>
        <v>0</v>
      </c>
      <c r="AD28" s="82">
        <f>links!AD61</f>
        <v>1</v>
      </c>
      <c r="AE28" s="82">
        <f>links!AE61</f>
        <v>1</v>
      </c>
      <c r="AF28" s="82">
        <f>links!AF61</f>
        <v>1</v>
      </c>
      <c r="AG28" s="82">
        <f>links!AG61</f>
        <v>0</v>
      </c>
      <c r="AH28" s="82">
        <f>links!AH61</f>
        <v>0</v>
      </c>
      <c r="AI28" s="82">
        <f>links!AI61</f>
        <v>1</v>
      </c>
      <c r="AJ28" s="82">
        <f>links!AJ61</f>
        <v>1</v>
      </c>
      <c r="AK28" s="82">
        <f>links!AK61</f>
        <v>1</v>
      </c>
      <c r="AL28" s="82">
        <f>links!AL61</f>
        <v>1</v>
      </c>
      <c r="AM28" s="82">
        <f>links!AM61</f>
        <v>1</v>
      </c>
      <c r="AN28" s="82">
        <f>links!AN61</f>
        <v>1</v>
      </c>
      <c r="AO28" s="82">
        <f>links!AO61</f>
        <v>0</v>
      </c>
      <c r="AP28" s="82">
        <f>links!AP61</f>
        <v>0</v>
      </c>
      <c r="AQ28" s="82">
        <f>links!AQ61</f>
        <v>0</v>
      </c>
      <c r="AR28" s="82">
        <f>links!AR61</f>
        <v>0</v>
      </c>
      <c r="AS28" s="82">
        <f>links!AS61</f>
        <v>0</v>
      </c>
      <c r="AT28" s="82">
        <f>links!AT61</f>
        <v>0</v>
      </c>
      <c r="AU28" s="82">
        <f>links!AU61</f>
        <v>0</v>
      </c>
      <c r="AV28" s="82">
        <f>links!AV61</f>
        <v>0</v>
      </c>
      <c r="AW28" s="82">
        <f>links!AW61</f>
        <v>0</v>
      </c>
      <c r="AX28" s="82">
        <f>links!AX61</f>
        <v>0</v>
      </c>
      <c r="AY28" s="82">
        <f>links!AY61</f>
        <v>0</v>
      </c>
      <c r="AZ28" s="82">
        <f>links!AZ61</f>
        <v>0</v>
      </c>
      <c r="BA28" s="82">
        <f>links!BA61</f>
        <v>0</v>
      </c>
      <c r="BB28" s="82">
        <f>links!BB61</f>
        <v>1</v>
      </c>
      <c r="BC28" s="82">
        <f>links!BC61</f>
        <v>0</v>
      </c>
      <c r="BD28" s="82">
        <f>links!BD61</f>
        <v>1</v>
      </c>
      <c r="BE28" s="82">
        <f>links!BE61</f>
        <v>0</v>
      </c>
      <c r="BF28" s="82">
        <f>links!BF61</f>
        <v>0</v>
      </c>
      <c r="BG28" s="82">
        <f>links!BG61</f>
        <v>0</v>
      </c>
      <c r="BH28" s="82">
        <f>links!BH61</f>
        <v>0</v>
      </c>
      <c r="BI28" s="82">
        <f>links!BI61</f>
        <v>0</v>
      </c>
      <c r="BJ28" s="82">
        <f>links!BJ61</f>
        <v>0</v>
      </c>
      <c r="BK28" s="82">
        <f>links!BK61</f>
        <v>1</v>
      </c>
      <c r="BL28" s="82">
        <f>links!BL61</f>
        <v>0</v>
      </c>
      <c r="BM28" s="82">
        <f>links!BM61</f>
        <v>1</v>
      </c>
      <c r="BN28" s="82">
        <f>links!BN61</f>
        <v>1</v>
      </c>
      <c r="BO28" s="82">
        <f>links!BO61</f>
        <v>0</v>
      </c>
      <c r="BP28" s="82">
        <f>links!BP61</f>
        <v>1</v>
      </c>
      <c r="BQ28" s="82">
        <f>links!BQ61</f>
        <v>1</v>
      </c>
      <c r="BR28" s="82">
        <f>links!BR61</f>
        <v>1</v>
      </c>
      <c r="BS28" s="82">
        <f>links!BS61</f>
        <v>0</v>
      </c>
      <c r="BT28" s="82">
        <f>links!BT61</f>
        <v>0</v>
      </c>
      <c r="BU28" s="82">
        <f>links!BU61</f>
        <v>1</v>
      </c>
      <c r="BV28" s="82">
        <f>links!BV61</f>
        <v>0</v>
      </c>
      <c r="BW28" s="82">
        <f>links!BW61</f>
        <v>1</v>
      </c>
      <c r="BX28" s="82">
        <f>links!BX61</f>
        <v>1</v>
      </c>
      <c r="BY28" s="82">
        <f>links!BY61</f>
        <v>0</v>
      </c>
      <c r="BZ28" s="82">
        <f>links!BZ61</f>
        <v>0</v>
      </c>
      <c r="CA28" s="82">
        <f>links!CA61</f>
        <v>0</v>
      </c>
      <c r="CB28" s="82">
        <f>links!CB61</f>
        <v>0</v>
      </c>
      <c r="CC28" s="82">
        <f>links!CC61</f>
        <v>0</v>
      </c>
      <c r="CD28" s="82">
        <f>links!CD61</f>
        <v>0</v>
      </c>
      <c r="CE28" s="82">
        <f>links!CE61</f>
        <v>0</v>
      </c>
      <c r="CF28" s="82">
        <f>links!CF61</f>
        <v>1</v>
      </c>
      <c r="CG28" s="82">
        <f>links!CG61</f>
        <v>1</v>
      </c>
      <c r="CH28" s="82">
        <f>links!CH61</f>
        <v>0</v>
      </c>
      <c r="CI28" s="82">
        <f>links!CI61</f>
        <v>1</v>
      </c>
      <c r="CJ28" s="82">
        <f>links!CJ61</f>
        <v>1</v>
      </c>
      <c r="CK28" s="82">
        <f>links!CK61</f>
        <v>0</v>
      </c>
      <c r="CL28" s="82">
        <f>links!CL61</f>
        <v>0</v>
      </c>
      <c r="CM28" s="82">
        <f>links!CM61</f>
        <v>0</v>
      </c>
      <c r="CN28" s="82">
        <f>links!CN61</f>
        <v>0</v>
      </c>
      <c r="CO28" s="82">
        <f>links!CO61</f>
        <v>0</v>
      </c>
      <c r="CP28" s="82">
        <f>links!CP61</f>
        <v>0</v>
      </c>
      <c r="CQ28" s="82">
        <f>links!CQ61</f>
        <v>0</v>
      </c>
      <c r="CR28" s="82">
        <f>links!CR61</f>
        <v>0</v>
      </c>
      <c r="CS28" s="82">
        <f>links!CS61</f>
        <v>0</v>
      </c>
      <c r="CT28" s="82">
        <f>links!CT61</f>
        <v>0</v>
      </c>
      <c r="CU28" s="82">
        <f>links!CU61</f>
        <v>0</v>
      </c>
      <c r="CV28" s="82">
        <f>links!CV61</f>
        <v>0</v>
      </c>
      <c r="CW28" s="82">
        <f>links!CW61</f>
        <v>0</v>
      </c>
      <c r="CX28" s="82">
        <f>links!CX61</f>
        <v>0</v>
      </c>
      <c r="CY28" s="82">
        <f>links!CY61</f>
        <v>0</v>
      </c>
      <c r="CZ28" s="82">
        <f>links!CZ61</f>
        <v>0</v>
      </c>
      <c r="DA28" s="82">
        <f>links!DA61</f>
        <v>0</v>
      </c>
      <c r="DB28" s="82">
        <f>links!DB61</f>
        <v>0</v>
      </c>
      <c r="DC28" s="82">
        <f>links!DC61</f>
        <v>0</v>
      </c>
      <c r="DD28" s="82">
        <f>links!DD61</f>
        <v>0</v>
      </c>
      <c r="DE28" s="82">
        <f>links!DE61</f>
        <v>0</v>
      </c>
      <c r="DF28" s="82">
        <f>links!DF61</f>
        <v>0</v>
      </c>
      <c r="DG28" s="82">
        <f>links!DG61</f>
        <v>0</v>
      </c>
      <c r="DH28" s="82">
        <f>links!DH61</f>
        <v>0</v>
      </c>
      <c r="DI28" s="82">
        <f>links!DI61</f>
        <v>0</v>
      </c>
      <c r="DJ28" s="82">
        <f>links!DJ61</f>
        <v>0</v>
      </c>
      <c r="DK28" s="82">
        <f>links!DK61</f>
        <v>0</v>
      </c>
      <c r="DL28" s="82">
        <f>links!DL61</f>
        <v>0</v>
      </c>
      <c r="DM28" s="82">
        <f>links!DM61</f>
        <v>0</v>
      </c>
      <c r="DN28" s="82">
        <f>links!DN61</f>
        <v>0</v>
      </c>
      <c r="DO28" s="82">
        <f>links!DO61</f>
        <v>0</v>
      </c>
      <c r="DP28" s="82">
        <f>links!DP61</f>
        <v>0</v>
      </c>
      <c r="DQ28" s="82">
        <f>links!DQ61</f>
        <v>0</v>
      </c>
      <c r="DR28" s="82">
        <f>links!DR61</f>
        <v>0</v>
      </c>
      <c r="DS28" s="82">
        <f>links!DS61</f>
        <v>0</v>
      </c>
      <c r="DT28" s="82">
        <f>links!DT61</f>
        <v>0</v>
      </c>
      <c r="DU28" s="82">
        <f>links!DU61</f>
        <v>0</v>
      </c>
      <c r="DV28" s="82">
        <f>links!DV61</f>
        <v>0</v>
      </c>
      <c r="DW28" s="82">
        <f>links!DW61</f>
        <v>0</v>
      </c>
      <c r="DX28" s="82">
        <f>links!DX61</f>
        <v>1</v>
      </c>
      <c r="DY28" s="82">
        <f>links!DY61</f>
        <v>0</v>
      </c>
      <c r="DZ28" s="82">
        <f>links!DZ61</f>
        <v>0</v>
      </c>
      <c r="EA28" s="82">
        <f>links!EA61</f>
        <v>0</v>
      </c>
      <c r="EB28" s="82">
        <f>links!EB61</f>
        <v>0</v>
      </c>
      <c r="EC28" s="82">
        <f>links!EC61</f>
        <v>0</v>
      </c>
      <c r="ED28" s="82">
        <f>links!ED61</f>
        <v>0</v>
      </c>
      <c r="EE28" s="82">
        <f>links!EE61</f>
        <v>0</v>
      </c>
      <c r="EF28" s="82">
        <f>links!EF61</f>
        <v>0</v>
      </c>
      <c r="EG28" s="82">
        <f>links!EG61</f>
        <v>0</v>
      </c>
      <c r="EH28" s="82">
        <f>links!EH61</f>
        <v>0</v>
      </c>
      <c r="EI28" s="82">
        <f>links!EI61</f>
        <v>0</v>
      </c>
      <c r="EJ28" s="82">
        <f>links!EJ61</f>
        <v>0</v>
      </c>
      <c r="EK28" s="82">
        <f>links!EK61</f>
        <v>0</v>
      </c>
      <c r="EL28" s="82">
        <f>links!EL61</f>
        <v>0</v>
      </c>
      <c r="EM28" s="82">
        <f>links!EM61</f>
        <v>0</v>
      </c>
      <c r="EN28" s="82">
        <f>links!EN61</f>
        <v>0</v>
      </c>
      <c r="EO28" s="82">
        <f>links!EO61</f>
        <v>0</v>
      </c>
      <c r="EP28" s="82">
        <f>links!EP61</f>
        <v>0</v>
      </c>
      <c r="EQ28" s="82">
        <f>links!EQ61</f>
        <v>0</v>
      </c>
      <c r="ER28" s="82">
        <f>links!ER61</f>
        <v>0</v>
      </c>
      <c r="ES28" s="82">
        <f>links!ES61</f>
        <v>0</v>
      </c>
      <c r="ET28" s="82">
        <f>links!ET61</f>
        <v>0</v>
      </c>
      <c r="EU28" s="82">
        <f>links!EU61</f>
        <v>0</v>
      </c>
      <c r="EV28" s="82">
        <f>links!EV61</f>
        <v>0</v>
      </c>
      <c r="EW28" s="82">
        <f>links!EW61</f>
        <v>0</v>
      </c>
      <c r="EX28" s="82">
        <f>links!EX61</f>
        <v>0</v>
      </c>
      <c r="EY28" s="82">
        <f>links!EY61</f>
        <v>0</v>
      </c>
      <c r="EZ28" s="82">
        <f>links!EZ61</f>
        <v>0</v>
      </c>
      <c r="FA28" s="82">
        <f>links!FA61</f>
        <v>0</v>
      </c>
      <c r="FB28" s="82">
        <f>links!FB61</f>
        <v>0</v>
      </c>
      <c r="FC28" s="82">
        <f>links!FC61</f>
        <v>0</v>
      </c>
      <c r="FD28" s="82">
        <f>links!FD61</f>
        <v>0</v>
      </c>
      <c r="FE28" s="82">
        <f>links!FE61</f>
        <v>0</v>
      </c>
      <c r="FF28" s="82">
        <f>links!FF61</f>
        <v>0</v>
      </c>
      <c r="FG28" s="82">
        <f>links!FG61</f>
        <v>0</v>
      </c>
      <c r="FH28" s="82">
        <f>links!FH61</f>
        <v>0</v>
      </c>
      <c r="FI28" s="82">
        <f>links!FI61</f>
        <v>0</v>
      </c>
      <c r="FJ28" s="82">
        <f>links!FJ61</f>
        <v>0</v>
      </c>
      <c r="FK28" s="82">
        <f>links!FK61</f>
        <v>0</v>
      </c>
      <c r="FL28" s="82">
        <f>links!FL61</f>
        <v>0</v>
      </c>
      <c r="FM28" s="82">
        <f>links!FM61</f>
        <v>0</v>
      </c>
      <c r="FN28" s="82">
        <f>links!FN61</f>
        <v>0</v>
      </c>
      <c r="FO28" s="82">
        <f>links!FO61</f>
        <v>0</v>
      </c>
      <c r="FP28" s="82">
        <f>links!FP61</f>
        <v>0</v>
      </c>
      <c r="FQ28" s="82">
        <f>links!FQ61</f>
        <v>0</v>
      </c>
      <c r="FR28" s="82">
        <f>links!FR61</f>
        <v>0</v>
      </c>
      <c r="FS28" s="82">
        <f>links!FS61</f>
        <v>0</v>
      </c>
      <c r="FT28" s="82">
        <f>links!FT61</f>
        <v>0</v>
      </c>
      <c r="FU28" s="82">
        <f>links!FU61</f>
        <v>0</v>
      </c>
      <c r="FV28" s="82">
        <f>links!FV61</f>
        <v>0</v>
      </c>
      <c r="FW28" s="82">
        <f>links!FW61</f>
        <v>0</v>
      </c>
      <c r="FX28" s="82">
        <f>links!FX61</f>
        <v>0</v>
      </c>
      <c r="FY28" s="82">
        <f>links!FY61</f>
        <v>0</v>
      </c>
      <c r="FZ28" s="82">
        <f>links!FZ61</f>
        <v>0</v>
      </c>
      <c r="GA28" s="82">
        <f>links!GA61</f>
        <v>0</v>
      </c>
      <c r="GB28" s="82">
        <f>links!GB61</f>
        <v>0</v>
      </c>
      <c r="GC28" s="82">
        <f>links!GC61</f>
        <v>0</v>
      </c>
      <c r="GD28" s="82">
        <f>links!GD61</f>
        <v>0</v>
      </c>
      <c r="GE28" s="82">
        <f>links!GE61</f>
        <v>0</v>
      </c>
      <c r="GF28" s="82">
        <f>links!GF61</f>
        <v>0</v>
      </c>
      <c r="GG28" s="82">
        <f>links!GG61</f>
        <v>0</v>
      </c>
      <c r="GH28" s="82">
        <f>links!GH61</f>
        <v>0</v>
      </c>
      <c r="GI28" s="82">
        <f>links!GI61</f>
        <v>0</v>
      </c>
      <c r="GJ28" s="82">
        <f>links!GJ61</f>
        <v>0</v>
      </c>
      <c r="GK28" s="82">
        <f>links!GK61</f>
        <v>0</v>
      </c>
      <c r="GL28" s="82">
        <f>links!GL61</f>
        <v>0</v>
      </c>
      <c r="GM28" s="82">
        <f>links!GM61</f>
        <v>0</v>
      </c>
      <c r="GN28" s="82">
        <f>links!GN61</f>
        <v>0</v>
      </c>
      <c r="GO28" s="82">
        <f>links!GO61</f>
        <v>0</v>
      </c>
      <c r="GP28" s="82">
        <f>links!GP61</f>
        <v>0</v>
      </c>
      <c r="GQ28" s="82">
        <f>links!GQ61</f>
        <v>0</v>
      </c>
      <c r="GR28" s="82">
        <f>links!GR61</f>
        <v>0</v>
      </c>
      <c r="GS28" s="82">
        <f>links!GS61</f>
        <v>0</v>
      </c>
      <c r="GT28" s="82">
        <f>links!GT61</f>
        <v>1</v>
      </c>
      <c r="GU28" s="82">
        <f>links!GU61</f>
        <v>1</v>
      </c>
      <c r="GV28" s="82">
        <f>links!GV61</f>
        <v>1</v>
      </c>
      <c r="GW28" s="82">
        <f>links!GW61</f>
        <v>1</v>
      </c>
      <c r="GX28" s="82">
        <f>links!GX61</f>
        <v>1</v>
      </c>
      <c r="GY28" s="82">
        <f>links!GY61</f>
        <v>1</v>
      </c>
      <c r="GZ28" s="82">
        <f>links!GZ61</f>
        <v>1</v>
      </c>
      <c r="HA28" s="82">
        <f>links!HA61</f>
        <v>0</v>
      </c>
      <c r="HB28" s="82">
        <f>links!HB61</f>
        <v>0</v>
      </c>
      <c r="HC28" s="82">
        <f>links!HC61</f>
        <v>0</v>
      </c>
      <c r="HD28" s="82">
        <f>links!HD61</f>
        <v>0</v>
      </c>
      <c r="HE28" s="82">
        <f>links!HE61</f>
        <v>0</v>
      </c>
      <c r="HF28" s="82">
        <f>links!HF61</f>
        <v>1</v>
      </c>
      <c r="HG28" s="82">
        <f>links!HG61</f>
        <v>0</v>
      </c>
      <c r="HH28" s="82">
        <f>links!HH61</f>
        <v>0</v>
      </c>
      <c r="HI28" s="82">
        <f>links!HI61</f>
        <v>0</v>
      </c>
      <c r="HJ28" s="82">
        <f>links!HJ61</f>
        <v>0</v>
      </c>
      <c r="HK28" s="82">
        <f>links!HK61</f>
        <v>0</v>
      </c>
      <c r="HL28" s="82">
        <f>links!HL61</f>
        <v>0</v>
      </c>
      <c r="HM28" s="82">
        <f>links!HM61</f>
        <v>0</v>
      </c>
      <c r="HN28" s="82">
        <f>links!HN61</f>
        <v>0</v>
      </c>
      <c r="HO28" s="82">
        <f>links!HO61</f>
        <v>0</v>
      </c>
      <c r="HP28" s="82">
        <f>links!HP61</f>
        <v>0</v>
      </c>
      <c r="HQ28" s="82">
        <f>links!HQ61</f>
        <v>1</v>
      </c>
      <c r="HR28" s="82">
        <f>links!HR61</f>
        <v>0</v>
      </c>
      <c r="HS28" s="82">
        <f>links!HS61</f>
        <v>0</v>
      </c>
      <c r="HT28" s="82">
        <f>links!HT61</f>
        <v>0</v>
      </c>
      <c r="HU28" s="82">
        <f>links!HU61</f>
        <v>0</v>
      </c>
      <c r="HV28" s="82">
        <f>links!HV61</f>
        <v>0</v>
      </c>
      <c r="HW28" s="82">
        <f>links!HW61</f>
        <v>0</v>
      </c>
      <c r="HX28" s="82">
        <f>links!HX61</f>
        <v>0</v>
      </c>
      <c r="HY28" s="82">
        <f>links!HY61</f>
        <v>0</v>
      </c>
      <c r="HZ28" s="82">
        <f>links!HZ61</f>
        <v>0</v>
      </c>
      <c r="IA28" s="82">
        <f>links!IA61</f>
        <v>1</v>
      </c>
      <c r="IB28" s="82">
        <f>links!IB61</f>
        <v>0</v>
      </c>
      <c r="IC28" s="82">
        <f>links!IC61</f>
        <v>0</v>
      </c>
      <c r="ID28" s="82">
        <f>links!ID61</f>
        <v>1</v>
      </c>
      <c r="IE28" s="82">
        <f>links!IE61</f>
        <v>1</v>
      </c>
      <c r="IF28" s="82">
        <f>links!IF61</f>
        <v>0</v>
      </c>
      <c r="IG28" s="82">
        <f>links!IG61</f>
        <v>1</v>
      </c>
      <c r="IH28" s="82">
        <f>links!IH61</f>
        <v>1</v>
      </c>
      <c r="II28" s="82">
        <f>links!II61</f>
        <v>1</v>
      </c>
      <c r="IJ28" s="82">
        <f>links!IJ61</f>
        <v>1</v>
      </c>
      <c r="IK28" s="82">
        <f>links!IK61</f>
        <v>1</v>
      </c>
      <c r="IL28" s="82">
        <f>links!IL61</f>
        <v>1</v>
      </c>
      <c r="IM28" s="82">
        <f>links!IM61</f>
        <v>1</v>
      </c>
      <c r="IN28" s="82">
        <f>links!IN61</f>
        <v>1</v>
      </c>
      <c r="IO28" s="82">
        <f>links!IO61</f>
        <v>1</v>
      </c>
      <c r="IP28" s="82">
        <f>links!IP61</f>
        <v>1</v>
      </c>
      <c r="IQ28" s="82">
        <f>links!IQ61</f>
        <v>1</v>
      </c>
      <c r="IR28" s="82">
        <f>links!IR61</f>
        <v>1</v>
      </c>
      <c r="IS28" s="82">
        <f>links!IS61</f>
        <v>1</v>
      </c>
      <c r="IT28" s="82">
        <f>links!IT61</f>
        <v>1</v>
      </c>
      <c r="IU28" s="82">
        <f>links!IU61</f>
        <v>1</v>
      </c>
      <c r="IV28" s="82">
        <f>links!IV61</f>
        <v>1</v>
      </c>
      <c r="IW28" s="82">
        <f>links!IW61</f>
        <v>1</v>
      </c>
      <c r="IX28" s="82">
        <f>links!IX61</f>
        <v>1</v>
      </c>
      <c r="IY28" s="82">
        <f>links!IY61</f>
        <v>1</v>
      </c>
      <c r="IZ28" s="82">
        <f>links!IZ61</f>
        <v>1</v>
      </c>
      <c r="JA28" s="82">
        <f>links!JA61</f>
        <v>1</v>
      </c>
      <c r="JB28" s="82">
        <f>links!JB61</f>
        <v>1</v>
      </c>
      <c r="JC28" s="82">
        <f>links!JC61</f>
        <v>1</v>
      </c>
      <c r="JD28" s="82">
        <f>links!JD61</f>
        <v>0</v>
      </c>
      <c r="JE28" s="82">
        <f>links!JE61</f>
        <v>0</v>
      </c>
      <c r="JF28" s="82">
        <f>links!JF61</f>
        <v>0</v>
      </c>
      <c r="JG28" s="82">
        <f>links!JG61</f>
        <v>0</v>
      </c>
      <c r="JH28" s="82">
        <f>links!JH61</f>
        <v>0</v>
      </c>
      <c r="JI28" s="82">
        <f>links!JI61</f>
        <v>1</v>
      </c>
      <c r="JJ28" s="82">
        <f>links!JJ61</f>
        <v>1</v>
      </c>
      <c r="JK28" s="82">
        <f>links!JK61</f>
        <v>1</v>
      </c>
      <c r="JL28" s="82">
        <f>links!JL61</f>
        <v>1</v>
      </c>
      <c r="JM28" s="82">
        <f>links!JM61</f>
        <v>1</v>
      </c>
      <c r="JN28" s="82">
        <f>links!JN61</f>
        <v>1</v>
      </c>
      <c r="JO28" s="82">
        <f>links!JO61</f>
        <v>1</v>
      </c>
      <c r="JP28" s="82">
        <f>links!JP61</f>
        <v>0</v>
      </c>
      <c r="JQ28" s="82">
        <f>links!JQ61</f>
        <v>0</v>
      </c>
      <c r="JR28" s="82">
        <f>links!JR61</f>
        <v>0</v>
      </c>
      <c r="JS28" s="82">
        <f>links!JS61</f>
        <v>1</v>
      </c>
      <c r="JT28" s="82">
        <f>links!JT61</f>
        <v>1</v>
      </c>
      <c r="JU28" s="82">
        <f>links!JU61</f>
        <v>1</v>
      </c>
      <c r="JV28" s="82">
        <f>links!JV61</f>
        <v>1</v>
      </c>
      <c r="JW28" s="82">
        <f>links!JW61</f>
        <v>1</v>
      </c>
      <c r="JX28" s="82">
        <f>links!JX61</f>
        <v>1</v>
      </c>
      <c r="JY28" s="82">
        <f>links!JY61</f>
        <v>1</v>
      </c>
      <c r="JZ28" s="82">
        <f>links!JZ61</f>
        <v>0</v>
      </c>
      <c r="KA28" s="82">
        <f>links!KA61</f>
        <v>0</v>
      </c>
      <c r="KB28" s="82">
        <f>links!KB61</f>
        <v>0</v>
      </c>
      <c r="KC28" s="82">
        <f>links!KC61</f>
        <v>1</v>
      </c>
      <c r="KD28" s="82">
        <f>links!KD61</f>
        <v>1</v>
      </c>
      <c r="KE28" s="82">
        <f>links!KE61</f>
        <v>1</v>
      </c>
      <c r="KF28" s="82">
        <f>links!KF61</f>
        <v>1</v>
      </c>
      <c r="KG28" s="82">
        <f>links!KG61</f>
        <v>1</v>
      </c>
      <c r="KH28" s="82">
        <f>links!KH61</f>
        <v>1</v>
      </c>
      <c r="KI28" s="82">
        <f>links!KI61</f>
        <v>1</v>
      </c>
      <c r="KJ28" s="82">
        <f>links!KJ61</f>
        <v>0</v>
      </c>
      <c r="KK28" s="82">
        <f>links!KK61</f>
        <v>0</v>
      </c>
      <c r="KL28" s="82">
        <f>links!KL61</f>
        <v>0</v>
      </c>
      <c r="KM28" s="82">
        <f>links!KM61</f>
        <v>0</v>
      </c>
      <c r="KN28" s="82">
        <f>links!KN61</f>
        <v>0</v>
      </c>
      <c r="KO28" s="82">
        <f>links!KO61</f>
        <v>0</v>
      </c>
      <c r="KP28" s="82">
        <f>links!KP61</f>
        <v>0</v>
      </c>
      <c r="KQ28" s="82">
        <f>links!KQ61</f>
        <v>0</v>
      </c>
      <c r="KR28" s="82">
        <f>links!KR61</f>
        <v>0</v>
      </c>
      <c r="KS28" s="82">
        <f>links!KS61</f>
        <v>0</v>
      </c>
      <c r="KT28" s="82">
        <f>links!KT61</f>
        <v>0</v>
      </c>
      <c r="KU28" s="82">
        <f>links!KU61</f>
        <v>0</v>
      </c>
      <c r="KV28" s="82">
        <f>links!KV61</f>
        <v>0</v>
      </c>
      <c r="KW28" s="82">
        <f>links!KW61</f>
        <v>0</v>
      </c>
      <c r="KX28" s="82">
        <f>links!KX61</f>
        <v>0</v>
      </c>
      <c r="KY28" s="82">
        <f>links!KY61</f>
        <v>0</v>
      </c>
      <c r="KZ28" s="82">
        <f>links!KZ61</f>
        <v>0</v>
      </c>
      <c r="LA28" s="82">
        <f>links!LA61</f>
        <v>0</v>
      </c>
      <c r="LB28" s="82">
        <f>links!LB61</f>
        <v>0</v>
      </c>
      <c r="LC28" s="82">
        <f>links!LC61</f>
        <v>0</v>
      </c>
      <c r="LD28" s="82">
        <f>links!LD61</f>
        <v>0</v>
      </c>
      <c r="LE28" s="82">
        <f>links!LE61</f>
        <v>0</v>
      </c>
      <c r="LF28" s="82">
        <f>links!LF61</f>
        <v>1</v>
      </c>
      <c r="LG28" s="82">
        <f>links!LG61</f>
        <v>1</v>
      </c>
      <c r="LH28" s="82">
        <f>links!LH61</f>
        <v>0</v>
      </c>
      <c r="LI28" s="82">
        <f>links!LI61</f>
        <v>0</v>
      </c>
      <c r="LJ28" s="82">
        <f>links!LJ61</f>
        <v>0</v>
      </c>
      <c r="LK28" s="82">
        <f>links!LK61</f>
        <v>0</v>
      </c>
      <c r="LL28" s="82">
        <f>links!LL61</f>
        <v>0</v>
      </c>
      <c r="LM28" s="82">
        <f>links!LM61</f>
        <v>0</v>
      </c>
      <c r="LN28" s="82">
        <f>links!LN61</f>
        <v>0</v>
      </c>
      <c r="LO28" s="82">
        <f>links!LO61</f>
        <v>0</v>
      </c>
      <c r="LP28" s="82">
        <f>links!LP61</f>
        <v>0</v>
      </c>
      <c r="LQ28" s="82">
        <f>links!LQ61</f>
        <v>0</v>
      </c>
      <c r="LR28" s="82">
        <f>links!LR61</f>
        <v>0</v>
      </c>
      <c r="LS28" s="82">
        <f>links!LS61</f>
        <v>0</v>
      </c>
      <c r="LT28" s="82">
        <f>links!LT61</f>
        <v>0</v>
      </c>
      <c r="LU28" s="82">
        <f>links!LU61</f>
        <v>0</v>
      </c>
      <c r="LV28" s="82">
        <f>links!LV61</f>
        <v>0</v>
      </c>
      <c r="LW28" s="82">
        <f>links!LW61</f>
        <v>0</v>
      </c>
      <c r="LX28" s="82">
        <f>links!LX61</f>
        <v>0</v>
      </c>
      <c r="LY28" s="82">
        <f>links!LY61</f>
        <v>0</v>
      </c>
      <c r="LZ28" s="82">
        <f>links!LZ61</f>
        <v>0</v>
      </c>
      <c r="MA28" s="82">
        <f>links!MA61</f>
        <v>0</v>
      </c>
      <c r="MB28" s="82">
        <f>links!MB61</f>
        <v>0</v>
      </c>
      <c r="MC28" s="82">
        <f>links!MC61</f>
        <v>0</v>
      </c>
      <c r="MD28" s="82">
        <f>links!MD61</f>
        <v>0</v>
      </c>
      <c r="ME28" s="82">
        <f>links!ME61</f>
        <v>0</v>
      </c>
      <c r="MF28" s="82">
        <f>links!MF61</f>
        <v>0</v>
      </c>
      <c r="MG28" s="82">
        <f>links!MG61</f>
        <v>0</v>
      </c>
      <c r="MH28" s="82">
        <f>links!MH61</f>
        <v>0</v>
      </c>
      <c r="MI28" s="82">
        <f>links!MI61</f>
        <v>1</v>
      </c>
      <c r="MJ28" s="82">
        <f>links!MJ61</f>
        <v>0</v>
      </c>
      <c r="MK28" s="82">
        <f>links!MK61</f>
        <v>1</v>
      </c>
      <c r="ML28" s="82">
        <f>links!ML61</f>
        <v>0</v>
      </c>
      <c r="MM28" s="82">
        <f>links!MM61</f>
        <v>0</v>
      </c>
      <c r="MN28" s="82">
        <f>links!MN61</f>
        <v>0</v>
      </c>
      <c r="MO28" s="82">
        <f>links!MO61</f>
        <v>0</v>
      </c>
      <c r="MP28" s="82">
        <f>links!MP61</f>
        <v>0</v>
      </c>
      <c r="MQ28" s="82">
        <f>links!MQ61</f>
        <v>0</v>
      </c>
      <c r="MR28" s="82">
        <f>links!MR61</f>
        <v>0</v>
      </c>
      <c r="MS28" s="82"/>
      <c r="MT28" s="82"/>
      <c r="MU28" s="82"/>
      <c r="MV28" s="82"/>
      <c r="MW28" s="82"/>
      <c r="MX28" s="82"/>
      <c r="MY28" s="82"/>
      <c r="MZ28" s="82"/>
      <c r="NA28" s="82"/>
      <c r="NB28" s="82"/>
      <c r="NC28" s="82"/>
      <c r="ND28" s="82"/>
      <c r="NE28" s="82"/>
      <c r="NF28" s="82"/>
      <c r="NG28" s="82"/>
      <c r="NH28" s="82"/>
      <c r="NI28" s="82"/>
      <c r="NJ28" s="82"/>
      <c r="NK28" s="82"/>
      <c r="NL28" s="82"/>
      <c r="NM28" s="82"/>
      <c r="NN28" s="82"/>
      <c r="NO28" s="82"/>
      <c r="NP28" s="82"/>
      <c r="NQ28" s="82"/>
      <c r="NR28" s="82"/>
      <c r="NS28" s="82"/>
      <c r="NT28" s="82"/>
      <c r="NU28" s="82"/>
      <c r="NV28" s="82"/>
      <c r="NW28" s="82"/>
      <c r="NX28" s="82"/>
      <c r="NY28" s="82"/>
      <c r="NZ28" s="82"/>
      <c r="OA28" s="82"/>
      <c r="OB28" s="82"/>
      <c r="OC28" s="82"/>
    </row>
    <row r="29" spans="2:393" x14ac:dyDescent="0.25">
      <c r="B29" s="82" t="s">
        <v>1947</v>
      </c>
      <c r="C29" s="82">
        <f>links!C62</f>
        <v>0</v>
      </c>
      <c r="D29" s="82">
        <f>links!D62</f>
        <v>0</v>
      </c>
      <c r="E29" s="82">
        <f>links!E62</f>
        <v>0</v>
      </c>
      <c r="F29" s="82">
        <f>links!F62</f>
        <v>0</v>
      </c>
      <c r="G29" s="82">
        <f>links!G62</f>
        <v>0</v>
      </c>
      <c r="H29" s="82">
        <f>links!H62</f>
        <v>0</v>
      </c>
      <c r="I29" s="82">
        <f>links!I62</f>
        <v>0</v>
      </c>
      <c r="J29" s="82">
        <f>links!J62</f>
        <v>0</v>
      </c>
      <c r="K29" s="82">
        <f>links!K62</f>
        <v>0</v>
      </c>
      <c r="L29" s="82">
        <f>links!L62</f>
        <v>0</v>
      </c>
      <c r="M29" s="82">
        <f>links!M62</f>
        <v>0</v>
      </c>
      <c r="N29" s="82">
        <f>links!N62</f>
        <v>0</v>
      </c>
      <c r="O29" s="82">
        <f>links!O62</f>
        <v>0</v>
      </c>
      <c r="P29" s="82">
        <f>links!P62</f>
        <v>0</v>
      </c>
      <c r="Q29" s="82">
        <f>links!Q62</f>
        <v>0</v>
      </c>
      <c r="R29" s="82">
        <f>links!R62</f>
        <v>0</v>
      </c>
      <c r="S29" s="82">
        <f>links!S62</f>
        <v>0</v>
      </c>
      <c r="T29" s="82">
        <f>links!T62</f>
        <v>0</v>
      </c>
      <c r="U29" s="82">
        <f>links!U62</f>
        <v>1</v>
      </c>
      <c r="V29" s="82">
        <f>links!V62</f>
        <v>0</v>
      </c>
      <c r="W29" s="82">
        <f>links!W62</f>
        <v>1</v>
      </c>
      <c r="X29" s="82">
        <f>links!X62</f>
        <v>0</v>
      </c>
      <c r="Y29" s="82">
        <f>links!Y62</f>
        <v>1</v>
      </c>
      <c r="Z29" s="82">
        <f>links!Z62</f>
        <v>1</v>
      </c>
      <c r="AA29" s="82">
        <f>links!AA62</f>
        <v>0</v>
      </c>
      <c r="AB29" s="82">
        <f>links!AB62</f>
        <v>1</v>
      </c>
      <c r="AC29" s="82">
        <f>links!AC62</f>
        <v>0</v>
      </c>
      <c r="AD29" s="82">
        <f>links!AD62</f>
        <v>1</v>
      </c>
      <c r="AE29" s="82">
        <f>links!AE62</f>
        <v>1</v>
      </c>
      <c r="AF29" s="82">
        <f>links!AF62</f>
        <v>0</v>
      </c>
      <c r="AG29" s="82">
        <f>links!AG62</f>
        <v>1</v>
      </c>
      <c r="AH29" s="82">
        <f>links!AH62</f>
        <v>0</v>
      </c>
      <c r="AI29" s="82">
        <f>links!AI62</f>
        <v>1</v>
      </c>
      <c r="AJ29" s="82">
        <f>links!AJ62</f>
        <v>0</v>
      </c>
      <c r="AK29" s="82">
        <f>links!AK62</f>
        <v>0</v>
      </c>
      <c r="AL29" s="82">
        <f>links!AL62</f>
        <v>0</v>
      </c>
      <c r="AM29" s="82">
        <f>links!AM62</f>
        <v>0</v>
      </c>
      <c r="AN29" s="82">
        <f>links!AN62</f>
        <v>0</v>
      </c>
      <c r="AO29" s="82">
        <f>links!AO62</f>
        <v>0</v>
      </c>
      <c r="AP29" s="82">
        <f>links!AP62</f>
        <v>0</v>
      </c>
      <c r="AQ29" s="82">
        <f>links!AQ62</f>
        <v>0</v>
      </c>
      <c r="AR29" s="82">
        <f>links!AR62</f>
        <v>1</v>
      </c>
      <c r="AS29" s="82">
        <f>links!AS62</f>
        <v>1</v>
      </c>
      <c r="AT29" s="82">
        <f>links!AT62</f>
        <v>1</v>
      </c>
      <c r="AU29" s="82">
        <f>links!AU62</f>
        <v>1</v>
      </c>
      <c r="AV29" s="82">
        <f>links!AV62</f>
        <v>1</v>
      </c>
      <c r="AW29" s="82">
        <f>links!AW62</f>
        <v>1</v>
      </c>
      <c r="AX29" s="82">
        <f>links!AX62</f>
        <v>1</v>
      </c>
      <c r="AY29" s="82">
        <f>links!AY62</f>
        <v>0</v>
      </c>
      <c r="AZ29" s="82">
        <f>links!AZ62</f>
        <v>0</v>
      </c>
      <c r="BA29" s="82">
        <f>links!BA62</f>
        <v>0</v>
      </c>
      <c r="BB29" s="82">
        <f>links!BB62</f>
        <v>0</v>
      </c>
      <c r="BC29" s="82">
        <f>links!BC62</f>
        <v>0</v>
      </c>
      <c r="BD29" s="82">
        <f>links!BD62</f>
        <v>0</v>
      </c>
      <c r="BE29" s="82">
        <f>links!BE62</f>
        <v>0</v>
      </c>
      <c r="BF29" s="82">
        <f>links!BF62</f>
        <v>0</v>
      </c>
      <c r="BG29" s="82">
        <f>links!BG62</f>
        <v>0</v>
      </c>
      <c r="BH29" s="82">
        <f>links!BH62</f>
        <v>1</v>
      </c>
      <c r="BI29" s="82">
        <f>links!BI62</f>
        <v>1</v>
      </c>
      <c r="BJ29" s="82">
        <f>links!BJ62</f>
        <v>0</v>
      </c>
      <c r="BK29" s="82">
        <f>links!BK62</f>
        <v>0</v>
      </c>
      <c r="BL29" s="82">
        <f>links!BL62</f>
        <v>0</v>
      </c>
      <c r="BM29" s="82">
        <f>links!BM62</f>
        <v>0</v>
      </c>
      <c r="BN29" s="82">
        <f>links!BN62</f>
        <v>1</v>
      </c>
      <c r="BO29" s="82">
        <f>links!BO62</f>
        <v>1</v>
      </c>
      <c r="BP29" s="82">
        <f>links!BP62</f>
        <v>1</v>
      </c>
      <c r="BQ29" s="82">
        <f>links!BQ62</f>
        <v>1</v>
      </c>
      <c r="BR29" s="82">
        <f>links!BR62</f>
        <v>1</v>
      </c>
      <c r="BS29" s="82">
        <f>links!BS62</f>
        <v>0</v>
      </c>
      <c r="BT29" s="82">
        <f>links!BT62</f>
        <v>1</v>
      </c>
      <c r="BU29" s="82">
        <f>links!BU62</f>
        <v>0</v>
      </c>
      <c r="BV29" s="82">
        <f>links!BV62</f>
        <v>1</v>
      </c>
      <c r="BW29" s="82">
        <f>links!BW62</f>
        <v>1</v>
      </c>
      <c r="BX29" s="82">
        <f>links!BX62</f>
        <v>0</v>
      </c>
      <c r="BY29" s="82">
        <f>links!BY62</f>
        <v>0</v>
      </c>
      <c r="BZ29" s="82">
        <f>links!BZ62</f>
        <v>1</v>
      </c>
      <c r="CA29" s="82">
        <f>links!CA62</f>
        <v>0</v>
      </c>
      <c r="CB29" s="82">
        <f>links!CB62</f>
        <v>0</v>
      </c>
      <c r="CC29" s="82">
        <f>links!CC62</f>
        <v>0</v>
      </c>
      <c r="CD29" s="82">
        <f>links!CD62</f>
        <v>0</v>
      </c>
      <c r="CE29" s="82">
        <f>links!CE62</f>
        <v>0</v>
      </c>
      <c r="CF29" s="82">
        <f>links!CF62</f>
        <v>0</v>
      </c>
      <c r="CG29" s="82">
        <f>links!CG62</f>
        <v>0</v>
      </c>
      <c r="CH29" s="82">
        <f>links!CH62</f>
        <v>0</v>
      </c>
      <c r="CI29" s="82">
        <f>links!CI62</f>
        <v>0</v>
      </c>
      <c r="CJ29" s="82">
        <f>links!CJ62</f>
        <v>0</v>
      </c>
      <c r="CK29" s="82">
        <f>links!CK62</f>
        <v>0</v>
      </c>
      <c r="CL29" s="82">
        <f>links!CL62</f>
        <v>0</v>
      </c>
      <c r="CM29" s="82">
        <f>links!CM62</f>
        <v>0</v>
      </c>
      <c r="CN29" s="82">
        <f>links!CN62</f>
        <v>0</v>
      </c>
      <c r="CO29" s="82">
        <f>links!CO62</f>
        <v>0</v>
      </c>
      <c r="CP29" s="82">
        <f>links!CP62</f>
        <v>0</v>
      </c>
      <c r="CQ29" s="82">
        <f>links!CQ62</f>
        <v>0</v>
      </c>
      <c r="CR29" s="82">
        <f>links!CR62</f>
        <v>1</v>
      </c>
      <c r="CS29" s="82">
        <f>links!CS62</f>
        <v>1</v>
      </c>
      <c r="CT29" s="82">
        <f>links!CT62</f>
        <v>1</v>
      </c>
      <c r="CU29" s="82">
        <f>links!CU62</f>
        <v>1</v>
      </c>
      <c r="CV29" s="82">
        <f>links!CV62</f>
        <v>1</v>
      </c>
      <c r="CW29" s="82">
        <f>links!CW62</f>
        <v>1</v>
      </c>
      <c r="CX29" s="82">
        <f>links!CX62</f>
        <v>1</v>
      </c>
      <c r="CY29" s="82">
        <f>links!CY62</f>
        <v>1</v>
      </c>
      <c r="CZ29" s="82">
        <f>links!CZ62</f>
        <v>1</v>
      </c>
      <c r="DA29" s="82">
        <f>links!DA62</f>
        <v>1</v>
      </c>
      <c r="DB29" s="82">
        <f>links!DB62</f>
        <v>0</v>
      </c>
      <c r="DC29" s="82">
        <f>links!DC62</f>
        <v>0</v>
      </c>
      <c r="DD29" s="82">
        <f>links!DD62</f>
        <v>0</v>
      </c>
      <c r="DE29" s="82">
        <f>links!DE62</f>
        <v>0</v>
      </c>
      <c r="DF29" s="82">
        <f>links!DF62</f>
        <v>0</v>
      </c>
      <c r="DG29" s="82">
        <f>links!DG62</f>
        <v>0</v>
      </c>
      <c r="DH29" s="82">
        <f>links!DH62</f>
        <v>0</v>
      </c>
      <c r="DI29" s="82">
        <f>links!DI62</f>
        <v>0</v>
      </c>
      <c r="DJ29" s="82">
        <f>links!DJ62</f>
        <v>0</v>
      </c>
      <c r="DK29" s="82">
        <f>links!DK62</f>
        <v>0</v>
      </c>
      <c r="DL29" s="82">
        <f>links!DL62</f>
        <v>0</v>
      </c>
      <c r="DM29" s="82">
        <f>links!DM62</f>
        <v>0</v>
      </c>
      <c r="DN29" s="82">
        <f>links!DN62</f>
        <v>0</v>
      </c>
      <c r="DO29" s="82">
        <f>links!DO62</f>
        <v>0</v>
      </c>
      <c r="DP29" s="82">
        <f>links!DP62</f>
        <v>0</v>
      </c>
      <c r="DQ29" s="82">
        <f>links!DQ62</f>
        <v>0</v>
      </c>
      <c r="DR29" s="82">
        <f>links!DR62</f>
        <v>0</v>
      </c>
      <c r="DS29" s="82">
        <f>links!DS62</f>
        <v>0</v>
      </c>
      <c r="DT29" s="82">
        <f>links!DT62</f>
        <v>0</v>
      </c>
      <c r="DU29" s="82">
        <f>links!DU62</f>
        <v>0</v>
      </c>
      <c r="DV29" s="82">
        <f>links!DV62</f>
        <v>0</v>
      </c>
      <c r="DW29" s="82">
        <f>links!DW62</f>
        <v>0</v>
      </c>
      <c r="DX29" s="82">
        <f>links!DX62</f>
        <v>1</v>
      </c>
      <c r="DY29" s="82">
        <f>links!DY62</f>
        <v>0</v>
      </c>
      <c r="DZ29" s="82">
        <f>links!DZ62</f>
        <v>0</v>
      </c>
      <c r="EA29" s="82">
        <f>links!EA62</f>
        <v>0</v>
      </c>
      <c r="EB29" s="82">
        <f>links!EB62</f>
        <v>0</v>
      </c>
      <c r="EC29" s="82">
        <f>links!EC62</f>
        <v>0</v>
      </c>
      <c r="ED29" s="82">
        <f>links!ED62</f>
        <v>0</v>
      </c>
      <c r="EE29" s="82">
        <f>links!EE62</f>
        <v>0</v>
      </c>
      <c r="EF29" s="82">
        <f>links!EF62</f>
        <v>0</v>
      </c>
      <c r="EG29" s="82">
        <f>links!EG62</f>
        <v>0</v>
      </c>
      <c r="EH29" s="82">
        <f>links!EH62</f>
        <v>0</v>
      </c>
      <c r="EI29" s="82">
        <f>links!EI62</f>
        <v>0</v>
      </c>
      <c r="EJ29" s="82">
        <f>links!EJ62</f>
        <v>0</v>
      </c>
      <c r="EK29" s="82">
        <f>links!EK62</f>
        <v>0</v>
      </c>
      <c r="EL29" s="82">
        <f>links!EL62</f>
        <v>0</v>
      </c>
      <c r="EM29" s="82">
        <f>links!EM62</f>
        <v>0</v>
      </c>
      <c r="EN29" s="82">
        <f>links!EN62</f>
        <v>0</v>
      </c>
      <c r="EO29" s="82">
        <f>links!EO62</f>
        <v>0</v>
      </c>
      <c r="EP29" s="82">
        <f>links!EP62</f>
        <v>0</v>
      </c>
      <c r="EQ29" s="82">
        <f>links!EQ62</f>
        <v>0</v>
      </c>
      <c r="ER29" s="82">
        <f>links!ER62</f>
        <v>0</v>
      </c>
      <c r="ES29" s="82">
        <f>links!ES62</f>
        <v>0</v>
      </c>
      <c r="ET29" s="82">
        <f>links!ET62</f>
        <v>0</v>
      </c>
      <c r="EU29" s="82">
        <f>links!EU62</f>
        <v>0</v>
      </c>
      <c r="EV29" s="82">
        <f>links!EV62</f>
        <v>0</v>
      </c>
      <c r="EW29" s="82">
        <f>links!EW62</f>
        <v>0</v>
      </c>
      <c r="EX29" s="82">
        <f>links!EX62</f>
        <v>0</v>
      </c>
      <c r="EY29" s="82">
        <f>links!EY62</f>
        <v>0</v>
      </c>
      <c r="EZ29" s="82">
        <f>links!EZ62</f>
        <v>0</v>
      </c>
      <c r="FA29" s="82">
        <f>links!FA62</f>
        <v>0</v>
      </c>
      <c r="FB29" s="82">
        <f>links!FB62</f>
        <v>0</v>
      </c>
      <c r="FC29" s="82">
        <f>links!FC62</f>
        <v>0</v>
      </c>
      <c r="FD29" s="82">
        <f>links!FD62</f>
        <v>0</v>
      </c>
      <c r="FE29" s="82">
        <f>links!FE62</f>
        <v>0</v>
      </c>
      <c r="FF29" s="82">
        <f>links!FF62</f>
        <v>0</v>
      </c>
      <c r="FG29" s="82">
        <f>links!FG62</f>
        <v>0</v>
      </c>
      <c r="FH29" s="82">
        <f>links!FH62</f>
        <v>0</v>
      </c>
      <c r="FI29" s="82">
        <f>links!FI62</f>
        <v>0</v>
      </c>
      <c r="FJ29" s="82">
        <f>links!FJ62</f>
        <v>0</v>
      </c>
      <c r="FK29" s="82">
        <f>links!FK62</f>
        <v>0</v>
      </c>
      <c r="FL29" s="82">
        <f>links!FL62</f>
        <v>0</v>
      </c>
      <c r="FM29" s="82">
        <f>links!FM62</f>
        <v>0</v>
      </c>
      <c r="FN29" s="82">
        <f>links!FN62</f>
        <v>0</v>
      </c>
      <c r="FO29" s="82">
        <f>links!FO62</f>
        <v>0</v>
      </c>
      <c r="FP29" s="82">
        <f>links!FP62</f>
        <v>0</v>
      </c>
      <c r="FQ29" s="82">
        <f>links!FQ62</f>
        <v>0</v>
      </c>
      <c r="FR29" s="82">
        <f>links!FR62</f>
        <v>1</v>
      </c>
      <c r="FS29" s="82">
        <f>links!FS62</f>
        <v>0</v>
      </c>
      <c r="FT29" s="82">
        <f>links!FT62</f>
        <v>1</v>
      </c>
      <c r="FU29" s="82">
        <f>links!FU62</f>
        <v>0</v>
      </c>
      <c r="FV29" s="82">
        <f>links!FV62</f>
        <v>0</v>
      </c>
      <c r="FW29" s="82">
        <f>links!FW62</f>
        <v>0</v>
      </c>
      <c r="FX29" s="82">
        <f>links!FX62</f>
        <v>0</v>
      </c>
      <c r="FY29" s="82">
        <f>links!FY62</f>
        <v>0</v>
      </c>
      <c r="FZ29" s="82">
        <f>links!FZ62</f>
        <v>0</v>
      </c>
      <c r="GA29" s="82">
        <f>links!GA62</f>
        <v>0</v>
      </c>
      <c r="GB29" s="82">
        <f>links!GB62</f>
        <v>0</v>
      </c>
      <c r="GC29" s="82">
        <f>links!GC62</f>
        <v>0</v>
      </c>
      <c r="GD29" s="82">
        <f>links!GD62</f>
        <v>0</v>
      </c>
      <c r="GE29" s="82">
        <f>links!GE62</f>
        <v>0</v>
      </c>
      <c r="GF29" s="82">
        <f>links!GF62</f>
        <v>0</v>
      </c>
      <c r="GG29" s="82">
        <f>links!GG62</f>
        <v>0</v>
      </c>
      <c r="GH29" s="82">
        <f>links!GH62</f>
        <v>0</v>
      </c>
      <c r="GI29" s="82">
        <f>links!GI62</f>
        <v>0</v>
      </c>
      <c r="GJ29" s="82">
        <f>links!GJ62</f>
        <v>0</v>
      </c>
      <c r="GK29" s="82">
        <f>links!GK62</f>
        <v>0</v>
      </c>
      <c r="GL29" s="82">
        <f>links!GL62</f>
        <v>0</v>
      </c>
      <c r="GM29" s="82">
        <f>links!GM62</f>
        <v>0</v>
      </c>
      <c r="GN29" s="82">
        <f>links!GN62</f>
        <v>0</v>
      </c>
      <c r="GO29" s="82">
        <f>links!GO62</f>
        <v>0</v>
      </c>
      <c r="GP29" s="82">
        <f>links!GP62</f>
        <v>0</v>
      </c>
      <c r="GQ29" s="82">
        <f>links!GQ62</f>
        <v>0</v>
      </c>
      <c r="GR29" s="82">
        <f>links!GR62</f>
        <v>0</v>
      </c>
      <c r="GS29" s="82">
        <f>links!GS62</f>
        <v>0</v>
      </c>
      <c r="GT29" s="82">
        <f>links!GT62</f>
        <v>0</v>
      </c>
      <c r="GU29" s="82">
        <f>links!GU62</f>
        <v>0</v>
      </c>
      <c r="GV29" s="82">
        <f>links!GV62</f>
        <v>0</v>
      </c>
      <c r="GW29" s="82">
        <f>links!GW62</f>
        <v>0</v>
      </c>
      <c r="GX29" s="82">
        <f>links!GX62</f>
        <v>0</v>
      </c>
      <c r="GY29" s="82">
        <f>links!GY62</f>
        <v>0</v>
      </c>
      <c r="GZ29" s="82">
        <f>links!GZ62</f>
        <v>0</v>
      </c>
      <c r="HA29" s="82">
        <f>links!HA62</f>
        <v>0</v>
      </c>
      <c r="HB29" s="82">
        <f>links!HB62</f>
        <v>0</v>
      </c>
      <c r="HC29" s="82">
        <f>links!HC62</f>
        <v>0</v>
      </c>
      <c r="HD29" s="82">
        <f>links!HD62</f>
        <v>1</v>
      </c>
      <c r="HE29" s="82">
        <f>links!HE62</f>
        <v>1</v>
      </c>
      <c r="HF29" s="82">
        <f>links!HF62</f>
        <v>1</v>
      </c>
      <c r="HG29" s="82">
        <f>links!HG62</f>
        <v>0</v>
      </c>
      <c r="HH29" s="82">
        <f>links!HH62</f>
        <v>0</v>
      </c>
      <c r="HI29" s="82">
        <f>links!HI62</f>
        <v>0</v>
      </c>
      <c r="HJ29" s="82">
        <f>links!HJ62</f>
        <v>0</v>
      </c>
      <c r="HK29" s="82">
        <f>links!HK62</f>
        <v>0</v>
      </c>
      <c r="HL29" s="82">
        <f>links!HL62</f>
        <v>0</v>
      </c>
      <c r="HM29" s="82">
        <f>links!HM62</f>
        <v>0</v>
      </c>
      <c r="HN29" s="82">
        <f>links!HN62</f>
        <v>0</v>
      </c>
      <c r="HO29" s="82">
        <f>links!HO62</f>
        <v>0</v>
      </c>
      <c r="HP29" s="82">
        <f>links!HP62</f>
        <v>1</v>
      </c>
      <c r="HQ29" s="82">
        <f>links!HQ62</f>
        <v>0</v>
      </c>
      <c r="HR29" s="82">
        <f>links!HR62</f>
        <v>0</v>
      </c>
      <c r="HS29" s="82">
        <f>links!HS62</f>
        <v>0</v>
      </c>
      <c r="HT29" s="82">
        <f>links!HT62</f>
        <v>0</v>
      </c>
      <c r="HU29" s="82">
        <f>links!HU62</f>
        <v>0</v>
      </c>
      <c r="HV29" s="82">
        <f>links!HV62</f>
        <v>0</v>
      </c>
      <c r="HW29" s="82">
        <f>links!HW62</f>
        <v>0</v>
      </c>
      <c r="HX29" s="82">
        <f>links!HX62</f>
        <v>0</v>
      </c>
      <c r="HY29" s="82">
        <f>links!HY62</f>
        <v>1</v>
      </c>
      <c r="HZ29" s="82">
        <f>links!HZ62</f>
        <v>0</v>
      </c>
      <c r="IA29" s="82">
        <f>links!IA62</f>
        <v>0</v>
      </c>
      <c r="IB29" s="82">
        <f>links!IB62</f>
        <v>0</v>
      </c>
      <c r="IC29" s="82">
        <f>links!IC62</f>
        <v>0</v>
      </c>
      <c r="ID29" s="82">
        <f>links!ID62</f>
        <v>0</v>
      </c>
      <c r="IE29" s="82">
        <f>links!IE62</f>
        <v>0</v>
      </c>
      <c r="IF29" s="82">
        <f>links!IF62</f>
        <v>0</v>
      </c>
      <c r="IG29" s="82">
        <f>links!IG62</f>
        <v>0</v>
      </c>
      <c r="IH29" s="82">
        <f>links!IH62</f>
        <v>0</v>
      </c>
      <c r="II29" s="82">
        <f>links!II62</f>
        <v>0</v>
      </c>
      <c r="IJ29" s="82">
        <f>links!IJ62</f>
        <v>0</v>
      </c>
      <c r="IK29" s="82">
        <f>links!IK62</f>
        <v>0</v>
      </c>
      <c r="IL29" s="82">
        <f>links!IL62</f>
        <v>0</v>
      </c>
      <c r="IM29" s="82">
        <f>links!IM62</f>
        <v>0</v>
      </c>
      <c r="IN29" s="82">
        <f>links!IN62</f>
        <v>0</v>
      </c>
      <c r="IO29" s="82">
        <f>links!IO62</f>
        <v>0</v>
      </c>
      <c r="IP29" s="82">
        <f>links!IP62</f>
        <v>0</v>
      </c>
      <c r="IQ29" s="82">
        <f>links!IQ62</f>
        <v>0</v>
      </c>
      <c r="IR29" s="82">
        <f>links!IR62</f>
        <v>0</v>
      </c>
      <c r="IS29" s="82">
        <f>links!IS62</f>
        <v>0</v>
      </c>
      <c r="IT29" s="82">
        <f>links!IT62</f>
        <v>0</v>
      </c>
      <c r="IU29" s="82">
        <f>links!IU62</f>
        <v>0</v>
      </c>
      <c r="IV29" s="82">
        <f>links!IV62</f>
        <v>0</v>
      </c>
      <c r="IW29" s="82">
        <f>links!IW62</f>
        <v>0</v>
      </c>
      <c r="IX29" s="82">
        <f>links!IX62</f>
        <v>0</v>
      </c>
      <c r="IY29" s="82">
        <f>links!IY62</f>
        <v>0</v>
      </c>
      <c r="IZ29" s="82">
        <f>links!IZ62</f>
        <v>0</v>
      </c>
      <c r="JA29" s="82">
        <f>links!JA62</f>
        <v>0</v>
      </c>
      <c r="JB29" s="82">
        <f>links!JB62</f>
        <v>0</v>
      </c>
      <c r="JC29" s="82">
        <f>links!JC62</f>
        <v>0</v>
      </c>
      <c r="JD29" s="82">
        <f>links!JD62</f>
        <v>0</v>
      </c>
      <c r="JE29" s="82">
        <f>links!JE62</f>
        <v>0</v>
      </c>
      <c r="JF29" s="82">
        <f>links!JF62</f>
        <v>0</v>
      </c>
      <c r="JG29" s="82">
        <f>links!JG62</f>
        <v>0</v>
      </c>
      <c r="JH29" s="82">
        <f>links!JH62</f>
        <v>0</v>
      </c>
      <c r="JI29" s="82">
        <f>links!JI62</f>
        <v>1</v>
      </c>
      <c r="JJ29" s="82">
        <f>links!JJ62</f>
        <v>1</v>
      </c>
      <c r="JK29" s="82">
        <f>links!JK62</f>
        <v>1</v>
      </c>
      <c r="JL29" s="82">
        <f>links!JL62</f>
        <v>1</v>
      </c>
      <c r="JM29" s="82">
        <f>links!JM62</f>
        <v>1</v>
      </c>
      <c r="JN29" s="82">
        <f>links!JN62</f>
        <v>1</v>
      </c>
      <c r="JO29" s="82">
        <f>links!JO62</f>
        <v>1</v>
      </c>
      <c r="JP29" s="82">
        <f>links!JP62</f>
        <v>0</v>
      </c>
      <c r="JQ29" s="82">
        <f>links!JQ62</f>
        <v>0</v>
      </c>
      <c r="JR29" s="82">
        <f>links!JR62</f>
        <v>0</v>
      </c>
      <c r="JS29" s="82">
        <f>links!JS62</f>
        <v>0</v>
      </c>
      <c r="JT29" s="82">
        <f>links!JT62</f>
        <v>0</v>
      </c>
      <c r="JU29" s="82">
        <f>links!JU62</f>
        <v>0</v>
      </c>
      <c r="JV29" s="82">
        <f>links!JV62</f>
        <v>0</v>
      </c>
      <c r="JW29" s="82">
        <f>links!JW62</f>
        <v>0</v>
      </c>
      <c r="JX29" s="82">
        <f>links!JX62</f>
        <v>0</v>
      </c>
      <c r="JY29" s="82">
        <f>links!JY62</f>
        <v>0</v>
      </c>
      <c r="JZ29" s="82">
        <f>links!JZ62</f>
        <v>0</v>
      </c>
      <c r="KA29" s="82">
        <f>links!KA62</f>
        <v>0</v>
      </c>
      <c r="KB29" s="82">
        <f>links!KB62</f>
        <v>0</v>
      </c>
      <c r="KC29" s="82">
        <f>links!KC62</f>
        <v>1</v>
      </c>
      <c r="KD29" s="82">
        <f>links!KD62</f>
        <v>1</v>
      </c>
      <c r="KE29" s="82">
        <f>links!KE62</f>
        <v>1</v>
      </c>
      <c r="KF29" s="82">
        <f>links!KF62</f>
        <v>1</v>
      </c>
      <c r="KG29" s="82">
        <f>links!KG62</f>
        <v>1</v>
      </c>
      <c r="KH29" s="82">
        <f>links!KH62</f>
        <v>1</v>
      </c>
      <c r="KI29" s="82">
        <f>links!KI62</f>
        <v>1</v>
      </c>
      <c r="KJ29" s="82">
        <f>links!KJ62</f>
        <v>0</v>
      </c>
      <c r="KK29" s="82">
        <f>links!KK62</f>
        <v>0</v>
      </c>
      <c r="KL29" s="82">
        <f>links!KL62</f>
        <v>1</v>
      </c>
      <c r="KM29" s="82">
        <f>links!KM62</f>
        <v>1</v>
      </c>
      <c r="KN29" s="82">
        <f>links!KN62</f>
        <v>1</v>
      </c>
      <c r="KO29" s="82">
        <f>links!KO62</f>
        <v>1</v>
      </c>
      <c r="KP29" s="82">
        <f>links!KP62</f>
        <v>1</v>
      </c>
      <c r="KQ29" s="82">
        <f>links!KQ62</f>
        <v>1</v>
      </c>
      <c r="KR29" s="82">
        <f>links!KR62</f>
        <v>1</v>
      </c>
      <c r="KS29" s="82">
        <f>links!KS62</f>
        <v>1</v>
      </c>
      <c r="KT29" s="82">
        <f>links!KT62</f>
        <v>1</v>
      </c>
      <c r="KU29" s="82">
        <f>links!KU62</f>
        <v>1</v>
      </c>
      <c r="KV29" s="82">
        <f>links!KV62</f>
        <v>1</v>
      </c>
      <c r="KW29" s="82">
        <f>links!KW62</f>
        <v>1</v>
      </c>
      <c r="KX29" s="82">
        <f>links!KX62</f>
        <v>1</v>
      </c>
      <c r="KY29" s="82">
        <f>links!KY62</f>
        <v>1</v>
      </c>
      <c r="KZ29" s="82">
        <f>links!KZ62</f>
        <v>1</v>
      </c>
      <c r="LA29" s="82">
        <f>links!LA62</f>
        <v>1</v>
      </c>
      <c r="LB29" s="82">
        <f>links!LB62</f>
        <v>1</v>
      </c>
      <c r="LC29" s="82">
        <f>links!LC62</f>
        <v>1</v>
      </c>
      <c r="LD29" s="82">
        <f>links!LD62</f>
        <v>1</v>
      </c>
      <c r="LE29" s="82">
        <f>links!LE62</f>
        <v>0</v>
      </c>
      <c r="LF29" s="82">
        <f>links!LF62</f>
        <v>0</v>
      </c>
      <c r="LG29" s="82">
        <f>links!LG62</f>
        <v>1</v>
      </c>
      <c r="LH29" s="82">
        <f>links!LH62</f>
        <v>1</v>
      </c>
      <c r="LI29" s="82">
        <f>links!LI62</f>
        <v>0</v>
      </c>
      <c r="LJ29" s="82">
        <f>links!LJ62</f>
        <v>0</v>
      </c>
      <c r="LK29" s="82">
        <f>links!LK62</f>
        <v>0</v>
      </c>
      <c r="LL29" s="82">
        <f>links!LL62</f>
        <v>0</v>
      </c>
      <c r="LM29" s="82">
        <f>links!LM62</f>
        <v>0</v>
      </c>
      <c r="LN29" s="82">
        <f>links!LN62</f>
        <v>0</v>
      </c>
      <c r="LO29" s="82">
        <f>links!LO62</f>
        <v>0</v>
      </c>
      <c r="LP29" s="82">
        <f>links!LP62</f>
        <v>0</v>
      </c>
      <c r="LQ29" s="82">
        <f>links!LQ62</f>
        <v>0</v>
      </c>
      <c r="LR29" s="82">
        <f>links!LR62</f>
        <v>0</v>
      </c>
      <c r="LS29" s="82">
        <f>links!LS62</f>
        <v>0</v>
      </c>
      <c r="LT29" s="82">
        <f>links!LT62</f>
        <v>0</v>
      </c>
      <c r="LU29" s="82">
        <f>links!LU62</f>
        <v>0</v>
      </c>
      <c r="LV29" s="82">
        <f>links!LV62</f>
        <v>0</v>
      </c>
      <c r="LW29" s="82">
        <f>links!LW62</f>
        <v>0</v>
      </c>
      <c r="LX29" s="82">
        <f>links!LX62</f>
        <v>0</v>
      </c>
      <c r="LY29" s="82">
        <f>links!LY62</f>
        <v>0</v>
      </c>
      <c r="LZ29" s="82">
        <f>links!LZ62</f>
        <v>0</v>
      </c>
      <c r="MA29" s="82">
        <f>links!MA62</f>
        <v>0</v>
      </c>
      <c r="MB29" s="82">
        <f>links!MB62</f>
        <v>0</v>
      </c>
      <c r="MC29" s="82">
        <f>links!MC62</f>
        <v>0</v>
      </c>
      <c r="MD29" s="82">
        <f>links!MD62</f>
        <v>0</v>
      </c>
      <c r="ME29" s="82">
        <f>links!ME62</f>
        <v>0</v>
      </c>
      <c r="MF29" s="82">
        <f>links!MF62</f>
        <v>0</v>
      </c>
      <c r="MG29" s="82">
        <f>links!MG62</f>
        <v>0</v>
      </c>
      <c r="MH29" s="82">
        <f>links!MH62</f>
        <v>0</v>
      </c>
      <c r="MI29" s="82">
        <f>links!MI62</f>
        <v>0</v>
      </c>
      <c r="MJ29" s="82">
        <f>links!MJ62</f>
        <v>0</v>
      </c>
      <c r="MK29" s="82">
        <f>links!MK62</f>
        <v>0</v>
      </c>
      <c r="ML29" s="82">
        <f>links!ML62</f>
        <v>0</v>
      </c>
      <c r="MM29" s="82">
        <f>links!MM62</f>
        <v>1</v>
      </c>
      <c r="MN29" s="82">
        <f>links!MN62</f>
        <v>1</v>
      </c>
      <c r="MO29" s="82">
        <f>links!MO62</f>
        <v>1</v>
      </c>
      <c r="MP29" s="82">
        <f>links!MP62</f>
        <v>0</v>
      </c>
      <c r="MQ29" s="82">
        <f>links!MQ62</f>
        <v>0</v>
      </c>
      <c r="MR29" s="82">
        <f>links!MR62</f>
        <v>0</v>
      </c>
      <c r="MS29" s="82"/>
      <c r="MT29" s="82"/>
      <c r="MU29" s="82"/>
      <c r="MV29" s="82"/>
      <c r="MW29" s="82"/>
      <c r="MX29" s="82"/>
      <c r="MY29" s="82"/>
      <c r="MZ29" s="82"/>
      <c r="NA29" s="82"/>
      <c r="NB29" s="82"/>
      <c r="NC29" s="82"/>
      <c r="ND29" s="82"/>
      <c r="NE29" s="82"/>
      <c r="NF29" s="82"/>
      <c r="NG29" s="82"/>
      <c r="NH29" s="82"/>
      <c r="NI29" s="82"/>
      <c r="NJ29" s="82"/>
      <c r="NK29" s="82"/>
      <c r="NL29" s="82"/>
      <c r="NM29" s="82"/>
      <c r="NN29" s="82"/>
      <c r="NO29" s="82"/>
      <c r="NP29" s="82"/>
      <c r="NQ29" s="82"/>
      <c r="NR29" s="82"/>
      <c r="NS29" s="82"/>
      <c r="NT29" s="82"/>
      <c r="NU29" s="82"/>
      <c r="NV29" s="82"/>
      <c r="NW29" s="82"/>
      <c r="NX29" s="82"/>
      <c r="NY29" s="82"/>
      <c r="NZ29" s="82"/>
      <c r="OA29" s="82"/>
      <c r="OB29" s="82"/>
      <c r="OC29" s="82"/>
    </row>
    <row r="30" spans="2:393" x14ac:dyDescent="0.25">
      <c r="B30" s="82" t="s">
        <v>2256</v>
      </c>
      <c r="C30" s="82">
        <f>links!C64</f>
        <v>0</v>
      </c>
      <c r="D30" s="82">
        <f>links!D64</f>
        <v>0</v>
      </c>
      <c r="E30" s="82">
        <f>links!E64</f>
        <v>0</v>
      </c>
      <c r="F30" s="82">
        <f>links!F64</f>
        <v>0</v>
      </c>
      <c r="G30" s="82">
        <f>links!G64</f>
        <v>0</v>
      </c>
      <c r="H30" s="82">
        <f>links!H64</f>
        <v>0</v>
      </c>
      <c r="I30" s="82">
        <f>links!I64</f>
        <v>0</v>
      </c>
      <c r="J30" s="82">
        <f>links!J64</f>
        <v>0</v>
      </c>
      <c r="K30" s="82">
        <f>links!K64</f>
        <v>0</v>
      </c>
      <c r="L30" s="82">
        <f>links!L64</f>
        <v>0</v>
      </c>
      <c r="M30" s="82">
        <f>links!M64</f>
        <v>0</v>
      </c>
      <c r="N30" s="82">
        <f>links!N64</f>
        <v>0</v>
      </c>
      <c r="O30" s="82">
        <f>links!O64</f>
        <v>0</v>
      </c>
      <c r="P30" s="82">
        <f>links!P64</f>
        <v>0</v>
      </c>
      <c r="Q30" s="82">
        <f>links!Q64</f>
        <v>0</v>
      </c>
      <c r="R30" s="82">
        <f>links!R64</f>
        <v>0</v>
      </c>
      <c r="S30" s="82">
        <f>links!S64</f>
        <v>0</v>
      </c>
      <c r="T30" s="82">
        <f>links!T64</f>
        <v>0</v>
      </c>
      <c r="U30" s="82">
        <f>links!U64</f>
        <v>0</v>
      </c>
      <c r="V30" s="82">
        <f>links!V64</f>
        <v>0</v>
      </c>
      <c r="W30" s="82">
        <f>links!W64</f>
        <v>0</v>
      </c>
      <c r="X30" s="82">
        <f>links!X64</f>
        <v>1</v>
      </c>
      <c r="Y30" s="82">
        <f>links!Y64</f>
        <v>0</v>
      </c>
      <c r="Z30" s="82">
        <f>links!Z64</f>
        <v>0</v>
      </c>
      <c r="AA30" s="82">
        <f>links!AA64</f>
        <v>0</v>
      </c>
      <c r="AB30" s="82">
        <f>links!AB64</f>
        <v>0</v>
      </c>
      <c r="AC30" s="82">
        <f>links!AC64</f>
        <v>1</v>
      </c>
      <c r="AD30" s="82">
        <f>links!AD64</f>
        <v>0</v>
      </c>
      <c r="AE30" s="82">
        <f>links!AE64</f>
        <v>0</v>
      </c>
      <c r="AF30" s="82">
        <f>links!AF64</f>
        <v>0</v>
      </c>
      <c r="AG30" s="82">
        <f>links!AG64</f>
        <v>0</v>
      </c>
      <c r="AH30" s="82">
        <f>links!AH64</f>
        <v>1</v>
      </c>
      <c r="AI30" s="82">
        <f>links!AI64</f>
        <v>0</v>
      </c>
      <c r="AJ30" s="82">
        <f>links!AJ64</f>
        <v>0</v>
      </c>
      <c r="AK30" s="82">
        <f>links!AK64</f>
        <v>0</v>
      </c>
      <c r="AL30" s="82">
        <f>links!AL64</f>
        <v>0</v>
      </c>
      <c r="AM30" s="82">
        <f>links!AM64</f>
        <v>0</v>
      </c>
      <c r="AN30" s="82">
        <f>links!AN64</f>
        <v>0</v>
      </c>
      <c r="AO30" s="82">
        <f>links!AO64</f>
        <v>0</v>
      </c>
      <c r="AP30" s="82">
        <f>links!AP64</f>
        <v>0</v>
      </c>
      <c r="AQ30" s="82">
        <f>links!AQ64</f>
        <v>1</v>
      </c>
      <c r="AR30" s="82">
        <f>links!AR64</f>
        <v>0</v>
      </c>
      <c r="AS30" s="82">
        <f>links!AS64</f>
        <v>0</v>
      </c>
      <c r="AT30" s="82">
        <f>links!AT64</f>
        <v>0</v>
      </c>
      <c r="AU30" s="82">
        <f>links!AU64</f>
        <v>0</v>
      </c>
      <c r="AV30" s="82">
        <f>links!AV64</f>
        <v>0</v>
      </c>
      <c r="AW30" s="82">
        <f>links!AW64</f>
        <v>0</v>
      </c>
      <c r="AX30" s="82">
        <f>links!AX64</f>
        <v>0</v>
      </c>
      <c r="AY30" s="82">
        <f>links!AY64</f>
        <v>0</v>
      </c>
      <c r="AZ30" s="82">
        <f>links!AZ64</f>
        <v>0</v>
      </c>
      <c r="BA30" s="82">
        <f>links!BA64</f>
        <v>1</v>
      </c>
      <c r="BB30" s="82">
        <f>links!BB64</f>
        <v>0</v>
      </c>
      <c r="BC30" s="82">
        <f>links!BC64</f>
        <v>1</v>
      </c>
      <c r="BD30" s="82">
        <f>links!BD64</f>
        <v>0</v>
      </c>
      <c r="BE30" s="82">
        <f>links!BE64</f>
        <v>1</v>
      </c>
      <c r="BF30" s="82">
        <f>links!BF64</f>
        <v>1</v>
      </c>
      <c r="BG30" s="82">
        <f>links!BG64</f>
        <v>0</v>
      </c>
      <c r="BH30" s="82">
        <f>links!BH64</f>
        <v>0</v>
      </c>
      <c r="BI30" s="82">
        <f>links!BI64</f>
        <v>0</v>
      </c>
      <c r="BJ30" s="82">
        <f>links!BJ64</f>
        <v>0</v>
      </c>
      <c r="BK30" s="82">
        <f>links!BK64</f>
        <v>0</v>
      </c>
      <c r="BL30" s="82">
        <f>links!BL64</f>
        <v>0</v>
      </c>
      <c r="BM30" s="82">
        <f>links!BM64</f>
        <v>0</v>
      </c>
      <c r="BN30" s="82">
        <f>links!BN64</f>
        <v>0</v>
      </c>
      <c r="BO30" s="82">
        <f>links!BO64</f>
        <v>0</v>
      </c>
      <c r="BP30" s="82">
        <f>links!BP64</f>
        <v>0</v>
      </c>
      <c r="BQ30" s="82">
        <f>links!BQ64</f>
        <v>0</v>
      </c>
      <c r="BR30" s="82">
        <f>links!BR64</f>
        <v>0</v>
      </c>
      <c r="BS30" s="82">
        <f>links!BS64</f>
        <v>0</v>
      </c>
      <c r="BT30" s="82" t="str">
        <f>links!BT64</f>
        <v>.</v>
      </c>
      <c r="BU30" s="82">
        <f>links!BU64</f>
        <v>0</v>
      </c>
      <c r="BV30" s="82">
        <f>links!BV64</f>
        <v>0</v>
      </c>
      <c r="BW30" s="82">
        <f>links!BW64</f>
        <v>0</v>
      </c>
      <c r="BX30" s="82">
        <f>links!BX64</f>
        <v>0</v>
      </c>
      <c r="BY30" s="82">
        <f>links!BY64</f>
        <v>1</v>
      </c>
      <c r="BZ30" s="82">
        <f>links!BZ64</f>
        <v>0</v>
      </c>
      <c r="CA30" s="82">
        <f>links!CA64</f>
        <v>1</v>
      </c>
      <c r="CB30" s="82">
        <f>links!CB64</f>
        <v>0</v>
      </c>
      <c r="CC30" s="82">
        <f>links!CC64</f>
        <v>0</v>
      </c>
      <c r="CD30" s="82">
        <f>links!CD64</f>
        <v>0</v>
      </c>
      <c r="CE30" s="82">
        <f>links!CE64</f>
        <v>0</v>
      </c>
      <c r="CF30" s="82">
        <f>links!CF64</f>
        <v>0</v>
      </c>
      <c r="CG30" s="82">
        <f>links!CG64</f>
        <v>0</v>
      </c>
      <c r="CH30" s="82">
        <f>links!CH64</f>
        <v>0</v>
      </c>
      <c r="CI30" s="82">
        <f>links!CI64</f>
        <v>0</v>
      </c>
      <c r="CJ30" s="82">
        <f>links!CJ64</f>
        <v>0</v>
      </c>
      <c r="CK30" s="82">
        <f>links!CK64</f>
        <v>0</v>
      </c>
      <c r="CL30" s="82">
        <f>links!CL64</f>
        <v>1</v>
      </c>
      <c r="CM30" s="82">
        <f>links!CM64</f>
        <v>1</v>
      </c>
      <c r="CN30" s="82">
        <f>links!CN64</f>
        <v>1</v>
      </c>
      <c r="CO30" s="82">
        <f>links!CO64</f>
        <v>1</v>
      </c>
      <c r="CP30" s="82">
        <f>links!CP64</f>
        <v>1</v>
      </c>
      <c r="CQ30" s="82">
        <f>links!CQ64</f>
        <v>0</v>
      </c>
      <c r="CR30" s="82">
        <f>links!CR64</f>
        <v>0</v>
      </c>
      <c r="CS30" s="82">
        <f>links!CS64</f>
        <v>0</v>
      </c>
      <c r="CT30" s="82">
        <f>links!CT64</f>
        <v>0</v>
      </c>
      <c r="CU30" s="82">
        <f>links!CU64</f>
        <v>0</v>
      </c>
      <c r="CV30" s="82">
        <f>links!CV64</f>
        <v>0</v>
      </c>
      <c r="CW30" s="82">
        <f>links!CW64</f>
        <v>0</v>
      </c>
      <c r="CX30" s="82">
        <f>links!CX64</f>
        <v>0</v>
      </c>
      <c r="CY30" s="82">
        <f>links!CY64</f>
        <v>0</v>
      </c>
      <c r="CZ30" s="82">
        <f>links!CZ64</f>
        <v>0</v>
      </c>
      <c r="DA30" s="82">
        <f>links!DA64</f>
        <v>0</v>
      </c>
      <c r="DB30" s="82">
        <f>links!DB64</f>
        <v>0</v>
      </c>
      <c r="DC30" s="82">
        <f>links!DC64</f>
        <v>0</v>
      </c>
      <c r="DD30" s="82">
        <f>links!DD64</f>
        <v>0</v>
      </c>
      <c r="DE30" s="82">
        <f>links!DE64</f>
        <v>0</v>
      </c>
      <c r="DF30" s="82">
        <f>links!DF64</f>
        <v>0</v>
      </c>
      <c r="DG30" s="82">
        <f>links!DG64</f>
        <v>0</v>
      </c>
      <c r="DH30" s="82">
        <f>links!DH64</f>
        <v>0</v>
      </c>
      <c r="DI30" s="82">
        <f>links!DI64</f>
        <v>1</v>
      </c>
      <c r="DJ30" s="82">
        <f>links!DJ64</f>
        <v>0</v>
      </c>
      <c r="DK30" s="82">
        <f>links!DK64</f>
        <v>0</v>
      </c>
      <c r="DL30" s="82">
        <f>links!DL64</f>
        <v>0</v>
      </c>
      <c r="DM30" s="82">
        <f>links!DM64</f>
        <v>0</v>
      </c>
      <c r="DN30" s="82">
        <f>links!DN64</f>
        <v>0</v>
      </c>
      <c r="DO30" s="82">
        <f>links!DO64</f>
        <v>0</v>
      </c>
      <c r="DP30" s="82">
        <f>links!DP64</f>
        <v>0</v>
      </c>
      <c r="DQ30" s="82">
        <f>links!DQ64</f>
        <v>0</v>
      </c>
      <c r="DR30" s="82">
        <f>links!DR64</f>
        <v>0</v>
      </c>
      <c r="DS30" s="82">
        <f>links!DS64</f>
        <v>0</v>
      </c>
      <c r="DT30" s="82">
        <f>links!DT64</f>
        <v>0</v>
      </c>
      <c r="DU30" s="82">
        <f>links!DU64</f>
        <v>0</v>
      </c>
      <c r="DV30" s="82">
        <f>links!DV64</f>
        <v>0</v>
      </c>
      <c r="DW30" s="82">
        <f>links!DW64</f>
        <v>0</v>
      </c>
      <c r="DX30" s="82">
        <f>links!DX64</f>
        <v>0</v>
      </c>
      <c r="DY30" s="82">
        <f>links!DY64</f>
        <v>0</v>
      </c>
      <c r="DZ30" s="82">
        <f>links!DZ64</f>
        <v>0</v>
      </c>
      <c r="EA30" s="82">
        <f>links!EA64</f>
        <v>0</v>
      </c>
      <c r="EB30" s="82">
        <f>links!EB64</f>
        <v>0</v>
      </c>
      <c r="EC30" s="82">
        <f>links!EC64</f>
        <v>0</v>
      </c>
      <c r="ED30" s="82">
        <f>links!ED64</f>
        <v>0</v>
      </c>
      <c r="EE30" s="82">
        <f>links!EE64</f>
        <v>0</v>
      </c>
      <c r="EF30" s="82">
        <f>links!EF64</f>
        <v>0</v>
      </c>
      <c r="EG30" s="82">
        <f>links!EG64</f>
        <v>0</v>
      </c>
      <c r="EH30" s="82">
        <f>links!EH64</f>
        <v>0</v>
      </c>
      <c r="EI30" s="82">
        <f>links!EI64</f>
        <v>0</v>
      </c>
      <c r="EJ30" s="82">
        <f>links!EJ64</f>
        <v>1</v>
      </c>
      <c r="EK30" s="82">
        <f>links!EK64</f>
        <v>1</v>
      </c>
      <c r="EL30" s="82">
        <f>links!EL64</f>
        <v>1</v>
      </c>
      <c r="EM30" s="82">
        <f>links!EM64</f>
        <v>1</v>
      </c>
      <c r="EN30" s="82">
        <f>links!EN64</f>
        <v>1</v>
      </c>
      <c r="EO30" s="82">
        <f>links!EO64</f>
        <v>1</v>
      </c>
      <c r="EP30" s="82">
        <f>links!EP64</f>
        <v>1</v>
      </c>
      <c r="EQ30" s="82">
        <f>links!EQ64</f>
        <v>1</v>
      </c>
      <c r="ER30" s="82">
        <f>links!ER64</f>
        <v>1</v>
      </c>
      <c r="ES30" s="82">
        <f>links!ES64</f>
        <v>1</v>
      </c>
      <c r="ET30" s="82">
        <f>links!ET64</f>
        <v>1</v>
      </c>
      <c r="EU30" s="82">
        <f>links!EU64</f>
        <v>1</v>
      </c>
      <c r="EV30" s="82">
        <f>links!EV64</f>
        <v>1</v>
      </c>
      <c r="EW30" s="82">
        <f>links!EW64</f>
        <v>1</v>
      </c>
      <c r="EX30" s="82">
        <f>links!EX64</f>
        <v>1</v>
      </c>
      <c r="EY30" s="82">
        <f>links!EY64</f>
        <v>1</v>
      </c>
      <c r="EZ30" s="82">
        <f>links!EZ64</f>
        <v>1</v>
      </c>
      <c r="FA30" s="82">
        <f>links!FA64</f>
        <v>1</v>
      </c>
      <c r="FB30" s="82">
        <f>links!FB64</f>
        <v>1</v>
      </c>
      <c r="FC30" s="82">
        <f>links!FC64</f>
        <v>1</v>
      </c>
      <c r="FD30" s="82">
        <f>links!FD64</f>
        <v>1</v>
      </c>
      <c r="FE30" s="82">
        <f>links!FE64</f>
        <v>1</v>
      </c>
      <c r="FF30" s="82">
        <f>links!FF64</f>
        <v>1</v>
      </c>
      <c r="FG30" s="82">
        <f>links!FG64</f>
        <v>1</v>
      </c>
      <c r="FH30" s="82">
        <f>links!FH64</f>
        <v>1</v>
      </c>
      <c r="FI30" s="82">
        <f>links!FI64</f>
        <v>1</v>
      </c>
      <c r="FJ30" s="82">
        <f>links!FJ64</f>
        <v>1</v>
      </c>
      <c r="FK30" s="82">
        <f>links!FK64</f>
        <v>1</v>
      </c>
      <c r="FL30" s="82">
        <f>links!FL64</f>
        <v>1</v>
      </c>
      <c r="FM30" s="82">
        <f>links!FM64</f>
        <v>1</v>
      </c>
      <c r="FN30" s="82">
        <f>links!FN64</f>
        <v>1</v>
      </c>
      <c r="FO30" s="82">
        <f>links!FO64</f>
        <v>0</v>
      </c>
      <c r="FP30" s="82">
        <f>links!FP64</f>
        <v>0</v>
      </c>
      <c r="FQ30" s="82">
        <f>links!FQ64</f>
        <v>1</v>
      </c>
      <c r="FR30" s="82">
        <f>links!FR64</f>
        <v>0</v>
      </c>
      <c r="FS30" s="82">
        <f>links!FS64</f>
        <v>1</v>
      </c>
      <c r="FT30" s="82">
        <f>links!FT64</f>
        <v>0</v>
      </c>
      <c r="FU30" s="82">
        <f>links!FU64</f>
        <v>1</v>
      </c>
      <c r="FV30" s="82">
        <f>links!FV64</f>
        <v>1</v>
      </c>
      <c r="FW30" s="82">
        <f>links!FW64</f>
        <v>1</v>
      </c>
      <c r="FX30" s="82">
        <f>links!FX64</f>
        <v>0</v>
      </c>
      <c r="FY30" s="82">
        <f>links!FY64</f>
        <v>0</v>
      </c>
      <c r="FZ30" s="82">
        <f>links!FZ64</f>
        <v>0</v>
      </c>
      <c r="GA30" s="82">
        <f>links!GA64</f>
        <v>0</v>
      </c>
      <c r="GB30" s="82">
        <f>links!GB64</f>
        <v>0</v>
      </c>
      <c r="GC30" s="82">
        <f>links!GC64</f>
        <v>0</v>
      </c>
      <c r="GD30" s="82">
        <f>links!GD64</f>
        <v>0</v>
      </c>
      <c r="GE30" s="82">
        <f>links!GE64</f>
        <v>1</v>
      </c>
      <c r="GF30" s="82">
        <f>links!GF64</f>
        <v>1</v>
      </c>
      <c r="GG30" s="82">
        <f>links!GG64</f>
        <v>1</v>
      </c>
      <c r="GH30" s="82">
        <f>links!GH64</f>
        <v>0</v>
      </c>
      <c r="GI30" s="82">
        <f>links!GI64</f>
        <v>0</v>
      </c>
      <c r="GJ30" s="82">
        <f>links!GJ64</f>
        <v>0</v>
      </c>
      <c r="GK30" s="82">
        <f>links!GK64</f>
        <v>0</v>
      </c>
      <c r="GL30" s="82">
        <f>links!GL64</f>
        <v>0</v>
      </c>
      <c r="GM30" s="82">
        <f>links!GM64</f>
        <v>0</v>
      </c>
      <c r="GN30" s="82">
        <f>links!GN64</f>
        <v>0</v>
      </c>
      <c r="GO30" s="82">
        <f>links!GO64</f>
        <v>0</v>
      </c>
      <c r="GP30" s="82">
        <f>links!GP64</f>
        <v>0</v>
      </c>
      <c r="GQ30" s="82">
        <f>links!GQ64</f>
        <v>0</v>
      </c>
      <c r="GR30" s="82">
        <f>links!GR64</f>
        <v>0</v>
      </c>
      <c r="GS30" s="82">
        <f>links!GS64</f>
        <v>0</v>
      </c>
      <c r="GT30" s="82">
        <f>links!GT64</f>
        <v>0</v>
      </c>
      <c r="GU30" s="82">
        <f>links!GU64</f>
        <v>0</v>
      </c>
      <c r="GV30" s="82">
        <f>links!GV64</f>
        <v>0</v>
      </c>
      <c r="GW30" s="82">
        <f>links!GW64</f>
        <v>0</v>
      </c>
      <c r="GX30" s="82">
        <f>links!GX64</f>
        <v>0</v>
      </c>
      <c r="GY30" s="82">
        <f>links!GY64</f>
        <v>0</v>
      </c>
      <c r="GZ30" s="82">
        <f>links!GZ64</f>
        <v>0</v>
      </c>
      <c r="HA30" s="82">
        <f>links!HA64</f>
        <v>0</v>
      </c>
      <c r="HB30" s="82">
        <f>links!HB64</f>
        <v>1</v>
      </c>
      <c r="HC30" s="82">
        <f>links!HC64</f>
        <v>1</v>
      </c>
      <c r="HD30" s="82">
        <f>links!HD64</f>
        <v>0</v>
      </c>
      <c r="HE30" s="82">
        <f>links!HE64</f>
        <v>0</v>
      </c>
      <c r="HF30" s="82">
        <f>links!HF64</f>
        <v>0</v>
      </c>
      <c r="HG30" s="82">
        <f>links!HG64</f>
        <v>0</v>
      </c>
      <c r="HH30" s="82">
        <f>links!HH64</f>
        <v>0</v>
      </c>
      <c r="HI30" s="82">
        <f>links!HI64</f>
        <v>0</v>
      </c>
      <c r="HJ30" s="82">
        <f>links!HJ64</f>
        <v>0</v>
      </c>
      <c r="HK30" s="82">
        <f>links!HK64</f>
        <v>1</v>
      </c>
      <c r="HL30" s="82">
        <f>links!HL64</f>
        <v>1</v>
      </c>
      <c r="HM30" s="82">
        <f>links!HM64</f>
        <v>1</v>
      </c>
      <c r="HN30" s="82">
        <f>links!HN64</f>
        <v>1</v>
      </c>
      <c r="HO30" s="82">
        <f>links!HO64</f>
        <v>1</v>
      </c>
      <c r="HP30" s="82">
        <f>links!HP64</f>
        <v>0</v>
      </c>
      <c r="HQ30" s="82">
        <f>links!HQ64</f>
        <v>0</v>
      </c>
      <c r="HR30" s="82">
        <f>links!HR64</f>
        <v>1</v>
      </c>
      <c r="HS30" s="82">
        <f>links!HS64</f>
        <v>1</v>
      </c>
      <c r="HT30" s="82">
        <f>links!HT64</f>
        <v>1</v>
      </c>
      <c r="HU30" s="82">
        <f>links!HU64</f>
        <v>0</v>
      </c>
      <c r="HV30" s="82">
        <f>links!HV64</f>
        <v>0</v>
      </c>
      <c r="HW30" s="82">
        <f>links!HW64</f>
        <v>1</v>
      </c>
      <c r="HX30" s="82">
        <f>links!HX64</f>
        <v>1</v>
      </c>
      <c r="HY30" s="82">
        <f>links!HY64</f>
        <v>0</v>
      </c>
      <c r="HZ30" s="82">
        <f>links!HZ64</f>
        <v>1</v>
      </c>
      <c r="IA30" s="82">
        <f>links!IA64</f>
        <v>0</v>
      </c>
      <c r="IB30" s="82">
        <f>links!IB64</f>
        <v>0</v>
      </c>
      <c r="IC30" s="82">
        <f>links!IC64</f>
        <v>0</v>
      </c>
      <c r="ID30" s="82">
        <f>links!ID64</f>
        <v>0</v>
      </c>
      <c r="IE30" s="82">
        <f>links!IE64</f>
        <v>0</v>
      </c>
      <c r="IF30" s="82">
        <f>links!IF64</f>
        <v>1</v>
      </c>
      <c r="IG30" s="82">
        <f>links!IG64</f>
        <v>0</v>
      </c>
      <c r="IH30" s="82">
        <f>links!IH64</f>
        <v>0</v>
      </c>
      <c r="II30" s="82">
        <f>links!II64</f>
        <v>0</v>
      </c>
      <c r="IJ30" s="82">
        <f>links!IJ64</f>
        <v>0</v>
      </c>
      <c r="IK30" s="82">
        <f>links!IK64</f>
        <v>0</v>
      </c>
      <c r="IL30" s="82">
        <f>links!IL64</f>
        <v>0</v>
      </c>
      <c r="IM30" s="82">
        <f>links!IM64</f>
        <v>0</v>
      </c>
      <c r="IN30" s="82">
        <f>links!IN64</f>
        <v>0</v>
      </c>
      <c r="IO30" s="82">
        <f>links!IO64</f>
        <v>0</v>
      </c>
      <c r="IP30" s="82">
        <f>links!IP64</f>
        <v>0</v>
      </c>
      <c r="IQ30" s="82">
        <f>links!IQ64</f>
        <v>0</v>
      </c>
      <c r="IR30" s="82">
        <f>links!IR64</f>
        <v>0</v>
      </c>
      <c r="IS30" s="82">
        <f>links!IS64</f>
        <v>0</v>
      </c>
      <c r="IT30" s="82">
        <f>links!IT64</f>
        <v>0</v>
      </c>
      <c r="IU30" s="82">
        <f>links!IU64</f>
        <v>0</v>
      </c>
      <c r="IV30" s="82">
        <f>links!IV64</f>
        <v>0</v>
      </c>
      <c r="IW30" s="82">
        <f>links!IW64</f>
        <v>0</v>
      </c>
      <c r="IX30" s="82">
        <f>links!IX64</f>
        <v>0</v>
      </c>
      <c r="IY30" s="82">
        <f>links!IY64</f>
        <v>0</v>
      </c>
      <c r="IZ30" s="82">
        <f>links!IZ64</f>
        <v>0</v>
      </c>
      <c r="JA30" s="82">
        <f>links!JA64</f>
        <v>0</v>
      </c>
      <c r="JB30" s="82">
        <f>links!JB64</f>
        <v>0</v>
      </c>
      <c r="JC30" s="82">
        <f>links!JC64</f>
        <v>0</v>
      </c>
      <c r="JD30" s="82">
        <f>links!JD64</f>
        <v>1</v>
      </c>
      <c r="JE30" s="82">
        <f>links!JE64</f>
        <v>1</v>
      </c>
      <c r="JF30" s="82">
        <f>links!JF64</f>
        <v>1</v>
      </c>
      <c r="JG30" s="82">
        <f>links!JG64</f>
        <v>1</v>
      </c>
      <c r="JH30" s="82">
        <f>links!JH64</f>
        <v>1</v>
      </c>
      <c r="JI30" s="82">
        <f>links!JI64</f>
        <v>0</v>
      </c>
      <c r="JJ30" s="82">
        <f>links!JJ64</f>
        <v>0</v>
      </c>
      <c r="JK30" s="82">
        <f>links!JK64</f>
        <v>0</v>
      </c>
      <c r="JL30" s="82">
        <f>links!JL64</f>
        <v>0</v>
      </c>
      <c r="JM30" s="82">
        <f>links!JM64</f>
        <v>0</v>
      </c>
      <c r="JN30" s="82">
        <f>links!JN64</f>
        <v>0</v>
      </c>
      <c r="JO30" s="82">
        <f>links!JO64</f>
        <v>0</v>
      </c>
      <c r="JP30" s="82">
        <f>links!JP64</f>
        <v>1</v>
      </c>
      <c r="JQ30" s="82">
        <f>links!JQ64</f>
        <v>1</v>
      </c>
      <c r="JR30" s="82">
        <f>links!JR64</f>
        <v>1</v>
      </c>
      <c r="JS30" s="82">
        <f>links!JS64</f>
        <v>0</v>
      </c>
      <c r="JT30" s="82">
        <f>links!JT64</f>
        <v>0</v>
      </c>
      <c r="JU30" s="82">
        <f>links!JU64</f>
        <v>0</v>
      </c>
      <c r="JV30" s="82">
        <f>links!JV64</f>
        <v>0</v>
      </c>
      <c r="JW30" s="82">
        <f>links!JW64</f>
        <v>0</v>
      </c>
      <c r="JX30" s="82">
        <f>links!JX64</f>
        <v>0</v>
      </c>
      <c r="JY30" s="82">
        <f>links!JY64</f>
        <v>0</v>
      </c>
      <c r="JZ30" s="82">
        <f>links!JZ64</f>
        <v>1</v>
      </c>
      <c r="KA30" s="82">
        <f>links!KA64</f>
        <v>1</v>
      </c>
      <c r="KB30" s="82">
        <f>links!KB64</f>
        <v>1</v>
      </c>
      <c r="KC30" s="82">
        <f>links!KC64</f>
        <v>0</v>
      </c>
      <c r="KD30" s="82">
        <f>links!KD64</f>
        <v>0</v>
      </c>
      <c r="KE30" s="82">
        <f>links!KE64</f>
        <v>0</v>
      </c>
      <c r="KF30" s="82">
        <f>links!KF64</f>
        <v>0</v>
      </c>
      <c r="KG30" s="82">
        <f>links!KG64</f>
        <v>0</v>
      </c>
      <c r="KH30" s="82">
        <f>links!KH64</f>
        <v>0</v>
      </c>
      <c r="KI30" s="82">
        <f>links!KI64</f>
        <v>0</v>
      </c>
      <c r="KJ30" s="82">
        <f>links!KJ64</f>
        <v>1</v>
      </c>
      <c r="KK30" s="82">
        <f>links!KK64</f>
        <v>1</v>
      </c>
      <c r="KL30" s="82">
        <f>links!KL64</f>
        <v>0</v>
      </c>
      <c r="KM30" s="82">
        <f>links!KM64</f>
        <v>0</v>
      </c>
      <c r="KN30" s="82">
        <f>links!KN64</f>
        <v>0</v>
      </c>
      <c r="KO30" s="82">
        <f>links!KO64</f>
        <v>0</v>
      </c>
      <c r="KP30" s="82">
        <f>links!KP64</f>
        <v>0</v>
      </c>
      <c r="KQ30" s="82">
        <f>links!KQ64</f>
        <v>0</v>
      </c>
      <c r="KR30" s="82">
        <f>links!KR64</f>
        <v>0</v>
      </c>
      <c r="KS30" s="82">
        <f>links!KS64</f>
        <v>0</v>
      </c>
      <c r="KT30" s="82">
        <f>links!KT64</f>
        <v>0</v>
      </c>
      <c r="KU30" s="82">
        <f>links!KU64</f>
        <v>0</v>
      </c>
      <c r="KV30" s="82">
        <f>links!KV64</f>
        <v>0</v>
      </c>
      <c r="KW30" s="82">
        <f>links!KW64</f>
        <v>0</v>
      </c>
      <c r="KX30" s="82">
        <f>links!KX64</f>
        <v>0</v>
      </c>
      <c r="KY30" s="82">
        <f>links!KY64</f>
        <v>0</v>
      </c>
      <c r="KZ30" s="82">
        <f>links!KZ64</f>
        <v>0</v>
      </c>
      <c r="LA30" s="82">
        <f>links!LA64</f>
        <v>0</v>
      </c>
      <c r="LB30" s="82">
        <f>links!LB64</f>
        <v>0</v>
      </c>
      <c r="LC30" s="82">
        <f>links!LC64</f>
        <v>0</v>
      </c>
      <c r="LD30" s="82">
        <f>links!LD64</f>
        <v>0</v>
      </c>
      <c r="LE30" s="82">
        <f>links!LE64</f>
        <v>0</v>
      </c>
      <c r="LF30" s="82">
        <f>links!LF64</f>
        <v>0</v>
      </c>
      <c r="LG30" s="82" t="str">
        <f>links!LG64</f>
        <v>.</v>
      </c>
      <c r="LH30" s="82" t="str">
        <f>links!LH64</f>
        <v>.</v>
      </c>
      <c r="LI30" s="82" t="str">
        <f>links!LI64</f>
        <v>.</v>
      </c>
      <c r="LJ30" s="82" t="str">
        <f>links!LJ64</f>
        <v>.</v>
      </c>
      <c r="LK30" s="82">
        <f>links!LK64</f>
        <v>1</v>
      </c>
      <c r="LL30" s="82">
        <f>links!LL64</f>
        <v>1</v>
      </c>
      <c r="LM30" s="82">
        <f>links!LM64</f>
        <v>1</v>
      </c>
      <c r="LN30" s="82">
        <f>links!LN64</f>
        <v>1</v>
      </c>
      <c r="LO30" s="82">
        <f>links!LO64</f>
        <v>1</v>
      </c>
      <c r="LP30" s="82">
        <f>links!LP64</f>
        <v>1</v>
      </c>
      <c r="LQ30" s="82">
        <f>links!LQ64</f>
        <v>1</v>
      </c>
      <c r="LR30" s="82">
        <f>links!LR64</f>
        <v>1</v>
      </c>
      <c r="LS30" s="82">
        <f>links!LS64</f>
        <v>1</v>
      </c>
      <c r="LT30" s="82">
        <f>links!LT64</f>
        <v>1</v>
      </c>
      <c r="LU30" s="82">
        <f>links!LU64</f>
        <v>1</v>
      </c>
      <c r="LV30" s="82">
        <f>links!LV64</f>
        <v>1</v>
      </c>
      <c r="LW30" s="82">
        <f>links!LW64</f>
        <v>1</v>
      </c>
      <c r="LX30" s="82">
        <f>links!LX64</f>
        <v>1</v>
      </c>
      <c r="LY30" s="82">
        <f>links!LY64</f>
        <v>1</v>
      </c>
      <c r="LZ30" s="82">
        <f>links!LZ64</f>
        <v>1</v>
      </c>
      <c r="MA30" s="82">
        <f>links!MA64</f>
        <v>1</v>
      </c>
      <c r="MB30" s="82">
        <f>links!MB64</f>
        <v>1</v>
      </c>
      <c r="MC30" s="82">
        <f>links!MC64</f>
        <v>1</v>
      </c>
      <c r="MD30" s="82">
        <f>links!MD64</f>
        <v>1</v>
      </c>
      <c r="ME30" s="82">
        <f>links!ME64</f>
        <v>1</v>
      </c>
      <c r="MF30" s="82">
        <f>links!MF64</f>
        <v>1</v>
      </c>
      <c r="MG30" s="82">
        <f>links!MG64</f>
        <v>1</v>
      </c>
      <c r="MH30" s="82">
        <f>links!MH64</f>
        <v>1</v>
      </c>
      <c r="MI30" s="82">
        <f>links!MI64</f>
        <v>1</v>
      </c>
      <c r="MJ30" s="82">
        <f>links!MJ64</f>
        <v>1</v>
      </c>
      <c r="MK30" s="82">
        <f>links!MK64</f>
        <v>1</v>
      </c>
      <c r="ML30" s="82">
        <f>links!ML64</f>
        <v>1</v>
      </c>
      <c r="MM30" s="82">
        <f>links!MM64</f>
        <v>1</v>
      </c>
      <c r="MN30" s="82">
        <f>links!MN64</f>
        <v>1</v>
      </c>
      <c r="MO30" s="82">
        <f>links!MO64</f>
        <v>1</v>
      </c>
      <c r="MP30" s="82">
        <f>links!MP64</f>
        <v>1</v>
      </c>
      <c r="MQ30" s="82">
        <f>links!MQ64</f>
        <v>1</v>
      </c>
      <c r="MR30" s="82">
        <f>links!MR64</f>
        <v>1</v>
      </c>
      <c r="MS30" s="82"/>
      <c r="MT30" s="82"/>
      <c r="MU30" s="82"/>
      <c r="MV30" s="82"/>
      <c r="MW30" s="82"/>
      <c r="MX30" s="82"/>
      <c r="MY30" s="82"/>
      <c r="MZ30" s="82"/>
      <c r="NA30" s="82"/>
      <c r="NB30" s="82"/>
      <c r="NC30" s="82"/>
      <c r="ND30" s="82"/>
      <c r="NE30" s="82"/>
      <c r="NF30" s="82"/>
      <c r="NG30" s="82"/>
      <c r="NH30" s="82"/>
      <c r="NI30" s="82"/>
      <c r="NJ30" s="82"/>
      <c r="NK30" s="82"/>
      <c r="NL30" s="82"/>
      <c r="NM30" s="82"/>
      <c r="NN30" s="82"/>
      <c r="NO30" s="82"/>
      <c r="NP30" s="82"/>
      <c r="NQ30" s="82"/>
      <c r="NR30" s="82"/>
      <c r="NS30" s="82"/>
      <c r="NT30" s="82"/>
      <c r="NU30" s="82"/>
      <c r="NV30" s="82"/>
      <c r="NW30" s="82"/>
      <c r="NX30" s="82"/>
      <c r="NY30" s="82"/>
      <c r="NZ30" s="82"/>
      <c r="OA30" s="82"/>
      <c r="OB30" s="82"/>
      <c r="OC30" s="82"/>
    </row>
    <row r="31" spans="2:393" x14ac:dyDescent="0.25">
      <c r="B31" s="82" t="s">
        <v>2569</v>
      </c>
      <c r="C31" s="82">
        <f>links!C65</f>
        <v>0</v>
      </c>
      <c r="D31" s="82">
        <f>links!D65</f>
        <v>0</v>
      </c>
      <c r="E31" s="82">
        <f>links!E65</f>
        <v>0</v>
      </c>
      <c r="F31" s="82">
        <f>links!F65</f>
        <v>0</v>
      </c>
      <c r="G31" s="82">
        <f>links!G65</f>
        <v>0</v>
      </c>
      <c r="H31" s="82">
        <f>links!H65</f>
        <v>0</v>
      </c>
      <c r="I31" s="82">
        <f>links!I65</f>
        <v>0</v>
      </c>
      <c r="J31" s="82">
        <f>links!J65</f>
        <v>0</v>
      </c>
      <c r="K31" s="82">
        <f>links!K65</f>
        <v>0</v>
      </c>
      <c r="L31" s="82">
        <f>links!L65</f>
        <v>0</v>
      </c>
      <c r="M31" s="82">
        <f>links!M65</f>
        <v>0</v>
      </c>
      <c r="N31" s="82">
        <f>links!N65</f>
        <v>0</v>
      </c>
      <c r="O31" s="82">
        <f>links!O65</f>
        <v>0</v>
      </c>
      <c r="P31" s="82">
        <f>links!P65</f>
        <v>0</v>
      </c>
      <c r="Q31" s="82">
        <f>links!Q65</f>
        <v>0</v>
      </c>
      <c r="R31" s="82">
        <f>links!R65</f>
        <v>0</v>
      </c>
      <c r="S31" s="82">
        <f>links!S65</f>
        <v>0</v>
      </c>
      <c r="T31" s="82">
        <f>links!T65</f>
        <v>0</v>
      </c>
      <c r="U31" s="82">
        <f>links!U65</f>
        <v>1</v>
      </c>
      <c r="V31" s="82">
        <f>links!V65</f>
        <v>1</v>
      </c>
      <c r="W31" s="82">
        <f>links!W65</f>
        <v>1</v>
      </c>
      <c r="X31" s="82">
        <f>links!X65</f>
        <v>1</v>
      </c>
      <c r="Y31" s="82">
        <f>links!Y65</f>
        <v>1</v>
      </c>
      <c r="Z31" s="82">
        <f>links!Z65</f>
        <v>1</v>
      </c>
      <c r="AA31" s="82">
        <f>links!AA65</f>
        <v>1</v>
      </c>
      <c r="AB31" s="82">
        <f>links!AB65</f>
        <v>1</v>
      </c>
      <c r="AC31" s="82">
        <f>links!AC65</f>
        <v>1</v>
      </c>
      <c r="AD31" s="82">
        <f>links!AD65</f>
        <v>1</v>
      </c>
      <c r="AE31" s="82">
        <f>links!AE65</f>
        <v>1</v>
      </c>
      <c r="AF31" s="82">
        <f>links!AF65</f>
        <v>1</v>
      </c>
      <c r="AG31" s="82">
        <f>links!AG65</f>
        <v>1</v>
      </c>
      <c r="AH31" s="82">
        <f>links!AH65</f>
        <v>1</v>
      </c>
      <c r="AI31" s="82">
        <f>links!AI65</f>
        <v>1</v>
      </c>
      <c r="AJ31" s="82">
        <f>links!AJ65</f>
        <v>1</v>
      </c>
      <c r="AK31" s="82">
        <f>links!AK65</f>
        <v>1</v>
      </c>
      <c r="AL31" s="82">
        <f>links!AL65</f>
        <v>1</v>
      </c>
      <c r="AM31" s="82">
        <f>links!AM65</f>
        <v>1</v>
      </c>
      <c r="AN31" s="82">
        <f>links!AN65</f>
        <v>1</v>
      </c>
      <c r="AO31" s="82">
        <f>links!AO65</f>
        <v>0</v>
      </c>
      <c r="AP31" s="82">
        <f>links!AP65</f>
        <v>0</v>
      </c>
      <c r="AQ31" s="82">
        <f>links!AQ65</f>
        <v>1</v>
      </c>
      <c r="AR31" s="82">
        <f>links!AR65</f>
        <v>1</v>
      </c>
      <c r="AS31" s="82">
        <f>links!AS65</f>
        <v>1</v>
      </c>
      <c r="AT31" s="82">
        <f>links!AT65</f>
        <v>1</v>
      </c>
      <c r="AU31" s="82">
        <f>links!AU65</f>
        <v>1</v>
      </c>
      <c r="AV31" s="82">
        <f>links!AV65</f>
        <v>1</v>
      </c>
      <c r="AW31" s="82">
        <f>links!AW65</f>
        <v>1</v>
      </c>
      <c r="AX31" s="82">
        <f>links!AX65</f>
        <v>1</v>
      </c>
      <c r="AY31" s="82">
        <f>links!AY65</f>
        <v>0</v>
      </c>
      <c r="AZ31" s="82">
        <f>links!AZ65</f>
        <v>0</v>
      </c>
      <c r="BA31" s="82">
        <f>links!BA65</f>
        <v>1</v>
      </c>
      <c r="BB31" s="82">
        <f>links!BB65</f>
        <v>1</v>
      </c>
      <c r="BC31" s="82">
        <f>links!BC65</f>
        <v>1</v>
      </c>
      <c r="BD31" s="82">
        <f>links!BD65</f>
        <v>1</v>
      </c>
      <c r="BE31" s="82">
        <f>links!BE65</f>
        <v>0</v>
      </c>
      <c r="BF31" s="82">
        <f>links!BF65</f>
        <v>0</v>
      </c>
      <c r="BG31" s="82">
        <f>links!BG65</f>
        <v>0</v>
      </c>
      <c r="BH31" s="82">
        <f>links!BH65</f>
        <v>0</v>
      </c>
      <c r="BI31" s="82">
        <f>links!BI65</f>
        <v>0</v>
      </c>
      <c r="BJ31" s="82">
        <f>links!BJ65</f>
        <v>0</v>
      </c>
      <c r="BK31" s="82">
        <f>links!BK65</f>
        <v>0</v>
      </c>
      <c r="BL31" s="82">
        <f>links!BL65</f>
        <v>0</v>
      </c>
      <c r="BM31" s="82">
        <f>links!BM65</f>
        <v>0</v>
      </c>
      <c r="BN31" s="82">
        <f>links!BN65</f>
        <v>0</v>
      </c>
      <c r="BO31" s="82">
        <f>links!BO65</f>
        <v>0</v>
      </c>
      <c r="BP31" s="82">
        <f>links!BP65</f>
        <v>0</v>
      </c>
      <c r="BQ31" s="82">
        <f>links!BQ65</f>
        <v>0</v>
      </c>
      <c r="BR31" s="82">
        <f>links!BR65</f>
        <v>1</v>
      </c>
      <c r="BS31" s="82">
        <f>links!BS65</f>
        <v>0</v>
      </c>
      <c r="BT31" s="82">
        <f>links!BT65</f>
        <v>1</v>
      </c>
      <c r="BU31" s="82">
        <f>links!BU65</f>
        <v>1</v>
      </c>
      <c r="BV31" s="82">
        <f>links!BV65</f>
        <v>0</v>
      </c>
      <c r="BW31" s="82">
        <f>links!BW65</f>
        <v>1</v>
      </c>
      <c r="BX31" s="82">
        <f>links!BX65</f>
        <v>1</v>
      </c>
      <c r="BY31" s="82">
        <f>links!BY65</f>
        <v>1</v>
      </c>
      <c r="BZ31" s="82">
        <f>links!BZ65</f>
        <v>1</v>
      </c>
      <c r="CA31" s="82">
        <f>links!CA65</f>
        <v>1</v>
      </c>
      <c r="CB31" s="82">
        <f>links!CB65</f>
        <v>0</v>
      </c>
      <c r="CC31" s="82">
        <f>links!CC65</f>
        <v>0</v>
      </c>
      <c r="CD31" s="82">
        <f>links!CD65</f>
        <v>0</v>
      </c>
      <c r="CE31" s="82">
        <f>links!CE65</f>
        <v>0</v>
      </c>
      <c r="CF31" s="82">
        <f>links!CF65</f>
        <v>0</v>
      </c>
      <c r="CG31" s="82">
        <f>links!CG65</f>
        <v>0</v>
      </c>
      <c r="CH31" s="82">
        <f>links!CH65</f>
        <v>0</v>
      </c>
      <c r="CI31" s="82">
        <f>links!CI65</f>
        <v>0</v>
      </c>
      <c r="CJ31" s="82">
        <f>links!CJ65</f>
        <v>0</v>
      </c>
      <c r="CK31" s="82">
        <f>links!CK65</f>
        <v>0</v>
      </c>
      <c r="CL31" s="82">
        <f>links!CL65</f>
        <v>1</v>
      </c>
      <c r="CM31" s="82">
        <f>links!CM65</f>
        <v>1</v>
      </c>
      <c r="CN31" s="82">
        <f>links!CN65</f>
        <v>1</v>
      </c>
      <c r="CO31" s="82">
        <f>links!CO65</f>
        <v>0</v>
      </c>
      <c r="CP31" s="82">
        <f>links!CP65</f>
        <v>1</v>
      </c>
      <c r="CQ31" s="82">
        <f>links!CQ65</f>
        <v>0</v>
      </c>
      <c r="CR31" s="82">
        <f>links!CR65</f>
        <v>0</v>
      </c>
      <c r="CS31" s="82">
        <f>links!CS65</f>
        <v>0</v>
      </c>
      <c r="CT31" s="82">
        <f>links!CT65</f>
        <v>0</v>
      </c>
      <c r="CU31" s="82">
        <f>links!CU65</f>
        <v>0</v>
      </c>
      <c r="CV31" s="82">
        <f>links!CV65</f>
        <v>0</v>
      </c>
      <c r="CW31" s="82">
        <f>links!CW65</f>
        <v>0</v>
      </c>
      <c r="CX31" s="82">
        <f>links!CX65</f>
        <v>0</v>
      </c>
      <c r="CY31" s="82">
        <f>links!CY65</f>
        <v>0</v>
      </c>
      <c r="CZ31" s="82">
        <f>links!CZ65</f>
        <v>0</v>
      </c>
      <c r="DA31" s="82">
        <f>links!DA65</f>
        <v>0</v>
      </c>
      <c r="DB31" s="82">
        <f>links!DB65</f>
        <v>0</v>
      </c>
      <c r="DC31" s="82">
        <f>links!DC65</f>
        <v>0</v>
      </c>
      <c r="DD31" s="82">
        <f>links!DD65</f>
        <v>0</v>
      </c>
      <c r="DE31" s="82">
        <f>links!DE65</f>
        <v>0</v>
      </c>
      <c r="DF31" s="82">
        <f>links!DF65</f>
        <v>0</v>
      </c>
      <c r="DG31" s="82">
        <f>links!DG65</f>
        <v>0</v>
      </c>
      <c r="DH31" s="82">
        <f>links!DH65</f>
        <v>0</v>
      </c>
      <c r="DI31" s="82">
        <f>links!DI65</f>
        <v>1</v>
      </c>
      <c r="DJ31" s="82">
        <f>links!DJ65</f>
        <v>0</v>
      </c>
      <c r="DK31" s="82">
        <f>links!DK65</f>
        <v>0</v>
      </c>
      <c r="DL31" s="82">
        <f>links!DL65</f>
        <v>0</v>
      </c>
      <c r="DM31" s="82">
        <f>links!DM65</f>
        <v>0</v>
      </c>
      <c r="DN31" s="82">
        <f>links!DN65</f>
        <v>0</v>
      </c>
      <c r="DO31" s="82">
        <f>links!DO65</f>
        <v>0</v>
      </c>
      <c r="DP31" s="82">
        <f>links!DP65</f>
        <v>0</v>
      </c>
      <c r="DQ31" s="82">
        <f>links!DQ65</f>
        <v>0</v>
      </c>
      <c r="DR31" s="82">
        <f>links!DR65</f>
        <v>0</v>
      </c>
      <c r="DS31" s="82">
        <f>links!DS65</f>
        <v>0</v>
      </c>
      <c r="DT31" s="82">
        <f>links!DT65</f>
        <v>0</v>
      </c>
      <c r="DU31" s="82">
        <f>links!DU65</f>
        <v>0</v>
      </c>
      <c r="DV31" s="82">
        <f>links!DV65</f>
        <v>0</v>
      </c>
      <c r="DW31" s="82">
        <f>links!DW65</f>
        <v>0</v>
      </c>
      <c r="DX31" s="82">
        <f>links!DX65</f>
        <v>0</v>
      </c>
      <c r="DY31" s="82">
        <f>links!DY65</f>
        <v>0</v>
      </c>
      <c r="DZ31" s="82">
        <f>links!DZ65</f>
        <v>0</v>
      </c>
      <c r="EA31" s="82">
        <f>links!EA65</f>
        <v>0</v>
      </c>
      <c r="EB31" s="82">
        <f>links!EB65</f>
        <v>0</v>
      </c>
      <c r="EC31" s="82">
        <f>links!EC65</f>
        <v>0</v>
      </c>
      <c r="ED31" s="82">
        <f>links!ED65</f>
        <v>0</v>
      </c>
      <c r="EE31" s="82">
        <f>links!EE65</f>
        <v>0</v>
      </c>
      <c r="EF31" s="82">
        <f>links!EF65</f>
        <v>0</v>
      </c>
      <c r="EG31" s="82">
        <f>links!EG65</f>
        <v>0</v>
      </c>
      <c r="EH31" s="82">
        <f>links!EH65</f>
        <v>0</v>
      </c>
      <c r="EI31" s="82">
        <f>links!EI65</f>
        <v>0</v>
      </c>
      <c r="EJ31" s="82">
        <f>links!EJ65</f>
        <v>1</v>
      </c>
      <c r="EK31" s="82">
        <f>links!EK65</f>
        <v>1</v>
      </c>
      <c r="EL31" s="82">
        <f>links!EL65</f>
        <v>1</v>
      </c>
      <c r="EM31" s="82">
        <f>links!EM65</f>
        <v>1</v>
      </c>
      <c r="EN31" s="82">
        <f>links!EN65</f>
        <v>1</v>
      </c>
      <c r="EO31" s="82">
        <f>links!EO65</f>
        <v>1</v>
      </c>
      <c r="EP31" s="82">
        <f>links!EP65</f>
        <v>1</v>
      </c>
      <c r="EQ31" s="82">
        <f>links!EQ65</f>
        <v>1</v>
      </c>
      <c r="ER31" s="82">
        <f>links!ER65</f>
        <v>1</v>
      </c>
      <c r="ES31" s="82">
        <f>links!ES65</f>
        <v>1</v>
      </c>
      <c r="ET31" s="82">
        <f>links!ET65</f>
        <v>1</v>
      </c>
      <c r="EU31" s="82">
        <f>links!EU65</f>
        <v>1</v>
      </c>
      <c r="EV31" s="82">
        <f>links!EV65</f>
        <v>1</v>
      </c>
      <c r="EW31" s="82">
        <f>links!EW65</f>
        <v>1</v>
      </c>
      <c r="EX31" s="82">
        <f>links!EX65</f>
        <v>1</v>
      </c>
      <c r="EY31" s="82">
        <f>links!EY65</f>
        <v>1</v>
      </c>
      <c r="EZ31" s="82">
        <f>links!EZ65</f>
        <v>1</v>
      </c>
      <c r="FA31" s="82">
        <f>links!FA65</f>
        <v>1</v>
      </c>
      <c r="FB31" s="82">
        <f>links!FB65</f>
        <v>1</v>
      </c>
      <c r="FC31" s="82">
        <f>links!FC65</f>
        <v>1</v>
      </c>
      <c r="FD31" s="82">
        <f>links!FD65</f>
        <v>1</v>
      </c>
      <c r="FE31" s="82">
        <f>links!FE65</f>
        <v>1</v>
      </c>
      <c r="FF31" s="82">
        <f>links!FF65</f>
        <v>1</v>
      </c>
      <c r="FG31" s="82">
        <f>links!FG65</f>
        <v>1</v>
      </c>
      <c r="FH31" s="82">
        <f>links!FH65</f>
        <v>1</v>
      </c>
      <c r="FI31" s="82">
        <f>links!FI65</f>
        <v>1</v>
      </c>
      <c r="FJ31" s="82">
        <f>links!FJ65</f>
        <v>1</v>
      </c>
      <c r="FK31" s="82">
        <f>links!FK65</f>
        <v>1</v>
      </c>
      <c r="FL31" s="82">
        <f>links!FL65</f>
        <v>1</v>
      </c>
      <c r="FM31" s="82">
        <f>links!FM65</f>
        <v>1</v>
      </c>
      <c r="FN31" s="82">
        <f>links!FN65</f>
        <v>1</v>
      </c>
      <c r="FO31" s="82">
        <f>links!FO65</f>
        <v>0</v>
      </c>
      <c r="FP31" s="82">
        <f>links!FP65</f>
        <v>0</v>
      </c>
      <c r="FQ31" s="82">
        <f>links!FQ65</f>
        <v>1</v>
      </c>
      <c r="FR31" s="82">
        <f>links!FR65</f>
        <v>0</v>
      </c>
      <c r="FS31" s="82">
        <f>links!FS65</f>
        <v>1</v>
      </c>
      <c r="FT31" s="82">
        <f>links!FT65</f>
        <v>0</v>
      </c>
      <c r="FU31" s="82">
        <f>links!FU65</f>
        <v>1</v>
      </c>
      <c r="FV31" s="82">
        <f>links!FV65</f>
        <v>1</v>
      </c>
      <c r="FW31" s="82">
        <f>links!FW65</f>
        <v>1</v>
      </c>
      <c r="FX31" s="82">
        <f>links!FX65</f>
        <v>0</v>
      </c>
      <c r="FY31" s="82">
        <f>links!FY65</f>
        <v>0</v>
      </c>
      <c r="FZ31" s="82">
        <f>links!FZ65</f>
        <v>0</v>
      </c>
      <c r="GA31" s="82">
        <f>links!GA65</f>
        <v>0</v>
      </c>
      <c r="GB31" s="82">
        <f>links!GB65</f>
        <v>0</v>
      </c>
      <c r="GC31" s="82">
        <f>links!GC65</f>
        <v>0</v>
      </c>
      <c r="GD31" s="82">
        <f>links!GD65</f>
        <v>0</v>
      </c>
      <c r="GE31" s="82">
        <f>links!GE65</f>
        <v>1</v>
      </c>
      <c r="GF31" s="82">
        <f>links!GF65</f>
        <v>1</v>
      </c>
      <c r="GG31" s="82">
        <f>links!GG65</f>
        <v>1</v>
      </c>
      <c r="GH31" s="82">
        <f>links!GH65</f>
        <v>0</v>
      </c>
      <c r="GI31" s="82">
        <f>links!GI65</f>
        <v>0</v>
      </c>
      <c r="GJ31" s="82">
        <f>links!GJ65</f>
        <v>0</v>
      </c>
      <c r="GK31" s="82">
        <f>links!GK65</f>
        <v>0</v>
      </c>
      <c r="GL31" s="82">
        <f>links!GL65</f>
        <v>0</v>
      </c>
      <c r="GM31" s="82">
        <f>links!GM65</f>
        <v>0</v>
      </c>
      <c r="GN31" s="82">
        <f>links!GN65</f>
        <v>0</v>
      </c>
      <c r="GO31" s="82">
        <f>links!GO65</f>
        <v>0</v>
      </c>
      <c r="GP31" s="82">
        <f>links!GP65</f>
        <v>0</v>
      </c>
      <c r="GQ31" s="82">
        <f>links!GQ65</f>
        <v>0</v>
      </c>
      <c r="GR31" s="82">
        <f>links!GR65</f>
        <v>0</v>
      </c>
      <c r="GS31" s="82">
        <f>links!GS65</f>
        <v>0</v>
      </c>
      <c r="GT31" s="82">
        <f>links!GT65</f>
        <v>1</v>
      </c>
      <c r="GU31" s="82">
        <f>links!GU65</f>
        <v>1</v>
      </c>
      <c r="GV31" s="82">
        <f>links!GV65</f>
        <v>1</v>
      </c>
      <c r="GW31" s="82">
        <f>links!GW65</f>
        <v>1</v>
      </c>
      <c r="GX31" s="82">
        <f>links!GX65</f>
        <v>1</v>
      </c>
      <c r="GY31" s="82">
        <f>links!GY65</f>
        <v>1</v>
      </c>
      <c r="GZ31" s="82">
        <f>links!GZ65</f>
        <v>1</v>
      </c>
      <c r="HA31" s="82">
        <f>links!HA65</f>
        <v>0</v>
      </c>
      <c r="HB31" s="82">
        <f>links!HB65</f>
        <v>1</v>
      </c>
      <c r="HC31" s="82">
        <f>links!HC65</f>
        <v>1</v>
      </c>
      <c r="HD31" s="82">
        <f>links!HD65</f>
        <v>0</v>
      </c>
      <c r="HE31" s="82">
        <f>links!HE65</f>
        <v>1</v>
      </c>
      <c r="HF31" s="82">
        <f>links!HF65</f>
        <v>1</v>
      </c>
      <c r="HG31" s="82">
        <f>links!HG65</f>
        <v>0</v>
      </c>
      <c r="HH31" s="82">
        <f>links!HH65</f>
        <v>0</v>
      </c>
      <c r="HI31" s="82">
        <f>links!HI65</f>
        <v>0</v>
      </c>
      <c r="HJ31" s="82">
        <f>links!HJ65</f>
        <v>0</v>
      </c>
      <c r="HK31" s="82">
        <f>links!HK65</f>
        <v>1</v>
      </c>
      <c r="HL31" s="82">
        <f>links!HL65</f>
        <v>1</v>
      </c>
      <c r="HM31" s="82">
        <f>links!HM65</f>
        <v>1</v>
      </c>
      <c r="HN31" s="82">
        <f>links!HN65</f>
        <v>1</v>
      </c>
      <c r="HO31" s="82">
        <f>links!HO65</f>
        <v>1</v>
      </c>
      <c r="HP31" s="82">
        <f>links!HP65</f>
        <v>1</v>
      </c>
      <c r="HQ31" s="82">
        <f>links!HQ65</f>
        <v>1</v>
      </c>
      <c r="HR31" s="82">
        <f>links!HR65</f>
        <v>1</v>
      </c>
      <c r="HS31" s="82">
        <f>links!HS65</f>
        <v>1</v>
      </c>
      <c r="HT31" s="82">
        <f>links!HT65</f>
        <v>1</v>
      </c>
      <c r="HU31" s="82">
        <f>links!HU65</f>
        <v>0</v>
      </c>
      <c r="HV31" s="82">
        <f>links!HV65</f>
        <v>0</v>
      </c>
      <c r="HW31" s="82">
        <f>links!HW65</f>
        <v>1</v>
      </c>
      <c r="HX31" s="82">
        <f>links!HX65</f>
        <v>1</v>
      </c>
      <c r="HY31" s="82">
        <f>links!HY65</f>
        <v>0</v>
      </c>
      <c r="HZ31" s="82">
        <f>links!HZ65</f>
        <v>1</v>
      </c>
      <c r="IA31" s="82">
        <f>links!IA65</f>
        <v>0</v>
      </c>
      <c r="IB31" s="82">
        <f>links!IB65</f>
        <v>0</v>
      </c>
      <c r="IC31" s="82">
        <f>links!IC65</f>
        <v>0</v>
      </c>
      <c r="ID31" s="82">
        <f>links!ID65</f>
        <v>0</v>
      </c>
      <c r="IE31" s="82">
        <f>links!IE65</f>
        <v>0</v>
      </c>
      <c r="IF31" s="82">
        <f>links!IF65</f>
        <v>1</v>
      </c>
      <c r="IG31" s="82">
        <f>links!IG65</f>
        <v>1</v>
      </c>
      <c r="IH31" s="82">
        <f>links!IH65</f>
        <v>1</v>
      </c>
      <c r="II31" s="82">
        <f>links!II65</f>
        <v>1</v>
      </c>
      <c r="IJ31" s="82">
        <f>links!IJ65</f>
        <v>1</v>
      </c>
      <c r="IK31" s="82">
        <f>links!IK65</f>
        <v>1</v>
      </c>
      <c r="IL31" s="82">
        <f>links!IL65</f>
        <v>1</v>
      </c>
      <c r="IM31" s="82">
        <f>links!IM65</f>
        <v>1</v>
      </c>
      <c r="IN31" s="82">
        <f>links!IN65</f>
        <v>1</v>
      </c>
      <c r="IO31" s="82">
        <f>links!IO65</f>
        <v>1</v>
      </c>
      <c r="IP31" s="82">
        <f>links!IP65</f>
        <v>1</v>
      </c>
      <c r="IQ31" s="82">
        <f>links!IQ65</f>
        <v>1</v>
      </c>
      <c r="IR31" s="82">
        <f>links!IR65</f>
        <v>1</v>
      </c>
      <c r="IS31" s="82">
        <f>links!IS65</f>
        <v>1</v>
      </c>
      <c r="IT31" s="82">
        <f>links!IT65</f>
        <v>1</v>
      </c>
      <c r="IU31" s="82">
        <f>links!IU65</f>
        <v>1</v>
      </c>
      <c r="IV31" s="82">
        <f>links!IV65</f>
        <v>1</v>
      </c>
      <c r="IW31" s="82">
        <f>links!IW65</f>
        <v>1</v>
      </c>
      <c r="IX31" s="82">
        <f>links!IX65</f>
        <v>1</v>
      </c>
      <c r="IY31" s="82">
        <f>links!IY65</f>
        <v>1</v>
      </c>
      <c r="IZ31" s="82">
        <f>links!IZ65</f>
        <v>1</v>
      </c>
      <c r="JA31" s="82">
        <f>links!JA65</f>
        <v>1</v>
      </c>
      <c r="JB31" s="82">
        <f>links!JB65</f>
        <v>1</v>
      </c>
      <c r="JC31" s="82">
        <f>links!JC65</f>
        <v>1</v>
      </c>
      <c r="JD31" s="82">
        <f>links!JD65</f>
        <v>1</v>
      </c>
      <c r="JE31" s="82">
        <f>links!JE65</f>
        <v>1</v>
      </c>
      <c r="JF31" s="82">
        <f>links!JF65</f>
        <v>1</v>
      </c>
      <c r="JG31" s="82">
        <f>links!JG65</f>
        <v>1</v>
      </c>
      <c r="JH31" s="82">
        <f>links!JH65</f>
        <v>1</v>
      </c>
      <c r="JI31" s="82">
        <f>links!JI65</f>
        <v>1</v>
      </c>
      <c r="JJ31" s="82">
        <f>links!JJ65</f>
        <v>1</v>
      </c>
      <c r="JK31" s="82">
        <f>links!JK65</f>
        <v>1</v>
      </c>
      <c r="JL31" s="82">
        <f>links!JL65</f>
        <v>1</v>
      </c>
      <c r="JM31" s="82">
        <f>links!JM65</f>
        <v>1</v>
      </c>
      <c r="JN31" s="82">
        <f>links!JN65</f>
        <v>1</v>
      </c>
      <c r="JO31" s="82">
        <f>links!JO65</f>
        <v>1</v>
      </c>
      <c r="JP31" s="82">
        <f>links!JP65</f>
        <v>1</v>
      </c>
      <c r="JQ31" s="82">
        <f>links!JQ65</f>
        <v>1</v>
      </c>
      <c r="JR31" s="82">
        <f>links!JR65</f>
        <v>1</v>
      </c>
      <c r="JS31" s="82">
        <f>links!JS65</f>
        <v>1</v>
      </c>
      <c r="JT31" s="82">
        <f>links!JT65</f>
        <v>1</v>
      </c>
      <c r="JU31" s="82">
        <f>links!JU65</f>
        <v>1</v>
      </c>
      <c r="JV31" s="82">
        <f>links!JV65</f>
        <v>1</v>
      </c>
      <c r="JW31" s="82">
        <f>links!JW65</f>
        <v>1</v>
      </c>
      <c r="JX31" s="82">
        <f>links!JX65</f>
        <v>1</v>
      </c>
      <c r="JY31" s="82">
        <f>links!JY65</f>
        <v>1</v>
      </c>
      <c r="JZ31" s="82">
        <f>links!JZ65</f>
        <v>1</v>
      </c>
      <c r="KA31" s="82">
        <f>links!KA65</f>
        <v>1</v>
      </c>
      <c r="KB31" s="82">
        <f>links!KB65</f>
        <v>1</v>
      </c>
      <c r="KC31" s="82">
        <f>links!KC65</f>
        <v>1</v>
      </c>
      <c r="KD31" s="82">
        <f>links!KD65</f>
        <v>1</v>
      </c>
      <c r="KE31" s="82">
        <f>links!KE65</f>
        <v>1</v>
      </c>
      <c r="KF31" s="82">
        <f>links!KF65</f>
        <v>1</v>
      </c>
      <c r="KG31" s="82">
        <f>links!KG65</f>
        <v>1</v>
      </c>
      <c r="KH31" s="82">
        <f>links!KH65</f>
        <v>1</v>
      </c>
      <c r="KI31" s="82">
        <f>links!KI65</f>
        <v>1</v>
      </c>
      <c r="KJ31" s="82">
        <f>links!KJ65</f>
        <v>1</v>
      </c>
      <c r="KK31" s="82">
        <f>links!KK65</f>
        <v>1</v>
      </c>
      <c r="KL31" s="82">
        <f>links!KL65</f>
        <v>1</v>
      </c>
      <c r="KM31" s="82">
        <f>links!KM65</f>
        <v>1</v>
      </c>
      <c r="KN31" s="82">
        <f>links!KN65</f>
        <v>1</v>
      </c>
      <c r="KO31" s="82">
        <f>links!KO65</f>
        <v>1</v>
      </c>
      <c r="KP31" s="82">
        <f>links!KP65</f>
        <v>1</v>
      </c>
      <c r="KQ31" s="82">
        <f>links!KQ65</f>
        <v>1</v>
      </c>
      <c r="KR31" s="82">
        <f>links!KR65</f>
        <v>1</v>
      </c>
      <c r="KS31" s="82">
        <f>links!KS65</f>
        <v>1</v>
      </c>
      <c r="KT31" s="82">
        <f>links!KT65</f>
        <v>1</v>
      </c>
      <c r="KU31" s="82">
        <f>links!KU65</f>
        <v>1</v>
      </c>
      <c r="KV31" s="82">
        <f>links!KV65</f>
        <v>1</v>
      </c>
      <c r="KW31" s="82">
        <f>links!KW65</f>
        <v>1</v>
      </c>
      <c r="KX31" s="82">
        <f>links!KX65</f>
        <v>1</v>
      </c>
      <c r="KY31" s="82">
        <f>links!KY65</f>
        <v>1</v>
      </c>
      <c r="KZ31" s="82">
        <f>links!KZ65</f>
        <v>1</v>
      </c>
      <c r="LA31" s="82">
        <f>links!LA65</f>
        <v>1</v>
      </c>
      <c r="LB31" s="82">
        <f>links!LB65</f>
        <v>1</v>
      </c>
      <c r="LC31" s="82">
        <f>links!LC65</f>
        <v>1</v>
      </c>
      <c r="LD31" s="82">
        <f>links!LD65</f>
        <v>1</v>
      </c>
      <c r="LE31" s="82">
        <f>links!LE65</f>
        <v>1</v>
      </c>
      <c r="LF31" s="82">
        <f>links!LF65</f>
        <v>1</v>
      </c>
      <c r="LG31" s="82">
        <f>links!LG65</f>
        <v>0</v>
      </c>
      <c r="LH31" s="82">
        <f>links!LH65</f>
        <v>0</v>
      </c>
      <c r="LI31" s="82">
        <f>links!LI65</f>
        <v>0</v>
      </c>
      <c r="LJ31" s="82">
        <f>links!LJ65</f>
        <v>0</v>
      </c>
      <c r="LK31" s="82">
        <f>links!LK65</f>
        <v>1</v>
      </c>
      <c r="LL31" s="82">
        <f>links!LL65</f>
        <v>1</v>
      </c>
      <c r="LM31" s="82">
        <f>links!LM65</f>
        <v>1</v>
      </c>
      <c r="LN31" s="82">
        <f>links!LN65</f>
        <v>1</v>
      </c>
      <c r="LO31" s="82">
        <f>links!LO65</f>
        <v>1</v>
      </c>
      <c r="LP31" s="82">
        <f>links!LP65</f>
        <v>1</v>
      </c>
      <c r="LQ31" s="82">
        <f>links!LQ65</f>
        <v>1</v>
      </c>
      <c r="LR31" s="82">
        <f>links!LR65</f>
        <v>1</v>
      </c>
      <c r="LS31" s="82">
        <f>links!LS65</f>
        <v>1</v>
      </c>
      <c r="LT31" s="82">
        <f>links!LT65</f>
        <v>1</v>
      </c>
      <c r="LU31" s="82">
        <f>links!LU65</f>
        <v>1</v>
      </c>
      <c r="LV31" s="82">
        <f>links!LV65</f>
        <v>1</v>
      </c>
      <c r="LW31" s="82">
        <f>links!LW65</f>
        <v>1</v>
      </c>
      <c r="LX31" s="82">
        <f>links!LX65</f>
        <v>1</v>
      </c>
      <c r="LY31" s="82">
        <f>links!LY65</f>
        <v>1</v>
      </c>
      <c r="LZ31" s="82">
        <f>links!LZ65</f>
        <v>1</v>
      </c>
      <c r="MA31" s="82">
        <f>links!MA65</f>
        <v>1</v>
      </c>
      <c r="MB31" s="82">
        <f>links!MB65</f>
        <v>1</v>
      </c>
      <c r="MC31" s="82">
        <f>links!MC65</f>
        <v>1</v>
      </c>
      <c r="MD31" s="82">
        <f>links!MD65</f>
        <v>1</v>
      </c>
      <c r="ME31" s="82">
        <f>links!ME65</f>
        <v>1</v>
      </c>
      <c r="MF31" s="82">
        <f>links!MF65</f>
        <v>1</v>
      </c>
      <c r="MG31" s="82">
        <f>links!MG65</f>
        <v>1</v>
      </c>
      <c r="MH31" s="82">
        <f>links!MH65</f>
        <v>1</v>
      </c>
      <c r="MI31" s="82">
        <f>links!MI65</f>
        <v>1</v>
      </c>
      <c r="MJ31" s="82">
        <f>links!MJ65</f>
        <v>1</v>
      </c>
      <c r="MK31" s="82">
        <f>links!MK65</f>
        <v>1</v>
      </c>
      <c r="ML31" s="82">
        <f>links!ML65</f>
        <v>1</v>
      </c>
      <c r="MM31" s="82">
        <f>links!MM65</f>
        <v>1</v>
      </c>
      <c r="MN31" s="82">
        <f>links!MN65</f>
        <v>1</v>
      </c>
      <c r="MO31" s="82">
        <f>links!MO65</f>
        <v>1</v>
      </c>
      <c r="MP31" s="82">
        <f>links!MP65</f>
        <v>1</v>
      </c>
      <c r="MQ31" s="82">
        <f>links!MQ65</f>
        <v>1</v>
      </c>
      <c r="MR31" s="82">
        <f>links!MR65</f>
        <v>1</v>
      </c>
      <c r="MS31" s="82"/>
      <c r="MT31" s="82"/>
      <c r="MU31" s="82"/>
      <c r="MV31" s="82"/>
      <c r="MW31" s="82"/>
      <c r="MX31" s="82"/>
      <c r="MY31" s="82"/>
      <c r="MZ31" s="82"/>
      <c r="NA31" s="82"/>
      <c r="NB31" s="82"/>
      <c r="NC31" s="82"/>
      <c r="ND31" s="82"/>
      <c r="NE31" s="82"/>
      <c r="NF31" s="82"/>
      <c r="NG31" s="82"/>
      <c r="NH31" s="82"/>
      <c r="NI31" s="82"/>
      <c r="NJ31" s="82"/>
      <c r="NK31" s="82"/>
      <c r="NL31" s="82"/>
      <c r="NM31" s="82"/>
      <c r="NN31" s="82"/>
      <c r="NO31" s="82"/>
      <c r="NP31" s="82"/>
      <c r="NQ31" s="82"/>
      <c r="NR31" s="82"/>
      <c r="NS31" s="82"/>
      <c r="NT31" s="82"/>
      <c r="NU31" s="82"/>
      <c r="NV31" s="82"/>
      <c r="NW31" s="82"/>
      <c r="NX31" s="82"/>
      <c r="NY31" s="82"/>
      <c r="NZ31" s="82"/>
      <c r="OA31" s="82"/>
      <c r="OB31" s="82"/>
      <c r="OC31" s="82"/>
    </row>
    <row r="32" spans="2:393" x14ac:dyDescent="0.25">
      <c r="B32" s="82" t="s">
        <v>1926</v>
      </c>
      <c r="C32" s="82">
        <f>links!C68</f>
        <v>0</v>
      </c>
      <c r="D32" s="82">
        <f>links!D68</f>
        <v>0</v>
      </c>
      <c r="E32" s="82">
        <f>links!E68</f>
        <v>9.61</v>
      </c>
      <c r="F32" s="82">
        <f>links!F68</f>
        <v>11.03</v>
      </c>
      <c r="G32" s="82">
        <f>links!G68</f>
        <v>11.95</v>
      </c>
      <c r="H32" s="82">
        <f>links!H68</f>
        <v>12.55</v>
      </c>
      <c r="I32" s="82">
        <f>links!I68</f>
        <v>9.61</v>
      </c>
      <c r="J32" s="82">
        <f>links!J68</f>
        <v>11.03</v>
      </c>
      <c r="K32" s="82">
        <f>links!K68</f>
        <v>11.95</v>
      </c>
      <c r="L32" s="82">
        <f>links!L68</f>
        <v>12.55</v>
      </c>
      <c r="M32" s="82">
        <f>links!M68</f>
        <v>0.82</v>
      </c>
      <c r="N32" s="82">
        <f>links!N68</f>
        <v>2.12</v>
      </c>
      <c r="O32" s="82">
        <f>links!O68</f>
        <v>3.58</v>
      </c>
      <c r="P32" s="82">
        <f>links!P68</f>
        <v>5.1100000000000003</v>
      </c>
      <c r="Q32" s="82">
        <f>links!Q68</f>
        <v>0.82</v>
      </c>
      <c r="R32" s="82">
        <f>links!R68</f>
        <v>2.12</v>
      </c>
      <c r="S32" s="82">
        <f>links!S68</f>
        <v>3.58</v>
      </c>
      <c r="T32" s="82">
        <f>links!T68</f>
        <v>5.1100000000000003</v>
      </c>
      <c r="U32" s="82">
        <f>links!U68</f>
        <v>11.08</v>
      </c>
      <c r="V32" s="82">
        <f>links!V68</f>
        <v>11.08</v>
      </c>
      <c r="W32" s="82">
        <f>links!W68</f>
        <v>11.08</v>
      </c>
      <c r="X32" s="82">
        <f>links!X68</f>
        <v>11.08</v>
      </c>
      <c r="Y32" s="82">
        <f>links!Y68</f>
        <v>11.08</v>
      </c>
      <c r="Z32" s="82">
        <f>links!Z68</f>
        <v>13.46</v>
      </c>
      <c r="AA32" s="82">
        <f>links!AA68</f>
        <v>13.46</v>
      </c>
      <c r="AB32" s="82">
        <f>links!AB68</f>
        <v>13.46</v>
      </c>
      <c r="AC32" s="82">
        <f>links!AC68</f>
        <v>13.46</v>
      </c>
      <c r="AD32" s="82">
        <f>links!AD68</f>
        <v>13.46</v>
      </c>
      <c r="AE32" s="82">
        <f>links!AE68</f>
        <v>13.21</v>
      </c>
      <c r="AF32" s="82">
        <f>links!AF68</f>
        <v>13.21</v>
      </c>
      <c r="AG32" s="82">
        <f>links!AG68</f>
        <v>13.21</v>
      </c>
      <c r="AH32" s="82">
        <f>links!AH68</f>
        <v>13.21</v>
      </c>
      <c r="AI32" s="82">
        <f>links!AI68</f>
        <v>13.21</v>
      </c>
      <c r="AJ32" s="82">
        <f>links!AJ68</f>
        <v>4.5</v>
      </c>
      <c r="AK32" s="82">
        <f>links!AK68</f>
        <v>5.883</v>
      </c>
      <c r="AL32" s="82">
        <f>links!AL68</f>
        <v>8.3670000000000009</v>
      </c>
      <c r="AM32" s="82">
        <f>links!AM68</f>
        <v>10.218</v>
      </c>
      <c r="AN32" s="82">
        <f>links!AN68</f>
        <v>11.869</v>
      </c>
      <c r="AO32" s="82">
        <f>links!AO68</f>
        <v>11.5</v>
      </c>
      <c r="AP32" s="82">
        <f>links!AP68</f>
        <v>11.5</v>
      </c>
      <c r="AQ32" s="82">
        <f>links!AQ68</f>
        <v>13.3</v>
      </c>
      <c r="AR32" s="82">
        <f>links!AR68</f>
        <v>13.71</v>
      </c>
      <c r="AS32" s="82">
        <f>links!AS68</f>
        <v>14.86</v>
      </c>
      <c r="AT32" s="82">
        <f>links!AT68</f>
        <v>14.86</v>
      </c>
      <c r="AU32" s="82">
        <f>links!AU68</f>
        <v>14.84</v>
      </c>
      <c r="AV32" s="82">
        <f>links!AV68</f>
        <v>14.86</v>
      </c>
      <c r="AW32" s="82">
        <f>links!AW68</f>
        <v>14.85</v>
      </c>
      <c r="AX32" s="82">
        <f>links!AX68</f>
        <v>14.85</v>
      </c>
      <c r="AY32" s="82">
        <f>links!AY68</f>
        <v>11.290000000000001</v>
      </c>
      <c r="AZ32" s="82">
        <f>links!AZ68</f>
        <v>12.28</v>
      </c>
      <c r="BA32" s="82">
        <f>links!BA68</f>
        <v>12.046493636407023</v>
      </c>
      <c r="BB32" s="82">
        <f>links!BB68</f>
        <v>12.046493636407023</v>
      </c>
      <c r="BC32" s="82">
        <f>links!BC68</f>
        <v>6.8957587376117617</v>
      </c>
      <c r="BD32" s="82">
        <f>links!BD68</f>
        <v>6.8957587376117617</v>
      </c>
      <c r="BE32" s="82">
        <f>links!BE68</f>
        <v>3.9</v>
      </c>
      <c r="BF32" s="82">
        <f>links!BF68</f>
        <v>3.9043619999999999</v>
      </c>
      <c r="BG32" s="82">
        <f>links!BG68</f>
        <v>4.8208333333333337</v>
      </c>
      <c r="BH32" s="82">
        <f>links!BH68</f>
        <v>4.8208333333333337</v>
      </c>
      <c r="BI32" s="82">
        <f>links!BI68</f>
        <v>4.8208333333333337</v>
      </c>
      <c r="BJ32" s="82">
        <f>links!BJ68</f>
        <v>6.5567503395292448</v>
      </c>
      <c r="BK32" s="82">
        <f>links!BK68</f>
        <v>6.5567503395292448</v>
      </c>
      <c r="BL32" s="82">
        <f>links!BL68</f>
        <v>3.883329169664782</v>
      </c>
      <c r="BM32" s="82">
        <f>links!BM68</f>
        <v>3.883329169664782</v>
      </c>
      <c r="BN32" s="82">
        <f>links!BN68</f>
        <v>3.883329169664782</v>
      </c>
      <c r="BO32" s="82">
        <f>links!BO68</f>
        <v>3.883329169664782</v>
      </c>
      <c r="BP32" s="82">
        <f>links!BP68</f>
        <v>3.883329169664782</v>
      </c>
      <c r="BQ32" s="82">
        <f>links!BQ68</f>
        <v>3.883329169664782</v>
      </c>
      <c r="BR32" s="82">
        <f>links!BR68</f>
        <v>12.284000434653903</v>
      </c>
      <c r="BS32" s="82">
        <f>links!BS68</f>
        <v>15</v>
      </c>
      <c r="BT32" s="82">
        <f>links!BT68</f>
        <v>0.05</v>
      </c>
      <c r="BU32" s="82">
        <f>links!BU68</f>
        <v>0.05</v>
      </c>
      <c r="BV32" s="82">
        <f>links!BV68</f>
        <v>0.05</v>
      </c>
      <c r="BW32" s="82">
        <f>links!BW68</f>
        <v>0.05</v>
      </c>
      <c r="BX32" s="82">
        <f>links!BX68</f>
        <v>0.05</v>
      </c>
      <c r="BY32" s="82">
        <f>links!BY68</f>
        <v>0.05</v>
      </c>
      <c r="BZ32" s="82">
        <f>links!BZ68</f>
        <v>13.8</v>
      </c>
      <c r="CA32" s="82">
        <f>links!CA68</f>
        <v>10.32009090909091</v>
      </c>
      <c r="CB32" s="82">
        <f>links!CB68</f>
        <v>14.099522864485278</v>
      </c>
      <c r="CC32" s="82">
        <f>links!CC68</f>
        <v>14.099522864485278</v>
      </c>
      <c r="CD32" s="82">
        <f>links!CD68</f>
        <v>14.099522864485278</v>
      </c>
      <c r="CE32" s="82">
        <f>links!CE68</f>
        <v>14.099522864485278</v>
      </c>
      <c r="CF32" s="82">
        <f>links!CF68</f>
        <v>8</v>
      </c>
      <c r="CG32" s="82">
        <f>links!CG68</f>
        <v>8</v>
      </c>
      <c r="CH32" s="82">
        <f>links!CH68</f>
        <v>8</v>
      </c>
      <c r="CI32" s="82">
        <f>links!CI68</f>
        <v>8</v>
      </c>
      <c r="CJ32" s="82">
        <f>links!CJ68</f>
        <v>8</v>
      </c>
      <c r="CK32" s="82">
        <f>links!CK68</f>
        <v>8</v>
      </c>
      <c r="CL32" s="82">
        <f>links!CL68</f>
        <v>1.75</v>
      </c>
      <c r="CM32" s="82">
        <f>links!CM68</f>
        <v>1.75</v>
      </c>
      <c r="CN32" s="82">
        <f>links!CN68</f>
        <v>1.75</v>
      </c>
      <c r="CO32" s="82">
        <f>links!CO68</f>
        <v>7.8727568455385315</v>
      </c>
      <c r="CP32" s="82">
        <f>links!CP68</f>
        <v>13.3</v>
      </c>
      <c r="CQ32" s="82">
        <f>links!CQ68</f>
        <v>5.2834410471629685</v>
      </c>
      <c r="CR32" s="82">
        <f>links!CR68</f>
        <v>5.2834410471629685</v>
      </c>
      <c r="CS32" s="82">
        <f>links!CS68</f>
        <v>5.2834410471629685</v>
      </c>
      <c r="CT32" s="82">
        <f>links!CT68</f>
        <v>4.8254931714719271</v>
      </c>
      <c r="CU32" s="82">
        <f>links!CU68</f>
        <v>4.8254931714719271</v>
      </c>
      <c r="CV32" s="82">
        <f>links!CV68</f>
        <v>4.8254931714719271</v>
      </c>
      <c r="CW32" s="82">
        <f>links!CW68</f>
        <v>4.8254931714719271</v>
      </c>
      <c r="CX32" s="82">
        <f>links!CX68</f>
        <v>4.8254931714719271</v>
      </c>
      <c r="CY32" s="82">
        <f>links!CY68</f>
        <v>4.8254931714719271</v>
      </c>
      <c r="CZ32" s="82">
        <f>links!CZ68</f>
        <v>4.8254931714719271</v>
      </c>
      <c r="DA32" s="82">
        <f>links!DA68</f>
        <v>4.8254931714719271</v>
      </c>
      <c r="DB32" s="82">
        <f>links!DB68</f>
        <v>3.8569119644289671</v>
      </c>
      <c r="DC32" s="82">
        <f>links!DC68</f>
        <v>3.8569119644289671</v>
      </c>
      <c r="DD32" s="82">
        <f>links!DD68</f>
        <v>3.8569119644289671</v>
      </c>
      <c r="DE32" s="82">
        <f>links!DE68</f>
        <v>3.8569119644289671</v>
      </c>
      <c r="DF32" s="82">
        <f>links!DF68</f>
        <v>15.513999999999999</v>
      </c>
      <c r="DG32" s="82">
        <f>links!DG68</f>
        <v>15.513999999999999</v>
      </c>
      <c r="DH32" s="82">
        <f>links!DH68</f>
        <v>15.513999999999999</v>
      </c>
      <c r="DI32" s="82">
        <f>links!DI68</f>
        <v>15.593</v>
      </c>
      <c r="DJ32" s="82">
        <f>links!DJ68</f>
        <v>12.851999999999999</v>
      </c>
      <c r="DK32" s="82">
        <f>links!DK68</f>
        <v>12.851999999999999</v>
      </c>
      <c r="DL32" s="82">
        <f>links!DL68</f>
        <v>12.851999999999999</v>
      </c>
      <c r="DM32" s="82">
        <f>links!DM68</f>
        <v>12.851999999999999</v>
      </c>
      <c r="DN32" s="82">
        <f>links!DN68</f>
        <v>14.904</v>
      </c>
      <c r="DO32" s="82">
        <f>links!DO68</f>
        <v>14.904</v>
      </c>
      <c r="DP32" s="82">
        <f>links!DP68</f>
        <v>14.904</v>
      </c>
      <c r="DQ32" s="82">
        <f>links!DQ68</f>
        <v>14.904</v>
      </c>
      <c r="DR32" s="82">
        <f>links!DR68</f>
        <v>14.904</v>
      </c>
      <c r="DS32" s="82">
        <f>links!DS68</f>
        <v>14.904</v>
      </c>
      <c r="DT32" s="82">
        <f>links!DT68</f>
        <v>14.904</v>
      </c>
      <c r="DU32" s="82">
        <f>links!DU68</f>
        <v>14.904</v>
      </c>
      <c r="DV32" s="82">
        <f>links!DV68</f>
        <v>14.904</v>
      </c>
      <c r="DW32" s="82">
        <f>links!DW68</f>
        <v>14.904</v>
      </c>
      <c r="DX32" s="82">
        <f>links!DX68</f>
        <v>15.612568294366573</v>
      </c>
      <c r="DY32" s="82">
        <f>links!DY68</f>
        <v>15.612568294366573</v>
      </c>
      <c r="DZ32" s="82">
        <f>links!DZ68</f>
        <v>14.99968913289567</v>
      </c>
      <c r="EA32" s="82">
        <f>links!EA68</f>
        <v>14.99968913289567</v>
      </c>
      <c r="EB32" s="82">
        <f>links!EB68</f>
        <v>14.99968913289567</v>
      </c>
      <c r="EC32" s="82">
        <f>links!EC68</f>
        <v>14.99968913289567</v>
      </c>
      <c r="ED32" s="82">
        <f>links!ED68</f>
        <v>14.99968913289567</v>
      </c>
      <c r="EE32" s="82">
        <f>links!EE68</f>
        <v>14.99968913289567</v>
      </c>
      <c r="EF32" s="82">
        <f>links!EF68</f>
        <v>14.99968913289567</v>
      </c>
      <c r="EG32" s="82">
        <f>links!EG68</f>
        <v>14.99968913289567</v>
      </c>
      <c r="EH32" s="82">
        <f>links!EH68</f>
        <v>14.99968913289567</v>
      </c>
      <c r="EI32" s="82">
        <f>links!EI68</f>
        <v>14.99968913289567</v>
      </c>
      <c r="EJ32" s="82">
        <f>links!EJ68</f>
        <v>0</v>
      </c>
      <c r="EK32" s="82">
        <f>links!EK68</f>
        <v>13.6</v>
      </c>
      <c r="EL32" s="82">
        <f>links!EL68</f>
        <v>13.6</v>
      </c>
      <c r="EM32" s="82">
        <f>links!EM68</f>
        <v>13.6</v>
      </c>
      <c r="EN32" s="82">
        <f>links!EN68</f>
        <v>13.6</v>
      </c>
      <c r="EO32" s="82">
        <f>links!EO68</f>
        <v>13.6</v>
      </c>
      <c r="EP32" s="82">
        <f>links!EP68</f>
        <v>13.6</v>
      </c>
      <c r="EQ32" s="82">
        <f>links!EQ68</f>
        <v>13.6</v>
      </c>
      <c r="ER32" s="82">
        <f>links!ER68</f>
        <v>13.6</v>
      </c>
      <c r="ES32" s="82">
        <f>links!ES68</f>
        <v>13.6</v>
      </c>
      <c r="ET32" s="82">
        <f>links!ET68</f>
        <v>13.6</v>
      </c>
      <c r="EU32" s="82">
        <f>links!EU68</f>
        <v>13.6</v>
      </c>
      <c r="EV32" s="82">
        <f>links!EV68</f>
        <v>13.6</v>
      </c>
      <c r="EW32" s="82">
        <f>links!EW68</f>
        <v>13.6</v>
      </c>
      <c r="EX32" s="82">
        <f>links!EX68</f>
        <v>13.6</v>
      </c>
      <c r="EY32" s="82">
        <f>links!EY68</f>
        <v>13.6</v>
      </c>
      <c r="EZ32" s="82">
        <f>links!EZ68</f>
        <v>13.6</v>
      </c>
      <c r="FA32" s="82">
        <f>links!FA68</f>
        <v>13.6</v>
      </c>
      <c r="FB32" s="82">
        <f>links!FB68</f>
        <v>13.6</v>
      </c>
      <c r="FC32" s="82">
        <f>links!FC68</f>
        <v>13.6</v>
      </c>
      <c r="FD32" s="82">
        <f>links!FD68</f>
        <v>13.6</v>
      </c>
      <c r="FE32" s="82">
        <f>links!FE68</f>
        <v>13.6</v>
      </c>
      <c r="FF32" s="82">
        <f>links!FF68</f>
        <v>13.6</v>
      </c>
      <c r="FG32" s="82">
        <f>links!FG68</f>
        <v>13.6</v>
      </c>
      <c r="FH32" s="82">
        <f>links!FH68</f>
        <v>13.6</v>
      </c>
      <c r="FI32" s="82">
        <f>links!FI68</f>
        <v>13.6</v>
      </c>
      <c r="FJ32" s="82">
        <f>links!FJ68</f>
        <v>13.6</v>
      </c>
      <c r="FK32" s="82">
        <f>links!FK68</f>
        <v>13.6</v>
      </c>
      <c r="FL32" s="82">
        <f>links!FL68</f>
        <v>13.6</v>
      </c>
      <c r="FM32" s="82">
        <f>links!FM68</f>
        <v>13.6</v>
      </c>
      <c r="FN32" s="82">
        <f>links!FN68</f>
        <v>13.6</v>
      </c>
      <c r="FO32" s="82">
        <f>links!FO68</f>
        <v>6.116883116883117</v>
      </c>
      <c r="FP32" s="82">
        <f>links!FP68</f>
        <v>6.116883116883117</v>
      </c>
      <c r="FQ32" s="82">
        <f>links!FQ68</f>
        <v>12.170999999999999</v>
      </c>
      <c r="FR32" s="82">
        <f>links!FR68</f>
        <v>14.565</v>
      </c>
      <c r="FS32" s="82">
        <f>links!FS68</f>
        <v>12.170999999999999</v>
      </c>
      <c r="FT32" s="82">
        <f>links!FT68</f>
        <v>14.565</v>
      </c>
      <c r="FU32" s="82">
        <f>links!FU68</f>
        <v>13.8</v>
      </c>
      <c r="FV32" s="82">
        <f>links!FV68</f>
        <v>13.8</v>
      </c>
      <c r="FW32" s="82">
        <f>links!FW68</f>
        <v>13.8</v>
      </c>
      <c r="FX32" s="82">
        <f>links!FX68</f>
        <v>4.0418324010796711</v>
      </c>
      <c r="FY32" s="82">
        <f>links!FY68</f>
        <v>13.6</v>
      </c>
      <c r="FZ32" s="82">
        <f>links!FZ68</f>
        <v>13.65</v>
      </c>
      <c r="GA32" s="82">
        <f>links!GA68</f>
        <v>13.47</v>
      </c>
      <c r="GB32" s="82">
        <f>links!GB68</f>
        <v>13.6</v>
      </c>
      <c r="GC32" s="82">
        <f>links!GC68</f>
        <v>13.65</v>
      </c>
      <c r="GD32" s="82">
        <f>links!GD68</f>
        <v>13.47</v>
      </c>
      <c r="GE32" s="82">
        <f>links!GE68</f>
        <v>0</v>
      </c>
      <c r="GF32" s="82">
        <f>links!GF68</f>
        <v>0</v>
      </c>
      <c r="GG32" s="82">
        <f>links!GG68</f>
        <v>0</v>
      </c>
      <c r="GH32" s="82">
        <f>links!GH68</f>
        <v>4.8254931714719271</v>
      </c>
      <c r="GI32" s="82">
        <f>links!GI68</f>
        <v>4.8254931714719271</v>
      </c>
      <c r="GJ32" s="82">
        <f>links!GJ68</f>
        <v>4.8254931714719271</v>
      </c>
      <c r="GK32" s="82">
        <f>links!GK68</f>
        <v>4.8254931714719271</v>
      </c>
      <c r="GL32" s="82">
        <f>links!GL68</f>
        <v>4.8254931714719271</v>
      </c>
      <c r="GM32" s="82">
        <f>links!GM68</f>
        <v>4.8254931714719271</v>
      </c>
      <c r="GN32" s="82">
        <f>links!GN68</f>
        <v>4.8254931714719271</v>
      </c>
      <c r="GO32" s="82">
        <f>links!GO68</f>
        <v>4.8254931714719271</v>
      </c>
      <c r="GP32" s="82">
        <f>links!GP68</f>
        <v>14.177</v>
      </c>
      <c r="GQ32" s="82">
        <f>links!GQ68</f>
        <v>14.323</v>
      </c>
      <c r="GR32" s="82">
        <f>links!GR68</f>
        <v>7.0460000000000003</v>
      </c>
      <c r="GS32" s="82">
        <f>links!GS68</f>
        <v>7.0460000000000003</v>
      </c>
      <c r="GT32" s="82">
        <f>links!GT68</f>
        <v>8.1784441969268098</v>
      </c>
      <c r="GU32" s="82">
        <f>links!GU68</f>
        <v>14.6</v>
      </c>
      <c r="GV32" s="82">
        <f>links!GV68</f>
        <v>25.8</v>
      </c>
      <c r="GW32" s="82">
        <f>links!GW68</f>
        <v>11</v>
      </c>
      <c r="GX32" s="82">
        <f>links!GX68</f>
        <v>14.6</v>
      </c>
      <c r="GY32" s="82">
        <f>links!GY68</f>
        <v>25.8</v>
      </c>
      <c r="GZ32" s="82">
        <f>links!GZ68</f>
        <v>11</v>
      </c>
      <c r="HA32" s="82">
        <f>links!HA68</f>
        <v>6.8</v>
      </c>
      <c r="HB32" s="82">
        <f>links!HB68</f>
        <v>6.673</v>
      </c>
      <c r="HC32" s="82">
        <f>links!HC68</f>
        <v>13.346</v>
      </c>
      <c r="HD32" s="82">
        <f>links!HD68</f>
        <v>5.7496654247171239</v>
      </c>
      <c r="HE32" s="82">
        <f>links!HE68</f>
        <v>7.0637999999999996</v>
      </c>
      <c r="HF32" s="82">
        <f>links!HF68</f>
        <v>7.0637999999999996</v>
      </c>
      <c r="HG32" s="82">
        <f>links!HG68</f>
        <v>15.536726516931862</v>
      </c>
      <c r="HH32" s="82">
        <f>links!HH68</f>
        <v>15.536726516931862</v>
      </c>
      <c r="HI32" s="82">
        <f>links!HI68</f>
        <v>15.536726516931862</v>
      </c>
      <c r="HJ32" s="82">
        <f>links!HJ68</f>
        <v>15.536726516931862</v>
      </c>
      <c r="HK32" s="82">
        <f>links!HK68</f>
        <v>9.4819999999999993</v>
      </c>
      <c r="HL32" s="82">
        <f>links!HL68</f>
        <v>3.145</v>
      </c>
      <c r="HM32" s="82">
        <f>links!HM68</f>
        <v>11.382</v>
      </c>
      <c r="HN32" s="82">
        <f>links!HN68</f>
        <v>6.2249999999999996</v>
      </c>
      <c r="HO32" s="82">
        <f>links!HO68</f>
        <v>10.303000000000001</v>
      </c>
      <c r="HP32" s="82">
        <f>links!HP68</f>
        <v>9.3949999999999996</v>
      </c>
      <c r="HQ32" s="82">
        <f>links!HQ68</f>
        <v>10.220000000000001</v>
      </c>
      <c r="HR32" s="82">
        <f>links!HR68</f>
        <v>9.3949999999999996</v>
      </c>
      <c r="HS32" s="82">
        <f>links!HS68</f>
        <v>14.75136740367901</v>
      </c>
      <c r="HT32" s="82">
        <f>links!HT68</f>
        <v>17.739999999999998</v>
      </c>
      <c r="HU32" s="82">
        <f>links!HU68</f>
        <v>8.9</v>
      </c>
      <c r="HV32" s="82">
        <f>links!HV68</f>
        <v>12.4</v>
      </c>
      <c r="HW32" s="82">
        <f>links!HW68</f>
        <v>6</v>
      </c>
      <c r="HX32" s="82">
        <f>links!HX68</f>
        <v>12</v>
      </c>
      <c r="HY32" s="82">
        <f>links!HY68</f>
        <v>9.4760000000000009</v>
      </c>
      <c r="HZ32" s="82">
        <f>links!HZ68</f>
        <v>19.091000000000001</v>
      </c>
      <c r="IA32" s="82">
        <f>links!IA68</f>
        <v>16.878</v>
      </c>
      <c r="IB32" s="82">
        <f>links!IB68</f>
        <v>16.878</v>
      </c>
      <c r="IC32" s="82">
        <f>links!IC68</f>
        <v>16.878</v>
      </c>
      <c r="ID32" s="82">
        <f>links!ID68</f>
        <v>16.878</v>
      </c>
      <c r="IE32" s="82">
        <f>links!IE68</f>
        <v>12.37</v>
      </c>
      <c r="IF32" s="82">
        <f>links!IF68</f>
        <v>5</v>
      </c>
      <c r="IG32" s="82">
        <f>links!IG68</f>
        <v>0</v>
      </c>
      <c r="IH32" s="82">
        <f>links!IH68</f>
        <v>0.5</v>
      </c>
      <c r="II32" s="82">
        <f>links!II68</f>
        <v>6.5</v>
      </c>
      <c r="IJ32" s="82">
        <f>links!IJ68</f>
        <v>10.199999999999999</v>
      </c>
      <c r="IK32" s="82">
        <f>links!IK68</f>
        <v>12.7</v>
      </c>
      <c r="IL32" s="82">
        <f>links!IL68</f>
        <v>3.3</v>
      </c>
      <c r="IM32" s="82">
        <f>links!IM68</f>
        <v>10</v>
      </c>
      <c r="IN32" s="82">
        <f>links!IN68</f>
        <v>13.7</v>
      </c>
      <c r="IO32" s="82">
        <f>links!IO68</f>
        <v>16</v>
      </c>
      <c r="IP32" s="82">
        <f>links!IP68</f>
        <v>17.600000000000001</v>
      </c>
      <c r="IQ32" s="82">
        <f>links!IQ68</f>
        <v>0.5</v>
      </c>
      <c r="IR32" s="82">
        <f>links!IR68</f>
        <v>6.5</v>
      </c>
      <c r="IS32" s="82">
        <f>links!IS68</f>
        <v>10.199999999999999</v>
      </c>
      <c r="IT32" s="82">
        <f>links!IT68</f>
        <v>12.7</v>
      </c>
      <c r="IU32" s="82">
        <f>links!IU68</f>
        <v>3.7</v>
      </c>
      <c r="IV32" s="82">
        <f>links!IV68</f>
        <v>4</v>
      </c>
      <c r="IW32" s="82">
        <f>links!IW68</f>
        <v>6.5</v>
      </c>
      <c r="IX32" s="82">
        <f>links!IX68</f>
        <v>10.199999999999999</v>
      </c>
      <c r="IY32" s="82">
        <f>links!IY68</f>
        <v>12.7</v>
      </c>
      <c r="IZ32" s="82">
        <f>links!IZ68</f>
        <v>15</v>
      </c>
      <c r="JA32" s="82">
        <f>links!JA68</f>
        <v>15</v>
      </c>
      <c r="JB32" s="82">
        <f>links!JB68</f>
        <v>0</v>
      </c>
      <c r="JC32" s="82">
        <f>links!JC68</f>
        <v>0.5</v>
      </c>
      <c r="JD32" s="82">
        <f>links!JD68</f>
        <v>0</v>
      </c>
      <c r="JE32" s="82">
        <f>links!JE68</f>
        <v>0.5</v>
      </c>
      <c r="JF32" s="82">
        <f>links!JF68</f>
        <v>6.5</v>
      </c>
      <c r="JG32" s="82">
        <f>links!JG68</f>
        <v>10.199999999999999</v>
      </c>
      <c r="JH32" s="82">
        <f>links!JH68</f>
        <v>12.7</v>
      </c>
      <c r="JI32" s="82">
        <f>links!JI68</f>
        <v>0</v>
      </c>
      <c r="JJ32" s="82">
        <f>links!JJ68</f>
        <v>8</v>
      </c>
      <c r="JK32" s="82">
        <f>links!JK68</f>
        <v>13.4</v>
      </c>
      <c r="JL32" s="82">
        <f>links!JL68</f>
        <v>16.7</v>
      </c>
      <c r="JM32" s="82">
        <f>links!JM68</f>
        <v>19</v>
      </c>
      <c r="JN32" s="82">
        <f>links!JN68</f>
        <v>0</v>
      </c>
      <c r="JO32" s="82">
        <f>links!JO68</f>
        <v>8</v>
      </c>
      <c r="JP32" s="82">
        <f>links!JP68</f>
        <v>0</v>
      </c>
      <c r="JQ32" s="82">
        <f>links!JQ68</f>
        <v>8</v>
      </c>
      <c r="JR32" s="82">
        <f>links!JR68</f>
        <v>13.4</v>
      </c>
      <c r="JS32" s="82">
        <f>links!JS68</f>
        <v>0</v>
      </c>
      <c r="JT32" s="82">
        <f>links!JT68</f>
        <v>6.6</v>
      </c>
      <c r="JU32" s="82">
        <f>links!JU68</f>
        <v>13.6</v>
      </c>
      <c r="JV32" s="82">
        <f>links!JV68</f>
        <v>17.8</v>
      </c>
      <c r="JW32" s="82">
        <f>links!JW68</f>
        <v>20.7</v>
      </c>
      <c r="JX32" s="82">
        <f>links!JX68</f>
        <v>0</v>
      </c>
      <c r="JY32" s="82">
        <f>links!JY68</f>
        <v>6.6</v>
      </c>
      <c r="JZ32" s="82">
        <f>links!JZ68</f>
        <v>0</v>
      </c>
      <c r="KA32" s="82">
        <f>links!KA68</f>
        <v>6.6</v>
      </c>
      <c r="KB32" s="82">
        <f>links!KB68</f>
        <v>13.6</v>
      </c>
      <c r="KC32" s="82">
        <f>links!KC68</f>
        <v>3.8</v>
      </c>
      <c r="KD32" s="82">
        <f>links!KD68</f>
        <v>15.6</v>
      </c>
      <c r="KE32" s="82">
        <f>links!KE68</f>
        <v>21.8</v>
      </c>
      <c r="KF32" s="82">
        <f>links!KF68</f>
        <v>25.7</v>
      </c>
      <c r="KG32" s="82">
        <f>links!KG68</f>
        <v>28.3</v>
      </c>
      <c r="KH32" s="82">
        <f>links!KH68</f>
        <v>3.8</v>
      </c>
      <c r="KI32" s="82">
        <f>links!KI68</f>
        <v>15.6</v>
      </c>
      <c r="KJ32" s="82">
        <f>links!KJ68</f>
        <v>3.8</v>
      </c>
      <c r="KK32" s="82">
        <f>links!KK68</f>
        <v>15.6</v>
      </c>
      <c r="KL32" s="82">
        <f>links!KL68</f>
        <v>10.9</v>
      </c>
      <c r="KM32" s="82">
        <f>links!KM68</f>
        <v>18.5</v>
      </c>
      <c r="KN32" s="82">
        <f>links!KN68</f>
        <v>22.7</v>
      </c>
      <c r="KO32" s="82">
        <f>links!KO68</f>
        <v>25.3</v>
      </c>
      <c r="KP32" s="82">
        <f>links!KP68</f>
        <v>27.1</v>
      </c>
      <c r="KQ32" s="82">
        <f>links!KQ68</f>
        <v>0</v>
      </c>
      <c r="KR32" s="82">
        <f>links!KR68</f>
        <v>6.6</v>
      </c>
      <c r="KS32" s="82">
        <f>links!KS68</f>
        <v>13.6</v>
      </c>
      <c r="KT32" s="82">
        <f>links!KT68</f>
        <v>17.8</v>
      </c>
      <c r="KU32" s="82">
        <f>links!KU68</f>
        <v>20.7</v>
      </c>
      <c r="KV32" s="82">
        <f>links!KV68</f>
        <v>11.3</v>
      </c>
      <c r="KW32" s="82">
        <f>links!KW68</f>
        <v>10.9</v>
      </c>
      <c r="KX32" s="82">
        <f>links!KX68</f>
        <v>13.6</v>
      </c>
      <c r="KY32" s="82">
        <f>links!KY68</f>
        <v>17.8</v>
      </c>
      <c r="KZ32" s="82">
        <f>links!KZ68</f>
        <v>20.7</v>
      </c>
      <c r="LA32" s="82">
        <f>links!LA68</f>
        <v>15</v>
      </c>
      <c r="LB32" s="82">
        <f>links!LB68</f>
        <v>15</v>
      </c>
      <c r="LC32" s="82">
        <f>links!LC68</f>
        <v>17.8</v>
      </c>
      <c r="LD32" s="82">
        <f>links!LD68</f>
        <v>20.7</v>
      </c>
      <c r="LE32" s="82">
        <f>links!LE68</f>
        <v>0</v>
      </c>
      <c r="LF32" s="82">
        <f>links!LF68</f>
        <v>0</v>
      </c>
      <c r="LG32" s="82">
        <f>links!LG68</f>
        <v>14.446</v>
      </c>
      <c r="LH32" s="82">
        <f>links!LH68</f>
        <v>14.654</v>
      </c>
      <c r="LI32" s="82">
        <f>links!LI68</f>
        <v>2</v>
      </c>
      <c r="LJ32" s="82">
        <f>links!LJ68</f>
        <v>2.1</v>
      </c>
      <c r="LK32" s="82">
        <f>links!LK68</f>
        <v>6.5</v>
      </c>
      <c r="LL32" s="82">
        <f>links!LL68</f>
        <v>15</v>
      </c>
      <c r="LM32" s="82">
        <f>links!LM68</f>
        <v>15</v>
      </c>
      <c r="LN32" s="82">
        <f>links!LN68</f>
        <v>14</v>
      </c>
      <c r="LO32" s="82">
        <f>links!LO68</f>
        <v>13</v>
      </c>
      <c r="LP32" s="82">
        <f>links!LP68</f>
        <v>12</v>
      </c>
      <c r="LQ32" s="82">
        <f>links!LQ68</f>
        <v>11</v>
      </c>
      <c r="LR32" s="82">
        <f>links!LR68</f>
        <v>10</v>
      </c>
      <c r="LS32" s="82">
        <f>links!LS68</f>
        <v>9</v>
      </c>
      <c r="LT32" s="82">
        <f>links!LT68</f>
        <v>8</v>
      </c>
      <c r="LU32" s="82">
        <f>links!LU68</f>
        <v>14.99968913289567</v>
      </c>
      <c r="LV32" s="82">
        <f>links!LV68</f>
        <v>15</v>
      </c>
      <c r="LW32" s="82">
        <f>links!LW68</f>
        <v>15</v>
      </c>
      <c r="LX32" s="82">
        <f>links!LX68</f>
        <v>14</v>
      </c>
      <c r="LY32" s="82">
        <f>links!LY68</f>
        <v>13</v>
      </c>
      <c r="LZ32" s="82">
        <f>links!LZ68</f>
        <v>12</v>
      </c>
      <c r="MA32" s="82">
        <f>links!MA68</f>
        <v>11</v>
      </c>
      <c r="MB32" s="82">
        <f>links!MB68</f>
        <v>10</v>
      </c>
      <c r="MC32" s="82">
        <f>links!MC68</f>
        <v>9</v>
      </c>
      <c r="MD32" s="82">
        <f>links!MD68</f>
        <v>8</v>
      </c>
      <c r="ME32" s="82">
        <f>links!ME68</f>
        <v>7.5560409998164264</v>
      </c>
      <c r="MF32" s="82">
        <f>links!MF68</f>
        <v>12.6</v>
      </c>
      <c r="MG32" s="82">
        <f>links!MG68</f>
        <v>14.3</v>
      </c>
      <c r="MH32" s="82">
        <f>links!MH68</f>
        <v>0</v>
      </c>
      <c r="MI32" s="82">
        <f>links!MI68</f>
        <v>11.597153098522716</v>
      </c>
      <c r="MJ32" s="82">
        <f>links!MJ68</f>
        <v>11.597153098522716</v>
      </c>
      <c r="MK32" s="82">
        <f>links!MK68</f>
        <v>11.993411177059938</v>
      </c>
      <c r="ML32" s="82">
        <f>links!ML68</f>
        <v>11.993411177059938</v>
      </c>
      <c r="MM32" s="82">
        <f>links!MM68</f>
        <v>14.7</v>
      </c>
      <c r="MN32" s="82">
        <f>links!MN68</f>
        <v>14.93</v>
      </c>
      <c r="MO32" s="82">
        <f>links!MO68</f>
        <v>15</v>
      </c>
      <c r="MP32" s="82">
        <f>links!MP68</f>
        <v>15</v>
      </c>
      <c r="MQ32" s="82">
        <f>links!MQ68</f>
        <v>15</v>
      </c>
      <c r="MR32" s="82">
        <f>links!MR68</f>
        <v>15</v>
      </c>
      <c r="MS32" s="82"/>
      <c r="MT32" s="82"/>
      <c r="MU32" s="82"/>
      <c r="MV32" s="82"/>
      <c r="MW32" s="82"/>
      <c r="MX32" s="82"/>
      <c r="MY32" s="82"/>
      <c r="MZ32" s="82"/>
      <c r="NA32" s="82"/>
      <c r="NB32" s="82"/>
      <c r="NC32" s="82"/>
      <c r="ND32" s="82"/>
      <c r="NE32" s="82"/>
      <c r="NF32" s="82"/>
      <c r="NG32" s="82"/>
      <c r="NH32" s="82"/>
      <c r="NI32" s="82"/>
      <c r="NJ32" s="82"/>
      <c r="NK32" s="82"/>
      <c r="NL32" s="82"/>
      <c r="NM32" s="82"/>
      <c r="NN32" s="82"/>
      <c r="NO32" s="82"/>
      <c r="NP32" s="82"/>
      <c r="NQ32" s="82"/>
      <c r="NR32" s="82"/>
      <c r="NS32" s="82"/>
      <c r="NT32" s="82"/>
      <c r="NU32" s="82"/>
      <c r="NV32" s="82"/>
      <c r="NW32" s="82"/>
      <c r="NX32" s="82"/>
      <c r="NY32" s="82"/>
      <c r="NZ32" s="82"/>
      <c r="OA32" s="82"/>
      <c r="OB32" s="82"/>
      <c r="OC32" s="82"/>
    </row>
    <row r="33" spans="2:393" x14ac:dyDescent="0.25">
      <c r="B33" s="82" t="s">
        <v>1927</v>
      </c>
      <c r="C33" s="82">
        <f>links!C69</f>
        <v>16</v>
      </c>
      <c r="D33" s="82">
        <f>links!D69</f>
        <v>16</v>
      </c>
      <c r="E33" s="82">
        <f>links!E69</f>
        <v>12.26</v>
      </c>
      <c r="F33" s="82">
        <f>links!F69</f>
        <v>12.97</v>
      </c>
      <c r="G33" s="82">
        <f>links!G69</f>
        <v>13.43</v>
      </c>
      <c r="H33" s="82">
        <f>links!H69</f>
        <v>13.75</v>
      </c>
      <c r="I33" s="82">
        <f>links!I69</f>
        <v>13.18</v>
      </c>
      <c r="J33" s="82">
        <f>links!J69</f>
        <v>13.73</v>
      </c>
      <c r="K33" s="82">
        <f>links!K69</f>
        <v>14.1</v>
      </c>
      <c r="L33" s="82">
        <f>links!L69</f>
        <v>14.36</v>
      </c>
      <c r="M33" s="82">
        <f>links!M69</f>
        <v>6.04</v>
      </c>
      <c r="N33" s="82">
        <f>links!N69</f>
        <v>7.67</v>
      </c>
      <c r="O33" s="82">
        <f>links!O69</f>
        <v>9.3000000000000007</v>
      </c>
      <c r="P33" s="82">
        <f>links!P69</f>
        <v>10.92</v>
      </c>
      <c r="Q33" s="82">
        <f>links!Q69</f>
        <v>10.75</v>
      </c>
      <c r="R33" s="82">
        <f>links!R69</f>
        <v>12.58</v>
      </c>
      <c r="S33" s="82">
        <f>links!S69</f>
        <v>14.4</v>
      </c>
      <c r="T33" s="82">
        <f>links!T69</f>
        <v>16.18</v>
      </c>
      <c r="U33" s="82">
        <f>links!U69</f>
        <v>13.51</v>
      </c>
      <c r="V33" s="82">
        <f>links!V69</f>
        <v>13.48</v>
      </c>
      <c r="W33" s="82">
        <f>links!W69</f>
        <v>12.83</v>
      </c>
      <c r="X33" s="82">
        <f>links!X69</f>
        <v>12.8</v>
      </c>
      <c r="Y33" s="82">
        <f>links!Y69</f>
        <v>13.51</v>
      </c>
      <c r="Z33" s="82">
        <f>links!Z69</f>
        <v>14.9</v>
      </c>
      <c r="AA33" s="82">
        <f>links!AA69</f>
        <v>14.77</v>
      </c>
      <c r="AB33" s="82">
        <f>links!AB69</f>
        <v>14.68</v>
      </c>
      <c r="AC33" s="82">
        <f>links!AC69</f>
        <v>14.43</v>
      </c>
      <c r="AD33" s="82">
        <f>links!AD69</f>
        <v>14.9</v>
      </c>
      <c r="AE33" s="82">
        <f>links!AE69</f>
        <v>14.77</v>
      </c>
      <c r="AF33" s="82">
        <f>links!AF69</f>
        <v>14.52</v>
      </c>
      <c r="AG33" s="82">
        <f>links!AG69</f>
        <v>14.34</v>
      </c>
      <c r="AH33" s="82">
        <f>links!AH69</f>
        <v>13.57</v>
      </c>
      <c r="AI33" s="82">
        <f>links!AI69</f>
        <v>14.75</v>
      </c>
      <c r="AJ33" s="82">
        <f>links!AJ69</f>
        <v>4.1230000000000002</v>
      </c>
      <c r="AK33" s="82">
        <f>links!AK69</f>
        <v>5.4809999999999999</v>
      </c>
      <c r="AL33" s="82">
        <f>links!AL69</f>
        <v>6.5330000000000004</v>
      </c>
      <c r="AM33" s="82">
        <f>links!AM69</f>
        <v>7.8780000000000001</v>
      </c>
      <c r="AN33" s="82">
        <f>links!AN69</f>
        <v>10.675000000000001</v>
      </c>
      <c r="AO33" s="82">
        <f>links!AO69</f>
        <v>13.3</v>
      </c>
      <c r="AP33" s="82">
        <f>links!AP69</f>
        <v>12</v>
      </c>
      <c r="AQ33" s="82">
        <f>links!AQ69</f>
        <v>12</v>
      </c>
      <c r="AR33" s="82">
        <f>links!AR69</f>
        <v>13.48</v>
      </c>
      <c r="AS33" s="82">
        <f>links!AS69</f>
        <v>13.22</v>
      </c>
      <c r="AT33" s="82">
        <f>links!AT69</f>
        <v>13.21</v>
      </c>
      <c r="AU33" s="82">
        <f>links!AU69</f>
        <v>13.2</v>
      </c>
      <c r="AV33" s="82">
        <f>links!AV69</f>
        <v>13.19</v>
      </c>
      <c r="AW33" s="82">
        <f>links!AW69</f>
        <v>13.16</v>
      </c>
      <c r="AX33" s="82">
        <f>links!AX69</f>
        <v>13.15</v>
      </c>
      <c r="AY33" s="82">
        <f>links!AY69</f>
        <v>14.984999999999999</v>
      </c>
      <c r="AZ33" s="82">
        <f>links!AZ69</f>
        <v>14.984999999999999</v>
      </c>
      <c r="BA33" s="82">
        <f>links!BA69</f>
        <v>14.978431344269289</v>
      </c>
      <c r="BB33" s="82">
        <f>links!BB69</f>
        <v>14.895334970992314</v>
      </c>
      <c r="BC33" s="82">
        <f>links!BC69</f>
        <v>15.044164296264508</v>
      </c>
      <c r="BD33" s="82">
        <f>links!BD69</f>
        <v>11.931150909321069</v>
      </c>
      <c r="BE33" s="82">
        <f>links!BE69</f>
        <v>13.9</v>
      </c>
      <c r="BF33" s="82">
        <f>links!BF69</f>
        <v>13.2</v>
      </c>
      <c r="BG33" s="82">
        <f>links!BG69</f>
        <v>16.029166666666665</v>
      </c>
      <c r="BH33" s="82">
        <f>links!BH69</f>
        <v>4.895833333333333</v>
      </c>
      <c r="BI33" s="82">
        <f>links!BI69</f>
        <v>3.4333333333333336</v>
      </c>
      <c r="BJ33" s="82">
        <f>links!BJ69</f>
        <v>14.09357899330722</v>
      </c>
      <c r="BK33" s="82">
        <f>links!BK69</f>
        <v>0</v>
      </c>
      <c r="BL33" s="82">
        <f>links!BL69</f>
        <v>11.491484277579458</v>
      </c>
      <c r="BM33" s="82">
        <f>links!BM69</f>
        <v>15.004972573942831</v>
      </c>
      <c r="BN33" s="82">
        <f>links!BN69</f>
        <v>15.004972573942831</v>
      </c>
      <c r="BO33" s="82">
        <f>links!BO69</f>
        <v>10.064955194845457</v>
      </c>
      <c r="BP33" s="82">
        <f>links!BP69</f>
        <v>12.284000434653903</v>
      </c>
      <c r="BQ33" s="82">
        <f>links!BQ69</f>
        <v>13.921867159274424</v>
      </c>
      <c r="BR33" s="82">
        <f>links!BR69</f>
        <v>13.921867159274424</v>
      </c>
      <c r="BS33" s="82">
        <f>links!BS69</f>
        <v>13</v>
      </c>
      <c r="BT33" s="82">
        <f>links!BT69</f>
        <v>6.03</v>
      </c>
      <c r="BU33" s="82">
        <f>links!BU69</f>
        <v>10.76</v>
      </c>
      <c r="BV33" s="82">
        <f>links!BV69</f>
        <v>13.94</v>
      </c>
      <c r="BW33" s="82">
        <f>links!BW69</f>
        <v>15.51</v>
      </c>
      <c r="BX33" s="82">
        <f>links!BX69</f>
        <v>16.02</v>
      </c>
      <c r="BY33" s="82">
        <f>links!BY69</f>
        <v>17.45</v>
      </c>
      <c r="BZ33" s="82">
        <f>links!BZ69</f>
        <v>11.91</v>
      </c>
      <c r="CA33" s="82">
        <f>links!CA69</f>
        <v>11.352100000000002</v>
      </c>
      <c r="CB33" s="82">
        <f>links!CB69</f>
        <v>13.874316189849957</v>
      </c>
      <c r="CC33" s="82">
        <f>links!CC69</f>
        <v>13.874316189849957</v>
      </c>
      <c r="CD33" s="82">
        <f>links!CD69</f>
        <v>16.156762722224357</v>
      </c>
      <c r="CE33" s="82">
        <f>links!CE69</f>
        <v>17.641409656477155</v>
      </c>
      <c r="CF33" s="82">
        <f>links!CF69</f>
        <v>15</v>
      </c>
      <c r="CG33" s="82">
        <f>links!CG69</f>
        <v>15</v>
      </c>
      <c r="CH33" s="82">
        <f>links!CH69</f>
        <v>15</v>
      </c>
      <c r="CI33" s="82">
        <f>links!CI69</f>
        <v>15</v>
      </c>
      <c r="CJ33" s="82">
        <f>links!CJ69</f>
        <v>15</v>
      </c>
      <c r="CK33" s="82">
        <f>links!CK69</f>
        <v>15</v>
      </c>
      <c r="CL33" s="82">
        <f>links!CL69</f>
        <v>15</v>
      </c>
      <c r="CM33" s="82">
        <f>links!CM69</f>
        <v>15</v>
      </c>
      <c r="CN33" s="82">
        <f>links!CN69</f>
        <v>15</v>
      </c>
      <c r="CO33" s="82">
        <f>links!CO69</f>
        <v>8.2796468455385313</v>
      </c>
      <c r="CP33" s="82">
        <f>links!CP69</f>
        <v>12.513999999999999</v>
      </c>
      <c r="CQ33" s="82">
        <f>links!CQ69</f>
        <v>15</v>
      </c>
      <c r="CR33" s="82">
        <f>links!CR69</f>
        <v>1.8756215717428539</v>
      </c>
      <c r="CS33" s="82">
        <f>links!CS69</f>
        <v>1.4793634932056312</v>
      </c>
      <c r="CT33" s="82">
        <f>links!CT69</f>
        <v>5.0667678300455234</v>
      </c>
      <c r="CU33" s="82">
        <f>links!CU69</f>
        <v>39.762063732928681</v>
      </c>
      <c r="CV33" s="82">
        <f>links!CV69</f>
        <v>5.8871016691957507</v>
      </c>
      <c r="CW33" s="82">
        <f>links!CW69</f>
        <v>15.682852807283764</v>
      </c>
      <c r="CX33" s="82">
        <f>links!CX69</f>
        <v>14.910773899848254</v>
      </c>
      <c r="CY33" s="82">
        <f>links!CY69</f>
        <v>39.762063732928681</v>
      </c>
      <c r="CZ33" s="82">
        <f>links!CZ69</f>
        <v>14.910773899848254</v>
      </c>
      <c r="DA33" s="82">
        <f>links!DA69</f>
        <v>14.910773899848254</v>
      </c>
      <c r="DB33" s="82">
        <f>links!DB69</f>
        <v>3.8569119644289671</v>
      </c>
      <c r="DC33" s="82">
        <f>links!DC69</f>
        <v>15.004972573942833</v>
      </c>
      <c r="DD33" s="82">
        <f>links!DD69</f>
        <v>15.004972573942833</v>
      </c>
      <c r="DE33" s="82">
        <f>links!DE69</f>
        <v>3.7512431434857079</v>
      </c>
      <c r="DF33" s="82">
        <f>links!DF69</f>
        <v>15.593</v>
      </c>
      <c r="DG33" s="82">
        <f>links!DG69</f>
        <v>16.678000000000001</v>
      </c>
      <c r="DH33" s="82">
        <f>links!DH69</f>
        <v>19.614000000000001</v>
      </c>
      <c r="DI33" s="82">
        <f>links!DI69</f>
        <v>19.614000000000001</v>
      </c>
      <c r="DJ33" s="82">
        <f>links!DJ69</f>
        <v>6.4259999999999993</v>
      </c>
      <c r="DK33" s="82">
        <f>links!DK69</f>
        <v>9.6389999999999993</v>
      </c>
      <c r="DL33" s="82">
        <f>links!DL69</f>
        <v>16.064999999999998</v>
      </c>
      <c r="DM33" s="82">
        <f>links!DM69</f>
        <v>19.277999999999999</v>
      </c>
      <c r="DN33" s="82">
        <f>links!DN69</f>
        <v>7.452</v>
      </c>
      <c r="DO33" s="82">
        <f>links!DO69</f>
        <v>11.178000000000001</v>
      </c>
      <c r="DP33" s="82">
        <f>links!DP69</f>
        <v>18.63</v>
      </c>
      <c r="DQ33" s="82">
        <f>links!DQ69</f>
        <v>22.356000000000002</v>
      </c>
      <c r="DR33" s="82">
        <f>links!DR69</f>
        <v>21.1968</v>
      </c>
      <c r="DS33" s="82">
        <f>links!DS69</f>
        <v>7.452</v>
      </c>
      <c r="DT33" s="82">
        <f>links!DT69</f>
        <v>11.178000000000001</v>
      </c>
      <c r="DU33" s="82">
        <f>links!DU69</f>
        <v>18.63</v>
      </c>
      <c r="DV33" s="82">
        <f>links!DV69</f>
        <v>22.356000000000002</v>
      </c>
      <c r="DW33" s="82">
        <f>links!DW69</f>
        <v>21.1968</v>
      </c>
      <c r="DX33" s="82">
        <f>links!DX69</f>
        <v>21.041303970326524</v>
      </c>
      <c r="DY33" s="82">
        <f>links!DY69</f>
        <v>16.299415630497759</v>
      </c>
      <c r="DZ33" s="82">
        <f>links!DZ69</f>
        <v>12.064737631196641</v>
      </c>
      <c r="EA33" s="82">
        <f>links!EA69</f>
        <v>10.477063596524168</v>
      </c>
      <c r="EB33" s="82">
        <f>links!EB69</f>
        <v>10.886530277679299</v>
      </c>
      <c r="EC33" s="82">
        <f>links!EC69</f>
        <v>11.451858469725735</v>
      </c>
      <c r="ED33" s="82">
        <f>links!ED69</f>
        <v>11.729239124701792</v>
      </c>
      <c r="EE33" s="82">
        <f>links!EE69</f>
        <v>13.525609080737201</v>
      </c>
      <c r="EF33" s="82">
        <f>links!EF69</f>
        <v>10.606507902179661</v>
      </c>
      <c r="EG33" s="82">
        <f>links!EG69</f>
        <v>8.5327572911681955</v>
      </c>
      <c r="EH33" s="82">
        <f>links!EH69</f>
        <v>8.9158067670875099</v>
      </c>
      <c r="EI33" s="82">
        <f>links!EI69</f>
        <v>8.8973147234224399</v>
      </c>
      <c r="EJ33" s="82">
        <f>links!EJ69</f>
        <v>11</v>
      </c>
      <c r="EK33" s="82">
        <f>links!EK69</f>
        <v>12.24</v>
      </c>
      <c r="EL33" s="82">
        <f>links!EL69</f>
        <v>10.88</v>
      </c>
      <c r="EM33" s="82">
        <f>links!EM69</f>
        <v>9.52</v>
      </c>
      <c r="EN33" s="82">
        <f>links!EN69</f>
        <v>8.16</v>
      </c>
      <c r="EO33" s="82">
        <f>links!EO69</f>
        <v>6.8</v>
      </c>
      <c r="EP33" s="82">
        <f>links!EP69</f>
        <v>12.24</v>
      </c>
      <c r="EQ33" s="82">
        <f>links!EQ69</f>
        <v>10.88</v>
      </c>
      <c r="ER33" s="82">
        <f>links!ER69</f>
        <v>9.52</v>
      </c>
      <c r="ES33" s="82">
        <f>links!ES69</f>
        <v>8.16</v>
      </c>
      <c r="ET33" s="82">
        <f>links!ET69</f>
        <v>6.8</v>
      </c>
      <c r="EU33" s="82">
        <f>links!EU69</f>
        <v>12.24</v>
      </c>
      <c r="EV33" s="82">
        <f>links!EV69</f>
        <v>10.88</v>
      </c>
      <c r="EW33" s="82">
        <f>links!EW69</f>
        <v>9.52</v>
      </c>
      <c r="EX33" s="82">
        <f>links!EX69</f>
        <v>8.16</v>
      </c>
      <c r="EY33" s="82">
        <f>links!EY69</f>
        <v>6.8</v>
      </c>
      <c r="EZ33" s="82">
        <f>links!EZ69</f>
        <v>12.24</v>
      </c>
      <c r="FA33" s="82">
        <f>links!FA69</f>
        <v>10.88</v>
      </c>
      <c r="FB33" s="82">
        <f>links!FB69</f>
        <v>9.52</v>
      </c>
      <c r="FC33" s="82">
        <f>links!FC69</f>
        <v>8.16</v>
      </c>
      <c r="FD33" s="82">
        <f>links!FD69</f>
        <v>6.8</v>
      </c>
      <c r="FE33" s="82">
        <f>links!FE69</f>
        <v>12.24</v>
      </c>
      <c r="FF33" s="82">
        <f>links!FF69</f>
        <v>10.88</v>
      </c>
      <c r="FG33" s="82">
        <f>links!FG69</f>
        <v>9.52</v>
      </c>
      <c r="FH33" s="82">
        <f>links!FH69</f>
        <v>8.16</v>
      </c>
      <c r="FI33" s="82">
        <f>links!FI69</f>
        <v>6.8</v>
      </c>
      <c r="FJ33" s="82">
        <f>links!FJ69</f>
        <v>12.24</v>
      </c>
      <c r="FK33" s="82">
        <f>links!FK69</f>
        <v>10.88</v>
      </c>
      <c r="FL33" s="82">
        <f>links!FL69</f>
        <v>9.52</v>
      </c>
      <c r="FM33" s="82">
        <f>links!FM69</f>
        <v>8.16</v>
      </c>
      <c r="FN33" s="82">
        <f>links!FN69</f>
        <v>6.8</v>
      </c>
      <c r="FO33" s="82">
        <f>links!FO69</f>
        <v>11.255064935064937</v>
      </c>
      <c r="FP33" s="82">
        <f>links!FP69</f>
        <v>17.415584415584416</v>
      </c>
      <c r="FQ33" s="82">
        <f>links!FQ69</f>
        <v>12.01</v>
      </c>
      <c r="FR33" s="82">
        <f>links!FR69</f>
        <v>13.599</v>
      </c>
      <c r="FS33" s="82">
        <f>links!FS69</f>
        <v>12.027999999999999</v>
      </c>
      <c r="FT33" s="82">
        <f>links!FT69</f>
        <v>14.805</v>
      </c>
      <c r="FU33" s="82">
        <f>links!FU69</f>
        <v>7.75</v>
      </c>
      <c r="FV33" s="82">
        <f>links!FV69</f>
        <v>7.75</v>
      </c>
      <c r="FW33" s="82">
        <f>links!FW69</f>
        <v>7.75</v>
      </c>
      <c r="FX33" s="82">
        <f>links!FX69</f>
        <v>15.004972573942831</v>
      </c>
      <c r="FY33" s="82">
        <f>links!FY69</f>
        <v>13.84</v>
      </c>
      <c r="FZ33" s="82">
        <f>links!FZ69</f>
        <v>14.92</v>
      </c>
      <c r="GA33" s="82">
        <f>links!GA69</f>
        <v>15.31</v>
      </c>
      <c r="GB33" s="82">
        <f>links!GB69</f>
        <v>14.28</v>
      </c>
      <c r="GC33" s="82">
        <f>links!GC69</f>
        <v>15.53</v>
      </c>
      <c r="GD33" s="82">
        <f>links!GD69</f>
        <v>15.46</v>
      </c>
      <c r="GE33" s="82">
        <f>links!GE69</f>
        <v>14.234929799999998</v>
      </c>
      <c r="GF33" s="82">
        <f>links!GF69</f>
        <v>28.469859599999996</v>
      </c>
      <c r="GG33" s="82">
        <f>links!GG69</f>
        <v>42.704789399999989</v>
      </c>
      <c r="GH33" s="82">
        <f>links!GH69</f>
        <v>14.901365705614568</v>
      </c>
      <c r="GI33" s="82">
        <f>links!GI69</f>
        <v>14.901365705614568</v>
      </c>
      <c r="GJ33" s="82">
        <f>links!GJ69</f>
        <v>14.901365705614568</v>
      </c>
      <c r="GK33" s="82">
        <f>links!GK69</f>
        <v>14.901365705614568</v>
      </c>
      <c r="GL33" s="82">
        <f>links!GL69</f>
        <v>14.901365705614568</v>
      </c>
      <c r="GM33" s="82">
        <f>links!GM69</f>
        <v>14.901365705614568</v>
      </c>
      <c r="GN33" s="82">
        <f>links!GN69</f>
        <v>14.901365705614568</v>
      </c>
      <c r="GO33" s="82">
        <f>links!GO69</f>
        <v>14.901365705614568</v>
      </c>
      <c r="GP33" s="82">
        <f>links!GP69</f>
        <v>15.763</v>
      </c>
      <c r="GQ33" s="82">
        <f>links!GQ69</f>
        <v>15.821999999999999</v>
      </c>
      <c r="GR33" s="82">
        <f>links!GR69</f>
        <v>15</v>
      </c>
      <c r="GS33" s="82">
        <f>links!GS69</f>
        <v>15</v>
      </c>
      <c r="GT33" s="82">
        <f>links!GT69</f>
        <v>6.2584441969268099</v>
      </c>
      <c r="GU33" s="82">
        <f>links!GU69</f>
        <v>10.6</v>
      </c>
      <c r="GV33" s="82">
        <f>links!GV69</f>
        <v>12.8</v>
      </c>
      <c r="GW33" s="82">
        <f>links!GW69</f>
        <v>7.9</v>
      </c>
      <c r="GX33" s="82">
        <f>links!GX69</f>
        <v>15</v>
      </c>
      <c r="GY33" s="82">
        <f>links!GY69</f>
        <v>24.2</v>
      </c>
      <c r="GZ33" s="82">
        <f>links!GZ69</f>
        <v>15</v>
      </c>
      <c r="HA33" s="82">
        <f>links!HA69</f>
        <v>10</v>
      </c>
      <c r="HB33" s="82">
        <f>links!HB69</f>
        <v>10.019</v>
      </c>
      <c r="HC33" s="82">
        <f>links!HC69</f>
        <v>16.603000000000002</v>
      </c>
      <c r="HD33" s="82">
        <f>links!HD69</f>
        <v>0</v>
      </c>
      <c r="HE33" s="82">
        <f>links!HE69</f>
        <v>6.5636599999999996</v>
      </c>
      <c r="HF33" s="82">
        <f>links!HF69</f>
        <v>6.3845099999999997</v>
      </c>
      <c r="HG33" s="82">
        <f>links!HG69</f>
        <v>15.225991986593225</v>
      </c>
      <c r="HH33" s="82">
        <f>links!HH69</f>
        <v>13.672319334900038</v>
      </c>
      <c r="HI33" s="82">
        <f>links!HI69</f>
        <v>14.759890191085269</v>
      </c>
      <c r="HJ33" s="82">
        <f>links!HJ69</f>
        <v>13.672319334900038</v>
      </c>
      <c r="HK33" s="82">
        <f>links!HK69</f>
        <v>10.871</v>
      </c>
      <c r="HL33" s="82">
        <f>links!HL69</f>
        <v>10.077</v>
      </c>
      <c r="HM33" s="82">
        <f>links!HM69</f>
        <v>11.413</v>
      </c>
      <c r="HN33" s="82">
        <f>links!HN69</f>
        <v>10.397</v>
      </c>
      <c r="HO33" s="82">
        <f>links!HO69</f>
        <v>10.62</v>
      </c>
      <c r="HP33" s="82">
        <f>links!HP69</f>
        <v>10.321999999999999</v>
      </c>
      <c r="HQ33" s="82">
        <f>links!HQ69</f>
        <v>10.414</v>
      </c>
      <c r="HR33" s="82">
        <f>links!HR69</f>
        <v>9.9689999999999994</v>
      </c>
      <c r="HS33" s="82">
        <f>links!HS69</f>
        <v>29.523868571546672</v>
      </c>
      <c r="HT33" s="82">
        <f>links!HT69</f>
        <v>13.013</v>
      </c>
      <c r="HU33" s="82">
        <f>links!HU69</f>
        <v>13.7</v>
      </c>
      <c r="HV33" s="82">
        <f>links!HV69</f>
        <v>15.6</v>
      </c>
      <c r="HW33" s="82">
        <f>links!HW69</f>
        <v>9</v>
      </c>
      <c r="HX33" s="82">
        <f>links!HX69</f>
        <v>15</v>
      </c>
      <c r="HY33" s="82">
        <f>links!HY69</f>
        <v>31.478999999999999</v>
      </c>
      <c r="HZ33" s="82">
        <f>links!HZ69</f>
        <v>43.679000000000002</v>
      </c>
      <c r="IA33" s="82">
        <f>links!IA69</f>
        <v>25.456</v>
      </c>
      <c r="IB33" s="82">
        <f>links!IB69</f>
        <v>16.63</v>
      </c>
      <c r="IC33" s="82">
        <f>links!IC69</f>
        <v>9.1839999999999993</v>
      </c>
      <c r="ID33" s="82">
        <f>links!ID69</f>
        <v>39.838000000000001</v>
      </c>
      <c r="IE33" s="82">
        <f>links!IE69</f>
        <v>8.61</v>
      </c>
      <c r="IF33" s="82">
        <f>links!IF69</f>
        <v>10</v>
      </c>
      <c r="IG33" s="82">
        <f>links!IG69</f>
        <v>3.3</v>
      </c>
      <c r="IH33" s="82">
        <f>links!IH69</f>
        <v>10</v>
      </c>
      <c r="II33" s="82">
        <f>links!II69</f>
        <v>13.7</v>
      </c>
      <c r="IJ33" s="82">
        <f>links!IJ69</f>
        <v>16</v>
      </c>
      <c r="IK33" s="82">
        <f>links!IK69</f>
        <v>17.600000000000001</v>
      </c>
      <c r="IL33" s="82">
        <f>links!IL69</f>
        <v>9.6999999999999993</v>
      </c>
      <c r="IM33" s="82">
        <f>links!IM69</f>
        <v>16</v>
      </c>
      <c r="IN33" s="82">
        <f>links!IN69</f>
        <v>19.5</v>
      </c>
      <c r="IO33" s="82">
        <f>links!IO69</f>
        <v>21.7</v>
      </c>
      <c r="IP33" s="82">
        <f>links!IP69</f>
        <v>23.2</v>
      </c>
      <c r="IQ33" s="82">
        <f>links!IQ69</f>
        <v>8</v>
      </c>
      <c r="IR33" s="82">
        <f>links!IR69</f>
        <v>13.4</v>
      </c>
      <c r="IS33" s="82">
        <f>links!IS69</f>
        <v>16.7</v>
      </c>
      <c r="IT33" s="82">
        <f>links!IT69</f>
        <v>19</v>
      </c>
      <c r="IU33" s="82">
        <f>links!IU69</f>
        <v>10</v>
      </c>
      <c r="IV33" s="82">
        <f>links!IV69</f>
        <v>10.9</v>
      </c>
      <c r="IW33" s="82">
        <f>links!IW69</f>
        <v>13.4</v>
      </c>
      <c r="IX33" s="82">
        <f>links!IX69</f>
        <v>16.7</v>
      </c>
      <c r="IY33" s="82">
        <f>links!IY69</f>
        <v>19</v>
      </c>
      <c r="IZ33" s="82">
        <f>links!IZ69</f>
        <v>16.7</v>
      </c>
      <c r="JA33" s="82">
        <f>links!JA69</f>
        <v>19</v>
      </c>
      <c r="JB33" s="82">
        <f>links!JB69</f>
        <v>3.7</v>
      </c>
      <c r="JC33" s="82">
        <f>links!JC69</f>
        <v>4</v>
      </c>
      <c r="JD33" s="82">
        <f>links!JD69</f>
        <v>15</v>
      </c>
      <c r="JE33" s="82">
        <f>links!JE69</f>
        <v>15</v>
      </c>
      <c r="JF33" s="82">
        <f>links!JF69</f>
        <v>15</v>
      </c>
      <c r="JG33" s="82">
        <f>links!JG69</f>
        <v>15</v>
      </c>
      <c r="JH33" s="82">
        <f>links!JH69</f>
        <v>15</v>
      </c>
      <c r="JI33" s="82">
        <f>links!JI69</f>
        <v>9.6999999999999993</v>
      </c>
      <c r="JJ33" s="82">
        <f>links!JJ69</f>
        <v>16</v>
      </c>
      <c r="JK33" s="82">
        <f>links!JK69</f>
        <v>19.5</v>
      </c>
      <c r="JL33" s="82">
        <f>links!JL69</f>
        <v>21.7</v>
      </c>
      <c r="JM33" s="82">
        <f>links!JM69</f>
        <v>23.2</v>
      </c>
      <c r="JN33" s="82">
        <f>links!JN69</f>
        <v>10</v>
      </c>
      <c r="JO33" s="82">
        <f>links!JO69</f>
        <v>10.9</v>
      </c>
      <c r="JP33" s="82">
        <f>links!JP69</f>
        <v>15</v>
      </c>
      <c r="JQ33" s="82">
        <f>links!JQ69</f>
        <v>15</v>
      </c>
      <c r="JR33" s="82">
        <f>links!JR69</f>
        <v>15</v>
      </c>
      <c r="JS33" s="82">
        <f>links!JS69</f>
        <v>10.9</v>
      </c>
      <c r="JT33" s="82">
        <f>links!JT69</f>
        <v>18.5</v>
      </c>
      <c r="JU33" s="82">
        <f>links!JU69</f>
        <v>22.7</v>
      </c>
      <c r="JV33" s="82">
        <f>links!JV69</f>
        <v>25.3</v>
      </c>
      <c r="JW33" s="82">
        <f>links!JW69</f>
        <v>27.1</v>
      </c>
      <c r="JX33" s="82">
        <f>links!JX69</f>
        <v>11.3</v>
      </c>
      <c r="JY33" s="82">
        <f>links!JY69</f>
        <v>10.9</v>
      </c>
      <c r="JZ33" s="82">
        <f>links!JZ69</f>
        <v>15</v>
      </c>
      <c r="KA33" s="82">
        <f>links!KA69</f>
        <v>15</v>
      </c>
      <c r="KB33" s="82">
        <f>links!KB69</f>
        <v>15</v>
      </c>
      <c r="KC33" s="82">
        <f>links!KC69</f>
        <v>18.5</v>
      </c>
      <c r="KD33" s="82">
        <f>links!KD69</f>
        <v>25.7</v>
      </c>
      <c r="KE33" s="82">
        <f>links!KE69</f>
        <v>29.6</v>
      </c>
      <c r="KF33" s="82">
        <f>links!KF69</f>
        <v>32.1</v>
      </c>
      <c r="KG33" s="82">
        <f>links!KG69</f>
        <v>33.799999999999997</v>
      </c>
      <c r="KH33" s="82">
        <f>links!KH69</f>
        <v>18.899999999999999</v>
      </c>
      <c r="KI33" s="82">
        <f>links!KI69</f>
        <v>19.2</v>
      </c>
      <c r="KJ33" s="82">
        <f>links!KJ69</f>
        <v>15</v>
      </c>
      <c r="KK33" s="82">
        <f>links!KK69</f>
        <v>15</v>
      </c>
      <c r="KL33" s="82">
        <f>links!KL69</f>
        <v>18.5</v>
      </c>
      <c r="KM33" s="82">
        <f>links!KM69</f>
        <v>25.7</v>
      </c>
      <c r="KN33" s="82">
        <f>links!KN69</f>
        <v>29.6</v>
      </c>
      <c r="KO33" s="82">
        <f>links!KO69</f>
        <v>32.1</v>
      </c>
      <c r="KP33" s="82">
        <f>links!KP69</f>
        <v>33.799999999999997</v>
      </c>
      <c r="KQ33" s="82">
        <f>links!KQ69</f>
        <v>3.8</v>
      </c>
      <c r="KR33" s="82">
        <f>links!KR69</f>
        <v>15.6</v>
      </c>
      <c r="KS33" s="82">
        <f>links!KS69</f>
        <v>21.8</v>
      </c>
      <c r="KT33" s="82">
        <f>links!KT69</f>
        <v>25.7</v>
      </c>
      <c r="KU33" s="82">
        <f>links!KU69</f>
        <v>28.3</v>
      </c>
      <c r="KV33" s="82">
        <f>links!KV69</f>
        <v>18.899999999999999</v>
      </c>
      <c r="KW33" s="82">
        <f>links!KW69</f>
        <v>19.2</v>
      </c>
      <c r="KX33" s="82">
        <f>links!KX69</f>
        <v>21.8</v>
      </c>
      <c r="KY33" s="82">
        <f>links!KY69</f>
        <v>25.7</v>
      </c>
      <c r="KZ33" s="82">
        <f>links!KZ69</f>
        <v>28.3</v>
      </c>
      <c r="LA33" s="82">
        <f>links!LA69</f>
        <v>15.6</v>
      </c>
      <c r="LB33" s="82">
        <f>links!LB69</f>
        <v>21.8</v>
      </c>
      <c r="LC33" s="82">
        <f>links!LC69</f>
        <v>25.7</v>
      </c>
      <c r="LD33" s="82">
        <f>links!LD69</f>
        <v>28.3</v>
      </c>
      <c r="LE33" s="82">
        <f>links!LE69</f>
        <v>5</v>
      </c>
      <c r="LF33" s="82">
        <f>links!LF69</f>
        <v>5</v>
      </c>
      <c r="LG33" s="82">
        <f>links!LG69</f>
        <v>22.359000000000002</v>
      </c>
      <c r="LH33" s="82">
        <f>links!LH69</f>
        <v>14.304</v>
      </c>
      <c r="LI33" s="82">
        <f>links!LI69</f>
        <v>4.0599999999999996</v>
      </c>
      <c r="LJ33" s="82">
        <f>links!LJ69</f>
        <v>13.2</v>
      </c>
      <c r="LK33" s="82">
        <f>links!LK69</f>
        <v>13.2</v>
      </c>
      <c r="LL33" s="82">
        <f>links!LL69</f>
        <v>14</v>
      </c>
      <c r="LM33" s="82">
        <f>links!LM69</f>
        <v>14</v>
      </c>
      <c r="LN33" s="82">
        <f>links!LN69</f>
        <v>13</v>
      </c>
      <c r="LO33" s="82">
        <f>links!LO69</f>
        <v>12</v>
      </c>
      <c r="LP33" s="82">
        <f>links!LP69</f>
        <v>11</v>
      </c>
      <c r="LQ33" s="82">
        <f>links!LQ69</f>
        <v>10</v>
      </c>
      <c r="LR33" s="82">
        <f>links!LR69</f>
        <v>9</v>
      </c>
      <c r="LS33" s="82">
        <f>links!LS69</f>
        <v>8</v>
      </c>
      <c r="LT33" s="82">
        <f>links!LT69</f>
        <v>7</v>
      </c>
      <c r="LU33" s="82">
        <f>links!LU69</f>
        <v>7.4998445664478348</v>
      </c>
      <c r="LV33" s="82">
        <f>links!LV69</f>
        <v>14</v>
      </c>
      <c r="LW33" s="82">
        <f>links!LW69</f>
        <v>14</v>
      </c>
      <c r="LX33" s="82">
        <f>links!LX69</f>
        <v>13</v>
      </c>
      <c r="LY33" s="82">
        <f>links!LY69</f>
        <v>12</v>
      </c>
      <c r="LZ33" s="82">
        <f>links!LZ69</f>
        <v>11</v>
      </c>
      <c r="MA33" s="82">
        <f>links!MA69</f>
        <v>10</v>
      </c>
      <c r="MB33" s="82">
        <f>links!MB69</f>
        <v>9</v>
      </c>
      <c r="MC33" s="82">
        <f>links!MC69</f>
        <v>8</v>
      </c>
      <c r="MD33" s="82">
        <f>links!MD69</f>
        <v>7</v>
      </c>
      <c r="ME33" s="82">
        <f>links!ME69</f>
        <v>7.631601409814591</v>
      </c>
      <c r="MF33" s="82">
        <f>links!MF69</f>
        <v>12</v>
      </c>
      <c r="MG33" s="82">
        <f>links!MG69</f>
        <v>12.5</v>
      </c>
      <c r="MH33" s="82">
        <f>links!MH69</f>
        <v>0</v>
      </c>
      <c r="MI33" s="82">
        <f>links!MI69</f>
        <v>13.208602617907422</v>
      </c>
      <c r="MJ33" s="82">
        <f>links!MJ69</f>
        <v>13.129351002199977</v>
      </c>
      <c r="MK33" s="82">
        <f>links!MK69</f>
        <v>15.004972573942831</v>
      </c>
      <c r="ML33" s="82">
        <f>links!ML69</f>
        <v>14.925720958235388</v>
      </c>
      <c r="MM33" s="82">
        <f>links!MM69</f>
        <v>13.87</v>
      </c>
      <c r="MN33" s="82">
        <f>links!MN69</f>
        <v>13.87</v>
      </c>
      <c r="MO33" s="82">
        <f>links!MO69</f>
        <v>13.87</v>
      </c>
      <c r="MP33" s="82">
        <f>links!MP69</f>
        <v>13.87</v>
      </c>
      <c r="MQ33" s="82">
        <f>links!MQ69</f>
        <v>13.87</v>
      </c>
      <c r="MR33" s="82">
        <f>links!MR69</f>
        <v>13.87</v>
      </c>
      <c r="MS33" s="82"/>
      <c r="MT33" s="82"/>
      <c r="MU33" s="82"/>
      <c r="MV33" s="82"/>
      <c r="MW33" s="82"/>
      <c r="MX33" s="82"/>
      <c r="MY33" s="82"/>
      <c r="MZ33" s="82"/>
      <c r="NA33" s="82"/>
      <c r="NB33" s="82"/>
      <c r="NC33" s="82"/>
      <c r="ND33" s="82"/>
      <c r="NE33" s="82"/>
      <c r="NF33" s="82"/>
      <c r="NG33" s="82"/>
      <c r="NH33" s="82"/>
      <c r="NI33" s="82"/>
      <c r="NJ33" s="82"/>
      <c r="NK33" s="82"/>
      <c r="NL33" s="82"/>
      <c r="NM33" s="82"/>
      <c r="NN33" s="82"/>
      <c r="NO33" s="82"/>
      <c r="NP33" s="82"/>
      <c r="NQ33" s="82"/>
      <c r="NR33" s="82"/>
      <c r="NS33" s="82"/>
      <c r="NT33" s="82"/>
      <c r="NU33" s="82"/>
      <c r="NV33" s="82"/>
      <c r="NW33" s="82"/>
      <c r="NX33" s="82"/>
      <c r="NY33" s="82"/>
      <c r="NZ33" s="82"/>
      <c r="OA33" s="82"/>
      <c r="OB33" s="82"/>
      <c r="OC33" s="82"/>
    </row>
    <row r="34" spans="2:393" x14ac:dyDescent="0.25">
      <c r="B34" s="82" t="s">
        <v>1928</v>
      </c>
      <c r="C34" s="82">
        <f>links!C70</f>
        <v>16</v>
      </c>
      <c r="D34" s="82">
        <f>links!D70</f>
        <v>16</v>
      </c>
      <c r="E34" s="82">
        <f>links!E70</f>
        <v>2.6500000000000004</v>
      </c>
      <c r="F34" s="82">
        <f>links!F70</f>
        <v>1.9400000000000013</v>
      </c>
      <c r="G34" s="82">
        <f>links!G70</f>
        <v>1.4800000000000004</v>
      </c>
      <c r="H34" s="82">
        <f>links!H70</f>
        <v>1.1999999999999993</v>
      </c>
      <c r="I34" s="82">
        <f>links!I70</f>
        <v>3.5700000000000003</v>
      </c>
      <c r="J34" s="82">
        <f>links!J70</f>
        <v>2.7000000000000011</v>
      </c>
      <c r="K34" s="82">
        <f>links!K70</f>
        <v>2.1500000000000004</v>
      </c>
      <c r="L34" s="82">
        <f>links!L70</f>
        <v>1.8099999999999987</v>
      </c>
      <c r="M34" s="82">
        <f>links!M70</f>
        <v>5.22</v>
      </c>
      <c r="N34" s="82">
        <f>links!N70</f>
        <v>5.55</v>
      </c>
      <c r="O34" s="82">
        <f>links!O70</f>
        <v>5.7200000000000006</v>
      </c>
      <c r="P34" s="82">
        <f>links!P70</f>
        <v>5.81</v>
      </c>
      <c r="Q34" s="82">
        <f>links!Q70</f>
        <v>9.93</v>
      </c>
      <c r="R34" s="82">
        <f>links!R70</f>
        <v>10.46</v>
      </c>
      <c r="S34" s="82">
        <f>links!S70</f>
        <v>10.82</v>
      </c>
      <c r="T34" s="82">
        <f>links!T70</f>
        <v>11.07</v>
      </c>
      <c r="U34" s="82">
        <f>links!U70</f>
        <v>2.4299999999999997</v>
      </c>
      <c r="V34" s="82">
        <f>links!V70</f>
        <v>2.4000000000000004</v>
      </c>
      <c r="W34" s="82">
        <f>links!W70</f>
        <v>1.75</v>
      </c>
      <c r="X34" s="82">
        <f>links!X70</f>
        <v>1.7200000000000006</v>
      </c>
      <c r="Y34" s="82">
        <f>links!Y70</f>
        <v>2.4299999999999997</v>
      </c>
      <c r="Z34" s="82">
        <f>links!Z70</f>
        <v>1.4399999999999995</v>
      </c>
      <c r="AA34" s="82">
        <f>links!AA70</f>
        <v>1.3099999999999987</v>
      </c>
      <c r="AB34" s="82">
        <f>links!AB70</f>
        <v>1.2199999999999989</v>
      </c>
      <c r="AC34" s="82">
        <f>links!AC70</f>
        <v>0.96999999999999886</v>
      </c>
      <c r="AD34" s="82">
        <f>links!AD70</f>
        <v>1.4399999999999995</v>
      </c>
      <c r="AE34" s="82">
        <f>links!AE70</f>
        <v>1.5599999999999987</v>
      </c>
      <c r="AF34" s="82">
        <f>links!AF70</f>
        <v>1.3099999999999987</v>
      </c>
      <c r="AG34" s="82">
        <f>links!AG70</f>
        <v>1.129999999999999</v>
      </c>
      <c r="AH34" s="82">
        <f>links!AH70</f>
        <v>0.35999999999999943</v>
      </c>
      <c r="AI34" s="82">
        <f>links!AI70</f>
        <v>1.5399999999999991</v>
      </c>
      <c r="AJ34" s="82">
        <f>links!AJ70</f>
        <v>-0.37699999999999978</v>
      </c>
      <c r="AK34" s="82">
        <f>links!AK70</f>
        <v>-0.40200000000000014</v>
      </c>
      <c r="AL34" s="82">
        <f>links!AL70</f>
        <v>-1.8340000000000005</v>
      </c>
      <c r="AM34" s="82">
        <f>links!AM70</f>
        <v>-2.34</v>
      </c>
      <c r="AN34" s="82">
        <f>links!AN70</f>
        <v>-1.1939999999999991</v>
      </c>
      <c r="AO34" s="82">
        <f>links!AO70</f>
        <v>1.8000000000000007</v>
      </c>
      <c r="AP34" s="82">
        <f>links!AP70</f>
        <v>0.5</v>
      </c>
      <c r="AQ34" s="82">
        <f>links!AQ70</f>
        <v>-1.3000000000000007</v>
      </c>
      <c r="AR34" s="82">
        <f>links!AR70</f>
        <v>-0.23000000000000043</v>
      </c>
      <c r="AS34" s="82">
        <f>links!AS70</f>
        <v>-1.6399999999999988</v>
      </c>
      <c r="AT34" s="82">
        <f>links!AT70</f>
        <v>-1.6499999999999986</v>
      </c>
      <c r="AU34" s="82">
        <f>links!AU70</f>
        <v>-1.6400000000000006</v>
      </c>
      <c r="AV34" s="82">
        <f>links!AV70</f>
        <v>-1.67</v>
      </c>
      <c r="AW34" s="82">
        <f>links!AW70</f>
        <v>-1.6899999999999995</v>
      </c>
      <c r="AX34" s="82">
        <f>links!AX70</f>
        <v>-1.6999999999999993</v>
      </c>
      <c r="AY34" s="82">
        <f>links!AY70</f>
        <v>3.6949999999999985</v>
      </c>
      <c r="AZ34" s="82">
        <f>links!AZ70</f>
        <v>2.7050000000000001</v>
      </c>
      <c r="BA34" s="82">
        <f>links!BA70</f>
        <v>2.9319377078622662</v>
      </c>
      <c r="BB34" s="82">
        <f>links!BB70</f>
        <v>2.8488413345852912</v>
      </c>
      <c r="BC34" s="82">
        <f>links!BC70</f>
        <v>8.1484055586527475</v>
      </c>
      <c r="BD34" s="82">
        <f>links!BD70</f>
        <v>5.0353921717093071</v>
      </c>
      <c r="BE34" s="82">
        <f>links!BE70</f>
        <v>10</v>
      </c>
      <c r="BF34" s="82">
        <f>links!BF70</f>
        <v>9.2956380000000003</v>
      </c>
      <c r="BG34" s="82">
        <f>links!BG70</f>
        <v>11.208333333333332</v>
      </c>
      <c r="BH34" s="82">
        <f>links!BH70</f>
        <v>7.4999999999999289E-2</v>
      </c>
      <c r="BI34" s="82">
        <f>links!BI70</f>
        <v>-1.3875000000000002</v>
      </c>
      <c r="BJ34" s="82">
        <f>links!BJ70</f>
        <v>7.5368286537779756</v>
      </c>
      <c r="BK34" s="82">
        <f>links!BK70</f>
        <v>-6.5567503395292448</v>
      </c>
      <c r="BL34" s="82">
        <f>links!BL70</f>
        <v>7.6081551079146763</v>
      </c>
      <c r="BM34" s="82">
        <f>links!BM70</f>
        <v>11.12164340427805</v>
      </c>
      <c r="BN34" s="82">
        <f>links!BN70</f>
        <v>11.12164340427805</v>
      </c>
      <c r="BO34" s="82">
        <f>links!BO70</f>
        <v>6.1816260251806749</v>
      </c>
      <c r="BP34" s="82">
        <f>links!BP70</f>
        <v>8.4006712649891213</v>
      </c>
      <c r="BQ34" s="82">
        <f>links!BQ70</f>
        <v>10.038537989609642</v>
      </c>
      <c r="BR34" s="82">
        <f>links!BR70</f>
        <v>1.6378667246205207</v>
      </c>
      <c r="BS34" s="82">
        <f>links!BS70</f>
        <v>-2</v>
      </c>
      <c r="BT34" s="82">
        <f>links!BT70</f>
        <v>5.98</v>
      </c>
      <c r="BU34" s="82">
        <f>links!BU70</f>
        <v>10.709999999999999</v>
      </c>
      <c r="BV34" s="82">
        <f>links!BV70</f>
        <v>13.889999999999999</v>
      </c>
      <c r="BW34" s="82">
        <f>links!BW70</f>
        <v>15.459999999999999</v>
      </c>
      <c r="BX34" s="82">
        <f>links!BX70</f>
        <v>15.969999999999999</v>
      </c>
      <c r="BY34" s="82">
        <f>links!BY70</f>
        <v>17.399999999999999</v>
      </c>
      <c r="BZ34" s="82">
        <f>links!BZ70</f>
        <v>-1.8900000000000006</v>
      </c>
      <c r="CA34" s="82">
        <f>links!CA70</f>
        <v>1.0320090909090922</v>
      </c>
      <c r="CB34" s="82">
        <f>links!CB70</f>
        <v>-0.22520667463532185</v>
      </c>
      <c r="CC34" s="82">
        <f>links!CC70</f>
        <v>-0.22520667463532185</v>
      </c>
      <c r="CD34" s="82">
        <f>links!CD70</f>
        <v>2.0572398577390789</v>
      </c>
      <c r="CE34" s="82">
        <f>links!CE70</f>
        <v>3.5418867919918764</v>
      </c>
      <c r="CF34" s="82">
        <f>links!CF70</f>
        <v>7</v>
      </c>
      <c r="CG34" s="82">
        <f>links!CG70</f>
        <v>7</v>
      </c>
      <c r="CH34" s="82">
        <f>links!CH70</f>
        <v>7</v>
      </c>
      <c r="CI34" s="82">
        <f>links!CI70</f>
        <v>7</v>
      </c>
      <c r="CJ34" s="82">
        <f>links!CJ70</f>
        <v>7</v>
      </c>
      <c r="CK34" s="82">
        <f>links!CK70</f>
        <v>7</v>
      </c>
      <c r="CL34" s="82">
        <f>links!CL70</f>
        <v>13.25</v>
      </c>
      <c r="CM34" s="82">
        <f>links!CM70</f>
        <v>13.25</v>
      </c>
      <c r="CN34" s="82">
        <f>links!CN70</f>
        <v>13.25</v>
      </c>
      <c r="CO34" s="82">
        <f>links!CO70</f>
        <v>0.40688999999999975</v>
      </c>
      <c r="CP34" s="82">
        <f>links!CP70</f>
        <v>-0.78600000000000136</v>
      </c>
      <c r="CQ34" s="82">
        <f>links!CQ70</f>
        <v>9.7165589528370315</v>
      </c>
      <c r="CR34" s="82">
        <f>links!CR70</f>
        <v>-3.4078194754201148</v>
      </c>
      <c r="CS34" s="82">
        <f>links!CS70</f>
        <v>-3.8040775539573373</v>
      </c>
      <c r="CT34" s="82">
        <f>links!CT70</f>
        <v>0.24127465857359631</v>
      </c>
      <c r="CU34" s="82">
        <f>links!CU70</f>
        <v>34.936570561456755</v>
      </c>
      <c r="CV34" s="82">
        <f>links!CV70</f>
        <v>1.0616084977238236</v>
      </c>
      <c r="CW34" s="82">
        <f>links!CW70</f>
        <v>10.857359635811836</v>
      </c>
      <c r="CX34" s="82">
        <f>links!CX70</f>
        <v>10.085280728376325</v>
      </c>
      <c r="CY34" s="82">
        <f>links!CY70</f>
        <v>34.936570561456755</v>
      </c>
      <c r="CZ34" s="82">
        <f>links!CZ70</f>
        <v>10.085280728376325</v>
      </c>
      <c r="DA34" s="82">
        <f>links!DA70</f>
        <v>10.085280728376325</v>
      </c>
      <c r="DB34" s="82">
        <f>links!DB70</f>
        <v>0</v>
      </c>
      <c r="DC34" s="82">
        <f>links!DC70</f>
        <v>11.148060609513866</v>
      </c>
      <c r="DD34" s="82">
        <f>links!DD70</f>
        <v>11.148060609513866</v>
      </c>
      <c r="DE34" s="82">
        <f>links!DE70</f>
        <v>-0.10566882094325925</v>
      </c>
      <c r="DF34" s="82">
        <f>links!DF70</f>
        <v>7.9000000000000625E-2</v>
      </c>
      <c r="DG34" s="82">
        <f>links!DG70</f>
        <v>1.1640000000000015</v>
      </c>
      <c r="DH34" s="82">
        <f>links!DH70</f>
        <v>4.1000000000000014</v>
      </c>
      <c r="DI34" s="82">
        <f>links!DI70</f>
        <v>4.0210000000000008</v>
      </c>
      <c r="DJ34" s="82">
        <f>links!DJ70</f>
        <v>-6.4259999999999993</v>
      </c>
      <c r="DK34" s="82">
        <f>links!DK70</f>
        <v>-3.2129999999999992</v>
      </c>
      <c r="DL34" s="82">
        <f>links!DL70</f>
        <v>3.2129999999999992</v>
      </c>
      <c r="DM34" s="82">
        <f>links!DM70</f>
        <v>6.4260000000000002</v>
      </c>
      <c r="DN34" s="82">
        <f>links!DN70</f>
        <v>-7.452</v>
      </c>
      <c r="DO34" s="82">
        <f>links!DO70</f>
        <v>-3.7259999999999991</v>
      </c>
      <c r="DP34" s="82">
        <f>links!DP70</f>
        <v>3.7259999999999991</v>
      </c>
      <c r="DQ34" s="82">
        <f>links!DQ70</f>
        <v>7.4520000000000017</v>
      </c>
      <c r="DR34" s="82">
        <f>links!DR70</f>
        <v>6.2927999999999997</v>
      </c>
      <c r="DS34" s="82">
        <f>links!DS70</f>
        <v>-7.452</v>
      </c>
      <c r="DT34" s="82">
        <f>links!DT70</f>
        <v>-3.7259999999999991</v>
      </c>
      <c r="DU34" s="82">
        <f>links!DU70</f>
        <v>3.7259999999999991</v>
      </c>
      <c r="DV34" s="82">
        <f>links!DV70</f>
        <v>7.4520000000000017</v>
      </c>
      <c r="DW34" s="82">
        <f>links!DW70</f>
        <v>6.2927999999999997</v>
      </c>
      <c r="DX34" s="82">
        <f>links!DX70</f>
        <v>5.4287356759599508</v>
      </c>
      <c r="DY34" s="82">
        <f>links!DY70</f>
        <v>0.68684733613118532</v>
      </c>
      <c r="DZ34" s="82">
        <f>links!DZ70</f>
        <v>-2.9349515016990293</v>
      </c>
      <c r="EA34" s="82">
        <f>links!EA70</f>
        <v>-4.5226255363715016</v>
      </c>
      <c r="EB34" s="82">
        <f>links!EB70</f>
        <v>-4.1131588552163709</v>
      </c>
      <c r="EC34" s="82">
        <f>links!EC70</f>
        <v>-3.5478306631699343</v>
      </c>
      <c r="ED34" s="82">
        <f>links!ED70</f>
        <v>-3.2704500081938779</v>
      </c>
      <c r="EE34" s="82">
        <f>links!EE70</f>
        <v>-1.4740800521584685</v>
      </c>
      <c r="EF34" s="82">
        <f>links!EF70</f>
        <v>-4.3931812307160083</v>
      </c>
      <c r="EG34" s="82">
        <f>links!EG70</f>
        <v>-6.4669318417274742</v>
      </c>
      <c r="EH34" s="82">
        <f>links!EH70</f>
        <v>-6.0838823658081598</v>
      </c>
      <c r="EI34" s="82">
        <f>links!EI70</f>
        <v>-6.1023744094732297</v>
      </c>
      <c r="EJ34" s="82">
        <f>links!EJ70</f>
        <v>11</v>
      </c>
      <c r="EK34" s="82">
        <f>links!EK70</f>
        <v>-1.3599999999999994</v>
      </c>
      <c r="EL34" s="82">
        <f>links!EL70</f>
        <v>-2.7199999999999989</v>
      </c>
      <c r="EM34" s="82">
        <f>links!EM70</f>
        <v>-4.08</v>
      </c>
      <c r="EN34" s="82">
        <f>links!EN70</f>
        <v>-5.4399999999999995</v>
      </c>
      <c r="EO34" s="82">
        <f>links!EO70</f>
        <v>-6.8</v>
      </c>
      <c r="EP34" s="82">
        <f>links!EP70</f>
        <v>-1.3599999999999994</v>
      </c>
      <c r="EQ34" s="82">
        <f>links!EQ70</f>
        <v>-2.7199999999999989</v>
      </c>
      <c r="ER34" s="82">
        <f>links!ER70</f>
        <v>-4.08</v>
      </c>
      <c r="ES34" s="82">
        <f>links!ES70</f>
        <v>-5.4399999999999995</v>
      </c>
      <c r="ET34" s="82">
        <f>links!ET70</f>
        <v>-6.8</v>
      </c>
      <c r="EU34" s="82">
        <f>links!EU70</f>
        <v>-1.3599999999999994</v>
      </c>
      <c r="EV34" s="82">
        <f>links!EV70</f>
        <v>-2.7199999999999989</v>
      </c>
      <c r="EW34" s="82">
        <f>links!EW70</f>
        <v>-4.08</v>
      </c>
      <c r="EX34" s="82">
        <f>links!EX70</f>
        <v>-5.4399999999999995</v>
      </c>
      <c r="EY34" s="82">
        <f>links!EY70</f>
        <v>-6.8</v>
      </c>
      <c r="EZ34" s="82">
        <f>links!EZ70</f>
        <v>-1.3599999999999994</v>
      </c>
      <c r="FA34" s="82">
        <f>links!FA70</f>
        <v>-2.7199999999999989</v>
      </c>
      <c r="FB34" s="82">
        <f>links!FB70</f>
        <v>-4.08</v>
      </c>
      <c r="FC34" s="82">
        <f>links!FC70</f>
        <v>-5.4399999999999995</v>
      </c>
      <c r="FD34" s="82">
        <f>links!FD70</f>
        <v>-6.8</v>
      </c>
      <c r="FE34" s="82">
        <f>links!FE70</f>
        <v>-1.3599999999999994</v>
      </c>
      <c r="FF34" s="82">
        <f>links!FF70</f>
        <v>-2.7199999999999989</v>
      </c>
      <c r="FG34" s="82">
        <f>links!FG70</f>
        <v>-4.08</v>
      </c>
      <c r="FH34" s="82">
        <f>links!FH70</f>
        <v>-5.4399999999999995</v>
      </c>
      <c r="FI34" s="82">
        <f>links!FI70</f>
        <v>-6.8</v>
      </c>
      <c r="FJ34" s="82">
        <f>links!FJ70</f>
        <v>-1.3599999999999994</v>
      </c>
      <c r="FK34" s="82">
        <f>links!FK70</f>
        <v>-2.7199999999999989</v>
      </c>
      <c r="FL34" s="82">
        <f>links!FL70</f>
        <v>-4.08</v>
      </c>
      <c r="FM34" s="82">
        <f>links!FM70</f>
        <v>-5.4399999999999995</v>
      </c>
      <c r="FN34" s="82">
        <f>links!FN70</f>
        <v>-6.8</v>
      </c>
      <c r="FO34" s="82">
        <f>links!FO70</f>
        <v>5.1381818181818195</v>
      </c>
      <c r="FP34" s="82">
        <f>links!FP70</f>
        <v>11.2987012987013</v>
      </c>
      <c r="FQ34" s="82">
        <f>links!FQ70</f>
        <v>-0.161</v>
      </c>
      <c r="FR34" s="82">
        <f>links!FR70</f>
        <v>-0.96599999999999997</v>
      </c>
      <c r="FS34" s="82">
        <f>links!FS70</f>
        <v>-0.14299999999999999</v>
      </c>
      <c r="FT34" s="82">
        <f>links!FT70</f>
        <v>0.24</v>
      </c>
      <c r="FU34" s="82">
        <f>links!FU70</f>
        <v>-6.0500000000000007</v>
      </c>
      <c r="FV34" s="82">
        <f>links!FV70</f>
        <v>-6.0500000000000007</v>
      </c>
      <c r="FW34" s="82">
        <f>links!FW70</f>
        <v>-6.0500000000000007</v>
      </c>
      <c r="FX34" s="82">
        <f>links!FX70</f>
        <v>10.963140172863159</v>
      </c>
      <c r="FY34" s="82">
        <f>links!FY70</f>
        <v>0.24000000000000021</v>
      </c>
      <c r="FZ34" s="82">
        <f>links!FZ70</f>
        <v>1.2699999999999996</v>
      </c>
      <c r="GA34" s="82">
        <f>links!GA70</f>
        <v>1.8399999999999999</v>
      </c>
      <c r="GB34" s="82">
        <f>links!GB70</f>
        <v>0.67999999999999972</v>
      </c>
      <c r="GC34" s="82">
        <f>links!GC70</f>
        <v>1.879999999999999</v>
      </c>
      <c r="GD34" s="82">
        <f>links!GD70</f>
        <v>1.9900000000000002</v>
      </c>
      <c r="GE34" s="82">
        <f>links!GE70</f>
        <v>14.234929799999998</v>
      </c>
      <c r="GF34" s="82">
        <f>links!GF70</f>
        <v>28.469859599999996</v>
      </c>
      <c r="GG34" s="82">
        <f>links!GG70</f>
        <v>42.704789399999989</v>
      </c>
      <c r="GH34" s="82">
        <f>links!GH70</f>
        <v>10.07587253414264</v>
      </c>
      <c r="GI34" s="82">
        <f>links!GI70</f>
        <v>10.07587253414264</v>
      </c>
      <c r="GJ34" s="82">
        <f>links!GJ70</f>
        <v>10.07587253414264</v>
      </c>
      <c r="GK34" s="82">
        <f>links!GK70</f>
        <v>10.07587253414264</v>
      </c>
      <c r="GL34" s="82">
        <f>links!GL70</f>
        <v>10.07587253414264</v>
      </c>
      <c r="GM34" s="82">
        <f>links!GM70</f>
        <v>10.07587253414264</v>
      </c>
      <c r="GN34" s="82">
        <f>links!GN70</f>
        <v>10.07587253414264</v>
      </c>
      <c r="GO34" s="82">
        <f>links!GO70</f>
        <v>10.07587253414264</v>
      </c>
      <c r="GP34" s="82">
        <f>links!GP70</f>
        <v>1.5860000000000003</v>
      </c>
      <c r="GQ34" s="82">
        <f>links!GQ70</f>
        <v>1.4989999999999988</v>
      </c>
      <c r="GR34" s="82">
        <f>links!GR70</f>
        <v>7.9539999999999997</v>
      </c>
      <c r="GS34" s="82">
        <f>links!GS70</f>
        <v>7.9539999999999997</v>
      </c>
      <c r="GT34" s="82">
        <f>links!GT70</f>
        <v>-1.92</v>
      </c>
      <c r="GU34" s="82">
        <f>links!GU70</f>
        <v>-4</v>
      </c>
      <c r="GV34" s="82">
        <f>links!GV70</f>
        <v>-13</v>
      </c>
      <c r="GW34" s="82">
        <f>links!GW70</f>
        <v>-3.0999999999999996</v>
      </c>
      <c r="GX34" s="82">
        <f>links!GX70</f>
        <v>0.40000000000000036</v>
      </c>
      <c r="GY34" s="82">
        <f>links!GY70</f>
        <v>-1.6000000000000014</v>
      </c>
      <c r="GZ34" s="82">
        <f>links!GZ70</f>
        <v>4</v>
      </c>
      <c r="HA34" s="82">
        <f>links!HA70</f>
        <v>3.2</v>
      </c>
      <c r="HB34" s="82">
        <f>links!HB70</f>
        <v>3.3460000000000001</v>
      </c>
      <c r="HC34" s="82">
        <f>links!HC70</f>
        <v>3.2570000000000014</v>
      </c>
      <c r="HD34" s="82">
        <f>links!HD70</f>
        <v>-5.7496654247171239</v>
      </c>
      <c r="HE34" s="82">
        <f>links!HE70</f>
        <v>-0.50014000000000003</v>
      </c>
      <c r="HF34" s="82">
        <f>links!HF70</f>
        <v>-0.67928999999999995</v>
      </c>
      <c r="HG34" s="82">
        <f>links!HG70</f>
        <v>0.31073453033863724</v>
      </c>
      <c r="HH34" s="82">
        <f>links!HH70</f>
        <v>1.8644071820318235</v>
      </c>
      <c r="HI34" s="82">
        <f>links!HI70</f>
        <v>0.77683632584659312</v>
      </c>
      <c r="HJ34" s="82">
        <f>links!HJ70</f>
        <v>1.8644071820318233</v>
      </c>
      <c r="HK34" s="82">
        <f>links!HK70</f>
        <v>1.3890000000000011</v>
      </c>
      <c r="HL34" s="82">
        <f>links!HL70</f>
        <v>6.9320000000000004</v>
      </c>
      <c r="HM34" s="82">
        <f>links!HM70</f>
        <v>3.1000000000000583E-2</v>
      </c>
      <c r="HN34" s="82">
        <f>links!HN70</f>
        <v>4.1720000000000006</v>
      </c>
      <c r="HO34" s="82">
        <f>links!HO70</f>
        <v>0.31699999999999839</v>
      </c>
      <c r="HP34" s="82">
        <f>links!HP70</f>
        <v>0.9269999999999996</v>
      </c>
      <c r="HQ34" s="82">
        <f>links!HQ70</f>
        <v>0.19399999999999906</v>
      </c>
      <c r="HR34" s="82">
        <f>links!HR70</f>
        <v>0.57399999999999984</v>
      </c>
      <c r="HS34" s="82">
        <f>links!HS70</f>
        <v>14.772501167867661</v>
      </c>
      <c r="HT34" s="82">
        <f>links!HT70</f>
        <v>-4.7270000000000003</v>
      </c>
      <c r="HU34" s="82">
        <f>links!HU70</f>
        <v>4.7999999999999989</v>
      </c>
      <c r="HV34" s="82">
        <f>links!HV70</f>
        <v>3.1999999999999993</v>
      </c>
      <c r="HW34" s="82">
        <f>links!HW70</f>
        <v>3</v>
      </c>
      <c r="HX34" s="82">
        <f>links!HX70</f>
        <v>3</v>
      </c>
      <c r="HY34" s="82">
        <f>links!HY70</f>
        <v>22.003</v>
      </c>
      <c r="HZ34" s="82">
        <f>links!HZ70</f>
        <v>24.588000000000001</v>
      </c>
      <c r="IA34" s="82">
        <f>links!IA70</f>
        <v>8.5779999999999994</v>
      </c>
      <c r="IB34" s="82">
        <f>links!IB70</f>
        <v>-0.24800000000000111</v>
      </c>
      <c r="IC34" s="82">
        <f>links!IC70</f>
        <v>-7.6940000000000008</v>
      </c>
      <c r="ID34" s="82">
        <f>links!ID70</f>
        <v>22.96</v>
      </c>
      <c r="IE34" s="82">
        <f>links!IE70</f>
        <v>-3.76</v>
      </c>
      <c r="IF34" s="82">
        <f>links!IF70</f>
        <v>5</v>
      </c>
      <c r="IG34" s="82">
        <f>links!IG70</f>
        <v>3.3</v>
      </c>
      <c r="IH34" s="82">
        <f>links!IH70</f>
        <v>9.5</v>
      </c>
      <c r="II34" s="82">
        <f>links!II70</f>
        <v>7.1999999999999993</v>
      </c>
      <c r="IJ34" s="82">
        <f>links!IJ70</f>
        <v>5.8000000000000007</v>
      </c>
      <c r="IK34" s="82">
        <f>links!IK70</f>
        <v>4.9000000000000021</v>
      </c>
      <c r="IL34" s="82">
        <f>links!IL70</f>
        <v>6.3999999999999995</v>
      </c>
      <c r="IM34" s="82">
        <f>links!IM70</f>
        <v>6</v>
      </c>
      <c r="IN34" s="82">
        <f>links!IN70</f>
        <v>5.8000000000000007</v>
      </c>
      <c r="IO34" s="82">
        <f>links!IO70</f>
        <v>5.6999999999999993</v>
      </c>
      <c r="IP34" s="82">
        <f>links!IP70</f>
        <v>5.5999999999999979</v>
      </c>
      <c r="IQ34" s="82">
        <f>links!IQ70</f>
        <v>7.5</v>
      </c>
      <c r="IR34" s="82">
        <f>links!IR70</f>
        <v>6.9</v>
      </c>
      <c r="IS34" s="82">
        <f>links!IS70</f>
        <v>6.5</v>
      </c>
      <c r="IT34" s="82">
        <f>links!IT70</f>
        <v>6.3000000000000007</v>
      </c>
      <c r="IU34" s="82">
        <f>links!IU70</f>
        <v>6.3</v>
      </c>
      <c r="IV34" s="82">
        <f>links!IV70</f>
        <v>6.9</v>
      </c>
      <c r="IW34" s="82">
        <f>links!IW70</f>
        <v>6.9</v>
      </c>
      <c r="IX34" s="82">
        <f>links!IX70</f>
        <v>6.5</v>
      </c>
      <c r="IY34" s="82">
        <f>links!IY70</f>
        <v>6.3000000000000007</v>
      </c>
      <c r="IZ34" s="82">
        <f>links!IZ70</f>
        <v>1.6999999999999993</v>
      </c>
      <c r="JA34" s="82">
        <f>links!JA70</f>
        <v>4</v>
      </c>
      <c r="JB34" s="82">
        <f>links!JB70</f>
        <v>3.7</v>
      </c>
      <c r="JC34" s="82">
        <f>links!JC70</f>
        <v>3.5</v>
      </c>
      <c r="JD34" s="82">
        <f>links!JD70</f>
        <v>15</v>
      </c>
      <c r="JE34" s="82">
        <f>links!JE70</f>
        <v>14.5</v>
      </c>
      <c r="JF34" s="82">
        <f>links!JF70</f>
        <v>8.5</v>
      </c>
      <c r="JG34" s="82">
        <f>links!JG70</f>
        <v>4.8000000000000007</v>
      </c>
      <c r="JH34" s="82">
        <f>links!JH70</f>
        <v>2.3000000000000007</v>
      </c>
      <c r="JI34" s="82">
        <f>links!JI70</f>
        <v>9.6999999999999993</v>
      </c>
      <c r="JJ34" s="82">
        <f>links!JJ70</f>
        <v>8</v>
      </c>
      <c r="JK34" s="82">
        <f>links!JK70</f>
        <v>6.1</v>
      </c>
      <c r="JL34" s="82">
        <f>links!JL70</f>
        <v>5</v>
      </c>
      <c r="JM34" s="82">
        <f>links!JM70</f>
        <v>4.1999999999999993</v>
      </c>
      <c r="JN34" s="82">
        <f>links!JN70</f>
        <v>10</v>
      </c>
      <c r="JO34" s="82">
        <f>links!JO70</f>
        <v>2.9000000000000004</v>
      </c>
      <c r="JP34" s="82">
        <f>links!JP70</f>
        <v>15</v>
      </c>
      <c r="JQ34" s="82">
        <f>links!JQ70</f>
        <v>7</v>
      </c>
      <c r="JR34" s="82">
        <f>links!JR70</f>
        <v>1.5999999999999996</v>
      </c>
      <c r="JS34" s="82">
        <f>links!JS70</f>
        <v>10.9</v>
      </c>
      <c r="JT34" s="82">
        <f>links!JT70</f>
        <v>11.9</v>
      </c>
      <c r="JU34" s="82">
        <f>links!JU70</f>
        <v>9.1</v>
      </c>
      <c r="JV34" s="82">
        <f>links!JV70</f>
        <v>7.5</v>
      </c>
      <c r="JW34" s="82">
        <f>links!JW70</f>
        <v>6.4000000000000021</v>
      </c>
      <c r="JX34" s="82">
        <f>links!JX70</f>
        <v>11.3</v>
      </c>
      <c r="JY34" s="82">
        <f>links!JY70</f>
        <v>4.3000000000000007</v>
      </c>
      <c r="JZ34" s="82">
        <f>links!JZ70</f>
        <v>15</v>
      </c>
      <c r="KA34" s="82">
        <f>links!KA70</f>
        <v>8.4</v>
      </c>
      <c r="KB34" s="82">
        <f>links!KB70</f>
        <v>1.4000000000000004</v>
      </c>
      <c r="KC34" s="82">
        <f>links!KC70</f>
        <v>14.7</v>
      </c>
      <c r="KD34" s="82">
        <f>links!KD70</f>
        <v>10.1</v>
      </c>
      <c r="KE34" s="82">
        <f>links!KE70</f>
        <v>7.8000000000000007</v>
      </c>
      <c r="KF34" s="82">
        <f>links!KF70</f>
        <v>6.4000000000000021</v>
      </c>
      <c r="KG34" s="82">
        <f>links!KG70</f>
        <v>5.4999999999999964</v>
      </c>
      <c r="KH34" s="82">
        <f>links!KH70</f>
        <v>15.099999999999998</v>
      </c>
      <c r="KI34" s="82">
        <f>links!KI70</f>
        <v>3.5999999999999996</v>
      </c>
      <c r="KJ34" s="82">
        <f>links!KJ70</f>
        <v>11.2</v>
      </c>
      <c r="KK34" s="82">
        <f>links!KK70</f>
        <v>-0.59999999999999964</v>
      </c>
      <c r="KL34" s="82">
        <f>links!KL70</f>
        <v>7.6</v>
      </c>
      <c r="KM34" s="82">
        <f>links!KM70</f>
        <v>7.1999999999999993</v>
      </c>
      <c r="KN34" s="82">
        <f>links!KN70</f>
        <v>6.9000000000000021</v>
      </c>
      <c r="KO34" s="82">
        <f>links!KO70</f>
        <v>6.8000000000000007</v>
      </c>
      <c r="KP34" s="82">
        <f>links!KP70</f>
        <v>6.6999999999999957</v>
      </c>
      <c r="KQ34" s="82">
        <f>links!KQ70</f>
        <v>3.8</v>
      </c>
      <c r="KR34" s="82">
        <f>links!KR70</f>
        <v>9</v>
      </c>
      <c r="KS34" s="82">
        <f>links!KS70</f>
        <v>8.2000000000000011</v>
      </c>
      <c r="KT34" s="82">
        <f>links!KT70</f>
        <v>7.8999999999999986</v>
      </c>
      <c r="KU34" s="82">
        <f>links!KU70</f>
        <v>7.6000000000000014</v>
      </c>
      <c r="KV34" s="82">
        <f>links!KV70</f>
        <v>7.5999999999999979</v>
      </c>
      <c r="KW34" s="82">
        <f>links!KW70</f>
        <v>8.2999999999999989</v>
      </c>
      <c r="KX34" s="82">
        <f>links!KX70</f>
        <v>8.2000000000000011</v>
      </c>
      <c r="KY34" s="82">
        <f>links!KY70</f>
        <v>7.8999999999999986</v>
      </c>
      <c r="KZ34" s="82">
        <f>links!KZ70</f>
        <v>7.6000000000000014</v>
      </c>
      <c r="LA34" s="82">
        <f>links!LA70</f>
        <v>0.59999999999999964</v>
      </c>
      <c r="LB34" s="82">
        <f>links!LB70</f>
        <v>6.8000000000000007</v>
      </c>
      <c r="LC34" s="82">
        <f>links!LC70</f>
        <v>7.8999999999999986</v>
      </c>
      <c r="LD34" s="82">
        <f>links!LD70</f>
        <v>7.6000000000000014</v>
      </c>
      <c r="LE34" s="82">
        <f>links!LE70</f>
        <v>5</v>
      </c>
      <c r="LF34" s="82">
        <f>links!LF70</f>
        <v>5</v>
      </c>
      <c r="LG34" s="82">
        <f>links!LG70</f>
        <v>7.913000000000002</v>
      </c>
      <c r="LH34" s="82">
        <f>links!LH70</f>
        <v>-0.34999999999999964</v>
      </c>
      <c r="LI34" s="82">
        <f>links!LI70</f>
        <v>2.0599999999999996</v>
      </c>
      <c r="LJ34" s="82">
        <f>links!LJ70</f>
        <v>11.1</v>
      </c>
      <c r="LK34" s="82">
        <f>links!LK70</f>
        <v>6.6999999999999993</v>
      </c>
      <c r="LL34" s="82">
        <f>links!LL70</f>
        <v>-1</v>
      </c>
      <c r="LM34" s="82">
        <f>links!LM70</f>
        <v>-1</v>
      </c>
      <c r="LN34" s="82">
        <f>links!LN70</f>
        <v>-1</v>
      </c>
      <c r="LO34" s="82">
        <f>links!LO70</f>
        <v>-1</v>
      </c>
      <c r="LP34" s="82">
        <f>links!LP70</f>
        <v>-1</v>
      </c>
      <c r="LQ34" s="82">
        <f>links!LQ70</f>
        <v>-1</v>
      </c>
      <c r="LR34" s="82">
        <f>links!LR70</f>
        <v>-1</v>
      </c>
      <c r="LS34" s="82">
        <f>links!LS70</f>
        <v>-1</v>
      </c>
      <c r="LT34" s="82">
        <f>links!LT70</f>
        <v>-1</v>
      </c>
      <c r="LU34" s="82">
        <f>links!LU70</f>
        <v>-7.4998445664478348</v>
      </c>
      <c r="LV34" s="82">
        <f>links!LV70</f>
        <v>-1</v>
      </c>
      <c r="LW34" s="82">
        <f>links!LW70</f>
        <v>-1</v>
      </c>
      <c r="LX34" s="82">
        <f>links!LX70</f>
        <v>-1</v>
      </c>
      <c r="LY34" s="82">
        <f>links!LY70</f>
        <v>-1</v>
      </c>
      <c r="LZ34" s="82">
        <f>links!LZ70</f>
        <v>-1</v>
      </c>
      <c r="MA34" s="82">
        <f>links!MA70</f>
        <v>-1</v>
      </c>
      <c r="MB34" s="82">
        <f>links!MB70</f>
        <v>-1</v>
      </c>
      <c r="MC34" s="82">
        <f>links!MC70</f>
        <v>-1</v>
      </c>
      <c r="MD34" s="82">
        <f>links!MD70</f>
        <v>-1</v>
      </c>
      <c r="ME34" s="82">
        <f>links!ME70</f>
        <v>7.5560409998164269E-2</v>
      </c>
      <c r="MF34" s="82">
        <f>links!MF70</f>
        <v>-0.59999999999999964</v>
      </c>
      <c r="MG34" s="82">
        <f>links!MG70</f>
        <v>-1.8000000000000007</v>
      </c>
      <c r="MH34" s="82">
        <f>links!MH70</f>
        <v>0</v>
      </c>
      <c r="MI34" s="82">
        <f>links!MI70</f>
        <v>1.6114495193847063</v>
      </c>
      <c r="MJ34" s="82">
        <f>links!MJ70</f>
        <v>1.5321979036772611</v>
      </c>
      <c r="MK34" s="82">
        <f>links!MK70</f>
        <v>3.0115613968828931</v>
      </c>
      <c r="ML34" s="82">
        <f>links!ML70</f>
        <v>2.9323097811754497</v>
      </c>
      <c r="MM34" s="82">
        <f>links!MM70</f>
        <v>-0.83000000000000007</v>
      </c>
      <c r="MN34" s="82">
        <f>links!MN70</f>
        <v>-1.0600000000000005</v>
      </c>
      <c r="MO34" s="82">
        <f>links!MO70</f>
        <v>-1.1300000000000008</v>
      </c>
      <c r="MP34" s="82">
        <f>links!MP70</f>
        <v>-1.1300000000000008</v>
      </c>
      <c r="MQ34" s="82">
        <f>links!MQ70</f>
        <v>-1.1300000000000008</v>
      </c>
      <c r="MR34" s="82">
        <f>links!MR70</f>
        <v>-1.1300000000000008</v>
      </c>
      <c r="MS34" s="82"/>
      <c r="MT34" s="82"/>
      <c r="MU34" s="82"/>
      <c r="MV34" s="82"/>
      <c r="MW34" s="82"/>
      <c r="MX34" s="82"/>
      <c r="MY34" s="82"/>
      <c r="MZ34" s="82"/>
      <c r="NA34" s="82"/>
      <c r="NB34" s="82"/>
      <c r="NC34" s="82"/>
      <c r="ND34" s="82"/>
      <c r="NE34" s="82"/>
      <c r="NF34" s="82"/>
      <c r="NG34" s="82"/>
      <c r="NH34" s="82"/>
      <c r="NI34" s="82"/>
      <c r="NJ34" s="82"/>
      <c r="NK34" s="82"/>
      <c r="NL34" s="82"/>
      <c r="NM34" s="82"/>
      <c r="NN34" s="82"/>
      <c r="NO34" s="82"/>
      <c r="NP34" s="82"/>
      <c r="NQ34" s="82"/>
      <c r="NR34" s="82"/>
      <c r="NS34" s="82"/>
      <c r="NT34" s="82"/>
      <c r="NU34" s="82"/>
      <c r="NV34" s="82"/>
      <c r="NW34" s="82"/>
      <c r="NX34" s="82"/>
      <c r="NY34" s="82"/>
      <c r="NZ34" s="82"/>
      <c r="OA34" s="82"/>
      <c r="OB34" s="82"/>
      <c r="OC34" s="82"/>
    </row>
    <row r="35" spans="2:393" x14ac:dyDescent="0.25">
      <c r="B35" s="82" t="s">
        <v>1973</v>
      </c>
      <c r="C35" s="82" t="str">
        <f>links!C71</f>
        <v>.</v>
      </c>
      <c r="D35" s="82" t="str">
        <f>links!D71</f>
        <v>.</v>
      </c>
      <c r="E35" s="82">
        <f>links!E71</f>
        <v>0.27575442247658694</v>
      </c>
      <c r="F35" s="82">
        <f>links!F71</f>
        <v>0.17588395285584782</v>
      </c>
      <c r="G35" s="82">
        <f>links!G71</f>
        <v>0.12384937238493728</v>
      </c>
      <c r="H35" s="82">
        <f>links!H71</f>
        <v>9.561752988047803E-2</v>
      </c>
      <c r="I35" s="82">
        <f>links!I71</f>
        <v>0.37148803329864727</v>
      </c>
      <c r="J35" s="82">
        <f>links!J71</f>
        <v>0.24478694469628298</v>
      </c>
      <c r="K35" s="82">
        <f>links!K71</f>
        <v>0.17991631799163185</v>
      </c>
      <c r="L35" s="82">
        <f>links!L71</f>
        <v>0.14422310756972101</v>
      </c>
      <c r="M35" s="82">
        <f>links!M71</f>
        <v>6.3658536585365857</v>
      </c>
      <c r="N35" s="82">
        <f>links!N71</f>
        <v>2.6179245283018866</v>
      </c>
      <c r="O35" s="82">
        <f>links!O71</f>
        <v>1.5977653631284918</v>
      </c>
      <c r="P35" s="82">
        <f>links!P71</f>
        <v>1.1369863013698629</v>
      </c>
      <c r="Q35" s="82">
        <f>links!Q71</f>
        <v>12.109756097560975</v>
      </c>
      <c r="R35" s="82">
        <f>links!R71</f>
        <v>4.933962264150944</v>
      </c>
      <c r="S35" s="82">
        <f>links!S71</f>
        <v>3.022346368715084</v>
      </c>
      <c r="T35" s="82">
        <f>links!T71</f>
        <v>2.1663405088062619</v>
      </c>
      <c r="U35" s="82">
        <f>links!U71</f>
        <v>0.21931407942238265</v>
      </c>
      <c r="V35" s="82">
        <f>links!V71</f>
        <v>0.21660649819494587</v>
      </c>
      <c r="W35" s="82">
        <f>links!W71</f>
        <v>0.15794223826714801</v>
      </c>
      <c r="X35" s="82">
        <f>links!X71</f>
        <v>0.15523465703971126</v>
      </c>
      <c r="Y35" s="82">
        <f>links!Y71</f>
        <v>0.21931407942238265</v>
      </c>
      <c r="Z35" s="82">
        <f>links!Z71</f>
        <v>0.10698365527488851</v>
      </c>
      <c r="AA35" s="82">
        <f>links!AA71</f>
        <v>9.732540861812769E-2</v>
      </c>
      <c r="AB35" s="82">
        <f>links!AB71</f>
        <v>9.0638930163447165E-2</v>
      </c>
      <c r="AC35" s="82">
        <f>links!AC71</f>
        <v>7.2065378900445676E-2</v>
      </c>
      <c r="AD35" s="82">
        <f>links!AD71</f>
        <v>0.10698365527488851</v>
      </c>
      <c r="AE35" s="82">
        <f>links!AE71</f>
        <v>0.11809235427706273</v>
      </c>
      <c r="AF35" s="82">
        <f>links!AF71</f>
        <v>9.9167297501892404E-2</v>
      </c>
      <c r="AG35" s="82">
        <f>links!AG71</f>
        <v>8.5541256623769796E-2</v>
      </c>
      <c r="AH35" s="82">
        <f>links!AH71</f>
        <v>2.7252081756245224E-2</v>
      </c>
      <c r="AI35" s="82">
        <f>links!AI71</f>
        <v>0.11657834973504913</v>
      </c>
      <c r="AJ35" s="82">
        <f>links!AJ71</f>
        <v>-8.3777777777777729E-2</v>
      </c>
      <c r="AK35" s="82">
        <f>links!AK71</f>
        <v>-6.8332483426823076E-2</v>
      </c>
      <c r="AL35" s="82">
        <f>links!AL71</f>
        <v>-0.21919445440420704</v>
      </c>
      <c r="AM35" s="82">
        <f>links!AM71</f>
        <v>-0.22900763358778625</v>
      </c>
      <c r="AN35" s="82">
        <f>links!AN71</f>
        <v>-0.10059819698373908</v>
      </c>
      <c r="AO35" s="82">
        <f>links!AO71</f>
        <v>0.15652173913043485</v>
      </c>
      <c r="AP35" s="82">
        <f>links!AP71</f>
        <v>4.3478260869565216E-2</v>
      </c>
      <c r="AQ35" s="82">
        <f>links!AQ71</f>
        <v>-9.7744360902255689E-2</v>
      </c>
      <c r="AR35" s="82">
        <f>links!AR71</f>
        <v>-1.6776075857038688E-2</v>
      </c>
      <c r="AS35" s="82">
        <f>links!AS71</f>
        <v>-0.1103633916554508</v>
      </c>
      <c r="AT35" s="82">
        <f>links!AT71</f>
        <v>-0.11103633916554499</v>
      </c>
      <c r="AU35" s="82">
        <f>links!AU71</f>
        <v>-0.11051212938005395</v>
      </c>
      <c r="AV35" s="82">
        <f>links!AV71</f>
        <v>-0.11238223418573351</v>
      </c>
      <c r="AW35" s="82">
        <f>links!AW71</f>
        <v>-0.11380471380471377</v>
      </c>
      <c r="AX35" s="82">
        <f>links!AX71</f>
        <v>-0.11447811447811443</v>
      </c>
      <c r="AY35" s="82">
        <f>links!AY71</f>
        <v>0.32728077945084127</v>
      </c>
      <c r="AZ35" s="82">
        <f>links!AZ71</f>
        <v>0.2202768729641694</v>
      </c>
      <c r="BA35" s="82">
        <f>links!BA71</f>
        <v>0.24338515391743015</v>
      </c>
      <c r="BB35" s="82">
        <f>links!BB71</f>
        <v>0.23648718212704625</v>
      </c>
      <c r="BC35" s="82">
        <f>links!BC71</f>
        <v>1.1816546762589928</v>
      </c>
      <c r="BD35" s="82">
        <f>links!BD71</f>
        <v>0.7302158273381294</v>
      </c>
      <c r="BE35" s="82">
        <f>links!BE71</f>
        <v>2.5641025641025643</v>
      </c>
      <c r="BF35" s="82">
        <f>links!BF71</f>
        <v>2.3808340517605693</v>
      </c>
      <c r="BG35" s="82">
        <f>links!BG71</f>
        <v>2.3249783923941223</v>
      </c>
      <c r="BH35" s="82">
        <f>links!BH71</f>
        <v>1.5557476231633387E-2</v>
      </c>
      <c r="BI35" s="82">
        <f>links!BI71</f>
        <v>-0.28781331028522039</v>
      </c>
      <c r="BJ35" s="82">
        <f>links!BJ71</f>
        <v>1.1494762288477034</v>
      </c>
      <c r="BK35" s="82">
        <f>links!BK71</f>
        <v>-1</v>
      </c>
      <c r="BL35" s="82">
        <f>links!BL71</f>
        <v>1.9591836734693882</v>
      </c>
      <c r="BM35" s="82">
        <f>links!BM71</f>
        <v>2.8639455782312928</v>
      </c>
      <c r="BN35" s="82">
        <f>links!BN71</f>
        <v>2.8639455782312928</v>
      </c>
      <c r="BO35" s="82">
        <f>links!BO71</f>
        <v>1.591836734693878</v>
      </c>
      <c r="BP35" s="82">
        <f>links!BP71</f>
        <v>2.1632653061224492</v>
      </c>
      <c r="BQ35" s="82">
        <f>links!BQ71</f>
        <v>2.5850340136054424</v>
      </c>
      <c r="BR35" s="82">
        <f>links!BR71</f>
        <v>0.13333333333333336</v>
      </c>
      <c r="BS35" s="82">
        <f>links!BS71</f>
        <v>-0.13333333333333333</v>
      </c>
      <c r="BT35" s="82">
        <f>links!BT71</f>
        <v>119.60000000000001</v>
      </c>
      <c r="BU35" s="82">
        <f>links!BU71</f>
        <v>214.19999999999996</v>
      </c>
      <c r="BV35" s="82">
        <f>links!BV71</f>
        <v>277.79999999999995</v>
      </c>
      <c r="BW35" s="82">
        <f>links!BW71</f>
        <v>309.2</v>
      </c>
      <c r="BX35" s="82">
        <f>links!BX71</f>
        <v>319.39999999999998</v>
      </c>
      <c r="BY35" s="82">
        <f>links!BY71</f>
        <v>347.99999999999994</v>
      </c>
      <c r="BZ35" s="82">
        <f>links!BZ71</f>
        <v>-0.13695652173913048</v>
      </c>
      <c r="CA35" s="82">
        <f>links!CA71</f>
        <v>0.10000000000000012</v>
      </c>
      <c r="CB35" s="82">
        <f>links!CB71</f>
        <v>-1.5972645088762959E-2</v>
      </c>
      <c r="CC35" s="82">
        <f>links!CC71</f>
        <v>-1.5972645088762959E-2</v>
      </c>
      <c r="CD35" s="82">
        <f>links!CD71</f>
        <v>0.14590847346479913</v>
      </c>
      <c r="CE35" s="82">
        <f>links!CE71</f>
        <v>0.25120614548690812</v>
      </c>
      <c r="CF35" s="82">
        <f>links!CF71</f>
        <v>0.875</v>
      </c>
      <c r="CG35" s="82">
        <f>links!CG71</f>
        <v>0.875</v>
      </c>
      <c r="CH35" s="82">
        <f>links!CH71</f>
        <v>0.875</v>
      </c>
      <c r="CI35" s="82">
        <f>links!CI71</f>
        <v>0.875</v>
      </c>
      <c r="CJ35" s="82">
        <f>links!CJ71</f>
        <v>0.875</v>
      </c>
      <c r="CK35" s="82">
        <f>links!CK71</f>
        <v>0.875</v>
      </c>
      <c r="CL35" s="82">
        <f>links!CL71</f>
        <v>7.5714285714285712</v>
      </c>
      <c r="CM35" s="82">
        <f>links!CM71</f>
        <v>7.5714285714285712</v>
      </c>
      <c r="CN35" s="82">
        <f>links!CN71</f>
        <v>7.5714285714285712</v>
      </c>
      <c r="CO35" s="82">
        <f>links!CO71</f>
        <v>5.168329315677813E-2</v>
      </c>
      <c r="CP35" s="82">
        <f>links!CP71</f>
        <v>-5.9097744360902357E-2</v>
      </c>
      <c r="CQ35" s="82">
        <f>links!CQ71</f>
        <v>1.8390588379999999</v>
      </c>
      <c r="CR35" s="82">
        <f>links!CR71</f>
        <v>-0.64500000000000002</v>
      </c>
      <c r="CS35" s="82">
        <f>links!CS71</f>
        <v>-0.72</v>
      </c>
      <c r="CT35" s="82">
        <f>links!CT71</f>
        <v>4.9999999999999989E-2</v>
      </c>
      <c r="CU35" s="82">
        <f>links!CU71</f>
        <v>7.24</v>
      </c>
      <c r="CV35" s="82">
        <f>links!CV71</f>
        <v>0.21999999999999992</v>
      </c>
      <c r="CW35" s="82">
        <f>links!CW71</f>
        <v>2.25</v>
      </c>
      <c r="CX35" s="82">
        <f>links!CX71</f>
        <v>2.0899999999999994</v>
      </c>
      <c r="CY35" s="82">
        <f>links!CY71</f>
        <v>7.24</v>
      </c>
      <c r="CZ35" s="82">
        <f>links!CZ71</f>
        <v>2.0899999999999994</v>
      </c>
      <c r="DA35" s="82">
        <f>links!DA71</f>
        <v>2.0899999999999994</v>
      </c>
      <c r="DB35" s="82">
        <f>links!DB71</f>
        <v>0</v>
      </c>
      <c r="DC35" s="82">
        <f>links!DC71</f>
        <v>2.89041095890411</v>
      </c>
      <c r="DD35" s="82">
        <f>links!DD71</f>
        <v>2.89041095890411</v>
      </c>
      <c r="DE35" s="82">
        <f>links!DE71</f>
        <v>-2.739726027397257E-2</v>
      </c>
      <c r="DF35" s="82">
        <f>links!DF71</f>
        <v>5.0921748098492091E-3</v>
      </c>
      <c r="DG35" s="82">
        <f>links!DG71</f>
        <v>7.5029006059043543E-2</v>
      </c>
      <c r="DH35" s="82">
        <f>links!DH71</f>
        <v>0.26427742684027339</v>
      </c>
      <c r="DI35" s="82">
        <f>links!DI71</f>
        <v>0.2578721221060733</v>
      </c>
      <c r="DJ35" s="82">
        <f>links!DJ71</f>
        <v>-0.5</v>
      </c>
      <c r="DK35" s="82">
        <f>links!DK71</f>
        <v>-0.25</v>
      </c>
      <c r="DL35" s="82">
        <f>links!DL71</f>
        <v>0.25</v>
      </c>
      <c r="DM35" s="82">
        <f>links!DM71</f>
        <v>0.5</v>
      </c>
      <c r="DN35" s="82">
        <f>links!DN71</f>
        <v>-0.5</v>
      </c>
      <c r="DO35" s="82">
        <f>links!DO71</f>
        <v>-0.25</v>
      </c>
      <c r="DP35" s="82">
        <f>links!DP71</f>
        <v>0.25</v>
      </c>
      <c r="DQ35" s="82">
        <f>links!DQ71</f>
        <v>0.5</v>
      </c>
      <c r="DR35" s="82">
        <f>links!DR71</f>
        <v>0.42222222222222222</v>
      </c>
      <c r="DS35" s="82">
        <f>links!DS71</f>
        <v>-0.5</v>
      </c>
      <c r="DT35" s="82">
        <f>links!DT71</f>
        <v>-0.25</v>
      </c>
      <c r="DU35" s="82">
        <f>links!DU71</f>
        <v>0.25</v>
      </c>
      <c r="DV35" s="82">
        <f>links!DV71</f>
        <v>0.5</v>
      </c>
      <c r="DW35" s="82">
        <f>links!DW71</f>
        <v>0.42222222222222222</v>
      </c>
      <c r="DX35" s="82">
        <f>links!DX71</f>
        <v>0.34771573604060912</v>
      </c>
      <c r="DY35" s="82">
        <f>links!DY71</f>
        <v>4.3993231810490654E-2</v>
      </c>
      <c r="DZ35" s="82">
        <f>links!DZ71</f>
        <v>-0.19566748855230714</v>
      </c>
      <c r="EA35" s="82">
        <f>links!EA71</f>
        <v>-0.30151461782317718</v>
      </c>
      <c r="EB35" s="82">
        <f>links!EB71</f>
        <v>-0.27421627333568155</v>
      </c>
      <c r="EC35" s="82">
        <f>links!EC71</f>
        <v>-0.23652694610778446</v>
      </c>
      <c r="ED35" s="82">
        <f>links!ED71</f>
        <v>-0.21803451919690031</v>
      </c>
      <c r="EE35" s="82">
        <f>links!EE71</f>
        <v>-9.8274040154984157E-2</v>
      </c>
      <c r="EF35" s="82">
        <f>links!EF71</f>
        <v>-0.2928848185980979</v>
      </c>
      <c r="EG35" s="82">
        <f>links!EG71</f>
        <v>-0.43113772455089822</v>
      </c>
      <c r="EH35" s="82">
        <f>links!EH71</f>
        <v>-0.40560056357872493</v>
      </c>
      <c r="EI35" s="82">
        <f>links!EI71</f>
        <v>-0.40683339203945051</v>
      </c>
      <c r="EJ35" s="82" t="str">
        <f>links!EJ71</f>
        <v>.</v>
      </c>
      <c r="EK35" s="82">
        <f>links!EK71</f>
        <v>-0.1</v>
      </c>
      <c r="EL35" s="82">
        <f>links!EL71</f>
        <v>-0.2</v>
      </c>
      <c r="EM35" s="82">
        <f>links!EM71</f>
        <v>-0.3</v>
      </c>
      <c r="EN35" s="82">
        <f>links!EN71</f>
        <v>-0.4</v>
      </c>
      <c r="EO35" s="82">
        <f>links!EO71</f>
        <v>-0.5</v>
      </c>
      <c r="EP35" s="82">
        <f>links!EP71</f>
        <v>-0.1</v>
      </c>
      <c r="EQ35" s="82">
        <f>links!EQ71</f>
        <v>-0.2</v>
      </c>
      <c r="ER35" s="82">
        <f>links!ER71</f>
        <v>-0.3</v>
      </c>
      <c r="ES35" s="82">
        <f>links!ES71</f>
        <v>-0.4</v>
      </c>
      <c r="ET35" s="82">
        <f>links!ET71</f>
        <v>-0.5</v>
      </c>
      <c r="EU35" s="82">
        <f>links!EU71</f>
        <v>-0.1</v>
      </c>
      <c r="EV35" s="82">
        <f>links!EV71</f>
        <v>-0.2</v>
      </c>
      <c r="EW35" s="82">
        <f>links!EW71</f>
        <v>-0.3</v>
      </c>
      <c r="EX35" s="82">
        <f>links!EX71</f>
        <v>-0.4</v>
      </c>
      <c r="EY35" s="82">
        <f>links!EY71</f>
        <v>-0.5</v>
      </c>
      <c r="EZ35" s="82">
        <f>links!EZ71</f>
        <v>-0.1</v>
      </c>
      <c r="FA35" s="82">
        <f>links!FA71</f>
        <v>-0.2</v>
      </c>
      <c r="FB35" s="82">
        <f>links!FB71</f>
        <v>-0.3</v>
      </c>
      <c r="FC35" s="82">
        <f>links!FC71</f>
        <v>-0.4</v>
      </c>
      <c r="FD35" s="82">
        <f>links!FD71</f>
        <v>-0.5</v>
      </c>
      <c r="FE35" s="82">
        <f>links!FE71</f>
        <v>-0.1</v>
      </c>
      <c r="FF35" s="82">
        <f>links!FF71</f>
        <v>-0.2</v>
      </c>
      <c r="FG35" s="82">
        <f>links!FG71</f>
        <v>-0.3</v>
      </c>
      <c r="FH35" s="82">
        <f>links!FH71</f>
        <v>-0.4</v>
      </c>
      <c r="FI35" s="82">
        <f>links!FI71</f>
        <v>-0.5</v>
      </c>
      <c r="FJ35" s="82">
        <f>links!FJ71</f>
        <v>-0.1</v>
      </c>
      <c r="FK35" s="82">
        <f>links!FK71</f>
        <v>-0.2</v>
      </c>
      <c r="FL35" s="82">
        <f>links!FL71</f>
        <v>-0.3</v>
      </c>
      <c r="FM35" s="82">
        <f>links!FM71</f>
        <v>-0.4</v>
      </c>
      <c r="FN35" s="82">
        <f>links!FN71</f>
        <v>-0.5</v>
      </c>
      <c r="FO35" s="82">
        <f>links!FO71</f>
        <v>1.84</v>
      </c>
      <c r="FP35" s="82">
        <f>links!FP71</f>
        <v>1.8471337579617835</v>
      </c>
      <c r="FQ35" s="82">
        <f>links!FQ71</f>
        <v>-1.322816531098513E-2</v>
      </c>
      <c r="FR35" s="82">
        <f>links!FR71</f>
        <v>-6.6323377960865085E-2</v>
      </c>
      <c r="FS35" s="82">
        <f>links!FS71</f>
        <v>-1.17492399967135E-2</v>
      </c>
      <c r="FT35" s="82">
        <f>links!FT71</f>
        <v>1.6477857878475798E-2</v>
      </c>
      <c r="FU35" s="82">
        <f>links!FU71</f>
        <v>-0.43840579710144928</v>
      </c>
      <c r="FV35" s="82">
        <f>links!FV71</f>
        <v>-0.43840579710144928</v>
      </c>
      <c r="FW35" s="82">
        <f>links!FW71</f>
        <v>-0.43840579710144928</v>
      </c>
      <c r="FX35" s="82">
        <f>links!FX71</f>
        <v>2.7124183006535945</v>
      </c>
      <c r="FY35" s="82">
        <f>links!FY71</f>
        <v>1.7647058823529429E-2</v>
      </c>
      <c r="FZ35" s="82">
        <f>links!FZ71</f>
        <v>9.3040293040293001E-2</v>
      </c>
      <c r="GA35" s="82">
        <f>links!GA71</f>
        <v>0.13659985152190049</v>
      </c>
      <c r="GB35" s="82">
        <f>links!GB71</f>
        <v>4.9999999999999982E-2</v>
      </c>
      <c r="GC35" s="82">
        <f>links!GC71</f>
        <v>0.13772893772893766</v>
      </c>
      <c r="GD35" s="82">
        <f>links!GD71</f>
        <v>0.14773570898292504</v>
      </c>
      <c r="GE35" s="82" t="str">
        <f>links!GE71</f>
        <v>.</v>
      </c>
      <c r="GF35" s="82" t="str">
        <f>links!GF71</f>
        <v>.</v>
      </c>
      <c r="GG35" s="82" t="str">
        <f>links!GG71</f>
        <v>.</v>
      </c>
      <c r="GH35" s="82">
        <f>links!GH71</f>
        <v>2.0880503144654088</v>
      </c>
      <c r="GI35" s="82">
        <f>links!GI71</f>
        <v>2.0880503144654088</v>
      </c>
      <c r="GJ35" s="82">
        <f>links!GJ71</f>
        <v>2.0880503144654088</v>
      </c>
      <c r="GK35" s="82">
        <f>links!GK71</f>
        <v>2.0880503144654088</v>
      </c>
      <c r="GL35" s="82">
        <f>links!GL71</f>
        <v>2.0880503144654088</v>
      </c>
      <c r="GM35" s="82">
        <f>links!GM71</f>
        <v>2.0880503144654088</v>
      </c>
      <c r="GN35" s="82">
        <f>links!GN71</f>
        <v>2.0880503144654088</v>
      </c>
      <c r="GO35" s="82">
        <f>links!GO71</f>
        <v>2.0880503144654088</v>
      </c>
      <c r="GP35" s="82">
        <f>links!GP71</f>
        <v>0.11187134090428161</v>
      </c>
      <c r="GQ35" s="82">
        <f>links!GQ71</f>
        <v>0.10465684563289805</v>
      </c>
      <c r="GR35" s="82">
        <f>links!GR71</f>
        <v>1.1288674425205789</v>
      </c>
      <c r="GS35" s="82">
        <f>links!GS71</f>
        <v>1.1288674425205789</v>
      </c>
      <c r="GT35" s="82">
        <f>links!GT71</f>
        <v>-0.2347634774742943</v>
      </c>
      <c r="GU35" s="82">
        <f>links!GU71</f>
        <v>-0.27397260273972601</v>
      </c>
      <c r="GV35" s="82">
        <f>links!GV71</f>
        <v>-0.50387596899224807</v>
      </c>
      <c r="GW35" s="82">
        <f>links!GW71</f>
        <v>-0.2818181818181818</v>
      </c>
      <c r="GX35" s="82">
        <f>links!GX71</f>
        <v>2.7397260273972712E-2</v>
      </c>
      <c r="GY35" s="82">
        <f>links!GY71</f>
        <v>-6.2015503875968991E-2</v>
      </c>
      <c r="GZ35" s="82">
        <f>links!GZ71</f>
        <v>0.36363636363636354</v>
      </c>
      <c r="HA35" s="82">
        <f>links!HA71</f>
        <v>0.47058823529411775</v>
      </c>
      <c r="HB35" s="82">
        <f>links!HB71</f>
        <v>0.50142364753484192</v>
      </c>
      <c r="HC35" s="82">
        <f>links!HC71</f>
        <v>0.24404315899895113</v>
      </c>
      <c r="HD35" s="82">
        <f>links!HD71</f>
        <v>-1</v>
      </c>
      <c r="HE35" s="82">
        <f>links!HE71</f>
        <v>-7.0803250375152185E-2</v>
      </c>
      <c r="HF35" s="82">
        <f>links!HF71</f>
        <v>-9.6164953707636114E-2</v>
      </c>
      <c r="HG35" s="82">
        <f>links!HG71</f>
        <v>0.02</v>
      </c>
      <c r="HH35" s="82">
        <f>links!HH71</f>
        <v>0.12000000000000001</v>
      </c>
      <c r="HI35" s="82">
        <f>links!HI71</f>
        <v>0.05</v>
      </c>
      <c r="HJ35" s="82">
        <f>links!HJ71</f>
        <v>0.12</v>
      </c>
      <c r="HK35" s="82">
        <f>links!HK71</f>
        <v>0.14648808268297842</v>
      </c>
      <c r="HL35" s="82">
        <f>links!HL71</f>
        <v>2.2041335453100159</v>
      </c>
      <c r="HM35" s="82">
        <f>links!HM71</f>
        <v>2.7235986645581254E-3</v>
      </c>
      <c r="HN35" s="82">
        <f>links!HN71</f>
        <v>0.67020080321285158</v>
      </c>
      <c r="HO35" s="82">
        <f>links!HO71</f>
        <v>3.0767737552169112E-2</v>
      </c>
      <c r="HP35" s="82">
        <f>links!HP71</f>
        <v>9.8669505055880749E-2</v>
      </c>
      <c r="HQ35" s="82">
        <f>links!HQ71</f>
        <v>1.8982387475538067E-2</v>
      </c>
      <c r="HR35" s="82">
        <f>links!HR71</f>
        <v>6.1096327833954217E-2</v>
      </c>
      <c r="HS35" s="82">
        <f>links!HS71</f>
        <v>1.0014326647564469</v>
      </c>
      <c r="HT35" s="82">
        <f>links!HT71</f>
        <v>-0.26645997745208572</v>
      </c>
      <c r="HU35" s="82">
        <f>links!HU71</f>
        <v>0.754</v>
      </c>
      <c r="HV35" s="82">
        <f>links!HV71</f>
        <v>0.754</v>
      </c>
      <c r="HW35" s="82">
        <f>links!HW71</f>
        <v>0.5</v>
      </c>
      <c r="HX35" s="82">
        <f>links!HX71</f>
        <v>0.25</v>
      </c>
      <c r="HY35" s="82">
        <f>links!HY71</f>
        <v>2.321971295905445</v>
      </c>
      <c r="HZ35" s="82">
        <f>links!HZ71</f>
        <v>1.2879367241108375</v>
      </c>
      <c r="IA35" s="82">
        <f>links!IA71</f>
        <v>0.5</v>
      </c>
      <c r="IB35" s="82">
        <f>links!IB71</f>
        <v>-1.4693684085792221E-2</v>
      </c>
      <c r="IC35" s="82">
        <f>links!IC71</f>
        <v>0.25</v>
      </c>
      <c r="ID35" s="82">
        <f>links!ID71</f>
        <v>1.3603507524588223</v>
      </c>
      <c r="IE35" s="82">
        <f>links!IE71</f>
        <v>-0.30399999999999999</v>
      </c>
      <c r="IF35" s="82">
        <f>links!IF71</f>
        <v>1</v>
      </c>
      <c r="IG35" s="82" t="str">
        <f>links!IG71</f>
        <v>.</v>
      </c>
      <c r="IH35" s="82">
        <f>links!IH71</f>
        <v>19</v>
      </c>
      <c r="II35" s="82">
        <f>links!II71</f>
        <v>1.1076923076923075</v>
      </c>
      <c r="IJ35" s="82">
        <f>links!IJ71</f>
        <v>0.56862745098039225</v>
      </c>
      <c r="IK35" s="82">
        <f>links!IK71</f>
        <v>0.38582677165354351</v>
      </c>
      <c r="IL35" s="82">
        <f>links!IL71</f>
        <v>1.9393939393939394</v>
      </c>
      <c r="IM35" s="82">
        <f>links!IM71</f>
        <v>0.6</v>
      </c>
      <c r="IN35" s="82">
        <f>links!IN71</f>
        <v>0.42335766423357674</v>
      </c>
      <c r="IO35" s="82">
        <f>links!IO71</f>
        <v>0.35624999999999996</v>
      </c>
      <c r="IP35" s="82">
        <f>links!IP71</f>
        <v>0.31818181818181801</v>
      </c>
      <c r="IQ35" s="82">
        <f>links!IQ71</f>
        <v>15</v>
      </c>
      <c r="IR35" s="82">
        <f>links!IR71</f>
        <v>1.0615384615384615</v>
      </c>
      <c r="IS35" s="82">
        <f>links!IS71</f>
        <v>0.63725490196078438</v>
      </c>
      <c r="IT35" s="82">
        <f>links!IT71</f>
        <v>0.49606299212598431</v>
      </c>
      <c r="IU35" s="82">
        <f>links!IU71</f>
        <v>1.7027027027027026</v>
      </c>
      <c r="IV35" s="82">
        <f>links!IV71</f>
        <v>1.7250000000000001</v>
      </c>
      <c r="IW35" s="82">
        <f>links!IW71</f>
        <v>1.0615384615384615</v>
      </c>
      <c r="IX35" s="82">
        <f>links!IX71</f>
        <v>0.63725490196078438</v>
      </c>
      <c r="IY35" s="82">
        <f>links!IY71</f>
        <v>0.49606299212598431</v>
      </c>
      <c r="IZ35" s="82">
        <f>links!IZ71</f>
        <v>0.11333333333333329</v>
      </c>
      <c r="JA35" s="82">
        <f>links!JA71</f>
        <v>0.26666666666666666</v>
      </c>
      <c r="JB35" s="82" t="str">
        <f>links!JB71</f>
        <v>.</v>
      </c>
      <c r="JC35" s="82">
        <f>links!JC71</f>
        <v>7</v>
      </c>
      <c r="JD35" s="82" t="str">
        <f>links!JD71</f>
        <v>.</v>
      </c>
      <c r="JE35" s="82">
        <f>links!JE71</f>
        <v>29</v>
      </c>
      <c r="JF35" s="82">
        <f>links!JF71</f>
        <v>1.3076923076923077</v>
      </c>
      <c r="JG35" s="82">
        <f>links!JG71</f>
        <v>0.47058823529411775</v>
      </c>
      <c r="JH35" s="82">
        <f>links!JH71</f>
        <v>0.18110236220472448</v>
      </c>
      <c r="JI35" s="82" t="str">
        <f>links!JI71</f>
        <v>.</v>
      </c>
      <c r="JJ35" s="82">
        <f>links!JJ71</f>
        <v>1</v>
      </c>
      <c r="JK35" s="82">
        <f>links!JK71</f>
        <v>0.45522388059701491</v>
      </c>
      <c r="JL35" s="82">
        <f>links!JL71</f>
        <v>0.29940119760479045</v>
      </c>
      <c r="JM35" s="82">
        <f>links!JM71</f>
        <v>0.22105263157894733</v>
      </c>
      <c r="JN35" s="82" t="str">
        <f>links!JN71</f>
        <v>.</v>
      </c>
      <c r="JO35" s="82">
        <f>links!JO71</f>
        <v>0.36250000000000004</v>
      </c>
      <c r="JP35" s="82" t="str">
        <f>links!JP71</f>
        <v>.</v>
      </c>
      <c r="JQ35" s="82">
        <f>links!JQ71</f>
        <v>0.875</v>
      </c>
      <c r="JR35" s="82">
        <f>links!JR71</f>
        <v>0.11940298507462684</v>
      </c>
      <c r="JS35" s="82" t="str">
        <f>links!JS71</f>
        <v>.</v>
      </c>
      <c r="JT35" s="82">
        <f>links!JT71</f>
        <v>1.8030303030303032</v>
      </c>
      <c r="JU35" s="82">
        <f>links!JU71</f>
        <v>0.66911764705882348</v>
      </c>
      <c r="JV35" s="82">
        <f>links!JV71</f>
        <v>0.42134831460674155</v>
      </c>
      <c r="JW35" s="82">
        <f>links!JW71</f>
        <v>0.30917874396135275</v>
      </c>
      <c r="JX35" s="82" t="str">
        <f>links!JX71</f>
        <v>.</v>
      </c>
      <c r="JY35" s="82">
        <f>links!JY71</f>
        <v>0.6515151515151516</v>
      </c>
      <c r="JZ35" s="82" t="str">
        <f>links!JZ71</f>
        <v>.</v>
      </c>
      <c r="KA35" s="82">
        <f>links!KA71</f>
        <v>1.2727272727272729</v>
      </c>
      <c r="KB35" s="82">
        <f>links!KB71</f>
        <v>0.10294117647058826</v>
      </c>
      <c r="KC35" s="82">
        <f>links!KC71</f>
        <v>3.8684210526315788</v>
      </c>
      <c r="KD35" s="82">
        <f>links!KD71</f>
        <v>0.64743589743589747</v>
      </c>
      <c r="KE35" s="82">
        <f>links!KE71</f>
        <v>0.3577981651376147</v>
      </c>
      <c r="KF35" s="82">
        <f>links!KF71</f>
        <v>0.24902723735408569</v>
      </c>
      <c r="KG35" s="82">
        <f>links!KG71</f>
        <v>0.19434628975265006</v>
      </c>
      <c r="KH35" s="82">
        <f>links!KH71</f>
        <v>3.9736842105263155</v>
      </c>
      <c r="KI35" s="82">
        <f>links!KI71</f>
        <v>0.23076923076923075</v>
      </c>
      <c r="KJ35" s="82">
        <f>links!KJ71</f>
        <v>2.9473684210526314</v>
      </c>
      <c r="KK35" s="82">
        <f>links!KK71</f>
        <v>-3.8461538461538443E-2</v>
      </c>
      <c r="KL35" s="82">
        <f>links!KL71</f>
        <v>0.69724770642201828</v>
      </c>
      <c r="KM35" s="82">
        <f>links!KM71</f>
        <v>0.38918918918918916</v>
      </c>
      <c r="KN35" s="82">
        <f>links!KN71</f>
        <v>0.30396475770925119</v>
      </c>
      <c r="KO35" s="82">
        <f>links!KO71</f>
        <v>0.26877470355731226</v>
      </c>
      <c r="KP35" s="82">
        <f>links!KP71</f>
        <v>0.24723247232472309</v>
      </c>
      <c r="KQ35" s="82" t="str">
        <f>links!KQ71</f>
        <v>.</v>
      </c>
      <c r="KR35" s="82">
        <f>links!KR71</f>
        <v>1.3636363636363638</v>
      </c>
      <c r="KS35" s="82">
        <f>links!KS71</f>
        <v>0.60294117647058831</v>
      </c>
      <c r="KT35" s="82">
        <f>links!KT71</f>
        <v>0.44382022471910104</v>
      </c>
      <c r="KU35" s="82">
        <f>links!KU71</f>
        <v>0.36714975845410636</v>
      </c>
      <c r="KV35" s="82">
        <f>links!KV71</f>
        <v>0.67256637168141575</v>
      </c>
      <c r="KW35" s="82">
        <f>links!KW71</f>
        <v>0.76146788990825676</v>
      </c>
      <c r="KX35" s="82">
        <f>links!KX71</f>
        <v>0.60294117647058831</v>
      </c>
      <c r="KY35" s="82">
        <f>links!KY71</f>
        <v>0.44382022471910104</v>
      </c>
      <c r="KZ35" s="82">
        <f>links!KZ71</f>
        <v>0.36714975845410636</v>
      </c>
      <c r="LA35" s="82">
        <f>links!LA71</f>
        <v>3.9999999999999973E-2</v>
      </c>
      <c r="LB35" s="82">
        <f>links!LB71</f>
        <v>0.45333333333333337</v>
      </c>
      <c r="LC35" s="82">
        <f>links!LC71</f>
        <v>0.44382022471910104</v>
      </c>
      <c r="LD35" s="82">
        <f>links!LD71</f>
        <v>0.36714975845410636</v>
      </c>
      <c r="LE35" s="82" t="str">
        <f>links!LE71</f>
        <v>.</v>
      </c>
      <c r="LF35" s="82" t="str">
        <f>links!LF71</f>
        <v>.</v>
      </c>
      <c r="LG35" s="82">
        <f>links!LG71</f>
        <v>0.54600000000000004</v>
      </c>
      <c r="LH35" s="82">
        <f>links!LH71</f>
        <v>-2.4E-2</v>
      </c>
      <c r="LI35" s="82">
        <f>links!LI71</f>
        <v>1.0299999999999998</v>
      </c>
      <c r="LJ35" s="82">
        <f>links!LJ71</f>
        <v>5.2857142857142856</v>
      </c>
      <c r="LK35" s="82">
        <f>links!LK71</f>
        <v>1.0307692307692307</v>
      </c>
      <c r="LL35" s="82">
        <f>links!LL71</f>
        <v>-6.6666666666666652E-2</v>
      </c>
      <c r="LM35" s="82">
        <f>links!LM71</f>
        <v>-6.6666666666666652E-2</v>
      </c>
      <c r="LN35" s="82">
        <f>links!LN71</f>
        <v>-7.1428571428571397E-2</v>
      </c>
      <c r="LO35" s="82">
        <f>links!LO71</f>
        <v>-7.6923076923076872E-2</v>
      </c>
      <c r="LP35" s="82">
        <f>links!LP71</f>
        <v>-8.333333333333337E-2</v>
      </c>
      <c r="LQ35" s="82">
        <f>links!LQ71</f>
        <v>-9.0909090909090939E-2</v>
      </c>
      <c r="LR35" s="82">
        <f>links!LR71</f>
        <v>-9.9999999999999978E-2</v>
      </c>
      <c r="LS35" s="82">
        <f>links!LS71</f>
        <v>-0.11111111111111116</v>
      </c>
      <c r="LT35" s="82">
        <f>links!LT71</f>
        <v>-0.125</v>
      </c>
      <c r="LU35" s="82">
        <f>links!LU71</f>
        <v>-0.5</v>
      </c>
      <c r="LV35" s="82">
        <f>links!LV71</f>
        <v>-6.6666666666666652E-2</v>
      </c>
      <c r="LW35" s="82">
        <f>links!LW71</f>
        <v>-6.6666666666666652E-2</v>
      </c>
      <c r="LX35" s="82">
        <f>links!LX71</f>
        <v>-7.1428571428571397E-2</v>
      </c>
      <c r="LY35" s="82">
        <f>links!LY71</f>
        <v>-7.6923076923076872E-2</v>
      </c>
      <c r="LZ35" s="82">
        <f>links!LZ71</f>
        <v>-8.333333333333337E-2</v>
      </c>
      <c r="MA35" s="82">
        <f>links!MA71</f>
        <v>-9.0909090909090939E-2</v>
      </c>
      <c r="MB35" s="82">
        <f>links!MB71</f>
        <v>-9.9999999999999978E-2</v>
      </c>
      <c r="MC35" s="82">
        <f>links!MC71</f>
        <v>-0.11111111111111116</v>
      </c>
      <c r="MD35" s="82">
        <f>links!MD71</f>
        <v>-0.125</v>
      </c>
      <c r="ME35" s="82">
        <f>links!ME71</f>
        <v>0.01</v>
      </c>
      <c r="MF35" s="82">
        <f>links!MF71</f>
        <v>-4.7619047619047596E-2</v>
      </c>
      <c r="MG35" s="82">
        <f>links!MG71</f>
        <v>-0.12587412587412591</v>
      </c>
      <c r="MH35" s="82">
        <f>links!MH71</f>
        <v>-0.47299999999999998</v>
      </c>
      <c r="MI35" s="82">
        <f>links!MI71</f>
        <v>0.13895216400911159</v>
      </c>
      <c r="MJ35" s="82">
        <f>links!MJ71</f>
        <v>0.13211845102505704</v>
      </c>
      <c r="MK35" s="82">
        <f>links!MK71</f>
        <v>0.25110132158590326</v>
      </c>
      <c r="ML35" s="82">
        <f>links!ML71</f>
        <v>0.24449339207048482</v>
      </c>
      <c r="MM35" s="82">
        <f>links!MM71</f>
        <v>-5.6462585034013579E-2</v>
      </c>
      <c r="MN35" s="82">
        <f>links!MN71</f>
        <v>-7.0997990622906904E-2</v>
      </c>
      <c r="MO35" s="82">
        <f>links!MO71</f>
        <v>-7.5333333333333363E-2</v>
      </c>
      <c r="MP35" s="82">
        <f>links!MP71</f>
        <v>-7.5333333333333363E-2</v>
      </c>
      <c r="MQ35" s="82">
        <f>links!MQ71</f>
        <v>-7.5333333333333363E-2</v>
      </c>
      <c r="MR35" s="82">
        <f>links!MR71</f>
        <v>-7.5333333333333363E-2</v>
      </c>
      <c r="MS35" s="82"/>
      <c r="MT35" s="82"/>
      <c r="MU35" s="82"/>
      <c r="MV35" s="82"/>
      <c r="MW35" s="82"/>
      <c r="MX35" s="82"/>
      <c r="MY35" s="82"/>
      <c r="MZ35" s="82"/>
      <c r="NA35" s="82"/>
      <c r="NB35" s="82"/>
      <c r="NC35" s="82"/>
      <c r="ND35" s="82"/>
      <c r="NE35" s="82"/>
      <c r="NF35" s="82"/>
      <c r="NG35" s="82"/>
      <c r="NH35" s="82"/>
      <c r="NI35" s="82"/>
      <c r="NJ35" s="82"/>
      <c r="NK35" s="82"/>
      <c r="NL35" s="82"/>
      <c r="NM35" s="82"/>
      <c r="NN35" s="82"/>
      <c r="NO35" s="82"/>
      <c r="NP35" s="82"/>
      <c r="NQ35" s="82"/>
      <c r="NR35" s="82"/>
      <c r="NS35" s="82"/>
      <c r="NT35" s="82"/>
      <c r="NU35" s="82"/>
      <c r="NV35" s="82"/>
      <c r="NW35" s="82"/>
      <c r="NX35" s="82"/>
      <c r="NY35" s="82"/>
      <c r="NZ35" s="82"/>
      <c r="OA35" s="82"/>
      <c r="OB35" s="82"/>
      <c r="OC35" s="82"/>
    </row>
    <row r="36" spans="2:393" x14ac:dyDescent="0.25">
      <c r="B36" s="82" t="s">
        <v>1931</v>
      </c>
      <c r="C36" s="82">
        <f>links!C98</f>
        <v>0.66599999999999993</v>
      </c>
      <c r="D36" s="82">
        <f>links!D98</f>
        <v>0.79920000000000002</v>
      </c>
      <c r="E36" s="82">
        <f>links!E98</f>
        <v>1.0600000000000005</v>
      </c>
      <c r="F36" s="82">
        <f>links!F98</f>
        <v>0.66000000000000014</v>
      </c>
      <c r="G36" s="82">
        <f>links!G98</f>
        <v>0.41999999999999993</v>
      </c>
      <c r="H36" s="82">
        <f>links!H98</f>
        <v>0.29000000000000004</v>
      </c>
      <c r="I36" s="82">
        <f>links!I98</f>
        <v>1.71</v>
      </c>
      <c r="J36" s="82">
        <f>links!J98</f>
        <v>1.0600000000000005</v>
      </c>
      <c r="K36" s="82">
        <f>links!K98</f>
        <v>0.6800000000000006</v>
      </c>
      <c r="L36" s="82">
        <f>links!L98</f>
        <v>0.45999999999999996</v>
      </c>
      <c r="M36" s="82">
        <f>links!M98</f>
        <v>0.87000000000000011</v>
      </c>
      <c r="N36" s="82">
        <f>links!N98</f>
        <v>0.92000000000000037</v>
      </c>
      <c r="O36" s="82">
        <f>links!O98</f>
        <v>0.95000000000000018</v>
      </c>
      <c r="P36" s="82">
        <f>links!P98</f>
        <v>0.97999999999999954</v>
      </c>
      <c r="Q36" s="82">
        <f>links!Q98</f>
        <v>1.9100000000000001</v>
      </c>
      <c r="R36" s="82">
        <f>links!R98</f>
        <v>1.9500000000000006</v>
      </c>
      <c r="S36" s="82">
        <f>links!S98</f>
        <v>1.9699999999999998</v>
      </c>
      <c r="T36" s="82">
        <f>links!T98</f>
        <v>1.9900000000000002</v>
      </c>
      <c r="U36" s="82">
        <f>links!U98</f>
        <v>0.81</v>
      </c>
      <c r="V36" s="82">
        <f>links!V98</f>
        <v>0.79999999999999982</v>
      </c>
      <c r="W36" s="82">
        <f>links!W98</f>
        <v>0.58000000000000007</v>
      </c>
      <c r="X36" s="82">
        <f>links!X98</f>
        <v>0.56999999999999984</v>
      </c>
      <c r="Y36" s="82">
        <f>links!Y98</f>
        <v>0.81</v>
      </c>
      <c r="Z36" s="82">
        <f>links!Z98</f>
        <v>0.5</v>
      </c>
      <c r="AA36" s="82">
        <f>links!AA98</f>
        <v>0.45000000000000018</v>
      </c>
      <c r="AB36" s="82">
        <f>links!AB98</f>
        <v>0.41999999999999993</v>
      </c>
      <c r="AC36" s="82">
        <f>links!AC98</f>
        <v>0.33999999999999986</v>
      </c>
      <c r="AD36" s="82">
        <f>links!AD98</f>
        <v>0.5</v>
      </c>
      <c r="AE36" s="82">
        <f>links!AE98</f>
        <v>0.54</v>
      </c>
      <c r="AF36" s="82">
        <f>links!AF98</f>
        <v>0.45000000000000018</v>
      </c>
      <c r="AG36" s="82">
        <f>links!AG98</f>
        <v>0.39000000000000012</v>
      </c>
      <c r="AH36" s="82">
        <f>links!AH98</f>
        <v>0.12000000000000011</v>
      </c>
      <c r="AI36" s="82">
        <f>links!AI98</f>
        <v>0.53000000000000025</v>
      </c>
      <c r="AJ36" s="82">
        <f>links!AJ98</f>
        <v>-4.0000000000000036E-2</v>
      </c>
      <c r="AK36" s="82">
        <f>links!AK98</f>
        <v>-8.9999999999999858E-2</v>
      </c>
      <c r="AL36" s="82">
        <f>links!AL98</f>
        <v>-0.30000000000000027</v>
      </c>
      <c r="AM36" s="82">
        <f>links!AM98</f>
        <v>-0.17999999999999972</v>
      </c>
      <c r="AN36" s="82">
        <f>links!AN98</f>
        <v>0</v>
      </c>
      <c r="AO36" s="82">
        <f>links!AO98</f>
        <v>2.4900000000000002</v>
      </c>
      <c r="AP36" s="82">
        <f>links!AP98</f>
        <v>0.58000000000000007</v>
      </c>
      <c r="AQ36" s="82">
        <f>links!AQ98</f>
        <v>-1.9100000000000001</v>
      </c>
      <c r="AR36" s="82">
        <f>links!AR98</f>
        <v>-0.19</v>
      </c>
      <c r="AS36" s="82">
        <f>links!AS98</f>
        <v>-0.24</v>
      </c>
      <c r="AT36" s="82">
        <f>links!AT98</f>
        <v>-0.26</v>
      </c>
      <c r="AU36" s="82">
        <f>links!AU98</f>
        <v>-0.27</v>
      </c>
      <c r="AV36" s="82">
        <f>links!AV98</f>
        <v>-0.25</v>
      </c>
      <c r="AW36" s="82">
        <f>links!AW98</f>
        <v>-0.26</v>
      </c>
      <c r="AX36" s="82">
        <f>links!AX98</f>
        <v>-0.27</v>
      </c>
      <c r="AY36" s="82">
        <f>links!AY98</f>
        <v>0.28999999999999998</v>
      </c>
      <c r="AZ36" s="82">
        <f>links!AZ98</f>
        <v>0.27</v>
      </c>
      <c r="BA36" s="82">
        <f>links!BA98</f>
        <v>0.8268663199405607</v>
      </c>
      <c r="BB36" s="82">
        <f>links!BB98</f>
        <v>0.80343144539063827</v>
      </c>
      <c r="BC36" s="82">
        <f>links!BC98</f>
        <v>2.0133097102360402</v>
      </c>
      <c r="BD36" s="82">
        <f>links!BD98</f>
        <v>1.1484422091406141</v>
      </c>
      <c r="BE36" s="82">
        <f>links!BE98</f>
        <v>1.3125</v>
      </c>
      <c r="BF36" s="82">
        <f>links!BF98</f>
        <v>2.7560000000000002</v>
      </c>
      <c r="BG36" s="82">
        <f>links!BG98</f>
        <v>1.5410160927515144</v>
      </c>
      <c r="BH36" s="82">
        <f>links!BH98</f>
        <v>0.28018474413663896</v>
      </c>
      <c r="BI36" s="82">
        <f>links!BI98</f>
        <v>0.79385677505381047</v>
      </c>
      <c r="BJ36" s="82">
        <f>links!BJ98</f>
        <v>0.7188533907400001</v>
      </c>
      <c r="BK36" s="82">
        <f>links!BK98</f>
        <v>-0.16764778723971713</v>
      </c>
      <c r="BL36" s="82">
        <f>links!BL98</f>
        <v>1.5724922371186494</v>
      </c>
      <c r="BM36" s="82">
        <f>links!BM98</f>
        <v>2.4624559287645233</v>
      </c>
      <c r="BN36" s="82">
        <f>links!BN98</f>
        <v>2.4825302977490167</v>
      </c>
      <c r="BO36" s="82">
        <f>links!BO98</f>
        <v>2.3687755401702209</v>
      </c>
      <c r="BP36" s="82">
        <f>links!BP98</f>
        <v>2.8304860268135692</v>
      </c>
      <c r="BQ36" s="82">
        <f>links!BQ98</f>
        <v>3.5063231159581805</v>
      </c>
      <c r="BR36" s="82">
        <f>links!BR98</f>
        <v>0.67583708914461127</v>
      </c>
      <c r="BS36" s="82">
        <f>links!BS98</f>
        <v>-0.25</v>
      </c>
      <c r="BT36" s="82">
        <f>links!BT98</f>
        <v>0.73</v>
      </c>
      <c r="BU36" s="82">
        <f>links!BU98</f>
        <v>1.3000000000000003</v>
      </c>
      <c r="BV36" s="82">
        <f>links!BV98</f>
        <v>1.27</v>
      </c>
      <c r="BW36" s="82">
        <f>links!BW98</f>
        <v>1.8800000000000003</v>
      </c>
      <c r="BX36" s="82">
        <f>links!BX98</f>
        <v>1.94</v>
      </c>
      <c r="BY36" s="82">
        <f>links!BY98</f>
        <v>2.1199999999999997</v>
      </c>
      <c r="BZ36" s="82">
        <f>links!BZ98</f>
        <v>-0.37894999999999995</v>
      </c>
      <c r="CA36" s="82">
        <f>links!CA98</f>
        <v>9.0903272727272721E-2</v>
      </c>
      <c r="CB36" s="82">
        <f>links!CB98</f>
        <v>-0.15926539787773164</v>
      </c>
      <c r="CC36" s="82">
        <f>links!CC98</f>
        <v>-8.9412153194516453E-2</v>
      </c>
      <c r="CD36" s="82">
        <f>links!CD98</f>
        <v>0.38076368647323644</v>
      </c>
      <c r="CE36" s="82">
        <f>links!CE98</f>
        <v>0.86059197449721481</v>
      </c>
      <c r="CF36" s="82">
        <f>links!CF98</f>
        <v>0.32185904938471077</v>
      </c>
      <c r="CG36" s="82">
        <f>links!CG98</f>
        <v>0.27167312692347728</v>
      </c>
      <c r="CH36" s="82">
        <f>links!CH98</f>
        <v>0.21613403939971226</v>
      </c>
      <c r="CI36" s="82">
        <f>links!CI98</f>
        <v>0.313160156158097</v>
      </c>
      <c r="CJ36" s="82">
        <f>links!CJ98</f>
        <v>0.26364337932967996</v>
      </c>
      <c r="CK36" s="82">
        <f>links!CK98</f>
        <v>0.20877343743873134</v>
      </c>
      <c r="CL36" s="82">
        <f>links!CL98</f>
        <v>0.40810032607886193</v>
      </c>
      <c r="CM36" s="82">
        <f>links!CM98</f>
        <v>0.3365694625507949</v>
      </c>
      <c r="CN36" s="82">
        <f>links!CN98</f>
        <v>0.13064727966696546</v>
      </c>
      <c r="CO36" s="82">
        <f>links!CO98</f>
        <v>0.04</v>
      </c>
      <c r="CP36" s="82">
        <f>links!CP98</f>
        <v>-0.14999999999999947</v>
      </c>
      <c r="CQ36" s="82">
        <f>links!CQ98</f>
        <v>1.2629466638725368</v>
      </c>
      <c r="CR36" s="82">
        <f>links!CR98</f>
        <v>0.22861061896325083</v>
      </c>
      <c r="CS36" s="82">
        <f>links!CS98</f>
        <v>0.25375778704920865</v>
      </c>
      <c r="CT36" s="82">
        <f>links!CT98</f>
        <v>1.8158138079258552E-2</v>
      </c>
      <c r="CU36" s="82">
        <f>links!CU98</f>
        <v>1.1724969159749807</v>
      </c>
      <c r="CV36" s="82">
        <f>links!CV98</f>
        <v>3.6316276158517104E-2</v>
      </c>
      <c r="CW36" s="82">
        <f>links!CW98</f>
        <v>0.33203452487787066</v>
      </c>
      <c r="CX36" s="82">
        <f>links!CX98</f>
        <v>0.38910295884125462</v>
      </c>
      <c r="CY36" s="82">
        <f>links!CY98</f>
        <v>1.1724969159749807</v>
      </c>
      <c r="CZ36" s="82">
        <f>links!CZ98</f>
        <v>0.38910295884125462</v>
      </c>
      <c r="DA36" s="82">
        <f>links!DA98</f>
        <v>0.36056874185956267</v>
      </c>
      <c r="DB36" s="82">
        <f>links!DB98</f>
        <v>3.197754535698183E-3</v>
      </c>
      <c r="DC36" s="82">
        <f>links!DC98</f>
        <v>1.2631130416007823</v>
      </c>
      <c r="DD36" s="82">
        <f>links!DD98</f>
        <v>1.256717532529386</v>
      </c>
      <c r="DE36" s="82">
        <f>links!DE98</f>
        <v>0</v>
      </c>
      <c r="DF36" s="82">
        <f>links!DF98</f>
        <v>-9.9999999999997868E-3</v>
      </c>
      <c r="DG36" s="82">
        <f>links!DG98</f>
        <v>0.16000000000000014</v>
      </c>
      <c r="DH36" s="82">
        <f>links!DH98</f>
        <v>0.61000000000000032</v>
      </c>
      <c r="DI36" s="82">
        <f>links!DI98</f>
        <v>0.62000000000000011</v>
      </c>
      <c r="DJ36" s="82">
        <f>links!DJ98</f>
        <v>-0.36260000000000003</v>
      </c>
      <c r="DK36" s="82">
        <f>links!DK98</f>
        <v>-0.2072</v>
      </c>
      <c r="DL36" s="82">
        <f>links!DL98</f>
        <v>0.25900000000000001</v>
      </c>
      <c r="DM36" s="82">
        <f>links!DM98</f>
        <v>0.6734</v>
      </c>
      <c r="DN36" s="82">
        <f>links!DN98</f>
        <v>-0.31710000000000005</v>
      </c>
      <c r="DO36" s="82">
        <f>links!DO98</f>
        <v>-0.22650000000000003</v>
      </c>
      <c r="DP36" s="82">
        <f>links!DP98</f>
        <v>0.13589999999999999</v>
      </c>
      <c r="DQ36" s="82">
        <f>links!DQ98</f>
        <v>0.40770000000000001</v>
      </c>
      <c r="DR36" s="82">
        <f>links!DR98</f>
        <v>0.49830000000000002</v>
      </c>
      <c r="DS36" s="82">
        <f>links!DS98</f>
        <v>-4.6697457356106496E-2</v>
      </c>
      <c r="DT36" s="82">
        <f>links!DT98</f>
        <v>4.6697457356106496E-2</v>
      </c>
      <c r="DU36" s="82">
        <f>links!DU98</f>
        <v>0</v>
      </c>
      <c r="DV36" s="82">
        <f>links!DV98</f>
        <v>0</v>
      </c>
      <c r="DW36" s="82">
        <f>links!DW98</f>
        <v>0</v>
      </c>
      <c r="DX36" s="82">
        <f>links!DX98</f>
        <v>0.81029763832529955</v>
      </c>
      <c r="DY36" s="82">
        <f>links!DY98</f>
        <v>0.10465286112539939</v>
      </c>
      <c r="DZ36" s="82">
        <f>links!DZ98</f>
        <v>-0.48973474817905294</v>
      </c>
      <c r="EA36" s="82">
        <f>links!EA98</f>
        <v>-0.71936141433769596</v>
      </c>
      <c r="EB36" s="82">
        <f>links!EB98</f>
        <v>-0.66347881859112356</v>
      </c>
      <c r="EC36" s="82">
        <f>links!EC98</f>
        <v>-0.59997586887910948</v>
      </c>
      <c r="ED36" s="82">
        <f>links!ED98</f>
        <v>-0.55730188667263592</v>
      </c>
      <c r="EE36" s="82">
        <f>links!EE98</f>
        <v>-0.29744781645107415</v>
      </c>
      <c r="EF36" s="82">
        <f>links!EF98</f>
        <v>-0.74933480660176666</v>
      </c>
      <c r="EG36" s="82">
        <f>links!EG98</f>
        <v>-1.0597372247940917</v>
      </c>
      <c r="EH36" s="82">
        <f>links!EH98</f>
        <v>-1.0262076673461482</v>
      </c>
      <c r="EI36" s="82">
        <f>links!EI98</f>
        <v>-1.0259536555473001</v>
      </c>
      <c r="EJ36" s="82">
        <f>links!EJ98</f>
        <v>1.0649999999999999</v>
      </c>
      <c r="EK36" s="82">
        <f>links!EK98</f>
        <v>-0.35000000000000053</v>
      </c>
      <c r="EL36" s="82">
        <f>links!EL98</f>
        <v>-0.54</v>
      </c>
      <c r="EM36" s="82">
        <f>links!EM98</f>
        <v>-0.65000000000000036</v>
      </c>
      <c r="EN36" s="82">
        <f>links!EN98</f>
        <v>-0.74000000000000021</v>
      </c>
      <c r="EO36" s="82">
        <f>links!EO98</f>
        <v>-0.82000000000000028</v>
      </c>
      <c r="EP36" s="82">
        <f>links!EP98</f>
        <v>-0.16000000000000014</v>
      </c>
      <c r="EQ36" s="82">
        <f>links!EQ98</f>
        <v>-0.29000000000000004</v>
      </c>
      <c r="ER36" s="82">
        <f>links!ER98</f>
        <v>-0.41000000000000014</v>
      </c>
      <c r="ES36" s="82">
        <f>links!ES98</f>
        <v>-0.50999999999999979</v>
      </c>
      <c r="ET36" s="82">
        <f>links!ET98</f>
        <v>-0.60000000000000053</v>
      </c>
      <c r="EU36" s="82">
        <f>links!EU98</f>
        <v>-0.41000000000000014</v>
      </c>
      <c r="EV36" s="82">
        <f>links!EV98</f>
        <v>-0.61000000000000032</v>
      </c>
      <c r="EW36" s="82">
        <f>links!EW98</f>
        <v>-0.74000000000000021</v>
      </c>
      <c r="EX36" s="82">
        <f>links!EX98</f>
        <v>-0.83000000000000007</v>
      </c>
      <c r="EY36" s="82">
        <f>links!EY98</f>
        <v>-0.91000000000000014</v>
      </c>
      <c r="EZ36" s="82">
        <f>links!EZ98</f>
        <v>-0.1800000000000006</v>
      </c>
      <c r="FA36" s="82">
        <f>links!FA98</f>
        <v>-0.33000000000000007</v>
      </c>
      <c r="FB36" s="82">
        <f>links!FB98</f>
        <v>-0.47000000000000064</v>
      </c>
      <c r="FC36" s="82">
        <f>links!FC98</f>
        <v>-0.58000000000000007</v>
      </c>
      <c r="FD36" s="82">
        <f>links!FD98</f>
        <v>-0.69000000000000039</v>
      </c>
      <c r="FE36" s="82">
        <f>links!FE98</f>
        <v>-1.5599999999999996</v>
      </c>
      <c r="FF36" s="82">
        <f>links!FF98</f>
        <v>-1.7399999999999993</v>
      </c>
      <c r="FG36" s="82">
        <f>links!FG98</f>
        <v>-2.0199999999999996</v>
      </c>
      <c r="FH36" s="82">
        <f>links!FH98</f>
        <v>-2.1599999999999993</v>
      </c>
      <c r="FI36" s="82">
        <f>links!FI98</f>
        <v>-2.2699999999999996</v>
      </c>
      <c r="FJ36" s="82">
        <f>links!FJ98</f>
        <v>-1.2599999999999998</v>
      </c>
      <c r="FK36" s="82">
        <f>links!FK98</f>
        <v>-1.5799999999999992</v>
      </c>
      <c r="FL36" s="82">
        <f>links!FL98</f>
        <v>-1.5999999999999996</v>
      </c>
      <c r="FM36" s="82">
        <f>links!FM98</f>
        <v>-1.75</v>
      </c>
      <c r="FN36" s="82">
        <f>links!FN98</f>
        <v>-1.92</v>
      </c>
      <c r="FO36" s="82">
        <f>links!FO98</f>
        <v>0.38272422181107019</v>
      </c>
      <c r="FP36" s="82">
        <f>links!FP98</f>
        <v>0.39487419710665972</v>
      </c>
      <c r="FQ36" s="82">
        <f>links!FQ98</f>
        <v>-0.04</v>
      </c>
      <c r="FR36" s="82">
        <f>links!FR98</f>
        <v>-0.17</v>
      </c>
      <c r="FS36" s="82">
        <f>links!FS98</f>
        <v>-0.06</v>
      </c>
      <c r="FT36" s="82">
        <f>links!FT98</f>
        <v>0.06</v>
      </c>
      <c r="FU36" s="82">
        <f>links!FU98</f>
        <v>-1.9900000000000002</v>
      </c>
      <c r="FV36" s="82">
        <f>links!FV98</f>
        <v>-2.0099999999999998</v>
      </c>
      <c r="FW36" s="82">
        <f>links!FW98</f>
        <v>-2</v>
      </c>
      <c r="FX36" s="82">
        <f>links!FX98</f>
        <v>2.1591002902084799</v>
      </c>
      <c r="FY36" s="82">
        <f>links!FY98</f>
        <v>0.12999999999999989</v>
      </c>
      <c r="FZ36" s="82">
        <f>links!FZ98</f>
        <v>0.1899999999999995</v>
      </c>
      <c r="GA36" s="82">
        <f>links!GA98</f>
        <v>0.1899999999999995</v>
      </c>
      <c r="GB36" s="82">
        <f>links!GB98</f>
        <v>0.23666666666666636</v>
      </c>
      <c r="GC36" s="82">
        <f>links!GC98</f>
        <v>0.23666666666666636</v>
      </c>
      <c r="GD36" s="82">
        <f>links!GD98</f>
        <v>0.26666666666666661</v>
      </c>
      <c r="GE36" s="82">
        <f>links!GE98</f>
        <v>1.2474000000000001</v>
      </c>
      <c r="GF36" s="82">
        <f>links!GF98</f>
        <v>2.5116000000000001</v>
      </c>
      <c r="GG36" s="82">
        <f>links!GG98</f>
        <v>3.8010000000000002</v>
      </c>
      <c r="GH36" s="82">
        <f>links!GH98</f>
        <v>0.43261999999999995</v>
      </c>
      <c r="GI36" s="82">
        <f>links!GI98</f>
        <v>0.32557999999999998</v>
      </c>
      <c r="GJ36" s="82">
        <f>links!GJ98</f>
        <v>-1.7840000000000002E-2</v>
      </c>
      <c r="GK36" s="82">
        <f>links!GK98</f>
        <v>-0.28989999999999999</v>
      </c>
      <c r="GL36" s="82">
        <f>links!GL98</f>
        <v>1.6145200000000002</v>
      </c>
      <c r="GM36" s="82">
        <f>links!GM98</f>
        <v>1.52532</v>
      </c>
      <c r="GN36" s="82">
        <f>links!GN98</f>
        <v>1.2086600000000001</v>
      </c>
      <c r="GO36" s="82">
        <f>links!GO98</f>
        <v>0.94106000000000012</v>
      </c>
      <c r="GP36" s="82">
        <f>links!GP98</f>
        <v>0.25</v>
      </c>
      <c r="GQ36" s="82">
        <f>links!GQ98</f>
        <v>0.22999999999999954</v>
      </c>
      <c r="GR36" s="82">
        <f>links!GR98</f>
        <v>0.27</v>
      </c>
      <c r="GS36" s="82">
        <f>links!GS98</f>
        <v>0.1</v>
      </c>
      <c r="GT36" s="82">
        <f>links!GT98</f>
        <v>-0.1348</v>
      </c>
      <c r="GU36" s="82">
        <f>links!GU98</f>
        <v>-0.30000000000000027</v>
      </c>
      <c r="GV36" s="82">
        <f>links!GV98</f>
        <v>-0.96999999999999975</v>
      </c>
      <c r="GW36" s="82">
        <f>links!GW98</f>
        <v>-0.27</v>
      </c>
      <c r="GX36" s="82">
        <f>links!GX98</f>
        <v>4.0000000000000036E-2</v>
      </c>
      <c r="GY36" s="82">
        <f>links!GY98</f>
        <v>-0.12000000000000011</v>
      </c>
      <c r="GZ36" s="82">
        <f>links!GZ98</f>
        <v>0.27</v>
      </c>
      <c r="HA36" s="82">
        <f>links!HA98</f>
        <v>0.89</v>
      </c>
      <c r="HB36" s="82">
        <f>links!HB98</f>
        <v>0.52</v>
      </c>
      <c r="HC36" s="82">
        <f>links!HC98</f>
        <v>0.5</v>
      </c>
      <c r="HD36" s="82">
        <f>links!HD98</f>
        <v>0.10000000000000009</v>
      </c>
      <c r="HE36" s="82">
        <f>links!HE98</f>
        <v>-4.0000000000000036E-2</v>
      </c>
      <c r="HF36" s="82">
        <f>links!HF98</f>
        <v>-4.9999999999999822E-2</v>
      </c>
      <c r="HG36" s="82">
        <f>links!HG98</f>
        <v>0</v>
      </c>
      <c r="HH36" s="82">
        <f>links!HH98</f>
        <v>7.2199999999999959E-2</v>
      </c>
      <c r="HI36" s="82">
        <f>links!HI98</f>
        <v>3.6100000000000007E-2</v>
      </c>
      <c r="HJ36" s="82">
        <f>links!HJ98</f>
        <v>7.2199999999999959E-2</v>
      </c>
      <c r="HK36" s="82">
        <f>links!HK98</f>
        <v>0.35000000000000053</v>
      </c>
      <c r="HL36" s="82">
        <f>links!HL98</f>
        <v>1.75</v>
      </c>
      <c r="HM36" s="82">
        <f>links!HM98</f>
        <v>1.0000000000000675E-2</v>
      </c>
      <c r="HN36" s="82">
        <f>links!HN98</f>
        <v>1.0499999999999998</v>
      </c>
      <c r="HO36" s="82">
        <f>links!HO98</f>
        <v>0.23000000000000043</v>
      </c>
      <c r="HP36" s="82">
        <f>links!HP98</f>
        <v>0.55000000000000071</v>
      </c>
      <c r="HQ36" s="82">
        <f>links!HQ98</f>
        <v>0.13999999999999968</v>
      </c>
      <c r="HR36" s="82">
        <f>links!HR98</f>
        <v>0.40000000000000036</v>
      </c>
      <c r="HS36" s="82">
        <f>links!HS98</f>
        <v>1.27</v>
      </c>
      <c r="HT36" s="82">
        <f>links!HT98</f>
        <v>-0.2799999999999998</v>
      </c>
      <c r="HU36" s="82">
        <f>links!HU98</f>
        <v>0.4099999999999997</v>
      </c>
      <c r="HV36" s="82">
        <f>links!HV98</f>
        <v>0.19999999999999973</v>
      </c>
      <c r="HW36" s="82">
        <f>links!HW98</f>
        <v>0.4864</v>
      </c>
      <c r="HX36" s="82">
        <f>links!HX98</f>
        <v>0.48374</v>
      </c>
      <c r="HY36" s="82">
        <f>links!HY98</f>
        <v>1.4899999999999998</v>
      </c>
      <c r="HZ36" s="82">
        <f>links!HZ98</f>
        <v>1.3800000000000003</v>
      </c>
      <c r="IA36" s="82">
        <f>links!IA98</f>
        <v>0.75000000000000044</v>
      </c>
      <c r="IB36" s="82">
        <f>links!IB98</f>
        <v>2.9999999999999805E-2</v>
      </c>
      <c r="IC36" s="82">
        <f>links!IC98</f>
        <v>-0.68000000000000016</v>
      </c>
      <c r="ID36" s="82">
        <f>links!ID98</f>
        <v>1.9</v>
      </c>
      <c r="IE36" s="82">
        <f>links!IE98</f>
        <v>-0.3</v>
      </c>
      <c r="IF36" s="82">
        <f>links!IF98</f>
        <v>0.51200000000000001</v>
      </c>
      <c r="IG36" s="82">
        <f>links!IG98</f>
        <v>0.8</v>
      </c>
      <c r="IH36" s="82">
        <f>links!IH98</f>
        <v>1.0000000000000002</v>
      </c>
      <c r="II36" s="82">
        <f>links!II98</f>
        <v>1.02</v>
      </c>
      <c r="IJ36" s="82">
        <f>links!IJ98</f>
        <v>1.0399999999999996</v>
      </c>
      <c r="IK36" s="82">
        <f>links!IK98</f>
        <v>1.0500000000000007</v>
      </c>
      <c r="IL36" s="82">
        <f>links!IL98</f>
        <v>0.59000000000000008</v>
      </c>
      <c r="IM36" s="82">
        <f>links!IM98</f>
        <v>0.80999999999999961</v>
      </c>
      <c r="IN36" s="82">
        <f>links!IN98</f>
        <v>1.0200000000000005</v>
      </c>
      <c r="IO36" s="82">
        <f>links!IO98</f>
        <v>1.2000000000000002</v>
      </c>
      <c r="IP36" s="82">
        <f>links!IP98</f>
        <v>1.3899999999999997</v>
      </c>
      <c r="IQ36" s="82">
        <f>links!IQ98</f>
        <v>0.76</v>
      </c>
      <c r="IR36" s="82">
        <f>links!IR98</f>
        <v>0.9700000000000002</v>
      </c>
      <c r="IS36" s="82">
        <f>links!IS98</f>
        <v>1.1700000000000004</v>
      </c>
      <c r="IT36" s="82">
        <f>links!IT98</f>
        <v>1.3600000000000003</v>
      </c>
      <c r="IU36" s="82">
        <f>links!IU98</f>
        <v>0.58999999999999986</v>
      </c>
      <c r="IV36" s="82">
        <f>links!IV98</f>
        <v>0.78000000000000025</v>
      </c>
      <c r="IW36" s="82">
        <f>links!IW98</f>
        <v>0.9700000000000002</v>
      </c>
      <c r="IX36" s="82">
        <f>links!IX98</f>
        <v>1.1700000000000004</v>
      </c>
      <c r="IY36" s="82">
        <f>links!IY98</f>
        <v>1.3600000000000003</v>
      </c>
      <c r="IZ36" s="82">
        <f>links!IZ98</f>
        <v>0.33000000000000007</v>
      </c>
      <c r="JA36" s="82">
        <f>links!JA98</f>
        <v>0.88999999999999968</v>
      </c>
      <c r="JB36" s="82">
        <f>links!JB98</f>
        <v>0.83000000000000007</v>
      </c>
      <c r="JC36" s="82">
        <f>links!JC98</f>
        <v>0.32999999999999985</v>
      </c>
      <c r="JD36" s="82">
        <f>links!JD98</f>
        <v>1.98</v>
      </c>
      <c r="JE36" s="82">
        <f>links!JE98</f>
        <v>1.66</v>
      </c>
      <c r="JF36" s="82">
        <f>links!JF98</f>
        <v>1.2399999999999998</v>
      </c>
      <c r="JG36" s="82">
        <f>links!JG98</f>
        <v>1.1700000000000004</v>
      </c>
      <c r="JH36" s="82">
        <f>links!JH98</f>
        <v>1.3600000000000003</v>
      </c>
      <c r="JI36" s="82">
        <f>links!JI98</f>
        <v>1.3900000000000001</v>
      </c>
      <c r="JJ36" s="82">
        <f>links!JJ98</f>
        <v>1.0499999999999998</v>
      </c>
      <c r="JK36" s="82">
        <f>links!JK98</f>
        <v>1.0700000000000003</v>
      </c>
      <c r="JL36" s="82">
        <f>links!JL98</f>
        <v>1.0699999999999994</v>
      </c>
      <c r="JM36" s="82">
        <f>links!JM98</f>
        <v>1.08</v>
      </c>
      <c r="JN36" s="82">
        <f>links!JN98</f>
        <v>0.87999999999999989</v>
      </c>
      <c r="JO36" s="82">
        <f>links!JO98</f>
        <v>0.35000000000000009</v>
      </c>
      <c r="JP36" s="82">
        <f>links!JP98</f>
        <v>1.44</v>
      </c>
      <c r="JQ36" s="82">
        <f>links!JQ98</f>
        <v>0.89999999999999991</v>
      </c>
      <c r="JR36" s="82">
        <f>links!JR98</f>
        <v>0.26999999999999957</v>
      </c>
      <c r="JS36" s="82">
        <f>links!JS98</f>
        <v>0.55999999999999983</v>
      </c>
      <c r="JT36" s="82">
        <f>links!JT98</f>
        <v>0.8899999999999999</v>
      </c>
      <c r="JU36" s="82">
        <f>links!JU98</f>
        <v>0.92999999999999972</v>
      </c>
      <c r="JV36" s="82">
        <f>links!JV98</f>
        <v>0.9399999999999995</v>
      </c>
      <c r="JW36" s="82">
        <f>links!JW98</f>
        <v>0.95999999999999952</v>
      </c>
      <c r="JX36" s="82">
        <f>links!JX98</f>
        <v>0.58999999999999986</v>
      </c>
      <c r="JY36" s="82">
        <f>links!JY98</f>
        <v>0.28000000000000003</v>
      </c>
      <c r="JZ36" s="82">
        <f>links!JZ98</f>
        <v>0.81999999999999984</v>
      </c>
      <c r="KA36" s="82">
        <f>links!KA98</f>
        <v>0.59000000000000008</v>
      </c>
      <c r="KB36" s="82">
        <f>links!KB98</f>
        <v>0.12999999999999989</v>
      </c>
      <c r="KC36" s="82">
        <f>links!KC98</f>
        <v>0.89000000000000012</v>
      </c>
      <c r="KD36" s="82">
        <f>links!KD98</f>
        <v>0.95000000000000018</v>
      </c>
      <c r="KE36" s="82">
        <f>links!KE98</f>
        <v>0.9700000000000002</v>
      </c>
      <c r="KF36" s="82">
        <f>links!KF98</f>
        <v>0.98999999999999932</v>
      </c>
      <c r="KG36" s="82">
        <f>links!KG98</f>
        <v>0.99000000000000021</v>
      </c>
      <c r="KH36" s="82">
        <f>links!KH98</f>
        <v>0.91999999999999993</v>
      </c>
      <c r="KI36" s="82">
        <f>links!KI98</f>
        <v>0.31000000000000005</v>
      </c>
      <c r="KJ36" s="82">
        <f>links!KJ98</f>
        <v>0.6399999999999999</v>
      </c>
      <c r="KK36" s="82">
        <f>links!KK98</f>
        <v>0</v>
      </c>
      <c r="KL36" s="82">
        <f>links!KL98</f>
        <v>0.51000000000000023</v>
      </c>
      <c r="KM36" s="82">
        <f>links!KM98</f>
        <v>0.70000000000000018</v>
      </c>
      <c r="KN36" s="82">
        <f>links!KN98</f>
        <v>0.87000000000000055</v>
      </c>
      <c r="KO36" s="82">
        <f>links!KO98</f>
        <v>1.04</v>
      </c>
      <c r="KP36" s="82">
        <f>links!KP98</f>
        <v>1.1900000000000004</v>
      </c>
      <c r="KQ36" s="82">
        <f>links!KQ98</f>
        <v>0.17999999999999994</v>
      </c>
      <c r="KR36" s="82">
        <f>links!KR98</f>
        <v>0.6399999999999999</v>
      </c>
      <c r="KS36" s="82">
        <f>links!KS98</f>
        <v>0.83000000000000007</v>
      </c>
      <c r="KT36" s="82">
        <f>links!KT98</f>
        <v>0.99000000000000021</v>
      </c>
      <c r="KU36" s="82">
        <f>links!KU98</f>
        <v>1.1599999999999997</v>
      </c>
      <c r="KV36" s="82">
        <f>links!KV98</f>
        <v>0.51</v>
      </c>
      <c r="KW36" s="82">
        <f>links!KW98</f>
        <v>0.66999999999999993</v>
      </c>
      <c r="KX36" s="82">
        <f>links!KX98</f>
        <v>0.83000000000000007</v>
      </c>
      <c r="KY36" s="82">
        <f>links!KY98</f>
        <v>0.99000000000000021</v>
      </c>
      <c r="KZ36" s="82">
        <f>links!KZ98</f>
        <v>1.1599999999999997</v>
      </c>
      <c r="LA36" s="82">
        <f>links!LA98</f>
        <v>4.9999999999999822E-2</v>
      </c>
      <c r="LB36" s="82">
        <f>links!LB98</f>
        <v>0.70000000000000018</v>
      </c>
      <c r="LC36" s="82">
        <f>links!LC98</f>
        <v>0.99000000000000021</v>
      </c>
      <c r="LD36" s="82">
        <f>links!LD98</f>
        <v>1.1599999999999997</v>
      </c>
      <c r="LE36" s="82">
        <f>links!LE98</f>
        <v>0.2200000000000002</v>
      </c>
      <c r="LF36" s="82">
        <f>links!LF98</f>
        <v>0.81999999999999984</v>
      </c>
      <c r="LG36" s="82">
        <f>links!LG98</f>
        <v>0.62999999999999989</v>
      </c>
      <c r="LH36" s="82">
        <f>links!LH98</f>
        <v>1.4499999999999997</v>
      </c>
      <c r="LI36" s="82">
        <f>links!LI98</f>
        <v>4.0000000000000001E-3</v>
      </c>
      <c r="LJ36" s="82">
        <f>links!LJ98</f>
        <v>4.403E-2</v>
      </c>
      <c r="LK36" s="82">
        <f>links!LK98</f>
        <v>1.3090999999999999</v>
      </c>
      <c r="LL36" s="82">
        <f>links!LL98</f>
        <v>-0.22999999999999954</v>
      </c>
      <c r="LM36" s="82">
        <f>links!LM98</f>
        <v>-0.82000000000000028</v>
      </c>
      <c r="LN36" s="82">
        <f>links!LN98</f>
        <v>-0.52999999999999936</v>
      </c>
      <c r="LO36" s="82">
        <f>links!LO98</f>
        <v>-0.54000000000000092</v>
      </c>
      <c r="LP36" s="82">
        <f>links!LP98</f>
        <v>-0.42999999999999972</v>
      </c>
      <c r="LQ36" s="82">
        <f>links!LQ98</f>
        <v>-0.64000000000000057</v>
      </c>
      <c r="LR36" s="82">
        <f>links!LR98</f>
        <v>-0.47999999999999865</v>
      </c>
      <c r="LS36" s="82">
        <f>links!LS98</f>
        <v>-0.37000000000000099</v>
      </c>
      <c r="LT36" s="82">
        <f>links!LT98</f>
        <v>-0.30999999999999961</v>
      </c>
      <c r="LU36" s="82">
        <f>links!LU98</f>
        <v>-4.4589231169787844</v>
      </c>
      <c r="LV36" s="82">
        <f>links!LV98</f>
        <v>-0.22988067795749156</v>
      </c>
      <c r="LW36" s="82">
        <f>links!LW98</f>
        <v>-0.75543108977412032</v>
      </c>
      <c r="LX36" s="82">
        <f>links!LX98</f>
        <v>-0.46534961548963949</v>
      </c>
      <c r="LY36" s="82">
        <f>links!LY98</f>
        <v>-0.4755100874435616</v>
      </c>
      <c r="LZ36" s="82">
        <f>links!LZ98</f>
        <v>-0.36552297854235327</v>
      </c>
      <c r="MA36" s="82">
        <f>links!MA98</f>
        <v>-0.57533672439084871</v>
      </c>
      <c r="MB36" s="82">
        <f>links!MB98</f>
        <v>-0.41556330291542043</v>
      </c>
      <c r="MC36" s="82">
        <f>links!MC98</f>
        <v>-0.30532218221536311</v>
      </c>
      <c r="MD36" s="82">
        <f>links!MD98</f>
        <v>-0.24537539768722372</v>
      </c>
      <c r="ME36" s="82">
        <f>links!ME98</f>
        <v>2.1891520000000001E-2</v>
      </c>
      <c r="MF36" s="82">
        <f>links!MF98</f>
        <v>-1.866E-2</v>
      </c>
      <c r="MG36" s="82">
        <f>links!MG98</f>
        <v>-3.0239999999999996E-2</v>
      </c>
      <c r="MH36" s="82">
        <f>links!MH98</f>
        <v>-1.1178399999999999</v>
      </c>
      <c r="MI36" s="82">
        <f>links!MI98</f>
        <v>0.40390924158427161</v>
      </c>
      <c r="MJ36" s="82">
        <f>links!MJ98</f>
        <v>0.38788109707695922</v>
      </c>
      <c r="MK36" s="82">
        <f>links!MK98</f>
        <v>0.87850234643399183</v>
      </c>
      <c r="ML36" s="82">
        <f>links!ML98</f>
        <v>0.50696182837692805</v>
      </c>
      <c r="MM36" s="82">
        <f>links!MM98</f>
        <v>-0.20999999999999996</v>
      </c>
      <c r="MN36" s="82">
        <f>links!MN98</f>
        <v>-0.24999999999999956</v>
      </c>
      <c r="MO36" s="82">
        <f>links!MO98</f>
        <v>-0.24000000000000021</v>
      </c>
      <c r="MP36" s="82">
        <f>links!MP98</f>
        <v>-0.24000000000000021</v>
      </c>
      <c r="MQ36" s="82">
        <f>links!MQ98</f>
        <v>-0.30000000000000027</v>
      </c>
      <c r="MR36" s="82">
        <f>links!MR98</f>
        <v>-0.27</v>
      </c>
      <c r="MS36" s="82"/>
      <c r="MT36" s="82"/>
      <c r="MU36" s="82"/>
      <c r="MV36" s="82"/>
      <c r="MW36" s="82"/>
      <c r="MX36" s="82"/>
      <c r="MY36" s="82"/>
      <c r="MZ36" s="82"/>
      <c r="NA36" s="82"/>
      <c r="NB36" s="82"/>
      <c r="NC36" s="82"/>
      <c r="ND36" s="82"/>
      <c r="NE36" s="82"/>
      <c r="NF36" s="82"/>
      <c r="NG36" s="82"/>
      <c r="NH36" s="82"/>
      <c r="NI36" s="82"/>
      <c r="NJ36" s="82"/>
      <c r="NK36" s="82"/>
      <c r="NL36" s="82"/>
      <c r="NM36" s="82"/>
      <c r="NN36" s="82"/>
      <c r="NO36" s="82"/>
      <c r="NP36" s="82"/>
      <c r="NQ36" s="82"/>
      <c r="NR36" s="82"/>
      <c r="NS36" s="82"/>
      <c r="NT36" s="82"/>
      <c r="NU36" s="82"/>
      <c r="NV36" s="82"/>
      <c r="NW36" s="82"/>
      <c r="NX36" s="82"/>
      <c r="NY36" s="82"/>
      <c r="NZ36" s="82"/>
      <c r="OA36" s="82"/>
      <c r="OB36" s="82"/>
      <c r="OC36" s="82"/>
    </row>
    <row r="37" spans="2:393" x14ac:dyDescent="0.25">
      <c r="B37" s="82" t="s">
        <v>1932</v>
      </c>
      <c r="C37" s="82">
        <f>links!C99</f>
        <v>0.19999999999999998</v>
      </c>
      <c r="D37" s="82">
        <f>links!D99</f>
        <v>0.24</v>
      </c>
      <c r="E37" s="82">
        <f>links!E99</f>
        <v>0.19237749546279501</v>
      </c>
      <c r="F37" s="82">
        <f>links!F99</f>
        <v>0.12359550561797755</v>
      </c>
      <c r="G37" s="82">
        <f>links!G99</f>
        <v>8.2352941176470573E-2</v>
      </c>
      <c r="H37" s="82">
        <f>links!H99</f>
        <v>6.0165975103734441E-2</v>
      </c>
      <c r="I37" s="82">
        <f>links!I99</f>
        <v>0.31034482758620691</v>
      </c>
      <c r="J37" s="82">
        <f>links!J99</f>
        <v>0.19850187265917613</v>
      </c>
      <c r="K37" s="82">
        <f>links!K99</f>
        <v>0.13333333333333347</v>
      </c>
      <c r="L37" s="82">
        <f>links!L99</f>
        <v>9.5435684647302885E-2</v>
      </c>
      <c r="M37" s="82">
        <f>links!M99</f>
        <v>0.22193877551020411</v>
      </c>
      <c r="N37" s="82">
        <f>links!N99</f>
        <v>0.24338624338624348</v>
      </c>
      <c r="O37" s="82">
        <f>links!O99</f>
        <v>0.25956284153005471</v>
      </c>
      <c r="P37" s="82">
        <f>links!P99</f>
        <v>0.27683615819209029</v>
      </c>
      <c r="Q37" s="82">
        <f>links!Q99</f>
        <v>0.48724489795918374</v>
      </c>
      <c r="R37" s="82">
        <f>links!R99</f>
        <v>0.51587301587301604</v>
      </c>
      <c r="S37" s="82">
        <f>links!S99</f>
        <v>0.53825136612021851</v>
      </c>
      <c r="T37" s="82">
        <f>links!T99</f>
        <v>0.56214689265536733</v>
      </c>
      <c r="U37" s="82">
        <f>links!U99</f>
        <v>0.27181208053691275</v>
      </c>
      <c r="V37" s="82">
        <f>links!V99</f>
        <v>0.26845637583892612</v>
      </c>
      <c r="W37" s="82">
        <f>links!W99</f>
        <v>0.1946308724832215</v>
      </c>
      <c r="X37" s="82">
        <f>links!X99</f>
        <v>0.19127516778523485</v>
      </c>
      <c r="Y37" s="82">
        <f>links!Y99</f>
        <v>0.27181208053691275</v>
      </c>
      <c r="Z37" s="82">
        <f>links!Z99</f>
        <v>0.1519756838905775</v>
      </c>
      <c r="AA37" s="82">
        <f>links!AA99</f>
        <v>0.1367781155015198</v>
      </c>
      <c r="AB37" s="82">
        <f>links!AB99</f>
        <v>0.1276595744680851</v>
      </c>
      <c r="AC37" s="82">
        <f>links!AC99</f>
        <v>0.10334346504559266</v>
      </c>
      <c r="AD37" s="82">
        <f>links!AD99</f>
        <v>0.1519756838905775</v>
      </c>
      <c r="AE37" s="82">
        <f>links!AE99</f>
        <v>0.16822429906542058</v>
      </c>
      <c r="AF37" s="82">
        <f>links!AF99</f>
        <v>0.14018691588785051</v>
      </c>
      <c r="AG37" s="82">
        <f>links!AG99</f>
        <v>0.12149532710280378</v>
      </c>
      <c r="AH37" s="82">
        <f>links!AH99</f>
        <v>3.738317757009349E-2</v>
      </c>
      <c r="AI37" s="82">
        <f>links!AI99</f>
        <v>0.16510903426791285</v>
      </c>
      <c r="AJ37" s="82">
        <f>links!AJ99</f>
        <v>-2.0000000000000018E-2</v>
      </c>
      <c r="AK37" s="82">
        <f>links!AK99</f>
        <v>-2.960526315789469E-2</v>
      </c>
      <c r="AL37" s="82">
        <f>links!AL99</f>
        <v>-7.1428571428571494E-2</v>
      </c>
      <c r="AM37" s="82">
        <f>links!AM99</f>
        <v>-4.433497536945806E-2</v>
      </c>
      <c r="AN37" s="82">
        <f>links!AN99</f>
        <v>0</v>
      </c>
      <c r="AO37" s="82">
        <f>links!AO99</f>
        <v>0.3439226519337017</v>
      </c>
      <c r="AP37" s="82">
        <f>links!AP99</f>
        <v>8.0110497237569064E-2</v>
      </c>
      <c r="AQ37" s="82">
        <f>links!AQ99</f>
        <v>-0.19630010277492294</v>
      </c>
      <c r="AR37" s="82">
        <f>links!AR99</f>
        <v>-4.185022026431718E-2</v>
      </c>
      <c r="AS37" s="82">
        <f>links!AS99</f>
        <v>-5.1612903225806445E-2</v>
      </c>
      <c r="AT37" s="82">
        <f>links!AT99</f>
        <v>-5.6034482758620698E-2</v>
      </c>
      <c r="AU37" s="82">
        <f>links!AU99</f>
        <v>-5.7569296375266525E-2</v>
      </c>
      <c r="AV37" s="82">
        <f>links!AV99</f>
        <v>-5.2742616033755269E-2</v>
      </c>
      <c r="AW37" s="82">
        <f>links!AW99</f>
        <v>-5.4054054054054057E-2</v>
      </c>
      <c r="AX37" s="82">
        <f>links!AX99</f>
        <v>-5.5785123966942157E-2</v>
      </c>
      <c r="AY37" s="82">
        <f>links!AY99</f>
        <v>8.4057971014492749E-2</v>
      </c>
      <c r="AZ37" s="82">
        <f>links!AZ99</f>
        <v>8.1325301204819289E-2</v>
      </c>
      <c r="BA37" s="82">
        <f>links!BA99</f>
        <v>0.23639999999999989</v>
      </c>
      <c r="BB37" s="82">
        <f>links!BB99</f>
        <v>0.22970000000000002</v>
      </c>
      <c r="BC37" s="82">
        <f>links!BC99</f>
        <v>0.85409999999999986</v>
      </c>
      <c r="BD37" s="82">
        <f>links!BD99</f>
        <v>0.4871999999999998</v>
      </c>
      <c r="BE37" s="82">
        <f>links!BE99</f>
        <v>0.3</v>
      </c>
      <c r="BF37" s="82">
        <f>links!BF99</f>
        <v>0.4</v>
      </c>
      <c r="BG37" s="82">
        <f>links!BG99</f>
        <v>0.33</v>
      </c>
      <c r="BH37" s="82">
        <f>links!BH99</f>
        <v>0.06</v>
      </c>
      <c r="BI37" s="82">
        <f>links!BI99</f>
        <v>0.17</v>
      </c>
      <c r="BJ37" s="82">
        <f>links!BJ99</f>
        <v>0.24064625850340146</v>
      </c>
      <c r="BK37" s="82">
        <f>links!BK99</f>
        <v>-5.6122448979591788E-2</v>
      </c>
      <c r="BL37" s="82">
        <f>links!BL99</f>
        <v>0.23499999999999999</v>
      </c>
      <c r="BM37" s="82">
        <f>links!BM99</f>
        <v>0.36799999999999999</v>
      </c>
      <c r="BN37" s="82">
        <f>links!BN99</f>
        <v>0.371</v>
      </c>
      <c r="BO37" s="82">
        <f>links!BO99</f>
        <v>0.35399999999999998</v>
      </c>
      <c r="BP37" s="82">
        <f>links!BP99</f>
        <v>0.42299999999999999</v>
      </c>
      <c r="BQ37" s="82">
        <f>links!BQ99</f>
        <v>0.52400000000000002</v>
      </c>
      <c r="BR37" s="82">
        <f>links!BR99</f>
        <v>0.10100000000000003</v>
      </c>
      <c r="BS37" s="82">
        <f>links!BS99</f>
        <v>-7.4404761904761904E-2</v>
      </c>
      <c r="BT37" s="82">
        <f>links!BT99</f>
        <v>0.29918032786885246</v>
      </c>
      <c r="BU37" s="82">
        <f>links!BU99</f>
        <v>0.53278688524590179</v>
      </c>
      <c r="BV37" s="82">
        <f>links!BV99</f>
        <v>0.52049180327868849</v>
      </c>
      <c r="BW37" s="82">
        <f>links!BW99</f>
        <v>0.77049180327868871</v>
      </c>
      <c r="BX37" s="82">
        <f>links!BX99</f>
        <v>0.79508196721311475</v>
      </c>
      <c r="BY37" s="82">
        <f>links!BY99</f>
        <v>0.8688524590163933</v>
      </c>
      <c r="BZ37" s="82">
        <f>links!BZ99</f>
        <v>-5.4999999999999993E-2</v>
      </c>
      <c r="CA37" s="82">
        <f>links!CA99</f>
        <v>2.8799999999999999E-2</v>
      </c>
      <c r="CB37" s="82">
        <f>links!CB99</f>
        <v>-4.3166953528399374E-2</v>
      </c>
      <c r="CC37" s="82">
        <f>links!CC99</f>
        <v>-2.4234079173838362E-2</v>
      </c>
      <c r="CD37" s="82">
        <f>links!CD99</f>
        <v>0.10320137693631663</v>
      </c>
      <c r="CE37" s="82">
        <f>links!CE99</f>
        <v>0.23325301204819263</v>
      </c>
      <c r="CF37" s="82">
        <f>links!CF99</f>
        <v>4.8099999999999997E-2</v>
      </c>
      <c r="CG37" s="82">
        <f>links!CG99</f>
        <v>4.0599999999999997E-2</v>
      </c>
      <c r="CH37" s="82">
        <f>links!CH99</f>
        <v>3.2300000000000002E-2</v>
      </c>
      <c r="CI37" s="82">
        <f>links!CI99</f>
        <v>4.6800000000000001E-2</v>
      </c>
      <c r="CJ37" s="82">
        <f>links!CJ99</f>
        <v>3.9399999999999998E-2</v>
      </c>
      <c r="CK37" s="82">
        <f>links!CK99</f>
        <v>3.1199999999999999E-2</v>
      </c>
      <c r="CL37" s="82">
        <f>links!CL99</f>
        <v>0.20710000000000001</v>
      </c>
      <c r="CM37" s="82">
        <f>links!CM99</f>
        <v>0.17080000000000001</v>
      </c>
      <c r="CN37" s="82">
        <f>links!CN99</f>
        <v>6.6299999999999998E-2</v>
      </c>
      <c r="CO37" s="82">
        <f>links!CO99</f>
        <v>2.1621621621621619E-2</v>
      </c>
      <c r="CP37" s="82">
        <f>links!CP99</f>
        <v>-2.1367521367521292E-2</v>
      </c>
      <c r="CQ37" s="82">
        <f>links!CQ99</f>
        <v>0.39756916679993604</v>
      </c>
      <c r="CR37" s="82">
        <f>links!CR99</f>
        <v>7.1965456580841192E-2</v>
      </c>
      <c r="CS37" s="82">
        <f>links!CS99</f>
        <v>7.9881656804733803E-2</v>
      </c>
      <c r="CT37" s="82">
        <f>links!CT99</f>
        <v>7.0000000000000001E-3</v>
      </c>
      <c r="CU37" s="82">
        <f>links!CU99</f>
        <v>0.45200000000000001</v>
      </c>
      <c r="CV37" s="82">
        <f>links!CV99</f>
        <v>1.4E-2</v>
      </c>
      <c r="CW37" s="82">
        <f>links!CW99</f>
        <v>0.128</v>
      </c>
      <c r="CX37" s="82">
        <f>links!CX99</f>
        <v>0.15</v>
      </c>
      <c r="CY37" s="82">
        <f>links!CY99</f>
        <v>0.45200000000000001</v>
      </c>
      <c r="CZ37" s="82">
        <f>links!CZ99</f>
        <v>0.15</v>
      </c>
      <c r="DA37" s="82">
        <f>links!DA99</f>
        <v>0.13900000000000001</v>
      </c>
      <c r="DB37" s="82">
        <f>links!DB99</f>
        <v>1E-3</v>
      </c>
      <c r="DC37" s="82">
        <f>links!DC99</f>
        <v>0.39500000000000002</v>
      </c>
      <c r="DD37" s="82">
        <f>links!DD99</f>
        <v>0.39300000000000002</v>
      </c>
      <c r="DE37" s="82">
        <f>links!DE99</f>
        <v>0</v>
      </c>
      <c r="DF37" s="82">
        <f>links!DF99</f>
        <v>-2.1186440677965651E-3</v>
      </c>
      <c r="DG37" s="82">
        <f>links!DG99</f>
        <v>3.3898305084745797E-2</v>
      </c>
      <c r="DH37" s="82">
        <f>links!DH99</f>
        <v>0.12923728813559329</v>
      </c>
      <c r="DI37" s="82">
        <f>links!DI99</f>
        <v>0.13163481953290873</v>
      </c>
      <c r="DJ37" s="82">
        <f>links!DJ99</f>
        <v>-7.0000000000000007E-2</v>
      </c>
      <c r="DK37" s="82">
        <f>links!DK99</f>
        <v>-0.04</v>
      </c>
      <c r="DL37" s="82">
        <f>links!DL99</f>
        <v>0.05</v>
      </c>
      <c r="DM37" s="82">
        <f>links!DM99</f>
        <v>0.13</v>
      </c>
      <c r="DN37" s="82">
        <f>links!DN99</f>
        <v>-7.0000000000000007E-2</v>
      </c>
      <c r="DO37" s="82">
        <f>links!DO99</f>
        <v>-0.05</v>
      </c>
      <c r="DP37" s="82">
        <f>links!DP99</f>
        <v>0.03</v>
      </c>
      <c r="DQ37" s="82">
        <f>links!DQ99</f>
        <v>0.09</v>
      </c>
      <c r="DR37" s="82">
        <f>links!DR99</f>
        <v>0.11</v>
      </c>
      <c r="DS37" s="82">
        <f>links!DS99</f>
        <v>-0.01</v>
      </c>
      <c r="DT37" s="82">
        <f>links!DT99</f>
        <v>0.01</v>
      </c>
      <c r="DU37" s="82">
        <f>links!DU99</f>
        <v>0</v>
      </c>
      <c r="DV37" s="82">
        <f>links!DV99</f>
        <v>0</v>
      </c>
      <c r="DW37" s="82">
        <f>links!DW99</f>
        <v>0</v>
      </c>
      <c r="DX37" s="82">
        <f>links!DX99</f>
        <v>0.17385143604556091</v>
      </c>
      <c r="DY37" s="82">
        <f>links!DY99</f>
        <v>2.2453539702436121E-2</v>
      </c>
      <c r="DZ37" s="82">
        <f>links!DZ99</f>
        <v>-7.3188066119142123E-2</v>
      </c>
      <c r="EA37" s="82">
        <f>links!EA99</f>
        <v>-0.10750446226629175</v>
      </c>
      <c r="EB37" s="82">
        <f>links!EB99</f>
        <v>-9.9153126920746487E-2</v>
      </c>
      <c r="EC37" s="82">
        <f>links!EC99</f>
        <v>-8.9662973118990519E-2</v>
      </c>
      <c r="ED37" s="82">
        <f>links!ED99</f>
        <v>-8.328558976421048E-2</v>
      </c>
      <c r="EE37" s="82">
        <f>links!EE99</f>
        <v>-4.4451880407425017E-2</v>
      </c>
      <c r="EF37" s="82">
        <f>links!EF99</f>
        <v>-0.11198381486072058</v>
      </c>
      <c r="EG37" s="82">
        <f>links!EG99</f>
        <v>-0.15837168664370382</v>
      </c>
      <c r="EH37" s="82">
        <f>links!EH99</f>
        <v>-0.15336088543637666</v>
      </c>
      <c r="EI37" s="82">
        <f>links!EI99</f>
        <v>-0.15332292482116963</v>
      </c>
      <c r="EJ37" s="82">
        <f>links!EJ99</f>
        <v>0.3</v>
      </c>
      <c r="EK37" s="82">
        <f>links!EK99</f>
        <v>-5.0359712230215903E-2</v>
      </c>
      <c r="EL37" s="82">
        <f>links!EL99</f>
        <v>-7.7697841726618713E-2</v>
      </c>
      <c r="EM37" s="82">
        <f>links!EM99</f>
        <v>-9.3525179856115151E-2</v>
      </c>
      <c r="EN37" s="82">
        <f>links!EN99</f>
        <v>-0.10647482014388492</v>
      </c>
      <c r="EO37" s="82">
        <f>links!EO99</f>
        <v>-0.1179856115107914</v>
      </c>
      <c r="EP37" s="82">
        <f>links!EP99</f>
        <v>-2.3021582733812971E-2</v>
      </c>
      <c r="EQ37" s="82">
        <f>links!EQ99</f>
        <v>-4.1726618705035974E-2</v>
      </c>
      <c r="ER37" s="82">
        <f>links!ER99</f>
        <v>-5.89928057553957E-2</v>
      </c>
      <c r="ES37" s="82">
        <f>links!ES99</f>
        <v>-7.3381294964028745E-2</v>
      </c>
      <c r="ET37" s="82">
        <f>links!ET99</f>
        <v>-8.6330935251798635E-2</v>
      </c>
      <c r="EU37" s="82">
        <f>links!EU99</f>
        <v>-5.7665260196905786E-2</v>
      </c>
      <c r="EV37" s="82">
        <f>links!EV99</f>
        <v>-8.5794655414908619E-2</v>
      </c>
      <c r="EW37" s="82">
        <f>links!EW99</f>
        <v>-0.10407876230661044</v>
      </c>
      <c r="EX37" s="82">
        <f>links!EX99</f>
        <v>-0.11673699015471167</v>
      </c>
      <c r="EY37" s="82">
        <f>links!EY99</f>
        <v>-0.12798874824191281</v>
      </c>
      <c r="EZ37" s="82">
        <f>links!EZ99</f>
        <v>-2.5316455696202615E-2</v>
      </c>
      <c r="FA37" s="82">
        <f>links!FA99</f>
        <v>-4.641350210970465E-2</v>
      </c>
      <c r="FB37" s="82">
        <f>links!FB99</f>
        <v>-6.6104078762306701E-2</v>
      </c>
      <c r="FC37" s="82">
        <f>links!FC99</f>
        <v>-8.1575246132208165E-2</v>
      </c>
      <c r="FD37" s="82">
        <f>links!FD99</f>
        <v>-9.7046413502109755E-2</v>
      </c>
      <c r="FE37" s="82">
        <f>links!FE99</f>
        <v>-0.17787913340935002</v>
      </c>
      <c r="FF37" s="82">
        <f>links!FF99</f>
        <v>-0.19840364880273653</v>
      </c>
      <c r="FG37" s="82">
        <f>links!FG99</f>
        <v>-0.23033067274800453</v>
      </c>
      <c r="FH37" s="82">
        <f>links!FH99</f>
        <v>-0.24629418472063846</v>
      </c>
      <c r="FI37" s="82">
        <f>links!FI99</f>
        <v>-0.25883694412770808</v>
      </c>
      <c r="FJ37" s="82">
        <f>links!FJ99</f>
        <v>-0.1436716077537058</v>
      </c>
      <c r="FK37" s="82">
        <f>links!FK99</f>
        <v>-0.18015963511972627</v>
      </c>
      <c r="FL37" s="82">
        <f>links!FL99</f>
        <v>-0.1824401368301026</v>
      </c>
      <c r="FM37" s="82">
        <f>links!FM99</f>
        <v>-0.19954389965792474</v>
      </c>
      <c r="FN37" s="82">
        <f>links!FN99</f>
        <v>-0.21892816419612315</v>
      </c>
      <c r="FO37" s="82">
        <f>links!FO99</f>
        <v>0.126</v>
      </c>
      <c r="FP37" s="82">
        <f>links!FP99</f>
        <v>0.13</v>
      </c>
      <c r="FQ37" s="82">
        <f>links!FQ99</f>
        <v>-5.0825921219822112E-3</v>
      </c>
      <c r="FR37" s="82">
        <f>links!FR99</f>
        <v>-3.2567049808429123E-2</v>
      </c>
      <c r="FS37" s="82">
        <f>links!FS99</f>
        <v>-7.6238881829733159E-3</v>
      </c>
      <c r="FT37" s="82">
        <f>links!FT99</f>
        <v>7.6238881829733159E-3</v>
      </c>
      <c r="FU37" s="82">
        <f>links!FU99</f>
        <v>-0.23220536756126023</v>
      </c>
      <c r="FV37" s="82">
        <f>links!FV99</f>
        <v>-0.25736235595390522</v>
      </c>
      <c r="FW37" s="82">
        <f>links!FW99</f>
        <v>-0.28490028490028491</v>
      </c>
      <c r="FX37" s="82">
        <f>links!FX99</f>
        <v>0.23611111111111108</v>
      </c>
      <c r="FY37" s="82">
        <f>links!FY99</f>
        <v>3.1325301204819252E-2</v>
      </c>
      <c r="FZ37" s="82">
        <f>links!FZ99</f>
        <v>4.6116504854368807E-2</v>
      </c>
      <c r="GA37" s="82">
        <f>links!GA99</f>
        <v>4.5673076923076802E-2</v>
      </c>
      <c r="GB37" s="82">
        <f>links!GB99</f>
        <v>5.7119871279163237E-2</v>
      </c>
      <c r="GC37" s="82">
        <f>links!GC99</f>
        <v>5.7119871279163237E-2</v>
      </c>
      <c r="GD37" s="82">
        <f>links!GD99</f>
        <v>6.4360418342719217E-2</v>
      </c>
      <c r="GE37" s="82">
        <f>links!GE99</f>
        <v>0.29699999999999999</v>
      </c>
      <c r="GF37" s="82">
        <f>links!GF99</f>
        <v>0.59799999999999998</v>
      </c>
      <c r="GG37" s="82">
        <f>links!GG99</f>
        <v>0.90500000000000003</v>
      </c>
      <c r="GH37" s="82">
        <f>links!GH99</f>
        <v>9.6999999999999989E-2</v>
      </c>
      <c r="GI37" s="82">
        <f>links!GI99</f>
        <v>7.2999999999999995E-2</v>
      </c>
      <c r="GJ37" s="82">
        <f>links!GJ99</f>
        <v>-4.0000000000000001E-3</v>
      </c>
      <c r="GK37" s="82">
        <f>links!GK99</f>
        <v>-6.5000000000000002E-2</v>
      </c>
      <c r="GL37" s="82">
        <f>links!GL99</f>
        <v>0.36200000000000004</v>
      </c>
      <c r="GM37" s="82">
        <f>links!GM99</f>
        <v>0.34200000000000003</v>
      </c>
      <c r="GN37" s="82">
        <f>links!GN99</f>
        <v>0.27100000000000002</v>
      </c>
      <c r="GO37" s="82">
        <f>links!GO99</f>
        <v>0.21100000000000002</v>
      </c>
      <c r="GP37" s="82">
        <f>links!GP99</f>
        <v>5.6433408577878111E-2</v>
      </c>
      <c r="GQ37" s="82">
        <f>links!GQ99</f>
        <v>5.324074074074063E-2</v>
      </c>
      <c r="GR37" s="82">
        <f>links!GR99</f>
        <v>8.2000000000000003E-2</v>
      </c>
      <c r="GS37" s="82">
        <f>links!GS99</f>
        <v>3.3000000000000002E-2</v>
      </c>
      <c r="GT37" s="82">
        <f>links!GT99</f>
        <v>-0.04</v>
      </c>
      <c r="GU37" s="82">
        <f>links!GU99</f>
        <v>-8.2872928176795646E-2</v>
      </c>
      <c r="GV37" s="82">
        <f>links!GV99</f>
        <v>-0.2174887892376681</v>
      </c>
      <c r="GW37" s="82">
        <f>links!GW99</f>
        <v>-7.9646017699115043E-2</v>
      </c>
      <c r="GX37" s="82">
        <f>links!GX99</f>
        <v>1.1049723756906087E-2</v>
      </c>
      <c r="GY37" s="82">
        <f>links!GY99</f>
        <v>-2.6905829596412582E-2</v>
      </c>
      <c r="GZ37" s="82">
        <f>links!GZ99</f>
        <v>7.9646017699115043E-2</v>
      </c>
      <c r="HA37" s="82">
        <f>links!HA99</f>
        <v>0.36625514403292181</v>
      </c>
      <c r="HB37" s="82">
        <f>links!HB99</f>
        <v>0.17161716171617164</v>
      </c>
      <c r="HC37" s="82">
        <f>links!HC99</f>
        <v>0.14925373134328357</v>
      </c>
      <c r="HD37" s="82">
        <f>links!HD99</f>
        <v>4.2918454935622297E-2</v>
      </c>
      <c r="HE37" s="82">
        <f>links!HE99</f>
        <v>-1.6806722689075647E-2</v>
      </c>
      <c r="HF37" s="82">
        <f>links!HF99</f>
        <v>-2.1008403361344463E-2</v>
      </c>
      <c r="HG37" s="82">
        <f>links!HG99</f>
        <v>0</v>
      </c>
      <c r="HH37" s="82">
        <f>links!HH99</f>
        <v>1.999999999999999E-2</v>
      </c>
      <c r="HI37" s="82">
        <f>links!HI99</f>
        <v>1.0000000000000002E-2</v>
      </c>
      <c r="HJ37" s="82">
        <f>links!HJ99</f>
        <v>1.999999999999999E-2</v>
      </c>
      <c r="HK37" s="82">
        <f>links!HK99</f>
        <v>7.042253521126772E-2</v>
      </c>
      <c r="HL37" s="82">
        <f>links!HL99</f>
        <v>0.28044871794871795</v>
      </c>
      <c r="HM37" s="82">
        <f>links!HM99</f>
        <v>2.4630541871922848E-3</v>
      </c>
      <c r="HN37" s="82">
        <f>links!HN99</f>
        <v>0.25301204819277101</v>
      </c>
      <c r="HO37" s="82">
        <f>links!HO99</f>
        <v>4.0852575488454786E-2</v>
      </c>
      <c r="HP37" s="82">
        <f>links!HP99</f>
        <v>0.10784313725490211</v>
      </c>
      <c r="HQ37" s="82">
        <f>links!HQ99</f>
        <v>2.5134649910233335E-2</v>
      </c>
      <c r="HR37" s="82">
        <f>links!HR99</f>
        <v>7.9840319361277515E-2</v>
      </c>
      <c r="HS37" s="82">
        <f>links!HS99</f>
        <v>0.40317460317460319</v>
      </c>
      <c r="HT37" s="82">
        <f>links!HT99</f>
        <v>-7.0707070707070663E-2</v>
      </c>
      <c r="HU37" s="82">
        <f>links!HU99</f>
        <v>0.12094395280235978</v>
      </c>
      <c r="HV37" s="82">
        <f>links!HV99</f>
        <v>5.4054054054053981E-2</v>
      </c>
      <c r="HW37" s="82">
        <f>links!HW99</f>
        <v>0.16</v>
      </c>
      <c r="HX37" s="82">
        <f>links!HX99</f>
        <v>0.13400000000000001</v>
      </c>
      <c r="HY37" s="82">
        <f>links!HY99</f>
        <v>0.57999999999999996</v>
      </c>
      <c r="HZ37" s="82">
        <f>links!HZ99</f>
        <v>0.41071428571428581</v>
      </c>
      <c r="IA37" s="82">
        <f>links!IA99</f>
        <v>0.20107238605898134</v>
      </c>
      <c r="IB37" s="82">
        <f>links!IB99</f>
        <v>8.0428954423591974E-3</v>
      </c>
      <c r="IC37" s="82">
        <f>links!IC99</f>
        <v>-0.18230563002680969</v>
      </c>
      <c r="ID37" s="82">
        <f>links!ID99</f>
        <v>0.5093833780160858</v>
      </c>
      <c r="IE37" s="82">
        <f>links!IE99</f>
        <v>-9.6000000000000002E-2</v>
      </c>
      <c r="IF37" s="82">
        <f>links!IF99</f>
        <v>0.16</v>
      </c>
      <c r="IG37" s="82">
        <f>links!IG99</f>
        <v>0.68376068376068388</v>
      </c>
      <c r="IH37" s="82">
        <f>links!IH99</f>
        <v>0.50251256281407042</v>
      </c>
      <c r="II37" s="82">
        <f>links!II99</f>
        <v>0.35172413793103452</v>
      </c>
      <c r="IJ37" s="82">
        <f>links!IJ99</f>
        <v>0.27586206896551713</v>
      </c>
      <c r="IK37" s="82">
        <f>links!IK99</f>
        <v>0.22826086956521757</v>
      </c>
      <c r="IL37" s="82">
        <f>links!IL99</f>
        <v>0.2994923857868021</v>
      </c>
      <c r="IM37" s="82">
        <f>links!IM99</f>
        <v>0.27090301003344469</v>
      </c>
      <c r="IN37" s="82">
        <f>links!IN99</f>
        <v>0.26020408163265318</v>
      </c>
      <c r="IO37" s="82">
        <f>links!IO99</f>
        <v>0.24948024948024955</v>
      </c>
      <c r="IP37" s="82">
        <f>links!IP99</f>
        <v>0.24601769911504417</v>
      </c>
      <c r="IQ37" s="82">
        <f>links!IQ99</f>
        <v>0.38190954773869346</v>
      </c>
      <c r="IR37" s="82">
        <f>links!IR99</f>
        <v>0.33448275862068971</v>
      </c>
      <c r="IS37" s="82">
        <f>links!IS99</f>
        <v>0.31034482758620702</v>
      </c>
      <c r="IT37" s="82">
        <f>links!IT99</f>
        <v>0.29565217391304355</v>
      </c>
      <c r="IU37" s="82">
        <f>links!IU99</f>
        <v>0.29499999999999993</v>
      </c>
      <c r="IV37" s="82">
        <f>links!IV99</f>
        <v>0.33620689655172425</v>
      </c>
      <c r="IW37" s="82">
        <f>links!IW99</f>
        <v>0.33448275862068971</v>
      </c>
      <c r="IX37" s="82">
        <f>links!IX99</f>
        <v>0.31034482758620702</v>
      </c>
      <c r="IY37" s="82">
        <f>links!IY99</f>
        <v>0.29565217391304355</v>
      </c>
      <c r="IZ37" s="82">
        <f>links!IZ99</f>
        <v>7.1583514099783085E-2</v>
      </c>
      <c r="JA37" s="82">
        <f>links!JA99</f>
        <v>0.17554240631163701</v>
      </c>
      <c r="JB37" s="82">
        <f>links!JB99</f>
        <v>0.70940170940170955</v>
      </c>
      <c r="JC37" s="82">
        <f>links!JC99</f>
        <v>0.16582914572864313</v>
      </c>
      <c r="JD37" s="82">
        <f>links!JD99</f>
        <v>1.6923076923076923</v>
      </c>
      <c r="JE37" s="82">
        <f>links!JE99</f>
        <v>0.83417085427135673</v>
      </c>
      <c r="JF37" s="82">
        <f>links!JF99</f>
        <v>0.42758620689655163</v>
      </c>
      <c r="JG37" s="82">
        <f>links!JG99</f>
        <v>0.31034482758620702</v>
      </c>
      <c r="JH37" s="82">
        <f>links!JH99</f>
        <v>0.29565217391304355</v>
      </c>
      <c r="JI37" s="82">
        <f>links!JI99</f>
        <v>1.1880341880341883</v>
      </c>
      <c r="JJ37" s="82">
        <f>links!JJ99</f>
        <v>0.38181818181818178</v>
      </c>
      <c r="JK37" s="82">
        <f>links!JK99</f>
        <v>0.27648578811369517</v>
      </c>
      <c r="JL37" s="82">
        <f>links!JL99</f>
        <v>0.21659919028340066</v>
      </c>
      <c r="JM37" s="82">
        <f>links!JM99</f>
        <v>0.18120805369127518</v>
      </c>
      <c r="JN37" s="82">
        <f>links!JN99</f>
        <v>0.51461988304093564</v>
      </c>
      <c r="JO37" s="82">
        <f>links!JO99</f>
        <v>0.12727272727272732</v>
      </c>
      <c r="JP37" s="82">
        <f>links!JP99</f>
        <v>0.84210526315789469</v>
      </c>
      <c r="JQ37" s="82">
        <f>links!JQ99</f>
        <v>0.32727272727272722</v>
      </c>
      <c r="JR37" s="82">
        <f>links!JR99</f>
        <v>6.9767441860465004E-2</v>
      </c>
      <c r="JS37" s="82">
        <f>links!JS99</f>
        <v>0.50450450450450435</v>
      </c>
      <c r="JT37" s="82">
        <f>links!JT99</f>
        <v>0.54268292682926822</v>
      </c>
      <c r="JU37" s="82">
        <f>links!JU99</f>
        <v>0.38912133891213374</v>
      </c>
      <c r="JV37" s="82">
        <f>links!JV99</f>
        <v>0.3012820512820511</v>
      </c>
      <c r="JW37" s="82">
        <f>links!JW99</f>
        <v>0.25196850393700776</v>
      </c>
      <c r="JX37" s="82">
        <f>links!JX99</f>
        <v>0.53153153153153132</v>
      </c>
      <c r="JY37" s="82">
        <f>links!JY99</f>
        <v>0.17073170731707318</v>
      </c>
      <c r="JZ37" s="82">
        <f>links!JZ99</f>
        <v>0.73873873873873852</v>
      </c>
      <c r="KA37" s="82">
        <f>links!KA99</f>
        <v>0.35975609756097571</v>
      </c>
      <c r="KB37" s="82">
        <f>links!KB99</f>
        <v>5.4393305439330498E-2</v>
      </c>
      <c r="KC37" s="82">
        <f>links!KC99</f>
        <v>0.68992248062015515</v>
      </c>
      <c r="KD37" s="82">
        <f>links!KD99</f>
        <v>0.4166666666666668</v>
      </c>
      <c r="KE37" s="82">
        <f>links!KE99</f>
        <v>0.30124223602484479</v>
      </c>
      <c r="KF37" s="82">
        <f>links!KF99</f>
        <v>0.24087591240875894</v>
      </c>
      <c r="KG37" s="82">
        <f>links!KG99</f>
        <v>0.199195171026157</v>
      </c>
      <c r="KH37" s="82">
        <f>links!KH99</f>
        <v>0.71317829457364335</v>
      </c>
      <c r="KI37" s="82">
        <f>links!KI99</f>
        <v>0.13596491228070179</v>
      </c>
      <c r="KJ37" s="82">
        <f>links!KJ99</f>
        <v>0.49612403100775188</v>
      </c>
      <c r="KK37" s="82">
        <f>links!KK99</f>
        <v>0</v>
      </c>
      <c r="KL37" s="82">
        <f>links!KL99</f>
        <v>0.30538922155688636</v>
      </c>
      <c r="KM37" s="82">
        <f>links!KM99</f>
        <v>0.27667984189723327</v>
      </c>
      <c r="KN37" s="82">
        <f>links!KN99</f>
        <v>0.26204819277108454</v>
      </c>
      <c r="KO37" s="82">
        <f>links!KO99</f>
        <v>0.25615763546798032</v>
      </c>
      <c r="KP37" s="82">
        <f>links!KP99</f>
        <v>0.24947589098532505</v>
      </c>
      <c r="KQ37" s="82">
        <f>links!KQ99</f>
        <v>0.16216216216216209</v>
      </c>
      <c r="KR37" s="82">
        <f>links!KR99</f>
        <v>0.39024390243902435</v>
      </c>
      <c r="KS37" s="82">
        <f>links!KS99</f>
        <v>0.34728033472803349</v>
      </c>
      <c r="KT37" s="82">
        <f>links!KT99</f>
        <v>0.31730769230769235</v>
      </c>
      <c r="KU37" s="82">
        <f>links!KU99</f>
        <v>0.30446194225721779</v>
      </c>
      <c r="KV37" s="82">
        <f>links!KV99</f>
        <v>0.3</v>
      </c>
      <c r="KW37" s="82">
        <f>links!KW99</f>
        <v>0.34895833333333331</v>
      </c>
      <c r="KX37" s="82">
        <f>links!KX99</f>
        <v>0.34728033472803349</v>
      </c>
      <c r="KY37" s="82">
        <f>links!KY99</f>
        <v>0.31730769230769235</v>
      </c>
      <c r="KZ37" s="82">
        <f>links!KZ99</f>
        <v>0.30446194225721779</v>
      </c>
      <c r="LA37" s="82">
        <f>links!LA99</f>
        <v>2.2421524663677049E-2</v>
      </c>
      <c r="LB37" s="82">
        <f>links!LB99</f>
        <v>0.27777777777777785</v>
      </c>
      <c r="LC37" s="82">
        <f>links!LC99</f>
        <v>0.31730769230769235</v>
      </c>
      <c r="LD37" s="82">
        <f>links!LD99</f>
        <v>0.30446194225721779</v>
      </c>
      <c r="LE37" s="82">
        <f>links!LE99</f>
        <v>8.1180811808118161E-2</v>
      </c>
      <c r="LF37" s="82">
        <f>links!LF99</f>
        <v>0.30258302583025826</v>
      </c>
      <c r="LG37" s="82">
        <f>links!LG99</f>
        <v>0.19999999999999998</v>
      </c>
      <c r="LH37" s="82">
        <f>links!LH99</f>
        <v>0.43806646525679749</v>
      </c>
      <c r="LI37" s="82">
        <f>links!LI99</f>
        <v>2E-3</v>
      </c>
      <c r="LJ37" s="82">
        <f>links!LJ99</f>
        <v>8.5000000000000006E-3</v>
      </c>
      <c r="LK37" s="82">
        <f>links!LK99</f>
        <v>0.19</v>
      </c>
      <c r="LL37" s="82">
        <f>links!LL99</f>
        <v>-3.8851351351351274E-2</v>
      </c>
      <c r="LM37" s="82">
        <f>links!LM99</f>
        <v>-7.0386266094420627E-2</v>
      </c>
      <c r="LN37" s="82">
        <f>links!LN99</f>
        <v>-4.893813481071093E-2</v>
      </c>
      <c r="LO37" s="82">
        <f>links!LO99</f>
        <v>-5.2427184466019502E-2</v>
      </c>
      <c r="LP37" s="82">
        <f>links!LP99</f>
        <v>-4.40573770491803E-2</v>
      </c>
      <c r="LQ37" s="82">
        <f>links!LQ99</f>
        <v>-6.8595927116827493E-2</v>
      </c>
      <c r="LR37" s="82">
        <f>links!LR99</f>
        <v>-5.5235903337169011E-2</v>
      </c>
      <c r="LS37" s="82">
        <f>links!LS99</f>
        <v>-4.5066991473812539E-2</v>
      </c>
      <c r="LT37" s="82">
        <f>links!LT99</f>
        <v>-3.9540816326530566E-2</v>
      </c>
      <c r="LU37" s="82">
        <f>links!LU99</f>
        <v>-0.42006269592476497</v>
      </c>
      <c r="LV37" s="82">
        <f>links!LV99</f>
        <v>-4.1923379811923928E-2</v>
      </c>
      <c r="LW37" s="82">
        <f>links!LW99</f>
        <v>-7.1167053530833496E-2</v>
      </c>
      <c r="LX37" s="82">
        <f>links!LX99</f>
        <v>-4.7198248099961357E-2</v>
      </c>
      <c r="LY37" s="82">
        <f>links!LY99</f>
        <v>-5.061785144525862E-2</v>
      </c>
      <c r="LZ37" s="82">
        <f>links!LZ99</f>
        <v>-4.0984306912363648E-2</v>
      </c>
      <c r="MA37" s="82">
        <f>links!MA99</f>
        <v>-6.7266571632216762E-2</v>
      </c>
      <c r="MB37" s="82">
        <f>links!MB99</f>
        <v>-5.2090298341134149E-2</v>
      </c>
      <c r="MC37" s="82">
        <f>links!MC99</f>
        <v>-4.0374861442343118E-2</v>
      </c>
      <c r="MD37" s="82">
        <f>links!MD99</f>
        <v>-3.3812874094298173E-2</v>
      </c>
      <c r="ME37" s="82">
        <f>links!ME99</f>
        <v>6.0899999999999999E-3</v>
      </c>
      <c r="MF37" s="82">
        <f>links!MF99</f>
        <v>-3.0000000000000001E-3</v>
      </c>
      <c r="MG37" s="82">
        <f>links!MG99</f>
        <v>-8.9999999999999993E-3</v>
      </c>
      <c r="MH37" s="82">
        <f>links!MH99</f>
        <v>-0.314</v>
      </c>
      <c r="MI37" s="82">
        <f>links!MI99</f>
        <v>0.126</v>
      </c>
      <c r="MJ37" s="82">
        <f>links!MJ99</f>
        <v>0.121</v>
      </c>
      <c r="MK37" s="82">
        <f>links!MK99</f>
        <v>0.253</v>
      </c>
      <c r="ML37" s="82">
        <f>links!ML99</f>
        <v>0.14599999999999999</v>
      </c>
      <c r="MM37" s="82">
        <f>links!MM99</f>
        <v>-5.0359712230215847E-2</v>
      </c>
      <c r="MN37" s="82">
        <f>links!MN99</f>
        <v>-5.9808612440191311E-2</v>
      </c>
      <c r="MO37" s="82">
        <f>links!MO99</f>
        <v>-5.6603773584905759E-2</v>
      </c>
      <c r="MP37" s="82">
        <f>links!MP99</f>
        <v>-5.633802816901412E-2</v>
      </c>
      <c r="MQ37" s="82">
        <f>links!MQ99</f>
        <v>-7.0754716981132115E-2</v>
      </c>
      <c r="MR37" s="82">
        <f>links!MR99</f>
        <v>-6.4133016627078376E-2</v>
      </c>
      <c r="MS37" s="82"/>
      <c r="MT37" s="82"/>
      <c r="MU37" s="82"/>
      <c r="MV37" s="82"/>
      <c r="MW37" s="82"/>
      <c r="MX37" s="82"/>
      <c r="MY37" s="82"/>
      <c r="MZ37" s="82"/>
      <c r="NA37" s="82"/>
      <c r="NB37" s="82"/>
      <c r="NC37" s="82"/>
      <c r="ND37" s="82"/>
      <c r="NE37" s="82"/>
      <c r="NF37" s="82"/>
      <c r="NG37" s="82"/>
      <c r="NH37" s="82"/>
      <c r="NI37" s="82"/>
      <c r="NJ37" s="82"/>
      <c r="NK37" s="82"/>
      <c r="NL37" s="82"/>
      <c r="NM37" s="82"/>
      <c r="NN37" s="82"/>
      <c r="NO37" s="82"/>
      <c r="NP37" s="82"/>
      <c r="NQ37" s="82"/>
      <c r="NR37" s="82"/>
      <c r="NS37" s="82"/>
      <c r="NT37" s="82"/>
      <c r="NU37" s="82"/>
      <c r="NV37" s="82"/>
      <c r="NW37" s="82"/>
      <c r="NX37" s="82"/>
      <c r="NY37" s="82"/>
      <c r="NZ37" s="82"/>
      <c r="OA37" s="82"/>
      <c r="OB37" s="82"/>
      <c r="OC37" s="82"/>
    </row>
    <row r="38" spans="2:393" x14ac:dyDescent="0.25">
      <c r="B38" s="82" t="s">
        <v>1933</v>
      </c>
      <c r="C38" s="82">
        <f>links!C100</f>
        <v>3.33</v>
      </c>
      <c r="D38" s="82">
        <f>links!D100</f>
        <v>3.33</v>
      </c>
      <c r="E38" s="82">
        <f>links!E100</f>
        <v>5.51</v>
      </c>
      <c r="F38" s="82">
        <f>links!F100</f>
        <v>5.34</v>
      </c>
      <c r="G38" s="82">
        <f>links!G100</f>
        <v>5.0999999999999996</v>
      </c>
      <c r="H38" s="82">
        <f>links!H100</f>
        <v>4.82</v>
      </c>
      <c r="I38" s="82">
        <f>links!I100</f>
        <v>5.51</v>
      </c>
      <c r="J38" s="82">
        <f>links!J100</f>
        <v>5.34</v>
      </c>
      <c r="K38" s="82">
        <f>links!K100</f>
        <v>5.0999999999999996</v>
      </c>
      <c r="L38" s="82">
        <f>links!L100</f>
        <v>4.82</v>
      </c>
      <c r="M38" s="82">
        <f>links!M100</f>
        <v>3.92</v>
      </c>
      <c r="N38" s="82">
        <f>links!N100</f>
        <v>3.78</v>
      </c>
      <c r="O38" s="82">
        <f>links!O100</f>
        <v>3.66</v>
      </c>
      <c r="P38" s="82">
        <f>links!P100</f>
        <v>3.54</v>
      </c>
      <c r="Q38" s="82">
        <f>links!Q100</f>
        <v>3.92</v>
      </c>
      <c r="R38" s="82">
        <f>links!R100</f>
        <v>3.78</v>
      </c>
      <c r="S38" s="82">
        <f>links!S100</f>
        <v>3.66</v>
      </c>
      <c r="T38" s="82">
        <f>links!T100</f>
        <v>3.54</v>
      </c>
      <c r="U38" s="82">
        <f>links!U100</f>
        <v>2.98</v>
      </c>
      <c r="V38" s="82">
        <f>links!V100</f>
        <v>2.98</v>
      </c>
      <c r="W38" s="82">
        <f>links!W100</f>
        <v>2.98</v>
      </c>
      <c r="X38" s="82">
        <f>links!X100</f>
        <v>2.98</v>
      </c>
      <c r="Y38" s="82">
        <f>links!Y100</f>
        <v>2.98</v>
      </c>
      <c r="Z38" s="82">
        <f>links!Z100</f>
        <v>3.29</v>
      </c>
      <c r="AA38" s="82">
        <f>links!AA100</f>
        <v>3.29</v>
      </c>
      <c r="AB38" s="82">
        <f>links!AB100</f>
        <v>3.29</v>
      </c>
      <c r="AC38" s="82">
        <f>links!AC100</f>
        <v>3.29</v>
      </c>
      <c r="AD38" s="82">
        <f>links!AD100</f>
        <v>3.29</v>
      </c>
      <c r="AE38" s="82">
        <f>links!AE100</f>
        <v>3.21</v>
      </c>
      <c r="AF38" s="82">
        <f>links!AF100</f>
        <v>3.21</v>
      </c>
      <c r="AG38" s="82">
        <f>links!AG100</f>
        <v>3.21</v>
      </c>
      <c r="AH38" s="82">
        <f>links!AH100</f>
        <v>3.21</v>
      </c>
      <c r="AI38" s="82">
        <f>links!AI100</f>
        <v>3.21</v>
      </c>
      <c r="AJ38" s="82">
        <f>links!AJ100</f>
        <v>2</v>
      </c>
      <c r="AK38" s="82">
        <f>links!AK100</f>
        <v>3.04</v>
      </c>
      <c r="AL38" s="82">
        <f>links!AL100</f>
        <v>4.2</v>
      </c>
      <c r="AM38" s="82">
        <f>links!AM100</f>
        <v>4.0599999999999996</v>
      </c>
      <c r="AN38" s="82">
        <f>links!AN100</f>
        <v>3.6</v>
      </c>
      <c r="AO38" s="82">
        <f>links!AO100</f>
        <v>7.24</v>
      </c>
      <c r="AP38" s="82">
        <f>links!AP100</f>
        <v>7.24</v>
      </c>
      <c r="AQ38" s="82">
        <f>links!AQ100</f>
        <v>9.73</v>
      </c>
      <c r="AR38" s="82">
        <f>links!AR100</f>
        <v>4.54</v>
      </c>
      <c r="AS38" s="82">
        <f>links!AS100</f>
        <v>4.6500000000000004</v>
      </c>
      <c r="AT38" s="82">
        <f>links!AT100</f>
        <v>4.6399999999999997</v>
      </c>
      <c r="AU38" s="82">
        <f>links!AU100</f>
        <v>4.6900000000000004</v>
      </c>
      <c r="AV38" s="82">
        <f>links!AV100</f>
        <v>4.74</v>
      </c>
      <c r="AW38" s="82">
        <f>links!AW100</f>
        <v>4.8099999999999996</v>
      </c>
      <c r="AX38" s="82">
        <f>links!AX100</f>
        <v>4.84</v>
      </c>
      <c r="AY38" s="82">
        <f>links!AY100</f>
        <v>3.45</v>
      </c>
      <c r="AZ38" s="82">
        <f>links!AZ100</f>
        <v>3.32</v>
      </c>
      <c r="BA38" s="82">
        <f>links!BA100</f>
        <v>3.4977424701377373</v>
      </c>
      <c r="BB38" s="82">
        <f>links!BB100</f>
        <v>3.4977424701377373</v>
      </c>
      <c r="BC38" s="82">
        <f>links!BC100</f>
        <v>2.3572294933099642</v>
      </c>
      <c r="BD38" s="82">
        <f>links!BD100</f>
        <v>2.3572294933099642</v>
      </c>
      <c r="BE38" s="82">
        <f>links!BE100</f>
        <v>4.375</v>
      </c>
      <c r="BF38" s="82">
        <f>links!BF100</f>
        <v>6.89</v>
      </c>
      <c r="BG38" s="82">
        <f>links!BG100</f>
        <v>4.6697457356106495</v>
      </c>
      <c r="BH38" s="82">
        <f>links!BH100</f>
        <v>4.6697457356106495</v>
      </c>
      <c r="BI38" s="82">
        <f>links!BI100</f>
        <v>4.6697457356106495</v>
      </c>
      <c r="BJ38" s="82">
        <f>links!BJ100</f>
        <v>2.9871787544531441</v>
      </c>
      <c r="BK38" s="82">
        <f>links!BK100</f>
        <v>2.9871787544531441</v>
      </c>
      <c r="BL38" s="82">
        <f>links!BL100</f>
        <v>6.6914563281644659</v>
      </c>
      <c r="BM38" s="82">
        <f>links!BM100</f>
        <v>6.6914563281644659</v>
      </c>
      <c r="BN38" s="82">
        <f>links!BN100</f>
        <v>6.6914563281644659</v>
      </c>
      <c r="BO38" s="82">
        <f>links!BO100</f>
        <v>6.6914563281644659</v>
      </c>
      <c r="BP38" s="82">
        <f>links!BP100</f>
        <v>6.6914563281644659</v>
      </c>
      <c r="BQ38" s="82">
        <f>links!BQ100</f>
        <v>6.6914563281644659</v>
      </c>
      <c r="BR38" s="82">
        <f>links!BR100</f>
        <v>6.6914563281644659</v>
      </c>
      <c r="BS38" s="82">
        <f>links!BS100</f>
        <v>3.36</v>
      </c>
      <c r="BT38" s="82">
        <f>links!BT100</f>
        <v>2.44</v>
      </c>
      <c r="BU38" s="82">
        <f>links!BU100</f>
        <v>2.44</v>
      </c>
      <c r="BV38" s="82">
        <f>links!BV100</f>
        <v>2.44</v>
      </c>
      <c r="BW38" s="82">
        <f>links!BW100</f>
        <v>2.44</v>
      </c>
      <c r="BX38" s="82">
        <f>links!BX100</f>
        <v>2.44</v>
      </c>
      <c r="BY38" s="82">
        <f>links!BY100</f>
        <v>2.44</v>
      </c>
      <c r="BZ38" s="82">
        <f>links!BZ100</f>
        <v>6.89</v>
      </c>
      <c r="CA38" s="82">
        <f>links!CA100</f>
        <v>3.1563636363636363</v>
      </c>
      <c r="CB38" s="82">
        <f>links!CB100</f>
        <v>3.6895213782680205</v>
      </c>
      <c r="CC38" s="82">
        <f>links!CC100</f>
        <v>3.6895213782680205</v>
      </c>
      <c r="CD38" s="82">
        <f>links!CD100</f>
        <v>3.6895213782680205</v>
      </c>
      <c r="CE38" s="82">
        <f>links!CE100</f>
        <v>3.6895213782680205</v>
      </c>
      <c r="CF38" s="82">
        <f>links!CF100</f>
        <v>6.6914563281644659</v>
      </c>
      <c r="CG38" s="82">
        <f>links!CG100</f>
        <v>6.6914563281644659</v>
      </c>
      <c r="CH38" s="82">
        <f>links!CH100</f>
        <v>6.6914563281644659</v>
      </c>
      <c r="CI38" s="82">
        <f>links!CI100</f>
        <v>6.6914563281644659</v>
      </c>
      <c r="CJ38" s="82">
        <f>links!CJ100</f>
        <v>6.6914563281644659</v>
      </c>
      <c r="CK38" s="82">
        <f>links!CK100</f>
        <v>6.6914563281644659</v>
      </c>
      <c r="CL38" s="82">
        <f>links!CL100</f>
        <v>1.9705472046299466</v>
      </c>
      <c r="CM38" s="82">
        <f>links!CM100</f>
        <v>1.9705472046299466</v>
      </c>
      <c r="CN38" s="82">
        <f>links!CN100</f>
        <v>1.9705472046299466</v>
      </c>
      <c r="CO38" s="82">
        <f>links!CO100</f>
        <v>1.85</v>
      </c>
      <c r="CP38" s="82">
        <f>links!CP100</f>
        <v>7.02</v>
      </c>
      <c r="CQ38" s="82">
        <f>links!CQ100</f>
        <v>3.1766715563937944</v>
      </c>
      <c r="CR38" s="82">
        <f>links!CR100</f>
        <v>3.1766715563937944</v>
      </c>
      <c r="CS38" s="82">
        <f>links!CS100</f>
        <v>3.1766715563937944</v>
      </c>
      <c r="CT38" s="82">
        <f>links!CT100</f>
        <v>2.5940197256083644</v>
      </c>
      <c r="CU38" s="82">
        <f>links!CU100</f>
        <v>2.5940197256083644</v>
      </c>
      <c r="CV38" s="82">
        <f>links!CV100</f>
        <v>2.5940197256083644</v>
      </c>
      <c r="CW38" s="82">
        <f>links!CW100</f>
        <v>2.5940197256083644</v>
      </c>
      <c r="CX38" s="82">
        <f>links!CX100</f>
        <v>2.5940197256083644</v>
      </c>
      <c r="CY38" s="82">
        <f>links!CY100</f>
        <v>2.5940197256083644</v>
      </c>
      <c r="CZ38" s="82">
        <f>links!CZ100</f>
        <v>2.5940197256083644</v>
      </c>
      <c r="DA38" s="82">
        <f>links!DA100</f>
        <v>2.5940197256083644</v>
      </c>
      <c r="DB38" s="82">
        <f>links!DB100</f>
        <v>3.1977545356981829</v>
      </c>
      <c r="DC38" s="82">
        <f>links!DC100</f>
        <v>3.1977545356981829</v>
      </c>
      <c r="DD38" s="82">
        <f>links!DD100</f>
        <v>3.1977545356981829</v>
      </c>
      <c r="DE38" s="82">
        <f>links!DE100</f>
        <v>3.1977545356981829</v>
      </c>
      <c r="DF38" s="82">
        <f>links!DF100</f>
        <v>4.72</v>
      </c>
      <c r="DG38" s="82">
        <f>links!DG100</f>
        <v>4.72</v>
      </c>
      <c r="DH38" s="82">
        <f>links!DH100</f>
        <v>4.72</v>
      </c>
      <c r="DI38" s="82">
        <f>links!DI100</f>
        <v>4.71</v>
      </c>
      <c r="DJ38" s="82">
        <f>links!DJ100</f>
        <v>5.18</v>
      </c>
      <c r="DK38" s="82">
        <f>links!DK100</f>
        <v>5.18</v>
      </c>
      <c r="DL38" s="82">
        <f>links!DL100</f>
        <v>5.18</v>
      </c>
      <c r="DM38" s="82">
        <f>links!DM100</f>
        <v>5.18</v>
      </c>
      <c r="DN38" s="82">
        <f>links!DN100</f>
        <v>4.53</v>
      </c>
      <c r="DO38" s="82">
        <f>links!DO100</f>
        <v>4.53</v>
      </c>
      <c r="DP38" s="82">
        <f>links!DP100</f>
        <v>4.53</v>
      </c>
      <c r="DQ38" s="82">
        <f>links!DQ100</f>
        <v>4.53</v>
      </c>
      <c r="DR38" s="82">
        <f>links!DR100</f>
        <v>4.53</v>
      </c>
      <c r="DS38" s="82">
        <f>links!DS100</f>
        <v>4.6697457356106495</v>
      </c>
      <c r="DT38" s="82">
        <f>links!DT100</f>
        <v>4.6697457356106495</v>
      </c>
      <c r="DU38" s="82">
        <f>links!DU100</f>
        <v>4.6697457356106495</v>
      </c>
      <c r="DV38" s="82">
        <f>links!DV100</f>
        <v>4.6697457356106495</v>
      </c>
      <c r="DW38" s="82">
        <f>links!DW100</f>
        <v>4.6697457356106495</v>
      </c>
      <c r="DX38" s="82">
        <f>links!DX100</f>
        <v>4.6608624970629888</v>
      </c>
      <c r="DY38" s="82">
        <f>links!DY100</f>
        <v>4.6608624970629888</v>
      </c>
      <c r="DZ38" s="82">
        <f>links!DZ100</f>
        <v>6.6914563281644659</v>
      </c>
      <c r="EA38" s="82">
        <f>links!EA100</f>
        <v>6.6914563281644659</v>
      </c>
      <c r="EB38" s="82">
        <f>links!EB100</f>
        <v>6.6914563281644659</v>
      </c>
      <c r="EC38" s="82">
        <f>links!EC100</f>
        <v>6.6914563281644659</v>
      </c>
      <c r="ED38" s="82">
        <f>links!ED100</f>
        <v>6.6914563281644659</v>
      </c>
      <c r="EE38" s="82">
        <f>links!EE100</f>
        <v>6.6914563281644659</v>
      </c>
      <c r="EF38" s="82">
        <f>links!EF100</f>
        <v>6.6914563281644659</v>
      </c>
      <c r="EG38" s="82">
        <f>links!EG100</f>
        <v>6.6914563281644659</v>
      </c>
      <c r="EH38" s="82">
        <f>links!EH100</f>
        <v>6.6914563281644659</v>
      </c>
      <c r="EI38" s="82">
        <f>links!EI100</f>
        <v>6.6914563281644659</v>
      </c>
      <c r="EJ38" s="82">
        <f>links!EJ100</f>
        <v>3.55</v>
      </c>
      <c r="EK38" s="82">
        <f>links!EK100</f>
        <v>6.95</v>
      </c>
      <c r="EL38" s="82">
        <f>links!EL100</f>
        <v>6.95</v>
      </c>
      <c r="EM38" s="82">
        <f>links!EM100</f>
        <v>6.95</v>
      </c>
      <c r="EN38" s="82">
        <f>links!EN100</f>
        <v>6.95</v>
      </c>
      <c r="EO38" s="82">
        <f>links!EO100</f>
        <v>6.95</v>
      </c>
      <c r="EP38" s="82">
        <f>links!EP100</f>
        <v>6.95</v>
      </c>
      <c r="EQ38" s="82">
        <f>links!EQ100</f>
        <v>6.95</v>
      </c>
      <c r="ER38" s="82">
        <f>links!ER100</f>
        <v>6.95</v>
      </c>
      <c r="ES38" s="82">
        <f>links!ES100</f>
        <v>6.95</v>
      </c>
      <c r="ET38" s="82">
        <f>links!ET100</f>
        <v>6.95</v>
      </c>
      <c r="EU38" s="82">
        <f>links!EU100</f>
        <v>7.11</v>
      </c>
      <c r="EV38" s="82">
        <f>links!EV100</f>
        <v>7.11</v>
      </c>
      <c r="EW38" s="82">
        <f>links!EW100</f>
        <v>7.11</v>
      </c>
      <c r="EX38" s="82">
        <f>links!EX100</f>
        <v>7.11</v>
      </c>
      <c r="EY38" s="82">
        <f>links!EY100</f>
        <v>7.11</v>
      </c>
      <c r="EZ38" s="82">
        <f>links!EZ100</f>
        <v>7.11</v>
      </c>
      <c r="FA38" s="82">
        <f>links!FA100</f>
        <v>7.11</v>
      </c>
      <c r="FB38" s="82">
        <f>links!FB100</f>
        <v>7.11</v>
      </c>
      <c r="FC38" s="82">
        <f>links!FC100</f>
        <v>7.11</v>
      </c>
      <c r="FD38" s="82">
        <f>links!FD100</f>
        <v>7.11</v>
      </c>
      <c r="FE38" s="82">
        <f>links!FE100</f>
        <v>8.77</v>
      </c>
      <c r="FF38" s="82">
        <f>links!FF100</f>
        <v>8.77</v>
      </c>
      <c r="FG38" s="82">
        <f>links!FG100</f>
        <v>8.77</v>
      </c>
      <c r="FH38" s="82">
        <f>links!FH100</f>
        <v>8.77</v>
      </c>
      <c r="FI38" s="82">
        <f>links!FI100</f>
        <v>8.77</v>
      </c>
      <c r="FJ38" s="82">
        <f>links!FJ100</f>
        <v>8.77</v>
      </c>
      <c r="FK38" s="82">
        <f>links!FK100</f>
        <v>8.77</v>
      </c>
      <c r="FL38" s="82">
        <f>links!FL100</f>
        <v>8.77</v>
      </c>
      <c r="FM38" s="82">
        <f>links!FM100</f>
        <v>8.77</v>
      </c>
      <c r="FN38" s="82">
        <f>links!FN100</f>
        <v>8.77</v>
      </c>
      <c r="FO38" s="82">
        <f>links!FO100</f>
        <v>3.0374938238973823</v>
      </c>
      <c r="FP38" s="82">
        <f>links!FP100</f>
        <v>3.0374938238973823</v>
      </c>
      <c r="FQ38" s="82">
        <f>links!FQ100</f>
        <v>7.87</v>
      </c>
      <c r="FR38" s="82">
        <f>links!FR100</f>
        <v>5.22</v>
      </c>
      <c r="FS38" s="82">
        <f>links!FS100</f>
        <v>7.87</v>
      </c>
      <c r="FT38" s="82">
        <f>links!FT100</f>
        <v>7.87</v>
      </c>
      <c r="FU38" s="82">
        <f>links!FU100</f>
        <v>8.57</v>
      </c>
      <c r="FV38" s="82">
        <f>links!FV100</f>
        <v>7.81</v>
      </c>
      <c r="FW38" s="82">
        <f>links!FW100</f>
        <v>7.02</v>
      </c>
      <c r="FX38" s="82">
        <f>links!FX100</f>
        <v>9.1444247585300342</v>
      </c>
      <c r="FY38" s="82">
        <f>links!FY100</f>
        <v>4.1500000000000004</v>
      </c>
      <c r="FZ38" s="82">
        <f>links!FZ100</f>
        <v>4.12</v>
      </c>
      <c r="GA38" s="82">
        <f>links!GA100</f>
        <v>4.16</v>
      </c>
      <c r="GB38" s="82">
        <f>links!GB100</f>
        <v>4.1433333333333335</v>
      </c>
      <c r="GC38" s="82">
        <f>links!GC100</f>
        <v>4.1433333333333335</v>
      </c>
      <c r="GD38" s="82">
        <f>links!GD100</f>
        <v>4.1433333333333335</v>
      </c>
      <c r="GE38" s="82">
        <f>links!GE100</f>
        <v>4.2</v>
      </c>
      <c r="GF38" s="82">
        <f>links!GF100</f>
        <v>4.2</v>
      </c>
      <c r="GG38" s="82">
        <f>links!GG100</f>
        <v>4.2</v>
      </c>
      <c r="GH38" s="82">
        <f>links!GH100</f>
        <v>4.46</v>
      </c>
      <c r="GI38" s="82">
        <f>links!GI100</f>
        <v>4.46</v>
      </c>
      <c r="GJ38" s="82">
        <f>links!GJ100</f>
        <v>4.46</v>
      </c>
      <c r="GK38" s="82">
        <f>links!GK100</f>
        <v>4.46</v>
      </c>
      <c r="GL38" s="82">
        <f>links!GL100</f>
        <v>4.46</v>
      </c>
      <c r="GM38" s="82">
        <f>links!GM100</f>
        <v>4.46</v>
      </c>
      <c r="GN38" s="82">
        <f>links!GN100</f>
        <v>4.46</v>
      </c>
      <c r="GO38" s="82">
        <f>links!GO100</f>
        <v>4.46</v>
      </c>
      <c r="GP38" s="82">
        <f>links!GP100</f>
        <v>4.43</v>
      </c>
      <c r="GQ38" s="82">
        <f>links!GQ100</f>
        <v>4.32</v>
      </c>
      <c r="GR38" s="82">
        <f>links!GR100</f>
        <v>3.32</v>
      </c>
      <c r="GS38" s="82">
        <f>links!GS100</f>
        <v>3.32</v>
      </c>
      <c r="GT38" s="82">
        <f>links!GT100</f>
        <v>3.37</v>
      </c>
      <c r="GU38" s="82">
        <f>links!GU100</f>
        <v>3.62</v>
      </c>
      <c r="GV38" s="82">
        <f>links!GV100</f>
        <v>4.46</v>
      </c>
      <c r="GW38" s="82">
        <f>links!GW100</f>
        <v>3.39</v>
      </c>
      <c r="GX38" s="82">
        <f>links!GX100</f>
        <v>3.62</v>
      </c>
      <c r="GY38" s="82">
        <f>links!GY100</f>
        <v>4.46</v>
      </c>
      <c r="GZ38" s="82">
        <f>links!GZ100</f>
        <v>3.39</v>
      </c>
      <c r="HA38" s="82">
        <f>links!HA100</f>
        <v>2.4300000000000002</v>
      </c>
      <c r="HB38" s="82">
        <f>links!HB100</f>
        <v>3.03</v>
      </c>
      <c r="HC38" s="82">
        <f>links!HC100</f>
        <v>3.35</v>
      </c>
      <c r="HD38" s="82">
        <f>links!HD100</f>
        <v>2.33</v>
      </c>
      <c r="HE38" s="82">
        <f>links!HE100</f>
        <v>2.38</v>
      </c>
      <c r="HF38" s="82">
        <f>links!HF100</f>
        <v>2.38</v>
      </c>
      <c r="HG38" s="82">
        <f>links!HG100</f>
        <v>3.61</v>
      </c>
      <c r="HH38" s="82">
        <f>links!HH100</f>
        <v>3.61</v>
      </c>
      <c r="HI38" s="82">
        <f>links!HI100</f>
        <v>3.61</v>
      </c>
      <c r="HJ38" s="82">
        <f>links!HJ100</f>
        <v>3.61</v>
      </c>
      <c r="HK38" s="82">
        <f>links!HK100</f>
        <v>4.97</v>
      </c>
      <c r="HL38" s="82">
        <f>links!HL100</f>
        <v>6.24</v>
      </c>
      <c r="HM38" s="82">
        <f>links!HM100</f>
        <v>4.0599999999999996</v>
      </c>
      <c r="HN38" s="82">
        <f>links!HN100</f>
        <v>4.1500000000000004</v>
      </c>
      <c r="HO38" s="82">
        <f>links!HO100</f>
        <v>5.63</v>
      </c>
      <c r="HP38" s="82">
        <f>links!HP100</f>
        <v>5.0999999999999996</v>
      </c>
      <c r="HQ38" s="82">
        <f>links!HQ100</f>
        <v>5.57</v>
      </c>
      <c r="HR38" s="82">
        <f>links!HR100</f>
        <v>5.01</v>
      </c>
      <c r="HS38" s="82">
        <f>links!HS100</f>
        <v>3.15</v>
      </c>
      <c r="HT38" s="82">
        <f>links!HT100</f>
        <v>3.96</v>
      </c>
      <c r="HU38" s="82">
        <f>links!HU100</f>
        <v>3.39</v>
      </c>
      <c r="HV38" s="82">
        <f>links!HV100</f>
        <v>3.7</v>
      </c>
      <c r="HW38" s="82">
        <f>links!HW100</f>
        <v>3.04</v>
      </c>
      <c r="HX38" s="82">
        <f>links!HX100</f>
        <v>3.61</v>
      </c>
      <c r="HY38" s="82">
        <f>links!HY100</f>
        <v>2.56</v>
      </c>
      <c r="HZ38" s="82">
        <f>links!HZ100</f>
        <v>3.36</v>
      </c>
      <c r="IA38" s="82">
        <f>links!IA100</f>
        <v>3.73</v>
      </c>
      <c r="IB38" s="82">
        <f>links!IB100</f>
        <v>3.73</v>
      </c>
      <c r="IC38" s="82">
        <f>links!IC100</f>
        <v>3.73</v>
      </c>
      <c r="ID38" s="82">
        <f>links!ID100</f>
        <v>3.73</v>
      </c>
      <c r="IE38" s="82">
        <f>links!IE100</f>
        <v>3.11</v>
      </c>
      <c r="IF38" s="82">
        <f>links!IF100</f>
        <v>3.2</v>
      </c>
      <c r="IG38" s="82">
        <f>links!IG100</f>
        <v>1.17</v>
      </c>
      <c r="IH38" s="82">
        <f>links!IH100</f>
        <v>1.99</v>
      </c>
      <c r="II38" s="82">
        <f>links!II100</f>
        <v>2.9</v>
      </c>
      <c r="IJ38" s="82">
        <f>links!IJ100</f>
        <v>3.77</v>
      </c>
      <c r="IK38" s="82">
        <f>links!IK100</f>
        <v>4.5999999999999996</v>
      </c>
      <c r="IL38" s="82">
        <f>links!IL100</f>
        <v>1.97</v>
      </c>
      <c r="IM38" s="82">
        <f>links!IM100</f>
        <v>2.99</v>
      </c>
      <c r="IN38" s="82">
        <f>links!IN100</f>
        <v>3.92</v>
      </c>
      <c r="IO38" s="82">
        <f>links!IO100</f>
        <v>4.8099999999999996</v>
      </c>
      <c r="IP38" s="82">
        <f>links!IP100</f>
        <v>5.65</v>
      </c>
      <c r="IQ38" s="82">
        <f>links!IQ100</f>
        <v>1.99</v>
      </c>
      <c r="IR38" s="82">
        <f>links!IR100</f>
        <v>2.9</v>
      </c>
      <c r="IS38" s="82">
        <f>links!IS100</f>
        <v>3.77</v>
      </c>
      <c r="IT38" s="82">
        <f>links!IT100</f>
        <v>4.5999999999999996</v>
      </c>
      <c r="IU38" s="82">
        <f>links!IU100</f>
        <v>2</v>
      </c>
      <c r="IV38" s="82">
        <f>links!IV100</f>
        <v>2.3199999999999998</v>
      </c>
      <c r="IW38" s="82">
        <f>links!IW100</f>
        <v>2.9</v>
      </c>
      <c r="IX38" s="82">
        <f>links!IX100</f>
        <v>3.77</v>
      </c>
      <c r="IY38" s="82">
        <f>links!IY100</f>
        <v>4.5999999999999996</v>
      </c>
      <c r="IZ38" s="82">
        <f>links!IZ100</f>
        <v>4.6100000000000003</v>
      </c>
      <c r="JA38" s="82">
        <f>links!JA100</f>
        <v>5.07</v>
      </c>
      <c r="JB38" s="82">
        <f>links!JB100</f>
        <v>1.17</v>
      </c>
      <c r="JC38" s="82">
        <f>links!JC100</f>
        <v>1.99</v>
      </c>
      <c r="JD38" s="82">
        <f>links!JD100</f>
        <v>1.17</v>
      </c>
      <c r="JE38" s="82">
        <f>links!JE100</f>
        <v>1.99</v>
      </c>
      <c r="JF38" s="82">
        <f>links!JF100</f>
        <v>2.9</v>
      </c>
      <c r="JG38" s="82">
        <f>links!JG100</f>
        <v>3.77</v>
      </c>
      <c r="JH38" s="82">
        <f>links!JH100</f>
        <v>4.5999999999999996</v>
      </c>
      <c r="JI38" s="82">
        <f>links!JI100</f>
        <v>1.17</v>
      </c>
      <c r="JJ38" s="82">
        <f>links!JJ100</f>
        <v>2.75</v>
      </c>
      <c r="JK38" s="82">
        <f>links!JK100</f>
        <v>3.87</v>
      </c>
      <c r="JL38" s="82">
        <f>links!JL100</f>
        <v>4.9400000000000004</v>
      </c>
      <c r="JM38" s="82">
        <f>links!JM100</f>
        <v>5.96</v>
      </c>
      <c r="JN38" s="82">
        <f>links!JN100</f>
        <v>1.71</v>
      </c>
      <c r="JO38" s="82">
        <f>links!JO100</f>
        <v>2.75</v>
      </c>
      <c r="JP38" s="82">
        <f>links!JP100</f>
        <v>1.71</v>
      </c>
      <c r="JQ38" s="82">
        <f>links!JQ100</f>
        <v>2.75</v>
      </c>
      <c r="JR38" s="82">
        <f>links!JR100</f>
        <v>3.87</v>
      </c>
      <c r="JS38" s="82">
        <f>links!JS100</f>
        <v>1.1100000000000001</v>
      </c>
      <c r="JT38" s="82">
        <f>links!JT100</f>
        <v>1.64</v>
      </c>
      <c r="JU38" s="82">
        <f>links!JU100</f>
        <v>2.39</v>
      </c>
      <c r="JV38" s="82">
        <f>links!JV100</f>
        <v>3.12</v>
      </c>
      <c r="JW38" s="82">
        <f>links!JW100</f>
        <v>3.81</v>
      </c>
      <c r="JX38" s="82">
        <f>links!JX100</f>
        <v>1.1100000000000001</v>
      </c>
      <c r="JY38" s="82">
        <f>links!JY100</f>
        <v>1.64</v>
      </c>
      <c r="JZ38" s="82">
        <f>links!JZ100</f>
        <v>1.1100000000000001</v>
      </c>
      <c r="KA38" s="82">
        <f>links!KA100</f>
        <v>1.64</v>
      </c>
      <c r="KB38" s="82">
        <f>links!KB100</f>
        <v>2.39</v>
      </c>
      <c r="KC38" s="82">
        <f>links!KC100</f>
        <v>1.29</v>
      </c>
      <c r="KD38" s="82">
        <f>links!KD100</f>
        <v>2.2799999999999998</v>
      </c>
      <c r="KE38" s="82">
        <f>links!KE100</f>
        <v>3.22</v>
      </c>
      <c r="KF38" s="82">
        <f>links!KF100</f>
        <v>4.1100000000000003</v>
      </c>
      <c r="KG38" s="82">
        <f>links!KG100</f>
        <v>4.97</v>
      </c>
      <c r="KH38" s="82">
        <f>links!KH100</f>
        <v>1.29</v>
      </c>
      <c r="KI38" s="82">
        <f>links!KI100</f>
        <v>2.2799999999999998</v>
      </c>
      <c r="KJ38" s="82">
        <f>links!KJ100</f>
        <v>1.29</v>
      </c>
      <c r="KK38" s="82">
        <f>links!KK100</f>
        <v>2.2799999999999998</v>
      </c>
      <c r="KL38" s="82">
        <f>links!KL100</f>
        <v>1.67</v>
      </c>
      <c r="KM38" s="82">
        <f>links!KM100</f>
        <v>2.5299999999999998</v>
      </c>
      <c r="KN38" s="82">
        <f>links!KN100</f>
        <v>3.32</v>
      </c>
      <c r="KO38" s="82">
        <f>links!KO100</f>
        <v>4.0599999999999996</v>
      </c>
      <c r="KP38" s="82">
        <f>links!KP100</f>
        <v>4.7699999999999996</v>
      </c>
      <c r="KQ38" s="82">
        <f>links!KQ100</f>
        <v>1.1100000000000001</v>
      </c>
      <c r="KR38" s="82">
        <f>links!KR100</f>
        <v>1.64</v>
      </c>
      <c r="KS38" s="82">
        <f>links!KS100</f>
        <v>2.39</v>
      </c>
      <c r="KT38" s="82">
        <f>links!KT100</f>
        <v>3.12</v>
      </c>
      <c r="KU38" s="82">
        <f>links!KU100</f>
        <v>3.81</v>
      </c>
      <c r="KV38" s="82">
        <f>links!KV100</f>
        <v>1.7</v>
      </c>
      <c r="KW38" s="82">
        <f>links!KW100</f>
        <v>1.92</v>
      </c>
      <c r="KX38" s="82">
        <f>links!KX100</f>
        <v>2.39</v>
      </c>
      <c r="KY38" s="82">
        <f>links!KY100</f>
        <v>3.12</v>
      </c>
      <c r="KZ38" s="82">
        <f>links!KZ100</f>
        <v>3.81</v>
      </c>
      <c r="LA38" s="82">
        <f>links!LA100</f>
        <v>2.23</v>
      </c>
      <c r="LB38" s="82">
        <f>links!LB100</f>
        <v>2.52</v>
      </c>
      <c r="LC38" s="82">
        <f>links!LC100</f>
        <v>3.12</v>
      </c>
      <c r="LD38" s="82">
        <f>links!LD100</f>
        <v>3.81</v>
      </c>
      <c r="LE38" s="82">
        <f>links!LE100</f>
        <v>2.71</v>
      </c>
      <c r="LF38" s="82">
        <f>links!LF100</f>
        <v>2.71</v>
      </c>
      <c r="LG38" s="82">
        <f>links!LG100</f>
        <v>3.15</v>
      </c>
      <c r="LH38" s="82">
        <f>links!LH100</f>
        <v>3.31</v>
      </c>
      <c r="LI38" s="82">
        <f>links!LI100</f>
        <v>2</v>
      </c>
      <c r="LJ38" s="82">
        <f>links!LJ100</f>
        <v>5.18</v>
      </c>
      <c r="LK38" s="82">
        <f>links!LK100</f>
        <v>6.89</v>
      </c>
      <c r="LL38" s="82">
        <f>links!LL100</f>
        <v>5.92</v>
      </c>
      <c r="LM38" s="82">
        <f>links!LM100</f>
        <v>11.65</v>
      </c>
      <c r="LN38" s="82">
        <f>links!LN100</f>
        <v>10.83</v>
      </c>
      <c r="LO38" s="82">
        <f>links!LO100</f>
        <v>10.3</v>
      </c>
      <c r="LP38" s="82">
        <f>links!LP100</f>
        <v>9.76</v>
      </c>
      <c r="LQ38" s="82">
        <f>links!LQ100</f>
        <v>9.33</v>
      </c>
      <c r="LR38" s="82">
        <f>links!LR100</f>
        <v>8.69</v>
      </c>
      <c r="LS38" s="82">
        <f>links!LS100</f>
        <v>8.2100000000000009</v>
      </c>
      <c r="LT38" s="82">
        <f>links!LT100</f>
        <v>7.84</v>
      </c>
      <c r="LU38" s="82">
        <f>links!LU100</f>
        <v>10.614899062061433</v>
      </c>
      <c r="LV38" s="82">
        <f>links!LV100</f>
        <v>5.4833527017329953</v>
      </c>
      <c r="LW38" s="82">
        <f>links!LW100</f>
        <v>10.614899062061433</v>
      </c>
      <c r="LX38" s="82">
        <f>links!LX100</f>
        <v>9.8594679722873124</v>
      </c>
      <c r="LY38" s="82">
        <f>links!LY100</f>
        <v>9.3941183567976729</v>
      </c>
      <c r="LZ38" s="82">
        <f>links!LZ100</f>
        <v>8.9186082693541113</v>
      </c>
      <c r="MA38" s="82">
        <f>links!MA100</f>
        <v>8.5530852908117581</v>
      </c>
      <c r="MB38" s="82">
        <f>links!MB100</f>
        <v>7.9777485664209093</v>
      </c>
      <c r="MC38" s="82">
        <f>links!MC100</f>
        <v>7.5621852635054889</v>
      </c>
      <c r="MD38" s="82">
        <f>links!MD100</f>
        <v>7.2568630812901258</v>
      </c>
      <c r="ME38" s="82">
        <f>links!ME100</f>
        <v>3.5946666666666669</v>
      </c>
      <c r="MF38" s="82">
        <f>links!MF100</f>
        <v>6.22</v>
      </c>
      <c r="MG38" s="82">
        <f>links!MG100</f>
        <v>3.36</v>
      </c>
      <c r="MH38" s="82">
        <f>links!MH100</f>
        <v>3.56</v>
      </c>
      <c r="MI38" s="82">
        <f>links!MI100</f>
        <v>3.205628901462473</v>
      </c>
      <c r="MJ38" s="82">
        <f>links!MJ100</f>
        <v>3.205628901462473</v>
      </c>
      <c r="MK38" s="82">
        <f>links!MK100</f>
        <v>3.472341290252932</v>
      </c>
      <c r="ML38" s="82">
        <f>links!ML100</f>
        <v>3.472341290252932</v>
      </c>
      <c r="MM38" s="82">
        <f>links!MM100</f>
        <v>4.17</v>
      </c>
      <c r="MN38" s="82">
        <f>links!MN100</f>
        <v>4.18</v>
      </c>
      <c r="MO38" s="82">
        <f>links!MO100</f>
        <v>4.24</v>
      </c>
      <c r="MP38" s="82">
        <f>links!MP100</f>
        <v>4.26</v>
      </c>
      <c r="MQ38" s="82">
        <f>links!MQ100</f>
        <v>4.24</v>
      </c>
      <c r="MR38" s="82">
        <f>links!MR100</f>
        <v>4.21</v>
      </c>
      <c r="MS38" s="82"/>
      <c r="MT38" s="82"/>
      <c r="MU38" s="82"/>
      <c r="MV38" s="82"/>
      <c r="MW38" s="82"/>
      <c r="MX38" s="82"/>
      <c r="MY38" s="82"/>
      <c r="MZ38" s="82"/>
      <c r="NA38" s="82"/>
      <c r="NB38" s="82"/>
      <c r="NC38" s="82"/>
      <c r="ND38" s="82"/>
      <c r="NE38" s="82"/>
      <c r="NF38" s="82"/>
      <c r="NG38" s="82"/>
      <c r="NH38" s="82"/>
      <c r="NI38" s="82"/>
      <c r="NJ38" s="82"/>
      <c r="NK38" s="82"/>
      <c r="NL38" s="82"/>
      <c r="NM38" s="82"/>
      <c r="NN38" s="82"/>
      <c r="NO38" s="82"/>
      <c r="NP38" s="82"/>
      <c r="NQ38" s="82"/>
      <c r="NR38" s="82"/>
      <c r="NS38" s="82"/>
      <c r="NT38" s="82"/>
      <c r="NU38" s="82"/>
      <c r="NV38" s="82"/>
      <c r="NW38" s="82"/>
      <c r="NX38" s="82"/>
      <c r="NY38" s="82"/>
      <c r="NZ38" s="82"/>
      <c r="OA38" s="82"/>
      <c r="OB38" s="82"/>
      <c r="OC38" s="82"/>
    </row>
    <row r="39" spans="2:393" x14ac:dyDescent="0.25">
      <c r="B39" s="82"/>
      <c r="C39" s="82"/>
      <c r="D39" s="82"/>
      <c r="E39" s="82"/>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2"/>
      <c r="DP39" s="82"/>
      <c r="DQ39" s="82"/>
      <c r="DR39" s="82"/>
      <c r="DS39" s="82"/>
      <c r="DT39" s="82"/>
      <c r="DU39" s="82"/>
      <c r="DV39" s="82"/>
      <c r="DW39" s="82"/>
      <c r="DX39" s="82"/>
      <c r="DY39" s="82"/>
      <c r="DZ39" s="82"/>
      <c r="EA39" s="82"/>
      <c r="EB39" s="82"/>
      <c r="EC39" s="82"/>
      <c r="ED39" s="82"/>
      <c r="EE39" s="82"/>
      <c r="EF39" s="82"/>
      <c r="EG39" s="82"/>
      <c r="EH39" s="82"/>
      <c r="EI39" s="82"/>
      <c r="EJ39" s="82"/>
      <c r="EK39" s="82"/>
      <c r="EL39" s="82"/>
      <c r="EM39" s="82"/>
      <c r="EN39" s="82"/>
      <c r="EO39" s="82"/>
      <c r="EP39" s="82"/>
      <c r="EQ39" s="82"/>
      <c r="ER39" s="82"/>
      <c r="ES39" s="82"/>
      <c r="ET39" s="82"/>
      <c r="EU39" s="82"/>
      <c r="EV39" s="82"/>
      <c r="EW39" s="82"/>
      <c r="EX39" s="82"/>
      <c r="EY39" s="82"/>
      <c r="EZ39" s="82"/>
      <c r="FA39" s="82"/>
      <c r="FB39" s="82"/>
      <c r="FC39" s="82"/>
      <c r="FD39" s="82"/>
      <c r="FE39" s="82"/>
      <c r="FF39" s="82"/>
      <c r="FG39" s="82"/>
      <c r="FH39" s="82"/>
      <c r="FI39" s="82"/>
      <c r="FJ39" s="82"/>
      <c r="FK39" s="82"/>
      <c r="FL39" s="82"/>
      <c r="FM39" s="82"/>
      <c r="FN39" s="82"/>
      <c r="FO39" s="82"/>
      <c r="FP39" s="82"/>
      <c r="FQ39" s="82"/>
      <c r="FR39" s="82"/>
      <c r="FS39" s="82"/>
      <c r="FT39" s="82"/>
      <c r="FU39" s="82"/>
      <c r="FV39" s="82"/>
      <c r="FW39" s="82"/>
      <c r="FX39" s="82"/>
      <c r="FY39" s="82"/>
      <c r="FZ39" s="82"/>
      <c r="GA39" s="82"/>
      <c r="GB39" s="82"/>
      <c r="GC39" s="82"/>
      <c r="GD39" s="82"/>
      <c r="GE39" s="82"/>
      <c r="GF39" s="82"/>
      <c r="GG39" s="82"/>
      <c r="GH39" s="82"/>
      <c r="GI39" s="82"/>
      <c r="GJ39" s="82"/>
      <c r="GK39" s="82"/>
      <c r="GL39" s="82"/>
      <c r="GM39" s="82"/>
      <c r="GN39" s="82"/>
      <c r="GO39" s="82"/>
      <c r="GP39" s="82"/>
      <c r="GQ39" s="82"/>
      <c r="GR39" s="82"/>
      <c r="GS39" s="82"/>
      <c r="GT39" s="82"/>
      <c r="GU39" s="82"/>
      <c r="GV39" s="82"/>
      <c r="GW39" s="82"/>
      <c r="GX39" s="82"/>
      <c r="GY39" s="82"/>
      <c r="GZ39" s="82"/>
      <c r="HA39" s="82"/>
      <c r="HB39" s="82"/>
      <c r="HC39" s="82"/>
      <c r="HD39" s="82"/>
      <c r="HE39" s="82"/>
      <c r="HF39" s="82"/>
      <c r="HG39" s="82"/>
      <c r="HH39" s="82"/>
      <c r="HI39" s="82"/>
      <c r="HJ39" s="82"/>
      <c r="HK39" s="82"/>
      <c r="HL39" s="82"/>
      <c r="HM39" s="82"/>
      <c r="HN39" s="82"/>
      <c r="HO39" s="82"/>
      <c r="HP39" s="82"/>
      <c r="HQ39" s="82"/>
      <c r="HR39" s="82"/>
      <c r="HS39" s="82"/>
      <c r="HT39" s="82"/>
      <c r="HU39" s="82"/>
      <c r="HV39" s="82"/>
      <c r="HW39" s="82"/>
      <c r="HX39" s="82"/>
      <c r="HY39" s="82"/>
      <c r="HZ39" s="82"/>
      <c r="IA39" s="82"/>
      <c r="IB39" s="82"/>
      <c r="IC39" s="82"/>
      <c r="ID39" s="82"/>
      <c r="IE39" s="82"/>
      <c r="IF39" s="82"/>
      <c r="IG39" s="82"/>
      <c r="IH39" s="82"/>
      <c r="II39" s="82"/>
      <c r="IJ39" s="82"/>
      <c r="IK39" s="82"/>
      <c r="IL39" s="82"/>
      <c r="IM39" s="82"/>
      <c r="IN39" s="82"/>
      <c r="IO39" s="82"/>
      <c r="IP39" s="82"/>
      <c r="IQ39" s="82"/>
      <c r="IR39" s="82"/>
      <c r="IS39" s="82"/>
      <c r="IT39" s="82"/>
      <c r="IU39" s="82"/>
      <c r="IV39" s="82"/>
      <c r="IW39" s="82"/>
      <c r="IX39" s="82"/>
      <c r="IY39" s="82"/>
      <c r="IZ39" s="82"/>
      <c r="JA39" s="82"/>
      <c r="JB39" s="82"/>
      <c r="JC39" s="82"/>
      <c r="JD39" s="82"/>
      <c r="JE39" s="82"/>
      <c r="JF39" s="82"/>
      <c r="JG39" s="82"/>
      <c r="JH39" s="82"/>
      <c r="JI39" s="82"/>
      <c r="JJ39" s="82"/>
      <c r="JK39" s="82"/>
      <c r="JL39" s="82"/>
      <c r="JM39" s="82"/>
      <c r="JN39" s="82"/>
      <c r="JO39" s="82"/>
      <c r="JP39" s="82"/>
      <c r="JQ39" s="82"/>
      <c r="JR39" s="82"/>
      <c r="JS39" s="82"/>
      <c r="JT39" s="82"/>
      <c r="JU39" s="82"/>
      <c r="JV39" s="82"/>
      <c r="JW39" s="82"/>
      <c r="JX39" s="82"/>
      <c r="JY39" s="82"/>
      <c r="JZ39" s="82"/>
      <c r="KA39" s="82"/>
      <c r="KB39" s="82"/>
      <c r="KC39" s="82"/>
      <c r="KD39" s="82"/>
      <c r="KE39" s="82"/>
      <c r="KF39" s="82"/>
      <c r="KG39" s="82"/>
      <c r="KH39" s="82"/>
      <c r="KI39" s="82"/>
      <c r="KJ39" s="82"/>
      <c r="KK39" s="82"/>
      <c r="KL39" s="82"/>
      <c r="KM39" s="82"/>
      <c r="KN39" s="82"/>
      <c r="KO39" s="82"/>
      <c r="KP39" s="82"/>
      <c r="KQ39" s="82"/>
      <c r="KR39" s="82"/>
      <c r="KS39" s="82"/>
      <c r="KT39" s="82"/>
      <c r="KU39" s="82"/>
      <c r="KV39" s="82"/>
      <c r="KW39" s="82"/>
      <c r="KX39" s="82"/>
      <c r="KY39" s="82"/>
      <c r="KZ39" s="82"/>
      <c r="LA39" s="82"/>
      <c r="LB39" s="82"/>
      <c r="LC39" s="82"/>
      <c r="LD39" s="82"/>
      <c r="LE39" s="82"/>
      <c r="LF39" s="82"/>
      <c r="LG39" s="82"/>
      <c r="LH39" s="82"/>
      <c r="LI39" s="82"/>
      <c r="LJ39" s="82"/>
      <c r="LK39" s="82"/>
      <c r="LL39" s="82"/>
      <c r="LM39" s="82"/>
      <c r="LN39" s="82"/>
      <c r="LO39" s="82"/>
      <c r="LP39" s="82"/>
      <c r="LQ39" s="82"/>
      <c r="LR39" s="82"/>
      <c r="LS39" s="82"/>
      <c r="LT39" s="82"/>
      <c r="LU39" s="82"/>
      <c r="LV39" s="82"/>
      <c r="LW39" s="82"/>
      <c r="LX39" s="82"/>
      <c r="LY39" s="82"/>
      <c r="LZ39" s="82"/>
      <c r="MA39" s="82"/>
      <c r="MB39" s="82"/>
      <c r="MC39" s="82"/>
      <c r="MD39" s="82"/>
      <c r="ME39" s="82"/>
      <c r="MF39" s="82"/>
      <c r="MG39" s="82"/>
      <c r="MH39" s="82"/>
      <c r="MI39" s="82"/>
      <c r="MJ39" s="82"/>
      <c r="MK39" s="82"/>
      <c r="ML39" s="82"/>
      <c r="MM39" s="82"/>
      <c r="MN39" s="82"/>
      <c r="MO39" s="82"/>
      <c r="MP39" s="82"/>
      <c r="MQ39" s="82"/>
      <c r="MR39" s="82"/>
      <c r="MS39" s="82"/>
      <c r="MT39" s="82"/>
      <c r="MU39" s="82"/>
      <c r="MV39" s="82"/>
      <c r="MW39" s="82"/>
      <c r="MX39" s="82"/>
      <c r="MY39" s="82"/>
      <c r="MZ39" s="82"/>
      <c r="NA39" s="82"/>
      <c r="NB39" s="82"/>
      <c r="NC39" s="82"/>
      <c r="ND39" s="82"/>
      <c r="NE39" s="82"/>
      <c r="NF39" s="82"/>
      <c r="NG39" s="82"/>
      <c r="NH39" s="82"/>
      <c r="NI39" s="82"/>
      <c r="NJ39" s="82"/>
      <c r="NK39" s="82"/>
      <c r="NL39" s="82"/>
      <c r="NM39" s="82"/>
      <c r="NN39" s="82"/>
      <c r="NO39" s="82"/>
      <c r="NP39" s="82"/>
      <c r="NQ39" s="82"/>
      <c r="NR39" s="82"/>
      <c r="NS39" s="82"/>
      <c r="NT39" s="82"/>
      <c r="NU39" s="82"/>
      <c r="NV39" s="82"/>
      <c r="NW39" s="82"/>
      <c r="NX39" s="82"/>
      <c r="NY39" s="82"/>
      <c r="NZ39" s="82"/>
      <c r="OA39" s="82"/>
      <c r="OB39" s="82"/>
      <c r="OC39" s="82"/>
    </row>
    <row r="40" spans="2:393" x14ac:dyDescent="0.25">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2"/>
      <c r="DP40" s="82"/>
      <c r="DQ40" s="82"/>
      <c r="DR40" s="82"/>
      <c r="DS40" s="82"/>
      <c r="DT40" s="82"/>
      <c r="DU40" s="82"/>
      <c r="DV40" s="82"/>
      <c r="DW40" s="82"/>
      <c r="DX40" s="82"/>
      <c r="DY40" s="82"/>
      <c r="DZ40" s="82"/>
      <c r="EA40" s="82"/>
      <c r="EB40" s="82"/>
      <c r="EC40" s="82"/>
      <c r="ED40" s="82"/>
      <c r="EE40" s="82"/>
      <c r="EF40" s="82"/>
      <c r="EG40" s="82"/>
      <c r="EH40" s="82"/>
      <c r="EI40" s="82"/>
      <c r="EJ40" s="82"/>
      <c r="EK40" s="82"/>
      <c r="EL40" s="82"/>
      <c r="EM40" s="82"/>
      <c r="EN40" s="82"/>
      <c r="EO40" s="82"/>
      <c r="EP40" s="82"/>
      <c r="EQ40" s="82"/>
      <c r="ER40" s="82"/>
      <c r="ES40" s="82"/>
      <c r="ET40" s="82"/>
      <c r="EU40" s="82"/>
      <c r="EV40" s="82"/>
      <c r="EW40" s="82"/>
      <c r="EX40" s="82"/>
      <c r="EY40" s="82"/>
      <c r="EZ40" s="82"/>
      <c r="FA40" s="82"/>
      <c r="FB40" s="82"/>
      <c r="FC40" s="82"/>
      <c r="FD40" s="82"/>
      <c r="FE40" s="82"/>
      <c r="FF40" s="82"/>
      <c r="FG40" s="82"/>
      <c r="FH40" s="82"/>
      <c r="FI40" s="82"/>
      <c r="FJ40" s="82"/>
      <c r="FK40" s="82"/>
      <c r="FL40" s="82"/>
      <c r="FM40" s="82"/>
      <c r="FN40" s="82"/>
      <c r="FO40" s="82"/>
      <c r="FP40" s="82"/>
      <c r="FQ40" s="82"/>
      <c r="FR40" s="82"/>
      <c r="FS40" s="82"/>
      <c r="FT40" s="82"/>
      <c r="FU40" s="82"/>
      <c r="FV40" s="82"/>
      <c r="FW40" s="82"/>
      <c r="FX40" s="82"/>
      <c r="FY40" s="82"/>
      <c r="FZ40" s="82"/>
      <c r="GA40" s="82"/>
      <c r="GB40" s="82"/>
      <c r="GC40" s="82"/>
      <c r="GD40" s="82"/>
      <c r="GE40" s="82"/>
      <c r="GF40" s="82"/>
      <c r="GG40" s="82"/>
      <c r="GH40" s="82"/>
      <c r="GI40" s="82"/>
      <c r="GJ40" s="82"/>
      <c r="GK40" s="82"/>
      <c r="GL40" s="82"/>
      <c r="GM40" s="82"/>
      <c r="GN40" s="82"/>
      <c r="GO40" s="82"/>
      <c r="GP40" s="82"/>
      <c r="GQ40" s="82"/>
      <c r="GR40" s="82"/>
      <c r="GS40" s="82"/>
      <c r="GT40" s="82"/>
      <c r="GU40" s="82"/>
      <c r="GV40" s="82"/>
      <c r="GW40" s="82"/>
      <c r="GX40" s="82"/>
      <c r="GY40" s="82"/>
      <c r="GZ40" s="82"/>
      <c r="HA40" s="82"/>
      <c r="HB40" s="82"/>
      <c r="HC40" s="82"/>
      <c r="HD40" s="82"/>
      <c r="HE40" s="82"/>
      <c r="HF40" s="82"/>
      <c r="HG40" s="82"/>
      <c r="HH40" s="82"/>
      <c r="HI40" s="82"/>
      <c r="HJ40" s="82"/>
      <c r="HK40" s="82"/>
      <c r="HL40" s="82"/>
      <c r="HM40" s="82"/>
      <c r="HN40" s="82"/>
      <c r="HO40" s="82"/>
      <c r="HP40" s="82"/>
      <c r="HQ40" s="82"/>
      <c r="HR40" s="82"/>
      <c r="HS40" s="82"/>
      <c r="HT40" s="82"/>
      <c r="HU40" s="82"/>
      <c r="HV40" s="82"/>
      <c r="HW40" s="82"/>
      <c r="HX40" s="82"/>
      <c r="HY40" s="82"/>
      <c r="HZ40" s="82"/>
      <c r="IA40" s="82"/>
      <c r="IB40" s="82"/>
      <c r="IC40" s="82"/>
      <c r="ID40" s="82"/>
      <c r="IE40" s="82"/>
      <c r="IF40" s="82"/>
      <c r="IG40" s="82"/>
      <c r="IH40" s="82"/>
      <c r="II40" s="82"/>
      <c r="IJ40" s="82"/>
      <c r="IK40" s="82"/>
      <c r="IL40" s="82"/>
      <c r="IM40" s="82"/>
      <c r="IN40" s="82"/>
      <c r="IO40" s="82"/>
      <c r="IP40" s="82"/>
      <c r="IQ40" s="82"/>
      <c r="IR40" s="82"/>
      <c r="IS40" s="82"/>
      <c r="IT40" s="82"/>
      <c r="IU40" s="82"/>
      <c r="IV40" s="82"/>
      <c r="IW40" s="82"/>
      <c r="IX40" s="82"/>
      <c r="IY40" s="82"/>
      <c r="IZ40" s="82"/>
      <c r="JA40" s="82"/>
      <c r="JB40" s="82"/>
      <c r="JC40" s="82"/>
      <c r="JD40" s="82"/>
      <c r="JE40" s="82"/>
      <c r="JF40" s="82"/>
      <c r="JG40" s="82"/>
      <c r="JH40" s="82"/>
      <c r="JI40" s="82"/>
      <c r="JJ40" s="82"/>
      <c r="JK40" s="82"/>
      <c r="JL40" s="82"/>
      <c r="JM40" s="82"/>
      <c r="JN40" s="82"/>
      <c r="JO40" s="82"/>
      <c r="JP40" s="82"/>
      <c r="JQ40" s="82"/>
      <c r="JR40" s="82"/>
      <c r="JS40" s="82"/>
      <c r="JT40" s="82"/>
      <c r="JU40" s="82"/>
      <c r="JV40" s="82"/>
      <c r="JW40" s="82"/>
      <c r="JX40" s="82"/>
      <c r="JY40" s="82"/>
      <c r="JZ40" s="82"/>
      <c r="KA40" s="82"/>
      <c r="KB40" s="82"/>
      <c r="KC40" s="82"/>
      <c r="KD40" s="82"/>
      <c r="KE40" s="82"/>
      <c r="KF40" s="82"/>
      <c r="KG40" s="82"/>
      <c r="KH40" s="82"/>
      <c r="KI40" s="82"/>
      <c r="KJ40" s="82"/>
      <c r="KK40" s="82"/>
      <c r="KL40" s="82"/>
      <c r="KM40" s="82"/>
      <c r="KN40" s="82"/>
      <c r="KO40" s="82"/>
      <c r="KP40" s="82"/>
      <c r="KQ40" s="82"/>
      <c r="KR40" s="82"/>
      <c r="KS40" s="82"/>
      <c r="KT40" s="82"/>
      <c r="KU40" s="82"/>
      <c r="KV40" s="82"/>
      <c r="KW40" s="82"/>
      <c r="KX40" s="82"/>
      <c r="KY40" s="82"/>
      <c r="KZ40" s="82"/>
      <c r="LA40" s="82"/>
      <c r="LB40" s="82"/>
      <c r="LC40" s="82"/>
      <c r="LD40" s="82"/>
      <c r="LE40" s="82"/>
      <c r="LF40" s="82"/>
      <c r="LG40" s="82"/>
      <c r="LH40" s="82"/>
      <c r="LI40" s="82"/>
      <c r="LJ40" s="82"/>
      <c r="LK40" s="82"/>
      <c r="LL40" s="82"/>
      <c r="LM40" s="82"/>
      <c r="LN40" s="82"/>
      <c r="LO40" s="82"/>
      <c r="LP40" s="82"/>
      <c r="LQ40" s="82"/>
      <c r="LR40" s="82"/>
      <c r="LS40" s="82"/>
      <c r="LT40" s="82"/>
      <c r="LU40" s="82"/>
      <c r="LV40" s="82"/>
      <c r="LW40" s="82"/>
      <c r="LX40" s="82"/>
      <c r="LY40" s="82"/>
      <c r="LZ40" s="82"/>
      <c r="MA40" s="82"/>
      <c r="MB40" s="82"/>
      <c r="MC40" s="82"/>
      <c r="MD40" s="82"/>
      <c r="ME40" s="82"/>
      <c r="MF40" s="82"/>
      <c r="MG40" s="82"/>
      <c r="MH40" s="82"/>
      <c r="MI40" s="82"/>
      <c r="MJ40" s="82"/>
      <c r="MK40" s="82"/>
      <c r="ML40" s="82"/>
      <c r="MM40" s="82"/>
      <c r="MN40" s="82"/>
      <c r="MO40" s="82"/>
      <c r="MP40" s="82"/>
      <c r="MQ40" s="82"/>
      <c r="MR40" s="82"/>
      <c r="MS40" s="82"/>
      <c r="MT40" s="82"/>
      <c r="MU40" s="82"/>
      <c r="MV40" s="82"/>
      <c r="MW40" s="82"/>
      <c r="MX40" s="82"/>
      <c r="MY40" s="82"/>
      <c r="MZ40" s="82"/>
      <c r="NA40" s="82"/>
      <c r="NB40" s="82"/>
      <c r="NC40" s="82"/>
      <c r="ND40" s="82"/>
      <c r="NE40" s="82"/>
      <c r="NF40" s="82"/>
      <c r="NG40" s="82"/>
      <c r="NH40" s="82"/>
      <c r="NI40" s="82"/>
      <c r="NJ40" s="82"/>
      <c r="NK40" s="82"/>
      <c r="NL40" s="82"/>
      <c r="NM40" s="82"/>
      <c r="NN40" s="82"/>
      <c r="NO40" s="82"/>
      <c r="NP40" s="82"/>
      <c r="NQ40" s="82"/>
      <c r="NR40" s="82"/>
      <c r="NS40" s="82"/>
      <c r="NT40" s="82"/>
      <c r="NU40" s="82"/>
      <c r="NV40" s="82"/>
      <c r="NW40" s="82"/>
      <c r="NX40" s="82"/>
      <c r="NY40" s="82"/>
      <c r="NZ40" s="82"/>
      <c r="OA40" s="82"/>
      <c r="OB40" s="82"/>
      <c r="OC40" s="82"/>
    </row>
    <row r="41" spans="2:393" x14ac:dyDescent="0.25">
      <c r="B41" s="82"/>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c r="CU41" s="82"/>
      <c r="CV41" s="82"/>
      <c r="CW41" s="82"/>
      <c r="CX41" s="82"/>
      <c r="CY41" s="82"/>
      <c r="CZ41" s="82"/>
      <c r="DA41" s="82"/>
      <c r="DB41" s="82"/>
      <c r="DC41" s="82"/>
      <c r="DD41" s="82"/>
      <c r="DE41" s="82"/>
      <c r="DF41" s="82"/>
      <c r="DG41" s="82"/>
      <c r="DH41" s="82"/>
      <c r="DI41" s="82"/>
      <c r="DJ41" s="82"/>
      <c r="DK41" s="82"/>
      <c r="DL41" s="82"/>
      <c r="DM41" s="82"/>
      <c r="DN41" s="82"/>
      <c r="DO41" s="82"/>
      <c r="DP41" s="82"/>
      <c r="DQ41" s="82"/>
      <c r="DR41" s="82"/>
      <c r="DS41" s="82"/>
      <c r="DT41" s="82"/>
      <c r="DU41" s="82"/>
      <c r="DV41" s="82"/>
      <c r="DW41" s="82"/>
      <c r="DX41" s="82"/>
      <c r="DY41" s="82"/>
      <c r="DZ41" s="82"/>
      <c r="EA41" s="82"/>
      <c r="EB41" s="82"/>
      <c r="EC41" s="82"/>
      <c r="ED41" s="82"/>
      <c r="EE41" s="82"/>
      <c r="EF41" s="82"/>
      <c r="EG41" s="82"/>
      <c r="EH41" s="82"/>
      <c r="EI41" s="82"/>
      <c r="EJ41" s="82"/>
      <c r="EK41" s="82"/>
      <c r="EL41" s="82"/>
      <c r="EM41" s="82"/>
      <c r="EN41" s="82"/>
      <c r="EO41" s="82"/>
      <c r="EP41" s="82"/>
      <c r="EQ41" s="82"/>
      <c r="ER41" s="82"/>
      <c r="ES41" s="82"/>
      <c r="ET41" s="82"/>
      <c r="EU41" s="82"/>
      <c r="EV41" s="82"/>
      <c r="EW41" s="82"/>
      <c r="EX41" s="82"/>
      <c r="EY41" s="82"/>
      <c r="EZ41" s="82"/>
      <c r="FA41" s="82"/>
      <c r="FB41" s="82"/>
      <c r="FC41" s="82"/>
      <c r="FD41" s="82"/>
      <c r="FE41" s="82"/>
      <c r="FF41" s="82"/>
      <c r="FG41" s="82"/>
      <c r="FH41" s="82"/>
      <c r="FI41" s="82"/>
      <c r="FJ41" s="82"/>
      <c r="FK41" s="82"/>
      <c r="FL41" s="82"/>
      <c r="FM41" s="82"/>
      <c r="FN41" s="82"/>
      <c r="FO41" s="82"/>
      <c r="FP41" s="82"/>
      <c r="FQ41" s="82"/>
      <c r="FR41" s="82"/>
      <c r="FS41" s="82"/>
      <c r="FT41" s="82"/>
      <c r="FU41" s="82"/>
      <c r="FV41" s="82"/>
      <c r="FW41" s="82"/>
      <c r="FX41" s="82"/>
      <c r="FY41" s="82"/>
      <c r="FZ41" s="82"/>
      <c r="GA41" s="82"/>
      <c r="GB41" s="82"/>
      <c r="GC41" s="82"/>
      <c r="GD41" s="82"/>
      <c r="GE41" s="82"/>
      <c r="GF41" s="82"/>
      <c r="GG41" s="82"/>
      <c r="GH41" s="82"/>
      <c r="GI41" s="82"/>
      <c r="GJ41" s="82"/>
      <c r="GK41" s="82"/>
      <c r="GL41" s="82"/>
      <c r="GM41" s="82"/>
      <c r="GN41" s="82"/>
      <c r="GO41" s="82"/>
      <c r="GP41" s="82"/>
      <c r="GQ41" s="82"/>
      <c r="GR41" s="82"/>
      <c r="GS41" s="82"/>
      <c r="GT41" s="82"/>
      <c r="GU41" s="82"/>
      <c r="GV41" s="82"/>
      <c r="GW41" s="82"/>
      <c r="GX41" s="82"/>
      <c r="GY41" s="82"/>
      <c r="GZ41" s="82"/>
      <c r="HA41" s="82"/>
      <c r="HB41" s="82"/>
      <c r="HC41" s="82"/>
      <c r="HD41" s="82"/>
      <c r="HE41" s="82"/>
      <c r="HF41" s="82"/>
      <c r="HG41" s="82"/>
      <c r="HH41" s="82"/>
      <c r="HI41" s="82"/>
      <c r="HJ41" s="82"/>
      <c r="HK41" s="82"/>
      <c r="HL41" s="82"/>
      <c r="HM41" s="82"/>
      <c r="HN41" s="82"/>
      <c r="HO41" s="82"/>
      <c r="HP41" s="82"/>
      <c r="HQ41" s="82"/>
      <c r="HR41" s="82"/>
      <c r="HS41" s="82"/>
      <c r="HT41" s="82"/>
      <c r="HU41" s="82"/>
      <c r="HV41" s="82"/>
      <c r="HW41" s="82"/>
      <c r="HX41" s="82"/>
      <c r="HY41" s="82"/>
      <c r="HZ41" s="82"/>
      <c r="IA41" s="82"/>
      <c r="IB41" s="82"/>
      <c r="IC41" s="82"/>
      <c r="ID41" s="82"/>
      <c r="IE41" s="82"/>
      <c r="IF41" s="82"/>
      <c r="IG41" s="82"/>
      <c r="IH41" s="82"/>
      <c r="II41" s="82"/>
      <c r="IJ41" s="82"/>
      <c r="IK41" s="82"/>
      <c r="IL41" s="82"/>
      <c r="IM41" s="82"/>
      <c r="IN41" s="82"/>
      <c r="IO41" s="82"/>
      <c r="IP41" s="82"/>
      <c r="IQ41" s="82"/>
      <c r="IR41" s="82"/>
      <c r="IS41" s="82"/>
      <c r="IT41" s="82"/>
      <c r="IU41" s="82"/>
      <c r="IV41" s="82"/>
      <c r="IW41" s="82"/>
      <c r="IX41" s="82"/>
      <c r="IY41" s="82"/>
      <c r="IZ41" s="82"/>
      <c r="JA41" s="82"/>
      <c r="JB41" s="82"/>
      <c r="JC41" s="82"/>
      <c r="JD41" s="82"/>
      <c r="JE41" s="82"/>
      <c r="JF41" s="82"/>
      <c r="JG41" s="82"/>
      <c r="JH41" s="82"/>
      <c r="JI41" s="82"/>
      <c r="JJ41" s="82"/>
      <c r="JK41" s="82"/>
      <c r="JL41" s="82"/>
      <c r="JM41" s="82"/>
      <c r="JN41" s="82"/>
      <c r="JO41" s="82"/>
      <c r="JP41" s="82"/>
      <c r="JQ41" s="82"/>
      <c r="JR41" s="82"/>
      <c r="JS41" s="82"/>
      <c r="JT41" s="82"/>
      <c r="JU41" s="82"/>
      <c r="JV41" s="82"/>
      <c r="JW41" s="82"/>
      <c r="JX41" s="82"/>
      <c r="JY41" s="82"/>
      <c r="JZ41" s="82"/>
      <c r="KA41" s="82"/>
      <c r="KB41" s="82"/>
      <c r="KC41" s="82"/>
      <c r="KD41" s="82"/>
      <c r="KE41" s="82"/>
      <c r="KF41" s="82"/>
      <c r="KG41" s="82"/>
      <c r="KH41" s="82"/>
      <c r="KI41" s="82"/>
      <c r="KJ41" s="82"/>
      <c r="KK41" s="82"/>
      <c r="KL41" s="82"/>
      <c r="KM41" s="82"/>
      <c r="KN41" s="82"/>
      <c r="KO41" s="82"/>
      <c r="KP41" s="82"/>
      <c r="KQ41" s="82"/>
      <c r="KR41" s="82"/>
      <c r="KS41" s="82"/>
      <c r="KT41" s="82"/>
      <c r="KU41" s="82"/>
      <c r="KV41" s="82"/>
      <c r="KW41" s="82"/>
      <c r="KX41" s="82"/>
      <c r="KY41" s="82"/>
      <c r="KZ41" s="82"/>
      <c r="LA41" s="82"/>
      <c r="LB41" s="82"/>
      <c r="LC41" s="82"/>
      <c r="LD41" s="82"/>
      <c r="LE41" s="82"/>
      <c r="LF41" s="82"/>
      <c r="LG41" s="82"/>
      <c r="LH41" s="82"/>
      <c r="LI41" s="82"/>
      <c r="LJ41" s="82"/>
      <c r="LK41" s="82"/>
      <c r="LL41" s="82"/>
      <c r="LM41" s="82"/>
      <c r="LN41" s="82"/>
      <c r="LO41" s="82"/>
      <c r="LP41" s="82"/>
      <c r="LQ41" s="82"/>
      <c r="LR41" s="82"/>
      <c r="LS41" s="82"/>
      <c r="LT41" s="82"/>
      <c r="LU41" s="82"/>
      <c r="LV41" s="82"/>
      <c r="LW41" s="82"/>
      <c r="LX41" s="82"/>
      <c r="LY41" s="82"/>
      <c r="LZ41" s="82"/>
      <c r="MA41" s="82"/>
      <c r="MB41" s="82"/>
      <c r="MC41" s="82"/>
      <c r="MD41" s="82"/>
      <c r="ME41" s="82"/>
      <c r="MF41" s="82"/>
      <c r="MG41" s="82"/>
      <c r="MH41" s="82"/>
      <c r="MI41" s="82"/>
      <c r="MJ41" s="82"/>
      <c r="MK41" s="82"/>
      <c r="ML41" s="82"/>
      <c r="MM41" s="82"/>
      <c r="MN41" s="82"/>
      <c r="MO41" s="82"/>
      <c r="MP41" s="82"/>
      <c r="MQ41" s="82"/>
      <c r="MR41" s="82"/>
      <c r="MS41" s="82"/>
      <c r="MT41" s="82"/>
      <c r="MU41" s="82"/>
      <c r="MV41" s="82"/>
      <c r="MW41" s="82"/>
      <c r="MX41" s="82"/>
      <c r="MY41" s="82"/>
      <c r="MZ41" s="82"/>
      <c r="NA41" s="82"/>
      <c r="NB41" s="82"/>
      <c r="NC41" s="82"/>
      <c r="ND41" s="82"/>
      <c r="NE41" s="82"/>
      <c r="NF41" s="82"/>
      <c r="NG41" s="82"/>
      <c r="NH41" s="82"/>
      <c r="NI41" s="82"/>
      <c r="NJ41" s="82"/>
      <c r="NK41" s="82"/>
      <c r="NL41" s="82"/>
      <c r="NM41" s="82"/>
      <c r="NN41" s="82"/>
      <c r="NO41" s="82"/>
      <c r="NP41" s="82"/>
      <c r="NQ41" s="82"/>
      <c r="NR41" s="82"/>
      <c r="NS41" s="82"/>
      <c r="NT41" s="82"/>
      <c r="NU41" s="82"/>
      <c r="NV41" s="82"/>
      <c r="NW41" s="82"/>
      <c r="NX41" s="82"/>
      <c r="NY41" s="82"/>
      <c r="NZ41" s="82"/>
      <c r="OA41" s="82"/>
      <c r="OB41" s="82"/>
      <c r="OC41" s="82"/>
    </row>
    <row r="42" spans="2:393" x14ac:dyDescent="0.25">
      <c r="B42" s="82"/>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c r="CU42" s="82"/>
      <c r="CV42" s="82"/>
      <c r="CW42" s="82"/>
      <c r="CX42" s="82"/>
      <c r="CY42" s="82"/>
      <c r="CZ42" s="82"/>
      <c r="DA42" s="82"/>
      <c r="DB42" s="82"/>
      <c r="DC42" s="82"/>
      <c r="DD42" s="82"/>
      <c r="DE42" s="82"/>
      <c r="DF42" s="82"/>
      <c r="DG42" s="82"/>
      <c r="DH42" s="82"/>
      <c r="DI42" s="82"/>
      <c r="DJ42" s="82"/>
      <c r="DK42" s="82"/>
      <c r="DL42" s="82"/>
      <c r="DM42" s="82"/>
      <c r="DN42" s="82"/>
      <c r="DO42" s="82"/>
      <c r="DP42" s="82"/>
      <c r="DQ42" s="82"/>
      <c r="DR42" s="82"/>
      <c r="DS42" s="82"/>
      <c r="DT42" s="82"/>
      <c r="DU42" s="82"/>
      <c r="DV42" s="82"/>
      <c r="DW42" s="82"/>
      <c r="DX42" s="82"/>
      <c r="DY42" s="82"/>
      <c r="DZ42" s="82"/>
      <c r="EA42" s="82"/>
      <c r="EB42" s="82"/>
      <c r="EC42" s="82"/>
      <c r="ED42" s="82"/>
      <c r="EE42" s="82"/>
      <c r="EF42" s="82"/>
      <c r="EG42" s="82"/>
      <c r="EH42" s="82"/>
      <c r="EI42" s="82"/>
      <c r="EJ42" s="82"/>
      <c r="EK42" s="82"/>
      <c r="EL42" s="82"/>
      <c r="EM42" s="82"/>
      <c r="EN42" s="82"/>
      <c r="EO42" s="82"/>
      <c r="EP42" s="82"/>
      <c r="EQ42" s="82"/>
      <c r="ER42" s="82"/>
      <c r="ES42" s="82"/>
      <c r="ET42" s="82"/>
      <c r="EU42" s="82"/>
      <c r="EV42" s="82"/>
      <c r="EW42" s="82"/>
      <c r="EX42" s="82"/>
      <c r="EY42" s="82"/>
      <c r="EZ42" s="82"/>
      <c r="FA42" s="82"/>
      <c r="FB42" s="82"/>
      <c r="FC42" s="82"/>
      <c r="FD42" s="82"/>
      <c r="FE42" s="82"/>
      <c r="FF42" s="82"/>
      <c r="FG42" s="82"/>
      <c r="FH42" s="82"/>
      <c r="FI42" s="82"/>
      <c r="FJ42" s="82"/>
      <c r="FK42" s="82"/>
      <c r="FL42" s="82"/>
      <c r="FM42" s="82"/>
      <c r="FN42" s="82"/>
      <c r="FO42" s="82"/>
      <c r="FP42" s="82"/>
      <c r="FQ42" s="82"/>
      <c r="FR42" s="82"/>
      <c r="FS42" s="82"/>
      <c r="FT42" s="82"/>
      <c r="FU42" s="82"/>
      <c r="FV42" s="82"/>
      <c r="FW42" s="82"/>
      <c r="FX42" s="82"/>
      <c r="FY42" s="82"/>
      <c r="FZ42" s="82"/>
      <c r="GA42" s="82"/>
      <c r="GB42" s="82"/>
      <c r="GC42" s="82"/>
      <c r="GD42" s="82"/>
      <c r="GE42" s="82"/>
      <c r="GF42" s="82"/>
      <c r="GG42" s="82"/>
      <c r="GH42" s="82"/>
      <c r="GI42" s="82"/>
      <c r="GJ42" s="82"/>
      <c r="GK42" s="82"/>
      <c r="GL42" s="82"/>
      <c r="GM42" s="82"/>
      <c r="GN42" s="82"/>
      <c r="GO42" s="82"/>
      <c r="GP42" s="82"/>
      <c r="GQ42" s="82"/>
      <c r="GR42" s="82"/>
      <c r="GS42" s="82"/>
      <c r="GT42" s="82"/>
      <c r="GU42" s="82"/>
      <c r="GV42" s="82"/>
      <c r="GW42" s="82"/>
      <c r="GX42" s="82"/>
      <c r="GY42" s="82"/>
      <c r="GZ42" s="82"/>
      <c r="HA42" s="82"/>
      <c r="HB42" s="82"/>
      <c r="HC42" s="82"/>
      <c r="HD42" s="82"/>
      <c r="HE42" s="82"/>
      <c r="HF42" s="82"/>
      <c r="HG42" s="82"/>
      <c r="HH42" s="82"/>
      <c r="HI42" s="82"/>
      <c r="HJ42" s="82"/>
      <c r="HK42" s="82"/>
      <c r="HL42" s="82"/>
      <c r="HM42" s="82"/>
      <c r="HN42" s="82"/>
      <c r="HO42" s="82"/>
      <c r="HP42" s="82"/>
      <c r="HQ42" s="82"/>
      <c r="HR42" s="82"/>
      <c r="HS42" s="82"/>
      <c r="HT42" s="82"/>
      <c r="HU42" s="82"/>
      <c r="HV42" s="82"/>
      <c r="HW42" s="82"/>
      <c r="HX42" s="82"/>
      <c r="HY42" s="82"/>
      <c r="HZ42" s="82"/>
      <c r="IA42" s="82"/>
      <c r="IB42" s="82"/>
      <c r="IC42" s="82"/>
      <c r="ID42" s="82"/>
      <c r="IE42" s="82"/>
      <c r="IF42" s="82"/>
      <c r="IG42" s="82"/>
      <c r="IH42" s="82"/>
      <c r="II42" s="82"/>
      <c r="IJ42" s="82"/>
      <c r="IK42" s="82"/>
      <c r="IL42" s="82"/>
      <c r="IM42" s="82"/>
      <c r="IN42" s="82"/>
      <c r="IO42" s="82"/>
      <c r="IP42" s="82"/>
      <c r="IQ42" s="82"/>
      <c r="IR42" s="82"/>
      <c r="IS42" s="82"/>
      <c r="IT42" s="82"/>
      <c r="IU42" s="82"/>
      <c r="IV42" s="82"/>
      <c r="IW42" s="82"/>
      <c r="IX42" s="82"/>
      <c r="IY42" s="82"/>
      <c r="IZ42" s="82"/>
      <c r="JA42" s="82"/>
      <c r="JB42" s="82"/>
      <c r="JC42" s="82"/>
      <c r="JD42" s="82"/>
      <c r="JE42" s="82"/>
      <c r="JF42" s="82"/>
      <c r="JG42" s="82"/>
      <c r="JH42" s="82"/>
      <c r="JI42" s="82"/>
      <c r="JJ42" s="82"/>
      <c r="JK42" s="82"/>
      <c r="JL42" s="82"/>
      <c r="JM42" s="82"/>
      <c r="JN42" s="82"/>
      <c r="JO42" s="82"/>
      <c r="JP42" s="82"/>
      <c r="JQ42" s="82"/>
      <c r="JR42" s="82"/>
      <c r="JS42" s="82"/>
      <c r="JT42" s="82"/>
      <c r="JU42" s="82"/>
      <c r="JV42" s="82"/>
      <c r="JW42" s="82"/>
      <c r="JX42" s="82"/>
      <c r="JY42" s="82"/>
      <c r="JZ42" s="82"/>
      <c r="KA42" s="82"/>
      <c r="KB42" s="82"/>
      <c r="KC42" s="82"/>
      <c r="KD42" s="82"/>
      <c r="KE42" s="82"/>
      <c r="KF42" s="82"/>
      <c r="KG42" s="82"/>
      <c r="KH42" s="82"/>
      <c r="KI42" s="82"/>
      <c r="KJ42" s="82"/>
      <c r="KK42" s="82"/>
      <c r="KL42" s="82"/>
      <c r="KM42" s="82"/>
      <c r="KN42" s="82"/>
      <c r="KO42" s="82"/>
      <c r="KP42" s="82"/>
      <c r="KQ42" s="82"/>
      <c r="KR42" s="82"/>
      <c r="KS42" s="82"/>
      <c r="KT42" s="82"/>
      <c r="KU42" s="82"/>
      <c r="KV42" s="82"/>
      <c r="KW42" s="82"/>
      <c r="KX42" s="82"/>
      <c r="KY42" s="82"/>
      <c r="KZ42" s="82"/>
      <c r="LA42" s="82"/>
      <c r="LB42" s="82"/>
      <c r="LC42" s="82"/>
      <c r="LD42" s="82"/>
      <c r="LE42" s="82"/>
      <c r="LF42" s="82"/>
      <c r="LG42" s="82"/>
      <c r="LH42" s="82"/>
      <c r="LI42" s="82"/>
      <c r="LJ42" s="82"/>
      <c r="LK42" s="82"/>
      <c r="LL42" s="82"/>
      <c r="LM42" s="82"/>
      <c r="LN42" s="82"/>
      <c r="LO42" s="82"/>
      <c r="LP42" s="82"/>
      <c r="LQ42" s="82"/>
      <c r="LR42" s="82"/>
      <c r="LS42" s="82"/>
      <c r="LT42" s="82"/>
      <c r="LU42" s="82"/>
      <c r="LV42" s="82"/>
      <c r="LW42" s="82"/>
      <c r="LX42" s="82"/>
      <c r="LY42" s="82"/>
      <c r="LZ42" s="82"/>
      <c r="MA42" s="82"/>
      <c r="MB42" s="82"/>
      <c r="MC42" s="82"/>
      <c r="MD42" s="82"/>
      <c r="ME42" s="82"/>
      <c r="MF42" s="82"/>
      <c r="MG42" s="82"/>
      <c r="MH42" s="82"/>
      <c r="MI42" s="82"/>
      <c r="MJ42" s="82"/>
      <c r="MK42" s="82"/>
      <c r="ML42" s="82"/>
      <c r="MM42" s="82"/>
      <c r="MN42" s="82"/>
      <c r="MO42" s="82"/>
      <c r="MP42" s="82"/>
      <c r="MQ42" s="82"/>
      <c r="MR42" s="82"/>
      <c r="MS42" s="82"/>
      <c r="MT42" s="82"/>
      <c r="MU42" s="82"/>
      <c r="MV42" s="82"/>
      <c r="MW42" s="82"/>
      <c r="MX42" s="82"/>
      <c r="MY42" s="82"/>
      <c r="MZ42" s="82"/>
      <c r="NA42" s="82"/>
      <c r="NB42" s="82"/>
      <c r="NC42" s="82"/>
      <c r="ND42" s="82"/>
      <c r="NE42" s="82"/>
      <c r="NF42" s="82"/>
      <c r="NG42" s="82"/>
      <c r="NH42" s="82"/>
      <c r="NI42" s="82"/>
      <c r="NJ42" s="82"/>
      <c r="NK42" s="82"/>
      <c r="NL42" s="82"/>
      <c r="NM42" s="82"/>
      <c r="NN42" s="82"/>
      <c r="NO42" s="82"/>
      <c r="NP42" s="82"/>
      <c r="NQ42" s="82"/>
      <c r="NR42" s="82"/>
      <c r="NS42" s="82"/>
      <c r="NT42" s="82"/>
      <c r="NU42" s="82"/>
      <c r="NV42" s="82"/>
      <c r="NW42" s="82"/>
      <c r="NX42" s="82"/>
      <c r="NY42" s="82"/>
      <c r="NZ42" s="82"/>
      <c r="OA42" s="82"/>
      <c r="OB42" s="82"/>
      <c r="OC42" s="82"/>
    </row>
    <row r="43" spans="2:393" x14ac:dyDescent="0.25">
      <c r="B43" s="82"/>
      <c r="C43" s="82"/>
      <c r="D43" s="82"/>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2"/>
      <c r="DP43" s="82"/>
      <c r="DQ43" s="82"/>
      <c r="DR43" s="82"/>
      <c r="DS43" s="82"/>
      <c r="DT43" s="82"/>
      <c r="DU43" s="82"/>
      <c r="DV43" s="82"/>
      <c r="DW43" s="82"/>
      <c r="DX43" s="82"/>
      <c r="DY43" s="82"/>
      <c r="DZ43" s="82"/>
      <c r="EA43" s="82"/>
      <c r="EB43" s="82"/>
      <c r="EC43" s="82"/>
      <c r="ED43" s="82"/>
      <c r="EE43" s="82"/>
      <c r="EF43" s="82"/>
      <c r="EG43" s="82"/>
      <c r="EH43" s="82"/>
      <c r="EI43" s="82"/>
      <c r="EJ43" s="82"/>
      <c r="EK43" s="82"/>
      <c r="EL43" s="82"/>
      <c r="EM43" s="82"/>
      <c r="EN43" s="82"/>
      <c r="EO43" s="82"/>
      <c r="EP43" s="82"/>
      <c r="EQ43" s="82"/>
      <c r="ER43" s="82"/>
      <c r="ES43" s="82"/>
      <c r="ET43" s="82"/>
      <c r="EU43" s="82"/>
      <c r="EV43" s="82"/>
      <c r="EW43" s="82"/>
      <c r="EX43" s="82"/>
      <c r="EY43" s="82"/>
      <c r="EZ43" s="82"/>
      <c r="FA43" s="82"/>
      <c r="FB43" s="82"/>
      <c r="FC43" s="82"/>
      <c r="FD43" s="82"/>
      <c r="FE43" s="82"/>
      <c r="FF43" s="82"/>
      <c r="FG43" s="82"/>
      <c r="FH43" s="82"/>
      <c r="FI43" s="82"/>
      <c r="FJ43" s="82"/>
      <c r="FK43" s="82"/>
      <c r="FL43" s="82"/>
      <c r="FM43" s="82"/>
      <c r="FN43" s="82"/>
      <c r="FO43" s="82"/>
      <c r="FP43" s="82"/>
      <c r="FQ43" s="82"/>
      <c r="FR43" s="82"/>
      <c r="FS43" s="82"/>
      <c r="FT43" s="82"/>
      <c r="FU43" s="82"/>
      <c r="FV43" s="82"/>
      <c r="FW43" s="82"/>
      <c r="FX43" s="82"/>
      <c r="FY43" s="82"/>
      <c r="FZ43" s="82"/>
      <c r="GA43" s="82"/>
      <c r="GB43" s="82"/>
      <c r="GC43" s="82"/>
      <c r="GD43" s="82"/>
      <c r="GE43" s="82"/>
      <c r="GF43" s="82"/>
      <c r="GG43" s="82"/>
      <c r="GH43" s="82"/>
      <c r="GI43" s="82"/>
      <c r="GJ43" s="82"/>
      <c r="GK43" s="82"/>
      <c r="GL43" s="82"/>
      <c r="GM43" s="82"/>
      <c r="GN43" s="82"/>
      <c r="GO43" s="82"/>
      <c r="GP43" s="82"/>
      <c r="GQ43" s="82"/>
      <c r="GR43" s="82"/>
      <c r="GS43" s="82"/>
      <c r="GT43" s="82"/>
      <c r="GU43" s="82"/>
      <c r="GV43" s="82"/>
      <c r="GW43" s="82"/>
      <c r="GX43" s="82"/>
      <c r="GY43" s="82"/>
      <c r="GZ43" s="82"/>
      <c r="HA43" s="82"/>
      <c r="HB43" s="82"/>
      <c r="HC43" s="82"/>
      <c r="HD43" s="82"/>
      <c r="HE43" s="82"/>
      <c r="HF43" s="82"/>
      <c r="HG43" s="82"/>
      <c r="HH43" s="82"/>
      <c r="HI43" s="82"/>
      <c r="HJ43" s="82"/>
      <c r="HK43" s="82"/>
      <c r="HL43" s="82"/>
      <c r="HM43" s="82"/>
      <c r="HN43" s="82"/>
      <c r="HO43" s="82"/>
      <c r="HP43" s="82"/>
      <c r="HQ43" s="82"/>
      <c r="HR43" s="82"/>
      <c r="HS43" s="82"/>
      <c r="HT43" s="82"/>
      <c r="HU43" s="82"/>
      <c r="HV43" s="82"/>
      <c r="HW43" s="82"/>
      <c r="HX43" s="82"/>
      <c r="HY43" s="82"/>
      <c r="HZ43" s="82"/>
      <c r="IA43" s="82"/>
      <c r="IB43" s="82"/>
      <c r="IC43" s="82"/>
      <c r="ID43" s="82"/>
      <c r="IE43" s="82"/>
      <c r="IF43" s="82"/>
      <c r="IG43" s="82"/>
      <c r="IH43" s="82"/>
      <c r="II43" s="82"/>
      <c r="IJ43" s="82"/>
      <c r="IK43" s="82"/>
      <c r="IL43" s="82"/>
      <c r="IM43" s="82"/>
      <c r="IN43" s="82"/>
      <c r="IO43" s="82"/>
      <c r="IP43" s="82"/>
      <c r="IQ43" s="82"/>
      <c r="IR43" s="82"/>
      <c r="IS43" s="82"/>
      <c r="IT43" s="82"/>
      <c r="IU43" s="82"/>
      <c r="IV43" s="82"/>
      <c r="IW43" s="82"/>
      <c r="IX43" s="82"/>
      <c r="IY43" s="82"/>
      <c r="IZ43" s="82"/>
      <c r="JA43" s="82"/>
      <c r="JB43" s="82"/>
      <c r="JC43" s="82"/>
      <c r="JD43" s="82"/>
      <c r="JE43" s="82"/>
      <c r="JF43" s="82"/>
      <c r="JG43" s="82"/>
      <c r="JH43" s="82"/>
      <c r="JI43" s="82"/>
      <c r="JJ43" s="82"/>
      <c r="JK43" s="82"/>
      <c r="JL43" s="82"/>
      <c r="JM43" s="82"/>
      <c r="JN43" s="82"/>
      <c r="JO43" s="82"/>
      <c r="JP43" s="82"/>
      <c r="JQ43" s="82"/>
      <c r="JR43" s="82"/>
      <c r="JS43" s="82"/>
      <c r="JT43" s="82"/>
      <c r="JU43" s="82"/>
      <c r="JV43" s="82"/>
      <c r="JW43" s="82"/>
      <c r="JX43" s="82"/>
      <c r="JY43" s="82"/>
      <c r="JZ43" s="82"/>
      <c r="KA43" s="82"/>
      <c r="KB43" s="82"/>
      <c r="KC43" s="82"/>
      <c r="KD43" s="82"/>
      <c r="KE43" s="82"/>
      <c r="KF43" s="82"/>
      <c r="KG43" s="82"/>
      <c r="KH43" s="82"/>
      <c r="KI43" s="82"/>
      <c r="KJ43" s="82"/>
      <c r="KK43" s="82"/>
      <c r="KL43" s="82"/>
      <c r="KM43" s="82"/>
      <c r="KN43" s="82"/>
      <c r="KO43" s="82"/>
      <c r="KP43" s="82"/>
      <c r="KQ43" s="82"/>
      <c r="KR43" s="82"/>
      <c r="KS43" s="82"/>
      <c r="KT43" s="82"/>
      <c r="KU43" s="82"/>
      <c r="KV43" s="82"/>
      <c r="KW43" s="82"/>
      <c r="KX43" s="82"/>
      <c r="KY43" s="82"/>
      <c r="KZ43" s="82"/>
      <c r="LA43" s="82"/>
      <c r="LB43" s="82"/>
      <c r="LC43" s="82"/>
      <c r="LD43" s="82"/>
      <c r="LE43" s="82"/>
      <c r="LF43" s="82"/>
      <c r="LG43" s="82"/>
      <c r="LH43" s="82"/>
      <c r="LI43" s="82"/>
      <c r="LJ43" s="82"/>
      <c r="LK43" s="82"/>
      <c r="LL43" s="82"/>
      <c r="LM43" s="82"/>
      <c r="LN43" s="82"/>
      <c r="LO43" s="82"/>
      <c r="LP43" s="82"/>
      <c r="LQ43" s="82"/>
      <c r="LR43" s="82"/>
      <c r="LS43" s="82"/>
      <c r="LT43" s="82"/>
      <c r="LU43" s="82"/>
      <c r="LV43" s="82"/>
      <c r="LW43" s="82"/>
      <c r="LX43" s="82"/>
      <c r="LY43" s="82"/>
      <c r="LZ43" s="82"/>
      <c r="MA43" s="82"/>
      <c r="MB43" s="82"/>
      <c r="MC43" s="82"/>
      <c r="MD43" s="82"/>
      <c r="ME43" s="82"/>
      <c r="MF43" s="82"/>
      <c r="MG43" s="82"/>
      <c r="MH43" s="82"/>
      <c r="MI43" s="82"/>
      <c r="MJ43" s="82"/>
      <c r="MK43" s="82"/>
      <c r="ML43" s="82"/>
      <c r="MM43" s="82"/>
      <c r="MN43" s="82"/>
      <c r="MO43" s="82"/>
      <c r="MP43" s="82"/>
      <c r="MQ43" s="82"/>
      <c r="MR43" s="82"/>
      <c r="MS43" s="82"/>
      <c r="MT43" s="82"/>
      <c r="MU43" s="82"/>
      <c r="MV43" s="82"/>
      <c r="MW43" s="82"/>
      <c r="MX43" s="82"/>
      <c r="MY43" s="82"/>
      <c r="MZ43" s="82"/>
      <c r="NA43" s="82"/>
      <c r="NB43" s="82"/>
      <c r="NC43" s="82"/>
      <c r="ND43" s="82"/>
      <c r="NE43" s="82"/>
      <c r="NF43" s="82"/>
      <c r="NG43" s="82"/>
      <c r="NH43" s="82"/>
      <c r="NI43" s="82"/>
      <c r="NJ43" s="82"/>
      <c r="NK43" s="82"/>
      <c r="NL43" s="82"/>
      <c r="NM43" s="82"/>
      <c r="NN43" s="82"/>
      <c r="NO43" s="82"/>
      <c r="NP43" s="82"/>
      <c r="NQ43" s="82"/>
      <c r="NR43" s="82"/>
      <c r="NS43" s="82"/>
      <c r="NT43" s="82"/>
      <c r="NU43" s="82"/>
      <c r="NV43" s="82"/>
      <c r="NW43" s="82"/>
      <c r="NX43" s="82"/>
      <c r="NY43" s="82"/>
      <c r="NZ43" s="82"/>
      <c r="OA43" s="82"/>
      <c r="OB43" s="82"/>
      <c r="OC43" s="82"/>
    </row>
    <row r="44" spans="2:393" x14ac:dyDescent="0.25">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2"/>
      <c r="DP44" s="82"/>
      <c r="DQ44" s="82"/>
      <c r="DR44" s="82"/>
      <c r="DS44" s="82"/>
      <c r="DT44" s="82"/>
      <c r="DU44" s="82"/>
      <c r="DV44" s="82"/>
      <c r="DW44" s="82"/>
      <c r="DX44" s="82"/>
      <c r="DY44" s="82"/>
      <c r="DZ44" s="82"/>
      <c r="EA44" s="82"/>
      <c r="EB44" s="82"/>
      <c r="EC44" s="82"/>
      <c r="ED44" s="82"/>
      <c r="EE44" s="82"/>
      <c r="EF44" s="82"/>
      <c r="EG44" s="82"/>
      <c r="EH44" s="82"/>
      <c r="EI44" s="82"/>
      <c r="EJ44" s="82"/>
      <c r="EK44" s="82"/>
      <c r="EL44" s="82"/>
      <c r="EM44" s="82"/>
      <c r="EN44" s="82"/>
      <c r="EO44" s="82"/>
      <c r="EP44" s="82"/>
      <c r="EQ44" s="82"/>
      <c r="ER44" s="82"/>
      <c r="ES44" s="82"/>
      <c r="ET44" s="82"/>
      <c r="EU44" s="82"/>
      <c r="EV44" s="82"/>
      <c r="EW44" s="82"/>
      <c r="EX44" s="82"/>
      <c r="EY44" s="82"/>
      <c r="EZ44" s="82"/>
      <c r="FA44" s="82"/>
      <c r="FB44" s="82"/>
      <c r="FC44" s="82"/>
      <c r="FD44" s="82"/>
      <c r="FE44" s="82"/>
      <c r="FF44" s="82"/>
      <c r="FG44" s="82"/>
      <c r="FH44" s="82"/>
      <c r="FI44" s="82"/>
      <c r="FJ44" s="82"/>
      <c r="FK44" s="82"/>
      <c r="FL44" s="82"/>
      <c r="FM44" s="82"/>
      <c r="FN44" s="82"/>
      <c r="FO44" s="82"/>
      <c r="FP44" s="82"/>
      <c r="FQ44" s="82"/>
      <c r="FR44" s="82"/>
      <c r="FS44" s="82"/>
      <c r="FT44" s="82"/>
      <c r="FU44" s="82"/>
      <c r="FV44" s="82"/>
      <c r="FW44" s="82"/>
      <c r="FX44" s="82"/>
      <c r="FY44" s="82"/>
      <c r="FZ44" s="82"/>
      <c r="GA44" s="82"/>
      <c r="GB44" s="82"/>
      <c r="GC44" s="82"/>
      <c r="GD44" s="82"/>
      <c r="GE44" s="82"/>
      <c r="GF44" s="82"/>
      <c r="GG44" s="82"/>
      <c r="GH44" s="82"/>
      <c r="GI44" s="82"/>
      <c r="GJ44" s="82"/>
      <c r="GK44" s="82"/>
      <c r="GL44" s="82"/>
      <c r="GM44" s="82"/>
      <c r="GN44" s="82"/>
      <c r="GO44" s="82"/>
      <c r="GP44" s="82"/>
      <c r="GQ44" s="82"/>
      <c r="GR44" s="82"/>
      <c r="GS44" s="82"/>
      <c r="GT44" s="82"/>
      <c r="GU44" s="82"/>
      <c r="GV44" s="82"/>
      <c r="GW44" s="82"/>
      <c r="GX44" s="82"/>
      <c r="GY44" s="82"/>
      <c r="GZ44" s="82"/>
      <c r="HA44" s="82"/>
      <c r="HB44" s="82"/>
      <c r="HC44" s="82"/>
      <c r="HD44" s="82"/>
      <c r="HE44" s="82"/>
      <c r="HF44" s="82"/>
      <c r="HG44" s="82"/>
      <c r="HH44" s="82"/>
      <c r="HI44" s="82"/>
      <c r="HJ44" s="82"/>
      <c r="HK44" s="82"/>
      <c r="HL44" s="82"/>
      <c r="HM44" s="82"/>
      <c r="HN44" s="82"/>
      <c r="HO44" s="82"/>
      <c r="HP44" s="82"/>
      <c r="HQ44" s="82"/>
      <c r="HR44" s="82"/>
      <c r="HS44" s="82"/>
      <c r="HT44" s="82"/>
      <c r="HU44" s="82"/>
      <c r="HV44" s="82"/>
      <c r="HW44" s="82"/>
      <c r="HX44" s="82"/>
      <c r="HY44" s="82"/>
      <c r="HZ44" s="82"/>
      <c r="IA44" s="82"/>
      <c r="IB44" s="82"/>
      <c r="IC44" s="82"/>
      <c r="ID44" s="82"/>
      <c r="IE44" s="82"/>
      <c r="IF44" s="82"/>
      <c r="IG44" s="82"/>
      <c r="IH44" s="82"/>
      <c r="II44" s="82"/>
      <c r="IJ44" s="82"/>
      <c r="IK44" s="82"/>
      <c r="IL44" s="82"/>
      <c r="IM44" s="82"/>
      <c r="IN44" s="82"/>
      <c r="IO44" s="82"/>
      <c r="IP44" s="82"/>
      <c r="IQ44" s="82"/>
      <c r="IR44" s="82"/>
      <c r="IS44" s="82"/>
      <c r="IT44" s="82"/>
      <c r="IU44" s="82"/>
      <c r="IV44" s="82"/>
      <c r="IW44" s="82"/>
      <c r="IX44" s="82"/>
      <c r="IY44" s="82"/>
      <c r="IZ44" s="82"/>
      <c r="JA44" s="82"/>
      <c r="JB44" s="82"/>
      <c r="JC44" s="82"/>
      <c r="JD44" s="82"/>
      <c r="JE44" s="82"/>
      <c r="JF44" s="82"/>
      <c r="JG44" s="82"/>
      <c r="JH44" s="82"/>
      <c r="JI44" s="82"/>
      <c r="JJ44" s="82"/>
      <c r="JK44" s="82"/>
      <c r="JL44" s="82"/>
      <c r="JM44" s="82"/>
      <c r="JN44" s="82"/>
      <c r="JO44" s="82"/>
      <c r="JP44" s="82"/>
      <c r="JQ44" s="82"/>
      <c r="JR44" s="82"/>
      <c r="JS44" s="82"/>
      <c r="JT44" s="82"/>
      <c r="JU44" s="82"/>
      <c r="JV44" s="82"/>
      <c r="JW44" s="82"/>
      <c r="JX44" s="82"/>
      <c r="JY44" s="82"/>
      <c r="JZ44" s="82"/>
      <c r="KA44" s="82"/>
      <c r="KB44" s="82"/>
      <c r="KC44" s="82"/>
      <c r="KD44" s="82"/>
      <c r="KE44" s="82"/>
      <c r="KF44" s="82"/>
      <c r="KG44" s="82"/>
      <c r="KH44" s="82"/>
      <c r="KI44" s="82"/>
      <c r="KJ44" s="82"/>
      <c r="KK44" s="82"/>
      <c r="KL44" s="82"/>
      <c r="KM44" s="82"/>
      <c r="KN44" s="82"/>
      <c r="KO44" s="82"/>
      <c r="KP44" s="82"/>
      <c r="KQ44" s="82"/>
      <c r="KR44" s="82"/>
      <c r="KS44" s="82"/>
      <c r="KT44" s="82"/>
      <c r="KU44" s="82"/>
      <c r="KV44" s="82"/>
      <c r="KW44" s="82"/>
      <c r="KX44" s="82"/>
      <c r="KY44" s="82"/>
      <c r="KZ44" s="82"/>
      <c r="LA44" s="82"/>
      <c r="LB44" s="82"/>
      <c r="LC44" s="82"/>
      <c r="LD44" s="82"/>
      <c r="LE44" s="82"/>
      <c r="LF44" s="82"/>
      <c r="LG44" s="82"/>
      <c r="LH44" s="82"/>
      <c r="LI44" s="82"/>
      <c r="LJ44" s="82"/>
      <c r="LK44" s="82"/>
      <c r="LL44" s="82"/>
      <c r="LM44" s="82"/>
      <c r="LN44" s="82"/>
      <c r="LO44" s="82"/>
      <c r="LP44" s="82"/>
      <c r="LQ44" s="82"/>
      <c r="LR44" s="82"/>
      <c r="LS44" s="82"/>
      <c r="LT44" s="82"/>
      <c r="LU44" s="82"/>
      <c r="LV44" s="82"/>
      <c r="LW44" s="82"/>
      <c r="LX44" s="82"/>
      <c r="LY44" s="82"/>
      <c r="LZ44" s="82"/>
      <c r="MA44" s="82"/>
      <c r="MB44" s="82"/>
      <c r="MC44" s="82"/>
      <c r="MD44" s="82"/>
      <c r="ME44" s="82"/>
      <c r="MF44" s="82"/>
      <c r="MG44" s="82"/>
      <c r="MH44" s="82"/>
      <c r="MI44" s="82"/>
      <c r="MJ44" s="82"/>
      <c r="MK44" s="82"/>
      <c r="ML44" s="82"/>
      <c r="MM44" s="82"/>
      <c r="MN44" s="82"/>
      <c r="MO44" s="82"/>
      <c r="MP44" s="82"/>
      <c r="MQ44" s="82"/>
      <c r="MR44" s="82"/>
      <c r="MS44" s="82"/>
      <c r="MT44" s="82"/>
      <c r="MU44" s="82"/>
      <c r="MV44" s="82"/>
      <c r="MW44" s="82"/>
      <c r="MX44" s="82"/>
      <c r="MY44" s="82"/>
      <c r="MZ44" s="82"/>
      <c r="NA44" s="82"/>
      <c r="NB44" s="82"/>
      <c r="NC44" s="82"/>
      <c r="ND44" s="82"/>
      <c r="NE44" s="82"/>
      <c r="NF44" s="82"/>
      <c r="NG44" s="82"/>
      <c r="NH44" s="82"/>
      <c r="NI44" s="82"/>
      <c r="NJ44" s="82"/>
      <c r="NK44" s="82"/>
      <c r="NL44" s="82"/>
      <c r="NM44" s="82"/>
      <c r="NN44" s="82"/>
      <c r="NO44" s="82"/>
      <c r="NP44" s="82"/>
      <c r="NQ44" s="82"/>
      <c r="NR44" s="82"/>
      <c r="NS44" s="82"/>
      <c r="NT44" s="82"/>
      <c r="NU44" s="82"/>
      <c r="NV44" s="82"/>
      <c r="NW44" s="82"/>
      <c r="NX44" s="82"/>
      <c r="NY44" s="82"/>
      <c r="NZ44" s="82"/>
      <c r="OA44" s="82"/>
      <c r="OB44" s="82"/>
      <c r="OC44" s="82"/>
    </row>
    <row r="45" spans="2:393" x14ac:dyDescent="0.25">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2"/>
      <c r="DP45" s="82"/>
      <c r="DQ45" s="82"/>
      <c r="DR45" s="82"/>
      <c r="DS45" s="82"/>
      <c r="DT45" s="82"/>
      <c r="DU45" s="82"/>
      <c r="DV45" s="82"/>
      <c r="DW45" s="82"/>
      <c r="DX45" s="82"/>
      <c r="DY45" s="82"/>
      <c r="DZ45" s="82"/>
      <c r="EA45" s="82"/>
      <c r="EB45" s="82"/>
      <c r="EC45" s="82"/>
      <c r="ED45" s="82"/>
      <c r="EE45" s="82"/>
      <c r="EF45" s="82"/>
      <c r="EG45" s="82"/>
      <c r="EH45" s="82"/>
      <c r="EI45" s="82"/>
      <c r="EJ45" s="82"/>
      <c r="EK45" s="82"/>
      <c r="EL45" s="82"/>
      <c r="EM45" s="82"/>
      <c r="EN45" s="82"/>
      <c r="EO45" s="82"/>
      <c r="EP45" s="82"/>
      <c r="EQ45" s="82"/>
      <c r="ER45" s="82"/>
      <c r="ES45" s="82"/>
      <c r="ET45" s="82"/>
      <c r="EU45" s="82"/>
      <c r="EV45" s="82"/>
      <c r="EW45" s="82"/>
      <c r="EX45" s="82"/>
      <c r="EY45" s="82"/>
      <c r="EZ45" s="82"/>
      <c r="FA45" s="82"/>
      <c r="FB45" s="82"/>
      <c r="FC45" s="82"/>
      <c r="FD45" s="82"/>
      <c r="FE45" s="82"/>
      <c r="FF45" s="82"/>
      <c r="FG45" s="82"/>
      <c r="FH45" s="82"/>
      <c r="FI45" s="82"/>
      <c r="FJ45" s="82"/>
      <c r="FK45" s="82"/>
      <c r="FL45" s="82"/>
      <c r="FM45" s="82"/>
      <c r="FN45" s="82"/>
      <c r="FO45" s="82"/>
      <c r="FP45" s="82"/>
      <c r="FQ45" s="82"/>
      <c r="FR45" s="82"/>
      <c r="FS45" s="82"/>
      <c r="FT45" s="82"/>
      <c r="FU45" s="82"/>
      <c r="FV45" s="82"/>
      <c r="FW45" s="82"/>
      <c r="FX45" s="82"/>
      <c r="FY45" s="82"/>
      <c r="FZ45" s="82"/>
      <c r="GA45" s="82"/>
      <c r="GB45" s="82"/>
      <c r="GC45" s="82"/>
      <c r="GD45" s="82"/>
      <c r="GE45" s="82"/>
      <c r="GF45" s="82"/>
      <c r="GG45" s="82"/>
      <c r="GH45" s="82"/>
      <c r="GI45" s="82"/>
      <c r="GJ45" s="82"/>
      <c r="GK45" s="82"/>
      <c r="GL45" s="82"/>
      <c r="GM45" s="82"/>
      <c r="GN45" s="82"/>
      <c r="GO45" s="82"/>
      <c r="GP45" s="82"/>
      <c r="GQ45" s="82"/>
      <c r="GR45" s="82"/>
      <c r="GS45" s="82"/>
      <c r="GT45" s="82"/>
      <c r="GU45" s="82"/>
      <c r="GV45" s="82"/>
      <c r="GW45" s="82"/>
      <c r="GX45" s="82"/>
      <c r="GY45" s="82"/>
      <c r="GZ45" s="82"/>
      <c r="HA45" s="82"/>
      <c r="HB45" s="82"/>
      <c r="HC45" s="82"/>
      <c r="HD45" s="82"/>
      <c r="HE45" s="82"/>
      <c r="HF45" s="82"/>
      <c r="HG45" s="82"/>
      <c r="HH45" s="82"/>
      <c r="HI45" s="82"/>
      <c r="HJ45" s="82"/>
      <c r="HK45" s="82"/>
      <c r="HL45" s="82"/>
      <c r="HM45" s="82"/>
      <c r="HN45" s="82"/>
      <c r="HO45" s="82"/>
      <c r="HP45" s="82"/>
      <c r="HQ45" s="82"/>
      <c r="HR45" s="82"/>
      <c r="HS45" s="82"/>
      <c r="HT45" s="82"/>
      <c r="HU45" s="82"/>
      <c r="HV45" s="82"/>
      <c r="HW45" s="82"/>
      <c r="HX45" s="82"/>
      <c r="HY45" s="82"/>
      <c r="HZ45" s="82"/>
      <c r="IA45" s="82"/>
      <c r="IB45" s="82"/>
      <c r="IC45" s="82"/>
      <c r="ID45" s="82"/>
      <c r="IE45" s="82"/>
      <c r="IF45" s="82"/>
      <c r="IG45" s="82"/>
      <c r="IH45" s="82"/>
      <c r="II45" s="82"/>
      <c r="IJ45" s="82"/>
      <c r="IK45" s="82"/>
      <c r="IL45" s="82"/>
      <c r="IM45" s="82"/>
      <c r="IN45" s="82"/>
      <c r="IO45" s="82"/>
      <c r="IP45" s="82"/>
      <c r="IQ45" s="82"/>
      <c r="IR45" s="82"/>
      <c r="IS45" s="82"/>
      <c r="IT45" s="82"/>
      <c r="IU45" s="82"/>
      <c r="IV45" s="82"/>
      <c r="IW45" s="82"/>
      <c r="IX45" s="82"/>
      <c r="IY45" s="82"/>
      <c r="IZ45" s="82"/>
      <c r="JA45" s="82"/>
      <c r="JB45" s="82"/>
      <c r="JC45" s="82"/>
      <c r="JD45" s="82"/>
      <c r="JE45" s="82"/>
      <c r="JF45" s="82"/>
      <c r="JG45" s="82"/>
      <c r="JH45" s="82"/>
      <c r="JI45" s="82"/>
      <c r="JJ45" s="82"/>
      <c r="JK45" s="82"/>
      <c r="JL45" s="82"/>
      <c r="JM45" s="82"/>
      <c r="JN45" s="82"/>
      <c r="JO45" s="82"/>
      <c r="JP45" s="82"/>
      <c r="JQ45" s="82"/>
      <c r="JR45" s="82"/>
      <c r="JS45" s="82"/>
      <c r="JT45" s="82"/>
      <c r="JU45" s="82"/>
      <c r="JV45" s="82"/>
      <c r="JW45" s="82"/>
      <c r="JX45" s="82"/>
      <c r="JY45" s="82"/>
      <c r="JZ45" s="82"/>
      <c r="KA45" s="82"/>
      <c r="KB45" s="82"/>
      <c r="KC45" s="82"/>
      <c r="KD45" s="82"/>
      <c r="KE45" s="82"/>
      <c r="KF45" s="82"/>
      <c r="KG45" s="82"/>
      <c r="KH45" s="82"/>
      <c r="KI45" s="82"/>
      <c r="KJ45" s="82"/>
      <c r="KK45" s="82"/>
      <c r="KL45" s="82"/>
      <c r="KM45" s="82"/>
      <c r="KN45" s="82"/>
      <c r="KO45" s="82"/>
      <c r="KP45" s="82"/>
      <c r="KQ45" s="82"/>
      <c r="KR45" s="82"/>
      <c r="KS45" s="82"/>
      <c r="KT45" s="82"/>
      <c r="KU45" s="82"/>
      <c r="KV45" s="82"/>
      <c r="KW45" s="82"/>
      <c r="KX45" s="82"/>
      <c r="KY45" s="82"/>
      <c r="KZ45" s="82"/>
      <c r="LA45" s="82"/>
      <c r="LB45" s="82"/>
      <c r="LC45" s="82"/>
      <c r="LD45" s="82"/>
      <c r="LE45" s="82"/>
      <c r="LF45" s="82"/>
      <c r="LG45" s="82"/>
      <c r="LH45" s="82"/>
      <c r="LI45" s="82"/>
      <c r="LJ45" s="82"/>
      <c r="LK45" s="82"/>
      <c r="LL45" s="82"/>
      <c r="LM45" s="82"/>
      <c r="LN45" s="82"/>
      <c r="LO45" s="82"/>
      <c r="LP45" s="82"/>
      <c r="LQ45" s="82"/>
      <c r="LR45" s="82"/>
      <c r="LS45" s="82"/>
      <c r="LT45" s="82"/>
      <c r="LU45" s="82"/>
      <c r="LV45" s="82"/>
      <c r="LW45" s="82"/>
      <c r="LX45" s="82"/>
      <c r="LY45" s="82"/>
      <c r="LZ45" s="82"/>
      <c r="MA45" s="82"/>
      <c r="MB45" s="82"/>
      <c r="MC45" s="82"/>
      <c r="MD45" s="82"/>
      <c r="ME45" s="82"/>
      <c r="MF45" s="82"/>
      <c r="MG45" s="82"/>
      <c r="MH45" s="82"/>
      <c r="MI45" s="82"/>
      <c r="MJ45" s="82"/>
      <c r="MK45" s="82"/>
      <c r="ML45" s="82"/>
      <c r="MM45" s="82"/>
      <c r="MN45" s="82"/>
      <c r="MO45" s="82"/>
      <c r="MP45" s="82"/>
      <c r="MQ45" s="82"/>
      <c r="MR45" s="82"/>
      <c r="MS45" s="82"/>
      <c r="MT45" s="82"/>
      <c r="MU45" s="82"/>
      <c r="MV45" s="82"/>
      <c r="MW45" s="82"/>
      <c r="MX45" s="82"/>
      <c r="MY45" s="82"/>
      <c r="MZ45" s="82"/>
      <c r="NA45" s="82"/>
      <c r="NB45" s="82"/>
      <c r="NC45" s="82"/>
      <c r="ND45" s="82"/>
      <c r="NE45" s="82"/>
      <c r="NF45" s="82"/>
      <c r="NG45" s="82"/>
      <c r="NH45" s="82"/>
      <c r="NI45" s="82"/>
      <c r="NJ45" s="82"/>
      <c r="NK45" s="82"/>
      <c r="NL45" s="82"/>
      <c r="NM45" s="82"/>
      <c r="NN45" s="82"/>
      <c r="NO45" s="82"/>
      <c r="NP45" s="82"/>
      <c r="NQ45" s="82"/>
      <c r="NR45" s="82"/>
      <c r="NS45" s="82"/>
      <c r="NT45" s="82"/>
      <c r="NU45" s="82"/>
      <c r="NV45" s="82"/>
      <c r="NW45" s="82"/>
      <c r="NX45" s="82"/>
      <c r="NY45" s="82"/>
      <c r="NZ45" s="82"/>
      <c r="OA45" s="82"/>
      <c r="OB45" s="82"/>
      <c r="OC45" s="82"/>
    </row>
    <row r="46" spans="2:393" x14ac:dyDescent="0.25">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2"/>
      <c r="DP46" s="82"/>
      <c r="DQ46" s="82"/>
      <c r="DR46" s="82"/>
      <c r="DS46" s="82"/>
      <c r="DT46" s="82"/>
      <c r="DU46" s="82"/>
      <c r="DV46" s="82"/>
      <c r="DW46" s="82"/>
      <c r="DX46" s="82"/>
      <c r="DY46" s="82"/>
      <c r="DZ46" s="82"/>
      <c r="EA46" s="82"/>
      <c r="EB46" s="82"/>
      <c r="EC46" s="82"/>
      <c r="ED46" s="82"/>
      <c r="EE46" s="82"/>
      <c r="EF46" s="82"/>
      <c r="EG46" s="82"/>
      <c r="EH46" s="82"/>
      <c r="EI46" s="82"/>
      <c r="EJ46" s="82"/>
      <c r="EK46" s="82"/>
      <c r="EL46" s="82"/>
      <c r="EM46" s="82"/>
      <c r="EN46" s="82"/>
      <c r="EO46" s="82"/>
      <c r="EP46" s="82"/>
      <c r="EQ46" s="82"/>
      <c r="ER46" s="82"/>
      <c r="ES46" s="82"/>
      <c r="ET46" s="82"/>
      <c r="EU46" s="82"/>
      <c r="EV46" s="82"/>
      <c r="EW46" s="82"/>
      <c r="EX46" s="82"/>
      <c r="EY46" s="82"/>
      <c r="EZ46" s="82"/>
      <c r="FA46" s="82"/>
      <c r="FB46" s="82"/>
      <c r="FC46" s="82"/>
      <c r="FD46" s="82"/>
      <c r="FE46" s="82"/>
      <c r="FF46" s="82"/>
      <c r="FG46" s="82"/>
      <c r="FH46" s="82"/>
      <c r="FI46" s="82"/>
      <c r="FJ46" s="82"/>
      <c r="FK46" s="82"/>
      <c r="FL46" s="82"/>
      <c r="FM46" s="82"/>
      <c r="FN46" s="82"/>
      <c r="FO46" s="82"/>
      <c r="FP46" s="82"/>
      <c r="FQ46" s="82"/>
      <c r="FR46" s="82"/>
      <c r="FS46" s="82"/>
      <c r="FT46" s="82"/>
      <c r="FU46" s="82"/>
      <c r="FV46" s="82"/>
      <c r="FW46" s="82"/>
      <c r="FX46" s="82"/>
      <c r="FY46" s="82"/>
      <c r="FZ46" s="82"/>
      <c r="GA46" s="82"/>
      <c r="GB46" s="82"/>
      <c r="GC46" s="82"/>
      <c r="GD46" s="82"/>
      <c r="GE46" s="82"/>
      <c r="GF46" s="82"/>
      <c r="GG46" s="82"/>
      <c r="GH46" s="82"/>
      <c r="GI46" s="82"/>
      <c r="GJ46" s="82"/>
      <c r="GK46" s="82"/>
      <c r="GL46" s="82"/>
      <c r="GM46" s="82"/>
      <c r="GN46" s="82"/>
      <c r="GO46" s="82"/>
      <c r="GP46" s="82"/>
      <c r="GQ46" s="82"/>
      <c r="GR46" s="82"/>
      <c r="GS46" s="82"/>
      <c r="GT46" s="82"/>
      <c r="GU46" s="82"/>
      <c r="GV46" s="82"/>
      <c r="GW46" s="82"/>
      <c r="GX46" s="82"/>
      <c r="GY46" s="82"/>
      <c r="GZ46" s="82"/>
      <c r="HA46" s="82"/>
      <c r="HB46" s="82"/>
      <c r="HC46" s="82"/>
      <c r="HD46" s="82"/>
      <c r="HE46" s="82"/>
      <c r="HF46" s="82"/>
      <c r="HG46" s="82"/>
      <c r="HH46" s="82"/>
      <c r="HI46" s="82"/>
      <c r="HJ46" s="82"/>
      <c r="HK46" s="82"/>
      <c r="HL46" s="82"/>
      <c r="HM46" s="82"/>
      <c r="HN46" s="82"/>
      <c r="HO46" s="82"/>
      <c r="HP46" s="82"/>
      <c r="HQ46" s="82"/>
      <c r="HR46" s="82"/>
      <c r="HS46" s="82"/>
      <c r="HT46" s="82"/>
      <c r="HU46" s="82"/>
      <c r="HV46" s="82"/>
      <c r="HW46" s="82"/>
      <c r="HX46" s="82"/>
      <c r="HY46" s="82"/>
      <c r="HZ46" s="82"/>
      <c r="IA46" s="82"/>
      <c r="IB46" s="82"/>
      <c r="IC46" s="82"/>
      <c r="ID46" s="82"/>
      <c r="IE46" s="82"/>
      <c r="IF46" s="82"/>
      <c r="IG46" s="82"/>
      <c r="IH46" s="82"/>
      <c r="II46" s="82"/>
      <c r="IJ46" s="82"/>
      <c r="IK46" s="82"/>
      <c r="IL46" s="82"/>
      <c r="IM46" s="82"/>
      <c r="IN46" s="82"/>
      <c r="IO46" s="82"/>
      <c r="IP46" s="82"/>
      <c r="IQ46" s="82"/>
      <c r="IR46" s="82"/>
      <c r="IS46" s="82"/>
      <c r="IT46" s="82"/>
      <c r="IU46" s="82"/>
      <c r="IV46" s="82"/>
      <c r="IW46" s="82"/>
      <c r="IX46" s="82"/>
      <c r="IY46" s="82"/>
      <c r="IZ46" s="82"/>
      <c r="JA46" s="82"/>
      <c r="JB46" s="82"/>
      <c r="JC46" s="82"/>
      <c r="JD46" s="82"/>
      <c r="JE46" s="82"/>
      <c r="JF46" s="82"/>
      <c r="JG46" s="82"/>
      <c r="JH46" s="82"/>
      <c r="JI46" s="82"/>
      <c r="JJ46" s="82"/>
      <c r="JK46" s="82"/>
      <c r="JL46" s="82"/>
      <c r="JM46" s="82"/>
      <c r="JN46" s="82"/>
      <c r="JO46" s="82"/>
      <c r="JP46" s="82"/>
      <c r="JQ46" s="82"/>
      <c r="JR46" s="82"/>
      <c r="JS46" s="82"/>
      <c r="JT46" s="82"/>
      <c r="JU46" s="82"/>
      <c r="JV46" s="82"/>
      <c r="JW46" s="82"/>
      <c r="JX46" s="82"/>
      <c r="JY46" s="82"/>
      <c r="JZ46" s="82"/>
      <c r="KA46" s="82"/>
      <c r="KB46" s="82"/>
      <c r="KC46" s="82"/>
      <c r="KD46" s="82"/>
      <c r="KE46" s="82"/>
      <c r="KF46" s="82"/>
      <c r="KG46" s="82"/>
      <c r="KH46" s="82"/>
      <c r="KI46" s="82"/>
      <c r="KJ46" s="82"/>
      <c r="KK46" s="82"/>
      <c r="KL46" s="82"/>
      <c r="KM46" s="82"/>
      <c r="KN46" s="82"/>
      <c r="KO46" s="82"/>
      <c r="KP46" s="82"/>
      <c r="KQ46" s="82"/>
      <c r="KR46" s="82"/>
      <c r="KS46" s="82"/>
      <c r="KT46" s="82"/>
      <c r="KU46" s="82"/>
      <c r="KV46" s="82"/>
      <c r="KW46" s="82"/>
      <c r="KX46" s="82"/>
      <c r="KY46" s="82"/>
      <c r="KZ46" s="82"/>
      <c r="LA46" s="82"/>
      <c r="LB46" s="82"/>
      <c r="LC46" s="82"/>
      <c r="LD46" s="82"/>
      <c r="LE46" s="82"/>
      <c r="LF46" s="82"/>
      <c r="LG46" s="82"/>
      <c r="LH46" s="82"/>
      <c r="LI46" s="82"/>
      <c r="LJ46" s="82"/>
      <c r="LK46" s="82"/>
      <c r="LL46" s="82"/>
      <c r="LM46" s="82"/>
      <c r="LN46" s="82"/>
      <c r="LO46" s="82"/>
      <c r="LP46" s="82"/>
      <c r="LQ46" s="82"/>
      <c r="LR46" s="82"/>
      <c r="LS46" s="82"/>
      <c r="LT46" s="82"/>
      <c r="LU46" s="82"/>
      <c r="LV46" s="82"/>
      <c r="LW46" s="82"/>
      <c r="LX46" s="82"/>
      <c r="LY46" s="82"/>
      <c r="LZ46" s="82"/>
      <c r="MA46" s="82"/>
      <c r="MB46" s="82"/>
      <c r="MC46" s="82"/>
      <c r="MD46" s="82"/>
      <c r="ME46" s="82"/>
      <c r="MF46" s="82"/>
      <c r="MG46" s="82"/>
      <c r="MH46" s="82"/>
      <c r="MI46" s="82"/>
      <c r="MJ46" s="82"/>
      <c r="MK46" s="82"/>
      <c r="ML46" s="82"/>
      <c r="MM46" s="82"/>
      <c r="MN46" s="82"/>
      <c r="MO46" s="82"/>
      <c r="MP46" s="82"/>
      <c r="MQ46" s="82"/>
      <c r="MR46" s="82"/>
      <c r="MS46" s="82"/>
      <c r="MT46" s="82"/>
      <c r="MU46" s="82"/>
      <c r="MV46" s="82"/>
      <c r="MW46" s="82"/>
      <c r="MX46" s="82"/>
      <c r="MY46" s="82"/>
      <c r="MZ46" s="82"/>
      <c r="NA46" s="82"/>
      <c r="NB46" s="82"/>
      <c r="NC46" s="82"/>
      <c r="ND46" s="82"/>
      <c r="NE46" s="82"/>
      <c r="NF46" s="82"/>
      <c r="NG46" s="82"/>
      <c r="NH46" s="82"/>
      <c r="NI46" s="82"/>
      <c r="NJ46" s="82"/>
      <c r="NK46" s="82"/>
      <c r="NL46" s="82"/>
      <c r="NM46" s="82"/>
      <c r="NN46" s="82"/>
      <c r="NO46" s="82"/>
      <c r="NP46" s="82"/>
      <c r="NQ46" s="82"/>
      <c r="NR46" s="82"/>
      <c r="NS46" s="82"/>
      <c r="NT46" s="82"/>
      <c r="NU46" s="82"/>
      <c r="NV46" s="82"/>
      <c r="NW46" s="82"/>
      <c r="NX46" s="82"/>
      <c r="NY46" s="82"/>
      <c r="NZ46" s="82"/>
      <c r="OA46" s="82"/>
      <c r="OB46" s="82"/>
      <c r="OC46" s="82"/>
    </row>
    <row r="47" spans="2:393" x14ac:dyDescent="0.25">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2"/>
      <c r="DP47" s="82"/>
      <c r="DQ47" s="82"/>
      <c r="DR47" s="82"/>
      <c r="DS47" s="82"/>
      <c r="DT47" s="82"/>
      <c r="DU47" s="82"/>
      <c r="DV47" s="82"/>
      <c r="DW47" s="82"/>
      <c r="DX47" s="82"/>
      <c r="DY47" s="82"/>
      <c r="DZ47" s="82"/>
      <c r="EA47" s="82"/>
      <c r="EB47" s="82"/>
      <c r="EC47" s="82"/>
      <c r="ED47" s="82"/>
      <c r="EE47" s="82"/>
      <c r="EF47" s="82"/>
      <c r="EG47" s="82"/>
      <c r="EH47" s="82"/>
      <c r="EI47" s="82"/>
      <c r="EJ47" s="82"/>
      <c r="EK47" s="82"/>
      <c r="EL47" s="82"/>
      <c r="EM47" s="82"/>
      <c r="EN47" s="82"/>
      <c r="EO47" s="82"/>
      <c r="EP47" s="82"/>
      <c r="EQ47" s="82"/>
      <c r="ER47" s="82"/>
      <c r="ES47" s="82"/>
      <c r="ET47" s="82"/>
      <c r="EU47" s="82"/>
      <c r="EV47" s="82"/>
      <c r="EW47" s="82"/>
      <c r="EX47" s="82"/>
      <c r="EY47" s="82"/>
      <c r="EZ47" s="82"/>
      <c r="FA47" s="82"/>
      <c r="FB47" s="82"/>
      <c r="FC47" s="82"/>
      <c r="FD47" s="82"/>
      <c r="FE47" s="82"/>
      <c r="FF47" s="82"/>
      <c r="FG47" s="82"/>
      <c r="FH47" s="82"/>
      <c r="FI47" s="82"/>
      <c r="FJ47" s="82"/>
      <c r="FK47" s="82"/>
      <c r="FL47" s="82"/>
      <c r="FM47" s="82"/>
      <c r="FN47" s="82"/>
      <c r="FO47" s="82"/>
      <c r="FP47" s="82"/>
      <c r="FQ47" s="82"/>
      <c r="FR47" s="82"/>
      <c r="FS47" s="82"/>
      <c r="FT47" s="82"/>
      <c r="FU47" s="82"/>
      <c r="FV47" s="82"/>
      <c r="FW47" s="82"/>
      <c r="FX47" s="82"/>
      <c r="FY47" s="82"/>
      <c r="FZ47" s="82"/>
      <c r="GA47" s="82"/>
      <c r="GB47" s="82"/>
      <c r="GC47" s="82"/>
      <c r="GD47" s="82"/>
      <c r="GE47" s="82"/>
      <c r="GF47" s="82"/>
      <c r="GG47" s="82"/>
      <c r="GH47" s="82"/>
      <c r="GI47" s="82"/>
      <c r="GJ47" s="82"/>
      <c r="GK47" s="82"/>
      <c r="GL47" s="82"/>
      <c r="GM47" s="82"/>
      <c r="GN47" s="82"/>
      <c r="GO47" s="82"/>
      <c r="GP47" s="82"/>
      <c r="GQ47" s="82"/>
      <c r="GR47" s="82"/>
      <c r="GS47" s="82"/>
      <c r="GT47" s="82"/>
      <c r="GU47" s="82"/>
      <c r="GV47" s="82"/>
      <c r="GW47" s="82"/>
      <c r="GX47" s="82"/>
      <c r="GY47" s="82"/>
      <c r="GZ47" s="82"/>
      <c r="HA47" s="82"/>
      <c r="HB47" s="82"/>
      <c r="HC47" s="82"/>
      <c r="HD47" s="82"/>
      <c r="HE47" s="82"/>
      <c r="HF47" s="82"/>
      <c r="HG47" s="82"/>
      <c r="HH47" s="82"/>
      <c r="HI47" s="82"/>
      <c r="HJ47" s="82"/>
      <c r="HK47" s="82"/>
      <c r="HL47" s="82"/>
      <c r="HM47" s="82"/>
      <c r="HN47" s="82"/>
      <c r="HO47" s="82"/>
      <c r="HP47" s="82"/>
      <c r="HQ47" s="82"/>
      <c r="HR47" s="82"/>
      <c r="HS47" s="82"/>
      <c r="HT47" s="82"/>
      <c r="HU47" s="82"/>
      <c r="HV47" s="82"/>
      <c r="HW47" s="82"/>
      <c r="HX47" s="82"/>
      <c r="HY47" s="82"/>
      <c r="HZ47" s="82"/>
      <c r="IA47" s="82"/>
      <c r="IB47" s="82"/>
      <c r="IC47" s="82"/>
      <c r="ID47" s="82"/>
      <c r="IE47" s="82"/>
      <c r="IF47" s="82"/>
      <c r="IG47" s="82"/>
      <c r="IH47" s="82"/>
      <c r="II47" s="82"/>
      <c r="IJ47" s="82"/>
      <c r="IK47" s="82"/>
      <c r="IL47" s="82"/>
      <c r="IM47" s="82"/>
      <c r="IN47" s="82"/>
      <c r="IO47" s="82"/>
      <c r="IP47" s="82"/>
      <c r="IQ47" s="82"/>
      <c r="IR47" s="82"/>
      <c r="IS47" s="82"/>
      <c r="IT47" s="82"/>
      <c r="IU47" s="82"/>
      <c r="IV47" s="82"/>
      <c r="IW47" s="82"/>
      <c r="IX47" s="82"/>
      <c r="IY47" s="82"/>
      <c r="IZ47" s="82"/>
      <c r="JA47" s="82"/>
      <c r="JB47" s="82"/>
      <c r="JC47" s="82"/>
      <c r="JD47" s="82"/>
      <c r="JE47" s="82"/>
      <c r="JF47" s="82"/>
      <c r="JG47" s="82"/>
      <c r="JH47" s="82"/>
      <c r="JI47" s="82"/>
      <c r="JJ47" s="82"/>
      <c r="JK47" s="82"/>
      <c r="JL47" s="82"/>
      <c r="JM47" s="82"/>
      <c r="JN47" s="82"/>
      <c r="JO47" s="82"/>
      <c r="JP47" s="82"/>
      <c r="JQ47" s="82"/>
      <c r="JR47" s="82"/>
      <c r="JS47" s="82"/>
      <c r="JT47" s="82"/>
      <c r="JU47" s="82"/>
      <c r="JV47" s="82"/>
      <c r="JW47" s="82"/>
      <c r="JX47" s="82"/>
      <c r="JY47" s="82"/>
      <c r="JZ47" s="82"/>
      <c r="KA47" s="82"/>
      <c r="KB47" s="82"/>
      <c r="KC47" s="82"/>
      <c r="KD47" s="82"/>
      <c r="KE47" s="82"/>
      <c r="KF47" s="82"/>
      <c r="KG47" s="82"/>
      <c r="KH47" s="82"/>
      <c r="KI47" s="82"/>
      <c r="KJ47" s="82"/>
      <c r="KK47" s="82"/>
      <c r="KL47" s="82"/>
      <c r="KM47" s="82"/>
      <c r="KN47" s="82"/>
      <c r="KO47" s="82"/>
      <c r="KP47" s="82"/>
      <c r="KQ47" s="82"/>
      <c r="KR47" s="82"/>
      <c r="KS47" s="82"/>
      <c r="KT47" s="82"/>
      <c r="KU47" s="82"/>
      <c r="KV47" s="82"/>
      <c r="KW47" s="82"/>
      <c r="KX47" s="82"/>
      <c r="KY47" s="82"/>
      <c r="KZ47" s="82"/>
      <c r="LA47" s="82"/>
      <c r="LB47" s="82"/>
      <c r="LC47" s="82"/>
      <c r="LD47" s="82"/>
      <c r="LE47" s="82"/>
      <c r="LF47" s="82"/>
      <c r="LG47" s="82"/>
      <c r="LH47" s="82"/>
      <c r="LI47" s="82"/>
      <c r="LJ47" s="82"/>
      <c r="LK47" s="82"/>
      <c r="LL47" s="82"/>
      <c r="LM47" s="82"/>
      <c r="LN47" s="82"/>
      <c r="LO47" s="82"/>
      <c r="LP47" s="82"/>
      <c r="LQ47" s="82"/>
      <c r="LR47" s="82"/>
      <c r="LS47" s="82"/>
      <c r="LT47" s="82"/>
      <c r="LU47" s="82"/>
      <c r="LV47" s="82"/>
      <c r="LW47" s="82"/>
      <c r="LX47" s="82"/>
      <c r="LY47" s="82"/>
      <c r="LZ47" s="82"/>
      <c r="MA47" s="82"/>
      <c r="MB47" s="82"/>
      <c r="MC47" s="82"/>
      <c r="MD47" s="82"/>
      <c r="ME47" s="82"/>
      <c r="MF47" s="82"/>
      <c r="MG47" s="82"/>
      <c r="MH47" s="82"/>
      <c r="MI47" s="82"/>
      <c r="MJ47" s="82"/>
      <c r="MK47" s="82"/>
      <c r="ML47" s="82"/>
      <c r="MM47" s="82"/>
      <c r="MN47" s="82"/>
      <c r="MO47" s="82"/>
      <c r="MP47" s="82"/>
      <c r="MQ47" s="82"/>
      <c r="MR47" s="82"/>
      <c r="MS47" s="82"/>
      <c r="MT47" s="82"/>
      <c r="MU47" s="82"/>
      <c r="MV47" s="82"/>
      <c r="MW47" s="82"/>
      <c r="MX47" s="82"/>
      <c r="MY47" s="82"/>
      <c r="MZ47" s="82"/>
      <c r="NA47" s="82"/>
      <c r="NB47" s="82"/>
      <c r="NC47" s="82"/>
      <c r="ND47" s="82"/>
      <c r="NE47" s="82"/>
      <c r="NF47" s="82"/>
      <c r="NG47" s="82"/>
      <c r="NH47" s="82"/>
      <c r="NI47" s="82"/>
      <c r="NJ47" s="82"/>
      <c r="NK47" s="82"/>
      <c r="NL47" s="82"/>
      <c r="NM47" s="82"/>
      <c r="NN47" s="82"/>
      <c r="NO47" s="82"/>
      <c r="NP47" s="82"/>
      <c r="NQ47" s="82"/>
      <c r="NR47" s="82"/>
      <c r="NS47" s="82"/>
      <c r="NT47" s="82"/>
      <c r="NU47" s="82"/>
      <c r="NV47" s="82"/>
      <c r="NW47" s="82"/>
      <c r="NX47" s="82"/>
      <c r="NY47" s="82"/>
      <c r="NZ47" s="82"/>
      <c r="OA47" s="82"/>
      <c r="OB47" s="82"/>
      <c r="OC47" s="82"/>
    </row>
    <row r="48" spans="2:393" x14ac:dyDescent="0.25">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c r="CU48" s="82"/>
      <c r="CV48" s="82"/>
      <c r="CW48" s="82"/>
      <c r="CX48" s="82"/>
      <c r="CY48" s="82"/>
      <c r="CZ48" s="82"/>
      <c r="DA48" s="82"/>
      <c r="DB48" s="82"/>
      <c r="DC48" s="82"/>
      <c r="DD48" s="82"/>
      <c r="DE48" s="82"/>
      <c r="DF48" s="82"/>
      <c r="DG48" s="82"/>
      <c r="DH48" s="82"/>
      <c r="DI48" s="82"/>
      <c r="DJ48" s="82"/>
      <c r="DK48" s="82"/>
      <c r="DL48" s="82"/>
      <c r="DM48" s="82"/>
      <c r="DN48" s="82"/>
      <c r="DO48" s="82"/>
      <c r="DP48" s="82"/>
      <c r="DQ48" s="82"/>
      <c r="DR48" s="82"/>
      <c r="DS48" s="82"/>
      <c r="DT48" s="82"/>
      <c r="DU48" s="82"/>
      <c r="DV48" s="82"/>
      <c r="DW48" s="82"/>
      <c r="DX48" s="82"/>
      <c r="DY48" s="82"/>
      <c r="DZ48" s="82"/>
      <c r="EA48" s="82"/>
      <c r="EB48" s="82"/>
      <c r="EC48" s="82"/>
      <c r="ED48" s="82"/>
      <c r="EE48" s="82"/>
      <c r="EF48" s="82"/>
      <c r="EG48" s="82"/>
      <c r="EH48" s="82"/>
      <c r="EI48" s="82"/>
      <c r="EJ48" s="82"/>
      <c r="EK48" s="82"/>
      <c r="EL48" s="82"/>
      <c r="EM48" s="82"/>
      <c r="EN48" s="82"/>
      <c r="EO48" s="82"/>
      <c r="EP48" s="82"/>
      <c r="EQ48" s="82"/>
      <c r="ER48" s="82"/>
      <c r="ES48" s="82"/>
      <c r="ET48" s="82"/>
      <c r="EU48" s="82"/>
      <c r="EV48" s="82"/>
      <c r="EW48" s="82"/>
      <c r="EX48" s="82"/>
      <c r="EY48" s="82"/>
      <c r="EZ48" s="82"/>
      <c r="FA48" s="82"/>
      <c r="FB48" s="82"/>
      <c r="FC48" s="82"/>
      <c r="FD48" s="82"/>
      <c r="FE48" s="82"/>
      <c r="FF48" s="82"/>
      <c r="FG48" s="82"/>
      <c r="FH48" s="82"/>
      <c r="FI48" s="82"/>
      <c r="FJ48" s="82"/>
      <c r="FK48" s="82"/>
      <c r="FL48" s="82"/>
      <c r="FM48" s="82"/>
      <c r="FN48" s="82"/>
      <c r="FO48" s="82"/>
      <c r="FP48" s="82"/>
      <c r="FQ48" s="82"/>
      <c r="FR48" s="82"/>
      <c r="FS48" s="82"/>
      <c r="FT48" s="82"/>
      <c r="FU48" s="82"/>
      <c r="FV48" s="82"/>
      <c r="FW48" s="82"/>
      <c r="FX48" s="82"/>
      <c r="FY48" s="82"/>
      <c r="FZ48" s="82"/>
      <c r="GA48" s="82"/>
      <c r="GB48" s="82"/>
      <c r="GC48" s="82"/>
      <c r="GD48" s="82"/>
      <c r="GE48" s="82"/>
      <c r="GF48" s="82"/>
      <c r="GG48" s="82"/>
      <c r="GH48" s="82"/>
      <c r="GI48" s="82"/>
      <c r="GJ48" s="82"/>
      <c r="GK48" s="82"/>
      <c r="GL48" s="82"/>
      <c r="GM48" s="82"/>
      <c r="GN48" s="82"/>
      <c r="GO48" s="82"/>
      <c r="GP48" s="82"/>
      <c r="GQ48" s="82"/>
      <c r="GR48" s="82"/>
      <c r="GS48" s="82"/>
      <c r="GT48" s="82"/>
      <c r="GU48" s="82"/>
      <c r="GV48" s="82"/>
      <c r="GW48" s="82"/>
      <c r="GX48" s="82"/>
      <c r="GY48" s="82"/>
      <c r="GZ48" s="82"/>
      <c r="HA48" s="82"/>
      <c r="HB48" s="82"/>
      <c r="HC48" s="82"/>
      <c r="HD48" s="82"/>
      <c r="HE48" s="82"/>
      <c r="HF48" s="82"/>
      <c r="HG48" s="82"/>
      <c r="HH48" s="82"/>
      <c r="HI48" s="82"/>
      <c r="HJ48" s="82"/>
      <c r="HK48" s="82"/>
      <c r="HL48" s="82"/>
      <c r="HM48" s="82"/>
      <c r="HN48" s="82"/>
      <c r="HO48" s="82"/>
      <c r="HP48" s="82"/>
      <c r="HQ48" s="82"/>
      <c r="HR48" s="82"/>
      <c r="HS48" s="82"/>
      <c r="HT48" s="82"/>
      <c r="HU48" s="82"/>
      <c r="HV48" s="82"/>
      <c r="HW48" s="82"/>
      <c r="HX48" s="82"/>
      <c r="HY48" s="82"/>
      <c r="HZ48" s="82"/>
      <c r="IA48" s="82"/>
      <c r="IB48" s="82"/>
      <c r="IC48" s="82"/>
      <c r="ID48" s="82"/>
      <c r="IE48" s="82"/>
      <c r="IF48" s="82"/>
      <c r="IG48" s="82"/>
      <c r="IH48" s="82"/>
      <c r="II48" s="82"/>
      <c r="IJ48" s="82"/>
      <c r="IK48" s="82"/>
      <c r="IL48" s="82"/>
      <c r="IM48" s="82"/>
      <c r="IN48" s="82"/>
      <c r="IO48" s="82"/>
      <c r="IP48" s="82"/>
      <c r="IQ48" s="82"/>
      <c r="IR48" s="82"/>
      <c r="IS48" s="82"/>
      <c r="IT48" s="82"/>
      <c r="IU48" s="82"/>
      <c r="IV48" s="82"/>
      <c r="IW48" s="82"/>
      <c r="IX48" s="82"/>
      <c r="IY48" s="82"/>
      <c r="IZ48" s="82"/>
      <c r="JA48" s="82"/>
      <c r="JB48" s="82"/>
      <c r="JC48" s="82"/>
      <c r="JD48" s="82"/>
      <c r="JE48" s="82"/>
      <c r="JF48" s="82"/>
      <c r="JG48" s="82"/>
      <c r="JH48" s="82"/>
      <c r="JI48" s="82"/>
      <c r="JJ48" s="82"/>
      <c r="JK48" s="82"/>
      <c r="JL48" s="82"/>
      <c r="JM48" s="82"/>
      <c r="JN48" s="82"/>
      <c r="JO48" s="82"/>
      <c r="JP48" s="82"/>
      <c r="JQ48" s="82"/>
      <c r="JR48" s="82"/>
      <c r="JS48" s="82"/>
      <c r="JT48" s="82"/>
      <c r="JU48" s="82"/>
      <c r="JV48" s="82"/>
      <c r="JW48" s="82"/>
      <c r="JX48" s="82"/>
      <c r="JY48" s="82"/>
      <c r="JZ48" s="82"/>
      <c r="KA48" s="82"/>
      <c r="KB48" s="82"/>
      <c r="KC48" s="82"/>
      <c r="KD48" s="82"/>
      <c r="KE48" s="82"/>
      <c r="KF48" s="82"/>
      <c r="KG48" s="82"/>
      <c r="KH48" s="82"/>
      <c r="KI48" s="82"/>
      <c r="KJ48" s="82"/>
      <c r="KK48" s="82"/>
      <c r="KL48" s="82"/>
      <c r="KM48" s="82"/>
      <c r="KN48" s="82"/>
      <c r="KO48" s="82"/>
      <c r="KP48" s="82"/>
      <c r="KQ48" s="82"/>
      <c r="KR48" s="82"/>
      <c r="KS48" s="82"/>
      <c r="KT48" s="82"/>
      <c r="KU48" s="82"/>
      <c r="KV48" s="82"/>
      <c r="KW48" s="82"/>
      <c r="KX48" s="82"/>
      <c r="KY48" s="82"/>
      <c r="KZ48" s="82"/>
      <c r="LA48" s="82"/>
      <c r="LB48" s="82"/>
      <c r="LC48" s="82"/>
      <c r="LD48" s="82"/>
      <c r="LE48" s="82"/>
      <c r="LF48" s="82"/>
      <c r="LG48" s="82"/>
      <c r="LH48" s="82"/>
      <c r="LI48" s="82"/>
      <c r="LJ48" s="82"/>
      <c r="LK48" s="82"/>
      <c r="LL48" s="82"/>
      <c r="LM48" s="82"/>
      <c r="LN48" s="82"/>
      <c r="LO48" s="82"/>
      <c r="LP48" s="82"/>
      <c r="LQ48" s="82"/>
      <c r="LR48" s="82"/>
      <c r="LS48" s="82"/>
      <c r="LT48" s="82"/>
      <c r="LU48" s="82"/>
      <c r="LV48" s="82"/>
      <c r="LW48" s="82"/>
      <c r="LX48" s="82"/>
      <c r="LY48" s="82"/>
      <c r="LZ48" s="82"/>
      <c r="MA48" s="82"/>
      <c r="MB48" s="82"/>
      <c r="MC48" s="82"/>
      <c r="MD48" s="82"/>
      <c r="ME48" s="82"/>
      <c r="MF48" s="82"/>
      <c r="MG48" s="82"/>
      <c r="MH48" s="82"/>
      <c r="MI48" s="82"/>
      <c r="MJ48" s="82"/>
      <c r="MK48" s="82"/>
      <c r="ML48" s="82"/>
      <c r="MM48" s="82"/>
      <c r="MN48" s="82"/>
      <c r="MO48" s="82"/>
      <c r="MP48" s="82"/>
      <c r="MQ48" s="82"/>
      <c r="MR48" s="82"/>
      <c r="MS48" s="82"/>
      <c r="MT48" s="82"/>
      <c r="MU48" s="82"/>
      <c r="MV48" s="82"/>
      <c r="MW48" s="82"/>
      <c r="MX48" s="82"/>
      <c r="MY48" s="82"/>
      <c r="MZ48" s="82"/>
      <c r="NA48" s="82"/>
      <c r="NB48" s="82"/>
      <c r="NC48" s="82"/>
      <c r="ND48" s="82"/>
      <c r="NE48" s="82"/>
      <c r="NF48" s="82"/>
      <c r="NG48" s="82"/>
      <c r="NH48" s="82"/>
      <c r="NI48" s="82"/>
      <c r="NJ48" s="82"/>
      <c r="NK48" s="82"/>
      <c r="NL48" s="82"/>
      <c r="NM48" s="82"/>
      <c r="NN48" s="82"/>
      <c r="NO48" s="82"/>
      <c r="NP48" s="82"/>
      <c r="NQ48" s="82"/>
      <c r="NR48" s="82"/>
      <c r="NS48" s="82"/>
      <c r="NT48" s="82"/>
      <c r="NU48" s="82"/>
      <c r="NV48" s="82"/>
      <c r="NW48" s="82"/>
      <c r="NX48" s="82"/>
      <c r="NY48" s="82"/>
      <c r="NZ48" s="82"/>
      <c r="OA48" s="82"/>
      <c r="OB48" s="82"/>
      <c r="OC48" s="82"/>
    </row>
    <row r="49" spans="2:393" x14ac:dyDescent="0.25">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c r="CU49" s="82"/>
      <c r="CV49" s="82"/>
      <c r="CW49" s="82"/>
      <c r="CX49" s="82"/>
      <c r="CY49" s="82"/>
      <c r="CZ49" s="82"/>
      <c r="DA49" s="82"/>
      <c r="DB49" s="82"/>
      <c r="DC49" s="82"/>
      <c r="DD49" s="82"/>
      <c r="DE49" s="82"/>
      <c r="DF49" s="82"/>
      <c r="DG49" s="82"/>
      <c r="DH49" s="82"/>
      <c r="DI49" s="82"/>
      <c r="DJ49" s="82"/>
      <c r="DK49" s="82"/>
      <c r="DL49" s="82"/>
      <c r="DM49" s="82"/>
      <c r="DN49" s="82"/>
      <c r="DO49" s="82"/>
      <c r="DP49" s="82"/>
      <c r="DQ49" s="82"/>
      <c r="DR49" s="82"/>
      <c r="DS49" s="82"/>
      <c r="DT49" s="82"/>
      <c r="DU49" s="82"/>
      <c r="DV49" s="82"/>
      <c r="DW49" s="82"/>
      <c r="DX49" s="82"/>
      <c r="DY49" s="82"/>
      <c r="DZ49" s="82"/>
      <c r="EA49" s="82"/>
      <c r="EB49" s="82"/>
      <c r="EC49" s="82"/>
      <c r="ED49" s="82"/>
      <c r="EE49" s="82"/>
      <c r="EF49" s="82"/>
      <c r="EG49" s="82"/>
      <c r="EH49" s="82"/>
      <c r="EI49" s="82"/>
      <c r="EJ49" s="82"/>
      <c r="EK49" s="82"/>
      <c r="EL49" s="82"/>
      <c r="EM49" s="82"/>
      <c r="EN49" s="82"/>
      <c r="EO49" s="82"/>
      <c r="EP49" s="82"/>
      <c r="EQ49" s="82"/>
      <c r="ER49" s="82"/>
      <c r="ES49" s="82"/>
      <c r="ET49" s="82"/>
      <c r="EU49" s="82"/>
      <c r="EV49" s="82"/>
      <c r="EW49" s="82"/>
      <c r="EX49" s="82"/>
      <c r="EY49" s="82"/>
      <c r="EZ49" s="82"/>
      <c r="FA49" s="82"/>
      <c r="FB49" s="82"/>
      <c r="FC49" s="82"/>
      <c r="FD49" s="82"/>
      <c r="FE49" s="82"/>
      <c r="FF49" s="82"/>
      <c r="FG49" s="82"/>
      <c r="FH49" s="82"/>
      <c r="FI49" s="82"/>
      <c r="FJ49" s="82"/>
      <c r="FK49" s="82"/>
      <c r="FL49" s="82"/>
      <c r="FM49" s="82"/>
      <c r="FN49" s="82"/>
      <c r="FO49" s="82"/>
      <c r="FP49" s="82"/>
      <c r="FQ49" s="82"/>
      <c r="FR49" s="82"/>
      <c r="FS49" s="82"/>
      <c r="FT49" s="82"/>
      <c r="FU49" s="82"/>
      <c r="FV49" s="82"/>
      <c r="FW49" s="82"/>
      <c r="FX49" s="82"/>
      <c r="FY49" s="82"/>
      <c r="FZ49" s="82"/>
      <c r="GA49" s="82"/>
      <c r="GB49" s="82"/>
      <c r="GC49" s="82"/>
      <c r="GD49" s="82"/>
      <c r="GE49" s="82"/>
      <c r="GF49" s="82"/>
      <c r="GG49" s="82"/>
      <c r="GH49" s="82"/>
      <c r="GI49" s="82"/>
      <c r="GJ49" s="82"/>
      <c r="GK49" s="82"/>
      <c r="GL49" s="82"/>
      <c r="GM49" s="82"/>
      <c r="GN49" s="82"/>
      <c r="GO49" s="82"/>
      <c r="GP49" s="82"/>
      <c r="GQ49" s="82"/>
      <c r="GR49" s="82"/>
      <c r="GS49" s="82"/>
      <c r="GT49" s="82"/>
      <c r="GU49" s="82"/>
      <c r="GV49" s="82"/>
      <c r="GW49" s="82"/>
      <c r="GX49" s="82"/>
      <c r="GY49" s="82"/>
      <c r="GZ49" s="82"/>
      <c r="HA49" s="82"/>
      <c r="HB49" s="82"/>
      <c r="HC49" s="82"/>
      <c r="HD49" s="82"/>
      <c r="HE49" s="82"/>
      <c r="HF49" s="82"/>
      <c r="HG49" s="82"/>
      <c r="HH49" s="82"/>
      <c r="HI49" s="82"/>
      <c r="HJ49" s="82"/>
      <c r="HK49" s="82"/>
      <c r="HL49" s="82"/>
      <c r="HM49" s="82"/>
      <c r="HN49" s="82"/>
      <c r="HO49" s="82"/>
      <c r="HP49" s="82"/>
      <c r="HQ49" s="82"/>
      <c r="HR49" s="82"/>
      <c r="HS49" s="82"/>
      <c r="HT49" s="82"/>
      <c r="HU49" s="82"/>
      <c r="HV49" s="82"/>
      <c r="HW49" s="82"/>
      <c r="HX49" s="82"/>
      <c r="HY49" s="82"/>
      <c r="HZ49" s="82"/>
      <c r="IA49" s="82"/>
      <c r="IB49" s="82"/>
      <c r="IC49" s="82"/>
      <c r="ID49" s="82"/>
      <c r="IE49" s="82"/>
      <c r="IF49" s="82"/>
      <c r="IG49" s="82"/>
      <c r="IH49" s="82"/>
      <c r="II49" s="82"/>
      <c r="IJ49" s="82"/>
      <c r="IK49" s="82"/>
      <c r="IL49" s="82"/>
      <c r="IM49" s="82"/>
      <c r="IN49" s="82"/>
      <c r="IO49" s="82"/>
      <c r="IP49" s="82"/>
      <c r="IQ49" s="82"/>
      <c r="IR49" s="82"/>
      <c r="IS49" s="82"/>
      <c r="IT49" s="82"/>
      <c r="IU49" s="82"/>
      <c r="IV49" s="82"/>
      <c r="IW49" s="82"/>
      <c r="IX49" s="82"/>
      <c r="IY49" s="82"/>
      <c r="IZ49" s="82"/>
      <c r="JA49" s="82"/>
      <c r="JB49" s="82"/>
      <c r="JC49" s="82"/>
      <c r="JD49" s="82"/>
      <c r="JE49" s="82"/>
      <c r="JF49" s="82"/>
      <c r="JG49" s="82"/>
      <c r="JH49" s="82"/>
      <c r="JI49" s="82"/>
      <c r="JJ49" s="82"/>
      <c r="JK49" s="82"/>
      <c r="JL49" s="82"/>
      <c r="JM49" s="82"/>
      <c r="JN49" s="82"/>
      <c r="JO49" s="82"/>
      <c r="JP49" s="82"/>
      <c r="JQ49" s="82"/>
      <c r="JR49" s="82"/>
      <c r="JS49" s="82"/>
      <c r="JT49" s="82"/>
      <c r="JU49" s="82"/>
      <c r="JV49" s="82"/>
      <c r="JW49" s="82"/>
      <c r="JX49" s="82"/>
      <c r="JY49" s="82"/>
      <c r="JZ49" s="82"/>
      <c r="KA49" s="82"/>
      <c r="KB49" s="82"/>
      <c r="KC49" s="82"/>
      <c r="KD49" s="82"/>
      <c r="KE49" s="82"/>
      <c r="KF49" s="82"/>
      <c r="KG49" s="82"/>
      <c r="KH49" s="82"/>
      <c r="KI49" s="82"/>
      <c r="KJ49" s="82"/>
      <c r="KK49" s="82"/>
      <c r="KL49" s="82"/>
      <c r="KM49" s="82"/>
      <c r="KN49" s="82"/>
      <c r="KO49" s="82"/>
      <c r="KP49" s="82"/>
      <c r="KQ49" s="82"/>
      <c r="KR49" s="82"/>
      <c r="KS49" s="82"/>
      <c r="KT49" s="82"/>
      <c r="KU49" s="82"/>
      <c r="KV49" s="82"/>
      <c r="KW49" s="82"/>
      <c r="KX49" s="82"/>
      <c r="KY49" s="82"/>
      <c r="KZ49" s="82"/>
      <c r="LA49" s="82"/>
      <c r="LB49" s="82"/>
      <c r="LC49" s="82"/>
      <c r="LD49" s="82"/>
      <c r="LE49" s="82"/>
      <c r="LF49" s="82"/>
      <c r="LG49" s="82"/>
      <c r="LH49" s="82"/>
      <c r="LI49" s="82"/>
      <c r="LJ49" s="82"/>
      <c r="LK49" s="82"/>
      <c r="LL49" s="82"/>
      <c r="LM49" s="82"/>
      <c r="LN49" s="82"/>
      <c r="LO49" s="82"/>
      <c r="LP49" s="82"/>
      <c r="LQ49" s="82"/>
      <c r="LR49" s="82"/>
      <c r="LS49" s="82"/>
      <c r="LT49" s="82"/>
      <c r="LU49" s="82"/>
      <c r="LV49" s="82"/>
      <c r="LW49" s="82"/>
      <c r="LX49" s="82"/>
      <c r="LY49" s="82"/>
      <c r="LZ49" s="82"/>
      <c r="MA49" s="82"/>
      <c r="MB49" s="82"/>
      <c r="MC49" s="82"/>
      <c r="MD49" s="82"/>
      <c r="ME49" s="82"/>
      <c r="MF49" s="82"/>
      <c r="MG49" s="82"/>
      <c r="MH49" s="82"/>
      <c r="MI49" s="82"/>
      <c r="MJ49" s="82"/>
      <c r="MK49" s="82"/>
      <c r="ML49" s="82"/>
      <c r="MM49" s="82"/>
      <c r="MN49" s="82"/>
      <c r="MO49" s="82"/>
      <c r="MP49" s="82"/>
      <c r="MQ49" s="82"/>
      <c r="MR49" s="82"/>
      <c r="MS49" s="82"/>
      <c r="MT49" s="82"/>
      <c r="MU49" s="82"/>
      <c r="MV49" s="82"/>
      <c r="MW49" s="82"/>
      <c r="MX49" s="82"/>
      <c r="MY49" s="82"/>
      <c r="MZ49" s="82"/>
      <c r="NA49" s="82"/>
      <c r="NB49" s="82"/>
      <c r="NC49" s="82"/>
      <c r="ND49" s="82"/>
      <c r="NE49" s="82"/>
      <c r="NF49" s="82"/>
      <c r="NG49" s="82"/>
      <c r="NH49" s="82"/>
      <c r="NI49" s="82"/>
      <c r="NJ49" s="82"/>
      <c r="NK49" s="82"/>
      <c r="NL49" s="82"/>
      <c r="NM49" s="82"/>
      <c r="NN49" s="82"/>
      <c r="NO49" s="82"/>
      <c r="NP49" s="82"/>
      <c r="NQ49" s="82"/>
      <c r="NR49" s="82"/>
      <c r="NS49" s="82"/>
      <c r="NT49" s="82"/>
      <c r="NU49" s="82"/>
      <c r="NV49" s="82"/>
      <c r="NW49" s="82"/>
      <c r="NX49" s="82"/>
      <c r="NY49" s="82"/>
      <c r="NZ49" s="82"/>
      <c r="OA49" s="82"/>
      <c r="OB49" s="82"/>
      <c r="OC49" s="82"/>
    </row>
    <row r="50" spans="2:393" x14ac:dyDescent="0.25">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2"/>
      <c r="DP50" s="82"/>
      <c r="DQ50" s="82"/>
      <c r="DR50" s="82"/>
      <c r="DS50" s="82"/>
      <c r="DT50" s="82"/>
      <c r="DU50" s="82"/>
      <c r="DV50" s="82"/>
      <c r="DW50" s="82"/>
      <c r="DX50" s="82"/>
      <c r="DY50" s="82"/>
      <c r="DZ50" s="82"/>
      <c r="EA50" s="82"/>
      <c r="EB50" s="82"/>
      <c r="EC50" s="82"/>
      <c r="ED50" s="82"/>
      <c r="EE50" s="82"/>
      <c r="EF50" s="82"/>
      <c r="EG50" s="82"/>
      <c r="EH50" s="82"/>
      <c r="EI50" s="82"/>
      <c r="EJ50" s="82"/>
      <c r="EK50" s="82"/>
      <c r="EL50" s="82"/>
      <c r="EM50" s="82"/>
      <c r="EN50" s="82"/>
      <c r="EO50" s="82"/>
      <c r="EP50" s="82"/>
      <c r="EQ50" s="82"/>
      <c r="ER50" s="82"/>
      <c r="ES50" s="82"/>
      <c r="ET50" s="82"/>
      <c r="EU50" s="82"/>
      <c r="EV50" s="82"/>
      <c r="EW50" s="82"/>
      <c r="EX50" s="82"/>
      <c r="EY50" s="82"/>
      <c r="EZ50" s="82"/>
      <c r="FA50" s="82"/>
      <c r="FB50" s="82"/>
      <c r="FC50" s="82"/>
      <c r="FD50" s="82"/>
      <c r="FE50" s="82"/>
      <c r="FF50" s="82"/>
      <c r="FG50" s="82"/>
      <c r="FH50" s="82"/>
      <c r="FI50" s="82"/>
      <c r="FJ50" s="82"/>
      <c r="FK50" s="82"/>
      <c r="FL50" s="82"/>
      <c r="FM50" s="82"/>
      <c r="FN50" s="82"/>
      <c r="FO50" s="82"/>
      <c r="FP50" s="82"/>
      <c r="FQ50" s="82"/>
      <c r="FR50" s="82"/>
      <c r="FS50" s="82"/>
      <c r="FT50" s="82"/>
      <c r="FU50" s="82"/>
      <c r="FV50" s="82"/>
      <c r="FW50" s="82"/>
      <c r="FX50" s="82"/>
      <c r="FY50" s="82"/>
      <c r="FZ50" s="82"/>
      <c r="GA50" s="82"/>
      <c r="GB50" s="82"/>
      <c r="GC50" s="82"/>
      <c r="GD50" s="82"/>
      <c r="GE50" s="82"/>
      <c r="GF50" s="82"/>
      <c r="GG50" s="82"/>
      <c r="GH50" s="82"/>
      <c r="GI50" s="82"/>
      <c r="GJ50" s="82"/>
      <c r="GK50" s="82"/>
      <c r="GL50" s="82"/>
      <c r="GM50" s="82"/>
      <c r="GN50" s="82"/>
      <c r="GO50" s="82"/>
      <c r="GP50" s="82"/>
      <c r="GQ50" s="82"/>
      <c r="GR50" s="82"/>
      <c r="GS50" s="82"/>
      <c r="GT50" s="82"/>
      <c r="GU50" s="82"/>
      <c r="GV50" s="82"/>
      <c r="GW50" s="82"/>
      <c r="GX50" s="82"/>
      <c r="GY50" s="82"/>
      <c r="GZ50" s="82"/>
      <c r="HA50" s="82"/>
      <c r="HB50" s="82"/>
      <c r="HC50" s="82"/>
      <c r="HD50" s="82"/>
      <c r="HE50" s="82"/>
      <c r="HF50" s="82"/>
      <c r="HG50" s="82"/>
      <c r="HH50" s="82"/>
      <c r="HI50" s="82"/>
      <c r="HJ50" s="82"/>
      <c r="HK50" s="82"/>
      <c r="HL50" s="82"/>
      <c r="HM50" s="82"/>
      <c r="HN50" s="82"/>
      <c r="HO50" s="82"/>
      <c r="HP50" s="82"/>
      <c r="HQ50" s="82"/>
      <c r="HR50" s="82"/>
      <c r="HS50" s="82"/>
      <c r="HT50" s="82"/>
      <c r="HU50" s="82"/>
      <c r="HV50" s="82"/>
      <c r="HW50" s="82"/>
      <c r="HX50" s="82"/>
      <c r="HY50" s="82"/>
      <c r="HZ50" s="82"/>
      <c r="IA50" s="82"/>
      <c r="IB50" s="82"/>
      <c r="IC50" s="82"/>
      <c r="ID50" s="82"/>
      <c r="IE50" s="82"/>
      <c r="IF50" s="82"/>
      <c r="IG50" s="82"/>
      <c r="IH50" s="82"/>
      <c r="II50" s="82"/>
      <c r="IJ50" s="82"/>
      <c r="IK50" s="82"/>
      <c r="IL50" s="82"/>
      <c r="IM50" s="82"/>
      <c r="IN50" s="82"/>
      <c r="IO50" s="82"/>
      <c r="IP50" s="82"/>
      <c r="IQ50" s="82"/>
      <c r="IR50" s="82"/>
      <c r="IS50" s="82"/>
      <c r="IT50" s="82"/>
      <c r="IU50" s="82"/>
      <c r="IV50" s="82"/>
      <c r="IW50" s="82"/>
      <c r="IX50" s="82"/>
      <c r="IY50" s="82"/>
      <c r="IZ50" s="82"/>
      <c r="JA50" s="82"/>
      <c r="JB50" s="82"/>
      <c r="JC50" s="82"/>
      <c r="JD50" s="82"/>
      <c r="JE50" s="82"/>
      <c r="JF50" s="82"/>
      <c r="JG50" s="82"/>
      <c r="JH50" s="82"/>
      <c r="JI50" s="82"/>
      <c r="JJ50" s="82"/>
      <c r="JK50" s="82"/>
      <c r="JL50" s="82"/>
      <c r="JM50" s="82"/>
      <c r="JN50" s="82"/>
      <c r="JO50" s="82"/>
      <c r="JP50" s="82"/>
      <c r="JQ50" s="82"/>
      <c r="JR50" s="82"/>
      <c r="JS50" s="82"/>
      <c r="JT50" s="82"/>
      <c r="JU50" s="82"/>
      <c r="JV50" s="82"/>
      <c r="JW50" s="82"/>
      <c r="JX50" s="82"/>
      <c r="JY50" s="82"/>
      <c r="JZ50" s="82"/>
      <c r="KA50" s="82"/>
      <c r="KB50" s="82"/>
      <c r="KC50" s="82"/>
      <c r="KD50" s="82"/>
      <c r="KE50" s="82"/>
      <c r="KF50" s="82"/>
      <c r="KG50" s="82"/>
      <c r="KH50" s="82"/>
      <c r="KI50" s="82"/>
      <c r="KJ50" s="82"/>
      <c r="KK50" s="82"/>
      <c r="KL50" s="82"/>
      <c r="KM50" s="82"/>
      <c r="KN50" s="82"/>
      <c r="KO50" s="82"/>
      <c r="KP50" s="82"/>
      <c r="KQ50" s="82"/>
      <c r="KR50" s="82"/>
      <c r="KS50" s="82"/>
      <c r="KT50" s="82"/>
      <c r="KU50" s="82"/>
      <c r="KV50" s="82"/>
      <c r="KW50" s="82"/>
      <c r="KX50" s="82"/>
      <c r="KY50" s="82"/>
      <c r="KZ50" s="82"/>
      <c r="LA50" s="82"/>
      <c r="LB50" s="82"/>
      <c r="LC50" s="82"/>
      <c r="LD50" s="82"/>
      <c r="LE50" s="82"/>
      <c r="LF50" s="82"/>
      <c r="LG50" s="82"/>
      <c r="LH50" s="82"/>
      <c r="LI50" s="82"/>
      <c r="LJ50" s="82"/>
      <c r="LK50" s="82"/>
      <c r="LL50" s="82"/>
      <c r="LM50" s="82"/>
      <c r="LN50" s="82"/>
      <c r="LO50" s="82"/>
      <c r="LP50" s="82"/>
      <c r="LQ50" s="82"/>
      <c r="LR50" s="82"/>
      <c r="LS50" s="82"/>
      <c r="LT50" s="82"/>
      <c r="LU50" s="82"/>
      <c r="LV50" s="82"/>
      <c r="LW50" s="82"/>
      <c r="LX50" s="82"/>
      <c r="LY50" s="82"/>
      <c r="LZ50" s="82"/>
      <c r="MA50" s="82"/>
      <c r="MB50" s="82"/>
      <c r="MC50" s="82"/>
      <c r="MD50" s="82"/>
      <c r="ME50" s="82"/>
      <c r="MF50" s="82"/>
      <c r="MG50" s="82"/>
      <c r="MH50" s="82"/>
      <c r="MI50" s="82"/>
      <c r="MJ50" s="82"/>
      <c r="MK50" s="82"/>
      <c r="ML50" s="82"/>
      <c r="MM50" s="82"/>
      <c r="MN50" s="82"/>
      <c r="MO50" s="82"/>
      <c r="MP50" s="82"/>
      <c r="MQ50" s="82"/>
      <c r="MR50" s="82"/>
      <c r="MS50" s="82"/>
      <c r="MT50" s="82"/>
      <c r="MU50" s="82"/>
      <c r="MV50" s="82"/>
      <c r="MW50" s="82"/>
      <c r="MX50" s="82"/>
      <c r="MY50" s="82"/>
      <c r="MZ50" s="82"/>
      <c r="NA50" s="82"/>
      <c r="NB50" s="82"/>
      <c r="NC50" s="82"/>
      <c r="ND50" s="82"/>
      <c r="NE50" s="82"/>
      <c r="NF50" s="82"/>
      <c r="NG50" s="82"/>
      <c r="NH50" s="82"/>
      <c r="NI50" s="82"/>
      <c r="NJ50" s="82"/>
      <c r="NK50" s="82"/>
      <c r="NL50" s="82"/>
      <c r="NM50" s="82"/>
      <c r="NN50" s="82"/>
      <c r="NO50" s="82"/>
      <c r="NP50" s="82"/>
      <c r="NQ50" s="82"/>
      <c r="NR50" s="82"/>
      <c r="NS50" s="82"/>
      <c r="NT50" s="82"/>
      <c r="NU50" s="82"/>
      <c r="NV50" s="82"/>
      <c r="NW50" s="82"/>
      <c r="NX50" s="82"/>
      <c r="NY50" s="82"/>
      <c r="NZ50" s="82"/>
      <c r="OA50" s="82"/>
      <c r="OB50" s="82"/>
      <c r="OC50" s="82"/>
    </row>
    <row r="51" spans="2:393" x14ac:dyDescent="0.25">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2"/>
      <c r="DP51" s="82"/>
      <c r="DQ51" s="82"/>
      <c r="DR51" s="82"/>
      <c r="DS51" s="82"/>
      <c r="DT51" s="82"/>
      <c r="DU51" s="82"/>
      <c r="DV51" s="82"/>
      <c r="DW51" s="82"/>
      <c r="DX51" s="82"/>
      <c r="DY51" s="82"/>
      <c r="DZ51" s="82"/>
      <c r="EA51" s="82"/>
      <c r="EB51" s="82"/>
      <c r="EC51" s="82"/>
      <c r="ED51" s="82"/>
      <c r="EE51" s="82"/>
      <c r="EF51" s="82"/>
      <c r="EG51" s="82"/>
      <c r="EH51" s="82"/>
      <c r="EI51" s="82"/>
      <c r="EJ51" s="82"/>
      <c r="EK51" s="82"/>
      <c r="EL51" s="82"/>
      <c r="EM51" s="82"/>
      <c r="EN51" s="82"/>
      <c r="EO51" s="82"/>
      <c r="EP51" s="82"/>
      <c r="EQ51" s="82"/>
      <c r="ER51" s="82"/>
      <c r="ES51" s="82"/>
      <c r="ET51" s="82"/>
      <c r="EU51" s="82"/>
      <c r="EV51" s="82"/>
      <c r="EW51" s="82"/>
      <c r="EX51" s="82"/>
      <c r="EY51" s="82"/>
      <c r="EZ51" s="82"/>
      <c r="FA51" s="82"/>
      <c r="FB51" s="82"/>
      <c r="FC51" s="82"/>
      <c r="FD51" s="82"/>
      <c r="FE51" s="82"/>
      <c r="FF51" s="82"/>
      <c r="FG51" s="82"/>
      <c r="FH51" s="82"/>
      <c r="FI51" s="82"/>
      <c r="FJ51" s="82"/>
      <c r="FK51" s="82"/>
      <c r="FL51" s="82"/>
      <c r="FM51" s="82"/>
      <c r="FN51" s="82"/>
      <c r="FO51" s="82"/>
      <c r="FP51" s="82"/>
      <c r="FQ51" s="82"/>
      <c r="FR51" s="82"/>
      <c r="FS51" s="82"/>
      <c r="FT51" s="82"/>
      <c r="FU51" s="82"/>
      <c r="FV51" s="82"/>
      <c r="FW51" s="82"/>
      <c r="FX51" s="82"/>
      <c r="FY51" s="82"/>
      <c r="FZ51" s="82"/>
      <c r="GA51" s="82"/>
      <c r="GB51" s="82"/>
      <c r="GC51" s="82"/>
      <c r="GD51" s="82"/>
      <c r="GE51" s="82"/>
      <c r="GF51" s="82"/>
      <c r="GG51" s="82"/>
      <c r="GH51" s="82"/>
      <c r="GI51" s="82"/>
      <c r="GJ51" s="82"/>
      <c r="GK51" s="82"/>
      <c r="GL51" s="82"/>
      <c r="GM51" s="82"/>
      <c r="GN51" s="82"/>
      <c r="GO51" s="82"/>
      <c r="GP51" s="82"/>
      <c r="GQ51" s="82"/>
      <c r="GR51" s="82"/>
      <c r="GS51" s="82"/>
      <c r="GT51" s="82"/>
      <c r="GU51" s="82"/>
      <c r="GV51" s="82"/>
      <c r="GW51" s="82"/>
      <c r="GX51" s="82"/>
      <c r="GY51" s="82"/>
      <c r="GZ51" s="82"/>
      <c r="HA51" s="82"/>
      <c r="HB51" s="82"/>
      <c r="HC51" s="82"/>
      <c r="HD51" s="82"/>
      <c r="HE51" s="82"/>
      <c r="HF51" s="82"/>
      <c r="HG51" s="82"/>
      <c r="HH51" s="82"/>
      <c r="HI51" s="82"/>
      <c r="HJ51" s="82"/>
      <c r="HK51" s="82"/>
      <c r="HL51" s="82"/>
      <c r="HM51" s="82"/>
      <c r="HN51" s="82"/>
      <c r="HO51" s="82"/>
      <c r="HP51" s="82"/>
      <c r="HQ51" s="82"/>
      <c r="HR51" s="82"/>
      <c r="HS51" s="82"/>
      <c r="HT51" s="82"/>
      <c r="HU51" s="82"/>
      <c r="HV51" s="82"/>
      <c r="HW51" s="82"/>
      <c r="HX51" s="82"/>
      <c r="HY51" s="82"/>
      <c r="HZ51" s="82"/>
      <c r="IA51" s="82"/>
      <c r="IB51" s="82"/>
      <c r="IC51" s="82"/>
      <c r="ID51" s="82"/>
      <c r="IE51" s="82"/>
      <c r="IF51" s="82"/>
      <c r="IG51" s="82"/>
      <c r="IH51" s="82"/>
      <c r="II51" s="82"/>
      <c r="IJ51" s="82"/>
      <c r="IK51" s="82"/>
      <c r="IL51" s="82"/>
      <c r="IM51" s="82"/>
      <c r="IN51" s="82"/>
      <c r="IO51" s="82"/>
      <c r="IP51" s="82"/>
      <c r="IQ51" s="82"/>
      <c r="IR51" s="82"/>
      <c r="IS51" s="82"/>
      <c r="IT51" s="82"/>
      <c r="IU51" s="82"/>
      <c r="IV51" s="82"/>
      <c r="IW51" s="82"/>
      <c r="IX51" s="82"/>
      <c r="IY51" s="82"/>
      <c r="IZ51" s="82"/>
      <c r="JA51" s="82"/>
      <c r="JB51" s="82"/>
      <c r="JC51" s="82"/>
      <c r="JD51" s="82"/>
      <c r="JE51" s="82"/>
      <c r="JF51" s="82"/>
      <c r="JG51" s="82"/>
      <c r="JH51" s="82"/>
      <c r="JI51" s="82"/>
      <c r="JJ51" s="82"/>
      <c r="JK51" s="82"/>
      <c r="JL51" s="82"/>
      <c r="JM51" s="82"/>
      <c r="JN51" s="82"/>
      <c r="JO51" s="82"/>
      <c r="JP51" s="82"/>
      <c r="JQ51" s="82"/>
      <c r="JR51" s="82"/>
      <c r="JS51" s="82"/>
      <c r="JT51" s="82"/>
      <c r="JU51" s="82"/>
      <c r="JV51" s="82"/>
      <c r="JW51" s="82"/>
      <c r="JX51" s="82"/>
      <c r="JY51" s="82"/>
      <c r="JZ51" s="82"/>
      <c r="KA51" s="82"/>
      <c r="KB51" s="82"/>
      <c r="KC51" s="82"/>
      <c r="KD51" s="82"/>
      <c r="KE51" s="82"/>
      <c r="KF51" s="82"/>
      <c r="KG51" s="82"/>
      <c r="KH51" s="82"/>
      <c r="KI51" s="82"/>
      <c r="KJ51" s="82"/>
      <c r="KK51" s="82"/>
      <c r="KL51" s="82"/>
      <c r="KM51" s="82"/>
      <c r="KN51" s="82"/>
      <c r="KO51" s="82"/>
      <c r="KP51" s="82"/>
      <c r="KQ51" s="82"/>
      <c r="KR51" s="82"/>
      <c r="KS51" s="82"/>
      <c r="KT51" s="82"/>
      <c r="KU51" s="82"/>
      <c r="KV51" s="82"/>
      <c r="KW51" s="82"/>
      <c r="KX51" s="82"/>
      <c r="KY51" s="82"/>
      <c r="KZ51" s="82"/>
      <c r="LA51" s="82"/>
      <c r="LB51" s="82"/>
      <c r="LC51" s="82"/>
      <c r="LD51" s="82"/>
      <c r="LE51" s="82"/>
      <c r="LF51" s="82"/>
      <c r="LG51" s="82"/>
      <c r="LH51" s="82"/>
      <c r="LI51" s="82"/>
      <c r="LJ51" s="82"/>
      <c r="LK51" s="82"/>
      <c r="LL51" s="82"/>
      <c r="LM51" s="82"/>
      <c r="LN51" s="82"/>
      <c r="LO51" s="82"/>
      <c r="LP51" s="82"/>
      <c r="LQ51" s="82"/>
      <c r="LR51" s="82"/>
      <c r="LS51" s="82"/>
      <c r="LT51" s="82"/>
      <c r="LU51" s="82"/>
      <c r="LV51" s="82"/>
      <c r="LW51" s="82"/>
      <c r="LX51" s="82"/>
      <c r="LY51" s="82"/>
      <c r="LZ51" s="82"/>
      <c r="MA51" s="82"/>
      <c r="MB51" s="82"/>
      <c r="MC51" s="82"/>
      <c r="MD51" s="82"/>
      <c r="ME51" s="82"/>
      <c r="MF51" s="82"/>
      <c r="MG51" s="82"/>
      <c r="MH51" s="82"/>
      <c r="MI51" s="82"/>
      <c r="MJ51" s="82"/>
      <c r="MK51" s="82"/>
      <c r="ML51" s="82"/>
      <c r="MM51" s="82"/>
      <c r="MN51" s="82"/>
      <c r="MO51" s="82"/>
      <c r="MP51" s="82"/>
      <c r="MQ51" s="82"/>
      <c r="MR51" s="82"/>
      <c r="MS51" s="82"/>
      <c r="MT51" s="82"/>
      <c r="MU51" s="82"/>
      <c r="MV51" s="82"/>
      <c r="MW51" s="82"/>
      <c r="MX51" s="82"/>
      <c r="MY51" s="82"/>
      <c r="MZ51" s="82"/>
      <c r="NA51" s="82"/>
      <c r="NB51" s="82"/>
      <c r="NC51" s="82"/>
      <c r="ND51" s="82"/>
      <c r="NE51" s="82"/>
      <c r="NF51" s="82"/>
      <c r="NG51" s="82"/>
      <c r="NH51" s="82"/>
      <c r="NI51" s="82"/>
      <c r="NJ51" s="82"/>
      <c r="NK51" s="82"/>
      <c r="NL51" s="82"/>
      <c r="NM51" s="82"/>
      <c r="NN51" s="82"/>
      <c r="NO51" s="82"/>
      <c r="NP51" s="82"/>
      <c r="NQ51" s="82"/>
      <c r="NR51" s="82"/>
      <c r="NS51" s="82"/>
      <c r="NT51" s="82"/>
      <c r="NU51" s="82"/>
      <c r="NV51" s="82"/>
      <c r="NW51" s="82"/>
      <c r="NX51" s="82"/>
      <c r="NY51" s="82"/>
      <c r="NZ51" s="82"/>
      <c r="OA51" s="82"/>
      <c r="OB51" s="82"/>
      <c r="OC51" s="82"/>
    </row>
    <row r="52" spans="2:393" x14ac:dyDescent="0.25">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2"/>
      <c r="DP52" s="82"/>
      <c r="DQ52" s="82"/>
      <c r="DR52" s="82"/>
      <c r="DS52" s="82"/>
      <c r="DT52" s="82"/>
      <c r="DU52" s="82"/>
      <c r="DV52" s="82"/>
      <c r="DW52" s="82"/>
      <c r="DX52" s="82"/>
      <c r="DY52" s="82"/>
      <c r="DZ52" s="82"/>
      <c r="EA52" s="82"/>
      <c r="EB52" s="82"/>
      <c r="EC52" s="82"/>
      <c r="ED52" s="82"/>
      <c r="EE52" s="82"/>
      <c r="EF52" s="82"/>
      <c r="EG52" s="82"/>
      <c r="EH52" s="82"/>
      <c r="EI52" s="82"/>
      <c r="EJ52" s="82"/>
      <c r="EK52" s="82"/>
      <c r="EL52" s="82"/>
      <c r="EM52" s="82"/>
      <c r="EN52" s="82"/>
      <c r="EO52" s="82"/>
      <c r="EP52" s="82"/>
      <c r="EQ52" s="82"/>
      <c r="ER52" s="82"/>
      <c r="ES52" s="82"/>
      <c r="ET52" s="82"/>
      <c r="EU52" s="82"/>
      <c r="EV52" s="82"/>
      <c r="EW52" s="82"/>
      <c r="EX52" s="82"/>
      <c r="EY52" s="82"/>
      <c r="EZ52" s="82"/>
      <c r="FA52" s="82"/>
      <c r="FB52" s="82"/>
      <c r="FC52" s="82"/>
      <c r="FD52" s="82"/>
      <c r="FE52" s="82"/>
      <c r="FF52" s="82"/>
      <c r="FG52" s="82"/>
      <c r="FH52" s="82"/>
      <c r="FI52" s="82"/>
      <c r="FJ52" s="82"/>
      <c r="FK52" s="82"/>
      <c r="FL52" s="82"/>
      <c r="FM52" s="82"/>
      <c r="FN52" s="82"/>
      <c r="FO52" s="82"/>
      <c r="FP52" s="82"/>
      <c r="FQ52" s="82"/>
      <c r="FR52" s="82"/>
      <c r="FS52" s="82"/>
      <c r="FT52" s="82"/>
      <c r="FU52" s="82"/>
      <c r="FV52" s="82"/>
      <c r="FW52" s="82"/>
      <c r="FX52" s="82"/>
      <c r="FY52" s="82"/>
      <c r="FZ52" s="82"/>
      <c r="GA52" s="82"/>
      <c r="GB52" s="82"/>
      <c r="GC52" s="82"/>
      <c r="GD52" s="82"/>
      <c r="GE52" s="82"/>
      <c r="GF52" s="82"/>
      <c r="GG52" s="82"/>
      <c r="GH52" s="82"/>
      <c r="GI52" s="82"/>
      <c r="GJ52" s="82"/>
      <c r="GK52" s="82"/>
      <c r="GL52" s="82"/>
      <c r="GM52" s="82"/>
      <c r="GN52" s="82"/>
      <c r="GO52" s="82"/>
      <c r="GP52" s="82"/>
      <c r="GQ52" s="82"/>
      <c r="GR52" s="82"/>
      <c r="GS52" s="82"/>
      <c r="GT52" s="82"/>
      <c r="GU52" s="82"/>
      <c r="GV52" s="82"/>
      <c r="GW52" s="82"/>
      <c r="GX52" s="82"/>
      <c r="GY52" s="82"/>
      <c r="GZ52" s="82"/>
      <c r="HA52" s="82"/>
      <c r="HB52" s="82"/>
      <c r="HC52" s="82"/>
      <c r="HD52" s="82"/>
      <c r="HE52" s="82"/>
      <c r="HF52" s="82"/>
      <c r="HG52" s="82"/>
      <c r="HH52" s="82"/>
      <c r="HI52" s="82"/>
      <c r="HJ52" s="82"/>
      <c r="HK52" s="82"/>
      <c r="HL52" s="82"/>
      <c r="HM52" s="82"/>
      <c r="HN52" s="82"/>
      <c r="HO52" s="82"/>
      <c r="HP52" s="82"/>
      <c r="HQ52" s="82"/>
      <c r="HR52" s="82"/>
      <c r="HS52" s="82"/>
      <c r="HT52" s="82"/>
      <c r="HU52" s="82"/>
      <c r="HV52" s="82"/>
      <c r="HW52" s="82"/>
      <c r="HX52" s="82"/>
      <c r="HY52" s="82"/>
      <c r="HZ52" s="82"/>
      <c r="IA52" s="82"/>
      <c r="IB52" s="82"/>
      <c r="IC52" s="82"/>
      <c r="ID52" s="82"/>
      <c r="IE52" s="82"/>
      <c r="IF52" s="82"/>
      <c r="IG52" s="82"/>
      <c r="IH52" s="82"/>
      <c r="II52" s="82"/>
      <c r="IJ52" s="82"/>
      <c r="IK52" s="82"/>
      <c r="IL52" s="82"/>
      <c r="IM52" s="82"/>
      <c r="IN52" s="82"/>
      <c r="IO52" s="82"/>
      <c r="IP52" s="82"/>
      <c r="IQ52" s="82"/>
      <c r="IR52" s="82"/>
      <c r="IS52" s="82"/>
      <c r="IT52" s="82"/>
      <c r="IU52" s="82"/>
      <c r="IV52" s="82"/>
      <c r="IW52" s="82"/>
      <c r="IX52" s="82"/>
      <c r="IY52" s="82"/>
      <c r="IZ52" s="82"/>
      <c r="JA52" s="82"/>
      <c r="JB52" s="82"/>
      <c r="JC52" s="82"/>
      <c r="JD52" s="82"/>
      <c r="JE52" s="82"/>
      <c r="JF52" s="82"/>
      <c r="JG52" s="82"/>
      <c r="JH52" s="82"/>
      <c r="JI52" s="82"/>
      <c r="JJ52" s="82"/>
      <c r="JK52" s="82"/>
      <c r="JL52" s="82"/>
      <c r="JM52" s="82"/>
      <c r="JN52" s="82"/>
      <c r="JO52" s="82"/>
      <c r="JP52" s="82"/>
      <c r="JQ52" s="82"/>
      <c r="JR52" s="82"/>
      <c r="JS52" s="82"/>
      <c r="JT52" s="82"/>
      <c r="JU52" s="82"/>
      <c r="JV52" s="82"/>
      <c r="JW52" s="82"/>
      <c r="JX52" s="82"/>
      <c r="JY52" s="82"/>
      <c r="JZ52" s="82"/>
      <c r="KA52" s="82"/>
      <c r="KB52" s="82"/>
      <c r="KC52" s="82"/>
      <c r="KD52" s="82"/>
      <c r="KE52" s="82"/>
      <c r="KF52" s="82"/>
      <c r="KG52" s="82"/>
      <c r="KH52" s="82"/>
      <c r="KI52" s="82"/>
      <c r="KJ52" s="82"/>
      <c r="KK52" s="82"/>
      <c r="KL52" s="82"/>
      <c r="KM52" s="82"/>
      <c r="KN52" s="82"/>
      <c r="KO52" s="82"/>
      <c r="KP52" s="82"/>
      <c r="KQ52" s="82"/>
      <c r="KR52" s="82"/>
      <c r="KS52" s="82"/>
      <c r="KT52" s="82"/>
      <c r="KU52" s="82"/>
      <c r="KV52" s="82"/>
      <c r="KW52" s="82"/>
      <c r="KX52" s="82"/>
      <c r="KY52" s="82"/>
      <c r="KZ52" s="82"/>
      <c r="LA52" s="82"/>
      <c r="LB52" s="82"/>
      <c r="LC52" s="82"/>
      <c r="LD52" s="82"/>
      <c r="LE52" s="82"/>
      <c r="LF52" s="82"/>
      <c r="LG52" s="82"/>
      <c r="LH52" s="82"/>
      <c r="LI52" s="82"/>
      <c r="LJ52" s="82"/>
      <c r="LK52" s="82"/>
      <c r="LL52" s="82"/>
      <c r="LM52" s="82"/>
      <c r="LN52" s="82"/>
      <c r="LO52" s="82"/>
      <c r="LP52" s="82"/>
      <c r="LQ52" s="82"/>
      <c r="LR52" s="82"/>
      <c r="LS52" s="82"/>
      <c r="LT52" s="82"/>
      <c r="LU52" s="82"/>
      <c r="LV52" s="82"/>
      <c r="LW52" s="82"/>
      <c r="LX52" s="82"/>
      <c r="LY52" s="82"/>
      <c r="LZ52" s="82"/>
      <c r="MA52" s="82"/>
      <c r="MB52" s="82"/>
      <c r="MC52" s="82"/>
      <c r="MD52" s="82"/>
      <c r="ME52" s="82"/>
      <c r="MF52" s="82"/>
      <c r="MG52" s="82"/>
      <c r="MH52" s="82"/>
      <c r="MI52" s="82"/>
      <c r="MJ52" s="82"/>
      <c r="MK52" s="82"/>
      <c r="ML52" s="82"/>
      <c r="MM52" s="82"/>
      <c r="MN52" s="82"/>
      <c r="MO52" s="82"/>
      <c r="MP52" s="82"/>
      <c r="MQ52" s="82"/>
      <c r="MR52" s="82"/>
      <c r="MS52" s="82"/>
      <c r="MT52" s="82"/>
      <c r="MU52" s="82"/>
      <c r="MV52" s="82"/>
      <c r="MW52" s="82"/>
      <c r="MX52" s="82"/>
      <c r="MY52" s="82"/>
      <c r="MZ52" s="82"/>
      <c r="NA52" s="82"/>
      <c r="NB52" s="82"/>
      <c r="NC52" s="82"/>
      <c r="ND52" s="82"/>
      <c r="NE52" s="82"/>
      <c r="NF52" s="82"/>
      <c r="NG52" s="82"/>
      <c r="NH52" s="82"/>
      <c r="NI52" s="82"/>
      <c r="NJ52" s="82"/>
      <c r="NK52" s="82"/>
      <c r="NL52" s="82"/>
      <c r="NM52" s="82"/>
      <c r="NN52" s="82"/>
      <c r="NO52" s="82"/>
      <c r="NP52" s="82"/>
      <c r="NQ52" s="82"/>
      <c r="NR52" s="82"/>
      <c r="NS52" s="82"/>
      <c r="NT52" s="82"/>
      <c r="NU52" s="82"/>
      <c r="NV52" s="82"/>
      <c r="NW52" s="82"/>
      <c r="NX52" s="82"/>
      <c r="NY52" s="82"/>
      <c r="NZ52" s="82"/>
      <c r="OA52" s="82"/>
      <c r="OB52" s="82"/>
      <c r="OC52" s="82"/>
    </row>
    <row r="53" spans="2:393" x14ac:dyDescent="0.25">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2"/>
      <c r="DP53" s="82"/>
      <c r="DQ53" s="82"/>
      <c r="DR53" s="82"/>
      <c r="DS53" s="82"/>
      <c r="DT53" s="82"/>
      <c r="DU53" s="82"/>
      <c r="DV53" s="82"/>
      <c r="DW53" s="82"/>
      <c r="DX53" s="82"/>
      <c r="DY53" s="82"/>
      <c r="DZ53" s="82"/>
      <c r="EA53" s="82"/>
      <c r="EB53" s="82"/>
      <c r="EC53" s="82"/>
      <c r="ED53" s="82"/>
      <c r="EE53" s="82"/>
      <c r="EF53" s="82"/>
      <c r="EG53" s="82"/>
      <c r="EH53" s="82"/>
      <c r="EI53" s="82"/>
      <c r="EJ53" s="82"/>
      <c r="EK53" s="82"/>
      <c r="EL53" s="82"/>
      <c r="EM53" s="82"/>
      <c r="EN53" s="82"/>
      <c r="EO53" s="82"/>
      <c r="EP53" s="82"/>
      <c r="EQ53" s="82"/>
      <c r="ER53" s="82"/>
      <c r="ES53" s="82"/>
      <c r="ET53" s="82"/>
      <c r="EU53" s="82"/>
      <c r="EV53" s="82"/>
      <c r="EW53" s="82"/>
      <c r="EX53" s="82"/>
      <c r="EY53" s="82"/>
      <c r="EZ53" s="82"/>
      <c r="FA53" s="82"/>
      <c r="FB53" s="82"/>
      <c r="FC53" s="82"/>
      <c r="FD53" s="82"/>
      <c r="FE53" s="82"/>
      <c r="FF53" s="82"/>
      <c r="FG53" s="82"/>
      <c r="FH53" s="82"/>
      <c r="FI53" s="82"/>
      <c r="FJ53" s="82"/>
      <c r="FK53" s="82"/>
      <c r="FL53" s="82"/>
      <c r="FM53" s="82"/>
      <c r="FN53" s="82"/>
      <c r="FO53" s="82"/>
      <c r="FP53" s="82"/>
      <c r="FQ53" s="82"/>
      <c r="FR53" s="82"/>
      <c r="FS53" s="82"/>
      <c r="FT53" s="82"/>
      <c r="FU53" s="82"/>
      <c r="FV53" s="82"/>
      <c r="FW53" s="82"/>
      <c r="FX53" s="82"/>
      <c r="FY53" s="82"/>
      <c r="FZ53" s="82"/>
      <c r="GA53" s="82"/>
      <c r="GB53" s="82"/>
      <c r="GC53" s="82"/>
      <c r="GD53" s="82"/>
      <c r="GE53" s="82"/>
      <c r="GF53" s="82"/>
      <c r="GG53" s="82"/>
      <c r="GH53" s="82"/>
      <c r="GI53" s="82"/>
      <c r="GJ53" s="82"/>
      <c r="GK53" s="82"/>
      <c r="GL53" s="82"/>
      <c r="GM53" s="82"/>
      <c r="GN53" s="82"/>
      <c r="GO53" s="82"/>
      <c r="GP53" s="82"/>
      <c r="GQ53" s="82"/>
      <c r="GR53" s="82"/>
      <c r="GS53" s="82"/>
      <c r="GT53" s="82"/>
      <c r="GU53" s="82"/>
      <c r="GV53" s="82"/>
      <c r="GW53" s="82"/>
      <c r="GX53" s="82"/>
      <c r="GY53" s="82"/>
      <c r="GZ53" s="82"/>
      <c r="HA53" s="82"/>
      <c r="HB53" s="82"/>
      <c r="HC53" s="82"/>
      <c r="HD53" s="82"/>
      <c r="HE53" s="82"/>
      <c r="HF53" s="82"/>
      <c r="HG53" s="82"/>
      <c r="HH53" s="82"/>
      <c r="HI53" s="82"/>
      <c r="HJ53" s="82"/>
      <c r="HK53" s="82"/>
      <c r="HL53" s="82"/>
      <c r="HM53" s="82"/>
      <c r="HN53" s="82"/>
      <c r="HO53" s="82"/>
      <c r="HP53" s="82"/>
      <c r="HQ53" s="82"/>
      <c r="HR53" s="82"/>
      <c r="HS53" s="82"/>
      <c r="HT53" s="82"/>
      <c r="HU53" s="82"/>
      <c r="HV53" s="82"/>
      <c r="HW53" s="82"/>
      <c r="HX53" s="82"/>
      <c r="HY53" s="82"/>
      <c r="HZ53" s="82"/>
      <c r="IA53" s="82"/>
      <c r="IB53" s="82"/>
      <c r="IC53" s="82"/>
      <c r="ID53" s="82"/>
      <c r="IE53" s="82"/>
      <c r="IF53" s="82"/>
      <c r="IG53" s="82"/>
      <c r="IH53" s="82"/>
      <c r="II53" s="82"/>
      <c r="IJ53" s="82"/>
      <c r="IK53" s="82"/>
      <c r="IL53" s="82"/>
      <c r="IM53" s="82"/>
      <c r="IN53" s="82"/>
      <c r="IO53" s="82"/>
      <c r="IP53" s="82"/>
      <c r="IQ53" s="82"/>
      <c r="IR53" s="82"/>
      <c r="IS53" s="82"/>
      <c r="IT53" s="82"/>
      <c r="IU53" s="82"/>
      <c r="IV53" s="82"/>
      <c r="IW53" s="82"/>
      <c r="IX53" s="82"/>
      <c r="IY53" s="82"/>
      <c r="IZ53" s="82"/>
      <c r="JA53" s="82"/>
      <c r="JB53" s="82"/>
      <c r="JC53" s="82"/>
      <c r="JD53" s="82"/>
      <c r="JE53" s="82"/>
      <c r="JF53" s="82"/>
      <c r="JG53" s="82"/>
      <c r="JH53" s="82"/>
      <c r="JI53" s="82"/>
      <c r="JJ53" s="82"/>
      <c r="JK53" s="82"/>
      <c r="JL53" s="82"/>
      <c r="JM53" s="82"/>
      <c r="JN53" s="82"/>
      <c r="JO53" s="82"/>
      <c r="JP53" s="82"/>
      <c r="JQ53" s="82"/>
      <c r="JR53" s="82"/>
      <c r="JS53" s="82"/>
      <c r="JT53" s="82"/>
      <c r="JU53" s="82"/>
      <c r="JV53" s="82"/>
      <c r="JW53" s="82"/>
      <c r="JX53" s="82"/>
      <c r="JY53" s="82"/>
      <c r="JZ53" s="82"/>
      <c r="KA53" s="82"/>
      <c r="KB53" s="82"/>
      <c r="KC53" s="82"/>
      <c r="KD53" s="82"/>
      <c r="KE53" s="82"/>
      <c r="KF53" s="82"/>
      <c r="KG53" s="82"/>
      <c r="KH53" s="82"/>
      <c r="KI53" s="82"/>
      <c r="KJ53" s="82"/>
      <c r="KK53" s="82"/>
      <c r="KL53" s="82"/>
      <c r="KM53" s="82"/>
      <c r="KN53" s="82"/>
      <c r="KO53" s="82"/>
      <c r="KP53" s="82"/>
      <c r="KQ53" s="82"/>
      <c r="KR53" s="82"/>
      <c r="KS53" s="82"/>
      <c r="KT53" s="82"/>
      <c r="KU53" s="82"/>
      <c r="KV53" s="82"/>
      <c r="KW53" s="82"/>
      <c r="KX53" s="82"/>
      <c r="KY53" s="82"/>
      <c r="KZ53" s="82"/>
      <c r="LA53" s="82"/>
      <c r="LB53" s="82"/>
      <c r="LC53" s="82"/>
      <c r="LD53" s="82"/>
      <c r="LE53" s="82"/>
      <c r="LF53" s="82"/>
      <c r="LG53" s="82"/>
      <c r="LH53" s="82"/>
      <c r="LI53" s="82"/>
      <c r="LJ53" s="82"/>
      <c r="LK53" s="82"/>
      <c r="LL53" s="82"/>
      <c r="LM53" s="82"/>
      <c r="LN53" s="82"/>
      <c r="LO53" s="82"/>
      <c r="LP53" s="82"/>
      <c r="LQ53" s="82"/>
      <c r="LR53" s="82"/>
      <c r="LS53" s="82"/>
      <c r="LT53" s="82"/>
      <c r="LU53" s="82"/>
      <c r="LV53" s="82"/>
      <c r="LW53" s="82"/>
      <c r="LX53" s="82"/>
      <c r="LY53" s="82"/>
      <c r="LZ53" s="82"/>
      <c r="MA53" s="82"/>
      <c r="MB53" s="82"/>
      <c r="MC53" s="82"/>
      <c r="MD53" s="82"/>
      <c r="ME53" s="82"/>
      <c r="MF53" s="82"/>
      <c r="MG53" s="82"/>
      <c r="MH53" s="82"/>
      <c r="MI53" s="82"/>
      <c r="MJ53" s="82"/>
      <c r="MK53" s="82"/>
      <c r="ML53" s="82"/>
      <c r="MM53" s="82"/>
      <c r="MN53" s="82"/>
      <c r="MO53" s="82"/>
      <c r="MP53" s="82"/>
      <c r="MQ53" s="82"/>
      <c r="MR53" s="82"/>
      <c r="MS53" s="82"/>
      <c r="MT53" s="82"/>
      <c r="MU53" s="82"/>
      <c r="MV53" s="82"/>
      <c r="MW53" s="82"/>
      <c r="MX53" s="82"/>
      <c r="MY53" s="82"/>
      <c r="MZ53" s="82"/>
      <c r="NA53" s="82"/>
      <c r="NB53" s="82"/>
      <c r="NC53" s="82"/>
      <c r="ND53" s="82"/>
      <c r="NE53" s="82"/>
      <c r="NF53" s="82"/>
      <c r="NG53" s="82"/>
      <c r="NH53" s="82"/>
      <c r="NI53" s="82"/>
      <c r="NJ53" s="82"/>
      <c r="NK53" s="82"/>
      <c r="NL53" s="82"/>
      <c r="NM53" s="82"/>
      <c r="NN53" s="82"/>
      <c r="NO53" s="82"/>
      <c r="NP53" s="82"/>
      <c r="NQ53" s="82"/>
      <c r="NR53" s="82"/>
      <c r="NS53" s="82"/>
      <c r="NT53" s="82"/>
      <c r="NU53" s="82"/>
      <c r="NV53" s="82"/>
      <c r="NW53" s="82"/>
      <c r="NX53" s="82"/>
      <c r="NY53" s="82"/>
      <c r="NZ53" s="82"/>
      <c r="OA53" s="82"/>
      <c r="OB53" s="82"/>
      <c r="OC53" s="82"/>
    </row>
    <row r="54" spans="2:393" x14ac:dyDescent="0.25">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2"/>
      <c r="DP54" s="82"/>
      <c r="DQ54" s="82"/>
      <c r="DR54" s="82"/>
      <c r="DS54" s="82"/>
      <c r="DT54" s="82"/>
      <c r="DU54" s="82"/>
      <c r="DV54" s="82"/>
      <c r="DW54" s="82"/>
      <c r="DX54" s="82"/>
      <c r="DY54" s="82"/>
      <c r="DZ54" s="82"/>
      <c r="EA54" s="82"/>
      <c r="EB54" s="82"/>
      <c r="EC54" s="82"/>
      <c r="ED54" s="82"/>
      <c r="EE54" s="82"/>
      <c r="EF54" s="82"/>
      <c r="EG54" s="82"/>
      <c r="EH54" s="82"/>
      <c r="EI54" s="82"/>
      <c r="EJ54" s="82"/>
      <c r="EK54" s="82"/>
      <c r="EL54" s="82"/>
      <c r="EM54" s="82"/>
      <c r="EN54" s="82"/>
      <c r="EO54" s="82"/>
      <c r="EP54" s="82"/>
      <c r="EQ54" s="82"/>
      <c r="ER54" s="82"/>
      <c r="ES54" s="82"/>
      <c r="ET54" s="82"/>
      <c r="EU54" s="82"/>
      <c r="EV54" s="82"/>
      <c r="EW54" s="82"/>
      <c r="EX54" s="82"/>
      <c r="EY54" s="82"/>
      <c r="EZ54" s="82"/>
      <c r="FA54" s="82"/>
      <c r="FB54" s="82"/>
      <c r="FC54" s="82"/>
      <c r="FD54" s="82"/>
      <c r="FE54" s="82"/>
      <c r="FF54" s="82"/>
      <c r="FG54" s="82"/>
      <c r="FH54" s="82"/>
      <c r="FI54" s="82"/>
      <c r="FJ54" s="82"/>
      <c r="FK54" s="82"/>
      <c r="FL54" s="82"/>
      <c r="FM54" s="82"/>
      <c r="FN54" s="82"/>
      <c r="FO54" s="82"/>
      <c r="FP54" s="82"/>
      <c r="FQ54" s="82"/>
      <c r="FR54" s="82"/>
      <c r="FS54" s="82"/>
      <c r="FT54" s="82"/>
      <c r="FU54" s="82"/>
      <c r="FV54" s="82"/>
      <c r="FW54" s="82"/>
      <c r="FX54" s="82"/>
      <c r="FY54" s="82"/>
      <c r="FZ54" s="82"/>
      <c r="GA54" s="82"/>
      <c r="GB54" s="82"/>
      <c r="GC54" s="82"/>
      <c r="GD54" s="82"/>
      <c r="GE54" s="82"/>
      <c r="GF54" s="82"/>
      <c r="GG54" s="82"/>
      <c r="GH54" s="82"/>
      <c r="GI54" s="82"/>
      <c r="GJ54" s="82"/>
      <c r="GK54" s="82"/>
      <c r="GL54" s="82"/>
      <c r="GM54" s="82"/>
      <c r="GN54" s="82"/>
      <c r="GO54" s="82"/>
      <c r="GP54" s="82"/>
      <c r="GQ54" s="82"/>
      <c r="GR54" s="82"/>
      <c r="GS54" s="82"/>
      <c r="GT54" s="82"/>
      <c r="GU54" s="82"/>
      <c r="GV54" s="82"/>
      <c r="GW54" s="82"/>
      <c r="GX54" s="82"/>
      <c r="GY54" s="82"/>
      <c r="GZ54" s="82"/>
      <c r="HA54" s="82"/>
      <c r="HB54" s="82"/>
      <c r="HC54" s="82"/>
      <c r="HD54" s="82"/>
      <c r="HE54" s="82"/>
      <c r="HF54" s="82"/>
      <c r="HG54" s="82"/>
      <c r="HH54" s="82"/>
      <c r="HI54" s="82"/>
      <c r="HJ54" s="82"/>
      <c r="HK54" s="82"/>
      <c r="HL54" s="82"/>
      <c r="HM54" s="82"/>
      <c r="HN54" s="82"/>
      <c r="HO54" s="82"/>
      <c r="HP54" s="82"/>
      <c r="HQ54" s="82"/>
      <c r="HR54" s="82"/>
      <c r="HS54" s="82"/>
      <c r="HT54" s="82"/>
      <c r="HU54" s="82"/>
      <c r="HV54" s="82"/>
      <c r="HW54" s="82"/>
      <c r="HX54" s="82"/>
      <c r="HY54" s="82"/>
      <c r="HZ54" s="82"/>
      <c r="IA54" s="82"/>
      <c r="IB54" s="82"/>
      <c r="IC54" s="82"/>
      <c r="ID54" s="82"/>
      <c r="IE54" s="82"/>
      <c r="IF54" s="82"/>
      <c r="IG54" s="82"/>
      <c r="IH54" s="82"/>
      <c r="II54" s="82"/>
      <c r="IJ54" s="82"/>
      <c r="IK54" s="82"/>
      <c r="IL54" s="82"/>
      <c r="IM54" s="82"/>
      <c r="IN54" s="82"/>
      <c r="IO54" s="82"/>
      <c r="IP54" s="82"/>
      <c r="IQ54" s="82"/>
      <c r="IR54" s="82"/>
      <c r="IS54" s="82"/>
      <c r="IT54" s="82"/>
      <c r="IU54" s="82"/>
      <c r="IV54" s="82"/>
      <c r="IW54" s="82"/>
      <c r="IX54" s="82"/>
      <c r="IY54" s="82"/>
      <c r="IZ54" s="82"/>
      <c r="JA54" s="82"/>
      <c r="JB54" s="82"/>
      <c r="JC54" s="82"/>
      <c r="JD54" s="82"/>
      <c r="JE54" s="82"/>
      <c r="JF54" s="82"/>
      <c r="JG54" s="82"/>
      <c r="JH54" s="82"/>
      <c r="JI54" s="82"/>
      <c r="JJ54" s="82"/>
      <c r="JK54" s="82"/>
      <c r="JL54" s="82"/>
      <c r="JM54" s="82"/>
      <c r="JN54" s="82"/>
      <c r="JO54" s="82"/>
      <c r="JP54" s="82"/>
      <c r="JQ54" s="82"/>
      <c r="JR54" s="82"/>
      <c r="JS54" s="82"/>
      <c r="JT54" s="82"/>
      <c r="JU54" s="82"/>
      <c r="JV54" s="82"/>
      <c r="JW54" s="82"/>
      <c r="JX54" s="82"/>
      <c r="JY54" s="82"/>
      <c r="JZ54" s="82"/>
      <c r="KA54" s="82"/>
      <c r="KB54" s="82"/>
      <c r="KC54" s="82"/>
      <c r="KD54" s="82"/>
      <c r="KE54" s="82"/>
      <c r="KF54" s="82"/>
      <c r="KG54" s="82"/>
      <c r="KH54" s="82"/>
      <c r="KI54" s="82"/>
      <c r="KJ54" s="82"/>
      <c r="KK54" s="82"/>
      <c r="KL54" s="82"/>
      <c r="KM54" s="82"/>
      <c r="KN54" s="82"/>
      <c r="KO54" s="82"/>
      <c r="KP54" s="82"/>
      <c r="KQ54" s="82"/>
      <c r="KR54" s="82"/>
      <c r="KS54" s="82"/>
      <c r="KT54" s="82"/>
      <c r="KU54" s="82"/>
      <c r="KV54" s="82"/>
      <c r="KW54" s="82"/>
      <c r="KX54" s="82"/>
      <c r="KY54" s="82"/>
      <c r="KZ54" s="82"/>
      <c r="LA54" s="82"/>
      <c r="LB54" s="82"/>
      <c r="LC54" s="82"/>
      <c r="LD54" s="82"/>
      <c r="LE54" s="82"/>
      <c r="LF54" s="82"/>
      <c r="LG54" s="82"/>
      <c r="LH54" s="82"/>
      <c r="LI54" s="82"/>
      <c r="LJ54" s="82"/>
      <c r="LK54" s="82"/>
      <c r="LL54" s="82"/>
      <c r="LM54" s="82"/>
      <c r="LN54" s="82"/>
      <c r="LO54" s="82"/>
      <c r="LP54" s="82"/>
      <c r="LQ54" s="82"/>
      <c r="LR54" s="82"/>
      <c r="LS54" s="82"/>
      <c r="LT54" s="82"/>
      <c r="LU54" s="82"/>
      <c r="LV54" s="82"/>
      <c r="LW54" s="82"/>
      <c r="LX54" s="82"/>
      <c r="LY54" s="82"/>
      <c r="LZ54" s="82"/>
      <c r="MA54" s="82"/>
      <c r="MB54" s="82"/>
      <c r="MC54" s="82"/>
      <c r="MD54" s="82"/>
      <c r="ME54" s="82"/>
      <c r="MF54" s="82"/>
      <c r="MG54" s="82"/>
      <c r="MH54" s="82"/>
      <c r="MI54" s="82"/>
      <c r="MJ54" s="82"/>
      <c r="MK54" s="82"/>
      <c r="ML54" s="82"/>
      <c r="MM54" s="82"/>
      <c r="MN54" s="82"/>
      <c r="MO54" s="82"/>
      <c r="MP54" s="82"/>
      <c r="MQ54" s="82"/>
      <c r="MR54" s="82"/>
      <c r="MS54" s="82"/>
      <c r="MT54" s="82"/>
      <c r="MU54" s="82"/>
      <c r="MV54" s="82"/>
      <c r="MW54" s="82"/>
      <c r="MX54" s="82"/>
      <c r="MY54" s="82"/>
      <c r="MZ54" s="82"/>
      <c r="NA54" s="82"/>
      <c r="NB54" s="82"/>
      <c r="NC54" s="82"/>
      <c r="ND54" s="82"/>
      <c r="NE54" s="82"/>
      <c r="NF54" s="82"/>
      <c r="NG54" s="82"/>
      <c r="NH54" s="82"/>
      <c r="NI54" s="82"/>
      <c r="NJ54" s="82"/>
      <c r="NK54" s="82"/>
      <c r="NL54" s="82"/>
      <c r="NM54" s="82"/>
      <c r="NN54" s="82"/>
      <c r="NO54" s="82"/>
      <c r="NP54" s="82"/>
      <c r="NQ54" s="82"/>
      <c r="NR54" s="82"/>
      <c r="NS54" s="82"/>
      <c r="NT54" s="82"/>
      <c r="NU54" s="82"/>
      <c r="NV54" s="82"/>
      <c r="NW54" s="82"/>
      <c r="NX54" s="82"/>
      <c r="NY54" s="82"/>
      <c r="NZ54" s="82"/>
      <c r="OA54" s="82"/>
      <c r="OB54" s="82"/>
      <c r="OC54" s="82"/>
    </row>
    <row r="55" spans="2:393" x14ac:dyDescent="0.25">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c r="CU55" s="82"/>
      <c r="CV55" s="82"/>
      <c r="CW55" s="82"/>
      <c r="CX55" s="82"/>
      <c r="CY55" s="82"/>
      <c r="CZ55" s="82"/>
      <c r="DA55" s="82"/>
      <c r="DB55" s="82"/>
      <c r="DC55" s="82"/>
      <c r="DD55" s="82"/>
      <c r="DE55" s="82"/>
      <c r="DF55" s="82"/>
      <c r="DG55" s="82"/>
      <c r="DH55" s="82"/>
      <c r="DI55" s="82"/>
      <c r="DJ55" s="82"/>
      <c r="DK55" s="82"/>
      <c r="DL55" s="82"/>
      <c r="DM55" s="82"/>
      <c r="DN55" s="82"/>
      <c r="DO55" s="82"/>
      <c r="DP55" s="82"/>
      <c r="DQ55" s="82"/>
      <c r="DR55" s="82"/>
      <c r="DS55" s="82"/>
      <c r="DT55" s="82"/>
      <c r="DU55" s="82"/>
      <c r="DV55" s="82"/>
      <c r="DW55" s="82"/>
      <c r="DX55" s="82"/>
      <c r="DY55" s="82"/>
      <c r="DZ55" s="82"/>
      <c r="EA55" s="82"/>
      <c r="EB55" s="82"/>
      <c r="EC55" s="82"/>
      <c r="ED55" s="82"/>
      <c r="EE55" s="82"/>
      <c r="EF55" s="82"/>
      <c r="EG55" s="82"/>
      <c r="EH55" s="82"/>
      <c r="EI55" s="82"/>
      <c r="EJ55" s="82"/>
      <c r="EK55" s="82"/>
      <c r="EL55" s="82"/>
      <c r="EM55" s="82"/>
      <c r="EN55" s="82"/>
      <c r="EO55" s="82"/>
      <c r="EP55" s="82"/>
      <c r="EQ55" s="82"/>
      <c r="ER55" s="82"/>
      <c r="ES55" s="82"/>
      <c r="ET55" s="82"/>
      <c r="EU55" s="82"/>
      <c r="EV55" s="82"/>
      <c r="EW55" s="82"/>
      <c r="EX55" s="82"/>
      <c r="EY55" s="82"/>
      <c r="EZ55" s="82"/>
      <c r="FA55" s="82"/>
      <c r="FB55" s="82"/>
      <c r="FC55" s="82"/>
      <c r="FD55" s="82"/>
      <c r="FE55" s="82"/>
      <c r="FF55" s="82"/>
      <c r="FG55" s="82"/>
      <c r="FH55" s="82"/>
      <c r="FI55" s="82"/>
      <c r="FJ55" s="82"/>
      <c r="FK55" s="82"/>
      <c r="FL55" s="82"/>
      <c r="FM55" s="82"/>
      <c r="FN55" s="82"/>
      <c r="FO55" s="82"/>
      <c r="FP55" s="82"/>
      <c r="FQ55" s="82"/>
      <c r="FR55" s="82"/>
      <c r="FS55" s="82"/>
      <c r="FT55" s="82"/>
      <c r="FU55" s="82"/>
      <c r="FV55" s="82"/>
      <c r="FW55" s="82"/>
      <c r="FX55" s="82"/>
      <c r="FY55" s="82"/>
      <c r="FZ55" s="82"/>
      <c r="GA55" s="82"/>
      <c r="GB55" s="82"/>
      <c r="GC55" s="82"/>
      <c r="GD55" s="82"/>
      <c r="GE55" s="82"/>
      <c r="GF55" s="82"/>
      <c r="GG55" s="82"/>
      <c r="GH55" s="82"/>
      <c r="GI55" s="82"/>
      <c r="GJ55" s="82"/>
      <c r="GK55" s="82"/>
      <c r="GL55" s="82"/>
      <c r="GM55" s="82"/>
      <c r="GN55" s="82"/>
      <c r="GO55" s="82"/>
      <c r="GP55" s="82"/>
      <c r="GQ55" s="82"/>
      <c r="GR55" s="82"/>
      <c r="GS55" s="82"/>
      <c r="GT55" s="82"/>
      <c r="GU55" s="82"/>
      <c r="GV55" s="82"/>
      <c r="GW55" s="82"/>
      <c r="GX55" s="82"/>
      <c r="GY55" s="82"/>
      <c r="GZ55" s="82"/>
      <c r="HA55" s="82"/>
      <c r="HB55" s="82"/>
      <c r="HC55" s="82"/>
      <c r="HD55" s="82"/>
      <c r="HE55" s="82"/>
      <c r="HF55" s="82"/>
      <c r="HG55" s="82"/>
      <c r="HH55" s="82"/>
      <c r="HI55" s="82"/>
      <c r="HJ55" s="82"/>
      <c r="HK55" s="82"/>
      <c r="HL55" s="82"/>
      <c r="HM55" s="82"/>
      <c r="HN55" s="82"/>
      <c r="HO55" s="82"/>
      <c r="HP55" s="82"/>
      <c r="HQ55" s="82"/>
      <c r="HR55" s="82"/>
      <c r="HS55" s="82"/>
      <c r="HT55" s="82"/>
      <c r="HU55" s="82"/>
      <c r="HV55" s="82"/>
      <c r="HW55" s="82"/>
      <c r="HX55" s="82"/>
      <c r="HY55" s="82"/>
      <c r="HZ55" s="82"/>
      <c r="IA55" s="82"/>
      <c r="IB55" s="82"/>
      <c r="IC55" s="82"/>
      <c r="ID55" s="82"/>
      <c r="IE55" s="82"/>
      <c r="IF55" s="82"/>
      <c r="IG55" s="82"/>
      <c r="IH55" s="82"/>
      <c r="II55" s="82"/>
      <c r="IJ55" s="82"/>
      <c r="IK55" s="82"/>
      <c r="IL55" s="82"/>
      <c r="IM55" s="82"/>
      <c r="IN55" s="82"/>
      <c r="IO55" s="82"/>
      <c r="IP55" s="82"/>
      <c r="IQ55" s="82"/>
      <c r="IR55" s="82"/>
      <c r="IS55" s="82"/>
      <c r="IT55" s="82"/>
      <c r="IU55" s="82"/>
      <c r="IV55" s="82"/>
      <c r="IW55" s="82"/>
      <c r="IX55" s="82"/>
      <c r="IY55" s="82"/>
      <c r="IZ55" s="82"/>
      <c r="JA55" s="82"/>
      <c r="JB55" s="82"/>
      <c r="JC55" s="82"/>
      <c r="JD55" s="82"/>
      <c r="JE55" s="82"/>
      <c r="JF55" s="82"/>
      <c r="JG55" s="82"/>
      <c r="JH55" s="82"/>
      <c r="JI55" s="82"/>
      <c r="JJ55" s="82"/>
      <c r="JK55" s="82"/>
      <c r="JL55" s="82"/>
      <c r="JM55" s="82"/>
      <c r="JN55" s="82"/>
      <c r="JO55" s="82"/>
      <c r="JP55" s="82"/>
      <c r="JQ55" s="82"/>
      <c r="JR55" s="82"/>
      <c r="JS55" s="82"/>
      <c r="JT55" s="82"/>
      <c r="JU55" s="82"/>
      <c r="JV55" s="82"/>
      <c r="JW55" s="82"/>
      <c r="JX55" s="82"/>
      <c r="JY55" s="82"/>
      <c r="JZ55" s="82"/>
      <c r="KA55" s="82"/>
      <c r="KB55" s="82"/>
      <c r="KC55" s="82"/>
      <c r="KD55" s="82"/>
      <c r="KE55" s="82"/>
      <c r="KF55" s="82"/>
      <c r="KG55" s="82"/>
      <c r="KH55" s="82"/>
      <c r="KI55" s="82"/>
      <c r="KJ55" s="82"/>
      <c r="KK55" s="82"/>
      <c r="KL55" s="82"/>
      <c r="KM55" s="82"/>
      <c r="KN55" s="82"/>
      <c r="KO55" s="82"/>
      <c r="KP55" s="82"/>
      <c r="KQ55" s="82"/>
      <c r="KR55" s="82"/>
      <c r="KS55" s="82"/>
      <c r="KT55" s="82"/>
      <c r="KU55" s="82"/>
      <c r="KV55" s="82"/>
      <c r="KW55" s="82"/>
      <c r="KX55" s="82"/>
      <c r="KY55" s="82"/>
      <c r="KZ55" s="82"/>
      <c r="LA55" s="82"/>
      <c r="LB55" s="82"/>
      <c r="LC55" s="82"/>
      <c r="LD55" s="82"/>
      <c r="LE55" s="82"/>
      <c r="LF55" s="82"/>
      <c r="LG55" s="82"/>
      <c r="LH55" s="82"/>
      <c r="LI55" s="82"/>
      <c r="LJ55" s="82"/>
      <c r="LK55" s="82"/>
      <c r="LL55" s="82"/>
      <c r="LM55" s="82"/>
      <c r="LN55" s="82"/>
      <c r="LO55" s="82"/>
      <c r="LP55" s="82"/>
      <c r="LQ55" s="82"/>
      <c r="LR55" s="82"/>
      <c r="LS55" s="82"/>
      <c r="LT55" s="82"/>
      <c r="LU55" s="82"/>
      <c r="LV55" s="82"/>
      <c r="LW55" s="82"/>
      <c r="LX55" s="82"/>
      <c r="LY55" s="82"/>
      <c r="LZ55" s="82"/>
      <c r="MA55" s="82"/>
      <c r="MB55" s="82"/>
      <c r="MC55" s="82"/>
      <c r="MD55" s="82"/>
      <c r="ME55" s="82"/>
      <c r="MF55" s="82"/>
      <c r="MG55" s="82"/>
      <c r="MH55" s="82"/>
      <c r="MI55" s="82"/>
      <c r="MJ55" s="82"/>
      <c r="MK55" s="82"/>
      <c r="ML55" s="82"/>
      <c r="MM55" s="82"/>
      <c r="MN55" s="82"/>
      <c r="MO55" s="82"/>
      <c r="MP55" s="82"/>
      <c r="MQ55" s="82"/>
      <c r="MR55" s="82"/>
      <c r="MS55" s="82"/>
      <c r="MT55" s="82"/>
      <c r="MU55" s="82"/>
      <c r="MV55" s="82"/>
      <c r="MW55" s="82"/>
      <c r="MX55" s="82"/>
      <c r="MY55" s="82"/>
      <c r="MZ55" s="82"/>
      <c r="NA55" s="82"/>
      <c r="NB55" s="82"/>
      <c r="NC55" s="82"/>
      <c r="ND55" s="82"/>
      <c r="NE55" s="82"/>
      <c r="NF55" s="82"/>
      <c r="NG55" s="82"/>
      <c r="NH55" s="82"/>
      <c r="NI55" s="82"/>
      <c r="NJ55" s="82"/>
      <c r="NK55" s="82"/>
      <c r="NL55" s="82"/>
      <c r="NM55" s="82"/>
      <c r="NN55" s="82"/>
      <c r="NO55" s="82"/>
      <c r="NP55" s="82"/>
      <c r="NQ55" s="82"/>
      <c r="NR55" s="82"/>
      <c r="NS55" s="82"/>
      <c r="NT55" s="82"/>
      <c r="NU55" s="82"/>
      <c r="NV55" s="82"/>
      <c r="NW55" s="82"/>
      <c r="NX55" s="82"/>
      <c r="NY55" s="82"/>
      <c r="NZ55" s="82"/>
      <c r="OA55" s="82"/>
      <c r="OB55" s="82"/>
      <c r="OC55" s="82"/>
    </row>
    <row r="56" spans="2:393" x14ac:dyDescent="0.25">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c r="CU56" s="82"/>
      <c r="CV56" s="82"/>
      <c r="CW56" s="82"/>
      <c r="CX56" s="82"/>
      <c r="CY56" s="82"/>
      <c r="CZ56" s="82"/>
      <c r="DA56" s="82"/>
      <c r="DB56" s="82"/>
      <c r="DC56" s="82"/>
      <c r="DD56" s="82"/>
      <c r="DE56" s="82"/>
      <c r="DF56" s="82"/>
      <c r="DG56" s="82"/>
      <c r="DH56" s="82"/>
      <c r="DI56" s="82"/>
      <c r="DJ56" s="82"/>
      <c r="DK56" s="82"/>
      <c r="DL56" s="82"/>
      <c r="DM56" s="82"/>
      <c r="DN56" s="82"/>
      <c r="DO56" s="82"/>
      <c r="DP56" s="82"/>
      <c r="DQ56" s="82"/>
      <c r="DR56" s="82"/>
      <c r="DS56" s="82"/>
      <c r="DT56" s="82"/>
      <c r="DU56" s="82"/>
      <c r="DV56" s="82"/>
      <c r="DW56" s="82"/>
      <c r="DX56" s="82"/>
      <c r="DY56" s="82"/>
      <c r="DZ56" s="82"/>
      <c r="EA56" s="82"/>
      <c r="EB56" s="82"/>
      <c r="EC56" s="82"/>
      <c r="ED56" s="82"/>
      <c r="EE56" s="82"/>
      <c r="EF56" s="82"/>
      <c r="EG56" s="82"/>
      <c r="EH56" s="82"/>
      <c r="EI56" s="82"/>
      <c r="EJ56" s="82"/>
      <c r="EK56" s="82"/>
      <c r="EL56" s="82"/>
      <c r="EM56" s="82"/>
      <c r="EN56" s="82"/>
      <c r="EO56" s="82"/>
      <c r="EP56" s="82"/>
      <c r="EQ56" s="82"/>
      <c r="ER56" s="82"/>
      <c r="ES56" s="82"/>
      <c r="ET56" s="82"/>
      <c r="EU56" s="82"/>
      <c r="EV56" s="82"/>
      <c r="EW56" s="82"/>
      <c r="EX56" s="82"/>
      <c r="EY56" s="82"/>
      <c r="EZ56" s="82"/>
      <c r="FA56" s="82"/>
      <c r="FB56" s="82"/>
      <c r="FC56" s="82"/>
      <c r="FD56" s="82"/>
      <c r="FE56" s="82"/>
      <c r="FF56" s="82"/>
      <c r="FG56" s="82"/>
      <c r="FH56" s="82"/>
      <c r="FI56" s="82"/>
      <c r="FJ56" s="82"/>
      <c r="FK56" s="82"/>
      <c r="FL56" s="82"/>
      <c r="FM56" s="82"/>
      <c r="FN56" s="82"/>
      <c r="FO56" s="82"/>
      <c r="FP56" s="82"/>
      <c r="FQ56" s="82"/>
      <c r="FR56" s="82"/>
      <c r="FS56" s="82"/>
      <c r="FT56" s="82"/>
      <c r="FU56" s="82"/>
      <c r="FV56" s="82"/>
      <c r="FW56" s="82"/>
      <c r="FX56" s="82"/>
      <c r="FY56" s="82"/>
      <c r="FZ56" s="82"/>
      <c r="GA56" s="82"/>
      <c r="GB56" s="82"/>
      <c r="GC56" s="82"/>
      <c r="GD56" s="82"/>
      <c r="GE56" s="82"/>
      <c r="GF56" s="82"/>
      <c r="GG56" s="82"/>
      <c r="GH56" s="82"/>
      <c r="GI56" s="82"/>
      <c r="GJ56" s="82"/>
      <c r="GK56" s="82"/>
      <c r="GL56" s="82"/>
      <c r="GM56" s="82"/>
      <c r="GN56" s="82"/>
      <c r="GO56" s="82"/>
      <c r="GP56" s="82"/>
      <c r="GQ56" s="82"/>
      <c r="GR56" s="82"/>
      <c r="GS56" s="82"/>
      <c r="GT56" s="82"/>
      <c r="GU56" s="82"/>
      <c r="GV56" s="82"/>
      <c r="GW56" s="82"/>
      <c r="GX56" s="82"/>
      <c r="GY56" s="82"/>
      <c r="GZ56" s="82"/>
      <c r="HA56" s="82"/>
      <c r="HB56" s="82"/>
      <c r="HC56" s="82"/>
      <c r="HD56" s="82"/>
      <c r="HE56" s="82"/>
      <c r="HF56" s="82"/>
      <c r="HG56" s="82"/>
      <c r="HH56" s="82"/>
      <c r="HI56" s="82"/>
      <c r="HJ56" s="82"/>
      <c r="HK56" s="82"/>
      <c r="HL56" s="82"/>
      <c r="HM56" s="82"/>
      <c r="HN56" s="82"/>
      <c r="HO56" s="82"/>
      <c r="HP56" s="82"/>
      <c r="HQ56" s="82"/>
      <c r="HR56" s="82"/>
      <c r="HS56" s="82"/>
      <c r="HT56" s="82"/>
      <c r="HU56" s="82"/>
      <c r="HV56" s="82"/>
      <c r="HW56" s="82"/>
      <c r="HX56" s="82"/>
      <c r="HY56" s="82"/>
      <c r="HZ56" s="82"/>
      <c r="IA56" s="82"/>
      <c r="IB56" s="82"/>
      <c r="IC56" s="82"/>
      <c r="ID56" s="82"/>
      <c r="IE56" s="82"/>
      <c r="IF56" s="82"/>
      <c r="IG56" s="82"/>
      <c r="IH56" s="82"/>
      <c r="II56" s="82"/>
      <c r="IJ56" s="82"/>
      <c r="IK56" s="82"/>
      <c r="IL56" s="82"/>
      <c r="IM56" s="82"/>
      <c r="IN56" s="82"/>
      <c r="IO56" s="82"/>
      <c r="IP56" s="82"/>
      <c r="IQ56" s="82"/>
      <c r="IR56" s="82"/>
      <c r="IS56" s="82"/>
      <c r="IT56" s="82"/>
      <c r="IU56" s="82"/>
      <c r="IV56" s="82"/>
      <c r="IW56" s="82"/>
      <c r="IX56" s="82"/>
      <c r="IY56" s="82"/>
      <c r="IZ56" s="82"/>
      <c r="JA56" s="82"/>
      <c r="JB56" s="82"/>
      <c r="JC56" s="82"/>
      <c r="JD56" s="82"/>
      <c r="JE56" s="82"/>
      <c r="JF56" s="82"/>
      <c r="JG56" s="82"/>
      <c r="JH56" s="82"/>
      <c r="JI56" s="82"/>
      <c r="JJ56" s="82"/>
      <c r="JK56" s="82"/>
      <c r="JL56" s="82"/>
      <c r="JM56" s="82"/>
      <c r="JN56" s="82"/>
      <c r="JO56" s="82"/>
      <c r="JP56" s="82"/>
      <c r="JQ56" s="82"/>
      <c r="JR56" s="82"/>
      <c r="JS56" s="82"/>
      <c r="JT56" s="82"/>
      <c r="JU56" s="82"/>
      <c r="JV56" s="82"/>
      <c r="JW56" s="82"/>
      <c r="JX56" s="82"/>
      <c r="JY56" s="82"/>
      <c r="JZ56" s="82"/>
      <c r="KA56" s="82"/>
      <c r="KB56" s="82"/>
      <c r="KC56" s="82"/>
      <c r="KD56" s="82"/>
      <c r="KE56" s="82"/>
      <c r="KF56" s="82"/>
      <c r="KG56" s="82"/>
      <c r="KH56" s="82"/>
      <c r="KI56" s="82"/>
      <c r="KJ56" s="82"/>
      <c r="KK56" s="82"/>
      <c r="KL56" s="82"/>
      <c r="KM56" s="82"/>
      <c r="KN56" s="82"/>
      <c r="KO56" s="82"/>
      <c r="KP56" s="82"/>
      <c r="KQ56" s="82"/>
      <c r="KR56" s="82"/>
      <c r="KS56" s="82"/>
      <c r="KT56" s="82"/>
      <c r="KU56" s="82"/>
      <c r="KV56" s="82"/>
      <c r="KW56" s="82"/>
      <c r="KX56" s="82"/>
      <c r="KY56" s="82"/>
      <c r="KZ56" s="82"/>
      <c r="LA56" s="82"/>
      <c r="LB56" s="82"/>
      <c r="LC56" s="82"/>
      <c r="LD56" s="82"/>
      <c r="LE56" s="82"/>
      <c r="LF56" s="82"/>
      <c r="LG56" s="82"/>
      <c r="LH56" s="82"/>
      <c r="LI56" s="82"/>
      <c r="LJ56" s="82"/>
      <c r="LK56" s="82"/>
      <c r="LL56" s="82"/>
      <c r="LM56" s="82"/>
      <c r="LN56" s="82"/>
      <c r="LO56" s="82"/>
      <c r="LP56" s="82"/>
      <c r="LQ56" s="82"/>
      <c r="LR56" s="82"/>
      <c r="LS56" s="82"/>
      <c r="LT56" s="82"/>
      <c r="LU56" s="82"/>
      <c r="LV56" s="82"/>
      <c r="LW56" s="82"/>
      <c r="LX56" s="82"/>
      <c r="LY56" s="82"/>
      <c r="LZ56" s="82"/>
      <c r="MA56" s="82"/>
      <c r="MB56" s="82"/>
      <c r="MC56" s="82"/>
      <c r="MD56" s="82"/>
      <c r="ME56" s="82"/>
      <c r="MF56" s="82"/>
      <c r="MG56" s="82"/>
      <c r="MH56" s="82"/>
      <c r="MI56" s="82"/>
      <c r="MJ56" s="82"/>
      <c r="MK56" s="82"/>
      <c r="ML56" s="82"/>
      <c r="MM56" s="82"/>
      <c r="MN56" s="82"/>
      <c r="MO56" s="82"/>
      <c r="MP56" s="82"/>
      <c r="MQ56" s="82"/>
      <c r="MR56" s="82"/>
      <c r="MS56" s="82"/>
      <c r="MT56" s="82"/>
      <c r="MU56" s="82"/>
      <c r="MV56" s="82"/>
      <c r="MW56" s="82"/>
      <c r="MX56" s="82"/>
      <c r="MY56" s="82"/>
      <c r="MZ56" s="82"/>
      <c r="NA56" s="82"/>
      <c r="NB56" s="82"/>
      <c r="NC56" s="82"/>
      <c r="ND56" s="82"/>
      <c r="NE56" s="82"/>
      <c r="NF56" s="82"/>
      <c r="NG56" s="82"/>
      <c r="NH56" s="82"/>
      <c r="NI56" s="82"/>
      <c r="NJ56" s="82"/>
      <c r="NK56" s="82"/>
      <c r="NL56" s="82"/>
      <c r="NM56" s="82"/>
      <c r="NN56" s="82"/>
      <c r="NO56" s="82"/>
      <c r="NP56" s="82"/>
      <c r="NQ56" s="82"/>
      <c r="NR56" s="82"/>
      <c r="NS56" s="82"/>
      <c r="NT56" s="82"/>
      <c r="NU56" s="82"/>
      <c r="NV56" s="82"/>
      <c r="NW56" s="82"/>
      <c r="NX56" s="82"/>
      <c r="NY56" s="82"/>
      <c r="NZ56" s="82"/>
      <c r="OA56" s="82"/>
      <c r="OB56" s="82"/>
      <c r="OC56" s="8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MR38"/>
  <sheetViews>
    <sheetView workbookViewId="0">
      <selection activeCell="B1" sqref="B1:MR38"/>
    </sheetView>
  </sheetViews>
  <sheetFormatPr defaultRowHeight="15" x14ac:dyDescent="0.25"/>
  <cols>
    <col min="2" max="2" width="15.140625" customWidth="1"/>
  </cols>
  <sheetData>
    <row r="1" spans="2:356" x14ac:dyDescent="0.25">
      <c r="B1" s="82" t="s">
        <v>1983</v>
      </c>
      <c r="C1" s="82" t="s">
        <v>2482</v>
      </c>
      <c r="D1" s="82" t="s">
        <v>2482</v>
      </c>
      <c r="E1" s="82" t="s">
        <v>1984</v>
      </c>
      <c r="F1" s="82" t="s">
        <v>1984</v>
      </c>
      <c r="G1" s="82" t="s">
        <v>1984</v>
      </c>
      <c r="H1" s="82" t="s">
        <v>1984</v>
      </c>
      <c r="I1" s="82" t="s">
        <v>1984</v>
      </c>
      <c r="J1" s="82" t="s">
        <v>1984</v>
      </c>
      <c r="K1" s="82" t="s">
        <v>1984</v>
      </c>
      <c r="L1" s="82" t="s">
        <v>1984</v>
      </c>
      <c r="M1" s="82" t="s">
        <v>1984</v>
      </c>
      <c r="N1" s="82" t="s">
        <v>1984</v>
      </c>
      <c r="O1" s="82" t="s">
        <v>1984</v>
      </c>
      <c r="P1" s="82" t="s">
        <v>1984</v>
      </c>
      <c r="Q1" s="82" t="s">
        <v>1984</v>
      </c>
      <c r="R1" s="82" t="s">
        <v>1984</v>
      </c>
      <c r="S1" s="82" t="s">
        <v>1984</v>
      </c>
      <c r="T1" s="82" t="s">
        <v>1984</v>
      </c>
      <c r="U1" s="82" t="s">
        <v>2483</v>
      </c>
      <c r="V1" s="82" t="s">
        <v>2483</v>
      </c>
      <c r="W1" s="82" t="s">
        <v>2483</v>
      </c>
      <c r="X1" s="82" t="s">
        <v>2483</v>
      </c>
      <c r="Y1" s="82" t="s">
        <v>2483</v>
      </c>
      <c r="Z1" s="82" t="s">
        <v>2483</v>
      </c>
      <c r="AA1" s="82" t="s">
        <v>2483</v>
      </c>
      <c r="AB1" s="82" t="s">
        <v>2483</v>
      </c>
      <c r="AC1" s="82" t="s">
        <v>2483</v>
      </c>
      <c r="AD1" s="82" t="s">
        <v>2483</v>
      </c>
      <c r="AE1" s="82" t="s">
        <v>2483</v>
      </c>
      <c r="AF1" s="82" t="s">
        <v>2483</v>
      </c>
      <c r="AG1" s="82" t="s">
        <v>2483</v>
      </c>
      <c r="AH1" s="82" t="s">
        <v>2483</v>
      </c>
      <c r="AI1" s="82" t="s">
        <v>2483</v>
      </c>
      <c r="AJ1" s="82" t="s">
        <v>2484</v>
      </c>
      <c r="AK1" s="82" t="s">
        <v>2484</v>
      </c>
      <c r="AL1" s="82" t="s">
        <v>2484</v>
      </c>
      <c r="AM1" s="82" t="s">
        <v>2484</v>
      </c>
      <c r="AN1" s="82" t="s">
        <v>2484</v>
      </c>
      <c r="AO1" s="82" t="s">
        <v>1985</v>
      </c>
      <c r="AP1" s="82" t="s">
        <v>1985</v>
      </c>
      <c r="AQ1" s="82" t="s">
        <v>1985</v>
      </c>
      <c r="AR1" s="82" t="s">
        <v>2257</v>
      </c>
      <c r="AS1" s="82" t="s">
        <v>2257</v>
      </c>
      <c r="AT1" s="82" t="s">
        <v>2257</v>
      </c>
      <c r="AU1" s="82" t="s">
        <v>2257</v>
      </c>
      <c r="AV1" s="82" t="s">
        <v>2257</v>
      </c>
      <c r="AW1" s="82" t="s">
        <v>2257</v>
      </c>
      <c r="AX1" s="82" t="s">
        <v>2257</v>
      </c>
      <c r="AY1" s="82" t="s">
        <v>2485</v>
      </c>
      <c r="AZ1" s="82" t="s">
        <v>2485</v>
      </c>
      <c r="BA1" s="82" t="s">
        <v>2486</v>
      </c>
      <c r="BB1" s="82" t="s">
        <v>2486</v>
      </c>
      <c r="BC1" s="82" t="s">
        <v>2486</v>
      </c>
      <c r="BD1" s="82" t="s">
        <v>2486</v>
      </c>
      <c r="BE1" s="82" t="s">
        <v>2487</v>
      </c>
      <c r="BF1" s="82" t="s">
        <v>2487</v>
      </c>
      <c r="BG1" s="82" t="s">
        <v>2488</v>
      </c>
      <c r="BH1" s="82" t="s">
        <v>2488</v>
      </c>
      <c r="BI1" s="82" t="s">
        <v>2488</v>
      </c>
      <c r="BJ1" s="82" t="s">
        <v>2489</v>
      </c>
      <c r="BK1" s="82" t="s">
        <v>2489</v>
      </c>
      <c r="BL1" s="82" t="s">
        <v>2490</v>
      </c>
      <c r="BM1" s="82" t="s">
        <v>2490</v>
      </c>
      <c r="BN1" s="82" t="s">
        <v>2490</v>
      </c>
      <c r="BO1" s="82" t="s">
        <v>2490</v>
      </c>
      <c r="BP1" s="82" t="s">
        <v>2490</v>
      </c>
      <c r="BQ1" s="82" t="s">
        <v>2490</v>
      </c>
      <c r="BR1" s="82" t="s">
        <v>2490</v>
      </c>
      <c r="BS1" s="82" t="s">
        <v>2491</v>
      </c>
      <c r="BT1" s="82" t="s">
        <v>2492</v>
      </c>
      <c r="BU1" s="82" t="s">
        <v>2492</v>
      </c>
      <c r="BV1" s="82" t="s">
        <v>2492</v>
      </c>
      <c r="BW1" s="82" t="s">
        <v>2492</v>
      </c>
      <c r="BX1" s="82" t="s">
        <v>2492</v>
      </c>
      <c r="BY1" s="82" t="s">
        <v>2492</v>
      </c>
      <c r="BZ1" s="82" t="s">
        <v>2493</v>
      </c>
      <c r="CA1" s="82" t="s">
        <v>2494</v>
      </c>
      <c r="CB1" s="82" t="s">
        <v>2495</v>
      </c>
      <c r="CC1" s="82" t="s">
        <v>2495</v>
      </c>
      <c r="CD1" s="82" t="s">
        <v>2495</v>
      </c>
      <c r="CE1" s="82" t="s">
        <v>2495</v>
      </c>
      <c r="CF1" s="82" t="s">
        <v>2496</v>
      </c>
      <c r="CG1" s="82" t="s">
        <v>2496</v>
      </c>
      <c r="CH1" s="82" t="s">
        <v>2496</v>
      </c>
      <c r="CI1" s="82" t="s">
        <v>2496</v>
      </c>
      <c r="CJ1" s="82" t="s">
        <v>2496</v>
      </c>
      <c r="CK1" s="82" t="s">
        <v>2496</v>
      </c>
      <c r="CL1" s="82" t="s">
        <v>2497</v>
      </c>
      <c r="CM1" s="82" t="s">
        <v>2497</v>
      </c>
      <c r="CN1" s="82" t="s">
        <v>2497</v>
      </c>
      <c r="CO1" s="82" t="s">
        <v>2498</v>
      </c>
      <c r="CP1" s="82" t="s">
        <v>2499</v>
      </c>
      <c r="CQ1" s="82" t="s">
        <v>2500</v>
      </c>
      <c r="CR1" s="82" t="s">
        <v>2500</v>
      </c>
      <c r="CS1" s="82" t="s">
        <v>2500</v>
      </c>
      <c r="CT1" s="82" t="s">
        <v>2501</v>
      </c>
      <c r="CU1" s="82" t="s">
        <v>2501</v>
      </c>
      <c r="CV1" s="82" t="s">
        <v>2501</v>
      </c>
      <c r="CW1" s="82" t="s">
        <v>2501</v>
      </c>
      <c r="CX1" s="82" t="s">
        <v>2501</v>
      </c>
      <c r="CY1" s="82" t="s">
        <v>2501</v>
      </c>
      <c r="CZ1" s="82" t="s">
        <v>2501</v>
      </c>
      <c r="DA1" s="82" t="s">
        <v>2501</v>
      </c>
      <c r="DB1" s="82" t="s">
        <v>2502</v>
      </c>
      <c r="DC1" s="82" t="s">
        <v>2502</v>
      </c>
      <c r="DD1" s="82" t="s">
        <v>2502</v>
      </c>
      <c r="DE1" s="82" t="s">
        <v>2502</v>
      </c>
      <c r="DF1" s="82" t="s">
        <v>2503</v>
      </c>
      <c r="DG1" s="82" t="s">
        <v>2503</v>
      </c>
      <c r="DH1" s="82" t="s">
        <v>2503</v>
      </c>
      <c r="DI1" s="82" t="s">
        <v>2503</v>
      </c>
      <c r="DJ1" s="82" t="s">
        <v>2504</v>
      </c>
      <c r="DK1" s="82" t="s">
        <v>2504</v>
      </c>
      <c r="DL1" s="82" t="s">
        <v>2504</v>
      </c>
      <c r="DM1" s="82" t="s">
        <v>2504</v>
      </c>
      <c r="DN1" s="82" t="s">
        <v>2504</v>
      </c>
      <c r="DO1" s="82" t="s">
        <v>2504</v>
      </c>
      <c r="DP1" s="82" t="s">
        <v>2504</v>
      </c>
      <c r="DQ1" s="82" t="s">
        <v>2504</v>
      </c>
      <c r="DR1" s="82" t="s">
        <v>2504</v>
      </c>
      <c r="DS1" s="82" t="s">
        <v>2504</v>
      </c>
      <c r="DT1" s="82" t="s">
        <v>2504</v>
      </c>
      <c r="DU1" s="82" t="s">
        <v>2504</v>
      </c>
      <c r="DV1" s="82" t="s">
        <v>2504</v>
      </c>
      <c r="DW1" s="82" t="s">
        <v>2504</v>
      </c>
      <c r="DX1" s="82" t="s">
        <v>2505</v>
      </c>
      <c r="DY1" s="82" t="s">
        <v>2505</v>
      </c>
      <c r="DZ1" s="82" t="s">
        <v>2506</v>
      </c>
      <c r="EA1" s="82" t="s">
        <v>2506</v>
      </c>
      <c r="EB1" s="82" t="s">
        <v>2506</v>
      </c>
      <c r="EC1" s="82" t="s">
        <v>2506</v>
      </c>
      <c r="ED1" s="82" t="s">
        <v>2506</v>
      </c>
      <c r="EE1" s="82" t="s">
        <v>2506</v>
      </c>
      <c r="EF1" s="82" t="s">
        <v>2506</v>
      </c>
      <c r="EG1" s="82" t="s">
        <v>2506</v>
      </c>
      <c r="EH1" s="82" t="s">
        <v>2506</v>
      </c>
      <c r="EI1" s="82" t="s">
        <v>2506</v>
      </c>
      <c r="EJ1" s="82" t="s">
        <v>2507</v>
      </c>
      <c r="EK1" s="82" t="s">
        <v>2508</v>
      </c>
      <c r="EL1" s="82" t="s">
        <v>2508</v>
      </c>
      <c r="EM1" s="82" t="s">
        <v>2508</v>
      </c>
      <c r="EN1" s="82" t="s">
        <v>2508</v>
      </c>
      <c r="EO1" s="82" t="s">
        <v>2508</v>
      </c>
      <c r="EP1" s="82" t="s">
        <v>2508</v>
      </c>
      <c r="EQ1" s="82" t="s">
        <v>2508</v>
      </c>
      <c r="ER1" s="82" t="s">
        <v>2508</v>
      </c>
      <c r="ES1" s="82" t="s">
        <v>2508</v>
      </c>
      <c r="ET1" s="82" t="s">
        <v>2508</v>
      </c>
      <c r="EU1" s="82" t="s">
        <v>2508</v>
      </c>
      <c r="EV1" s="82" t="s">
        <v>2508</v>
      </c>
      <c r="EW1" s="82" t="s">
        <v>2508</v>
      </c>
      <c r="EX1" s="82" t="s">
        <v>2508</v>
      </c>
      <c r="EY1" s="82" t="s">
        <v>2508</v>
      </c>
      <c r="EZ1" s="82" t="s">
        <v>2508</v>
      </c>
      <c r="FA1" s="82" t="s">
        <v>2508</v>
      </c>
      <c r="FB1" s="82" t="s">
        <v>2508</v>
      </c>
      <c r="FC1" s="82" t="s">
        <v>2508</v>
      </c>
      <c r="FD1" s="82" t="s">
        <v>2508</v>
      </c>
      <c r="FE1" s="82" t="s">
        <v>2508</v>
      </c>
      <c r="FF1" s="82" t="s">
        <v>2508</v>
      </c>
      <c r="FG1" s="82" t="s">
        <v>2508</v>
      </c>
      <c r="FH1" s="82" t="s">
        <v>2508</v>
      </c>
      <c r="FI1" s="82" t="s">
        <v>2508</v>
      </c>
      <c r="FJ1" s="82" t="s">
        <v>2508</v>
      </c>
      <c r="FK1" s="82" t="s">
        <v>2508</v>
      </c>
      <c r="FL1" s="82" t="s">
        <v>2508</v>
      </c>
      <c r="FM1" s="82" t="s">
        <v>2508</v>
      </c>
      <c r="FN1" s="82" t="s">
        <v>2508</v>
      </c>
      <c r="FO1" s="82" t="s">
        <v>2509</v>
      </c>
      <c r="FP1" s="82" t="s">
        <v>2510</v>
      </c>
      <c r="FQ1" s="82" t="s">
        <v>2511</v>
      </c>
      <c r="FR1" s="82" t="s">
        <v>2511</v>
      </c>
      <c r="FS1" s="82" t="s">
        <v>2511</v>
      </c>
      <c r="FT1" s="82" t="s">
        <v>2511</v>
      </c>
      <c r="FU1" s="82" t="s">
        <v>2512</v>
      </c>
      <c r="FV1" s="82" t="s">
        <v>2512</v>
      </c>
      <c r="FW1" s="82" t="s">
        <v>2512</v>
      </c>
      <c r="FX1" s="82" t="s">
        <v>2513</v>
      </c>
      <c r="FY1" s="82" t="s">
        <v>2514</v>
      </c>
      <c r="FZ1" s="82" t="s">
        <v>2514</v>
      </c>
      <c r="GA1" s="82" t="s">
        <v>2514</v>
      </c>
      <c r="GB1" s="82" t="s">
        <v>2514</v>
      </c>
      <c r="GC1" s="82" t="s">
        <v>2514</v>
      </c>
      <c r="GD1" s="82" t="s">
        <v>2514</v>
      </c>
      <c r="GE1" s="82" t="s">
        <v>2515</v>
      </c>
      <c r="GF1" s="82" t="s">
        <v>2515</v>
      </c>
      <c r="GG1" s="82" t="s">
        <v>2515</v>
      </c>
      <c r="GH1" s="82" t="s">
        <v>2516</v>
      </c>
      <c r="GI1" s="82" t="s">
        <v>2516</v>
      </c>
      <c r="GJ1" s="82" t="s">
        <v>2516</v>
      </c>
      <c r="GK1" s="82" t="s">
        <v>2516</v>
      </c>
      <c r="GL1" s="82" t="s">
        <v>2516</v>
      </c>
      <c r="GM1" s="82" t="s">
        <v>2516</v>
      </c>
      <c r="GN1" s="82" t="s">
        <v>2516</v>
      </c>
      <c r="GO1" s="82" t="s">
        <v>2516</v>
      </c>
      <c r="GP1" s="82" t="s">
        <v>2517</v>
      </c>
      <c r="GQ1" s="82" t="s">
        <v>2517</v>
      </c>
      <c r="GR1" s="82" t="s">
        <v>2518</v>
      </c>
      <c r="GS1" s="82" t="s">
        <v>2518</v>
      </c>
      <c r="GT1" s="82" t="s">
        <v>2519</v>
      </c>
      <c r="GU1" s="82" t="s">
        <v>2520</v>
      </c>
      <c r="GV1" s="82" t="s">
        <v>2520</v>
      </c>
      <c r="GW1" s="82" t="s">
        <v>2520</v>
      </c>
      <c r="GX1" s="82" t="s">
        <v>2520</v>
      </c>
      <c r="GY1" s="82" t="s">
        <v>2520</v>
      </c>
      <c r="GZ1" s="82" t="s">
        <v>2520</v>
      </c>
      <c r="HA1" s="82" t="s">
        <v>2521</v>
      </c>
      <c r="HB1" s="82" t="s">
        <v>2522</v>
      </c>
      <c r="HC1" s="82" t="s">
        <v>2522</v>
      </c>
      <c r="HD1" s="82" t="s">
        <v>2523</v>
      </c>
      <c r="HE1" s="82" t="s">
        <v>2524</v>
      </c>
      <c r="HF1" s="82" t="s">
        <v>2524</v>
      </c>
      <c r="HG1" s="82" t="s">
        <v>2525</v>
      </c>
      <c r="HH1" s="82" t="s">
        <v>2525</v>
      </c>
      <c r="HI1" s="82" t="s">
        <v>2525</v>
      </c>
      <c r="HJ1" s="82" t="s">
        <v>2525</v>
      </c>
      <c r="HK1" s="82" t="s">
        <v>2526</v>
      </c>
      <c r="HL1" s="82" t="s">
        <v>2526</v>
      </c>
      <c r="HM1" s="82" t="s">
        <v>2526</v>
      </c>
      <c r="HN1" s="82" t="s">
        <v>2526</v>
      </c>
      <c r="HO1" s="82" t="s">
        <v>2527</v>
      </c>
      <c r="HP1" s="82" t="s">
        <v>2527</v>
      </c>
      <c r="HQ1" s="82" t="s">
        <v>2527</v>
      </c>
      <c r="HR1" s="82" t="s">
        <v>2527</v>
      </c>
      <c r="HS1" s="82" t="s">
        <v>2528</v>
      </c>
      <c r="HT1" s="82" t="s">
        <v>2529</v>
      </c>
      <c r="HU1" s="82" t="s">
        <v>2530</v>
      </c>
      <c r="HV1" s="82" t="s">
        <v>2530</v>
      </c>
      <c r="HW1" s="82" t="s">
        <v>2531</v>
      </c>
      <c r="HX1" s="82" t="s">
        <v>2531</v>
      </c>
      <c r="HY1" s="82" t="s">
        <v>2532</v>
      </c>
      <c r="HZ1" s="82" t="s">
        <v>2533</v>
      </c>
      <c r="IA1" s="82" t="s">
        <v>2534</v>
      </c>
      <c r="IB1" s="82" t="s">
        <v>2534</v>
      </c>
      <c r="IC1" s="82" t="s">
        <v>2534</v>
      </c>
      <c r="ID1" s="82" t="s">
        <v>2534</v>
      </c>
      <c r="IE1" s="82" t="s">
        <v>2535</v>
      </c>
      <c r="IF1" s="82" t="s">
        <v>2627</v>
      </c>
      <c r="IG1" s="82" t="s">
        <v>2536</v>
      </c>
      <c r="IH1" s="82" t="s">
        <v>2536</v>
      </c>
      <c r="II1" s="82" t="s">
        <v>2536</v>
      </c>
      <c r="IJ1" s="82" t="s">
        <v>2536</v>
      </c>
      <c r="IK1" s="82" t="s">
        <v>2536</v>
      </c>
      <c r="IL1" s="82" t="s">
        <v>2536</v>
      </c>
      <c r="IM1" s="82" t="s">
        <v>2536</v>
      </c>
      <c r="IN1" s="82" t="s">
        <v>2536</v>
      </c>
      <c r="IO1" s="82" t="s">
        <v>2536</v>
      </c>
      <c r="IP1" s="82" t="s">
        <v>2536</v>
      </c>
      <c r="IQ1" s="82" t="s">
        <v>2536</v>
      </c>
      <c r="IR1" s="82" t="s">
        <v>2536</v>
      </c>
      <c r="IS1" s="82" t="s">
        <v>2536</v>
      </c>
      <c r="IT1" s="82" t="s">
        <v>2536</v>
      </c>
      <c r="IU1" s="82" t="s">
        <v>2536</v>
      </c>
      <c r="IV1" s="82" t="s">
        <v>2536</v>
      </c>
      <c r="IW1" s="82" t="s">
        <v>2536</v>
      </c>
      <c r="IX1" s="82" t="s">
        <v>2536</v>
      </c>
      <c r="IY1" s="82" t="s">
        <v>2536</v>
      </c>
      <c r="IZ1" s="82" t="s">
        <v>2536</v>
      </c>
      <c r="JA1" s="82" t="s">
        <v>2536</v>
      </c>
      <c r="JB1" s="82" t="s">
        <v>2536</v>
      </c>
      <c r="JC1" s="82" t="s">
        <v>2536</v>
      </c>
      <c r="JD1" s="82" t="s">
        <v>2536</v>
      </c>
      <c r="JE1" s="82" t="s">
        <v>2536</v>
      </c>
      <c r="JF1" s="82" t="s">
        <v>2536</v>
      </c>
      <c r="JG1" s="82" t="s">
        <v>2536</v>
      </c>
      <c r="JH1" s="82" t="s">
        <v>2536</v>
      </c>
      <c r="JI1" s="82" t="s">
        <v>2536</v>
      </c>
      <c r="JJ1" s="82" t="s">
        <v>2536</v>
      </c>
      <c r="JK1" s="82" t="s">
        <v>2536</v>
      </c>
      <c r="JL1" s="82" t="s">
        <v>2536</v>
      </c>
      <c r="JM1" s="82" t="s">
        <v>2536</v>
      </c>
      <c r="JN1" s="82" t="s">
        <v>2536</v>
      </c>
      <c r="JO1" s="82" t="s">
        <v>2536</v>
      </c>
      <c r="JP1" s="82" t="s">
        <v>2536</v>
      </c>
      <c r="JQ1" s="82" t="s">
        <v>2536</v>
      </c>
      <c r="JR1" s="82" t="s">
        <v>2536</v>
      </c>
      <c r="JS1" s="82" t="s">
        <v>2536</v>
      </c>
      <c r="JT1" s="82" t="s">
        <v>2536</v>
      </c>
      <c r="JU1" s="82" t="s">
        <v>2536</v>
      </c>
      <c r="JV1" s="82" t="s">
        <v>2536</v>
      </c>
      <c r="JW1" s="82" t="s">
        <v>2536</v>
      </c>
      <c r="JX1" s="82" t="s">
        <v>2536</v>
      </c>
      <c r="JY1" s="82" t="s">
        <v>2536</v>
      </c>
      <c r="JZ1" s="82" t="s">
        <v>2536</v>
      </c>
      <c r="KA1" s="82" t="s">
        <v>2536</v>
      </c>
      <c r="KB1" s="82" t="s">
        <v>2536</v>
      </c>
      <c r="KC1" s="82" t="s">
        <v>2536</v>
      </c>
      <c r="KD1" s="82" t="s">
        <v>2536</v>
      </c>
      <c r="KE1" s="82" t="s">
        <v>2536</v>
      </c>
      <c r="KF1" s="82" t="s">
        <v>2536</v>
      </c>
      <c r="KG1" s="82" t="s">
        <v>2536</v>
      </c>
      <c r="KH1" s="82" t="s">
        <v>2536</v>
      </c>
      <c r="KI1" s="82" t="s">
        <v>2536</v>
      </c>
      <c r="KJ1" s="82" t="s">
        <v>2536</v>
      </c>
      <c r="KK1" s="82" t="s">
        <v>2536</v>
      </c>
      <c r="KL1" s="82" t="s">
        <v>2536</v>
      </c>
      <c r="KM1" s="82" t="s">
        <v>2536</v>
      </c>
      <c r="KN1" s="82" t="s">
        <v>2536</v>
      </c>
      <c r="KO1" s="82" t="s">
        <v>2536</v>
      </c>
      <c r="KP1" s="82" t="s">
        <v>2536</v>
      </c>
      <c r="KQ1" s="82" t="s">
        <v>2536</v>
      </c>
      <c r="KR1" s="82" t="s">
        <v>2536</v>
      </c>
      <c r="KS1" s="82" t="s">
        <v>2536</v>
      </c>
      <c r="KT1" s="82" t="s">
        <v>2536</v>
      </c>
      <c r="KU1" s="82" t="s">
        <v>2536</v>
      </c>
      <c r="KV1" s="82" t="s">
        <v>2536</v>
      </c>
      <c r="KW1" s="82" t="s">
        <v>2536</v>
      </c>
      <c r="KX1" s="82" t="s">
        <v>2536</v>
      </c>
      <c r="KY1" s="82" t="s">
        <v>2536</v>
      </c>
      <c r="KZ1" s="82" t="s">
        <v>2536</v>
      </c>
      <c r="LA1" s="82" t="s">
        <v>2536</v>
      </c>
      <c r="LB1" s="82" t="s">
        <v>2536</v>
      </c>
      <c r="LC1" s="82" t="s">
        <v>2536</v>
      </c>
      <c r="LD1" t="s">
        <v>2536</v>
      </c>
      <c r="LE1" t="s">
        <v>2537</v>
      </c>
      <c r="LF1" t="s">
        <v>2537</v>
      </c>
      <c r="LG1" t="s">
        <v>2538</v>
      </c>
      <c r="LH1" t="s">
        <v>2538</v>
      </c>
      <c r="LI1" t="s">
        <v>2794</v>
      </c>
      <c r="LJ1" t="s">
        <v>2794</v>
      </c>
      <c r="LK1" t="s">
        <v>2727</v>
      </c>
      <c r="LL1" t="s">
        <v>2728</v>
      </c>
      <c r="LM1" t="s">
        <v>2728</v>
      </c>
      <c r="LN1" t="s">
        <v>2728</v>
      </c>
      <c r="LO1" t="s">
        <v>2728</v>
      </c>
      <c r="LP1" t="s">
        <v>2728</v>
      </c>
      <c r="LQ1" t="s">
        <v>2728</v>
      </c>
      <c r="LR1" t="s">
        <v>2728</v>
      </c>
      <c r="LS1" t="s">
        <v>2728</v>
      </c>
      <c r="LT1" t="s">
        <v>2728</v>
      </c>
      <c r="LU1" t="s">
        <v>2729</v>
      </c>
      <c r="LV1" t="s">
        <v>2729</v>
      </c>
      <c r="LW1" t="s">
        <v>2729</v>
      </c>
      <c r="LX1" t="s">
        <v>2729</v>
      </c>
      <c r="LY1" t="s">
        <v>2729</v>
      </c>
      <c r="LZ1" t="s">
        <v>2729</v>
      </c>
      <c r="MA1" t="s">
        <v>2729</v>
      </c>
      <c r="MB1" t="s">
        <v>2729</v>
      </c>
      <c r="MC1" t="s">
        <v>2729</v>
      </c>
      <c r="MD1" t="s">
        <v>2729</v>
      </c>
      <c r="ME1" t="s">
        <v>2730</v>
      </c>
      <c r="MF1" t="s">
        <v>2731</v>
      </c>
      <c r="MG1" t="s">
        <v>2731</v>
      </c>
      <c r="MH1" t="s">
        <v>2732</v>
      </c>
      <c r="MI1" t="s">
        <v>2733</v>
      </c>
      <c r="MJ1" t="s">
        <v>2733</v>
      </c>
      <c r="MK1" t="s">
        <v>2733</v>
      </c>
      <c r="ML1" t="s">
        <v>2733</v>
      </c>
      <c r="MM1" t="s">
        <v>2734</v>
      </c>
      <c r="MN1" t="s">
        <v>2734</v>
      </c>
      <c r="MO1" t="s">
        <v>2734</v>
      </c>
      <c r="MP1" t="s">
        <v>2734</v>
      </c>
      <c r="MQ1" t="s">
        <v>2734</v>
      </c>
      <c r="MR1" t="s">
        <v>2734</v>
      </c>
    </row>
    <row r="2" spans="2:356" x14ac:dyDescent="0.25">
      <c r="B2" s="82" t="s">
        <v>1982</v>
      </c>
      <c r="C2" s="82">
        <v>3</v>
      </c>
      <c r="D2" s="82">
        <v>3</v>
      </c>
      <c r="E2" s="82">
        <v>5</v>
      </c>
      <c r="F2" s="82">
        <v>5</v>
      </c>
      <c r="G2" s="82">
        <v>5</v>
      </c>
      <c r="H2" s="82">
        <v>5</v>
      </c>
      <c r="I2" s="82">
        <v>5</v>
      </c>
      <c r="J2" s="82">
        <v>5</v>
      </c>
      <c r="K2" s="82">
        <v>5</v>
      </c>
      <c r="L2" s="82">
        <v>5</v>
      </c>
      <c r="M2" s="82">
        <v>5</v>
      </c>
      <c r="N2" s="82">
        <v>5</v>
      </c>
      <c r="O2" s="82">
        <v>5</v>
      </c>
      <c r="P2" s="82">
        <v>5</v>
      </c>
      <c r="Q2" s="82">
        <v>5</v>
      </c>
      <c r="R2" s="82">
        <v>5</v>
      </c>
      <c r="S2" s="82">
        <v>5</v>
      </c>
      <c r="T2" s="82">
        <v>5</v>
      </c>
      <c r="U2" s="82">
        <v>21</v>
      </c>
      <c r="V2" s="82">
        <v>21</v>
      </c>
      <c r="W2" s="82">
        <v>21</v>
      </c>
      <c r="X2" s="82">
        <v>21</v>
      </c>
      <c r="Y2" s="82">
        <v>21</v>
      </c>
      <c r="Z2" s="82">
        <v>21</v>
      </c>
      <c r="AA2" s="82">
        <v>21</v>
      </c>
      <c r="AB2" s="82">
        <v>21</v>
      </c>
      <c r="AC2" s="82">
        <v>21</v>
      </c>
      <c r="AD2" s="82">
        <v>21</v>
      </c>
      <c r="AE2" s="82">
        <v>21</v>
      </c>
      <c r="AF2" s="82">
        <v>21</v>
      </c>
      <c r="AG2" s="82">
        <v>21</v>
      </c>
      <c r="AH2" s="82">
        <v>21</v>
      </c>
      <c r="AI2" s="82">
        <v>21</v>
      </c>
      <c r="AJ2" s="82">
        <v>36</v>
      </c>
      <c r="AK2" s="82">
        <v>36</v>
      </c>
      <c r="AL2" s="82">
        <v>36</v>
      </c>
      <c r="AM2" s="82">
        <v>36</v>
      </c>
      <c r="AN2" s="82">
        <v>36</v>
      </c>
      <c r="AO2" s="82">
        <v>41</v>
      </c>
      <c r="AP2" s="82">
        <v>41</v>
      </c>
      <c r="AQ2" s="82">
        <v>41</v>
      </c>
      <c r="AR2" s="82">
        <v>44</v>
      </c>
      <c r="AS2" s="82">
        <v>44</v>
      </c>
      <c r="AT2" s="82">
        <v>44</v>
      </c>
      <c r="AU2" s="82">
        <v>44</v>
      </c>
      <c r="AV2" s="82">
        <v>44</v>
      </c>
      <c r="AW2" s="82">
        <v>44</v>
      </c>
      <c r="AX2" s="82">
        <v>44</v>
      </c>
      <c r="AY2" s="82">
        <v>51</v>
      </c>
      <c r="AZ2" s="82">
        <v>51</v>
      </c>
      <c r="BA2" s="82">
        <v>53</v>
      </c>
      <c r="BB2" s="82">
        <v>53</v>
      </c>
      <c r="BC2" s="82">
        <v>53</v>
      </c>
      <c r="BD2" s="82">
        <v>53</v>
      </c>
      <c r="BE2" s="82">
        <v>57</v>
      </c>
      <c r="BF2" s="82">
        <v>57</v>
      </c>
      <c r="BG2" s="82">
        <v>59</v>
      </c>
      <c r="BH2" s="82">
        <v>59</v>
      </c>
      <c r="BI2" s="82">
        <v>59</v>
      </c>
      <c r="BJ2" s="82">
        <v>62</v>
      </c>
      <c r="BK2" s="82">
        <v>62</v>
      </c>
      <c r="BL2" s="82">
        <v>64</v>
      </c>
      <c r="BM2" s="82">
        <v>64</v>
      </c>
      <c r="BN2" s="82">
        <v>64</v>
      </c>
      <c r="BO2" s="82">
        <v>64</v>
      </c>
      <c r="BP2" s="82">
        <v>64</v>
      </c>
      <c r="BQ2" s="82">
        <v>64</v>
      </c>
      <c r="BR2" s="82">
        <v>64</v>
      </c>
      <c r="BS2" s="82">
        <v>71</v>
      </c>
      <c r="BT2" s="82">
        <v>72</v>
      </c>
      <c r="BU2" s="82">
        <v>72</v>
      </c>
      <c r="BV2" s="82">
        <v>72</v>
      </c>
      <c r="BW2" s="82">
        <v>72</v>
      </c>
      <c r="BX2" s="82">
        <v>72</v>
      </c>
      <c r="BY2" s="82">
        <v>72</v>
      </c>
      <c r="BZ2" s="82">
        <v>78</v>
      </c>
      <c r="CA2" s="82">
        <v>79</v>
      </c>
      <c r="CB2" s="82">
        <v>80</v>
      </c>
      <c r="CC2" s="82">
        <v>80</v>
      </c>
      <c r="CD2" s="82">
        <v>80</v>
      </c>
      <c r="CE2" s="82">
        <v>80</v>
      </c>
      <c r="CF2" s="82">
        <v>84</v>
      </c>
      <c r="CG2" s="82">
        <v>84</v>
      </c>
      <c r="CH2" s="82">
        <v>84</v>
      </c>
      <c r="CI2" s="82">
        <v>84</v>
      </c>
      <c r="CJ2" s="82">
        <v>84</v>
      </c>
      <c r="CK2" s="82">
        <v>84</v>
      </c>
      <c r="CL2" s="82">
        <v>90</v>
      </c>
      <c r="CM2" s="82">
        <v>90</v>
      </c>
      <c r="CN2" s="82">
        <v>90</v>
      </c>
      <c r="CO2" s="82">
        <v>93</v>
      </c>
      <c r="CP2" s="82">
        <v>94</v>
      </c>
      <c r="CQ2" s="82">
        <v>95</v>
      </c>
      <c r="CR2" s="82">
        <v>95</v>
      </c>
      <c r="CS2" s="82">
        <v>95</v>
      </c>
      <c r="CT2" s="82">
        <v>98</v>
      </c>
      <c r="CU2" s="82">
        <v>98</v>
      </c>
      <c r="CV2" s="82">
        <v>98</v>
      </c>
      <c r="CW2" s="82">
        <v>98</v>
      </c>
      <c r="CX2" s="82">
        <v>98</v>
      </c>
      <c r="CY2" s="82">
        <v>98</v>
      </c>
      <c r="CZ2" s="82">
        <v>98</v>
      </c>
      <c r="DA2" s="82">
        <v>98</v>
      </c>
      <c r="DB2" s="82">
        <v>106</v>
      </c>
      <c r="DC2" s="82">
        <v>106</v>
      </c>
      <c r="DD2" s="82">
        <v>106</v>
      </c>
      <c r="DE2" s="82">
        <v>106</v>
      </c>
      <c r="DF2" s="82">
        <v>110</v>
      </c>
      <c r="DG2" s="82">
        <v>110</v>
      </c>
      <c r="DH2" s="82">
        <v>110</v>
      </c>
      <c r="DI2" s="82">
        <v>110</v>
      </c>
      <c r="DJ2" s="82">
        <v>114</v>
      </c>
      <c r="DK2" s="82">
        <v>114</v>
      </c>
      <c r="DL2" s="82">
        <v>114</v>
      </c>
      <c r="DM2" s="82">
        <v>114</v>
      </c>
      <c r="DN2" s="82">
        <v>114</v>
      </c>
      <c r="DO2" s="82">
        <v>114</v>
      </c>
      <c r="DP2" s="82">
        <v>114</v>
      </c>
      <c r="DQ2" s="82">
        <v>114</v>
      </c>
      <c r="DR2" s="82">
        <v>114</v>
      </c>
      <c r="DS2" s="82">
        <v>114</v>
      </c>
      <c r="DT2" s="82">
        <v>114</v>
      </c>
      <c r="DU2" s="82">
        <v>114</v>
      </c>
      <c r="DV2" s="82">
        <v>114</v>
      </c>
      <c r="DW2" s="82">
        <v>114</v>
      </c>
      <c r="DX2" s="82">
        <v>128</v>
      </c>
      <c r="DY2" s="82">
        <v>128</v>
      </c>
      <c r="DZ2" s="82">
        <v>130</v>
      </c>
      <c r="EA2" s="82">
        <v>130</v>
      </c>
      <c r="EB2" s="82">
        <v>130</v>
      </c>
      <c r="EC2" s="82">
        <v>130</v>
      </c>
      <c r="ED2" s="82">
        <v>130</v>
      </c>
      <c r="EE2" s="82">
        <v>130</v>
      </c>
      <c r="EF2" s="82">
        <v>130</v>
      </c>
      <c r="EG2" s="82">
        <v>130</v>
      </c>
      <c r="EH2" s="82">
        <v>130</v>
      </c>
      <c r="EI2" s="82">
        <v>130</v>
      </c>
      <c r="EJ2" s="82">
        <v>140</v>
      </c>
      <c r="EK2" s="82">
        <v>141</v>
      </c>
      <c r="EL2" s="82">
        <v>141</v>
      </c>
      <c r="EM2" s="82">
        <v>141</v>
      </c>
      <c r="EN2" s="82">
        <v>141</v>
      </c>
      <c r="EO2" s="82">
        <v>141</v>
      </c>
      <c r="EP2" s="82">
        <v>141</v>
      </c>
      <c r="EQ2" s="82">
        <v>141</v>
      </c>
      <c r="ER2" s="82">
        <v>141</v>
      </c>
      <c r="ES2" s="82">
        <v>141</v>
      </c>
      <c r="ET2" s="82">
        <v>141</v>
      </c>
      <c r="EU2" s="82">
        <v>141</v>
      </c>
      <c r="EV2" s="82">
        <v>141</v>
      </c>
      <c r="EW2" s="82">
        <v>141</v>
      </c>
      <c r="EX2" s="82">
        <v>141</v>
      </c>
      <c r="EY2" s="82">
        <v>141</v>
      </c>
      <c r="EZ2" s="82">
        <v>141</v>
      </c>
      <c r="FA2" s="82">
        <v>141</v>
      </c>
      <c r="FB2" s="82">
        <v>141</v>
      </c>
      <c r="FC2" s="82">
        <v>141</v>
      </c>
      <c r="FD2" s="82">
        <v>141</v>
      </c>
      <c r="FE2" s="82">
        <v>141</v>
      </c>
      <c r="FF2" s="82">
        <v>141</v>
      </c>
      <c r="FG2" s="82">
        <v>141</v>
      </c>
      <c r="FH2" s="82">
        <v>141</v>
      </c>
      <c r="FI2" s="82">
        <v>141</v>
      </c>
      <c r="FJ2" s="82">
        <v>141</v>
      </c>
      <c r="FK2" s="82">
        <v>141</v>
      </c>
      <c r="FL2" s="82">
        <v>141</v>
      </c>
      <c r="FM2" s="82">
        <v>141</v>
      </c>
      <c r="FN2" s="82">
        <v>141</v>
      </c>
      <c r="FO2" s="82">
        <v>171</v>
      </c>
      <c r="FP2" s="82">
        <v>172</v>
      </c>
      <c r="FQ2" s="82">
        <v>173</v>
      </c>
      <c r="FR2" s="82">
        <v>173</v>
      </c>
      <c r="FS2" s="82">
        <v>173</v>
      </c>
      <c r="FT2" s="82">
        <v>173</v>
      </c>
      <c r="FU2" s="82">
        <v>177</v>
      </c>
      <c r="FV2" s="82">
        <v>177</v>
      </c>
      <c r="FW2" s="82">
        <v>177</v>
      </c>
      <c r="FX2" s="82">
        <v>180</v>
      </c>
      <c r="FY2" s="82">
        <v>181</v>
      </c>
      <c r="FZ2" s="82">
        <v>181</v>
      </c>
      <c r="GA2" s="82">
        <v>181</v>
      </c>
      <c r="GB2" s="82">
        <v>181</v>
      </c>
      <c r="GC2" s="82">
        <v>181</v>
      </c>
      <c r="GD2" s="82">
        <v>181</v>
      </c>
      <c r="GE2" s="82">
        <v>187</v>
      </c>
      <c r="GF2" s="82">
        <v>187</v>
      </c>
      <c r="GG2" s="82">
        <v>187</v>
      </c>
      <c r="GH2" s="82">
        <v>190</v>
      </c>
      <c r="GI2" s="82">
        <v>190</v>
      </c>
      <c r="GJ2" s="82">
        <v>190</v>
      </c>
      <c r="GK2" s="82">
        <v>190</v>
      </c>
      <c r="GL2" s="82">
        <v>190</v>
      </c>
      <c r="GM2" s="82">
        <v>190</v>
      </c>
      <c r="GN2" s="82">
        <v>190</v>
      </c>
      <c r="GO2" s="82">
        <v>190</v>
      </c>
      <c r="GP2" s="82">
        <v>198</v>
      </c>
      <c r="GQ2" s="82">
        <v>198</v>
      </c>
      <c r="GR2" s="82">
        <v>200</v>
      </c>
      <c r="GS2" s="82">
        <v>200</v>
      </c>
      <c r="GT2" s="82">
        <v>202</v>
      </c>
      <c r="GU2" s="82">
        <v>203</v>
      </c>
      <c r="GV2" s="82">
        <v>203</v>
      </c>
      <c r="GW2" s="82">
        <v>203</v>
      </c>
      <c r="GX2" s="82">
        <v>203</v>
      </c>
      <c r="GY2" s="82">
        <v>203</v>
      </c>
      <c r="GZ2" s="82">
        <v>203</v>
      </c>
      <c r="HA2" s="82">
        <v>209</v>
      </c>
      <c r="HB2" s="82">
        <v>210</v>
      </c>
      <c r="HC2" s="82">
        <v>210</v>
      </c>
      <c r="HD2" s="82">
        <v>212</v>
      </c>
      <c r="HE2" s="82">
        <v>213</v>
      </c>
      <c r="HF2" s="82">
        <v>213</v>
      </c>
      <c r="HG2" s="82">
        <v>215</v>
      </c>
      <c r="HH2" s="82">
        <v>215</v>
      </c>
      <c r="HI2" s="82">
        <v>215</v>
      </c>
      <c r="HJ2" s="82">
        <v>215</v>
      </c>
      <c r="HK2" s="82">
        <v>219</v>
      </c>
      <c r="HL2" s="82">
        <v>219</v>
      </c>
      <c r="HM2" s="82">
        <v>219</v>
      </c>
      <c r="HN2" s="82">
        <v>219</v>
      </c>
      <c r="HO2" s="82">
        <v>223</v>
      </c>
      <c r="HP2" s="82">
        <v>223</v>
      </c>
      <c r="HQ2" s="82">
        <v>223</v>
      </c>
      <c r="HR2" s="82">
        <v>223</v>
      </c>
      <c r="HS2" s="82">
        <v>227</v>
      </c>
      <c r="HT2" s="82">
        <v>228</v>
      </c>
      <c r="HU2" s="82">
        <v>229</v>
      </c>
      <c r="HV2" s="82">
        <v>229</v>
      </c>
      <c r="HW2" s="82">
        <v>231</v>
      </c>
      <c r="HX2" s="82">
        <v>231</v>
      </c>
      <c r="HY2" s="82">
        <v>233</v>
      </c>
      <c r="HZ2" s="82">
        <v>233</v>
      </c>
      <c r="IA2" s="82">
        <v>235</v>
      </c>
      <c r="IB2" s="82">
        <v>235</v>
      </c>
      <c r="IC2" s="82">
        <v>235</v>
      </c>
      <c r="ID2" s="82">
        <v>235</v>
      </c>
      <c r="IE2" s="82">
        <v>239</v>
      </c>
      <c r="IF2" s="82">
        <v>240</v>
      </c>
      <c r="IG2" s="82">
        <v>241</v>
      </c>
      <c r="IH2" s="82">
        <v>241</v>
      </c>
      <c r="II2" s="82">
        <v>241</v>
      </c>
      <c r="IJ2" s="82">
        <v>241</v>
      </c>
      <c r="IK2" s="82">
        <v>241</v>
      </c>
      <c r="IL2" s="82">
        <v>241</v>
      </c>
      <c r="IM2" s="82">
        <v>241</v>
      </c>
      <c r="IN2" s="82">
        <v>241</v>
      </c>
      <c r="IO2" s="82">
        <v>241</v>
      </c>
      <c r="IP2" s="82">
        <v>241</v>
      </c>
      <c r="IQ2" s="82">
        <v>241</v>
      </c>
      <c r="IR2" s="82">
        <v>241</v>
      </c>
      <c r="IS2" s="82">
        <v>241</v>
      </c>
      <c r="IT2" s="82">
        <v>241</v>
      </c>
      <c r="IU2" s="82">
        <v>241</v>
      </c>
      <c r="IV2" s="82">
        <v>241</v>
      </c>
      <c r="IW2" s="82">
        <v>241</v>
      </c>
      <c r="IX2" s="82">
        <v>241</v>
      </c>
      <c r="IY2" s="82">
        <v>241</v>
      </c>
      <c r="IZ2" s="82">
        <v>241</v>
      </c>
      <c r="JA2" s="82">
        <v>241</v>
      </c>
      <c r="JB2" s="82">
        <v>241</v>
      </c>
      <c r="JC2" s="82">
        <v>241</v>
      </c>
      <c r="JD2" s="82">
        <v>241</v>
      </c>
      <c r="JE2" s="82">
        <v>241</v>
      </c>
      <c r="JF2" s="82">
        <v>241</v>
      </c>
      <c r="JG2" s="82">
        <v>241</v>
      </c>
      <c r="JH2" s="82">
        <v>241</v>
      </c>
      <c r="JI2" s="82">
        <v>241</v>
      </c>
      <c r="JJ2" s="82">
        <v>241</v>
      </c>
      <c r="JK2" s="82">
        <v>241</v>
      </c>
      <c r="JL2" s="82">
        <v>241</v>
      </c>
      <c r="JM2" s="82">
        <v>241</v>
      </c>
      <c r="JN2" s="82">
        <v>241</v>
      </c>
      <c r="JO2" s="82">
        <v>241</v>
      </c>
      <c r="JP2" s="82">
        <v>241</v>
      </c>
      <c r="JQ2" s="82">
        <v>241</v>
      </c>
      <c r="JR2" s="82">
        <v>241</v>
      </c>
      <c r="JS2" s="82">
        <v>241</v>
      </c>
      <c r="JT2" s="82">
        <v>241</v>
      </c>
      <c r="JU2" s="82">
        <v>241</v>
      </c>
      <c r="JV2" s="82">
        <v>241</v>
      </c>
      <c r="JW2" s="82">
        <v>241</v>
      </c>
      <c r="JX2" s="82">
        <v>241</v>
      </c>
      <c r="JY2" s="82">
        <v>241</v>
      </c>
      <c r="JZ2" s="82">
        <v>241</v>
      </c>
      <c r="KA2" s="82">
        <v>241</v>
      </c>
      <c r="KB2" s="82">
        <v>241</v>
      </c>
      <c r="KC2" s="82">
        <v>241</v>
      </c>
      <c r="KD2" s="82">
        <v>241</v>
      </c>
      <c r="KE2" s="82">
        <v>241</v>
      </c>
      <c r="KF2" s="82">
        <v>241</v>
      </c>
      <c r="KG2" s="82">
        <v>241</v>
      </c>
      <c r="KH2" s="82">
        <v>241</v>
      </c>
      <c r="KI2" s="82">
        <v>241</v>
      </c>
      <c r="KJ2" s="82">
        <v>241</v>
      </c>
      <c r="KK2" s="82">
        <v>241</v>
      </c>
      <c r="KL2" s="82">
        <v>241</v>
      </c>
      <c r="KM2" s="82">
        <v>241</v>
      </c>
      <c r="KN2" s="82">
        <v>241</v>
      </c>
      <c r="KO2" s="82">
        <v>241</v>
      </c>
      <c r="KP2" s="82">
        <v>241</v>
      </c>
      <c r="KQ2" s="82">
        <v>241</v>
      </c>
      <c r="KR2" s="82">
        <v>241</v>
      </c>
      <c r="KS2" s="82">
        <v>241</v>
      </c>
      <c r="KT2" s="82">
        <v>241</v>
      </c>
      <c r="KU2" s="82">
        <v>241</v>
      </c>
      <c r="KV2" s="82">
        <v>241</v>
      </c>
      <c r="KW2" s="82">
        <v>241</v>
      </c>
      <c r="KX2" s="82">
        <v>241</v>
      </c>
      <c r="KY2" s="82">
        <v>241</v>
      </c>
      <c r="KZ2" s="82">
        <v>241</v>
      </c>
      <c r="LA2" s="82">
        <v>241</v>
      </c>
      <c r="LB2" s="82">
        <v>241</v>
      </c>
      <c r="LC2" s="82">
        <v>241</v>
      </c>
      <c r="LD2">
        <v>241</v>
      </c>
      <c r="LE2">
        <v>317</v>
      </c>
      <c r="LF2">
        <v>317</v>
      </c>
      <c r="LG2">
        <v>319</v>
      </c>
      <c r="LH2">
        <v>319</v>
      </c>
      <c r="LI2">
        <v>321</v>
      </c>
      <c r="LJ2">
        <v>321</v>
      </c>
      <c r="LK2">
        <v>323</v>
      </c>
      <c r="LL2">
        <v>324</v>
      </c>
      <c r="LM2">
        <v>324</v>
      </c>
      <c r="LN2">
        <v>324</v>
      </c>
      <c r="LO2">
        <v>324</v>
      </c>
      <c r="LP2">
        <v>324</v>
      </c>
      <c r="LQ2">
        <v>324</v>
      </c>
      <c r="LR2">
        <v>324</v>
      </c>
      <c r="LS2">
        <v>324</v>
      </c>
      <c r="LT2">
        <v>324</v>
      </c>
      <c r="LU2">
        <v>333</v>
      </c>
      <c r="LV2">
        <v>333</v>
      </c>
      <c r="LW2">
        <v>333</v>
      </c>
      <c r="LX2">
        <v>333</v>
      </c>
      <c r="LY2">
        <v>333</v>
      </c>
      <c r="LZ2">
        <v>333</v>
      </c>
      <c r="MA2">
        <v>333</v>
      </c>
      <c r="MB2">
        <v>333</v>
      </c>
      <c r="MC2">
        <v>333</v>
      </c>
      <c r="MD2">
        <v>333</v>
      </c>
      <c r="ME2">
        <v>343</v>
      </c>
      <c r="MF2">
        <v>344</v>
      </c>
      <c r="MG2">
        <v>344</v>
      </c>
      <c r="MH2">
        <v>346</v>
      </c>
      <c r="MI2">
        <v>347</v>
      </c>
      <c r="MJ2">
        <v>347</v>
      </c>
      <c r="MK2">
        <v>347</v>
      </c>
      <c r="ML2">
        <v>347</v>
      </c>
      <c r="MM2">
        <v>351</v>
      </c>
      <c r="MN2">
        <v>351</v>
      </c>
      <c r="MO2">
        <v>351</v>
      </c>
      <c r="MP2">
        <v>351</v>
      </c>
      <c r="MQ2">
        <v>351</v>
      </c>
      <c r="MR2">
        <v>351</v>
      </c>
    </row>
    <row r="3" spans="2:356" x14ac:dyDescent="0.25">
      <c r="B3" s="82" t="s">
        <v>1248</v>
      </c>
      <c r="C3" s="82">
        <v>1</v>
      </c>
      <c r="D3" s="82">
        <v>2</v>
      </c>
      <c r="E3" s="82">
        <v>1</v>
      </c>
      <c r="F3" s="82">
        <v>2</v>
      </c>
      <c r="G3" s="82">
        <v>3</v>
      </c>
      <c r="H3" s="82">
        <v>4</v>
      </c>
      <c r="I3" s="82">
        <v>5</v>
      </c>
      <c r="J3" s="82">
        <v>6</v>
      </c>
      <c r="K3" s="82">
        <v>7</v>
      </c>
      <c r="L3" s="82">
        <v>8</v>
      </c>
      <c r="M3" s="82">
        <v>9</v>
      </c>
      <c r="N3" s="82">
        <v>10</v>
      </c>
      <c r="O3" s="82">
        <v>11</v>
      </c>
      <c r="P3" s="82">
        <v>12</v>
      </c>
      <c r="Q3" s="82">
        <v>13</v>
      </c>
      <c r="R3" s="82">
        <v>14</v>
      </c>
      <c r="S3" s="82">
        <v>15</v>
      </c>
      <c r="T3" s="82">
        <v>16</v>
      </c>
      <c r="U3" s="82">
        <v>1</v>
      </c>
      <c r="V3" s="82">
        <v>2</v>
      </c>
      <c r="W3" s="82">
        <v>3</v>
      </c>
      <c r="X3" s="82">
        <v>4</v>
      </c>
      <c r="Y3" s="82">
        <v>5</v>
      </c>
      <c r="Z3" s="82">
        <v>6</v>
      </c>
      <c r="AA3" s="82">
        <v>7</v>
      </c>
      <c r="AB3" s="82">
        <v>8</v>
      </c>
      <c r="AC3" s="82">
        <v>9</v>
      </c>
      <c r="AD3" s="82">
        <v>10</v>
      </c>
      <c r="AE3" s="82">
        <v>11</v>
      </c>
      <c r="AF3" s="82">
        <v>12</v>
      </c>
      <c r="AG3" s="82">
        <v>13</v>
      </c>
      <c r="AH3" s="82">
        <v>14</v>
      </c>
      <c r="AI3" s="82">
        <v>15</v>
      </c>
      <c r="AJ3" s="82">
        <v>1</v>
      </c>
      <c r="AK3" s="82">
        <v>2</v>
      </c>
      <c r="AL3" s="82">
        <v>3</v>
      </c>
      <c r="AM3" s="82">
        <v>4</v>
      </c>
      <c r="AN3" s="82">
        <v>5</v>
      </c>
      <c r="AO3" s="82">
        <v>1</v>
      </c>
      <c r="AP3" s="82">
        <v>2</v>
      </c>
      <c r="AQ3" s="82">
        <v>3</v>
      </c>
      <c r="AR3" s="82">
        <v>1</v>
      </c>
      <c r="AS3" s="82">
        <v>2</v>
      </c>
      <c r="AT3" s="82">
        <v>3</v>
      </c>
      <c r="AU3" s="82">
        <v>4</v>
      </c>
      <c r="AV3" s="82">
        <v>5</v>
      </c>
      <c r="AW3" s="82">
        <v>6</v>
      </c>
      <c r="AX3" s="82">
        <v>7</v>
      </c>
      <c r="AY3" s="82">
        <v>1</v>
      </c>
      <c r="AZ3" s="82">
        <v>2</v>
      </c>
      <c r="BA3" s="82">
        <v>1</v>
      </c>
      <c r="BB3" s="82">
        <v>2</v>
      </c>
      <c r="BC3" s="82">
        <v>3</v>
      </c>
      <c r="BD3" s="82">
        <v>4</v>
      </c>
      <c r="BE3" s="82">
        <v>1</v>
      </c>
      <c r="BF3" s="82">
        <v>2</v>
      </c>
      <c r="BG3" s="82">
        <v>1</v>
      </c>
      <c r="BH3" s="82">
        <v>2</v>
      </c>
      <c r="BI3" s="82">
        <v>3</v>
      </c>
      <c r="BJ3" s="82">
        <v>1</v>
      </c>
      <c r="BK3" s="82">
        <v>2</v>
      </c>
      <c r="BL3" s="82">
        <v>1</v>
      </c>
      <c r="BM3" s="82">
        <v>2</v>
      </c>
      <c r="BN3" s="82">
        <v>3</v>
      </c>
      <c r="BO3" s="82">
        <v>4</v>
      </c>
      <c r="BP3" s="82">
        <v>5</v>
      </c>
      <c r="BQ3" s="82">
        <v>6</v>
      </c>
      <c r="BR3" s="82">
        <v>7</v>
      </c>
      <c r="BS3" s="82">
        <v>1</v>
      </c>
      <c r="BT3" s="82">
        <v>1</v>
      </c>
      <c r="BU3" s="82">
        <v>2</v>
      </c>
      <c r="BV3" s="82">
        <v>3</v>
      </c>
      <c r="BW3" s="82">
        <v>4</v>
      </c>
      <c r="BX3" s="82">
        <v>5</v>
      </c>
      <c r="BY3" s="82">
        <v>6</v>
      </c>
      <c r="BZ3" s="82">
        <v>1</v>
      </c>
      <c r="CA3" s="82">
        <v>1</v>
      </c>
      <c r="CB3" s="82">
        <v>1</v>
      </c>
      <c r="CC3" s="82">
        <v>2</v>
      </c>
      <c r="CD3" s="82">
        <v>3</v>
      </c>
      <c r="CE3" s="82">
        <v>4</v>
      </c>
      <c r="CF3" s="82">
        <v>1</v>
      </c>
      <c r="CG3" s="82">
        <v>2</v>
      </c>
      <c r="CH3" s="82">
        <v>3</v>
      </c>
      <c r="CI3" s="82">
        <v>4</v>
      </c>
      <c r="CJ3" s="82">
        <v>5</v>
      </c>
      <c r="CK3" s="82">
        <v>6</v>
      </c>
      <c r="CL3" s="82">
        <v>1</v>
      </c>
      <c r="CM3" s="82">
        <v>2</v>
      </c>
      <c r="CN3" s="82">
        <v>3</v>
      </c>
      <c r="CO3" s="82">
        <v>1</v>
      </c>
      <c r="CP3" s="82">
        <v>1</v>
      </c>
      <c r="CQ3" s="82">
        <v>1</v>
      </c>
      <c r="CR3" s="82">
        <v>2</v>
      </c>
      <c r="CS3" s="82">
        <v>3</v>
      </c>
      <c r="CT3" s="82">
        <v>1</v>
      </c>
      <c r="CU3" s="82">
        <v>2</v>
      </c>
      <c r="CV3" s="82">
        <v>3</v>
      </c>
      <c r="CW3" s="82">
        <v>4</v>
      </c>
      <c r="CX3" s="82">
        <v>5</v>
      </c>
      <c r="CY3" s="82">
        <v>6</v>
      </c>
      <c r="CZ3" s="82">
        <v>7</v>
      </c>
      <c r="DA3" s="82">
        <v>8</v>
      </c>
      <c r="DB3" s="82">
        <v>1</v>
      </c>
      <c r="DC3" s="82">
        <v>2</v>
      </c>
      <c r="DD3" s="82">
        <v>3</v>
      </c>
      <c r="DE3" s="82">
        <v>4</v>
      </c>
      <c r="DF3" s="82">
        <v>1</v>
      </c>
      <c r="DG3" s="82">
        <v>2</v>
      </c>
      <c r="DH3" s="82">
        <v>3</v>
      </c>
      <c r="DI3" s="82">
        <v>4</v>
      </c>
      <c r="DJ3" s="82">
        <v>1</v>
      </c>
      <c r="DK3" s="82">
        <v>2</v>
      </c>
      <c r="DL3" s="82">
        <v>3</v>
      </c>
      <c r="DM3" s="82">
        <v>4</v>
      </c>
      <c r="DN3" s="82">
        <v>5</v>
      </c>
      <c r="DO3" s="82">
        <v>6</v>
      </c>
      <c r="DP3" s="82">
        <v>7</v>
      </c>
      <c r="DQ3" s="82">
        <v>8</v>
      </c>
      <c r="DR3" s="82">
        <v>9</v>
      </c>
      <c r="DS3" s="82">
        <v>10</v>
      </c>
      <c r="DT3" s="82">
        <v>11</v>
      </c>
      <c r="DU3" s="82">
        <v>12</v>
      </c>
      <c r="DV3" s="82">
        <v>13</v>
      </c>
      <c r="DW3" s="82">
        <v>14</v>
      </c>
      <c r="DX3" s="82">
        <v>1</v>
      </c>
      <c r="DY3" s="82">
        <v>2</v>
      </c>
      <c r="DZ3" s="82">
        <v>1</v>
      </c>
      <c r="EA3" s="82">
        <v>2</v>
      </c>
      <c r="EB3" s="82">
        <v>3</v>
      </c>
      <c r="EC3" s="82">
        <v>4</v>
      </c>
      <c r="ED3" s="82">
        <v>5</v>
      </c>
      <c r="EE3" s="82">
        <v>6</v>
      </c>
      <c r="EF3" s="82">
        <v>7</v>
      </c>
      <c r="EG3" s="82">
        <v>8</v>
      </c>
      <c r="EH3" s="82">
        <v>9</v>
      </c>
      <c r="EI3" s="82">
        <v>10</v>
      </c>
      <c r="EJ3" s="82">
        <v>1</v>
      </c>
      <c r="EK3" s="82">
        <v>1</v>
      </c>
      <c r="EL3" s="82">
        <v>2</v>
      </c>
      <c r="EM3" s="82">
        <v>3</v>
      </c>
      <c r="EN3" s="82">
        <v>4</v>
      </c>
      <c r="EO3" s="82">
        <v>5</v>
      </c>
      <c r="EP3" s="82">
        <v>6</v>
      </c>
      <c r="EQ3" s="82">
        <v>7</v>
      </c>
      <c r="ER3" s="82">
        <v>8</v>
      </c>
      <c r="ES3" s="82">
        <v>9</v>
      </c>
      <c r="ET3" s="82">
        <v>10</v>
      </c>
      <c r="EU3" s="82">
        <v>11</v>
      </c>
      <c r="EV3" s="82">
        <v>12</v>
      </c>
      <c r="EW3" s="82">
        <v>13</v>
      </c>
      <c r="EX3" s="82">
        <v>14</v>
      </c>
      <c r="EY3" s="82">
        <v>15</v>
      </c>
      <c r="EZ3" s="82">
        <v>16</v>
      </c>
      <c r="FA3" s="82">
        <v>17</v>
      </c>
      <c r="FB3" s="82">
        <v>18</v>
      </c>
      <c r="FC3" s="82">
        <v>19</v>
      </c>
      <c r="FD3" s="82">
        <v>20</v>
      </c>
      <c r="FE3" s="82">
        <v>21</v>
      </c>
      <c r="FF3" s="82">
        <v>22</v>
      </c>
      <c r="FG3" s="82">
        <v>23</v>
      </c>
      <c r="FH3" s="82">
        <v>24</v>
      </c>
      <c r="FI3" s="82">
        <v>25</v>
      </c>
      <c r="FJ3" s="82">
        <v>26</v>
      </c>
      <c r="FK3" s="82">
        <v>27</v>
      </c>
      <c r="FL3" s="82">
        <v>28</v>
      </c>
      <c r="FM3" s="82">
        <v>29</v>
      </c>
      <c r="FN3" s="82">
        <v>30</v>
      </c>
      <c r="FO3" s="82">
        <v>1</v>
      </c>
      <c r="FP3" s="82">
        <v>1</v>
      </c>
      <c r="FQ3" s="82">
        <v>1</v>
      </c>
      <c r="FR3" s="82">
        <v>2</v>
      </c>
      <c r="FS3" s="82">
        <v>3</v>
      </c>
      <c r="FT3" s="82">
        <v>4</v>
      </c>
      <c r="FU3" s="82">
        <v>1</v>
      </c>
      <c r="FV3" s="82">
        <v>2</v>
      </c>
      <c r="FW3" s="82">
        <v>3</v>
      </c>
      <c r="FX3" s="82">
        <v>1</v>
      </c>
      <c r="FY3" s="82">
        <v>1</v>
      </c>
      <c r="FZ3" s="82">
        <v>2</v>
      </c>
      <c r="GA3" s="82">
        <v>3</v>
      </c>
      <c r="GB3" s="82">
        <v>4</v>
      </c>
      <c r="GC3" s="82">
        <v>5</v>
      </c>
      <c r="GD3" s="82">
        <v>6</v>
      </c>
      <c r="GE3" s="82">
        <v>1</v>
      </c>
      <c r="GF3" s="82">
        <v>2</v>
      </c>
      <c r="GG3" s="82">
        <v>3</v>
      </c>
      <c r="GH3" s="82">
        <v>1</v>
      </c>
      <c r="GI3" s="82">
        <v>2</v>
      </c>
      <c r="GJ3" s="82">
        <v>3</v>
      </c>
      <c r="GK3" s="82">
        <v>4</v>
      </c>
      <c r="GL3" s="82">
        <v>5</v>
      </c>
      <c r="GM3" s="82">
        <v>6</v>
      </c>
      <c r="GN3" s="82">
        <v>7</v>
      </c>
      <c r="GO3" s="82">
        <v>8</v>
      </c>
      <c r="GP3" s="82">
        <v>1</v>
      </c>
      <c r="GQ3" s="82">
        <v>2</v>
      </c>
      <c r="GR3" s="82">
        <v>1</v>
      </c>
      <c r="GS3" s="82">
        <v>2</v>
      </c>
      <c r="GT3" s="82">
        <v>1</v>
      </c>
      <c r="GU3" s="82">
        <v>1</v>
      </c>
      <c r="GV3" s="82">
        <v>2</v>
      </c>
      <c r="GW3" s="82">
        <v>3</v>
      </c>
      <c r="GX3" s="82">
        <v>4</v>
      </c>
      <c r="GY3" s="82">
        <v>5</v>
      </c>
      <c r="GZ3" s="82">
        <v>6</v>
      </c>
      <c r="HA3" s="82">
        <v>1</v>
      </c>
      <c r="HB3" s="82">
        <v>1</v>
      </c>
      <c r="HC3" s="82">
        <v>2</v>
      </c>
      <c r="HD3" s="82">
        <v>1</v>
      </c>
      <c r="HE3" s="82">
        <v>1</v>
      </c>
      <c r="HF3" s="82">
        <v>2</v>
      </c>
      <c r="HG3" s="82">
        <v>1</v>
      </c>
      <c r="HH3" s="82">
        <v>2</v>
      </c>
      <c r="HI3" s="82">
        <v>3</v>
      </c>
      <c r="HJ3" s="82">
        <v>4</v>
      </c>
      <c r="HK3" s="82">
        <v>1</v>
      </c>
      <c r="HL3" s="82">
        <v>2</v>
      </c>
      <c r="HM3" s="82">
        <v>3</v>
      </c>
      <c r="HN3" s="82">
        <v>4</v>
      </c>
      <c r="HO3" s="82">
        <v>1</v>
      </c>
      <c r="HP3" s="82">
        <v>2</v>
      </c>
      <c r="HQ3" s="82">
        <v>3</v>
      </c>
      <c r="HR3" s="82">
        <v>4</v>
      </c>
      <c r="HS3" s="82">
        <v>1</v>
      </c>
      <c r="HT3" s="82">
        <v>1</v>
      </c>
      <c r="HU3" s="82">
        <v>1</v>
      </c>
      <c r="HV3" s="82">
        <v>2</v>
      </c>
      <c r="HW3" s="82">
        <v>1</v>
      </c>
      <c r="HX3" s="82">
        <v>2</v>
      </c>
      <c r="HY3" s="82">
        <v>1</v>
      </c>
      <c r="HZ3" s="82">
        <v>2</v>
      </c>
      <c r="IA3" s="82">
        <v>1</v>
      </c>
      <c r="IB3" s="82">
        <v>2</v>
      </c>
      <c r="IC3" s="82">
        <v>3</v>
      </c>
      <c r="ID3" s="82">
        <v>4</v>
      </c>
      <c r="IE3" s="82">
        <v>1</v>
      </c>
      <c r="IF3" s="82">
        <v>1</v>
      </c>
      <c r="IG3" s="82">
        <v>1</v>
      </c>
      <c r="IH3" s="82">
        <v>2</v>
      </c>
      <c r="II3" s="82">
        <v>3</v>
      </c>
      <c r="IJ3" s="82">
        <v>4</v>
      </c>
      <c r="IK3" s="82">
        <v>5</v>
      </c>
      <c r="IL3" s="82">
        <v>6</v>
      </c>
      <c r="IM3" s="82">
        <v>7</v>
      </c>
      <c r="IN3" s="82">
        <v>8</v>
      </c>
      <c r="IO3" s="82">
        <v>9</v>
      </c>
      <c r="IP3" s="82">
        <v>10</v>
      </c>
      <c r="IQ3" s="82">
        <v>11</v>
      </c>
      <c r="IR3" s="82">
        <v>12</v>
      </c>
      <c r="IS3" s="82">
        <v>13</v>
      </c>
      <c r="IT3" s="82">
        <v>14</v>
      </c>
      <c r="IU3" s="82">
        <v>15</v>
      </c>
      <c r="IV3" s="82">
        <v>16</v>
      </c>
      <c r="IW3" s="82">
        <v>17</v>
      </c>
      <c r="IX3" s="82">
        <v>18</v>
      </c>
      <c r="IY3" s="82">
        <v>19</v>
      </c>
      <c r="IZ3" s="82">
        <v>20</v>
      </c>
      <c r="JA3" s="82">
        <v>21</v>
      </c>
      <c r="JB3" s="82">
        <v>22</v>
      </c>
      <c r="JC3" s="82">
        <v>23</v>
      </c>
      <c r="JD3" s="82">
        <v>24</v>
      </c>
      <c r="JE3" s="82">
        <v>25</v>
      </c>
      <c r="JF3" s="82">
        <v>26</v>
      </c>
      <c r="JG3" s="82">
        <v>27</v>
      </c>
      <c r="JH3" s="82">
        <v>28</v>
      </c>
      <c r="JI3" s="82">
        <v>29</v>
      </c>
      <c r="JJ3" s="82">
        <v>30</v>
      </c>
      <c r="JK3" s="82">
        <v>31</v>
      </c>
      <c r="JL3" s="82">
        <v>32</v>
      </c>
      <c r="JM3" s="82">
        <v>33</v>
      </c>
      <c r="JN3" s="82">
        <v>34</v>
      </c>
      <c r="JO3" s="82">
        <v>35</v>
      </c>
      <c r="JP3" s="82">
        <v>36</v>
      </c>
      <c r="JQ3" s="82">
        <v>37</v>
      </c>
      <c r="JR3" s="82">
        <v>38</v>
      </c>
      <c r="JS3" s="82">
        <v>39</v>
      </c>
      <c r="JT3" s="82">
        <v>40</v>
      </c>
      <c r="JU3" s="82">
        <v>41</v>
      </c>
      <c r="JV3" s="82">
        <v>42</v>
      </c>
      <c r="JW3" s="82">
        <v>43</v>
      </c>
      <c r="JX3" s="82">
        <v>44</v>
      </c>
      <c r="JY3" s="82">
        <v>45</v>
      </c>
      <c r="JZ3" s="82">
        <v>46</v>
      </c>
      <c r="KA3" s="82">
        <v>47</v>
      </c>
      <c r="KB3" s="82">
        <v>48</v>
      </c>
      <c r="KC3" s="82">
        <v>49</v>
      </c>
      <c r="KD3" s="82">
        <v>50</v>
      </c>
      <c r="KE3" s="82">
        <v>51</v>
      </c>
      <c r="KF3" s="82">
        <v>52</v>
      </c>
      <c r="KG3" s="82">
        <v>53</v>
      </c>
      <c r="KH3" s="82">
        <v>54</v>
      </c>
      <c r="KI3" s="82">
        <v>55</v>
      </c>
      <c r="KJ3" s="82">
        <v>56</v>
      </c>
      <c r="KK3" s="82">
        <v>57</v>
      </c>
      <c r="KL3" s="82">
        <v>58</v>
      </c>
      <c r="KM3" s="82">
        <v>59</v>
      </c>
      <c r="KN3" s="82">
        <v>60</v>
      </c>
      <c r="KO3" s="82">
        <v>61</v>
      </c>
      <c r="KP3" s="82">
        <v>62</v>
      </c>
      <c r="KQ3" s="82">
        <v>63</v>
      </c>
      <c r="KR3" s="82">
        <v>64</v>
      </c>
      <c r="KS3" s="82">
        <v>65</v>
      </c>
      <c r="KT3" s="82">
        <v>66</v>
      </c>
      <c r="KU3" s="82">
        <v>67</v>
      </c>
      <c r="KV3" s="82">
        <v>68</v>
      </c>
      <c r="KW3" s="82">
        <v>69</v>
      </c>
      <c r="KX3" s="82">
        <v>70</v>
      </c>
      <c r="KY3" s="82">
        <v>71</v>
      </c>
      <c r="KZ3" s="82">
        <v>72</v>
      </c>
      <c r="LA3" s="82">
        <v>73</v>
      </c>
      <c r="LB3" s="82">
        <v>74</v>
      </c>
      <c r="LC3" s="82">
        <v>75</v>
      </c>
      <c r="LD3">
        <v>76</v>
      </c>
      <c r="LE3">
        <v>1</v>
      </c>
      <c r="LF3">
        <v>2</v>
      </c>
      <c r="LG3">
        <v>1</v>
      </c>
      <c r="LH3">
        <v>2</v>
      </c>
      <c r="LI3">
        <v>1</v>
      </c>
      <c r="LJ3">
        <v>2</v>
      </c>
      <c r="LK3">
        <v>1</v>
      </c>
      <c r="LL3">
        <v>1</v>
      </c>
      <c r="LM3">
        <v>2</v>
      </c>
      <c r="LN3">
        <v>3</v>
      </c>
      <c r="LO3">
        <v>4</v>
      </c>
      <c r="LP3">
        <v>5</v>
      </c>
      <c r="LQ3">
        <v>6</v>
      </c>
      <c r="LR3">
        <v>7</v>
      </c>
      <c r="LS3">
        <v>8</v>
      </c>
      <c r="LT3">
        <v>9</v>
      </c>
      <c r="LU3">
        <v>1</v>
      </c>
      <c r="LV3">
        <v>2</v>
      </c>
      <c r="LW3">
        <v>3</v>
      </c>
      <c r="LX3">
        <v>4</v>
      </c>
      <c r="LY3">
        <v>5</v>
      </c>
      <c r="LZ3">
        <v>6</v>
      </c>
      <c r="MA3">
        <v>7</v>
      </c>
      <c r="MB3">
        <v>8</v>
      </c>
      <c r="MC3">
        <v>9</v>
      </c>
      <c r="MD3">
        <v>10</v>
      </c>
      <c r="ME3">
        <v>1</v>
      </c>
      <c r="MF3">
        <v>1</v>
      </c>
      <c r="MG3">
        <v>2</v>
      </c>
      <c r="MH3">
        <v>1</v>
      </c>
      <c r="MI3">
        <v>1</v>
      </c>
      <c r="MJ3">
        <v>2</v>
      </c>
      <c r="MK3">
        <v>3</v>
      </c>
      <c r="ML3">
        <v>4</v>
      </c>
      <c r="MM3">
        <v>1</v>
      </c>
      <c r="MN3">
        <v>2</v>
      </c>
      <c r="MO3">
        <v>3</v>
      </c>
      <c r="MP3">
        <v>4</v>
      </c>
      <c r="MQ3">
        <v>5</v>
      </c>
      <c r="MR3">
        <v>6</v>
      </c>
    </row>
    <row r="4" spans="2:356" x14ac:dyDescent="0.25">
      <c r="B4" s="82" t="s">
        <v>1918</v>
      </c>
      <c r="C4" s="82">
        <v>2013</v>
      </c>
      <c r="D4" s="82">
        <v>2013</v>
      </c>
      <c r="E4" s="82">
        <v>2013</v>
      </c>
      <c r="F4" s="82">
        <v>2013</v>
      </c>
      <c r="G4" s="82">
        <v>2013</v>
      </c>
      <c r="H4" s="82">
        <v>2013</v>
      </c>
      <c r="I4" s="82">
        <v>2013</v>
      </c>
      <c r="J4" s="82">
        <v>2013</v>
      </c>
      <c r="K4" s="82">
        <v>2013</v>
      </c>
      <c r="L4" s="82">
        <v>2013</v>
      </c>
      <c r="M4" s="82">
        <v>2013</v>
      </c>
      <c r="N4" s="82">
        <v>2013</v>
      </c>
      <c r="O4" s="82">
        <v>2013</v>
      </c>
      <c r="P4" s="82">
        <v>2013</v>
      </c>
      <c r="Q4" s="82">
        <v>2013</v>
      </c>
      <c r="R4" s="82">
        <v>2013</v>
      </c>
      <c r="S4" s="82">
        <v>2013</v>
      </c>
      <c r="T4" s="82">
        <v>2013</v>
      </c>
      <c r="U4" s="82">
        <v>2010</v>
      </c>
      <c r="V4" s="82">
        <v>2010</v>
      </c>
      <c r="W4" s="82">
        <v>2010</v>
      </c>
      <c r="X4" s="82">
        <v>2010</v>
      </c>
      <c r="Y4" s="82">
        <v>2010</v>
      </c>
      <c r="Z4" s="82">
        <v>2010</v>
      </c>
      <c r="AA4" s="82">
        <v>2010</v>
      </c>
      <c r="AB4" s="82">
        <v>2010</v>
      </c>
      <c r="AC4" s="82">
        <v>2010</v>
      </c>
      <c r="AD4" s="82">
        <v>2010</v>
      </c>
      <c r="AE4" s="82">
        <v>2010</v>
      </c>
      <c r="AF4" s="82">
        <v>2010</v>
      </c>
      <c r="AG4" s="82">
        <v>2010</v>
      </c>
      <c r="AH4" s="82">
        <v>2010</v>
      </c>
      <c r="AI4" s="82">
        <v>2010</v>
      </c>
      <c r="AJ4" s="82">
        <v>2011</v>
      </c>
      <c r="AK4" s="82">
        <v>2011</v>
      </c>
      <c r="AL4" s="82">
        <v>2011</v>
      </c>
      <c r="AM4" s="82">
        <v>2011</v>
      </c>
      <c r="AN4" s="82">
        <v>2011</v>
      </c>
      <c r="AO4" s="82">
        <v>2012</v>
      </c>
      <c r="AP4" s="82">
        <v>2012</v>
      </c>
      <c r="AQ4" s="82">
        <v>2012</v>
      </c>
      <c r="AR4" s="82">
        <v>2013</v>
      </c>
      <c r="AS4" s="82">
        <v>2013</v>
      </c>
      <c r="AT4" s="82">
        <v>2013</v>
      </c>
      <c r="AU4" s="82">
        <v>2013</v>
      </c>
      <c r="AV4" s="82">
        <v>2013</v>
      </c>
      <c r="AW4" s="82">
        <v>2013</v>
      </c>
      <c r="AX4" s="82">
        <v>2013</v>
      </c>
      <c r="AY4" s="82">
        <v>2010</v>
      </c>
      <c r="AZ4" s="82">
        <v>2010</v>
      </c>
      <c r="BA4" s="82">
        <v>2014</v>
      </c>
      <c r="BB4" s="82">
        <v>2014</v>
      </c>
      <c r="BC4" s="82">
        <v>2014</v>
      </c>
      <c r="BD4" s="82">
        <v>2014</v>
      </c>
      <c r="BE4" s="82">
        <v>2012</v>
      </c>
      <c r="BF4" s="82">
        <v>2012</v>
      </c>
      <c r="BG4" s="82">
        <v>2014</v>
      </c>
      <c r="BH4" s="82">
        <v>2014</v>
      </c>
      <c r="BI4" s="82">
        <v>2014</v>
      </c>
      <c r="BJ4" s="82">
        <v>2011</v>
      </c>
      <c r="BK4" s="82">
        <v>2011</v>
      </c>
      <c r="BL4" s="82">
        <v>2012</v>
      </c>
      <c r="BM4" s="82">
        <v>2012</v>
      </c>
      <c r="BN4" s="82">
        <v>2012</v>
      </c>
      <c r="BO4" s="82">
        <v>2012</v>
      </c>
      <c r="BP4" s="82">
        <v>2012</v>
      </c>
      <c r="BQ4" s="82">
        <v>2012</v>
      </c>
      <c r="BR4" s="82">
        <v>2012</v>
      </c>
      <c r="BS4" s="82">
        <v>2014</v>
      </c>
      <c r="BT4" s="82">
        <v>2011</v>
      </c>
      <c r="BU4" s="82">
        <v>2011</v>
      </c>
      <c r="BV4" s="82">
        <v>2011</v>
      </c>
      <c r="BW4" s="82">
        <v>2011</v>
      </c>
      <c r="BX4" s="82">
        <v>2011</v>
      </c>
      <c r="BY4" s="82">
        <v>2011</v>
      </c>
      <c r="BZ4" s="82">
        <v>2015</v>
      </c>
      <c r="CA4" s="82">
        <v>2010</v>
      </c>
      <c r="CB4" s="82">
        <v>2010</v>
      </c>
      <c r="CC4" s="82">
        <v>2010</v>
      </c>
      <c r="CD4" s="82">
        <v>2010</v>
      </c>
      <c r="CE4" s="82">
        <v>2010</v>
      </c>
      <c r="CF4" s="82">
        <v>2010</v>
      </c>
      <c r="CG4" s="82">
        <v>2010</v>
      </c>
      <c r="CH4" s="82">
        <v>2010</v>
      </c>
      <c r="CI4" s="82">
        <v>2010</v>
      </c>
      <c r="CJ4" s="82">
        <v>2010</v>
      </c>
      <c r="CK4" s="82">
        <v>2010</v>
      </c>
      <c r="CL4" s="82">
        <v>2014</v>
      </c>
      <c r="CM4" s="82">
        <v>2014</v>
      </c>
      <c r="CN4" s="82">
        <v>2014</v>
      </c>
      <c r="CO4" s="82">
        <v>2012</v>
      </c>
      <c r="CP4" s="82">
        <v>2014</v>
      </c>
      <c r="CQ4" s="82">
        <v>2013</v>
      </c>
      <c r="CR4" s="82">
        <v>2013</v>
      </c>
      <c r="CS4" s="82">
        <v>2013</v>
      </c>
      <c r="CT4" s="82">
        <v>2012</v>
      </c>
      <c r="CU4" s="82">
        <v>2012</v>
      </c>
      <c r="CV4" s="82">
        <v>2012</v>
      </c>
      <c r="CW4" s="82">
        <v>2012</v>
      </c>
      <c r="CX4" s="82">
        <v>2012</v>
      </c>
      <c r="CY4" s="82">
        <v>2012</v>
      </c>
      <c r="CZ4" s="82">
        <v>2012</v>
      </c>
      <c r="DA4" s="82">
        <v>2012</v>
      </c>
      <c r="DB4" s="82">
        <v>2013</v>
      </c>
      <c r="DC4" s="82">
        <v>2013</v>
      </c>
      <c r="DD4" s="82">
        <v>2013</v>
      </c>
      <c r="DE4" s="82">
        <v>2013</v>
      </c>
      <c r="DF4" s="82">
        <v>2012</v>
      </c>
      <c r="DG4" s="82">
        <v>2012</v>
      </c>
      <c r="DH4" s="82">
        <v>2012</v>
      </c>
      <c r="DI4" s="82">
        <v>2012</v>
      </c>
      <c r="DJ4" s="82">
        <v>2013</v>
      </c>
      <c r="DK4" s="82">
        <v>2013</v>
      </c>
      <c r="DL4" s="82">
        <v>2013</v>
      </c>
      <c r="DM4" s="82">
        <v>2013</v>
      </c>
      <c r="DN4" s="82">
        <v>2013</v>
      </c>
      <c r="DO4" s="82">
        <v>2013</v>
      </c>
      <c r="DP4" s="82">
        <v>2013</v>
      </c>
      <c r="DQ4" s="82">
        <v>2013</v>
      </c>
      <c r="DR4" s="82">
        <v>2013</v>
      </c>
      <c r="DS4" s="82">
        <v>2013</v>
      </c>
      <c r="DT4" s="82">
        <v>2013</v>
      </c>
      <c r="DU4" s="82">
        <v>2013</v>
      </c>
      <c r="DV4" s="82">
        <v>2013</v>
      </c>
      <c r="DW4" s="82">
        <v>2013</v>
      </c>
      <c r="DX4" s="82">
        <v>2013</v>
      </c>
      <c r="DY4" s="82">
        <v>2013</v>
      </c>
      <c r="DZ4" s="82">
        <v>2014</v>
      </c>
      <c r="EA4" s="82">
        <v>2014</v>
      </c>
      <c r="EB4" s="82">
        <v>2014</v>
      </c>
      <c r="EC4" s="82">
        <v>2014</v>
      </c>
      <c r="ED4" s="82">
        <v>2014</v>
      </c>
      <c r="EE4" s="82">
        <v>2014</v>
      </c>
      <c r="EF4" s="82">
        <v>2014</v>
      </c>
      <c r="EG4" s="82">
        <v>2014</v>
      </c>
      <c r="EH4" s="82">
        <v>2014</v>
      </c>
      <c r="EI4" s="82">
        <v>2014</v>
      </c>
      <c r="EJ4" s="82">
        <v>2013</v>
      </c>
      <c r="EK4" s="82">
        <v>2013</v>
      </c>
      <c r="EL4" s="82">
        <v>2013</v>
      </c>
      <c r="EM4" s="82">
        <v>2013</v>
      </c>
      <c r="EN4" s="82">
        <v>2013</v>
      </c>
      <c r="EO4" s="82">
        <v>2013</v>
      </c>
      <c r="EP4" s="82">
        <v>2013</v>
      </c>
      <c r="EQ4" s="82">
        <v>2013</v>
      </c>
      <c r="ER4" s="82">
        <v>2013</v>
      </c>
      <c r="ES4" s="82">
        <v>2013</v>
      </c>
      <c r="ET4" s="82">
        <v>2013</v>
      </c>
      <c r="EU4" s="82">
        <v>2013</v>
      </c>
      <c r="EV4" s="82">
        <v>2013</v>
      </c>
      <c r="EW4" s="82">
        <v>2013</v>
      </c>
      <c r="EX4" s="82">
        <v>2013</v>
      </c>
      <c r="EY4" s="82">
        <v>2013</v>
      </c>
      <c r="EZ4" s="82">
        <v>2013</v>
      </c>
      <c r="FA4" s="82">
        <v>2013</v>
      </c>
      <c r="FB4" s="82">
        <v>2013</v>
      </c>
      <c r="FC4" s="82">
        <v>2013</v>
      </c>
      <c r="FD4" s="82">
        <v>2013</v>
      </c>
      <c r="FE4" s="82">
        <v>2013</v>
      </c>
      <c r="FF4" s="82">
        <v>2013</v>
      </c>
      <c r="FG4" s="82">
        <v>2013</v>
      </c>
      <c r="FH4" s="82">
        <v>2013</v>
      </c>
      <c r="FI4" s="82">
        <v>2013</v>
      </c>
      <c r="FJ4" s="82">
        <v>2013</v>
      </c>
      <c r="FK4" s="82">
        <v>2013</v>
      </c>
      <c r="FL4" s="82">
        <v>2013</v>
      </c>
      <c r="FM4" s="82">
        <v>2013</v>
      </c>
      <c r="FN4" s="82">
        <v>2013</v>
      </c>
      <c r="FO4" s="82">
        <v>2011</v>
      </c>
      <c r="FP4" s="82">
        <v>2010</v>
      </c>
      <c r="FQ4" s="82">
        <v>2012</v>
      </c>
      <c r="FR4" s="82">
        <v>2012</v>
      </c>
      <c r="FS4" s="82">
        <v>2012</v>
      </c>
      <c r="FT4" s="82">
        <v>2012</v>
      </c>
      <c r="FU4" s="82">
        <v>2012</v>
      </c>
      <c r="FV4" s="82">
        <v>2012</v>
      </c>
      <c r="FW4" s="82">
        <v>2012</v>
      </c>
      <c r="FX4" s="82">
        <v>2013</v>
      </c>
      <c r="FY4" s="82">
        <v>2013</v>
      </c>
      <c r="FZ4" s="82">
        <v>2013</v>
      </c>
      <c r="GA4" s="82">
        <v>2013</v>
      </c>
      <c r="GB4" s="82">
        <v>2013</v>
      </c>
      <c r="GC4" s="82">
        <v>2013</v>
      </c>
      <c r="GD4" s="82">
        <v>2013</v>
      </c>
      <c r="GE4" s="82">
        <v>2014</v>
      </c>
      <c r="GF4" s="82">
        <v>2014</v>
      </c>
      <c r="GG4" s="82">
        <v>2014</v>
      </c>
      <c r="GH4" s="82">
        <v>2014</v>
      </c>
      <c r="GI4" s="82">
        <v>2014</v>
      </c>
      <c r="GJ4" s="82">
        <v>2014</v>
      </c>
      <c r="GK4" s="82">
        <v>2014</v>
      </c>
      <c r="GL4" s="82">
        <v>2014</v>
      </c>
      <c r="GM4" s="82">
        <v>2014</v>
      </c>
      <c r="GN4" s="82">
        <v>2014</v>
      </c>
      <c r="GO4" s="82">
        <v>2014</v>
      </c>
      <c r="GP4" s="82">
        <v>2013</v>
      </c>
      <c r="GQ4" s="82">
        <v>2013</v>
      </c>
      <c r="GR4" s="82">
        <v>2010</v>
      </c>
      <c r="GS4" s="82">
        <v>2010</v>
      </c>
      <c r="GT4" s="82">
        <v>2011</v>
      </c>
      <c r="GU4" s="82">
        <v>2008</v>
      </c>
      <c r="GV4" s="82">
        <v>2008</v>
      </c>
      <c r="GW4" s="82">
        <v>2008</v>
      </c>
      <c r="GX4" s="82">
        <v>2008</v>
      </c>
      <c r="GY4" s="82">
        <v>2008</v>
      </c>
      <c r="GZ4" s="82">
        <v>2008</v>
      </c>
      <c r="HA4" s="82">
        <v>2007</v>
      </c>
      <c r="HB4" s="82">
        <v>2008</v>
      </c>
      <c r="HC4" s="82">
        <v>2008</v>
      </c>
      <c r="HD4" s="82">
        <v>2008</v>
      </c>
      <c r="HE4" s="82">
        <v>2008</v>
      </c>
      <c r="HF4" s="82">
        <v>2008</v>
      </c>
      <c r="HG4" s="82">
        <v>2008</v>
      </c>
      <c r="HH4" s="82">
        <v>2008</v>
      </c>
      <c r="HI4" s="82">
        <v>2008</v>
      </c>
      <c r="HJ4" s="82">
        <v>2008</v>
      </c>
      <c r="HK4" s="82">
        <v>2008</v>
      </c>
      <c r="HL4" s="82">
        <v>2008</v>
      </c>
      <c r="HM4" s="82">
        <v>2008</v>
      </c>
      <c r="HN4" s="82">
        <v>2008</v>
      </c>
      <c r="HO4" s="82">
        <v>2008</v>
      </c>
      <c r="HP4" s="82">
        <v>2008</v>
      </c>
      <c r="HQ4" s="82">
        <v>2008</v>
      </c>
      <c r="HR4" s="82">
        <v>2008</v>
      </c>
      <c r="HS4" s="82">
        <v>2008</v>
      </c>
      <c r="HT4" s="82">
        <v>2009</v>
      </c>
      <c r="HU4" s="82">
        <v>2008</v>
      </c>
      <c r="HV4" s="82">
        <v>2008</v>
      </c>
      <c r="HW4" s="82">
        <v>2008</v>
      </c>
      <c r="HX4" s="82">
        <v>2008</v>
      </c>
      <c r="HY4" s="82">
        <v>2007</v>
      </c>
      <c r="HZ4" s="82">
        <v>2007</v>
      </c>
      <c r="IA4" s="82">
        <v>2009</v>
      </c>
      <c r="IB4" s="82">
        <v>2009</v>
      </c>
      <c r="IC4" s="82">
        <v>2009</v>
      </c>
      <c r="ID4" s="82">
        <v>2009</v>
      </c>
      <c r="IE4" s="82">
        <v>2007</v>
      </c>
      <c r="IF4" s="82">
        <v>2007</v>
      </c>
      <c r="IG4" s="82">
        <v>2008</v>
      </c>
      <c r="IH4" s="82">
        <v>2008</v>
      </c>
      <c r="II4" s="82">
        <v>2008</v>
      </c>
      <c r="IJ4" s="82">
        <v>2008</v>
      </c>
      <c r="IK4" s="82">
        <v>2008</v>
      </c>
      <c r="IL4" s="82">
        <v>2008</v>
      </c>
      <c r="IM4" s="82">
        <v>2008</v>
      </c>
      <c r="IN4" s="82">
        <v>2008</v>
      </c>
      <c r="IO4" s="82">
        <v>2008</v>
      </c>
      <c r="IP4" s="82">
        <v>2008</v>
      </c>
      <c r="IQ4" s="82">
        <v>2008</v>
      </c>
      <c r="IR4" s="82">
        <v>2008</v>
      </c>
      <c r="IS4" s="82">
        <v>2008</v>
      </c>
      <c r="IT4" s="82">
        <v>2008</v>
      </c>
      <c r="IU4" s="82">
        <v>2008</v>
      </c>
      <c r="IV4" s="82">
        <v>2008</v>
      </c>
      <c r="IW4" s="82">
        <v>2008</v>
      </c>
      <c r="IX4" s="82">
        <v>2008</v>
      </c>
      <c r="IY4" s="82">
        <v>2008</v>
      </c>
      <c r="IZ4" s="82">
        <v>2008</v>
      </c>
      <c r="JA4" s="82">
        <v>2008</v>
      </c>
      <c r="JB4" s="82">
        <v>2008</v>
      </c>
      <c r="JC4" s="82">
        <v>2008</v>
      </c>
      <c r="JD4" s="82">
        <v>2008</v>
      </c>
      <c r="JE4" s="82">
        <v>2008</v>
      </c>
      <c r="JF4" s="82">
        <v>2008</v>
      </c>
      <c r="JG4" s="82">
        <v>2008</v>
      </c>
      <c r="JH4" s="82">
        <v>2008</v>
      </c>
      <c r="JI4" s="82">
        <v>2008</v>
      </c>
      <c r="JJ4" s="82">
        <v>2008</v>
      </c>
      <c r="JK4" s="82">
        <v>2008</v>
      </c>
      <c r="JL4" s="82">
        <v>2008</v>
      </c>
      <c r="JM4" s="82">
        <v>2008</v>
      </c>
      <c r="JN4" s="82">
        <v>2008</v>
      </c>
      <c r="JO4" s="82">
        <v>2008</v>
      </c>
      <c r="JP4" s="82">
        <v>2008</v>
      </c>
      <c r="JQ4" s="82">
        <v>2008</v>
      </c>
      <c r="JR4" s="82">
        <v>2008</v>
      </c>
      <c r="JS4" s="82">
        <v>2008</v>
      </c>
      <c r="JT4" s="82">
        <v>2008</v>
      </c>
      <c r="JU4" s="82">
        <v>2008</v>
      </c>
      <c r="JV4" s="82">
        <v>2008</v>
      </c>
      <c r="JW4" s="82">
        <v>2008</v>
      </c>
      <c r="JX4" s="82">
        <v>2008</v>
      </c>
      <c r="JY4" s="82">
        <v>2008</v>
      </c>
      <c r="JZ4" s="82">
        <v>2008</v>
      </c>
      <c r="KA4" s="82">
        <v>2008</v>
      </c>
      <c r="KB4" s="82">
        <v>2008</v>
      </c>
      <c r="KC4" s="82">
        <v>2008</v>
      </c>
      <c r="KD4" s="82">
        <v>2008</v>
      </c>
      <c r="KE4" s="82">
        <v>2008</v>
      </c>
      <c r="KF4" s="82">
        <v>2008</v>
      </c>
      <c r="KG4" s="82">
        <v>2008</v>
      </c>
      <c r="KH4" s="82">
        <v>2008</v>
      </c>
      <c r="KI4" s="82">
        <v>2008</v>
      </c>
      <c r="KJ4" s="82">
        <v>2008</v>
      </c>
      <c r="KK4" s="82">
        <v>2008</v>
      </c>
      <c r="KL4" s="82">
        <v>2008</v>
      </c>
      <c r="KM4" s="82">
        <v>2008</v>
      </c>
      <c r="KN4" s="82">
        <v>2008</v>
      </c>
      <c r="KO4" s="82">
        <v>2008</v>
      </c>
      <c r="KP4" s="82">
        <v>2008</v>
      </c>
      <c r="KQ4" s="82">
        <v>2008</v>
      </c>
      <c r="KR4" s="82">
        <v>2008</v>
      </c>
      <c r="KS4" s="82">
        <v>2008</v>
      </c>
      <c r="KT4" s="82">
        <v>2008</v>
      </c>
      <c r="KU4" s="82">
        <v>2008</v>
      </c>
      <c r="KV4" s="82">
        <v>2008</v>
      </c>
      <c r="KW4" s="82">
        <v>2008</v>
      </c>
      <c r="KX4" s="82">
        <v>2008</v>
      </c>
      <c r="KY4" s="82">
        <v>2008</v>
      </c>
      <c r="KZ4" s="82">
        <v>2008</v>
      </c>
      <c r="LA4" s="82">
        <v>2008</v>
      </c>
      <c r="LB4" s="82">
        <v>2008</v>
      </c>
      <c r="LC4" s="82">
        <v>2008</v>
      </c>
      <c r="LD4">
        <v>2008</v>
      </c>
      <c r="LE4">
        <v>2010</v>
      </c>
      <c r="LF4">
        <v>2010</v>
      </c>
      <c r="LG4">
        <v>2008</v>
      </c>
      <c r="LH4">
        <v>2008</v>
      </c>
      <c r="LI4">
        <v>2014</v>
      </c>
      <c r="LJ4">
        <v>2014</v>
      </c>
      <c r="LK4">
        <v>2018</v>
      </c>
      <c r="LL4">
        <v>2016</v>
      </c>
      <c r="LM4">
        <v>2016</v>
      </c>
      <c r="LN4">
        <v>2016</v>
      </c>
      <c r="LO4">
        <v>2016</v>
      </c>
      <c r="LP4">
        <v>2016</v>
      </c>
      <c r="LQ4">
        <v>2016</v>
      </c>
      <c r="LR4">
        <v>2016</v>
      </c>
      <c r="LS4">
        <v>2016</v>
      </c>
      <c r="LT4">
        <v>2016</v>
      </c>
      <c r="LU4">
        <v>2017</v>
      </c>
      <c r="LV4">
        <v>2017</v>
      </c>
      <c r="LW4">
        <v>2017</v>
      </c>
      <c r="LX4">
        <v>2017</v>
      </c>
      <c r="LY4">
        <v>2017</v>
      </c>
      <c r="LZ4">
        <v>2017</v>
      </c>
      <c r="MA4">
        <v>2017</v>
      </c>
      <c r="MB4">
        <v>2017</v>
      </c>
      <c r="MC4">
        <v>2017</v>
      </c>
      <c r="MD4">
        <v>2017</v>
      </c>
      <c r="ME4">
        <v>2019</v>
      </c>
      <c r="MF4">
        <v>2022</v>
      </c>
      <c r="MG4">
        <v>2022</v>
      </c>
      <c r="MH4">
        <v>2020</v>
      </c>
      <c r="MI4">
        <v>2015</v>
      </c>
      <c r="MJ4">
        <v>2015</v>
      </c>
      <c r="MK4">
        <v>2015</v>
      </c>
      <c r="ML4">
        <v>2015</v>
      </c>
      <c r="MM4">
        <v>2017</v>
      </c>
      <c r="MN4">
        <v>2017</v>
      </c>
      <c r="MO4">
        <v>2017</v>
      </c>
      <c r="MP4">
        <v>2017</v>
      </c>
      <c r="MQ4">
        <v>2017</v>
      </c>
      <c r="MR4">
        <v>2017</v>
      </c>
    </row>
    <row r="5" spans="2:356" x14ac:dyDescent="0.25">
      <c r="B5" s="82" t="s">
        <v>1919</v>
      </c>
      <c r="C5" s="82">
        <v>2022</v>
      </c>
      <c r="D5" s="82">
        <v>2022</v>
      </c>
      <c r="E5" s="82">
        <v>2013</v>
      </c>
      <c r="F5" s="82">
        <v>2013</v>
      </c>
      <c r="G5" s="82">
        <v>2013</v>
      </c>
      <c r="H5" s="82">
        <v>2013</v>
      </c>
      <c r="I5" s="82">
        <v>2013</v>
      </c>
      <c r="J5" s="82">
        <v>2013</v>
      </c>
      <c r="K5" s="82">
        <v>2013</v>
      </c>
      <c r="L5" s="82">
        <v>2013</v>
      </c>
      <c r="M5" s="82">
        <v>2013</v>
      </c>
      <c r="N5" s="82">
        <v>2013</v>
      </c>
      <c r="O5" s="82">
        <v>2013</v>
      </c>
      <c r="P5" s="82">
        <v>2013</v>
      </c>
      <c r="Q5" s="82">
        <v>2013</v>
      </c>
      <c r="R5" s="82">
        <v>2013</v>
      </c>
      <c r="S5" s="82">
        <v>2013</v>
      </c>
      <c r="T5" s="82">
        <v>2013</v>
      </c>
      <c r="U5" s="82">
        <v>2011</v>
      </c>
      <c r="V5" s="82">
        <v>2011</v>
      </c>
      <c r="W5" s="82">
        <v>2011</v>
      </c>
      <c r="X5" s="82">
        <v>2011</v>
      </c>
      <c r="Y5" s="82">
        <v>2011</v>
      </c>
      <c r="Z5" s="82">
        <v>2014</v>
      </c>
      <c r="AA5" s="82">
        <v>2014</v>
      </c>
      <c r="AB5" s="82">
        <v>2014</v>
      </c>
      <c r="AC5" s="82">
        <v>2014</v>
      </c>
      <c r="AD5" s="82">
        <v>2014</v>
      </c>
      <c r="AE5" s="82">
        <v>2014</v>
      </c>
      <c r="AF5" s="82">
        <v>2014</v>
      </c>
      <c r="AG5" s="82">
        <v>2014</v>
      </c>
      <c r="AH5" s="82">
        <v>2014</v>
      </c>
      <c r="AI5" s="82">
        <v>2014</v>
      </c>
      <c r="AJ5" s="82">
        <v>2005</v>
      </c>
      <c r="AK5" s="82">
        <v>2006</v>
      </c>
      <c r="AL5" s="82">
        <v>2007</v>
      </c>
      <c r="AM5" s="82">
        <v>2008</v>
      </c>
      <c r="AN5" s="82">
        <v>2009</v>
      </c>
      <c r="AO5" s="82">
        <v>2012</v>
      </c>
      <c r="AP5" s="82">
        <v>2012</v>
      </c>
      <c r="AQ5" s="82">
        <v>2012</v>
      </c>
      <c r="AR5" s="82">
        <v>2014</v>
      </c>
      <c r="AS5" s="82">
        <v>2015</v>
      </c>
      <c r="AT5" s="82">
        <v>2016</v>
      </c>
      <c r="AU5" s="82">
        <v>2017</v>
      </c>
      <c r="AV5" s="82">
        <v>2018</v>
      </c>
      <c r="AW5" s="82">
        <v>2019</v>
      </c>
      <c r="AX5" s="82">
        <v>2020</v>
      </c>
      <c r="AY5" s="82">
        <v>2017</v>
      </c>
      <c r="AZ5" s="82">
        <v>2022</v>
      </c>
      <c r="BA5" s="82">
        <v>2015</v>
      </c>
      <c r="BB5" s="82">
        <v>2015</v>
      </c>
      <c r="BC5" s="82">
        <v>2015</v>
      </c>
      <c r="BD5" s="82">
        <v>2015</v>
      </c>
      <c r="BE5" s="82">
        <v>2009</v>
      </c>
      <c r="BF5" s="82">
        <v>2012</v>
      </c>
      <c r="BG5" s="82">
        <v>2018.5</v>
      </c>
      <c r="BH5" s="82">
        <v>2018.5</v>
      </c>
      <c r="BI5" s="82">
        <v>2018.5</v>
      </c>
      <c r="BJ5" s="82">
        <v>2022</v>
      </c>
      <c r="BK5" s="82">
        <v>2022</v>
      </c>
      <c r="BL5" s="82">
        <v>2022</v>
      </c>
      <c r="BM5" s="82">
        <v>2022</v>
      </c>
      <c r="BN5" s="82">
        <v>2022</v>
      </c>
      <c r="BO5" s="82">
        <v>2022</v>
      </c>
      <c r="BP5" s="82">
        <v>2022</v>
      </c>
      <c r="BQ5" s="82">
        <v>2022</v>
      </c>
      <c r="BR5" s="82">
        <v>2022</v>
      </c>
      <c r="BS5" s="82">
        <v>2017</v>
      </c>
      <c r="BT5" s="82">
        <v>2009</v>
      </c>
      <c r="BU5" s="82">
        <v>2009</v>
      </c>
      <c r="BV5" s="82">
        <v>2009</v>
      </c>
      <c r="BW5" s="82">
        <v>2009</v>
      </c>
      <c r="BX5" s="82">
        <v>2009</v>
      </c>
      <c r="BY5" s="82">
        <v>2009</v>
      </c>
      <c r="BZ5" s="82">
        <v>2012</v>
      </c>
      <c r="CA5" s="82">
        <v>2011.5</v>
      </c>
      <c r="CB5" s="82">
        <v>2013.5</v>
      </c>
      <c r="CC5" s="82">
        <v>2013.5</v>
      </c>
      <c r="CD5" s="82">
        <v>2013.5</v>
      </c>
      <c r="CE5" s="82">
        <v>2013.5</v>
      </c>
      <c r="CF5" s="82">
        <v>2022</v>
      </c>
      <c r="CG5" s="82">
        <v>2022</v>
      </c>
      <c r="CH5" s="82">
        <v>2022</v>
      </c>
      <c r="CI5" s="82">
        <v>2022</v>
      </c>
      <c r="CJ5" s="82">
        <v>2022</v>
      </c>
      <c r="CK5" s="82">
        <v>2022</v>
      </c>
      <c r="CL5" s="82">
        <v>2001</v>
      </c>
      <c r="CM5" s="82">
        <v>2001</v>
      </c>
      <c r="CN5" s="82">
        <v>2001</v>
      </c>
      <c r="CO5" s="82">
        <v>1981.5</v>
      </c>
      <c r="CP5" s="82">
        <v>2013</v>
      </c>
      <c r="CQ5" s="82">
        <v>2035</v>
      </c>
      <c r="CR5" s="82">
        <v>2035</v>
      </c>
      <c r="CS5" s="82">
        <v>2035</v>
      </c>
      <c r="CT5" s="82">
        <v>2020</v>
      </c>
      <c r="CU5" s="82">
        <v>2020</v>
      </c>
      <c r="CV5" s="82">
        <v>2020</v>
      </c>
      <c r="CW5" s="82">
        <v>2020</v>
      </c>
      <c r="CX5" s="82">
        <v>2020</v>
      </c>
      <c r="CY5" s="82">
        <v>2020</v>
      </c>
      <c r="CZ5" s="82">
        <v>2020</v>
      </c>
      <c r="DA5" s="82">
        <v>2020</v>
      </c>
      <c r="DB5" s="82">
        <v>2030</v>
      </c>
      <c r="DC5" s="82">
        <v>2030</v>
      </c>
      <c r="DD5" s="82">
        <v>2030</v>
      </c>
      <c r="DE5" s="82">
        <v>2030</v>
      </c>
      <c r="DF5" s="82">
        <v>2018</v>
      </c>
      <c r="DG5" s="82">
        <v>2018</v>
      </c>
      <c r="DH5" s="82">
        <v>2018</v>
      </c>
      <c r="DI5" s="82">
        <v>2018</v>
      </c>
      <c r="DJ5" s="82">
        <v>2010</v>
      </c>
      <c r="DK5" s="82">
        <v>2010</v>
      </c>
      <c r="DL5" s="82">
        <v>2010</v>
      </c>
      <c r="DM5" s="82">
        <v>2010</v>
      </c>
      <c r="DN5" s="82">
        <v>2020</v>
      </c>
      <c r="DO5" s="82">
        <v>2020</v>
      </c>
      <c r="DP5" s="82">
        <v>2020</v>
      </c>
      <c r="DQ5" s="82">
        <v>2020</v>
      </c>
      <c r="DR5" s="82">
        <v>2020</v>
      </c>
      <c r="DS5" s="82">
        <v>2030</v>
      </c>
      <c r="DT5" s="82">
        <v>2030</v>
      </c>
      <c r="DU5" s="82">
        <v>2030</v>
      </c>
      <c r="DV5" s="82">
        <v>2030</v>
      </c>
      <c r="DW5" s="82">
        <v>2030</v>
      </c>
      <c r="DX5" s="82">
        <v>2022</v>
      </c>
      <c r="DY5" s="82">
        <v>2022</v>
      </c>
      <c r="DZ5" s="82">
        <v>2022</v>
      </c>
      <c r="EA5" s="82">
        <v>2022</v>
      </c>
      <c r="EB5" s="82">
        <v>2022</v>
      </c>
      <c r="EC5" s="82">
        <v>2022</v>
      </c>
      <c r="ED5" s="82">
        <v>2022</v>
      </c>
      <c r="EE5" s="82">
        <v>2022</v>
      </c>
      <c r="EF5" s="82">
        <v>2022</v>
      </c>
      <c r="EG5" s="82">
        <v>2022</v>
      </c>
      <c r="EH5" s="82">
        <v>2022</v>
      </c>
      <c r="EI5" s="82">
        <v>2022</v>
      </c>
      <c r="EJ5" s="82">
        <v>2009</v>
      </c>
      <c r="EK5" s="82">
        <v>2012</v>
      </c>
      <c r="EL5" s="82">
        <v>2012</v>
      </c>
      <c r="EM5" s="82">
        <v>2012</v>
      </c>
      <c r="EN5" s="82">
        <v>2012</v>
      </c>
      <c r="EO5" s="82">
        <v>2012</v>
      </c>
      <c r="EP5" s="82">
        <v>2012</v>
      </c>
      <c r="EQ5" s="82">
        <v>2012</v>
      </c>
      <c r="ER5" s="82">
        <v>2012</v>
      </c>
      <c r="ES5" s="82">
        <v>2012</v>
      </c>
      <c r="ET5" s="82">
        <v>2012</v>
      </c>
      <c r="EU5" s="82">
        <v>2012</v>
      </c>
      <c r="EV5" s="82">
        <v>2012</v>
      </c>
      <c r="EW5" s="82">
        <v>2012</v>
      </c>
      <c r="EX5" s="82">
        <v>2012</v>
      </c>
      <c r="EY5" s="82">
        <v>2012</v>
      </c>
      <c r="EZ5" s="82">
        <v>2012</v>
      </c>
      <c r="FA5" s="82">
        <v>2012</v>
      </c>
      <c r="FB5" s="82">
        <v>2012</v>
      </c>
      <c r="FC5" s="82">
        <v>2012</v>
      </c>
      <c r="FD5" s="82">
        <v>2012</v>
      </c>
      <c r="FE5" s="82">
        <v>2012</v>
      </c>
      <c r="FF5" s="82">
        <v>2012</v>
      </c>
      <c r="FG5" s="82">
        <v>2012</v>
      </c>
      <c r="FH5" s="82">
        <v>2012</v>
      </c>
      <c r="FI5" s="82">
        <v>2012</v>
      </c>
      <c r="FJ5" s="82">
        <v>2012</v>
      </c>
      <c r="FK5" s="82">
        <v>2012</v>
      </c>
      <c r="FL5" s="82">
        <v>2012</v>
      </c>
      <c r="FM5" s="82">
        <v>2012</v>
      </c>
      <c r="FN5" s="82">
        <v>2012</v>
      </c>
      <c r="FO5" s="82">
        <v>2006</v>
      </c>
      <c r="FP5" s="82">
        <v>2006</v>
      </c>
      <c r="FQ5" s="82">
        <v>2013</v>
      </c>
      <c r="FR5" s="82">
        <v>2014</v>
      </c>
      <c r="FS5" s="82">
        <v>2013</v>
      </c>
      <c r="FT5" s="82">
        <v>2014</v>
      </c>
      <c r="FU5" s="82">
        <v>2013</v>
      </c>
      <c r="FV5" s="82">
        <v>2013</v>
      </c>
      <c r="FW5" s="82">
        <v>2013</v>
      </c>
      <c r="FX5" s="82">
        <v>2035</v>
      </c>
      <c r="FY5" s="82">
        <v>2014</v>
      </c>
      <c r="FZ5" s="82">
        <v>2015</v>
      </c>
      <c r="GA5" s="82">
        <v>2016</v>
      </c>
      <c r="GB5" s="82">
        <v>2014</v>
      </c>
      <c r="GC5" s="82">
        <v>2015</v>
      </c>
      <c r="GD5" s="82">
        <v>2016</v>
      </c>
      <c r="GE5" s="82">
        <v>2007</v>
      </c>
      <c r="GF5" s="82">
        <v>2007</v>
      </c>
      <c r="GG5" s="82">
        <v>2007</v>
      </c>
      <c r="GH5" s="82">
        <v>2013</v>
      </c>
      <c r="GI5" s="82">
        <v>2013</v>
      </c>
      <c r="GJ5" s="82">
        <v>2013</v>
      </c>
      <c r="GK5" s="82">
        <v>2013</v>
      </c>
      <c r="GL5" s="82">
        <v>2013</v>
      </c>
      <c r="GM5" s="82">
        <v>2013</v>
      </c>
      <c r="GN5" s="82">
        <v>2013</v>
      </c>
      <c r="GO5" s="82">
        <v>2013</v>
      </c>
      <c r="GP5" s="82">
        <v>2019</v>
      </c>
      <c r="GQ5" s="82">
        <v>2019</v>
      </c>
      <c r="GR5" s="82">
        <v>2022</v>
      </c>
      <c r="GS5" s="82">
        <v>2022</v>
      </c>
      <c r="GT5" s="82">
        <v>2007</v>
      </c>
      <c r="GU5" s="82">
        <v>2007</v>
      </c>
      <c r="GV5" s="82">
        <v>2007</v>
      </c>
      <c r="GW5" s="82">
        <v>2007</v>
      </c>
      <c r="GX5" s="82">
        <v>2007</v>
      </c>
      <c r="GY5" s="82">
        <v>2007</v>
      </c>
      <c r="GZ5" s="82">
        <v>2007</v>
      </c>
      <c r="HA5" s="82">
        <v>2010</v>
      </c>
      <c r="HB5" s="82">
        <v>2006</v>
      </c>
      <c r="HC5" s="82">
        <v>2015</v>
      </c>
      <c r="HD5" s="82">
        <v>1994</v>
      </c>
      <c r="HE5" s="82">
        <v>2010.5</v>
      </c>
      <c r="HF5" s="82">
        <v>2010.5</v>
      </c>
      <c r="HG5" s="82">
        <v>2018</v>
      </c>
      <c r="HH5" s="82">
        <v>2018</v>
      </c>
      <c r="HI5" s="82">
        <v>2018</v>
      </c>
      <c r="HJ5" s="82">
        <v>2018</v>
      </c>
      <c r="HK5" s="82">
        <v>2008.5</v>
      </c>
      <c r="HL5" s="82">
        <v>2008.5</v>
      </c>
      <c r="HM5" s="82">
        <v>2008.5</v>
      </c>
      <c r="HN5" s="82">
        <v>2008.5</v>
      </c>
      <c r="HO5" s="82">
        <v>2008.5</v>
      </c>
      <c r="HP5" s="82">
        <v>2008.5</v>
      </c>
      <c r="HQ5" s="82">
        <v>2008.5</v>
      </c>
      <c r="HR5" s="82">
        <v>2008.5</v>
      </c>
      <c r="HS5" s="82">
        <v>2016</v>
      </c>
      <c r="HT5" s="82">
        <v>2014</v>
      </c>
      <c r="HU5" s="82">
        <v>2009</v>
      </c>
      <c r="HV5" s="82">
        <v>2009</v>
      </c>
      <c r="HW5" s="82">
        <v>2006</v>
      </c>
      <c r="HX5" s="82">
        <v>2015</v>
      </c>
      <c r="HY5" s="82">
        <v>2010.5</v>
      </c>
      <c r="HZ5" s="82">
        <v>2010.5</v>
      </c>
      <c r="IA5" s="82">
        <v>2022</v>
      </c>
      <c r="IB5" s="82">
        <v>2022</v>
      </c>
      <c r="IC5" s="82">
        <v>2022</v>
      </c>
      <c r="ID5" s="82">
        <v>2022</v>
      </c>
      <c r="IE5" s="82">
        <v>2.5</v>
      </c>
      <c r="IF5" s="82">
        <v>2006</v>
      </c>
      <c r="IG5" s="82">
        <v>2020</v>
      </c>
      <c r="IH5" s="82">
        <v>2020</v>
      </c>
      <c r="II5" s="82">
        <v>2020</v>
      </c>
      <c r="IJ5" s="82">
        <v>2020</v>
      </c>
      <c r="IK5" s="82">
        <v>2020</v>
      </c>
      <c r="IL5" s="82">
        <v>2020</v>
      </c>
      <c r="IM5" s="82">
        <v>2020</v>
      </c>
      <c r="IN5" s="82">
        <v>2020</v>
      </c>
      <c r="IO5" s="82">
        <v>2020</v>
      </c>
      <c r="IP5" s="82">
        <v>2020</v>
      </c>
      <c r="IQ5" s="82">
        <v>2020</v>
      </c>
      <c r="IR5" s="82">
        <v>2020</v>
      </c>
      <c r="IS5" s="82">
        <v>2020</v>
      </c>
      <c r="IT5" s="82">
        <v>2020</v>
      </c>
      <c r="IU5" s="82">
        <v>2020</v>
      </c>
      <c r="IV5" s="82">
        <v>2020</v>
      </c>
      <c r="IW5" s="82">
        <v>2020</v>
      </c>
      <c r="IX5" s="82">
        <v>2020</v>
      </c>
      <c r="IY5" s="82">
        <v>2020</v>
      </c>
      <c r="IZ5" s="82">
        <v>2020</v>
      </c>
      <c r="JA5" s="82">
        <v>2020</v>
      </c>
      <c r="JB5" s="82">
        <v>2020</v>
      </c>
      <c r="JC5" s="82">
        <v>2020</v>
      </c>
      <c r="JD5" s="82">
        <v>2020</v>
      </c>
      <c r="JE5" s="82">
        <v>2020</v>
      </c>
      <c r="JF5" s="82">
        <v>2020</v>
      </c>
      <c r="JG5" s="82">
        <v>2020</v>
      </c>
      <c r="JH5" s="82">
        <v>2020</v>
      </c>
      <c r="JI5" s="82">
        <v>2020</v>
      </c>
      <c r="JJ5" s="82">
        <v>2020</v>
      </c>
      <c r="JK5" s="82">
        <v>2020</v>
      </c>
      <c r="JL5" s="82">
        <v>2020</v>
      </c>
      <c r="JM5" s="82">
        <v>2020</v>
      </c>
      <c r="JN5" s="82">
        <v>2020</v>
      </c>
      <c r="JO5" s="82">
        <v>2020</v>
      </c>
      <c r="JP5" s="82">
        <v>2020</v>
      </c>
      <c r="JQ5" s="82">
        <v>2020</v>
      </c>
      <c r="JR5" s="82">
        <v>2020</v>
      </c>
      <c r="JS5" s="82">
        <v>2020</v>
      </c>
      <c r="JT5" s="82">
        <v>2020</v>
      </c>
      <c r="JU5" s="82">
        <v>2020</v>
      </c>
      <c r="JV5" s="82">
        <v>2020</v>
      </c>
      <c r="JW5" s="82">
        <v>2020</v>
      </c>
      <c r="JX5" s="82">
        <v>2020</v>
      </c>
      <c r="JY5" s="82">
        <v>2020</v>
      </c>
      <c r="JZ5" s="82">
        <v>2020</v>
      </c>
      <c r="KA5" s="82">
        <v>2020</v>
      </c>
      <c r="KB5" s="82">
        <v>2020</v>
      </c>
      <c r="KC5" s="82">
        <v>2020</v>
      </c>
      <c r="KD5" s="82">
        <v>2020</v>
      </c>
      <c r="KE5" s="82">
        <v>2020</v>
      </c>
      <c r="KF5" s="82">
        <v>2020</v>
      </c>
      <c r="KG5" s="82">
        <v>2020</v>
      </c>
      <c r="KH5" s="82">
        <v>2020</v>
      </c>
      <c r="KI5" s="82">
        <v>2020</v>
      </c>
      <c r="KJ5" s="82">
        <v>2020</v>
      </c>
      <c r="KK5" s="82">
        <v>2020</v>
      </c>
      <c r="KL5" s="82">
        <v>2020</v>
      </c>
      <c r="KM5" s="82">
        <v>2020</v>
      </c>
      <c r="KN5" s="82">
        <v>2020</v>
      </c>
      <c r="KO5" s="82">
        <v>2020</v>
      </c>
      <c r="KP5" s="82">
        <v>2020</v>
      </c>
      <c r="KQ5" s="82">
        <v>2020</v>
      </c>
      <c r="KR5" s="82">
        <v>2020</v>
      </c>
      <c r="KS5" s="82">
        <v>2020</v>
      </c>
      <c r="KT5" s="82">
        <v>2020</v>
      </c>
      <c r="KU5" s="82">
        <v>2020</v>
      </c>
      <c r="KV5" s="82">
        <v>2020</v>
      </c>
      <c r="KW5" s="82">
        <v>2020</v>
      </c>
      <c r="KX5" s="82">
        <v>2020</v>
      </c>
      <c r="KY5" s="82">
        <v>2020</v>
      </c>
      <c r="KZ5" s="82">
        <v>2020</v>
      </c>
      <c r="LA5" s="82">
        <v>2020</v>
      </c>
      <c r="LB5" s="82">
        <v>2020</v>
      </c>
      <c r="LC5" s="82">
        <v>2020</v>
      </c>
      <c r="LD5">
        <v>2020</v>
      </c>
      <c r="LE5">
        <v>2006</v>
      </c>
      <c r="LF5">
        <v>2006</v>
      </c>
      <c r="LG5">
        <v>2016</v>
      </c>
      <c r="LH5">
        <v>2012</v>
      </c>
      <c r="LI5">
        <v>2005</v>
      </c>
      <c r="LJ5">
        <v>2010</v>
      </c>
      <c r="LK5">
        <v>2012</v>
      </c>
      <c r="LL5">
        <v>2015</v>
      </c>
      <c r="LM5">
        <v>2015</v>
      </c>
      <c r="LN5">
        <v>2015</v>
      </c>
      <c r="LO5">
        <v>2015</v>
      </c>
      <c r="LP5">
        <v>2015</v>
      </c>
      <c r="LQ5">
        <v>2015</v>
      </c>
      <c r="LR5">
        <v>2015</v>
      </c>
      <c r="LS5">
        <v>2015</v>
      </c>
      <c r="LT5">
        <v>2015</v>
      </c>
      <c r="LU5">
        <v>2015</v>
      </c>
      <c r="LV5">
        <v>2015</v>
      </c>
      <c r="LW5">
        <v>2015</v>
      </c>
      <c r="LX5">
        <v>2015</v>
      </c>
      <c r="LY5">
        <v>2015</v>
      </c>
      <c r="LZ5">
        <v>2015</v>
      </c>
      <c r="MA5">
        <v>2015</v>
      </c>
      <c r="MB5">
        <v>2015</v>
      </c>
      <c r="MC5">
        <v>2015</v>
      </c>
      <c r="MD5">
        <v>2015</v>
      </c>
      <c r="ME5">
        <v>2007</v>
      </c>
      <c r="MF5">
        <v>2011</v>
      </c>
      <c r="MG5">
        <v>2016</v>
      </c>
      <c r="MH5">
        <v>2019</v>
      </c>
      <c r="MI5">
        <v>2012</v>
      </c>
      <c r="MJ5">
        <v>2012</v>
      </c>
      <c r="MK5">
        <v>2015</v>
      </c>
      <c r="ML5">
        <v>2015</v>
      </c>
      <c r="MM5">
        <v>2016</v>
      </c>
      <c r="MN5">
        <v>2017</v>
      </c>
      <c r="MO5">
        <v>2018</v>
      </c>
      <c r="MP5">
        <v>2019</v>
      </c>
      <c r="MQ5">
        <v>2020</v>
      </c>
      <c r="MR5">
        <v>2021</v>
      </c>
    </row>
    <row r="6" spans="2:356" x14ac:dyDescent="0.25">
      <c r="B6" s="82" t="s">
        <v>1940</v>
      </c>
      <c r="C6" s="82">
        <v>0</v>
      </c>
      <c r="D6" s="82">
        <v>0</v>
      </c>
      <c r="E6" s="82">
        <v>1</v>
      </c>
      <c r="F6" s="82">
        <v>1</v>
      </c>
      <c r="G6" s="82">
        <v>1</v>
      </c>
      <c r="H6" s="82">
        <v>1</v>
      </c>
      <c r="I6" s="82">
        <v>1</v>
      </c>
      <c r="J6" s="82">
        <v>1</v>
      </c>
      <c r="K6" s="82">
        <v>1</v>
      </c>
      <c r="L6" s="82">
        <v>1</v>
      </c>
      <c r="M6" s="82">
        <v>1</v>
      </c>
      <c r="N6" s="82">
        <v>1</v>
      </c>
      <c r="O6" s="82">
        <v>1</v>
      </c>
      <c r="P6" s="82">
        <v>1</v>
      </c>
      <c r="Q6" s="82">
        <v>1</v>
      </c>
      <c r="R6" s="82">
        <v>1</v>
      </c>
      <c r="S6" s="82">
        <v>1</v>
      </c>
      <c r="T6" s="82">
        <v>1</v>
      </c>
      <c r="U6" s="82">
        <v>0</v>
      </c>
      <c r="V6" s="82">
        <v>0</v>
      </c>
      <c r="W6" s="82">
        <v>0</v>
      </c>
      <c r="X6" s="82">
        <v>0</v>
      </c>
      <c r="Y6" s="82">
        <v>0</v>
      </c>
      <c r="Z6" s="82">
        <v>0</v>
      </c>
      <c r="AA6" s="82">
        <v>0</v>
      </c>
      <c r="AB6" s="82">
        <v>0</v>
      </c>
      <c r="AC6" s="82">
        <v>0</v>
      </c>
      <c r="AD6" s="82">
        <v>0</v>
      </c>
      <c r="AE6" s="82">
        <v>0</v>
      </c>
      <c r="AF6" s="82">
        <v>0</v>
      </c>
      <c r="AG6" s="82">
        <v>0</v>
      </c>
      <c r="AH6" s="82">
        <v>0</v>
      </c>
      <c r="AI6" s="82">
        <v>0</v>
      </c>
      <c r="AJ6" s="82">
        <v>0</v>
      </c>
      <c r="AK6" s="82">
        <v>0</v>
      </c>
      <c r="AL6" s="82">
        <v>0</v>
      </c>
      <c r="AM6" s="82">
        <v>0</v>
      </c>
      <c r="AN6" s="82">
        <v>0</v>
      </c>
      <c r="AO6" s="82">
        <v>0</v>
      </c>
      <c r="AP6" s="82">
        <v>0</v>
      </c>
      <c r="AQ6" s="82">
        <v>0</v>
      </c>
      <c r="AR6" s="82">
        <v>0</v>
      </c>
      <c r="AS6" s="82">
        <v>0</v>
      </c>
      <c r="AT6" s="82">
        <v>0</v>
      </c>
      <c r="AU6" s="82">
        <v>0</v>
      </c>
      <c r="AV6" s="82">
        <v>0</v>
      </c>
      <c r="AW6" s="82">
        <v>0</v>
      </c>
      <c r="AX6" s="82">
        <v>0</v>
      </c>
      <c r="AY6" s="82">
        <v>0</v>
      </c>
      <c r="AZ6" s="82">
        <v>0</v>
      </c>
      <c r="BA6" s="82">
        <v>1</v>
      </c>
      <c r="BB6" s="82">
        <v>1</v>
      </c>
      <c r="BC6" s="82">
        <v>1</v>
      </c>
      <c r="BD6" s="82">
        <v>1</v>
      </c>
      <c r="BE6" s="82">
        <v>0</v>
      </c>
      <c r="BF6" s="82">
        <v>0</v>
      </c>
      <c r="BG6" s="82">
        <v>1</v>
      </c>
      <c r="BH6" s="82">
        <v>1</v>
      </c>
      <c r="BI6" s="82">
        <v>1</v>
      </c>
      <c r="BJ6" s="82">
        <v>0</v>
      </c>
      <c r="BK6" s="82">
        <v>0</v>
      </c>
      <c r="BL6" s="82">
        <v>1</v>
      </c>
      <c r="BM6" s="82">
        <v>1</v>
      </c>
      <c r="BN6" s="82">
        <v>1</v>
      </c>
      <c r="BO6" s="82">
        <v>1</v>
      </c>
      <c r="BP6" s="82">
        <v>1</v>
      </c>
      <c r="BQ6" s="82">
        <v>1</v>
      </c>
      <c r="BR6" s="82">
        <v>1</v>
      </c>
      <c r="BS6" s="82">
        <v>0</v>
      </c>
      <c r="BT6" s="82">
        <v>1</v>
      </c>
      <c r="BU6" s="82">
        <v>1</v>
      </c>
      <c r="BV6" s="82">
        <v>1</v>
      </c>
      <c r="BW6" s="82">
        <v>1</v>
      </c>
      <c r="BX6" s="82">
        <v>1</v>
      </c>
      <c r="BY6" s="82">
        <v>1</v>
      </c>
      <c r="BZ6" s="82">
        <v>1</v>
      </c>
      <c r="CA6" s="82">
        <v>1</v>
      </c>
      <c r="CB6" s="82">
        <v>0</v>
      </c>
      <c r="CC6" s="82">
        <v>0</v>
      </c>
      <c r="CD6" s="82">
        <v>0</v>
      </c>
      <c r="CE6" s="82">
        <v>0</v>
      </c>
      <c r="CF6" s="82">
        <v>0</v>
      </c>
      <c r="CG6" s="82">
        <v>0</v>
      </c>
      <c r="CH6" s="82">
        <v>0</v>
      </c>
      <c r="CI6" s="82">
        <v>0</v>
      </c>
      <c r="CJ6" s="82">
        <v>0</v>
      </c>
      <c r="CK6" s="82">
        <v>0</v>
      </c>
      <c r="CL6" s="82">
        <v>1</v>
      </c>
      <c r="CM6" s="82">
        <v>1</v>
      </c>
      <c r="CN6" s="82">
        <v>1</v>
      </c>
      <c r="CO6" s="82">
        <v>1</v>
      </c>
      <c r="CP6" s="82">
        <v>0</v>
      </c>
      <c r="CQ6" s="82">
        <v>1</v>
      </c>
      <c r="CR6" s="82">
        <v>1</v>
      </c>
      <c r="CS6" s="82">
        <v>1</v>
      </c>
      <c r="CT6" s="82">
        <v>1</v>
      </c>
      <c r="CU6" s="82">
        <v>1</v>
      </c>
      <c r="CV6" s="82">
        <v>1</v>
      </c>
      <c r="CW6" s="82">
        <v>1</v>
      </c>
      <c r="CX6" s="82">
        <v>1</v>
      </c>
      <c r="CY6" s="82">
        <v>1</v>
      </c>
      <c r="CZ6" s="82">
        <v>1</v>
      </c>
      <c r="DA6" s="82">
        <v>1</v>
      </c>
      <c r="DB6" s="82">
        <v>0</v>
      </c>
      <c r="DC6" s="82">
        <v>0</v>
      </c>
      <c r="DD6" s="82">
        <v>0</v>
      </c>
      <c r="DE6" s="82">
        <v>0</v>
      </c>
      <c r="DF6" s="82">
        <v>1</v>
      </c>
      <c r="DG6" s="82">
        <v>1</v>
      </c>
      <c r="DH6" s="82">
        <v>1</v>
      </c>
      <c r="DI6" s="82">
        <v>1</v>
      </c>
      <c r="DJ6" s="82">
        <v>1</v>
      </c>
      <c r="DK6" s="82">
        <v>1</v>
      </c>
      <c r="DL6" s="82">
        <v>1</v>
      </c>
      <c r="DM6" s="82">
        <v>1</v>
      </c>
      <c r="DN6" s="82">
        <v>1</v>
      </c>
      <c r="DO6" s="82">
        <v>1</v>
      </c>
      <c r="DP6" s="82">
        <v>1</v>
      </c>
      <c r="DQ6" s="82">
        <v>1</v>
      </c>
      <c r="DR6" s="82">
        <v>1</v>
      </c>
      <c r="DS6" s="82">
        <v>1</v>
      </c>
      <c r="DT6" s="82">
        <v>1</v>
      </c>
      <c r="DU6" s="82">
        <v>1</v>
      </c>
      <c r="DV6" s="82">
        <v>1</v>
      </c>
      <c r="DW6" s="82">
        <v>1</v>
      </c>
      <c r="DX6" s="82">
        <v>1</v>
      </c>
      <c r="DY6" s="82">
        <v>1</v>
      </c>
      <c r="DZ6" s="82">
        <v>0</v>
      </c>
      <c r="EA6" s="82">
        <v>0</v>
      </c>
      <c r="EB6" s="82">
        <v>0</v>
      </c>
      <c r="EC6" s="82">
        <v>0</v>
      </c>
      <c r="ED6" s="82">
        <v>0</v>
      </c>
      <c r="EE6" s="82">
        <v>0</v>
      </c>
      <c r="EF6" s="82">
        <v>0</v>
      </c>
      <c r="EG6" s="82">
        <v>0</v>
      </c>
      <c r="EH6" s="82">
        <v>0</v>
      </c>
      <c r="EI6" s="82">
        <v>0</v>
      </c>
      <c r="EJ6" s="82">
        <v>1</v>
      </c>
      <c r="EK6" s="82">
        <v>0</v>
      </c>
      <c r="EL6" s="82">
        <v>0</v>
      </c>
      <c r="EM6" s="82">
        <v>0</v>
      </c>
      <c r="EN6" s="82">
        <v>0</v>
      </c>
      <c r="EO6" s="82">
        <v>0</v>
      </c>
      <c r="EP6" s="82">
        <v>0</v>
      </c>
      <c r="EQ6" s="82">
        <v>0</v>
      </c>
      <c r="ER6" s="82">
        <v>0</v>
      </c>
      <c r="ES6" s="82">
        <v>0</v>
      </c>
      <c r="ET6" s="82">
        <v>0</v>
      </c>
      <c r="EU6" s="82">
        <v>0</v>
      </c>
      <c r="EV6" s="82">
        <v>0</v>
      </c>
      <c r="EW6" s="82">
        <v>0</v>
      </c>
      <c r="EX6" s="82">
        <v>0</v>
      </c>
      <c r="EY6" s="82">
        <v>0</v>
      </c>
      <c r="EZ6" s="82">
        <v>0</v>
      </c>
      <c r="FA6" s="82">
        <v>0</v>
      </c>
      <c r="FB6" s="82">
        <v>0</v>
      </c>
      <c r="FC6" s="82">
        <v>0</v>
      </c>
      <c r="FD6" s="82">
        <v>0</v>
      </c>
      <c r="FE6" s="82">
        <v>0</v>
      </c>
      <c r="FF6" s="82">
        <v>0</v>
      </c>
      <c r="FG6" s="82">
        <v>0</v>
      </c>
      <c r="FH6" s="82">
        <v>0</v>
      </c>
      <c r="FI6" s="82">
        <v>0</v>
      </c>
      <c r="FJ6" s="82">
        <v>0</v>
      </c>
      <c r="FK6" s="82">
        <v>0</v>
      </c>
      <c r="FL6" s="82">
        <v>0</v>
      </c>
      <c r="FM6" s="82">
        <v>0</v>
      </c>
      <c r="FN6" s="82">
        <v>0</v>
      </c>
      <c r="FO6" s="82">
        <v>1</v>
      </c>
      <c r="FP6" s="82">
        <v>1</v>
      </c>
      <c r="FQ6" s="82">
        <v>0</v>
      </c>
      <c r="FR6" s="82">
        <v>0</v>
      </c>
      <c r="FS6" s="82">
        <v>0</v>
      </c>
      <c r="FT6" s="82">
        <v>0</v>
      </c>
      <c r="FU6" s="82">
        <v>0</v>
      </c>
      <c r="FV6" s="82">
        <v>0</v>
      </c>
      <c r="FW6" s="82">
        <v>0</v>
      </c>
      <c r="FX6" s="82">
        <v>0</v>
      </c>
      <c r="FY6" s="82">
        <v>0</v>
      </c>
      <c r="FZ6" s="82">
        <v>0</v>
      </c>
      <c r="GA6" s="82">
        <v>0</v>
      </c>
      <c r="GB6" s="82">
        <v>0</v>
      </c>
      <c r="GC6" s="82">
        <v>0</v>
      </c>
      <c r="GD6" s="82">
        <v>0</v>
      </c>
      <c r="GE6" s="82">
        <v>1</v>
      </c>
      <c r="GF6" s="82">
        <v>1</v>
      </c>
      <c r="GG6" s="82">
        <v>1</v>
      </c>
      <c r="GH6" s="82">
        <v>1</v>
      </c>
      <c r="GI6" s="82">
        <v>1</v>
      </c>
      <c r="GJ6" s="82">
        <v>1</v>
      </c>
      <c r="GK6" s="82">
        <v>1</v>
      </c>
      <c r="GL6" s="82">
        <v>1</v>
      </c>
      <c r="GM6" s="82">
        <v>1</v>
      </c>
      <c r="GN6" s="82">
        <v>1</v>
      </c>
      <c r="GO6" s="82">
        <v>1</v>
      </c>
      <c r="GP6" s="82">
        <v>1</v>
      </c>
      <c r="GQ6" s="82">
        <v>1</v>
      </c>
      <c r="GR6" s="82">
        <v>0</v>
      </c>
      <c r="GS6" s="82">
        <v>0</v>
      </c>
      <c r="GT6" s="82">
        <v>0</v>
      </c>
      <c r="GU6" s="82">
        <v>1</v>
      </c>
      <c r="GV6" s="82">
        <v>1</v>
      </c>
      <c r="GW6" s="82">
        <v>1</v>
      </c>
      <c r="GX6" s="82">
        <v>1</v>
      </c>
      <c r="GY6" s="82">
        <v>1</v>
      </c>
      <c r="GZ6" s="82">
        <v>1</v>
      </c>
      <c r="HA6" s="82">
        <v>1</v>
      </c>
      <c r="HB6" s="82">
        <v>0</v>
      </c>
      <c r="HC6" s="82">
        <v>0</v>
      </c>
      <c r="HD6" s="82">
        <v>1</v>
      </c>
      <c r="HE6" s="82">
        <v>1</v>
      </c>
      <c r="HF6" s="82">
        <v>1</v>
      </c>
      <c r="HG6" s="82">
        <v>0</v>
      </c>
      <c r="HH6" s="82">
        <v>0</v>
      </c>
      <c r="HI6" s="82">
        <v>0</v>
      </c>
      <c r="HJ6" s="82">
        <v>0</v>
      </c>
      <c r="HK6" s="82">
        <v>0</v>
      </c>
      <c r="HL6" s="82">
        <v>0</v>
      </c>
      <c r="HM6" s="82">
        <v>0</v>
      </c>
      <c r="HN6" s="82">
        <v>0</v>
      </c>
      <c r="HO6" s="82">
        <v>0</v>
      </c>
      <c r="HP6" s="82">
        <v>0</v>
      </c>
      <c r="HQ6" s="82">
        <v>0</v>
      </c>
      <c r="HR6" s="82">
        <v>0</v>
      </c>
      <c r="HS6" s="82">
        <v>1</v>
      </c>
      <c r="HT6" s="82">
        <v>1</v>
      </c>
      <c r="HU6" s="82">
        <v>0</v>
      </c>
      <c r="HV6" s="82">
        <v>0</v>
      </c>
      <c r="HW6" s="82">
        <v>1</v>
      </c>
      <c r="HX6" s="82">
        <v>1</v>
      </c>
      <c r="HY6" s="82">
        <v>1</v>
      </c>
      <c r="HZ6" s="82">
        <v>1</v>
      </c>
      <c r="IA6" s="82">
        <v>1</v>
      </c>
      <c r="IB6" s="82">
        <v>1</v>
      </c>
      <c r="IC6" s="82">
        <v>1</v>
      </c>
      <c r="ID6" s="82">
        <v>1</v>
      </c>
      <c r="IE6" s="82">
        <v>1</v>
      </c>
      <c r="IF6" s="82">
        <v>0</v>
      </c>
      <c r="IG6" s="82">
        <v>1</v>
      </c>
      <c r="IH6" s="82">
        <v>1</v>
      </c>
      <c r="II6" s="82">
        <v>1</v>
      </c>
      <c r="IJ6" s="82">
        <v>1</v>
      </c>
      <c r="IK6" s="82">
        <v>1</v>
      </c>
      <c r="IL6" s="82">
        <v>1</v>
      </c>
      <c r="IM6" s="82">
        <v>1</v>
      </c>
      <c r="IN6" s="82">
        <v>1</v>
      </c>
      <c r="IO6" s="82">
        <v>1</v>
      </c>
      <c r="IP6" s="82">
        <v>1</v>
      </c>
      <c r="IQ6" s="82">
        <v>1</v>
      </c>
      <c r="IR6" s="82">
        <v>1</v>
      </c>
      <c r="IS6" s="82">
        <v>1</v>
      </c>
      <c r="IT6" s="82">
        <v>1</v>
      </c>
      <c r="IU6" s="82">
        <v>1</v>
      </c>
      <c r="IV6" s="82">
        <v>1</v>
      </c>
      <c r="IW6" s="82">
        <v>1</v>
      </c>
      <c r="IX6" s="82">
        <v>1</v>
      </c>
      <c r="IY6" s="82">
        <v>1</v>
      </c>
      <c r="IZ6" s="82">
        <v>1</v>
      </c>
      <c r="JA6" s="82">
        <v>1</v>
      </c>
      <c r="JB6" s="82">
        <v>1</v>
      </c>
      <c r="JC6" s="82">
        <v>1</v>
      </c>
      <c r="JD6" s="82">
        <v>1</v>
      </c>
      <c r="JE6" s="82">
        <v>1</v>
      </c>
      <c r="JF6" s="82">
        <v>1</v>
      </c>
      <c r="JG6" s="82">
        <v>1</v>
      </c>
      <c r="JH6" s="82">
        <v>1</v>
      </c>
      <c r="JI6" s="82">
        <v>1</v>
      </c>
      <c r="JJ6" s="82">
        <v>1</v>
      </c>
      <c r="JK6" s="82">
        <v>1</v>
      </c>
      <c r="JL6" s="82">
        <v>1</v>
      </c>
      <c r="JM6" s="82">
        <v>1</v>
      </c>
      <c r="JN6" s="82">
        <v>1</v>
      </c>
      <c r="JO6" s="82">
        <v>1</v>
      </c>
      <c r="JP6" s="82">
        <v>1</v>
      </c>
      <c r="JQ6" s="82">
        <v>1</v>
      </c>
      <c r="JR6" s="82">
        <v>1</v>
      </c>
      <c r="JS6" s="82">
        <v>1</v>
      </c>
      <c r="JT6" s="82">
        <v>1</v>
      </c>
      <c r="JU6" s="82">
        <v>1</v>
      </c>
      <c r="JV6" s="82">
        <v>1</v>
      </c>
      <c r="JW6" s="82">
        <v>1</v>
      </c>
      <c r="JX6" s="82">
        <v>1</v>
      </c>
      <c r="JY6" s="82">
        <v>1</v>
      </c>
      <c r="JZ6" s="82">
        <v>1</v>
      </c>
      <c r="KA6" s="82">
        <v>1</v>
      </c>
      <c r="KB6" s="82">
        <v>1</v>
      </c>
      <c r="KC6" s="82">
        <v>1</v>
      </c>
      <c r="KD6" s="82">
        <v>1</v>
      </c>
      <c r="KE6" s="82">
        <v>1</v>
      </c>
      <c r="KF6" s="82">
        <v>1</v>
      </c>
      <c r="KG6" s="82">
        <v>1</v>
      </c>
      <c r="KH6" s="82">
        <v>1</v>
      </c>
      <c r="KI6" s="82">
        <v>1</v>
      </c>
      <c r="KJ6" s="82">
        <v>1</v>
      </c>
      <c r="KK6" s="82">
        <v>1</v>
      </c>
      <c r="KL6" s="82">
        <v>1</v>
      </c>
      <c r="KM6" s="82">
        <v>1</v>
      </c>
      <c r="KN6" s="82">
        <v>1</v>
      </c>
      <c r="KO6" s="82">
        <v>1</v>
      </c>
      <c r="KP6" s="82">
        <v>1</v>
      </c>
      <c r="KQ6" s="82">
        <v>1</v>
      </c>
      <c r="KR6" s="82">
        <v>1</v>
      </c>
      <c r="KS6" s="82">
        <v>1</v>
      </c>
      <c r="KT6" s="82">
        <v>1</v>
      </c>
      <c r="KU6" s="82">
        <v>1</v>
      </c>
      <c r="KV6" s="82">
        <v>1</v>
      </c>
      <c r="KW6" s="82">
        <v>1</v>
      </c>
      <c r="KX6" s="82">
        <v>1</v>
      </c>
      <c r="KY6" s="82">
        <v>1</v>
      </c>
      <c r="KZ6" s="82">
        <v>1</v>
      </c>
      <c r="LA6" s="82">
        <v>1</v>
      </c>
      <c r="LB6" s="82">
        <v>1</v>
      </c>
      <c r="LC6" s="82">
        <v>1</v>
      </c>
      <c r="LD6">
        <v>1</v>
      </c>
      <c r="LE6">
        <v>1</v>
      </c>
      <c r="LF6">
        <v>1</v>
      </c>
      <c r="LG6">
        <v>1</v>
      </c>
      <c r="LH6">
        <v>1</v>
      </c>
      <c r="LI6">
        <v>1</v>
      </c>
      <c r="LJ6">
        <v>1</v>
      </c>
      <c r="LK6">
        <v>1</v>
      </c>
      <c r="LL6">
        <v>0</v>
      </c>
      <c r="LM6">
        <v>0</v>
      </c>
      <c r="LN6">
        <v>0</v>
      </c>
      <c r="LO6">
        <v>0</v>
      </c>
      <c r="LP6">
        <v>0</v>
      </c>
      <c r="LQ6">
        <v>0</v>
      </c>
      <c r="LR6">
        <v>0</v>
      </c>
      <c r="LS6">
        <v>0</v>
      </c>
      <c r="LT6">
        <v>0</v>
      </c>
      <c r="LU6">
        <v>1</v>
      </c>
      <c r="LV6">
        <v>1</v>
      </c>
      <c r="LW6">
        <v>1</v>
      </c>
      <c r="LX6">
        <v>1</v>
      </c>
      <c r="LY6">
        <v>1</v>
      </c>
      <c r="LZ6">
        <v>1</v>
      </c>
      <c r="MA6">
        <v>1</v>
      </c>
      <c r="MB6">
        <v>1</v>
      </c>
      <c r="MC6">
        <v>1</v>
      </c>
      <c r="MD6">
        <v>1</v>
      </c>
      <c r="ME6">
        <v>1</v>
      </c>
      <c r="MF6">
        <v>1</v>
      </c>
      <c r="MG6">
        <v>1</v>
      </c>
      <c r="MH6">
        <v>1</v>
      </c>
      <c r="MI6">
        <v>1</v>
      </c>
      <c r="MJ6">
        <v>1</v>
      </c>
      <c r="MK6">
        <v>1</v>
      </c>
      <c r="ML6">
        <v>1</v>
      </c>
      <c r="MM6">
        <v>1</v>
      </c>
      <c r="MN6">
        <v>1</v>
      </c>
      <c r="MO6">
        <v>1</v>
      </c>
      <c r="MP6">
        <v>1</v>
      </c>
      <c r="MQ6">
        <v>1</v>
      </c>
      <c r="MR6">
        <v>1</v>
      </c>
    </row>
    <row r="7" spans="2:356" x14ac:dyDescent="0.25">
      <c r="B7" s="82" t="s">
        <v>1941</v>
      </c>
      <c r="C7" s="82">
        <v>0</v>
      </c>
      <c r="D7" s="82">
        <v>0</v>
      </c>
      <c r="E7" s="82">
        <v>0</v>
      </c>
      <c r="F7" s="82">
        <v>0</v>
      </c>
      <c r="G7" s="82">
        <v>0</v>
      </c>
      <c r="H7" s="82">
        <v>0</v>
      </c>
      <c r="I7" s="82">
        <v>0</v>
      </c>
      <c r="J7" s="82">
        <v>0</v>
      </c>
      <c r="K7" s="82">
        <v>0</v>
      </c>
      <c r="L7" s="82">
        <v>0</v>
      </c>
      <c r="M7" s="82">
        <v>0</v>
      </c>
      <c r="N7" s="82">
        <v>0</v>
      </c>
      <c r="O7" s="82">
        <v>0</v>
      </c>
      <c r="P7" s="82">
        <v>0</v>
      </c>
      <c r="Q7" s="82">
        <v>0</v>
      </c>
      <c r="R7" s="82">
        <v>0</v>
      </c>
      <c r="S7" s="82">
        <v>0</v>
      </c>
      <c r="T7" s="82">
        <v>0</v>
      </c>
      <c r="U7" s="82">
        <v>0</v>
      </c>
      <c r="V7" s="82">
        <v>0</v>
      </c>
      <c r="W7" s="82">
        <v>0</v>
      </c>
      <c r="X7" s="82">
        <v>0</v>
      </c>
      <c r="Y7" s="82">
        <v>0</v>
      </c>
      <c r="Z7" s="82">
        <v>0</v>
      </c>
      <c r="AA7" s="82">
        <v>0</v>
      </c>
      <c r="AB7" s="82">
        <v>0</v>
      </c>
      <c r="AC7" s="82">
        <v>0</v>
      </c>
      <c r="AD7" s="82">
        <v>0</v>
      </c>
      <c r="AE7" s="82">
        <v>0</v>
      </c>
      <c r="AF7" s="82">
        <v>0</v>
      </c>
      <c r="AG7" s="82">
        <v>0</v>
      </c>
      <c r="AH7" s="82">
        <v>0</v>
      </c>
      <c r="AI7" s="82">
        <v>0</v>
      </c>
      <c r="AJ7" s="82">
        <v>1</v>
      </c>
      <c r="AK7" s="82">
        <v>1</v>
      </c>
      <c r="AL7" s="82">
        <v>1</v>
      </c>
      <c r="AM7" s="82">
        <v>1</v>
      </c>
      <c r="AN7" s="82">
        <v>1</v>
      </c>
      <c r="AO7" s="82">
        <v>0</v>
      </c>
      <c r="AP7" s="82">
        <v>0</v>
      </c>
      <c r="AQ7" s="82">
        <v>0</v>
      </c>
      <c r="AR7" s="82">
        <v>0</v>
      </c>
      <c r="AS7" s="82">
        <v>0</v>
      </c>
      <c r="AT7" s="82">
        <v>0</v>
      </c>
      <c r="AU7" s="82">
        <v>0</v>
      </c>
      <c r="AV7" s="82">
        <v>0</v>
      </c>
      <c r="AW7" s="82">
        <v>0</v>
      </c>
      <c r="AX7" s="82">
        <v>0</v>
      </c>
      <c r="AY7" s="82">
        <v>0</v>
      </c>
      <c r="AZ7" s="82">
        <v>0</v>
      </c>
      <c r="BA7" s="82">
        <v>1</v>
      </c>
      <c r="BB7" s="82">
        <v>1</v>
      </c>
      <c r="BC7" s="82">
        <v>1</v>
      </c>
      <c r="BD7" s="82">
        <v>1</v>
      </c>
      <c r="BE7" s="82">
        <v>0</v>
      </c>
      <c r="BF7" s="82">
        <v>0</v>
      </c>
      <c r="BG7" s="82">
        <v>1</v>
      </c>
      <c r="BH7" s="82">
        <v>1</v>
      </c>
      <c r="BI7" s="82">
        <v>1</v>
      </c>
      <c r="BJ7" s="82">
        <v>0</v>
      </c>
      <c r="BK7" s="82">
        <v>0</v>
      </c>
      <c r="BL7" s="82">
        <v>1</v>
      </c>
      <c r="BM7" s="82">
        <v>1</v>
      </c>
      <c r="BN7" s="82">
        <v>1</v>
      </c>
      <c r="BO7" s="82">
        <v>1</v>
      </c>
      <c r="BP7" s="82">
        <v>1</v>
      </c>
      <c r="BQ7" s="82">
        <v>1</v>
      </c>
      <c r="BR7" s="82">
        <v>1</v>
      </c>
      <c r="BS7" s="82">
        <v>0</v>
      </c>
      <c r="BT7" s="82">
        <v>1</v>
      </c>
      <c r="BU7" s="82">
        <v>1</v>
      </c>
      <c r="BV7" s="82">
        <v>1</v>
      </c>
      <c r="BW7" s="82">
        <v>1</v>
      </c>
      <c r="BX7" s="82">
        <v>1</v>
      </c>
      <c r="BY7" s="82">
        <v>1</v>
      </c>
      <c r="BZ7" s="82">
        <v>1</v>
      </c>
      <c r="CA7" s="82">
        <v>1</v>
      </c>
      <c r="CB7" s="82">
        <v>1</v>
      </c>
      <c r="CC7" s="82">
        <v>1</v>
      </c>
      <c r="CD7" s="82">
        <v>1</v>
      </c>
      <c r="CE7" s="82">
        <v>1</v>
      </c>
      <c r="CF7" s="82">
        <v>0</v>
      </c>
      <c r="CG7" s="82">
        <v>0</v>
      </c>
      <c r="CH7" s="82">
        <v>0</v>
      </c>
      <c r="CI7" s="82">
        <v>0</v>
      </c>
      <c r="CJ7" s="82">
        <v>0</v>
      </c>
      <c r="CK7" s="82">
        <v>0</v>
      </c>
      <c r="CL7" s="82">
        <v>1</v>
      </c>
      <c r="CM7" s="82">
        <v>1</v>
      </c>
      <c r="CN7" s="82">
        <v>1</v>
      </c>
      <c r="CO7" s="82">
        <v>1</v>
      </c>
      <c r="CP7" s="82">
        <v>0</v>
      </c>
      <c r="CQ7" s="82">
        <v>1</v>
      </c>
      <c r="CR7" s="82">
        <v>1</v>
      </c>
      <c r="CS7" s="82">
        <v>1</v>
      </c>
      <c r="CT7" s="82">
        <v>1</v>
      </c>
      <c r="CU7" s="82">
        <v>1</v>
      </c>
      <c r="CV7" s="82">
        <v>1</v>
      </c>
      <c r="CW7" s="82">
        <v>1</v>
      </c>
      <c r="CX7" s="82">
        <v>1</v>
      </c>
      <c r="CY7" s="82">
        <v>1</v>
      </c>
      <c r="CZ7" s="82">
        <v>1</v>
      </c>
      <c r="DA7" s="82">
        <v>1</v>
      </c>
      <c r="DB7" s="82">
        <v>0</v>
      </c>
      <c r="DC7" s="82">
        <v>0</v>
      </c>
      <c r="DD7" s="82">
        <v>0</v>
      </c>
      <c r="DE7" s="82">
        <v>0</v>
      </c>
      <c r="DF7" s="82">
        <v>1</v>
      </c>
      <c r="DG7" s="82">
        <v>1</v>
      </c>
      <c r="DH7" s="82">
        <v>1</v>
      </c>
      <c r="DI7" s="82">
        <v>1</v>
      </c>
      <c r="DJ7" s="82">
        <v>1</v>
      </c>
      <c r="DK7" s="82">
        <v>1</v>
      </c>
      <c r="DL7" s="82">
        <v>1</v>
      </c>
      <c r="DM7" s="82">
        <v>1</v>
      </c>
      <c r="DN7" s="82">
        <v>1</v>
      </c>
      <c r="DO7" s="82">
        <v>1</v>
      </c>
      <c r="DP7" s="82">
        <v>1</v>
      </c>
      <c r="DQ7" s="82">
        <v>1</v>
      </c>
      <c r="DR7" s="82">
        <v>1</v>
      </c>
      <c r="DS7" s="82">
        <v>1</v>
      </c>
      <c r="DT7" s="82">
        <v>1</v>
      </c>
      <c r="DU7" s="82">
        <v>1</v>
      </c>
      <c r="DV7" s="82">
        <v>1</v>
      </c>
      <c r="DW7" s="82">
        <v>1</v>
      </c>
      <c r="DX7" s="82">
        <v>1</v>
      </c>
      <c r="DY7" s="82">
        <v>1</v>
      </c>
      <c r="DZ7" s="82">
        <v>0</v>
      </c>
      <c r="EA7" s="82">
        <v>0</v>
      </c>
      <c r="EB7" s="82">
        <v>0</v>
      </c>
      <c r="EC7" s="82">
        <v>0</v>
      </c>
      <c r="ED7" s="82">
        <v>0</v>
      </c>
      <c r="EE7" s="82">
        <v>0</v>
      </c>
      <c r="EF7" s="82">
        <v>0</v>
      </c>
      <c r="EG7" s="82">
        <v>0</v>
      </c>
      <c r="EH7" s="82">
        <v>0</v>
      </c>
      <c r="EI7" s="82">
        <v>0</v>
      </c>
      <c r="EJ7" s="82">
        <v>1</v>
      </c>
      <c r="EK7" s="82">
        <v>0</v>
      </c>
      <c r="EL7" s="82">
        <v>0</v>
      </c>
      <c r="EM7" s="82">
        <v>0</v>
      </c>
      <c r="EN7" s="82">
        <v>0</v>
      </c>
      <c r="EO7" s="82">
        <v>0</v>
      </c>
      <c r="EP7" s="82">
        <v>0</v>
      </c>
      <c r="EQ7" s="82">
        <v>0</v>
      </c>
      <c r="ER7" s="82">
        <v>0</v>
      </c>
      <c r="ES7" s="82">
        <v>0</v>
      </c>
      <c r="ET7" s="82">
        <v>0</v>
      </c>
      <c r="EU7" s="82">
        <v>0</v>
      </c>
      <c r="EV7" s="82">
        <v>0</v>
      </c>
      <c r="EW7" s="82">
        <v>0</v>
      </c>
      <c r="EX7" s="82">
        <v>0</v>
      </c>
      <c r="EY7" s="82">
        <v>0</v>
      </c>
      <c r="EZ7" s="82">
        <v>0</v>
      </c>
      <c r="FA7" s="82">
        <v>0</v>
      </c>
      <c r="FB7" s="82">
        <v>0</v>
      </c>
      <c r="FC7" s="82">
        <v>0</v>
      </c>
      <c r="FD7" s="82">
        <v>0</v>
      </c>
      <c r="FE7" s="82">
        <v>0</v>
      </c>
      <c r="FF7" s="82">
        <v>0</v>
      </c>
      <c r="FG7" s="82">
        <v>0</v>
      </c>
      <c r="FH7" s="82">
        <v>0</v>
      </c>
      <c r="FI7" s="82">
        <v>0</v>
      </c>
      <c r="FJ7" s="82">
        <v>0</v>
      </c>
      <c r="FK7" s="82">
        <v>0</v>
      </c>
      <c r="FL7" s="82">
        <v>0</v>
      </c>
      <c r="FM7" s="82">
        <v>0</v>
      </c>
      <c r="FN7" s="82">
        <v>0</v>
      </c>
      <c r="FO7" s="82">
        <v>1</v>
      </c>
      <c r="FP7" s="82">
        <v>1</v>
      </c>
      <c r="FQ7" s="82">
        <v>0</v>
      </c>
      <c r="FR7" s="82">
        <v>0</v>
      </c>
      <c r="FS7" s="82">
        <v>0</v>
      </c>
      <c r="FT7" s="82">
        <v>0</v>
      </c>
      <c r="FU7" s="82">
        <v>0</v>
      </c>
      <c r="FV7" s="82">
        <v>0</v>
      </c>
      <c r="FW7" s="82">
        <v>0</v>
      </c>
      <c r="FX7" s="82">
        <v>0</v>
      </c>
      <c r="FY7" s="82">
        <v>0</v>
      </c>
      <c r="FZ7" s="82">
        <v>0</v>
      </c>
      <c r="GA7" s="82">
        <v>0</v>
      </c>
      <c r="GB7" s="82">
        <v>0</v>
      </c>
      <c r="GC7" s="82">
        <v>0</v>
      </c>
      <c r="GD7" s="82">
        <v>0</v>
      </c>
      <c r="GE7" s="82">
        <v>1</v>
      </c>
      <c r="GF7" s="82">
        <v>1</v>
      </c>
      <c r="GG7" s="82">
        <v>1</v>
      </c>
      <c r="GH7" s="82">
        <v>0</v>
      </c>
      <c r="GI7" s="82">
        <v>0</v>
      </c>
      <c r="GJ7" s="82">
        <v>0</v>
      </c>
      <c r="GK7" s="82">
        <v>0</v>
      </c>
      <c r="GL7" s="82">
        <v>0</v>
      </c>
      <c r="GM7" s="82">
        <v>0</v>
      </c>
      <c r="GN7" s="82">
        <v>0</v>
      </c>
      <c r="GO7" s="82">
        <v>0</v>
      </c>
      <c r="GP7" s="82">
        <v>1</v>
      </c>
      <c r="GQ7" s="82">
        <v>1</v>
      </c>
      <c r="GR7" s="82">
        <v>0</v>
      </c>
      <c r="GS7" s="82">
        <v>0</v>
      </c>
      <c r="GT7" s="82">
        <v>0</v>
      </c>
      <c r="GU7" s="82">
        <v>0</v>
      </c>
      <c r="GV7" s="82">
        <v>0</v>
      </c>
      <c r="GW7" s="82">
        <v>0</v>
      </c>
      <c r="GX7" s="82">
        <v>0</v>
      </c>
      <c r="GY7" s="82">
        <v>0</v>
      </c>
      <c r="GZ7" s="82">
        <v>0</v>
      </c>
      <c r="HA7" s="82">
        <v>0</v>
      </c>
      <c r="HB7" s="82">
        <v>0</v>
      </c>
      <c r="HC7" s="82">
        <v>0</v>
      </c>
      <c r="HD7" s="82">
        <v>0</v>
      </c>
      <c r="HE7" s="82">
        <v>1</v>
      </c>
      <c r="HF7" s="82">
        <v>1</v>
      </c>
      <c r="HG7" s="82">
        <v>0</v>
      </c>
      <c r="HH7" s="82">
        <v>0</v>
      </c>
      <c r="HI7" s="82">
        <v>0</v>
      </c>
      <c r="HJ7" s="82">
        <v>0</v>
      </c>
      <c r="HK7" s="82">
        <v>0</v>
      </c>
      <c r="HL7" s="82">
        <v>0</v>
      </c>
      <c r="HM7" s="82">
        <v>0</v>
      </c>
      <c r="HN7" s="82">
        <v>0</v>
      </c>
      <c r="HO7" s="82">
        <v>0</v>
      </c>
      <c r="HP7" s="82">
        <v>0</v>
      </c>
      <c r="HQ7" s="82">
        <v>0</v>
      </c>
      <c r="HR7" s="82">
        <v>0</v>
      </c>
      <c r="HS7" s="82">
        <v>1</v>
      </c>
      <c r="HT7" s="82">
        <v>1</v>
      </c>
      <c r="HU7" s="82">
        <v>0</v>
      </c>
      <c r="HV7" s="82">
        <v>0</v>
      </c>
      <c r="HW7" s="82">
        <v>1</v>
      </c>
      <c r="HX7" s="82">
        <v>1</v>
      </c>
      <c r="HY7" s="82">
        <v>1</v>
      </c>
      <c r="HZ7" s="82">
        <v>1</v>
      </c>
      <c r="IA7" s="82">
        <v>1</v>
      </c>
      <c r="IB7" s="82">
        <v>1</v>
      </c>
      <c r="IC7" s="82">
        <v>1</v>
      </c>
      <c r="ID7" s="82">
        <v>1</v>
      </c>
      <c r="IE7" s="82">
        <v>1</v>
      </c>
      <c r="IF7" s="82">
        <v>0</v>
      </c>
      <c r="IG7" s="82">
        <v>1</v>
      </c>
      <c r="IH7" s="82">
        <v>1</v>
      </c>
      <c r="II7" s="82">
        <v>1</v>
      </c>
      <c r="IJ7" s="82">
        <v>1</v>
      </c>
      <c r="IK7" s="82">
        <v>1</v>
      </c>
      <c r="IL7" s="82">
        <v>1</v>
      </c>
      <c r="IM7" s="82">
        <v>1</v>
      </c>
      <c r="IN7" s="82">
        <v>1</v>
      </c>
      <c r="IO7" s="82">
        <v>1</v>
      </c>
      <c r="IP7" s="82">
        <v>1</v>
      </c>
      <c r="IQ7" s="82">
        <v>1</v>
      </c>
      <c r="IR7" s="82">
        <v>1</v>
      </c>
      <c r="IS7" s="82">
        <v>1</v>
      </c>
      <c r="IT7" s="82">
        <v>1</v>
      </c>
      <c r="IU7" s="82">
        <v>1</v>
      </c>
      <c r="IV7" s="82">
        <v>1</v>
      </c>
      <c r="IW7" s="82">
        <v>1</v>
      </c>
      <c r="IX7" s="82">
        <v>1</v>
      </c>
      <c r="IY7" s="82">
        <v>1</v>
      </c>
      <c r="IZ7" s="82">
        <v>1</v>
      </c>
      <c r="JA7" s="82">
        <v>1</v>
      </c>
      <c r="JB7" s="82">
        <v>1</v>
      </c>
      <c r="JC7" s="82">
        <v>1</v>
      </c>
      <c r="JD7" s="82">
        <v>1</v>
      </c>
      <c r="JE7" s="82">
        <v>1</v>
      </c>
      <c r="JF7" s="82">
        <v>1</v>
      </c>
      <c r="JG7" s="82">
        <v>1</v>
      </c>
      <c r="JH7" s="82">
        <v>1</v>
      </c>
      <c r="JI7" s="82">
        <v>1</v>
      </c>
      <c r="JJ7" s="82">
        <v>1</v>
      </c>
      <c r="JK7" s="82">
        <v>1</v>
      </c>
      <c r="JL7" s="82">
        <v>1</v>
      </c>
      <c r="JM7" s="82">
        <v>1</v>
      </c>
      <c r="JN7" s="82">
        <v>1</v>
      </c>
      <c r="JO7" s="82">
        <v>1</v>
      </c>
      <c r="JP7" s="82">
        <v>1</v>
      </c>
      <c r="JQ7" s="82">
        <v>1</v>
      </c>
      <c r="JR7" s="82">
        <v>1</v>
      </c>
      <c r="JS7" s="82">
        <v>1</v>
      </c>
      <c r="JT7" s="82">
        <v>1</v>
      </c>
      <c r="JU7" s="82">
        <v>1</v>
      </c>
      <c r="JV7" s="82">
        <v>1</v>
      </c>
      <c r="JW7" s="82">
        <v>1</v>
      </c>
      <c r="JX7" s="82">
        <v>1</v>
      </c>
      <c r="JY7" s="82">
        <v>1</v>
      </c>
      <c r="JZ7" s="82">
        <v>1</v>
      </c>
      <c r="KA7" s="82">
        <v>1</v>
      </c>
      <c r="KB7" s="82">
        <v>1</v>
      </c>
      <c r="KC7" s="82">
        <v>1</v>
      </c>
      <c r="KD7" s="82">
        <v>1</v>
      </c>
      <c r="KE7" s="82">
        <v>1</v>
      </c>
      <c r="KF7" s="82">
        <v>1</v>
      </c>
      <c r="KG7" s="82">
        <v>1</v>
      </c>
      <c r="KH7" s="82">
        <v>1</v>
      </c>
      <c r="KI7" s="82">
        <v>1</v>
      </c>
      <c r="KJ7" s="82">
        <v>1</v>
      </c>
      <c r="KK7" s="82">
        <v>1</v>
      </c>
      <c r="KL7" s="82">
        <v>1</v>
      </c>
      <c r="KM7" s="82">
        <v>1</v>
      </c>
      <c r="KN7" s="82">
        <v>1</v>
      </c>
      <c r="KO7" s="82">
        <v>1</v>
      </c>
      <c r="KP7" s="82">
        <v>1</v>
      </c>
      <c r="KQ7" s="82">
        <v>1</v>
      </c>
      <c r="KR7" s="82">
        <v>1</v>
      </c>
      <c r="KS7" s="82">
        <v>1</v>
      </c>
      <c r="KT7" s="82">
        <v>1</v>
      </c>
      <c r="KU7" s="82">
        <v>1</v>
      </c>
      <c r="KV7" s="82">
        <v>1</v>
      </c>
      <c r="KW7" s="82">
        <v>1</v>
      </c>
      <c r="KX7" s="82">
        <v>1</v>
      </c>
      <c r="KY7" s="82">
        <v>1</v>
      </c>
      <c r="KZ7" s="82">
        <v>1</v>
      </c>
      <c r="LA7" s="82">
        <v>1</v>
      </c>
      <c r="LB7" s="82">
        <v>1</v>
      </c>
      <c r="LC7" s="82">
        <v>1</v>
      </c>
      <c r="LD7">
        <v>1</v>
      </c>
      <c r="LE7">
        <v>1</v>
      </c>
      <c r="LF7">
        <v>1</v>
      </c>
      <c r="LG7">
        <v>1</v>
      </c>
      <c r="LH7">
        <v>1</v>
      </c>
      <c r="LI7">
        <v>1</v>
      </c>
      <c r="LJ7">
        <v>1</v>
      </c>
      <c r="LK7">
        <v>1</v>
      </c>
      <c r="LL7">
        <v>0</v>
      </c>
      <c r="LM7">
        <v>0</v>
      </c>
      <c r="LN7">
        <v>0</v>
      </c>
      <c r="LO7">
        <v>0</v>
      </c>
      <c r="LP7">
        <v>0</v>
      </c>
      <c r="LQ7">
        <v>0</v>
      </c>
      <c r="LR7">
        <v>0</v>
      </c>
      <c r="LS7">
        <v>0</v>
      </c>
      <c r="LT7">
        <v>0</v>
      </c>
      <c r="LU7">
        <v>1</v>
      </c>
      <c r="LV7">
        <v>1</v>
      </c>
      <c r="LW7">
        <v>1</v>
      </c>
      <c r="LX7">
        <v>1</v>
      </c>
      <c r="LY7">
        <v>1</v>
      </c>
      <c r="LZ7">
        <v>1</v>
      </c>
      <c r="MA7">
        <v>1</v>
      </c>
      <c r="MB7">
        <v>1</v>
      </c>
      <c r="MC7">
        <v>1</v>
      </c>
      <c r="MD7">
        <v>1</v>
      </c>
      <c r="ME7">
        <v>1</v>
      </c>
      <c r="MF7">
        <v>1</v>
      </c>
      <c r="MG7">
        <v>1</v>
      </c>
      <c r="MH7">
        <v>1</v>
      </c>
      <c r="MI7">
        <v>1</v>
      </c>
      <c r="MJ7">
        <v>1</v>
      </c>
      <c r="MK7">
        <v>1</v>
      </c>
      <c r="ML7">
        <v>1</v>
      </c>
      <c r="MM7">
        <v>1</v>
      </c>
      <c r="MN7">
        <v>1</v>
      </c>
      <c r="MO7">
        <v>1</v>
      </c>
      <c r="MP7">
        <v>1</v>
      </c>
      <c r="MQ7">
        <v>1</v>
      </c>
      <c r="MR7">
        <v>1</v>
      </c>
    </row>
    <row r="8" spans="2:356" x14ac:dyDescent="0.25">
      <c r="B8" s="82" t="s">
        <v>1942</v>
      </c>
      <c r="C8" s="82">
        <v>1</v>
      </c>
      <c r="D8" s="82">
        <v>1</v>
      </c>
      <c r="E8" s="82">
        <v>1</v>
      </c>
      <c r="F8" s="82">
        <v>1</v>
      </c>
      <c r="G8" s="82">
        <v>1</v>
      </c>
      <c r="H8" s="82">
        <v>1</v>
      </c>
      <c r="I8" s="82">
        <v>1</v>
      </c>
      <c r="J8" s="82">
        <v>1</v>
      </c>
      <c r="K8" s="82">
        <v>1</v>
      </c>
      <c r="L8" s="82">
        <v>1</v>
      </c>
      <c r="M8" s="82">
        <v>1</v>
      </c>
      <c r="N8" s="82">
        <v>1</v>
      </c>
      <c r="O8" s="82">
        <v>1</v>
      </c>
      <c r="P8" s="82">
        <v>1</v>
      </c>
      <c r="Q8" s="82">
        <v>1</v>
      </c>
      <c r="R8" s="82">
        <v>1</v>
      </c>
      <c r="S8" s="82">
        <v>1</v>
      </c>
      <c r="T8" s="82">
        <v>1</v>
      </c>
      <c r="U8" s="82">
        <v>1</v>
      </c>
      <c r="V8" s="82">
        <v>1</v>
      </c>
      <c r="W8" s="82">
        <v>1</v>
      </c>
      <c r="X8" s="82">
        <v>1</v>
      </c>
      <c r="Y8" s="82">
        <v>1</v>
      </c>
      <c r="Z8" s="82">
        <v>1</v>
      </c>
      <c r="AA8" s="82">
        <v>1</v>
      </c>
      <c r="AB8" s="82">
        <v>1</v>
      </c>
      <c r="AC8" s="82">
        <v>1</v>
      </c>
      <c r="AD8" s="82">
        <v>1</v>
      </c>
      <c r="AE8" s="82">
        <v>1</v>
      </c>
      <c r="AF8" s="82">
        <v>1</v>
      </c>
      <c r="AG8" s="82">
        <v>1</v>
      </c>
      <c r="AH8" s="82">
        <v>1</v>
      </c>
      <c r="AI8" s="82">
        <v>1</v>
      </c>
      <c r="AJ8" s="82">
        <v>1</v>
      </c>
      <c r="AK8" s="82">
        <v>1</v>
      </c>
      <c r="AL8" s="82">
        <v>1</v>
      </c>
      <c r="AM8" s="82">
        <v>1</v>
      </c>
      <c r="AN8" s="82">
        <v>1</v>
      </c>
      <c r="AO8" s="82">
        <v>1</v>
      </c>
      <c r="AP8" s="82">
        <v>1</v>
      </c>
      <c r="AQ8" s="82">
        <v>1</v>
      </c>
      <c r="AR8" s="82">
        <v>1</v>
      </c>
      <c r="AS8" s="82">
        <v>1</v>
      </c>
      <c r="AT8" s="82">
        <v>1</v>
      </c>
      <c r="AU8" s="82">
        <v>1</v>
      </c>
      <c r="AV8" s="82">
        <v>1</v>
      </c>
      <c r="AW8" s="82">
        <v>1</v>
      </c>
      <c r="AX8" s="82">
        <v>1</v>
      </c>
      <c r="AY8" s="82">
        <v>1</v>
      </c>
      <c r="AZ8" s="82">
        <v>1</v>
      </c>
      <c r="BA8" s="82">
        <v>0</v>
      </c>
      <c r="BB8" s="82">
        <v>0</v>
      </c>
      <c r="BC8" s="82">
        <v>0</v>
      </c>
      <c r="BD8" s="82">
        <v>0</v>
      </c>
      <c r="BE8" s="82">
        <v>0</v>
      </c>
      <c r="BF8" s="82">
        <v>0</v>
      </c>
      <c r="BG8" s="82">
        <v>1</v>
      </c>
      <c r="BH8" s="82">
        <v>1</v>
      </c>
      <c r="BI8" s="82">
        <v>1</v>
      </c>
      <c r="BJ8" s="82">
        <v>1</v>
      </c>
      <c r="BK8" s="82">
        <v>1</v>
      </c>
      <c r="BL8" s="82">
        <v>1</v>
      </c>
      <c r="BM8" s="82">
        <v>1</v>
      </c>
      <c r="BN8" s="82">
        <v>1</v>
      </c>
      <c r="BO8" s="82">
        <v>1</v>
      </c>
      <c r="BP8" s="82">
        <v>1</v>
      </c>
      <c r="BQ8" s="82">
        <v>1</v>
      </c>
      <c r="BR8" s="82">
        <v>1</v>
      </c>
      <c r="BS8" s="82">
        <v>0</v>
      </c>
      <c r="BT8" s="82">
        <v>1</v>
      </c>
      <c r="BU8" s="82">
        <v>1</v>
      </c>
      <c r="BV8" s="82">
        <v>1</v>
      </c>
      <c r="BW8" s="82">
        <v>1</v>
      </c>
      <c r="BX8" s="82">
        <v>1</v>
      </c>
      <c r="BY8" s="82">
        <v>1</v>
      </c>
      <c r="BZ8" s="82">
        <v>1</v>
      </c>
      <c r="CA8" s="82">
        <v>1</v>
      </c>
      <c r="CB8" s="82">
        <v>1</v>
      </c>
      <c r="CC8" s="82">
        <v>1</v>
      </c>
      <c r="CD8" s="82">
        <v>1</v>
      </c>
      <c r="CE8" s="82">
        <v>1</v>
      </c>
      <c r="CF8" s="82">
        <v>0</v>
      </c>
      <c r="CG8" s="82">
        <v>0</v>
      </c>
      <c r="CH8" s="82">
        <v>0</v>
      </c>
      <c r="CI8" s="82">
        <v>0</v>
      </c>
      <c r="CJ8" s="82">
        <v>0</v>
      </c>
      <c r="CK8" s="82">
        <v>0</v>
      </c>
      <c r="CL8" s="82">
        <v>0</v>
      </c>
      <c r="CM8" s="82">
        <v>0</v>
      </c>
      <c r="CN8" s="82">
        <v>0</v>
      </c>
      <c r="CO8" s="82">
        <v>0</v>
      </c>
      <c r="CP8" s="82">
        <v>1</v>
      </c>
      <c r="CQ8" s="82">
        <v>1</v>
      </c>
      <c r="CR8" s="82">
        <v>1</v>
      </c>
      <c r="CS8" s="82">
        <v>1</v>
      </c>
      <c r="CT8" s="82">
        <v>0</v>
      </c>
      <c r="CU8" s="82">
        <v>0</v>
      </c>
      <c r="CV8" s="82">
        <v>0</v>
      </c>
      <c r="CW8" s="82">
        <v>0</v>
      </c>
      <c r="CX8" s="82">
        <v>0</v>
      </c>
      <c r="CY8" s="82">
        <v>0</v>
      </c>
      <c r="CZ8" s="82">
        <v>0</v>
      </c>
      <c r="DA8" s="82">
        <v>0</v>
      </c>
      <c r="DB8" s="82">
        <v>1</v>
      </c>
      <c r="DC8" s="82">
        <v>1</v>
      </c>
      <c r="DD8" s="82">
        <v>1</v>
      </c>
      <c r="DE8" s="82">
        <v>1</v>
      </c>
      <c r="DF8" s="82">
        <v>1</v>
      </c>
      <c r="DG8" s="82">
        <v>1</v>
      </c>
      <c r="DH8" s="82">
        <v>1</v>
      </c>
      <c r="DI8" s="82">
        <v>1</v>
      </c>
      <c r="DJ8" s="82">
        <v>1</v>
      </c>
      <c r="DK8" s="82">
        <v>1</v>
      </c>
      <c r="DL8" s="82">
        <v>1</v>
      </c>
      <c r="DM8" s="82">
        <v>1</v>
      </c>
      <c r="DN8" s="82">
        <v>1</v>
      </c>
      <c r="DO8" s="82">
        <v>1</v>
      </c>
      <c r="DP8" s="82">
        <v>1</v>
      </c>
      <c r="DQ8" s="82">
        <v>1</v>
      </c>
      <c r="DR8" s="82">
        <v>1</v>
      </c>
      <c r="DS8" s="82">
        <v>1</v>
      </c>
      <c r="DT8" s="82">
        <v>1</v>
      </c>
      <c r="DU8" s="82">
        <v>1</v>
      </c>
      <c r="DV8" s="82">
        <v>1</v>
      </c>
      <c r="DW8" s="82">
        <v>1</v>
      </c>
      <c r="DX8" s="82">
        <v>1</v>
      </c>
      <c r="DY8" s="82">
        <v>1</v>
      </c>
      <c r="DZ8" s="82">
        <v>1</v>
      </c>
      <c r="EA8" s="82">
        <v>1</v>
      </c>
      <c r="EB8" s="82">
        <v>1</v>
      </c>
      <c r="EC8" s="82">
        <v>1</v>
      </c>
      <c r="ED8" s="82">
        <v>1</v>
      </c>
      <c r="EE8" s="82">
        <v>1</v>
      </c>
      <c r="EF8" s="82">
        <v>1</v>
      </c>
      <c r="EG8" s="82">
        <v>1</v>
      </c>
      <c r="EH8" s="82">
        <v>1</v>
      </c>
      <c r="EI8" s="82">
        <v>1</v>
      </c>
      <c r="EJ8" s="82">
        <v>1</v>
      </c>
      <c r="EK8" s="82">
        <v>1</v>
      </c>
      <c r="EL8" s="82">
        <v>1</v>
      </c>
      <c r="EM8" s="82">
        <v>1</v>
      </c>
      <c r="EN8" s="82">
        <v>1</v>
      </c>
      <c r="EO8" s="82">
        <v>1</v>
      </c>
      <c r="EP8" s="82">
        <v>1</v>
      </c>
      <c r="EQ8" s="82">
        <v>1</v>
      </c>
      <c r="ER8" s="82">
        <v>1</v>
      </c>
      <c r="ES8" s="82">
        <v>1</v>
      </c>
      <c r="ET8" s="82">
        <v>1</v>
      </c>
      <c r="EU8" s="82">
        <v>1</v>
      </c>
      <c r="EV8" s="82">
        <v>1</v>
      </c>
      <c r="EW8" s="82">
        <v>1</v>
      </c>
      <c r="EX8" s="82">
        <v>1</v>
      </c>
      <c r="EY8" s="82">
        <v>1</v>
      </c>
      <c r="EZ8" s="82">
        <v>1</v>
      </c>
      <c r="FA8" s="82">
        <v>1</v>
      </c>
      <c r="FB8" s="82">
        <v>1</v>
      </c>
      <c r="FC8" s="82">
        <v>1</v>
      </c>
      <c r="FD8" s="82">
        <v>1</v>
      </c>
      <c r="FE8" s="82">
        <v>1</v>
      </c>
      <c r="FF8" s="82">
        <v>1</v>
      </c>
      <c r="FG8" s="82">
        <v>1</v>
      </c>
      <c r="FH8" s="82">
        <v>1</v>
      </c>
      <c r="FI8" s="82">
        <v>1</v>
      </c>
      <c r="FJ8" s="82">
        <v>1</v>
      </c>
      <c r="FK8" s="82">
        <v>1</v>
      </c>
      <c r="FL8" s="82">
        <v>1</v>
      </c>
      <c r="FM8" s="82">
        <v>1</v>
      </c>
      <c r="FN8" s="82">
        <v>1</v>
      </c>
      <c r="FO8" s="82">
        <v>0</v>
      </c>
      <c r="FP8" s="82">
        <v>0</v>
      </c>
      <c r="FQ8" s="82">
        <v>1</v>
      </c>
      <c r="FR8" s="82">
        <v>1</v>
      </c>
      <c r="FS8" s="82">
        <v>1</v>
      </c>
      <c r="FT8" s="82">
        <v>1</v>
      </c>
      <c r="FU8" s="82">
        <v>1</v>
      </c>
      <c r="FV8" s="82">
        <v>1</v>
      </c>
      <c r="FW8" s="82">
        <v>1</v>
      </c>
      <c r="FX8" s="82">
        <v>1</v>
      </c>
      <c r="FY8" s="82">
        <v>1</v>
      </c>
      <c r="FZ8" s="82">
        <v>1</v>
      </c>
      <c r="GA8" s="82">
        <v>1</v>
      </c>
      <c r="GB8" s="82">
        <v>1</v>
      </c>
      <c r="GC8" s="82">
        <v>1</v>
      </c>
      <c r="GD8" s="82">
        <v>1</v>
      </c>
      <c r="GE8" s="82">
        <v>0</v>
      </c>
      <c r="GF8" s="82">
        <v>0</v>
      </c>
      <c r="GG8" s="82">
        <v>0</v>
      </c>
      <c r="GH8" s="82">
        <v>0</v>
      </c>
      <c r="GI8" s="82">
        <v>0</v>
      </c>
      <c r="GJ8" s="82">
        <v>0</v>
      </c>
      <c r="GK8" s="82">
        <v>0</v>
      </c>
      <c r="GL8" s="82">
        <v>0</v>
      </c>
      <c r="GM8" s="82">
        <v>0</v>
      </c>
      <c r="GN8" s="82">
        <v>0</v>
      </c>
      <c r="GO8" s="82">
        <v>0</v>
      </c>
      <c r="GP8" s="82">
        <v>1</v>
      </c>
      <c r="GQ8" s="82">
        <v>1</v>
      </c>
      <c r="GR8" s="82">
        <v>1</v>
      </c>
      <c r="GS8" s="82">
        <v>1</v>
      </c>
      <c r="GT8" s="82">
        <v>1</v>
      </c>
      <c r="GU8" s="82">
        <v>1</v>
      </c>
      <c r="GV8" s="82">
        <v>1</v>
      </c>
      <c r="GW8" s="82">
        <v>1</v>
      </c>
      <c r="GX8" s="82">
        <v>1</v>
      </c>
      <c r="GY8" s="82">
        <v>1</v>
      </c>
      <c r="GZ8" s="82">
        <v>1</v>
      </c>
      <c r="HA8" s="82">
        <v>1</v>
      </c>
      <c r="HB8" s="82">
        <v>1</v>
      </c>
      <c r="HC8" s="82">
        <v>1</v>
      </c>
      <c r="HD8" s="82">
        <v>1</v>
      </c>
      <c r="HE8" s="82">
        <v>1</v>
      </c>
      <c r="HF8" s="82">
        <v>1</v>
      </c>
      <c r="HG8" s="82">
        <v>1</v>
      </c>
      <c r="HH8" s="82">
        <v>1</v>
      </c>
      <c r="HI8" s="82">
        <v>1</v>
      </c>
      <c r="HJ8" s="82">
        <v>1</v>
      </c>
      <c r="HK8" s="82">
        <v>1</v>
      </c>
      <c r="HL8" s="82">
        <v>1</v>
      </c>
      <c r="HM8" s="82">
        <v>1</v>
      </c>
      <c r="HN8" s="82">
        <v>1</v>
      </c>
      <c r="HO8" s="82">
        <v>1</v>
      </c>
      <c r="HP8" s="82">
        <v>1</v>
      </c>
      <c r="HQ8" s="82">
        <v>1</v>
      </c>
      <c r="HR8" s="82">
        <v>1</v>
      </c>
      <c r="HS8" s="82">
        <v>1</v>
      </c>
      <c r="HT8" s="82">
        <v>1</v>
      </c>
      <c r="HU8" s="82">
        <v>1</v>
      </c>
      <c r="HV8" s="82">
        <v>1</v>
      </c>
      <c r="HW8" s="82">
        <v>1</v>
      </c>
      <c r="HX8" s="82">
        <v>1</v>
      </c>
      <c r="HY8" s="82">
        <v>1</v>
      </c>
      <c r="HZ8" s="82">
        <v>1</v>
      </c>
      <c r="IA8" s="82">
        <v>1</v>
      </c>
      <c r="IB8" s="82">
        <v>1</v>
      </c>
      <c r="IC8" s="82">
        <v>1</v>
      </c>
      <c r="ID8" s="82">
        <v>1</v>
      </c>
      <c r="IE8" s="82">
        <v>1</v>
      </c>
      <c r="IF8" s="82">
        <v>1</v>
      </c>
      <c r="IG8" s="82">
        <v>1</v>
      </c>
      <c r="IH8" s="82">
        <v>1</v>
      </c>
      <c r="II8" s="82">
        <v>1</v>
      </c>
      <c r="IJ8" s="82">
        <v>1</v>
      </c>
      <c r="IK8" s="82">
        <v>1</v>
      </c>
      <c r="IL8" s="82">
        <v>1</v>
      </c>
      <c r="IM8" s="82">
        <v>1</v>
      </c>
      <c r="IN8" s="82">
        <v>1</v>
      </c>
      <c r="IO8" s="82">
        <v>1</v>
      </c>
      <c r="IP8" s="82">
        <v>1</v>
      </c>
      <c r="IQ8" s="82">
        <v>1</v>
      </c>
      <c r="IR8" s="82">
        <v>1</v>
      </c>
      <c r="IS8" s="82">
        <v>1</v>
      </c>
      <c r="IT8" s="82">
        <v>1</v>
      </c>
      <c r="IU8" s="82">
        <v>1</v>
      </c>
      <c r="IV8" s="82">
        <v>1</v>
      </c>
      <c r="IW8" s="82">
        <v>1</v>
      </c>
      <c r="IX8" s="82">
        <v>1</v>
      </c>
      <c r="IY8" s="82">
        <v>1</v>
      </c>
      <c r="IZ8" s="82">
        <v>1</v>
      </c>
      <c r="JA8" s="82">
        <v>1</v>
      </c>
      <c r="JB8" s="82">
        <v>1</v>
      </c>
      <c r="JC8" s="82">
        <v>1</v>
      </c>
      <c r="JD8" s="82">
        <v>1</v>
      </c>
      <c r="JE8" s="82">
        <v>1</v>
      </c>
      <c r="JF8" s="82">
        <v>1</v>
      </c>
      <c r="JG8" s="82">
        <v>1</v>
      </c>
      <c r="JH8" s="82">
        <v>1</v>
      </c>
      <c r="JI8" s="82">
        <v>1</v>
      </c>
      <c r="JJ8" s="82">
        <v>1</v>
      </c>
      <c r="JK8" s="82">
        <v>1</v>
      </c>
      <c r="JL8" s="82">
        <v>1</v>
      </c>
      <c r="JM8" s="82">
        <v>1</v>
      </c>
      <c r="JN8" s="82">
        <v>1</v>
      </c>
      <c r="JO8" s="82">
        <v>1</v>
      </c>
      <c r="JP8" s="82">
        <v>1</v>
      </c>
      <c r="JQ8" s="82">
        <v>1</v>
      </c>
      <c r="JR8" s="82">
        <v>1</v>
      </c>
      <c r="JS8" s="82">
        <v>1</v>
      </c>
      <c r="JT8" s="82">
        <v>1</v>
      </c>
      <c r="JU8" s="82">
        <v>1</v>
      </c>
      <c r="JV8" s="82">
        <v>1</v>
      </c>
      <c r="JW8" s="82">
        <v>1</v>
      </c>
      <c r="JX8" s="82">
        <v>1</v>
      </c>
      <c r="JY8" s="82">
        <v>1</v>
      </c>
      <c r="JZ8" s="82">
        <v>1</v>
      </c>
      <c r="KA8" s="82">
        <v>1</v>
      </c>
      <c r="KB8" s="82">
        <v>1</v>
      </c>
      <c r="KC8" s="82">
        <v>1</v>
      </c>
      <c r="KD8" s="82">
        <v>1</v>
      </c>
      <c r="KE8" s="82">
        <v>1</v>
      </c>
      <c r="KF8" s="82">
        <v>1</v>
      </c>
      <c r="KG8" s="82">
        <v>1</v>
      </c>
      <c r="KH8" s="82">
        <v>1</v>
      </c>
      <c r="KI8" s="82">
        <v>1</v>
      </c>
      <c r="KJ8" s="82">
        <v>1</v>
      </c>
      <c r="KK8" s="82">
        <v>1</v>
      </c>
      <c r="KL8" s="82">
        <v>1</v>
      </c>
      <c r="KM8" s="82">
        <v>1</v>
      </c>
      <c r="KN8" s="82">
        <v>1</v>
      </c>
      <c r="KO8" s="82">
        <v>1</v>
      </c>
      <c r="KP8" s="82">
        <v>1</v>
      </c>
      <c r="KQ8" s="82">
        <v>1</v>
      </c>
      <c r="KR8" s="82">
        <v>1</v>
      </c>
      <c r="KS8" s="82">
        <v>1</v>
      </c>
      <c r="KT8" s="82">
        <v>1</v>
      </c>
      <c r="KU8" s="82">
        <v>1</v>
      </c>
      <c r="KV8" s="82">
        <v>1</v>
      </c>
      <c r="KW8" s="82">
        <v>1</v>
      </c>
      <c r="KX8" s="82">
        <v>1</v>
      </c>
      <c r="KY8" s="82">
        <v>1</v>
      </c>
      <c r="KZ8" s="82">
        <v>1</v>
      </c>
      <c r="LA8" s="82">
        <v>1</v>
      </c>
      <c r="LB8" s="82">
        <v>1</v>
      </c>
      <c r="LC8" s="82">
        <v>1</v>
      </c>
      <c r="LD8">
        <v>1</v>
      </c>
      <c r="LE8">
        <v>1</v>
      </c>
      <c r="LF8">
        <v>1</v>
      </c>
      <c r="LG8">
        <v>1</v>
      </c>
      <c r="LH8">
        <v>1</v>
      </c>
      <c r="LI8">
        <v>0</v>
      </c>
      <c r="LJ8">
        <v>0</v>
      </c>
      <c r="LK8">
        <v>1</v>
      </c>
      <c r="LL8">
        <v>1</v>
      </c>
      <c r="LM8">
        <v>1</v>
      </c>
      <c r="LN8">
        <v>1</v>
      </c>
      <c r="LO8">
        <v>1</v>
      </c>
      <c r="LP8">
        <v>1</v>
      </c>
      <c r="LQ8">
        <v>1</v>
      </c>
      <c r="LR8">
        <v>1</v>
      </c>
      <c r="LS8">
        <v>1</v>
      </c>
      <c r="LT8">
        <v>1</v>
      </c>
      <c r="LU8">
        <v>1</v>
      </c>
      <c r="LV8">
        <v>1</v>
      </c>
      <c r="LW8">
        <v>1</v>
      </c>
      <c r="LX8">
        <v>1</v>
      </c>
      <c r="LY8">
        <v>1</v>
      </c>
      <c r="LZ8">
        <v>1</v>
      </c>
      <c r="MA8">
        <v>1</v>
      </c>
      <c r="MB8">
        <v>1</v>
      </c>
      <c r="MC8">
        <v>1</v>
      </c>
      <c r="MD8">
        <v>1</v>
      </c>
      <c r="ME8">
        <v>1</v>
      </c>
      <c r="MF8">
        <v>0</v>
      </c>
      <c r="MG8">
        <v>0</v>
      </c>
      <c r="MH8">
        <v>1</v>
      </c>
      <c r="MI8">
        <v>0</v>
      </c>
      <c r="MJ8">
        <v>0</v>
      </c>
      <c r="MK8">
        <v>0</v>
      </c>
      <c r="ML8">
        <v>0</v>
      </c>
      <c r="MM8">
        <v>1</v>
      </c>
      <c r="MN8">
        <v>1</v>
      </c>
      <c r="MO8">
        <v>1</v>
      </c>
      <c r="MP8">
        <v>1</v>
      </c>
      <c r="MQ8">
        <v>1</v>
      </c>
      <c r="MR8">
        <v>1</v>
      </c>
    </row>
    <row r="9" spans="2:356" x14ac:dyDescent="0.25">
      <c r="B9" s="82" t="s">
        <v>1943</v>
      </c>
      <c r="C9" s="82">
        <v>0</v>
      </c>
      <c r="D9" s="82">
        <v>0</v>
      </c>
      <c r="E9" s="82">
        <v>0</v>
      </c>
      <c r="F9" s="82">
        <v>0</v>
      </c>
      <c r="G9" s="82">
        <v>0</v>
      </c>
      <c r="H9" s="82">
        <v>0</v>
      </c>
      <c r="I9" s="82">
        <v>0</v>
      </c>
      <c r="J9" s="82">
        <v>0</v>
      </c>
      <c r="K9" s="82">
        <v>0</v>
      </c>
      <c r="L9" s="82">
        <v>0</v>
      </c>
      <c r="M9" s="82">
        <v>0</v>
      </c>
      <c r="N9" s="82">
        <v>0</v>
      </c>
      <c r="O9" s="82">
        <v>0</v>
      </c>
      <c r="P9" s="82">
        <v>0</v>
      </c>
      <c r="Q9" s="82">
        <v>0</v>
      </c>
      <c r="R9" s="82">
        <v>0</v>
      </c>
      <c r="S9" s="82">
        <v>0</v>
      </c>
      <c r="T9" s="82">
        <v>0</v>
      </c>
      <c r="U9" s="82">
        <v>0</v>
      </c>
      <c r="V9" s="82">
        <v>0</v>
      </c>
      <c r="W9" s="82">
        <v>0</v>
      </c>
      <c r="X9" s="82">
        <v>0</v>
      </c>
      <c r="Y9" s="82">
        <v>0</v>
      </c>
      <c r="Z9" s="82">
        <v>0</v>
      </c>
      <c r="AA9" s="82">
        <v>0</v>
      </c>
      <c r="AB9" s="82">
        <v>0</v>
      </c>
      <c r="AC9" s="82">
        <v>0</v>
      </c>
      <c r="AD9" s="82">
        <v>0</v>
      </c>
      <c r="AE9" s="82">
        <v>0</v>
      </c>
      <c r="AF9" s="82">
        <v>0</v>
      </c>
      <c r="AG9" s="82">
        <v>0</v>
      </c>
      <c r="AH9" s="82">
        <v>0</v>
      </c>
      <c r="AI9" s="82">
        <v>0</v>
      </c>
      <c r="AJ9" s="82">
        <v>0</v>
      </c>
      <c r="AK9" s="82">
        <v>0</v>
      </c>
      <c r="AL9" s="82">
        <v>0</v>
      </c>
      <c r="AM9" s="82">
        <v>0</v>
      </c>
      <c r="AN9" s="82">
        <v>0</v>
      </c>
      <c r="AO9" s="82">
        <v>0</v>
      </c>
      <c r="AP9" s="82">
        <v>0</v>
      </c>
      <c r="AQ9" s="82">
        <v>0</v>
      </c>
      <c r="AR9" s="82">
        <v>0</v>
      </c>
      <c r="AS9" s="82">
        <v>0</v>
      </c>
      <c r="AT9" s="82">
        <v>0</v>
      </c>
      <c r="AU9" s="82">
        <v>0</v>
      </c>
      <c r="AV9" s="82">
        <v>0</v>
      </c>
      <c r="AW9" s="82">
        <v>0</v>
      </c>
      <c r="AX9" s="82">
        <v>0</v>
      </c>
      <c r="AY9" s="82">
        <v>0</v>
      </c>
      <c r="AZ9" s="82">
        <v>0</v>
      </c>
      <c r="BA9" s="82">
        <v>1</v>
      </c>
      <c r="BB9" s="82">
        <v>1</v>
      </c>
      <c r="BC9" s="82">
        <v>1</v>
      </c>
      <c r="BD9" s="82">
        <v>1</v>
      </c>
      <c r="BE9" s="82">
        <v>0</v>
      </c>
      <c r="BF9" s="82">
        <v>0</v>
      </c>
      <c r="BG9" s="82">
        <v>0</v>
      </c>
      <c r="BH9" s="82">
        <v>0</v>
      </c>
      <c r="BI9" s="82">
        <v>0</v>
      </c>
      <c r="BJ9" s="82">
        <v>0</v>
      </c>
      <c r="BK9" s="82">
        <v>0</v>
      </c>
      <c r="BL9" s="82">
        <v>0</v>
      </c>
      <c r="BM9" s="82">
        <v>0</v>
      </c>
      <c r="BN9" s="82">
        <v>0</v>
      </c>
      <c r="BO9" s="82">
        <v>0</v>
      </c>
      <c r="BP9" s="82">
        <v>0</v>
      </c>
      <c r="BQ9" s="82">
        <v>0</v>
      </c>
      <c r="BR9" s="82">
        <v>0</v>
      </c>
      <c r="BS9" s="82">
        <v>0</v>
      </c>
      <c r="BT9" s="82">
        <v>0</v>
      </c>
      <c r="BU9" s="82">
        <v>0</v>
      </c>
      <c r="BV9" s="82">
        <v>0</v>
      </c>
      <c r="BW9" s="82">
        <v>0</v>
      </c>
      <c r="BX9" s="82">
        <v>0</v>
      </c>
      <c r="BY9" s="82">
        <v>0</v>
      </c>
      <c r="BZ9" s="82">
        <v>0</v>
      </c>
      <c r="CA9" s="82">
        <v>0</v>
      </c>
      <c r="CB9" s="82">
        <v>0</v>
      </c>
      <c r="CC9" s="82">
        <v>0</v>
      </c>
      <c r="CD9" s="82">
        <v>0</v>
      </c>
      <c r="CE9" s="82">
        <v>0</v>
      </c>
      <c r="CF9" s="82">
        <v>1</v>
      </c>
      <c r="CG9" s="82">
        <v>1</v>
      </c>
      <c r="CH9" s="82">
        <v>1</v>
      </c>
      <c r="CI9" s="82">
        <v>1</v>
      </c>
      <c r="CJ9" s="82">
        <v>1</v>
      </c>
      <c r="CK9" s="82">
        <v>1</v>
      </c>
      <c r="CL9" s="82">
        <v>1</v>
      </c>
      <c r="CM9" s="82">
        <v>1</v>
      </c>
      <c r="CN9" s="82">
        <v>1</v>
      </c>
      <c r="CO9" s="82">
        <v>0</v>
      </c>
      <c r="CP9" s="82">
        <v>0</v>
      </c>
      <c r="CQ9" s="82">
        <v>0</v>
      </c>
      <c r="CR9" s="82">
        <v>0</v>
      </c>
      <c r="CS9" s="82">
        <v>0</v>
      </c>
      <c r="CT9" s="82">
        <v>1</v>
      </c>
      <c r="CU9" s="82">
        <v>1</v>
      </c>
      <c r="CV9" s="82">
        <v>1</v>
      </c>
      <c r="CW9" s="82">
        <v>1</v>
      </c>
      <c r="CX9" s="82">
        <v>1</v>
      </c>
      <c r="CY9" s="82">
        <v>1</v>
      </c>
      <c r="CZ9" s="82">
        <v>1</v>
      </c>
      <c r="DA9" s="82">
        <v>1</v>
      </c>
      <c r="DB9" s="82">
        <v>0</v>
      </c>
      <c r="DC9" s="82">
        <v>0</v>
      </c>
      <c r="DD9" s="82">
        <v>0</v>
      </c>
      <c r="DE9" s="82">
        <v>0</v>
      </c>
      <c r="DF9" s="82">
        <v>0</v>
      </c>
      <c r="DG9" s="82">
        <v>0</v>
      </c>
      <c r="DH9" s="82">
        <v>0</v>
      </c>
      <c r="DI9" s="82">
        <v>0</v>
      </c>
      <c r="DJ9" s="82">
        <v>0</v>
      </c>
      <c r="DK9" s="82">
        <v>0</v>
      </c>
      <c r="DL9" s="82">
        <v>0</v>
      </c>
      <c r="DM9" s="82">
        <v>0</v>
      </c>
      <c r="DN9" s="82">
        <v>0</v>
      </c>
      <c r="DO9" s="82">
        <v>0</v>
      </c>
      <c r="DP9" s="82">
        <v>0</v>
      </c>
      <c r="DQ9" s="82">
        <v>0</v>
      </c>
      <c r="DR9" s="82">
        <v>0</v>
      </c>
      <c r="DS9" s="82">
        <v>0</v>
      </c>
      <c r="DT9" s="82">
        <v>0</v>
      </c>
      <c r="DU9" s="82">
        <v>0</v>
      </c>
      <c r="DV9" s="82">
        <v>0</v>
      </c>
      <c r="DW9" s="82">
        <v>0</v>
      </c>
      <c r="DX9" s="82">
        <v>0</v>
      </c>
      <c r="DY9" s="82">
        <v>0</v>
      </c>
      <c r="DZ9" s="82">
        <v>0</v>
      </c>
      <c r="EA9" s="82">
        <v>0</v>
      </c>
      <c r="EB9" s="82">
        <v>0</v>
      </c>
      <c r="EC9" s="82">
        <v>0</v>
      </c>
      <c r="ED9" s="82">
        <v>0</v>
      </c>
      <c r="EE9" s="82">
        <v>0</v>
      </c>
      <c r="EF9" s="82">
        <v>0</v>
      </c>
      <c r="EG9" s="82">
        <v>0</v>
      </c>
      <c r="EH9" s="82">
        <v>0</v>
      </c>
      <c r="EI9" s="82">
        <v>0</v>
      </c>
      <c r="EJ9" s="82">
        <v>0</v>
      </c>
      <c r="EK9" s="82">
        <v>0</v>
      </c>
      <c r="EL9" s="82">
        <v>0</v>
      </c>
      <c r="EM9" s="82">
        <v>0</v>
      </c>
      <c r="EN9" s="82">
        <v>0</v>
      </c>
      <c r="EO9" s="82">
        <v>0</v>
      </c>
      <c r="EP9" s="82">
        <v>0</v>
      </c>
      <c r="EQ9" s="82">
        <v>0</v>
      </c>
      <c r="ER9" s="82">
        <v>0</v>
      </c>
      <c r="ES9" s="82">
        <v>0</v>
      </c>
      <c r="ET9" s="82">
        <v>0</v>
      </c>
      <c r="EU9" s="82">
        <v>0</v>
      </c>
      <c r="EV9" s="82">
        <v>0</v>
      </c>
      <c r="EW9" s="82">
        <v>0</v>
      </c>
      <c r="EX9" s="82">
        <v>0</v>
      </c>
      <c r="EY9" s="82">
        <v>0</v>
      </c>
      <c r="EZ9" s="82">
        <v>0</v>
      </c>
      <c r="FA9" s="82">
        <v>0</v>
      </c>
      <c r="FB9" s="82">
        <v>0</v>
      </c>
      <c r="FC9" s="82">
        <v>0</v>
      </c>
      <c r="FD9" s="82">
        <v>0</v>
      </c>
      <c r="FE9" s="82">
        <v>0</v>
      </c>
      <c r="FF9" s="82">
        <v>0</v>
      </c>
      <c r="FG9" s="82">
        <v>0</v>
      </c>
      <c r="FH9" s="82">
        <v>0</v>
      </c>
      <c r="FI9" s="82">
        <v>0</v>
      </c>
      <c r="FJ9" s="82">
        <v>0</v>
      </c>
      <c r="FK9" s="82">
        <v>0</v>
      </c>
      <c r="FL9" s="82">
        <v>0</v>
      </c>
      <c r="FM9" s="82">
        <v>0</v>
      </c>
      <c r="FN9" s="82">
        <v>0</v>
      </c>
      <c r="FO9" s="82">
        <v>1</v>
      </c>
      <c r="FP9" s="82">
        <v>1</v>
      </c>
      <c r="FQ9" s="82">
        <v>0</v>
      </c>
      <c r="FR9" s="82">
        <v>0</v>
      </c>
      <c r="FS9" s="82">
        <v>0</v>
      </c>
      <c r="FT9" s="82">
        <v>0</v>
      </c>
      <c r="FU9" s="82">
        <v>0</v>
      </c>
      <c r="FV9" s="82">
        <v>0</v>
      </c>
      <c r="FW9" s="82">
        <v>0</v>
      </c>
      <c r="FX9" s="82">
        <v>0</v>
      </c>
      <c r="FY9" s="82">
        <v>0</v>
      </c>
      <c r="FZ9" s="82">
        <v>0</v>
      </c>
      <c r="GA9" s="82">
        <v>0</v>
      </c>
      <c r="GB9" s="82">
        <v>0</v>
      </c>
      <c r="GC9" s="82">
        <v>0</v>
      </c>
      <c r="GD9" s="82">
        <v>0</v>
      </c>
      <c r="GE9" s="82">
        <v>1</v>
      </c>
      <c r="GF9" s="82">
        <v>1</v>
      </c>
      <c r="GG9" s="82">
        <v>1</v>
      </c>
      <c r="GH9" s="82">
        <v>1</v>
      </c>
      <c r="GI9" s="82">
        <v>1</v>
      </c>
      <c r="GJ9" s="82">
        <v>1</v>
      </c>
      <c r="GK9" s="82">
        <v>1</v>
      </c>
      <c r="GL9" s="82">
        <v>1</v>
      </c>
      <c r="GM9" s="82">
        <v>1</v>
      </c>
      <c r="GN9" s="82">
        <v>1</v>
      </c>
      <c r="GO9" s="82">
        <v>1</v>
      </c>
      <c r="GP9" s="82">
        <v>0</v>
      </c>
      <c r="GQ9" s="82">
        <v>0</v>
      </c>
      <c r="GR9" s="82">
        <v>0</v>
      </c>
      <c r="GS9" s="82">
        <v>0</v>
      </c>
      <c r="GT9" s="82">
        <v>0</v>
      </c>
      <c r="GU9" s="82">
        <v>0</v>
      </c>
      <c r="GV9" s="82">
        <v>0</v>
      </c>
      <c r="GW9" s="82">
        <v>0</v>
      </c>
      <c r="GX9" s="82">
        <v>0</v>
      </c>
      <c r="GY9" s="82">
        <v>0</v>
      </c>
      <c r="GZ9" s="82">
        <v>0</v>
      </c>
      <c r="HA9" s="82">
        <v>0</v>
      </c>
      <c r="HB9" s="82">
        <v>0</v>
      </c>
      <c r="HC9" s="82">
        <v>0</v>
      </c>
      <c r="HD9" s="82">
        <v>0</v>
      </c>
      <c r="HE9" s="82">
        <v>0</v>
      </c>
      <c r="HF9" s="82">
        <v>0</v>
      </c>
      <c r="HG9" s="82">
        <v>0</v>
      </c>
      <c r="HH9" s="82">
        <v>0</v>
      </c>
      <c r="HI9" s="82">
        <v>0</v>
      </c>
      <c r="HJ9" s="82">
        <v>0</v>
      </c>
      <c r="HK9" s="82">
        <v>0</v>
      </c>
      <c r="HL9" s="82">
        <v>0</v>
      </c>
      <c r="HM9" s="82">
        <v>0</v>
      </c>
      <c r="HN9" s="82">
        <v>0</v>
      </c>
      <c r="HO9" s="82">
        <v>0</v>
      </c>
      <c r="HP9" s="82">
        <v>0</v>
      </c>
      <c r="HQ9" s="82">
        <v>0</v>
      </c>
      <c r="HR9" s="82">
        <v>0</v>
      </c>
      <c r="HS9" s="82">
        <v>0</v>
      </c>
      <c r="HT9" s="82">
        <v>0</v>
      </c>
      <c r="HU9" s="82">
        <v>0</v>
      </c>
      <c r="HV9" s="82">
        <v>0</v>
      </c>
      <c r="HW9" s="82">
        <v>0</v>
      </c>
      <c r="HX9" s="82">
        <v>0</v>
      </c>
      <c r="HY9" s="82">
        <v>0</v>
      </c>
      <c r="HZ9" s="82">
        <v>0</v>
      </c>
      <c r="IA9" s="82">
        <v>0</v>
      </c>
      <c r="IB9" s="82">
        <v>0</v>
      </c>
      <c r="IC9" s="82">
        <v>0</v>
      </c>
      <c r="ID9" s="82">
        <v>0</v>
      </c>
      <c r="IE9" s="82">
        <v>0</v>
      </c>
      <c r="IF9" s="82">
        <v>0</v>
      </c>
      <c r="IG9" s="82">
        <v>0</v>
      </c>
      <c r="IH9" s="82">
        <v>0</v>
      </c>
      <c r="II9" s="82">
        <v>0</v>
      </c>
      <c r="IJ9" s="82">
        <v>0</v>
      </c>
      <c r="IK9" s="82">
        <v>0</v>
      </c>
      <c r="IL9" s="82">
        <v>0</v>
      </c>
      <c r="IM9" s="82">
        <v>0</v>
      </c>
      <c r="IN9" s="82">
        <v>0</v>
      </c>
      <c r="IO9" s="82">
        <v>0</v>
      </c>
      <c r="IP9" s="82">
        <v>0</v>
      </c>
      <c r="IQ9" s="82">
        <v>0</v>
      </c>
      <c r="IR9" s="82">
        <v>0</v>
      </c>
      <c r="IS9" s="82">
        <v>0</v>
      </c>
      <c r="IT9" s="82">
        <v>0</v>
      </c>
      <c r="IU9" s="82">
        <v>0</v>
      </c>
      <c r="IV9" s="82">
        <v>0</v>
      </c>
      <c r="IW9" s="82">
        <v>0</v>
      </c>
      <c r="IX9" s="82">
        <v>0</v>
      </c>
      <c r="IY9" s="82">
        <v>0</v>
      </c>
      <c r="IZ9" s="82">
        <v>0</v>
      </c>
      <c r="JA9" s="82">
        <v>0</v>
      </c>
      <c r="JB9" s="82">
        <v>0</v>
      </c>
      <c r="JC9" s="82">
        <v>0</v>
      </c>
      <c r="JD9" s="82">
        <v>0</v>
      </c>
      <c r="JE9" s="82">
        <v>0</v>
      </c>
      <c r="JF9" s="82">
        <v>0</v>
      </c>
      <c r="JG9" s="82">
        <v>0</v>
      </c>
      <c r="JH9" s="82">
        <v>0</v>
      </c>
      <c r="JI9" s="82">
        <v>0</v>
      </c>
      <c r="JJ9" s="82">
        <v>0</v>
      </c>
      <c r="JK9" s="82">
        <v>0</v>
      </c>
      <c r="JL9" s="82">
        <v>0</v>
      </c>
      <c r="JM9" s="82">
        <v>0</v>
      </c>
      <c r="JN9" s="82">
        <v>0</v>
      </c>
      <c r="JO9" s="82">
        <v>0</v>
      </c>
      <c r="JP9" s="82">
        <v>0</v>
      </c>
      <c r="JQ9" s="82">
        <v>0</v>
      </c>
      <c r="JR9" s="82">
        <v>0</v>
      </c>
      <c r="JS9" s="82">
        <v>0</v>
      </c>
      <c r="JT9" s="82">
        <v>0</v>
      </c>
      <c r="JU9" s="82">
        <v>0</v>
      </c>
      <c r="JV9" s="82">
        <v>0</v>
      </c>
      <c r="JW9" s="82">
        <v>0</v>
      </c>
      <c r="JX9" s="82">
        <v>0</v>
      </c>
      <c r="JY9" s="82">
        <v>0</v>
      </c>
      <c r="JZ9" s="82">
        <v>0</v>
      </c>
      <c r="KA9" s="82">
        <v>0</v>
      </c>
      <c r="KB9" s="82">
        <v>0</v>
      </c>
      <c r="KC9" s="82">
        <v>0</v>
      </c>
      <c r="KD9" s="82">
        <v>0</v>
      </c>
      <c r="KE9" s="82">
        <v>0</v>
      </c>
      <c r="KF9" s="82">
        <v>0</v>
      </c>
      <c r="KG9" s="82">
        <v>0</v>
      </c>
      <c r="KH9" s="82">
        <v>0</v>
      </c>
      <c r="KI9" s="82">
        <v>0</v>
      </c>
      <c r="KJ9" s="82">
        <v>0</v>
      </c>
      <c r="KK9" s="82">
        <v>0</v>
      </c>
      <c r="KL9" s="82">
        <v>0</v>
      </c>
      <c r="KM9" s="82">
        <v>0</v>
      </c>
      <c r="KN9" s="82">
        <v>0</v>
      </c>
      <c r="KO9" s="82">
        <v>0</v>
      </c>
      <c r="KP9" s="82">
        <v>0</v>
      </c>
      <c r="KQ9" s="82">
        <v>0</v>
      </c>
      <c r="KR9" s="82">
        <v>0</v>
      </c>
      <c r="KS9" s="82">
        <v>0</v>
      </c>
      <c r="KT9" s="82">
        <v>0</v>
      </c>
      <c r="KU9" s="82">
        <v>0</v>
      </c>
      <c r="KV9" s="82">
        <v>0</v>
      </c>
      <c r="KW9" s="82">
        <v>0</v>
      </c>
      <c r="KX9" s="82">
        <v>0</v>
      </c>
      <c r="KY9" s="82">
        <v>0</v>
      </c>
      <c r="KZ9" s="82">
        <v>0</v>
      </c>
      <c r="LA9" s="82">
        <v>0</v>
      </c>
      <c r="LB9" s="82">
        <v>0</v>
      </c>
      <c r="LC9" s="82">
        <v>0</v>
      </c>
      <c r="LD9">
        <v>0</v>
      </c>
      <c r="LE9">
        <v>0</v>
      </c>
      <c r="LF9">
        <v>0</v>
      </c>
      <c r="LG9">
        <v>0</v>
      </c>
      <c r="LH9">
        <v>0</v>
      </c>
      <c r="LI9">
        <v>1</v>
      </c>
      <c r="LJ9">
        <v>1</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1</v>
      </c>
      <c r="MG9">
        <v>1</v>
      </c>
      <c r="MH9">
        <v>0</v>
      </c>
      <c r="MI9">
        <v>1</v>
      </c>
      <c r="MJ9">
        <v>1</v>
      </c>
      <c r="MK9">
        <v>1</v>
      </c>
      <c r="ML9">
        <v>1</v>
      </c>
      <c r="MM9">
        <v>0</v>
      </c>
      <c r="MN9">
        <v>0</v>
      </c>
      <c r="MO9">
        <v>0</v>
      </c>
      <c r="MP9">
        <v>0</v>
      </c>
      <c r="MQ9">
        <v>0</v>
      </c>
      <c r="MR9">
        <v>0</v>
      </c>
    </row>
    <row r="10" spans="2:356" x14ac:dyDescent="0.25">
      <c r="B10" s="82" t="s">
        <v>1989</v>
      </c>
      <c r="C10" s="82" t="s">
        <v>602</v>
      </c>
      <c r="D10" s="82" t="s">
        <v>602</v>
      </c>
      <c r="E10" s="82" t="s">
        <v>2194</v>
      </c>
      <c r="F10" s="82" t="s">
        <v>2194</v>
      </c>
      <c r="G10" s="82" t="s">
        <v>2194</v>
      </c>
      <c r="H10" s="82" t="s">
        <v>2194</v>
      </c>
      <c r="I10" s="82" t="s">
        <v>2194</v>
      </c>
      <c r="J10" s="82" t="s">
        <v>2194</v>
      </c>
      <c r="K10" s="82" t="s">
        <v>2194</v>
      </c>
      <c r="L10" s="82" t="s">
        <v>2194</v>
      </c>
      <c r="M10" s="82" t="s">
        <v>2194</v>
      </c>
      <c r="N10" s="82" t="s">
        <v>2194</v>
      </c>
      <c r="O10" s="82" t="s">
        <v>2194</v>
      </c>
      <c r="P10" s="82" t="s">
        <v>2194</v>
      </c>
      <c r="Q10" s="82" t="s">
        <v>2194</v>
      </c>
      <c r="R10" s="82" t="s">
        <v>2194</v>
      </c>
      <c r="S10" s="82" t="s">
        <v>2194</v>
      </c>
      <c r="T10" s="82" t="s">
        <v>2194</v>
      </c>
      <c r="U10" s="82" t="s">
        <v>2259</v>
      </c>
      <c r="V10" s="82" t="s">
        <v>2259</v>
      </c>
      <c r="W10" s="82" t="s">
        <v>2259</v>
      </c>
      <c r="X10" s="82" t="s">
        <v>2259</v>
      </c>
      <c r="Y10" s="82" t="s">
        <v>2259</v>
      </c>
      <c r="Z10" s="82" t="s">
        <v>2259</v>
      </c>
      <c r="AA10" s="82" t="s">
        <v>2259</v>
      </c>
      <c r="AB10" s="82" t="s">
        <v>2259</v>
      </c>
      <c r="AC10" s="82" t="s">
        <v>2259</v>
      </c>
      <c r="AD10" s="82" t="s">
        <v>2259</v>
      </c>
      <c r="AE10" s="82" t="s">
        <v>2259</v>
      </c>
      <c r="AF10" s="82" t="s">
        <v>2259</v>
      </c>
      <c r="AG10" s="82" t="s">
        <v>2259</v>
      </c>
      <c r="AH10" s="82" t="s">
        <v>2259</v>
      </c>
      <c r="AI10" s="82" t="s">
        <v>2259</v>
      </c>
      <c r="AJ10" s="82" t="s">
        <v>2004</v>
      </c>
      <c r="AK10" s="82" t="s">
        <v>2004</v>
      </c>
      <c r="AL10" s="82" t="s">
        <v>2004</v>
      </c>
      <c r="AM10" s="82" t="s">
        <v>2004</v>
      </c>
      <c r="AN10" s="82" t="s">
        <v>2004</v>
      </c>
      <c r="AO10" s="82" t="s">
        <v>2194</v>
      </c>
      <c r="AP10" s="82" t="s">
        <v>2194</v>
      </c>
      <c r="AQ10" s="82" t="s">
        <v>2194</v>
      </c>
      <c r="AR10" s="82" t="s">
        <v>2262</v>
      </c>
      <c r="AS10" s="82" t="s">
        <v>2262</v>
      </c>
      <c r="AT10" s="82" t="s">
        <v>2262</v>
      </c>
      <c r="AU10" s="82" t="s">
        <v>2262</v>
      </c>
      <c r="AV10" s="82" t="s">
        <v>2262</v>
      </c>
      <c r="AW10" s="82" t="s">
        <v>2262</v>
      </c>
      <c r="AX10" s="82" t="s">
        <v>2262</v>
      </c>
      <c r="AY10" s="82" t="s">
        <v>211</v>
      </c>
      <c r="AZ10" s="82" t="s">
        <v>211</v>
      </c>
      <c r="BA10" s="82" t="s">
        <v>2268</v>
      </c>
      <c r="BB10" s="82" t="s">
        <v>2268</v>
      </c>
      <c r="BC10" s="82" t="s">
        <v>2268</v>
      </c>
      <c r="BD10" s="82" t="s">
        <v>2268</v>
      </c>
      <c r="BE10" s="82" t="s">
        <v>1993</v>
      </c>
      <c r="BF10" s="82" t="s">
        <v>1993</v>
      </c>
      <c r="BG10" s="82" t="s">
        <v>409</v>
      </c>
      <c r="BH10" s="82" t="s">
        <v>409</v>
      </c>
      <c r="BI10" s="82" t="s">
        <v>409</v>
      </c>
      <c r="BJ10" s="82" t="s">
        <v>409</v>
      </c>
      <c r="BK10" s="82" t="s">
        <v>409</v>
      </c>
      <c r="BL10" s="82" t="s">
        <v>409</v>
      </c>
      <c r="BM10" s="82" t="s">
        <v>409</v>
      </c>
      <c r="BN10" s="82" t="s">
        <v>409</v>
      </c>
      <c r="BO10" s="82" t="s">
        <v>409</v>
      </c>
      <c r="BP10" s="82" t="s">
        <v>409</v>
      </c>
      <c r="BQ10" s="82" t="s">
        <v>409</v>
      </c>
      <c r="BR10" s="82" t="s">
        <v>409</v>
      </c>
      <c r="BS10" s="82" t="s">
        <v>2276</v>
      </c>
      <c r="BT10" s="82" t="s">
        <v>2278</v>
      </c>
      <c r="BU10" s="82" t="s">
        <v>2278</v>
      </c>
      <c r="BV10" s="82" t="s">
        <v>2278</v>
      </c>
      <c r="BW10" s="82" t="s">
        <v>2278</v>
      </c>
      <c r="BX10" s="82" t="s">
        <v>2278</v>
      </c>
      <c r="BY10" s="82" t="s">
        <v>2278</v>
      </c>
      <c r="BZ10" s="82" t="s">
        <v>1634</v>
      </c>
      <c r="CA10" s="82" t="s">
        <v>2004</v>
      </c>
      <c r="CB10" s="82" t="s">
        <v>418</v>
      </c>
      <c r="CC10" s="82" t="s">
        <v>418</v>
      </c>
      <c r="CD10" s="82" t="s">
        <v>418</v>
      </c>
      <c r="CE10" s="82" t="s">
        <v>418</v>
      </c>
      <c r="CF10" s="82" t="s">
        <v>1996</v>
      </c>
      <c r="CG10" s="82" t="s">
        <v>1996</v>
      </c>
      <c r="CH10" s="82" t="s">
        <v>1996</v>
      </c>
      <c r="CI10" s="82" t="s">
        <v>1996</v>
      </c>
      <c r="CJ10" s="82" t="s">
        <v>1996</v>
      </c>
      <c r="CK10" s="82" t="s">
        <v>1996</v>
      </c>
      <c r="CL10" s="82" t="s">
        <v>213</v>
      </c>
      <c r="CM10" s="82" t="s">
        <v>213</v>
      </c>
      <c r="CN10" s="82" t="s">
        <v>213</v>
      </c>
      <c r="CO10" s="82" t="s">
        <v>1993</v>
      </c>
      <c r="CP10" s="82" t="s">
        <v>2299</v>
      </c>
      <c r="CQ10" s="82" t="s">
        <v>409</v>
      </c>
      <c r="CR10" s="82" t="s">
        <v>409</v>
      </c>
      <c r="CS10" s="82" t="s">
        <v>409</v>
      </c>
      <c r="CT10" s="82" t="s">
        <v>1635</v>
      </c>
      <c r="CU10" s="82" t="s">
        <v>1635</v>
      </c>
      <c r="CV10" s="82" t="s">
        <v>1635</v>
      </c>
      <c r="CW10" s="82" t="s">
        <v>1635</v>
      </c>
      <c r="CX10" s="82" t="s">
        <v>1635</v>
      </c>
      <c r="CY10" s="82" t="s">
        <v>1635</v>
      </c>
      <c r="CZ10" s="82" t="s">
        <v>1635</v>
      </c>
      <c r="DA10" s="82" t="s">
        <v>1635</v>
      </c>
      <c r="DB10" s="82" t="s">
        <v>409</v>
      </c>
      <c r="DC10" s="82" t="s">
        <v>409</v>
      </c>
      <c r="DD10" s="82" t="s">
        <v>409</v>
      </c>
      <c r="DE10" s="82" t="s">
        <v>409</v>
      </c>
      <c r="DF10" s="82" t="s">
        <v>247</v>
      </c>
      <c r="DG10" s="82" t="s">
        <v>247</v>
      </c>
      <c r="DH10" s="82" t="s">
        <v>247</v>
      </c>
      <c r="DI10" s="82" t="s">
        <v>247</v>
      </c>
      <c r="DJ10" s="82" t="s">
        <v>410</v>
      </c>
      <c r="DK10" s="82" t="s">
        <v>410</v>
      </c>
      <c r="DL10" s="82" t="s">
        <v>410</v>
      </c>
      <c r="DM10" s="82" t="s">
        <v>410</v>
      </c>
      <c r="DN10" s="82" t="s">
        <v>410</v>
      </c>
      <c r="DO10" s="82" t="s">
        <v>410</v>
      </c>
      <c r="DP10" s="82" t="s">
        <v>410</v>
      </c>
      <c r="DQ10" s="82" t="s">
        <v>410</v>
      </c>
      <c r="DR10" s="82" t="s">
        <v>410</v>
      </c>
      <c r="DS10" s="82" t="s">
        <v>410</v>
      </c>
      <c r="DT10" s="82" t="s">
        <v>410</v>
      </c>
      <c r="DU10" s="82" t="s">
        <v>410</v>
      </c>
      <c r="DV10" s="82" t="s">
        <v>410</v>
      </c>
      <c r="DW10" s="82" t="s">
        <v>410</v>
      </c>
      <c r="DX10" s="82" t="s">
        <v>2315</v>
      </c>
      <c r="DY10" s="82" t="s">
        <v>2315</v>
      </c>
      <c r="DZ10" s="82" t="s">
        <v>2315</v>
      </c>
      <c r="EA10" s="82" t="s">
        <v>2315</v>
      </c>
      <c r="EB10" s="82" t="s">
        <v>2315</v>
      </c>
      <c r="EC10" s="82" t="s">
        <v>2315</v>
      </c>
      <c r="ED10" s="82" t="s">
        <v>2315</v>
      </c>
      <c r="EE10" s="82" t="s">
        <v>2315</v>
      </c>
      <c r="EF10" s="82" t="s">
        <v>2315</v>
      </c>
      <c r="EG10" s="82" t="s">
        <v>2315</v>
      </c>
      <c r="EH10" s="82" t="s">
        <v>2315</v>
      </c>
      <c r="EI10" s="82" t="s">
        <v>2315</v>
      </c>
      <c r="EJ10" s="82" t="s">
        <v>2318</v>
      </c>
      <c r="EK10" s="82" t="s">
        <v>2570</v>
      </c>
      <c r="EL10" s="82" t="s">
        <v>2570</v>
      </c>
      <c r="EM10" s="82" t="s">
        <v>2570</v>
      </c>
      <c r="EN10" s="82" t="s">
        <v>2570</v>
      </c>
      <c r="EO10" s="82" t="s">
        <v>2570</v>
      </c>
      <c r="EP10" s="82" t="s">
        <v>2570</v>
      </c>
      <c r="EQ10" s="82" t="s">
        <v>2570</v>
      </c>
      <c r="ER10" s="82" t="s">
        <v>2570</v>
      </c>
      <c r="ES10" s="82" t="s">
        <v>2570</v>
      </c>
      <c r="ET10" s="82" t="s">
        <v>2570</v>
      </c>
      <c r="EU10" s="82" t="s">
        <v>2570</v>
      </c>
      <c r="EV10" s="82" t="s">
        <v>2570</v>
      </c>
      <c r="EW10" s="82" t="s">
        <v>2570</v>
      </c>
      <c r="EX10" s="82" t="s">
        <v>2570</v>
      </c>
      <c r="EY10" s="82" t="s">
        <v>2570</v>
      </c>
      <c r="EZ10" s="82" t="s">
        <v>2570</v>
      </c>
      <c r="FA10" s="82" t="s">
        <v>2570</v>
      </c>
      <c r="FB10" s="82" t="s">
        <v>2570</v>
      </c>
      <c r="FC10" s="82" t="s">
        <v>2570</v>
      </c>
      <c r="FD10" s="82" t="s">
        <v>2570</v>
      </c>
      <c r="FE10" s="82" t="s">
        <v>2570</v>
      </c>
      <c r="FF10" s="82" t="s">
        <v>2570</v>
      </c>
      <c r="FG10" s="82" t="s">
        <v>2570</v>
      </c>
      <c r="FH10" s="82" t="s">
        <v>2570</v>
      </c>
      <c r="FI10" s="82" t="s">
        <v>2570</v>
      </c>
      <c r="FJ10" s="82" t="s">
        <v>2570</v>
      </c>
      <c r="FK10" s="82" t="s">
        <v>2570</v>
      </c>
      <c r="FL10" s="82" t="s">
        <v>2570</v>
      </c>
      <c r="FM10" s="82" t="s">
        <v>2570</v>
      </c>
      <c r="FN10" s="82" t="s">
        <v>2570</v>
      </c>
      <c r="FO10" s="82" t="s">
        <v>213</v>
      </c>
      <c r="FP10" s="82" t="s">
        <v>213</v>
      </c>
      <c r="FQ10" s="82" t="s">
        <v>247</v>
      </c>
      <c r="FR10" s="82" t="s">
        <v>247</v>
      </c>
      <c r="FS10" s="82" t="s">
        <v>247</v>
      </c>
      <c r="FT10" s="82" t="s">
        <v>247</v>
      </c>
      <c r="FU10" s="82" t="s">
        <v>2329</v>
      </c>
      <c r="FV10" s="82" t="s">
        <v>2329</v>
      </c>
      <c r="FW10" s="82" t="s">
        <v>2329</v>
      </c>
      <c r="FX10" s="82" t="s">
        <v>409</v>
      </c>
      <c r="FY10" s="82" t="s">
        <v>247</v>
      </c>
      <c r="FZ10" s="82" t="s">
        <v>247</v>
      </c>
      <c r="GA10" s="82" t="s">
        <v>247</v>
      </c>
      <c r="GB10" s="82" t="s">
        <v>247</v>
      </c>
      <c r="GC10" s="82" t="s">
        <v>247</v>
      </c>
      <c r="GD10" s="82" t="s">
        <v>247</v>
      </c>
      <c r="GE10" s="82" t="s">
        <v>2334</v>
      </c>
      <c r="GF10" s="82" t="s">
        <v>2334</v>
      </c>
      <c r="GG10" s="82" t="s">
        <v>2334</v>
      </c>
      <c r="GH10" s="82" t="s">
        <v>1635</v>
      </c>
      <c r="GI10" s="82" t="s">
        <v>1635</v>
      </c>
      <c r="GJ10" s="82" t="s">
        <v>1635</v>
      </c>
      <c r="GK10" s="82" t="s">
        <v>1635</v>
      </c>
      <c r="GL10" s="82" t="s">
        <v>1635</v>
      </c>
      <c r="GM10" s="82" t="s">
        <v>1635</v>
      </c>
      <c r="GN10" s="82" t="s">
        <v>1635</v>
      </c>
      <c r="GO10" s="82" t="s">
        <v>1635</v>
      </c>
      <c r="GP10" s="82" t="s">
        <v>247</v>
      </c>
      <c r="GQ10" s="82" t="s">
        <v>247</v>
      </c>
      <c r="GR10" s="82" t="s">
        <v>211</v>
      </c>
      <c r="GS10" s="82" t="s">
        <v>211</v>
      </c>
      <c r="GT10" s="82" t="s">
        <v>2004</v>
      </c>
      <c r="GU10" s="82" t="s">
        <v>2194</v>
      </c>
      <c r="GV10" s="82" t="s">
        <v>2194</v>
      </c>
      <c r="GW10" s="82" t="s">
        <v>2194</v>
      </c>
      <c r="GX10" s="82" t="s">
        <v>2194</v>
      </c>
      <c r="GY10" s="82" t="s">
        <v>2194</v>
      </c>
      <c r="GZ10" s="82" t="s">
        <v>2194</v>
      </c>
      <c r="HA10" s="82" t="s">
        <v>2001</v>
      </c>
      <c r="HB10" s="82" t="s">
        <v>2351</v>
      </c>
      <c r="HC10" s="82" t="s">
        <v>2351</v>
      </c>
      <c r="HD10" s="82" t="s">
        <v>2353</v>
      </c>
      <c r="HE10" s="82" t="s">
        <v>2355</v>
      </c>
      <c r="HF10" s="82" t="s">
        <v>2355</v>
      </c>
      <c r="HG10" s="82" t="s">
        <v>247</v>
      </c>
      <c r="HH10" s="82" t="s">
        <v>247</v>
      </c>
      <c r="HI10" s="82" t="s">
        <v>247</v>
      </c>
      <c r="HJ10" s="82" t="s">
        <v>247</v>
      </c>
      <c r="HK10" s="82" t="s">
        <v>2360</v>
      </c>
      <c r="HL10" s="82" t="s">
        <v>2360</v>
      </c>
      <c r="HM10" s="82" t="s">
        <v>2360</v>
      </c>
      <c r="HN10" s="82" t="s">
        <v>2360</v>
      </c>
      <c r="HO10" s="82" t="s">
        <v>2360</v>
      </c>
      <c r="HP10" s="82" t="s">
        <v>2360</v>
      </c>
      <c r="HQ10" s="82" t="s">
        <v>2360</v>
      </c>
      <c r="HR10" s="82" t="s">
        <v>2360</v>
      </c>
      <c r="HS10" s="82" t="s">
        <v>2004</v>
      </c>
      <c r="HT10" s="82" t="s">
        <v>247</v>
      </c>
      <c r="HU10" s="82" t="s">
        <v>247</v>
      </c>
      <c r="HV10" s="82" t="s">
        <v>247</v>
      </c>
      <c r="HW10" s="82" t="s">
        <v>2351</v>
      </c>
      <c r="HX10" s="82" t="s">
        <v>2351</v>
      </c>
      <c r="HY10" s="82" t="s">
        <v>2004</v>
      </c>
      <c r="HZ10" s="82" t="s">
        <v>2004</v>
      </c>
      <c r="IA10" s="82" t="s">
        <v>2004</v>
      </c>
      <c r="IB10" s="82" t="s">
        <v>2004</v>
      </c>
      <c r="IC10" s="82" t="s">
        <v>2004</v>
      </c>
      <c r="ID10" s="82" t="s">
        <v>2004</v>
      </c>
      <c r="IE10" s="82" t="s">
        <v>247</v>
      </c>
      <c r="IF10" s="82" t="s">
        <v>2385</v>
      </c>
      <c r="IG10" s="82" t="s">
        <v>2329</v>
      </c>
      <c r="IH10" s="82" t="s">
        <v>2329</v>
      </c>
      <c r="II10" s="82" t="s">
        <v>2329</v>
      </c>
      <c r="IJ10" s="82" t="s">
        <v>2329</v>
      </c>
      <c r="IK10" s="82" t="s">
        <v>2329</v>
      </c>
      <c r="IL10" s="82" t="s">
        <v>2329</v>
      </c>
      <c r="IM10" s="82" t="s">
        <v>2329</v>
      </c>
      <c r="IN10" s="82" t="s">
        <v>2329</v>
      </c>
      <c r="IO10" s="82" t="s">
        <v>2329</v>
      </c>
      <c r="IP10" s="82" t="s">
        <v>2329</v>
      </c>
      <c r="IQ10" s="82" t="s">
        <v>2329</v>
      </c>
      <c r="IR10" s="82" t="s">
        <v>2329</v>
      </c>
      <c r="IS10" s="82" t="s">
        <v>2329</v>
      </c>
      <c r="IT10" s="82" t="s">
        <v>2329</v>
      </c>
      <c r="IU10" s="82" t="s">
        <v>2329</v>
      </c>
      <c r="IV10" s="82" t="s">
        <v>2329</v>
      </c>
      <c r="IW10" s="82" t="s">
        <v>2329</v>
      </c>
      <c r="IX10" s="82" t="s">
        <v>2329</v>
      </c>
      <c r="IY10" s="82" t="s">
        <v>2329</v>
      </c>
      <c r="IZ10" s="82" t="s">
        <v>2329</v>
      </c>
      <c r="JA10" s="82" t="s">
        <v>2329</v>
      </c>
      <c r="JB10" s="82" t="s">
        <v>2329</v>
      </c>
      <c r="JC10" s="82" t="s">
        <v>2329</v>
      </c>
      <c r="JD10" s="82" t="s">
        <v>2329</v>
      </c>
      <c r="JE10" s="82" t="s">
        <v>2329</v>
      </c>
      <c r="JF10" s="82" t="s">
        <v>2329</v>
      </c>
      <c r="JG10" s="82" t="s">
        <v>2329</v>
      </c>
      <c r="JH10" s="82" t="s">
        <v>2329</v>
      </c>
      <c r="JI10" s="82" t="s">
        <v>2329</v>
      </c>
      <c r="JJ10" s="82" t="s">
        <v>2329</v>
      </c>
      <c r="JK10" s="82" t="s">
        <v>2329</v>
      </c>
      <c r="JL10" s="82" t="s">
        <v>2329</v>
      </c>
      <c r="JM10" s="82" t="s">
        <v>2329</v>
      </c>
      <c r="JN10" s="82" t="s">
        <v>2329</v>
      </c>
      <c r="JO10" s="82" t="s">
        <v>2329</v>
      </c>
      <c r="JP10" s="82" t="s">
        <v>2329</v>
      </c>
      <c r="JQ10" s="82" t="s">
        <v>2329</v>
      </c>
      <c r="JR10" s="82" t="s">
        <v>2329</v>
      </c>
      <c r="JS10" s="82" t="s">
        <v>2329</v>
      </c>
      <c r="JT10" s="82" t="s">
        <v>2329</v>
      </c>
      <c r="JU10" s="82" t="s">
        <v>2329</v>
      </c>
      <c r="JV10" s="82" t="s">
        <v>2329</v>
      </c>
      <c r="JW10" s="82" t="s">
        <v>2329</v>
      </c>
      <c r="JX10" s="82" t="s">
        <v>2329</v>
      </c>
      <c r="JY10" s="82" t="s">
        <v>2329</v>
      </c>
      <c r="JZ10" s="82" t="s">
        <v>2329</v>
      </c>
      <c r="KA10" s="82" t="s">
        <v>2329</v>
      </c>
      <c r="KB10" s="82" t="s">
        <v>2329</v>
      </c>
      <c r="KC10" s="82" t="s">
        <v>2329</v>
      </c>
      <c r="KD10" s="82" t="s">
        <v>2329</v>
      </c>
      <c r="KE10" s="82" t="s">
        <v>2329</v>
      </c>
      <c r="KF10" s="82" t="s">
        <v>2329</v>
      </c>
      <c r="KG10" s="82" t="s">
        <v>2329</v>
      </c>
      <c r="KH10" s="82" t="s">
        <v>2329</v>
      </c>
      <c r="KI10" s="82" t="s">
        <v>2329</v>
      </c>
      <c r="KJ10" s="82" t="s">
        <v>2329</v>
      </c>
      <c r="KK10" s="82" t="s">
        <v>2329</v>
      </c>
      <c r="KL10" s="82" t="s">
        <v>2329</v>
      </c>
      <c r="KM10" s="82" t="s">
        <v>2329</v>
      </c>
      <c r="KN10" s="82" t="s">
        <v>2329</v>
      </c>
      <c r="KO10" s="82" t="s">
        <v>2329</v>
      </c>
      <c r="KP10" s="82" t="s">
        <v>2329</v>
      </c>
      <c r="KQ10" s="82" t="s">
        <v>2329</v>
      </c>
      <c r="KR10" s="82" t="s">
        <v>2329</v>
      </c>
      <c r="KS10" s="82" t="s">
        <v>2329</v>
      </c>
      <c r="KT10" s="82" t="s">
        <v>2329</v>
      </c>
      <c r="KU10" s="82" t="s">
        <v>2329</v>
      </c>
      <c r="KV10" s="82" t="s">
        <v>2329</v>
      </c>
      <c r="KW10" s="82" t="s">
        <v>2329</v>
      </c>
      <c r="KX10" s="82" t="s">
        <v>2329</v>
      </c>
      <c r="KY10" s="82" t="s">
        <v>2329</v>
      </c>
      <c r="KZ10" s="82" t="s">
        <v>2329</v>
      </c>
      <c r="LA10" s="82" t="s">
        <v>2329</v>
      </c>
      <c r="LB10" s="82" t="s">
        <v>2329</v>
      </c>
      <c r="LC10" s="82" t="s">
        <v>2329</v>
      </c>
      <c r="LD10" t="s">
        <v>2329</v>
      </c>
      <c r="LE10" t="s">
        <v>2390</v>
      </c>
      <c r="LF10" t="s">
        <v>2390</v>
      </c>
      <c r="LG10" t="s">
        <v>2394</v>
      </c>
      <c r="LH10" t="s">
        <v>2394</v>
      </c>
      <c r="LI10" t="s">
        <v>2005</v>
      </c>
      <c r="LJ10" t="s">
        <v>2005</v>
      </c>
      <c r="LK10" t="s">
        <v>409</v>
      </c>
      <c r="LL10" t="s">
        <v>211</v>
      </c>
      <c r="LM10" t="s">
        <v>211</v>
      </c>
      <c r="LN10" t="s">
        <v>211</v>
      </c>
      <c r="LO10" t="s">
        <v>211</v>
      </c>
      <c r="LP10" t="s">
        <v>211</v>
      </c>
      <c r="LQ10" t="s">
        <v>211</v>
      </c>
      <c r="LR10" t="s">
        <v>211</v>
      </c>
      <c r="LS10" t="s">
        <v>211</v>
      </c>
      <c r="LT10" t="s">
        <v>211</v>
      </c>
      <c r="LU10" t="s">
        <v>211</v>
      </c>
      <c r="LV10" t="s">
        <v>211</v>
      </c>
      <c r="LW10" t="s">
        <v>211</v>
      </c>
      <c r="LX10" t="s">
        <v>211</v>
      </c>
      <c r="LY10" t="s">
        <v>211</v>
      </c>
      <c r="LZ10" t="s">
        <v>211</v>
      </c>
      <c r="MA10" t="s">
        <v>211</v>
      </c>
      <c r="MB10" t="s">
        <v>211</v>
      </c>
      <c r="MC10" t="s">
        <v>211</v>
      </c>
      <c r="MD10" t="s">
        <v>211</v>
      </c>
      <c r="ME10" t="s">
        <v>2735</v>
      </c>
      <c r="MF10" t="s">
        <v>414</v>
      </c>
      <c r="MG10" t="s">
        <v>414</v>
      </c>
      <c r="MH10" t="s">
        <v>2736</v>
      </c>
      <c r="MI10" t="s">
        <v>2737</v>
      </c>
      <c r="MJ10" t="s">
        <v>2737</v>
      </c>
      <c r="MK10" t="s">
        <v>2737</v>
      </c>
      <c r="ML10" t="s">
        <v>2737</v>
      </c>
      <c r="MM10" t="s">
        <v>2738</v>
      </c>
      <c r="MN10" t="s">
        <v>2738</v>
      </c>
      <c r="MO10" t="s">
        <v>2738</v>
      </c>
      <c r="MP10" t="s">
        <v>2738</v>
      </c>
      <c r="MQ10" t="s">
        <v>2738</v>
      </c>
      <c r="MR10" t="s">
        <v>2738</v>
      </c>
    </row>
    <row r="11" spans="2:356" x14ac:dyDescent="0.25">
      <c r="B11" s="82" t="s">
        <v>1921</v>
      </c>
      <c r="C11" s="82">
        <v>2304</v>
      </c>
      <c r="D11" s="82">
        <v>2304</v>
      </c>
      <c r="E11" s="82">
        <v>4515</v>
      </c>
      <c r="F11" s="82">
        <v>4515</v>
      </c>
      <c r="G11" s="82">
        <v>4515</v>
      </c>
      <c r="H11" s="82">
        <v>4515</v>
      </c>
      <c r="I11" s="82">
        <v>4515</v>
      </c>
      <c r="J11" s="82">
        <v>4515</v>
      </c>
      <c r="K11" s="82">
        <v>4515</v>
      </c>
      <c r="L11" s="82">
        <v>4515</v>
      </c>
      <c r="M11" s="82">
        <v>4515</v>
      </c>
      <c r="N11" s="82">
        <v>4515</v>
      </c>
      <c r="O11" s="82">
        <v>4515</v>
      </c>
      <c r="P11" s="82">
        <v>4515</v>
      </c>
      <c r="Q11" s="82">
        <v>4515</v>
      </c>
      <c r="R11" s="82">
        <v>4515</v>
      </c>
      <c r="S11" s="82">
        <v>4515</v>
      </c>
      <c r="T11" s="82">
        <v>4515</v>
      </c>
      <c r="U11" s="82">
        <v>15642</v>
      </c>
      <c r="V11" s="82">
        <v>15642</v>
      </c>
      <c r="W11" s="82">
        <v>15642</v>
      </c>
      <c r="X11" s="82">
        <v>15642</v>
      </c>
      <c r="Y11" s="82">
        <v>15642</v>
      </c>
      <c r="Z11" s="82">
        <v>15642</v>
      </c>
      <c r="AA11" s="82">
        <v>15642</v>
      </c>
      <c r="AB11" s="82">
        <v>15642</v>
      </c>
      <c r="AC11" s="82">
        <v>15642</v>
      </c>
      <c r="AD11" s="82">
        <v>15642</v>
      </c>
      <c r="AE11" s="82">
        <v>15642</v>
      </c>
      <c r="AF11" s="82">
        <v>15642</v>
      </c>
      <c r="AG11" s="82">
        <v>15642</v>
      </c>
      <c r="AH11" s="82">
        <v>15642</v>
      </c>
      <c r="AI11" s="82">
        <v>15642</v>
      </c>
      <c r="AJ11" s="82">
        <v>4350</v>
      </c>
      <c r="AK11" s="82">
        <v>4350</v>
      </c>
      <c r="AL11" s="82">
        <v>4350</v>
      </c>
      <c r="AM11" s="82">
        <v>4350</v>
      </c>
      <c r="AN11" s="82">
        <v>4350</v>
      </c>
      <c r="AO11" s="82">
        <v>2224</v>
      </c>
      <c r="AP11" s="82">
        <v>2224</v>
      </c>
      <c r="AQ11" s="82">
        <v>2224</v>
      </c>
      <c r="AR11" s="82">
        <v>4819</v>
      </c>
      <c r="AS11" s="82">
        <v>4819</v>
      </c>
      <c r="AT11" s="82">
        <v>4819</v>
      </c>
      <c r="AU11" s="82">
        <v>4819</v>
      </c>
      <c r="AV11" s="82">
        <v>4819</v>
      </c>
      <c r="AW11" s="82">
        <v>4819</v>
      </c>
      <c r="AX11" s="82">
        <v>4819</v>
      </c>
      <c r="AY11" s="82">
        <v>55360</v>
      </c>
      <c r="AZ11" s="82">
        <v>55360</v>
      </c>
      <c r="BA11" s="82">
        <v>6502</v>
      </c>
      <c r="BB11" s="82">
        <v>6502</v>
      </c>
      <c r="BC11" s="82">
        <v>6502</v>
      </c>
      <c r="BD11" s="82">
        <v>6502</v>
      </c>
      <c r="BE11" s="82">
        <v>14528</v>
      </c>
      <c r="BF11" s="82">
        <v>14528</v>
      </c>
      <c r="BG11" s="82">
        <v>3074</v>
      </c>
      <c r="BH11" s="82">
        <v>3074</v>
      </c>
      <c r="BI11" s="82">
        <v>3074</v>
      </c>
      <c r="BJ11" s="82">
        <v>17748</v>
      </c>
      <c r="BK11" s="82">
        <v>17748</v>
      </c>
      <c r="BL11" s="82">
        <v>4515</v>
      </c>
      <c r="BM11" s="82">
        <v>4515</v>
      </c>
      <c r="BN11" s="82">
        <v>4515</v>
      </c>
      <c r="BO11" s="82">
        <v>4515</v>
      </c>
      <c r="BP11" s="82">
        <v>4515</v>
      </c>
      <c r="BQ11" s="82">
        <v>4515</v>
      </c>
      <c r="BR11" s="82">
        <v>4515</v>
      </c>
      <c r="BS11" s="82">
        <v>23772</v>
      </c>
      <c r="BT11" s="82">
        <v>15222</v>
      </c>
      <c r="BU11" s="82">
        <v>15222</v>
      </c>
      <c r="BV11" s="82">
        <v>15222</v>
      </c>
      <c r="BW11" s="82">
        <v>15222</v>
      </c>
      <c r="BX11" s="82">
        <v>15222</v>
      </c>
      <c r="BY11" s="82">
        <v>15222</v>
      </c>
      <c r="BZ11" s="82">
        <v>10993</v>
      </c>
      <c r="CA11" s="82">
        <v>9572</v>
      </c>
      <c r="CB11" s="82">
        <v>7912</v>
      </c>
      <c r="CC11" s="82">
        <v>7912</v>
      </c>
      <c r="CD11" s="82">
        <v>7912</v>
      </c>
      <c r="CE11" s="82">
        <v>7912</v>
      </c>
      <c r="CF11" s="82">
        <v>12555</v>
      </c>
      <c r="CG11" s="82">
        <v>12555</v>
      </c>
      <c r="CH11" s="82">
        <v>12555</v>
      </c>
      <c r="CI11" s="82">
        <v>12555</v>
      </c>
      <c r="CJ11" s="82">
        <v>12555</v>
      </c>
      <c r="CK11" s="82">
        <v>12555</v>
      </c>
      <c r="CL11" s="82">
        <v>6427</v>
      </c>
      <c r="CM11" s="82">
        <v>6427</v>
      </c>
      <c r="CN11" s="82">
        <v>6427</v>
      </c>
      <c r="CO11" s="82">
        <v>9111</v>
      </c>
      <c r="CP11" s="82">
        <v>8082</v>
      </c>
      <c r="CQ11" s="82">
        <v>10737</v>
      </c>
      <c r="CR11" s="82">
        <v>10737</v>
      </c>
      <c r="CS11" s="82">
        <v>10737</v>
      </c>
      <c r="CT11" s="82">
        <v>11124</v>
      </c>
      <c r="CU11" s="82">
        <v>11124</v>
      </c>
      <c r="CV11" s="82">
        <v>11124</v>
      </c>
      <c r="CW11" s="82">
        <v>11124</v>
      </c>
      <c r="CX11" s="82">
        <v>11124</v>
      </c>
      <c r="CY11" s="82">
        <v>11124</v>
      </c>
      <c r="CZ11" s="82">
        <v>11124</v>
      </c>
      <c r="DA11" s="82">
        <v>11124</v>
      </c>
      <c r="DB11" s="82">
        <v>11404</v>
      </c>
      <c r="DC11" s="82">
        <v>11404</v>
      </c>
      <c r="DD11" s="82">
        <v>11404</v>
      </c>
      <c r="DE11" s="82">
        <v>11404</v>
      </c>
      <c r="DF11" s="82">
        <v>7916</v>
      </c>
      <c r="DG11" s="82">
        <v>7916</v>
      </c>
      <c r="DH11" s="82">
        <v>7916</v>
      </c>
      <c r="DI11" s="82">
        <v>7916</v>
      </c>
      <c r="DJ11" s="82">
        <v>10649</v>
      </c>
      <c r="DK11" s="82">
        <v>10649</v>
      </c>
      <c r="DL11" s="82">
        <v>10649</v>
      </c>
      <c r="DM11" s="82">
        <v>10649</v>
      </c>
      <c r="DN11" s="82">
        <v>10649</v>
      </c>
      <c r="DO11" s="82">
        <v>10649</v>
      </c>
      <c r="DP11" s="82">
        <v>10649</v>
      </c>
      <c r="DQ11" s="82">
        <v>10649</v>
      </c>
      <c r="DR11" s="82">
        <v>10649</v>
      </c>
      <c r="DS11" s="82">
        <v>10649</v>
      </c>
      <c r="DT11" s="82">
        <v>10649</v>
      </c>
      <c r="DU11" s="82">
        <v>10649</v>
      </c>
      <c r="DV11" s="82">
        <v>10649</v>
      </c>
      <c r="DW11" s="82">
        <v>10649</v>
      </c>
      <c r="DX11" s="82">
        <v>9352</v>
      </c>
      <c r="DY11" s="82">
        <v>9352</v>
      </c>
      <c r="DZ11" s="82">
        <v>8645</v>
      </c>
      <c r="EA11" s="82">
        <v>8645</v>
      </c>
      <c r="EB11" s="82">
        <v>8645</v>
      </c>
      <c r="EC11" s="82">
        <v>8645</v>
      </c>
      <c r="ED11" s="82">
        <v>8645</v>
      </c>
      <c r="EE11" s="82">
        <v>8645</v>
      </c>
      <c r="EF11" s="82">
        <v>8645</v>
      </c>
      <c r="EG11" s="82">
        <v>8645</v>
      </c>
      <c r="EH11" s="82">
        <v>8645</v>
      </c>
      <c r="EI11" s="82">
        <v>8645</v>
      </c>
      <c r="EJ11" s="82">
        <v>15660</v>
      </c>
      <c r="EK11" s="82">
        <v>9358</v>
      </c>
      <c r="EL11" s="82">
        <v>9358</v>
      </c>
      <c r="EM11" s="82">
        <v>9358</v>
      </c>
      <c r="EN11" s="82">
        <v>9358</v>
      </c>
      <c r="EO11" s="82">
        <v>9358</v>
      </c>
      <c r="EP11" s="82">
        <v>9358</v>
      </c>
      <c r="EQ11" s="82">
        <v>9358</v>
      </c>
      <c r="ER11" s="82">
        <v>9358</v>
      </c>
      <c r="ES11" s="82">
        <v>9358</v>
      </c>
      <c r="ET11" s="82">
        <v>9358</v>
      </c>
      <c r="EU11" s="82">
        <v>9358</v>
      </c>
      <c r="EV11" s="82">
        <v>9358</v>
      </c>
      <c r="EW11" s="82">
        <v>9358</v>
      </c>
      <c r="EX11" s="82">
        <v>9358</v>
      </c>
      <c r="EY11" s="82">
        <v>9358</v>
      </c>
      <c r="EZ11" s="82">
        <v>9358</v>
      </c>
      <c r="FA11" s="82">
        <v>9358</v>
      </c>
      <c r="FB11" s="82">
        <v>9358</v>
      </c>
      <c r="FC11" s="82">
        <v>9358</v>
      </c>
      <c r="FD11" s="82">
        <v>9358</v>
      </c>
      <c r="FE11" s="82">
        <v>9358</v>
      </c>
      <c r="FF11" s="82">
        <v>9358</v>
      </c>
      <c r="FG11" s="82">
        <v>9358</v>
      </c>
      <c r="FH11" s="82">
        <v>9358</v>
      </c>
      <c r="FI11" s="82">
        <v>9358</v>
      </c>
      <c r="FJ11" s="82">
        <v>9358</v>
      </c>
      <c r="FK11" s="82">
        <v>9358</v>
      </c>
      <c r="FL11" s="82">
        <v>9358</v>
      </c>
      <c r="FM11" s="82">
        <v>9358</v>
      </c>
      <c r="FN11" s="82">
        <v>9358</v>
      </c>
      <c r="FO11" s="82">
        <v>12203</v>
      </c>
      <c r="FP11" s="82">
        <v>6300</v>
      </c>
      <c r="FQ11" s="82">
        <v>8110</v>
      </c>
      <c r="FR11" s="82">
        <v>8110</v>
      </c>
      <c r="FS11" s="82">
        <v>8110</v>
      </c>
      <c r="FT11" s="82">
        <v>8110</v>
      </c>
      <c r="FU11" s="82">
        <v>5495</v>
      </c>
      <c r="FV11" s="82">
        <v>5495</v>
      </c>
      <c r="FW11" s="82">
        <v>5495</v>
      </c>
      <c r="FX11" s="82">
        <v>4293</v>
      </c>
      <c r="FY11" s="82">
        <v>4319</v>
      </c>
      <c r="FZ11" s="82">
        <v>4319</v>
      </c>
      <c r="GA11" s="82">
        <v>4319</v>
      </c>
      <c r="GB11" s="82">
        <v>4319</v>
      </c>
      <c r="GC11" s="82">
        <v>4319</v>
      </c>
      <c r="GD11" s="82">
        <v>4319</v>
      </c>
      <c r="GE11" s="82">
        <v>12140</v>
      </c>
      <c r="GF11" s="82">
        <v>12140</v>
      </c>
      <c r="GG11" s="82">
        <v>12140</v>
      </c>
      <c r="GH11" s="82">
        <v>7138</v>
      </c>
      <c r="GI11" s="82">
        <v>7138</v>
      </c>
      <c r="GJ11" s="82">
        <v>7138</v>
      </c>
      <c r="GK11" s="82">
        <v>7138</v>
      </c>
      <c r="GL11" s="82">
        <v>7138</v>
      </c>
      <c r="GM11" s="82">
        <v>7138</v>
      </c>
      <c r="GN11" s="82">
        <v>7138</v>
      </c>
      <c r="GO11" s="82">
        <v>7138</v>
      </c>
      <c r="GP11" s="82">
        <v>6990</v>
      </c>
      <c r="GQ11" s="82">
        <v>6990</v>
      </c>
      <c r="GR11" s="82">
        <v>328181</v>
      </c>
      <c r="GS11" s="82">
        <v>328181</v>
      </c>
      <c r="GT11" s="82">
        <v>4213</v>
      </c>
      <c r="GU11" s="82">
        <v>4618</v>
      </c>
      <c r="GV11" s="82">
        <v>4618</v>
      </c>
      <c r="GW11" s="82">
        <v>4618</v>
      </c>
      <c r="GX11" s="82">
        <v>4618</v>
      </c>
      <c r="GY11" s="82">
        <v>4618</v>
      </c>
      <c r="GZ11" s="82">
        <v>4618</v>
      </c>
      <c r="HA11" s="82">
        <v>3062</v>
      </c>
      <c r="HB11" s="82">
        <v>11222</v>
      </c>
      <c r="HC11" s="82">
        <v>11222</v>
      </c>
      <c r="HD11" s="82">
        <v>5935</v>
      </c>
      <c r="HE11" s="82">
        <v>9172</v>
      </c>
      <c r="HF11" s="82">
        <v>9172</v>
      </c>
      <c r="HG11" s="82">
        <v>4986</v>
      </c>
      <c r="HH11" s="82">
        <v>4986</v>
      </c>
      <c r="HI11" s="82">
        <v>4986</v>
      </c>
      <c r="HJ11" s="82">
        <v>4986</v>
      </c>
      <c r="HK11" s="82">
        <v>6912</v>
      </c>
      <c r="HL11" s="82">
        <v>6912</v>
      </c>
      <c r="HM11" s="82">
        <v>6912</v>
      </c>
      <c r="HN11" s="82">
        <v>6912</v>
      </c>
      <c r="HO11" s="82">
        <v>10193</v>
      </c>
      <c r="HP11" s="82">
        <v>10193</v>
      </c>
      <c r="HQ11" s="82">
        <v>10193</v>
      </c>
      <c r="HR11" s="82">
        <v>10193</v>
      </c>
      <c r="HS11" s="82">
        <v>2693</v>
      </c>
      <c r="HT11" s="82">
        <v>3811</v>
      </c>
      <c r="HU11" s="82">
        <v>20526</v>
      </c>
      <c r="HV11" s="82">
        <v>20526</v>
      </c>
      <c r="HW11" s="82">
        <v>7946</v>
      </c>
      <c r="HX11" s="82">
        <v>7946</v>
      </c>
      <c r="HY11" s="82">
        <v>5103</v>
      </c>
      <c r="HZ11" s="82">
        <v>5103</v>
      </c>
      <c r="IA11" s="82">
        <v>10218</v>
      </c>
      <c r="IB11" s="82">
        <v>10218</v>
      </c>
      <c r="IC11" s="82">
        <v>10218</v>
      </c>
      <c r="ID11" s="82">
        <v>10218</v>
      </c>
      <c r="IE11" s="82">
        <v>5721</v>
      </c>
      <c r="IF11" s="82">
        <v>5348</v>
      </c>
      <c r="IG11" s="82">
        <v>4330</v>
      </c>
      <c r="IH11" s="82">
        <v>4330</v>
      </c>
      <c r="II11" s="82">
        <v>4330</v>
      </c>
      <c r="IJ11" s="82">
        <v>4330</v>
      </c>
      <c r="IK11" s="82">
        <v>4330</v>
      </c>
      <c r="IL11" s="82">
        <v>4330</v>
      </c>
      <c r="IM11" s="82">
        <v>4330</v>
      </c>
      <c r="IN11" s="82">
        <v>4330</v>
      </c>
      <c r="IO11" s="82">
        <v>4330</v>
      </c>
      <c r="IP11" s="82">
        <v>4330</v>
      </c>
      <c r="IQ11" s="82">
        <v>4330</v>
      </c>
      <c r="IR11" s="82">
        <v>4330</v>
      </c>
      <c r="IS11" s="82">
        <v>4330</v>
      </c>
      <c r="IT11" s="82">
        <v>4330</v>
      </c>
      <c r="IU11" s="82">
        <v>4330</v>
      </c>
      <c r="IV11" s="82">
        <v>4330</v>
      </c>
      <c r="IW11" s="82">
        <v>4330</v>
      </c>
      <c r="IX11" s="82">
        <v>4330</v>
      </c>
      <c r="IY11" s="82">
        <v>4330</v>
      </c>
      <c r="IZ11" s="82">
        <v>4330</v>
      </c>
      <c r="JA11" s="82">
        <v>4330</v>
      </c>
      <c r="JB11" s="82">
        <v>4330</v>
      </c>
      <c r="JC11" s="82">
        <v>4330</v>
      </c>
      <c r="JD11" s="82">
        <v>4330</v>
      </c>
      <c r="JE11" s="82">
        <v>4330</v>
      </c>
      <c r="JF11" s="82">
        <v>4330</v>
      </c>
      <c r="JG11" s="82">
        <v>4330</v>
      </c>
      <c r="JH11" s="82">
        <v>4330</v>
      </c>
      <c r="JI11" s="82">
        <v>4330</v>
      </c>
      <c r="JJ11" s="82">
        <v>4330</v>
      </c>
      <c r="JK11" s="82">
        <v>4330</v>
      </c>
      <c r="JL11" s="82">
        <v>4330</v>
      </c>
      <c r="JM11" s="82">
        <v>4330</v>
      </c>
      <c r="JN11" s="82">
        <v>4330</v>
      </c>
      <c r="JO11" s="82">
        <v>4330</v>
      </c>
      <c r="JP11" s="82">
        <v>4330</v>
      </c>
      <c r="JQ11" s="82">
        <v>4330</v>
      </c>
      <c r="JR11" s="82">
        <v>4330</v>
      </c>
      <c r="JS11" s="82">
        <v>4330</v>
      </c>
      <c r="JT11" s="82">
        <v>4330</v>
      </c>
      <c r="JU11" s="82">
        <v>4330</v>
      </c>
      <c r="JV11" s="82">
        <v>4330</v>
      </c>
      <c r="JW11" s="82">
        <v>4330</v>
      </c>
      <c r="JX11" s="82">
        <v>4330</v>
      </c>
      <c r="JY11" s="82">
        <v>4330</v>
      </c>
      <c r="JZ11" s="82">
        <v>4330</v>
      </c>
      <c r="KA11" s="82">
        <v>4330</v>
      </c>
      <c r="KB11" s="82">
        <v>4330</v>
      </c>
      <c r="KC11" s="82">
        <v>4330</v>
      </c>
      <c r="KD11" s="82">
        <v>4330</v>
      </c>
      <c r="KE11" s="82">
        <v>4330</v>
      </c>
      <c r="KF11" s="82">
        <v>4330</v>
      </c>
      <c r="KG11" s="82">
        <v>4330</v>
      </c>
      <c r="KH11" s="82">
        <v>4330</v>
      </c>
      <c r="KI11" s="82">
        <v>4330</v>
      </c>
      <c r="KJ11" s="82">
        <v>4330</v>
      </c>
      <c r="KK11" s="82">
        <v>4330</v>
      </c>
      <c r="KL11" s="82">
        <v>4330</v>
      </c>
      <c r="KM11" s="82">
        <v>4330</v>
      </c>
      <c r="KN11" s="82">
        <v>4330</v>
      </c>
      <c r="KO11" s="82">
        <v>4330</v>
      </c>
      <c r="KP11" s="82">
        <v>4330</v>
      </c>
      <c r="KQ11" s="82">
        <v>4330</v>
      </c>
      <c r="KR11" s="82">
        <v>4330</v>
      </c>
      <c r="KS11" s="82">
        <v>4330</v>
      </c>
      <c r="KT11" s="82">
        <v>4330</v>
      </c>
      <c r="KU11" s="82">
        <v>4330</v>
      </c>
      <c r="KV11" s="82">
        <v>4330</v>
      </c>
      <c r="KW11" s="82">
        <v>4330</v>
      </c>
      <c r="KX11" s="82">
        <v>4330</v>
      </c>
      <c r="KY11" s="82">
        <v>4330</v>
      </c>
      <c r="KZ11" s="82">
        <v>4330</v>
      </c>
      <c r="LA11" s="82">
        <v>4330</v>
      </c>
      <c r="LB11" s="82">
        <v>4330</v>
      </c>
      <c r="LC11" s="82">
        <v>4330</v>
      </c>
      <c r="LD11">
        <v>4330</v>
      </c>
      <c r="LE11">
        <v>6745</v>
      </c>
      <c r="LF11">
        <v>6745</v>
      </c>
      <c r="LG11">
        <v>8592</v>
      </c>
      <c r="LH11">
        <v>8592</v>
      </c>
      <c r="LI11">
        <v>13419</v>
      </c>
      <c r="LJ11">
        <v>13419</v>
      </c>
      <c r="LK11">
        <v>8185</v>
      </c>
      <c r="LL11">
        <v>10414</v>
      </c>
      <c r="LM11">
        <v>10414</v>
      </c>
      <c r="LN11">
        <v>10414</v>
      </c>
      <c r="LO11">
        <v>10414</v>
      </c>
      <c r="LP11">
        <v>10414</v>
      </c>
      <c r="LQ11">
        <v>10414</v>
      </c>
      <c r="LR11">
        <v>10414</v>
      </c>
      <c r="LS11">
        <v>10414</v>
      </c>
      <c r="LT11">
        <v>10414</v>
      </c>
      <c r="LU11">
        <v>8685</v>
      </c>
      <c r="LV11">
        <v>8685</v>
      </c>
      <c r="LW11">
        <v>8685</v>
      </c>
      <c r="LX11">
        <v>8685</v>
      </c>
      <c r="LY11">
        <v>8685</v>
      </c>
      <c r="LZ11">
        <v>8685</v>
      </c>
      <c r="MA11">
        <v>8685</v>
      </c>
      <c r="MB11">
        <v>8685</v>
      </c>
      <c r="MC11">
        <v>8685</v>
      </c>
      <c r="MD11">
        <v>8685</v>
      </c>
      <c r="ME11">
        <v>11511</v>
      </c>
      <c r="MF11">
        <v>12220</v>
      </c>
      <c r="MG11">
        <v>12220</v>
      </c>
      <c r="MH11">
        <v>7915</v>
      </c>
      <c r="MI11">
        <v>17680</v>
      </c>
      <c r="MJ11">
        <v>17680</v>
      </c>
      <c r="MK11">
        <v>17680</v>
      </c>
      <c r="ML11">
        <v>17680</v>
      </c>
      <c r="MM11">
        <v>7678</v>
      </c>
      <c r="MN11">
        <v>7678</v>
      </c>
      <c r="MO11">
        <v>7678</v>
      </c>
      <c r="MP11">
        <v>7678</v>
      </c>
      <c r="MQ11">
        <v>7678</v>
      </c>
      <c r="MR11">
        <v>7678</v>
      </c>
    </row>
    <row r="12" spans="2:356" x14ac:dyDescent="0.25">
      <c r="B12" s="82" t="s">
        <v>1922</v>
      </c>
      <c r="C12" s="82">
        <v>16</v>
      </c>
      <c r="D12" s="82">
        <v>16</v>
      </c>
      <c r="E12" s="82">
        <v>6</v>
      </c>
      <c r="F12" s="82">
        <v>6</v>
      </c>
      <c r="G12" s="82">
        <v>6</v>
      </c>
      <c r="H12" s="82">
        <v>6</v>
      </c>
      <c r="I12" s="82">
        <v>6</v>
      </c>
      <c r="J12" s="82">
        <v>6</v>
      </c>
      <c r="K12" s="82">
        <v>6</v>
      </c>
      <c r="L12" s="82">
        <v>6</v>
      </c>
      <c r="M12" s="82">
        <v>6</v>
      </c>
      <c r="N12" s="82">
        <v>6</v>
      </c>
      <c r="O12" s="82">
        <v>6</v>
      </c>
      <c r="P12" s="82">
        <v>6</v>
      </c>
      <c r="Q12" s="82">
        <v>6</v>
      </c>
      <c r="R12" s="82">
        <v>6</v>
      </c>
      <c r="S12" s="82">
        <v>6</v>
      </c>
      <c r="T12" s="82">
        <v>6</v>
      </c>
      <c r="U12" s="82">
        <v>4</v>
      </c>
      <c r="V12" s="82">
        <v>4</v>
      </c>
      <c r="W12" s="82">
        <v>4</v>
      </c>
      <c r="X12" s="82">
        <v>4</v>
      </c>
      <c r="Y12" s="82">
        <v>4</v>
      </c>
      <c r="Z12" s="82">
        <v>4</v>
      </c>
      <c r="AA12" s="82">
        <v>4</v>
      </c>
      <c r="AB12" s="82">
        <v>4</v>
      </c>
      <c r="AC12" s="82">
        <v>4</v>
      </c>
      <c r="AD12" s="82">
        <v>4</v>
      </c>
      <c r="AE12" s="82">
        <v>4</v>
      </c>
      <c r="AF12" s="82">
        <v>4</v>
      </c>
      <c r="AG12" s="82">
        <v>4</v>
      </c>
      <c r="AH12" s="82">
        <v>4</v>
      </c>
      <c r="AI12" s="82">
        <v>4</v>
      </c>
      <c r="AJ12" s="82">
        <v>11</v>
      </c>
      <c r="AK12" s="82">
        <v>11</v>
      </c>
      <c r="AL12" s="82">
        <v>11</v>
      </c>
      <c r="AM12" s="82">
        <v>11</v>
      </c>
      <c r="AN12" s="82">
        <v>11</v>
      </c>
      <c r="AO12" s="82">
        <v>1</v>
      </c>
      <c r="AP12" s="82">
        <v>1</v>
      </c>
      <c r="AQ12" s="82">
        <v>1</v>
      </c>
      <c r="AR12" s="82">
        <v>1</v>
      </c>
      <c r="AS12" s="82">
        <v>1</v>
      </c>
      <c r="AT12" s="82">
        <v>1</v>
      </c>
      <c r="AU12" s="82">
        <v>1</v>
      </c>
      <c r="AV12" s="82">
        <v>1</v>
      </c>
      <c r="AW12" s="82">
        <v>1</v>
      </c>
      <c r="AX12" s="82">
        <v>1</v>
      </c>
      <c r="AY12" s="82">
        <v>50</v>
      </c>
      <c r="AZ12" s="82">
        <v>50</v>
      </c>
      <c r="BA12" s="82">
        <v>8</v>
      </c>
      <c r="BB12" s="82">
        <v>8</v>
      </c>
      <c r="BC12" s="82">
        <v>8</v>
      </c>
      <c r="BD12" s="82">
        <v>8</v>
      </c>
      <c r="BE12" s="82">
        <v>17</v>
      </c>
      <c r="BF12" s="82">
        <v>17</v>
      </c>
      <c r="BG12" s="82">
        <v>92</v>
      </c>
      <c r="BH12" s="82">
        <v>92</v>
      </c>
      <c r="BI12" s="82">
        <v>92</v>
      </c>
      <c r="BJ12" s="82">
        <v>26</v>
      </c>
      <c r="BK12" s="82">
        <v>26</v>
      </c>
      <c r="BL12" s="82">
        <v>27</v>
      </c>
      <c r="BM12" s="82">
        <v>27</v>
      </c>
      <c r="BN12" s="82">
        <v>27</v>
      </c>
      <c r="BO12" s="82">
        <v>27</v>
      </c>
      <c r="BP12" s="82">
        <v>27</v>
      </c>
      <c r="BQ12" s="82">
        <v>27</v>
      </c>
      <c r="BR12" s="82">
        <v>27</v>
      </c>
      <c r="BS12" s="82">
        <v>73</v>
      </c>
      <c r="BT12" s="82">
        <v>12</v>
      </c>
      <c r="BU12" s="82">
        <v>12</v>
      </c>
      <c r="BV12" s="82">
        <v>12</v>
      </c>
      <c r="BW12" s="82">
        <v>12</v>
      </c>
      <c r="BX12" s="82">
        <v>12</v>
      </c>
      <c r="BY12" s="82">
        <v>12</v>
      </c>
      <c r="BZ12" s="82">
        <v>2</v>
      </c>
      <c r="CA12" s="82">
        <v>15</v>
      </c>
      <c r="CB12" s="82">
        <v>27</v>
      </c>
      <c r="CC12" s="82">
        <v>27</v>
      </c>
      <c r="CD12" s="82">
        <v>27</v>
      </c>
      <c r="CE12" s="82">
        <v>27</v>
      </c>
      <c r="CF12" s="82">
        <v>4</v>
      </c>
      <c r="CG12" s="82">
        <v>4</v>
      </c>
      <c r="CH12" s="82">
        <v>4</v>
      </c>
      <c r="CI12" s="82">
        <v>4</v>
      </c>
      <c r="CJ12" s="82">
        <v>4</v>
      </c>
      <c r="CK12" s="82">
        <v>4</v>
      </c>
      <c r="CL12" s="82">
        <v>2</v>
      </c>
      <c r="CM12" s="82">
        <v>2</v>
      </c>
      <c r="CN12" s="82">
        <v>2</v>
      </c>
      <c r="CO12" s="82">
        <v>35</v>
      </c>
      <c r="CP12" s="82">
        <v>8</v>
      </c>
      <c r="CQ12" s="82">
        <v>28</v>
      </c>
      <c r="CR12" s="82">
        <v>28</v>
      </c>
      <c r="CS12" s="82">
        <v>28</v>
      </c>
      <c r="CT12" s="82">
        <v>38</v>
      </c>
      <c r="CU12" s="82">
        <v>38</v>
      </c>
      <c r="CV12" s="82">
        <v>38</v>
      </c>
      <c r="CW12" s="82">
        <v>38</v>
      </c>
      <c r="CX12" s="82">
        <v>38</v>
      </c>
      <c r="CY12" s="82">
        <v>38</v>
      </c>
      <c r="CZ12" s="82">
        <v>38</v>
      </c>
      <c r="DA12" s="82">
        <v>38</v>
      </c>
      <c r="DB12" s="82">
        <v>7</v>
      </c>
      <c r="DC12" s="82">
        <v>7</v>
      </c>
      <c r="DD12" s="82">
        <v>7</v>
      </c>
      <c r="DE12" s="82">
        <v>7</v>
      </c>
      <c r="DF12" s="82">
        <v>10</v>
      </c>
      <c r="DG12" s="82">
        <v>10</v>
      </c>
      <c r="DH12" s="82">
        <v>10</v>
      </c>
      <c r="DI12" s="82">
        <v>10</v>
      </c>
      <c r="DJ12" s="82">
        <v>10</v>
      </c>
      <c r="DK12" s="82">
        <v>10</v>
      </c>
      <c r="DL12" s="82">
        <v>10</v>
      </c>
      <c r="DM12" s="82">
        <v>10</v>
      </c>
      <c r="DN12" s="82">
        <v>10</v>
      </c>
      <c r="DO12" s="82">
        <v>10</v>
      </c>
      <c r="DP12" s="82">
        <v>10</v>
      </c>
      <c r="DQ12" s="82">
        <v>10</v>
      </c>
      <c r="DR12" s="82">
        <v>10</v>
      </c>
      <c r="DS12" s="82">
        <v>10</v>
      </c>
      <c r="DT12" s="82">
        <v>10</v>
      </c>
      <c r="DU12" s="82">
        <v>10</v>
      </c>
      <c r="DV12" s="82">
        <v>10</v>
      </c>
      <c r="DW12" s="82">
        <v>10</v>
      </c>
      <c r="DX12" s="82">
        <v>14</v>
      </c>
      <c r="DY12" s="82">
        <v>14</v>
      </c>
      <c r="DZ12" s="82">
        <v>4</v>
      </c>
      <c r="EA12" s="82">
        <v>4</v>
      </c>
      <c r="EB12" s="82">
        <v>4</v>
      </c>
      <c r="EC12" s="82">
        <v>4</v>
      </c>
      <c r="ED12" s="82">
        <v>4</v>
      </c>
      <c r="EE12" s="82">
        <v>4</v>
      </c>
      <c r="EF12" s="82">
        <v>4</v>
      </c>
      <c r="EG12" s="82">
        <v>4</v>
      </c>
      <c r="EH12" s="82">
        <v>4</v>
      </c>
      <c r="EI12" s="82">
        <v>4</v>
      </c>
      <c r="EJ12" s="82">
        <v>48</v>
      </c>
      <c r="EK12" s="82">
        <v>11</v>
      </c>
      <c r="EL12" s="82">
        <v>11</v>
      </c>
      <c r="EM12" s="82">
        <v>11</v>
      </c>
      <c r="EN12" s="82">
        <v>11</v>
      </c>
      <c r="EO12" s="82">
        <v>11</v>
      </c>
      <c r="EP12" s="82">
        <v>11</v>
      </c>
      <c r="EQ12" s="82">
        <v>11</v>
      </c>
      <c r="ER12" s="82">
        <v>11</v>
      </c>
      <c r="ES12" s="82">
        <v>11</v>
      </c>
      <c r="ET12" s="82">
        <v>11</v>
      </c>
      <c r="EU12" s="82">
        <v>11</v>
      </c>
      <c r="EV12" s="82">
        <v>11</v>
      </c>
      <c r="EW12" s="82">
        <v>11</v>
      </c>
      <c r="EX12" s="82">
        <v>11</v>
      </c>
      <c r="EY12" s="82">
        <v>11</v>
      </c>
      <c r="EZ12" s="82">
        <v>11</v>
      </c>
      <c r="FA12" s="82">
        <v>11</v>
      </c>
      <c r="FB12" s="82">
        <v>11</v>
      </c>
      <c r="FC12" s="82">
        <v>11</v>
      </c>
      <c r="FD12" s="82">
        <v>11</v>
      </c>
      <c r="FE12" s="82">
        <v>11</v>
      </c>
      <c r="FF12" s="82">
        <v>11</v>
      </c>
      <c r="FG12" s="82">
        <v>11</v>
      </c>
      <c r="FH12" s="82">
        <v>11</v>
      </c>
      <c r="FI12" s="82">
        <v>11</v>
      </c>
      <c r="FJ12" s="82">
        <v>11</v>
      </c>
      <c r="FK12" s="82">
        <v>11</v>
      </c>
      <c r="FL12" s="82">
        <v>11</v>
      </c>
      <c r="FM12" s="82">
        <v>11</v>
      </c>
      <c r="FN12" s="82">
        <v>11</v>
      </c>
      <c r="FO12" s="82">
        <v>68</v>
      </c>
      <c r="FP12" s="82">
        <v>21</v>
      </c>
      <c r="FQ12" s="82">
        <v>2</v>
      </c>
      <c r="FR12" s="82">
        <v>2</v>
      </c>
      <c r="FS12" s="82">
        <v>2</v>
      </c>
      <c r="FT12" s="82">
        <v>2</v>
      </c>
      <c r="FU12" s="82">
        <v>22</v>
      </c>
      <c r="FV12" s="82">
        <v>22</v>
      </c>
      <c r="FW12" s="82">
        <v>22</v>
      </c>
      <c r="FX12" s="82">
        <v>9</v>
      </c>
      <c r="FY12" s="82">
        <v>0</v>
      </c>
      <c r="FZ12" s="82">
        <v>0</v>
      </c>
      <c r="GA12" s="82">
        <v>0</v>
      </c>
      <c r="GB12" s="82">
        <v>0</v>
      </c>
      <c r="GC12" s="82">
        <v>0</v>
      </c>
      <c r="GD12" s="82">
        <v>0</v>
      </c>
      <c r="GE12" s="82">
        <v>94</v>
      </c>
      <c r="GF12" s="82">
        <v>94</v>
      </c>
      <c r="GG12" s="82">
        <v>94</v>
      </c>
      <c r="GH12" s="82">
        <v>8</v>
      </c>
      <c r="GI12" s="82">
        <v>8</v>
      </c>
      <c r="GJ12" s="82">
        <v>8</v>
      </c>
      <c r="GK12" s="82">
        <v>8</v>
      </c>
      <c r="GL12" s="82">
        <v>8</v>
      </c>
      <c r="GM12" s="82">
        <v>8</v>
      </c>
      <c r="GN12" s="82">
        <v>8</v>
      </c>
      <c r="GO12" s="82">
        <v>8</v>
      </c>
      <c r="GP12" s="82">
        <v>10</v>
      </c>
      <c r="GQ12" s="82">
        <v>10</v>
      </c>
      <c r="GR12" s="82">
        <v>109</v>
      </c>
      <c r="GS12" s="82">
        <v>109</v>
      </c>
      <c r="GT12" s="82">
        <v>12</v>
      </c>
      <c r="GU12" s="82">
        <v>9</v>
      </c>
      <c r="GV12" s="82">
        <v>9</v>
      </c>
      <c r="GW12" s="82">
        <v>9</v>
      </c>
      <c r="GX12" s="82">
        <v>9</v>
      </c>
      <c r="GY12" s="82">
        <v>9</v>
      </c>
      <c r="GZ12" s="82">
        <v>9</v>
      </c>
      <c r="HA12" s="82">
        <v>2</v>
      </c>
      <c r="HB12" s="82">
        <v>0</v>
      </c>
      <c r="HC12" s="82">
        <v>0</v>
      </c>
      <c r="HD12" s="82">
        <v>0</v>
      </c>
      <c r="HE12" s="82">
        <v>7</v>
      </c>
      <c r="HF12" s="82">
        <v>7</v>
      </c>
      <c r="HG12" s="82">
        <v>2</v>
      </c>
      <c r="HH12" s="82">
        <v>2</v>
      </c>
      <c r="HI12" s="82">
        <v>2</v>
      </c>
      <c r="HJ12" s="82">
        <v>2</v>
      </c>
      <c r="HK12" s="82">
        <v>7</v>
      </c>
      <c r="HL12" s="82">
        <v>7</v>
      </c>
      <c r="HM12" s="82">
        <v>7</v>
      </c>
      <c r="HN12" s="82">
        <v>7</v>
      </c>
      <c r="HO12" s="82">
        <v>25</v>
      </c>
      <c r="HP12" s="82">
        <v>25</v>
      </c>
      <c r="HQ12" s="82">
        <v>25</v>
      </c>
      <c r="HR12" s="82">
        <v>25</v>
      </c>
      <c r="HS12" s="82">
        <v>6</v>
      </c>
      <c r="HT12" s="82">
        <v>0</v>
      </c>
      <c r="HU12" s="82">
        <v>56</v>
      </c>
      <c r="HV12" s="82">
        <v>56</v>
      </c>
      <c r="HW12" s="82">
        <v>10</v>
      </c>
      <c r="HX12" s="82">
        <v>10</v>
      </c>
      <c r="HY12" s="82">
        <v>1</v>
      </c>
      <c r="HZ12" s="82">
        <v>1</v>
      </c>
      <c r="IA12" s="82">
        <v>22</v>
      </c>
      <c r="IB12" s="82">
        <v>22</v>
      </c>
      <c r="IC12" s="82">
        <v>22</v>
      </c>
      <c r="ID12" s="82">
        <v>22</v>
      </c>
      <c r="IE12" s="82">
        <v>1</v>
      </c>
      <c r="IF12" s="82">
        <v>4</v>
      </c>
      <c r="IG12" s="82">
        <v>1</v>
      </c>
      <c r="IH12" s="82">
        <v>1</v>
      </c>
      <c r="II12" s="82">
        <v>1</v>
      </c>
      <c r="IJ12" s="82">
        <v>1</v>
      </c>
      <c r="IK12" s="82">
        <v>1</v>
      </c>
      <c r="IL12" s="82">
        <v>1</v>
      </c>
      <c r="IM12" s="82">
        <v>1</v>
      </c>
      <c r="IN12" s="82">
        <v>1</v>
      </c>
      <c r="IO12" s="82">
        <v>1</v>
      </c>
      <c r="IP12" s="82">
        <v>1</v>
      </c>
      <c r="IQ12" s="82">
        <v>1</v>
      </c>
      <c r="IR12" s="82">
        <v>1</v>
      </c>
      <c r="IS12" s="82">
        <v>1</v>
      </c>
      <c r="IT12" s="82">
        <v>1</v>
      </c>
      <c r="IU12" s="82">
        <v>1</v>
      </c>
      <c r="IV12" s="82">
        <v>1</v>
      </c>
      <c r="IW12" s="82">
        <v>1</v>
      </c>
      <c r="IX12" s="82">
        <v>1</v>
      </c>
      <c r="IY12" s="82">
        <v>1</v>
      </c>
      <c r="IZ12" s="82">
        <v>1</v>
      </c>
      <c r="JA12" s="82">
        <v>1</v>
      </c>
      <c r="JB12" s="82">
        <v>1</v>
      </c>
      <c r="JC12" s="82">
        <v>1</v>
      </c>
      <c r="JD12" s="82">
        <v>1</v>
      </c>
      <c r="JE12" s="82">
        <v>1</v>
      </c>
      <c r="JF12" s="82">
        <v>1</v>
      </c>
      <c r="JG12" s="82">
        <v>1</v>
      </c>
      <c r="JH12" s="82">
        <v>1</v>
      </c>
      <c r="JI12" s="82">
        <v>1</v>
      </c>
      <c r="JJ12" s="82">
        <v>1</v>
      </c>
      <c r="JK12" s="82">
        <v>1</v>
      </c>
      <c r="JL12" s="82">
        <v>1</v>
      </c>
      <c r="JM12" s="82">
        <v>1</v>
      </c>
      <c r="JN12" s="82">
        <v>1</v>
      </c>
      <c r="JO12" s="82">
        <v>1</v>
      </c>
      <c r="JP12" s="82">
        <v>1</v>
      </c>
      <c r="JQ12" s="82">
        <v>1</v>
      </c>
      <c r="JR12" s="82">
        <v>1</v>
      </c>
      <c r="JS12" s="82">
        <v>1</v>
      </c>
      <c r="JT12" s="82">
        <v>1</v>
      </c>
      <c r="JU12" s="82">
        <v>1</v>
      </c>
      <c r="JV12" s="82">
        <v>1</v>
      </c>
      <c r="JW12" s="82">
        <v>1</v>
      </c>
      <c r="JX12" s="82">
        <v>1</v>
      </c>
      <c r="JY12" s="82">
        <v>1</v>
      </c>
      <c r="JZ12" s="82">
        <v>1</v>
      </c>
      <c r="KA12" s="82">
        <v>1</v>
      </c>
      <c r="KB12" s="82">
        <v>1</v>
      </c>
      <c r="KC12" s="82">
        <v>1</v>
      </c>
      <c r="KD12" s="82">
        <v>1</v>
      </c>
      <c r="KE12" s="82">
        <v>1</v>
      </c>
      <c r="KF12" s="82">
        <v>1</v>
      </c>
      <c r="KG12" s="82">
        <v>1</v>
      </c>
      <c r="KH12" s="82">
        <v>1</v>
      </c>
      <c r="KI12" s="82">
        <v>1</v>
      </c>
      <c r="KJ12" s="82">
        <v>1</v>
      </c>
      <c r="KK12" s="82">
        <v>1</v>
      </c>
      <c r="KL12" s="82">
        <v>1</v>
      </c>
      <c r="KM12" s="82">
        <v>1</v>
      </c>
      <c r="KN12" s="82">
        <v>1</v>
      </c>
      <c r="KO12" s="82">
        <v>1</v>
      </c>
      <c r="KP12" s="82">
        <v>1</v>
      </c>
      <c r="KQ12" s="82">
        <v>1</v>
      </c>
      <c r="KR12" s="82">
        <v>1</v>
      </c>
      <c r="KS12" s="82">
        <v>1</v>
      </c>
      <c r="KT12" s="82">
        <v>1</v>
      </c>
      <c r="KU12" s="82">
        <v>1</v>
      </c>
      <c r="KV12" s="82">
        <v>1</v>
      </c>
      <c r="KW12" s="82">
        <v>1</v>
      </c>
      <c r="KX12" s="82">
        <v>1</v>
      </c>
      <c r="KY12" s="82">
        <v>1</v>
      </c>
      <c r="KZ12" s="82">
        <v>1</v>
      </c>
      <c r="LA12" s="82">
        <v>1</v>
      </c>
      <c r="LB12" s="82">
        <v>1</v>
      </c>
      <c r="LC12" s="82">
        <v>1</v>
      </c>
      <c r="LD12">
        <v>1</v>
      </c>
      <c r="LE12">
        <v>17</v>
      </c>
      <c r="LF12">
        <v>17</v>
      </c>
      <c r="LG12">
        <v>17</v>
      </c>
      <c r="LH12">
        <v>17</v>
      </c>
      <c r="LI12">
        <v>9</v>
      </c>
      <c r="LJ12">
        <v>9</v>
      </c>
      <c r="LK12">
        <v>22</v>
      </c>
      <c r="LL12">
        <v>5</v>
      </c>
      <c r="LM12">
        <v>5</v>
      </c>
      <c r="LN12">
        <v>5</v>
      </c>
      <c r="LO12">
        <v>5</v>
      </c>
      <c r="LP12">
        <v>5</v>
      </c>
      <c r="LQ12">
        <v>5</v>
      </c>
      <c r="LR12">
        <v>5</v>
      </c>
      <c r="LS12">
        <v>5</v>
      </c>
      <c r="LT12">
        <v>5</v>
      </c>
      <c r="LU12">
        <v>0</v>
      </c>
      <c r="LV12">
        <v>0</v>
      </c>
      <c r="LW12">
        <v>0</v>
      </c>
      <c r="LX12">
        <v>0</v>
      </c>
      <c r="LY12">
        <v>0</v>
      </c>
      <c r="LZ12">
        <v>0</v>
      </c>
      <c r="MA12">
        <v>0</v>
      </c>
      <c r="MB12">
        <v>0</v>
      </c>
      <c r="MC12">
        <v>0</v>
      </c>
      <c r="MD12">
        <v>0</v>
      </c>
      <c r="ME12">
        <v>7</v>
      </c>
      <c r="MF12">
        <v>37</v>
      </c>
      <c r="MG12">
        <v>37</v>
      </c>
      <c r="MH12">
        <v>2</v>
      </c>
      <c r="MI12">
        <v>37</v>
      </c>
      <c r="MJ12">
        <v>37</v>
      </c>
      <c r="MK12">
        <v>37</v>
      </c>
      <c r="ML12">
        <v>37</v>
      </c>
      <c r="MM12">
        <v>7</v>
      </c>
      <c r="MN12">
        <v>7</v>
      </c>
      <c r="MO12">
        <v>7</v>
      </c>
      <c r="MP12">
        <v>7</v>
      </c>
      <c r="MQ12">
        <v>7</v>
      </c>
      <c r="MR12">
        <v>7</v>
      </c>
    </row>
    <row r="13" spans="2:356" x14ac:dyDescent="0.25">
      <c r="B13" s="82" t="s">
        <v>1920</v>
      </c>
      <c r="C13" s="82">
        <v>18</v>
      </c>
      <c r="D13" s="82">
        <v>18</v>
      </c>
      <c r="E13" s="82">
        <v>88</v>
      </c>
      <c r="F13" s="82">
        <v>88</v>
      </c>
      <c r="G13" s="82">
        <v>88</v>
      </c>
      <c r="H13" s="82">
        <v>88</v>
      </c>
      <c r="I13" s="82">
        <v>88</v>
      </c>
      <c r="J13" s="82">
        <v>88</v>
      </c>
      <c r="K13" s="82">
        <v>88</v>
      </c>
      <c r="L13" s="82">
        <v>88</v>
      </c>
      <c r="M13" s="82">
        <v>88</v>
      </c>
      <c r="N13" s="82">
        <v>88</v>
      </c>
      <c r="O13" s="82">
        <v>88</v>
      </c>
      <c r="P13" s="82">
        <v>88</v>
      </c>
      <c r="Q13" s="82">
        <v>88</v>
      </c>
      <c r="R13" s="82">
        <v>88</v>
      </c>
      <c r="S13" s="82">
        <v>88</v>
      </c>
      <c r="T13" s="82">
        <v>88</v>
      </c>
      <c r="U13" s="82">
        <v>285</v>
      </c>
      <c r="V13" s="82">
        <v>285</v>
      </c>
      <c r="W13" s="82">
        <v>285</v>
      </c>
      <c r="X13" s="82">
        <v>285</v>
      </c>
      <c r="Y13" s="82">
        <v>285</v>
      </c>
      <c r="Z13" s="82">
        <v>285</v>
      </c>
      <c r="AA13" s="82">
        <v>285</v>
      </c>
      <c r="AB13" s="82">
        <v>285</v>
      </c>
      <c r="AC13" s="82">
        <v>285</v>
      </c>
      <c r="AD13" s="82">
        <v>285</v>
      </c>
      <c r="AE13" s="82">
        <v>285</v>
      </c>
      <c r="AF13" s="82">
        <v>285</v>
      </c>
      <c r="AG13" s="82">
        <v>285</v>
      </c>
      <c r="AH13" s="82">
        <v>285</v>
      </c>
      <c r="AI13" s="82">
        <v>285</v>
      </c>
      <c r="AJ13" s="82">
        <v>118</v>
      </c>
      <c r="AK13" s="82">
        <v>118</v>
      </c>
      <c r="AL13" s="82">
        <v>118</v>
      </c>
      <c r="AM13" s="82">
        <v>118</v>
      </c>
      <c r="AN13" s="82">
        <v>118</v>
      </c>
      <c r="AO13" s="82">
        <v>54</v>
      </c>
      <c r="AP13" s="82">
        <v>54</v>
      </c>
      <c r="AQ13" s="82">
        <v>54</v>
      </c>
      <c r="AR13" s="82">
        <v>115</v>
      </c>
      <c r="AS13" s="82">
        <v>115</v>
      </c>
      <c r="AT13" s="82">
        <v>115</v>
      </c>
      <c r="AU13" s="82">
        <v>115</v>
      </c>
      <c r="AV13" s="82">
        <v>115</v>
      </c>
      <c r="AW13" s="82">
        <v>115</v>
      </c>
      <c r="AX13" s="82">
        <v>115</v>
      </c>
      <c r="AY13" s="82">
        <v>273</v>
      </c>
      <c r="AZ13" s="82">
        <v>273</v>
      </c>
      <c r="BA13" s="82">
        <v>30</v>
      </c>
      <c r="BB13" s="82">
        <v>30</v>
      </c>
      <c r="BC13" s="82">
        <v>30</v>
      </c>
      <c r="BD13" s="82">
        <v>30</v>
      </c>
      <c r="BE13" s="82">
        <v>265</v>
      </c>
      <c r="BF13" s="82">
        <v>265</v>
      </c>
      <c r="BG13" s="82">
        <v>89</v>
      </c>
      <c r="BH13" s="82">
        <v>89</v>
      </c>
      <c r="BI13" s="82">
        <v>89</v>
      </c>
      <c r="BJ13" s="82">
        <v>177</v>
      </c>
      <c r="BK13" s="82">
        <v>177</v>
      </c>
      <c r="BL13" s="82">
        <v>53</v>
      </c>
      <c r="BM13" s="82">
        <v>53</v>
      </c>
      <c r="BN13" s="82">
        <v>53</v>
      </c>
      <c r="BO13" s="82">
        <v>53</v>
      </c>
      <c r="BP13" s="82">
        <v>53</v>
      </c>
      <c r="BQ13" s="82">
        <v>53</v>
      </c>
      <c r="BR13" s="82">
        <v>53</v>
      </c>
      <c r="BS13" s="82">
        <v>232</v>
      </c>
      <c r="BT13" s="82">
        <v>149</v>
      </c>
      <c r="BU13" s="82">
        <v>149</v>
      </c>
      <c r="BV13" s="82">
        <v>149</v>
      </c>
      <c r="BW13" s="82">
        <v>149</v>
      </c>
      <c r="BX13" s="82">
        <v>149</v>
      </c>
      <c r="BY13" s="82">
        <v>149</v>
      </c>
      <c r="BZ13" s="82">
        <v>95</v>
      </c>
      <c r="CA13" s="82">
        <v>154</v>
      </c>
      <c r="CB13" s="82">
        <v>134</v>
      </c>
      <c r="CC13" s="82">
        <v>134</v>
      </c>
      <c r="CD13" s="82">
        <v>134</v>
      </c>
      <c r="CE13" s="82">
        <v>134</v>
      </c>
      <c r="CF13" s="82">
        <v>258</v>
      </c>
      <c r="CG13" s="82">
        <v>258</v>
      </c>
      <c r="CH13" s="82">
        <v>258</v>
      </c>
      <c r="CI13" s="82">
        <v>258</v>
      </c>
      <c r="CJ13" s="82">
        <v>258</v>
      </c>
      <c r="CK13" s="82">
        <v>258</v>
      </c>
      <c r="CL13" s="82">
        <v>52</v>
      </c>
      <c r="CM13" s="82">
        <v>52</v>
      </c>
      <c r="CN13" s="82">
        <v>52</v>
      </c>
      <c r="CO13" s="82">
        <v>187</v>
      </c>
      <c r="CP13" s="82">
        <v>101</v>
      </c>
      <c r="CQ13" s="82">
        <v>198</v>
      </c>
      <c r="CR13" s="82">
        <v>198</v>
      </c>
      <c r="CS13" s="82">
        <v>198</v>
      </c>
      <c r="CT13" s="82">
        <v>200</v>
      </c>
      <c r="CU13" s="82">
        <v>200</v>
      </c>
      <c r="CV13" s="82">
        <v>200</v>
      </c>
      <c r="CW13" s="82">
        <v>200</v>
      </c>
      <c r="CX13" s="82">
        <v>200</v>
      </c>
      <c r="CY13" s="82">
        <v>200</v>
      </c>
      <c r="CZ13" s="82">
        <v>200</v>
      </c>
      <c r="DA13" s="82">
        <v>200</v>
      </c>
      <c r="DB13" s="82">
        <v>88</v>
      </c>
      <c r="DC13" s="82">
        <v>88</v>
      </c>
      <c r="DD13" s="82">
        <v>88</v>
      </c>
      <c r="DE13" s="82">
        <v>88</v>
      </c>
      <c r="DF13" s="82">
        <v>86</v>
      </c>
      <c r="DG13" s="82">
        <v>86</v>
      </c>
      <c r="DH13" s="82">
        <v>86</v>
      </c>
      <c r="DI13" s="82">
        <v>86</v>
      </c>
      <c r="DJ13" s="82">
        <v>33</v>
      </c>
      <c r="DK13" s="82">
        <v>33</v>
      </c>
      <c r="DL13" s="82">
        <v>33</v>
      </c>
      <c r="DM13" s="82">
        <v>33</v>
      </c>
      <c r="DN13" s="82">
        <v>33</v>
      </c>
      <c r="DO13" s="82">
        <v>33</v>
      </c>
      <c r="DP13" s="82">
        <v>33</v>
      </c>
      <c r="DQ13" s="82">
        <v>33</v>
      </c>
      <c r="DR13" s="82">
        <v>33</v>
      </c>
      <c r="DS13" s="82">
        <v>33</v>
      </c>
      <c r="DT13" s="82">
        <v>33</v>
      </c>
      <c r="DU13" s="82">
        <v>33</v>
      </c>
      <c r="DV13" s="82">
        <v>33</v>
      </c>
      <c r="DW13" s="82">
        <v>33</v>
      </c>
      <c r="DX13" s="82">
        <v>64</v>
      </c>
      <c r="DY13" s="82">
        <v>64</v>
      </c>
      <c r="DZ13" s="82">
        <v>44</v>
      </c>
      <c r="EA13" s="82">
        <v>44</v>
      </c>
      <c r="EB13" s="82">
        <v>44</v>
      </c>
      <c r="EC13" s="82">
        <v>44</v>
      </c>
      <c r="ED13" s="82">
        <v>44</v>
      </c>
      <c r="EE13" s="82">
        <v>44</v>
      </c>
      <c r="EF13" s="82">
        <v>44</v>
      </c>
      <c r="EG13" s="82">
        <v>44</v>
      </c>
      <c r="EH13" s="82">
        <v>44</v>
      </c>
      <c r="EI13" s="82">
        <v>44</v>
      </c>
      <c r="EJ13" s="82">
        <v>333</v>
      </c>
      <c r="EK13" s="82">
        <v>278</v>
      </c>
      <c r="EL13" s="82">
        <v>278</v>
      </c>
      <c r="EM13" s="82">
        <v>278</v>
      </c>
      <c r="EN13" s="82">
        <v>278</v>
      </c>
      <c r="EO13" s="82">
        <v>278</v>
      </c>
      <c r="EP13" s="82">
        <v>278</v>
      </c>
      <c r="EQ13" s="82">
        <v>278</v>
      </c>
      <c r="ER13" s="82">
        <v>278</v>
      </c>
      <c r="ES13" s="82">
        <v>278</v>
      </c>
      <c r="ET13" s="82">
        <v>278</v>
      </c>
      <c r="EU13" s="82">
        <v>278</v>
      </c>
      <c r="EV13" s="82">
        <v>278</v>
      </c>
      <c r="EW13" s="82">
        <v>278</v>
      </c>
      <c r="EX13" s="82">
        <v>278</v>
      </c>
      <c r="EY13" s="82">
        <v>278</v>
      </c>
      <c r="EZ13" s="82">
        <v>278</v>
      </c>
      <c r="FA13" s="82">
        <v>278</v>
      </c>
      <c r="FB13" s="82">
        <v>278</v>
      </c>
      <c r="FC13" s="82">
        <v>278</v>
      </c>
      <c r="FD13" s="82">
        <v>278</v>
      </c>
      <c r="FE13" s="82">
        <v>278</v>
      </c>
      <c r="FF13" s="82">
        <v>278</v>
      </c>
      <c r="FG13" s="82">
        <v>278</v>
      </c>
      <c r="FH13" s="82">
        <v>278</v>
      </c>
      <c r="FI13" s="82">
        <v>278</v>
      </c>
      <c r="FJ13" s="82">
        <v>278</v>
      </c>
      <c r="FK13" s="82">
        <v>278</v>
      </c>
      <c r="FL13" s="82">
        <v>278</v>
      </c>
      <c r="FM13" s="82">
        <v>278</v>
      </c>
      <c r="FN13" s="82">
        <v>278</v>
      </c>
      <c r="FO13" s="82">
        <v>72</v>
      </c>
      <c r="FP13" s="82">
        <v>44</v>
      </c>
      <c r="FQ13" s="82">
        <v>125</v>
      </c>
      <c r="FR13" s="82">
        <v>125</v>
      </c>
      <c r="FS13" s="82">
        <v>125</v>
      </c>
      <c r="FT13" s="82">
        <v>125</v>
      </c>
      <c r="FU13" s="82">
        <v>91</v>
      </c>
      <c r="FV13" s="82">
        <v>91</v>
      </c>
      <c r="FW13" s="82">
        <v>91</v>
      </c>
      <c r="FX13" s="82">
        <v>24</v>
      </c>
      <c r="FY13" s="82">
        <v>74</v>
      </c>
      <c r="FZ13" s="82">
        <v>74</v>
      </c>
      <c r="GA13" s="82">
        <v>74</v>
      </c>
      <c r="GB13" s="82">
        <v>74</v>
      </c>
      <c r="GC13" s="82">
        <v>74</v>
      </c>
      <c r="GD13" s="82">
        <v>74</v>
      </c>
      <c r="GE13" s="82">
        <v>212</v>
      </c>
      <c r="GF13" s="82">
        <v>212</v>
      </c>
      <c r="GG13" s="82">
        <v>212</v>
      </c>
      <c r="GH13" s="82">
        <v>137</v>
      </c>
      <c r="GI13" s="82">
        <v>137</v>
      </c>
      <c r="GJ13" s="82">
        <v>137</v>
      </c>
      <c r="GK13" s="82">
        <v>137</v>
      </c>
      <c r="GL13" s="82">
        <v>137</v>
      </c>
      <c r="GM13" s="82">
        <v>137</v>
      </c>
      <c r="GN13" s="82">
        <v>137</v>
      </c>
      <c r="GO13" s="82">
        <v>137</v>
      </c>
      <c r="GP13" s="82">
        <v>96</v>
      </c>
      <c r="GQ13" s="82">
        <v>96</v>
      </c>
      <c r="GR13" s="82">
        <v>593</v>
      </c>
      <c r="GS13" s="82">
        <v>593</v>
      </c>
      <c r="GT13" s="82">
        <v>113</v>
      </c>
      <c r="GU13" s="82">
        <v>79</v>
      </c>
      <c r="GV13" s="82">
        <v>79</v>
      </c>
      <c r="GW13" s="82">
        <v>79</v>
      </c>
      <c r="GX13" s="82">
        <v>79</v>
      </c>
      <c r="GY13" s="82">
        <v>79</v>
      </c>
      <c r="GZ13" s="82">
        <v>79</v>
      </c>
      <c r="HA13" s="82">
        <v>19</v>
      </c>
      <c r="HB13" s="82">
        <v>222</v>
      </c>
      <c r="HC13" s="82">
        <v>222</v>
      </c>
      <c r="HD13" s="82">
        <v>123</v>
      </c>
      <c r="HE13" s="82">
        <v>180</v>
      </c>
      <c r="HF13" s="82">
        <v>180</v>
      </c>
      <c r="HG13" s="82">
        <v>18</v>
      </c>
      <c r="HH13" s="82">
        <v>18</v>
      </c>
      <c r="HI13" s="82">
        <v>18</v>
      </c>
      <c r="HJ13" s="82">
        <v>18</v>
      </c>
      <c r="HK13" s="82">
        <v>168</v>
      </c>
      <c r="HL13" s="82">
        <v>168</v>
      </c>
      <c r="HM13" s="82">
        <v>168</v>
      </c>
      <c r="HN13" s="82">
        <v>168</v>
      </c>
      <c r="HO13" s="82">
        <v>165</v>
      </c>
      <c r="HP13" s="82">
        <v>165</v>
      </c>
      <c r="HQ13" s="82">
        <v>165</v>
      </c>
      <c r="HR13" s="82">
        <v>165</v>
      </c>
      <c r="HS13" s="82">
        <v>8</v>
      </c>
      <c r="HT13" s="82">
        <v>112</v>
      </c>
      <c r="HU13" s="82">
        <v>439</v>
      </c>
      <c r="HV13" s="82">
        <v>439</v>
      </c>
      <c r="HW13" s="82">
        <v>139</v>
      </c>
      <c r="HX13" s="82">
        <v>139</v>
      </c>
      <c r="HY13" s="82">
        <v>124</v>
      </c>
      <c r="HZ13" s="82">
        <v>124</v>
      </c>
      <c r="IA13" s="82">
        <v>311</v>
      </c>
      <c r="IB13" s="82">
        <v>311</v>
      </c>
      <c r="IC13" s="82">
        <v>311</v>
      </c>
      <c r="ID13" s="82">
        <v>311</v>
      </c>
      <c r="IE13" s="82">
        <v>117</v>
      </c>
      <c r="IF13" s="82">
        <v>105</v>
      </c>
      <c r="IG13" s="82">
        <v>92</v>
      </c>
      <c r="IH13" s="82">
        <v>92</v>
      </c>
      <c r="II13" s="82">
        <v>92</v>
      </c>
      <c r="IJ13" s="82">
        <v>92</v>
      </c>
      <c r="IK13" s="82">
        <v>92</v>
      </c>
      <c r="IL13" s="82">
        <v>92</v>
      </c>
      <c r="IM13" s="82">
        <v>92</v>
      </c>
      <c r="IN13" s="82">
        <v>92</v>
      </c>
      <c r="IO13" s="82">
        <v>92</v>
      </c>
      <c r="IP13" s="82">
        <v>92</v>
      </c>
      <c r="IQ13" s="82">
        <v>92</v>
      </c>
      <c r="IR13" s="82">
        <v>92</v>
      </c>
      <c r="IS13" s="82">
        <v>92</v>
      </c>
      <c r="IT13" s="82">
        <v>92</v>
      </c>
      <c r="IU13" s="82">
        <v>92</v>
      </c>
      <c r="IV13" s="82">
        <v>92</v>
      </c>
      <c r="IW13" s="82">
        <v>92</v>
      </c>
      <c r="IX13" s="82">
        <v>92</v>
      </c>
      <c r="IY13" s="82">
        <v>92</v>
      </c>
      <c r="IZ13" s="82">
        <v>92</v>
      </c>
      <c r="JA13" s="82">
        <v>92</v>
      </c>
      <c r="JB13" s="82">
        <v>92</v>
      </c>
      <c r="JC13" s="82">
        <v>92</v>
      </c>
      <c r="JD13" s="82">
        <v>92</v>
      </c>
      <c r="JE13" s="82">
        <v>92</v>
      </c>
      <c r="JF13" s="82">
        <v>92</v>
      </c>
      <c r="JG13" s="82">
        <v>92</v>
      </c>
      <c r="JH13" s="82">
        <v>92</v>
      </c>
      <c r="JI13" s="82">
        <v>92</v>
      </c>
      <c r="JJ13" s="82">
        <v>92</v>
      </c>
      <c r="JK13" s="82">
        <v>92</v>
      </c>
      <c r="JL13" s="82">
        <v>92</v>
      </c>
      <c r="JM13" s="82">
        <v>92</v>
      </c>
      <c r="JN13" s="82">
        <v>92</v>
      </c>
      <c r="JO13" s="82">
        <v>92</v>
      </c>
      <c r="JP13" s="82">
        <v>92</v>
      </c>
      <c r="JQ13" s="82">
        <v>92</v>
      </c>
      <c r="JR13" s="82">
        <v>92</v>
      </c>
      <c r="JS13" s="82">
        <v>92</v>
      </c>
      <c r="JT13" s="82">
        <v>92</v>
      </c>
      <c r="JU13" s="82">
        <v>92</v>
      </c>
      <c r="JV13" s="82">
        <v>92</v>
      </c>
      <c r="JW13" s="82">
        <v>92</v>
      </c>
      <c r="JX13" s="82">
        <v>92</v>
      </c>
      <c r="JY13" s="82">
        <v>92</v>
      </c>
      <c r="JZ13" s="82">
        <v>92</v>
      </c>
      <c r="KA13" s="82">
        <v>92</v>
      </c>
      <c r="KB13" s="82">
        <v>92</v>
      </c>
      <c r="KC13" s="82">
        <v>92</v>
      </c>
      <c r="KD13" s="82">
        <v>92</v>
      </c>
      <c r="KE13" s="82">
        <v>92</v>
      </c>
      <c r="KF13" s="82">
        <v>92</v>
      </c>
      <c r="KG13" s="82">
        <v>92</v>
      </c>
      <c r="KH13" s="82">
        <v>92</v>
      </c>
      <c r="KI13" s="82">
        <v>92</v>
      </c>
      <c r="KJ13" s="82">
        <v>92</v>
      </c>
      <c r="KK13" s="82">
        <v>92</v>
      </c>
      <c r="KL13" s="82">
        <v>92</v>
      </c>
      <c r="KM13" s="82">
        <v>92</v>
      </c>
      <c r="KN13" s="82">
        <v>92</v>
      </c>
      <c r="KO13" s="82">
        <v>92</v>
      </c>
      <c r="KP13" s="82">
        <v>92</v>
      </c>
      <c r="KQ13" s="82">
        <v>92</v>
      </c>
      <c r="KR13" s="82">
        <v>92</v>
      </c>
      <c r="KS13" s="82">
        <v>92</v>
      </c>
      <c r="KT13" s="82">
        <v>92</v>
      </c>
      <c r="KU13" s="82">
        <v>92</v>
      </c>
      <c r="KV13" s="82">
        <v>92</v>
      </c>
      <c r="KW13" s="82">
        <v>92</v>
      </c>
      <c r="KX13" s="82">
        <v>92</v>
      </c>
      <c r="KY13" s="82">
        <v>92</v>
      </c>
      <c r="KZ13" s="82">
        <v>92</v>
      </c>
      <c r="LA13" s="82">
        <v>92</v>
      </c>
      <c r="LB13" s="82">
        <v>92</v>
      </c>
      <c r="LC13" s="82">
        <v>92</v>
      </c>
      <c r="LD13">
        <v>92</v>
      </c>
      <c r="LE13">
        <v>130</v>
      </c>
      <c r="LF13">
        <v>130</v>
      </c>
      <c r="LG13">
        <v>197</v>
      </c>
      <c r="LH13">
        <v>197</v>
      </c>
      <c r="LI13">
        <v>85</v>
      </c>
      <c r="LJ13">
        <v>85</v>
      </c>
      <c r="LK13">
        <v>49</v>
      </c>
      <c r="LL13">
        <v>129</v>
      </c>
      <c r="LM13">
        <v>129</v>
      </c>
      <c r="LN13">
        <v>129</v>
      </c>
      <c r="LO13">
        <v>129</v>
      </c>
      <c r="LP13">
        <v>129</v>
      </c>
      <c r="LQ13">
        <v>129</v>
      </c>
      <c r="LR13">
        <v>129</v>
      </c>
      <c r="LS13">
        <v>129</v>
      </c>
      <c r="LT13">
        <v>129</v>
      </c>
      <c r="LU13">
        <v>118</v>
      </c>
      <c r="LV13">
        <v>118</v>
      </c>
      <c r="LW13">
        <v>118</v>
      </c>
      <c r="LX13">
        <v>118</v>
      </c>
      <c r="LY13">
        <v>118</v>
      </c>
      <c r="LZ13">
        <v>118</v>
      </c>
      <c r="MA13">
        <v>118</v>
      </c>
      <c r="MB13">
        <v>118</v>
      </c>
      <c r="MC13">
        <v>118</v>
      </c>
      <c r="MD13">
        <v>118</v>
      </c>
      <c r="ME13">
        <v>92</v>
      </c>
      <c r="MF13">
        <v>210</v>
      </c>
      <c r="MG13">
        <v>210</v>
      </c>
      <c r="MH13">
        <v>174</v>
      </c>
      <c r="MI13">
        <v>102</v>
      </c>
      <c r="MJ13">
        <v>102</v>
      </c>
      <c r="MK13">
        <v>102</v>
      </c>
      <c r="ML13">
        <v>102</v>
      </c>
      <c r="MM13">
        <v>185</v>
      </c>
      <c r="MN13">
        <v>185</v>
      </c>
      <c r="MO13">
        <v>185</v>
      </c>
      <c r="MP13">
        <v>185</v>
      </c>
      <c r="MQ13">
        <v>185</v>
      </c>
      <c r="MR13">
        <v>185</v>
      </c>
    </row>
    <row r="14" spans="2:356" x14ac:dyDescent="0.25">
      <c r="B14" s="82" t="s">
        <v>1923</v>
      </c>
      <c r="C14" s="82">
        <v>0</v>
      </c>
      <c r="D14" s="82">
        <v>0</v>
      </c>
      <c r="E14" s="82">
        <v>0</v>
      </c>
      <c r="F14" s="82">
        <v>0</v>
      </c>
      <c r="G14" s="82">
        <v>0</v>
      </c>
      <c r="H14" s="82">
        <v>0</v>
      </c>
      <c r="I14" s="82">
        <v>0</v>
      </c>
      <c r="J14" s="82">
        <v>0</v>
      </c>
      <c r="K14" s="82">
        <v>0</v>
      </c>
      <c r="L14" s="82">
        <v>0</v>
      </c>
      <c r="M14" s="82">
        <v>0</v>
      </c>
      <c r="N14" s="82">
        <v>0</v>
      </c>
      <c r="O14" s="82">
        <v>0</v>
      </c>
      <c r="P14" s="82">
        <v>0</v>
      </c>
      <c r="Q14" s="82">
        <v>0</v>
      </c>
      <c r="R14" s="82">
        <v>0</v>
      </c>
      <c r="S14" s="82">
        <v>0</v>
      </c>
      <c r="T14" s="82">
        <v>0</v>
      </c>
      <c r="U14" s="82">
        <v>0</v>
      </c>
      <c r="V14" s="82">
        <v>0</v>
      </c>
      <c r="W14" s="82">
        <v>0</v>
      </c>
      <c r="X14" s="82">
        <v>0</v>
      </c>
      <c r="Y14" s="82">
        <v>0</v>
      </c>
      <c r="Z14" s="82">
        <v>0</v>
      </c>
      <c r="AA14" s="82">
        <v>0</v>
      </c>
      <c r="AB14" s="82">
        <v>0</v>
      </c>
      <c r="AC14" s="82">
        <v>0</v>
      </c>
      <c r="AD14" s="82">
        <v>0</v>
      </c>
      <c r="AE14" s="82">
        <v>0</v>
      </c>
      <c r="AF14" s="82">
        <v>0</v>
      </c>
      <c r="AG14" s="82">
        <v>0</v>
      </c>
      <c r="AH14" s="82">
        <v>0</v>
      </c>
      <c r="AI14" s="82">
        <v>0</v>
      </c>
      <c r="AJ14" s="82">
        <v>1</v>
      </c>
      <c r="AK14" s="82">
        <v>1</v>
      </c>
      <c r="AL14" s="82">
        <v>1</v>
      </c>
      <c r="AM14" s="82">
        <v>1</v>
      </c>
      <c r="AN14" s="82">
        <v>1</v>
      </c>
      <c r="AO14" s="82">
        <v>0</v>
      </c>
      <c r="AP14" s="82">
        <v>0</v>
      </c>
      <c r="AQ14" s="82">
        <v>0</v>
      </c>
      <c r="AR14" s="82">
        <v>2</v>
      </c>
      <c r="AS14" s="82">
        <v>2</v>
      </c>
      <c r="AT14" s="82">
        <v>2</v>
      </c>
      <c r="AU14" s="82">
        <v>2</v>
      </c>
      <c r="AV14" s="82">
        <v>2</v>
      </c>
      <c r="AW14" s="82">
        <v>2</v>
      </c>
      <c r="AX14" s="82">
        <v>2</v>
      </c>
      <c r="AY14" s="82">
        <v>101</v>
      </c>
      <c r="AZ14" s="82">
        <v>101</v>
      </c>
      <c r="BA14" s="82">
        <v>44</v>
      </c>
      <c r="BB14" s="82">
        <v>44</v>
      </c>
      <c r="BC14" s="82">
        <v>44</v>
      </c>
      <c r="BD14" s="82">
        <v>44</v>
      </c>
      <c r="BE14" s="82">
        <v>2</v>
      </c>
      <c r="BF14" s="82">
        <v>2</v>
      </c>
      <c r="BG14" s="82">
        <v>107</v>
      </c>
      <c r="BH14" s="82">
        <v>107</v>
      </c>
      <c r="BI14" s="82">
        <v>107</v>
      </c>
      <c r="BJ14" s="82">
        <v>3</v>
      </c>
      <c r="BK14" s="82">
        <v>3</v>
      </c>
      <c r="BL14" s="82">
        <v>0</v>
      </c>
      <c r="BM14" s="82">
        <v>0</v>
      </c>
      <c r="BN14" s="82">
        <v>0</v>
      </c>
      <c r="BO14" s="82">
        <v>0</v>
      </c>
      <c r="BP14" s="82">
        <v>0</v>
      </c>
      <c r="BQ14" s="82">
        <v>0</v>
      </c>
      <c r="BR14" s="82">
        <v>0</v>
      </c>
      <c r="BS14" s="82">
        <v>0</v>
      </c>
      <c r="BT14" s="82">
        <v>12</v>
      </c>
      <c r="BU14" s="82">
        <v>12</v>
      </c>
      <c r="BV14" s="82">
        <v>12</v>
      </c>
      <c r="BW14" s="82">
        <v>12</v>
      </c>
      <c r="BX14" s="82">
        <v>12</v>
      </c>
      <c r="BY14" s="82">
        <v>12</v>
      </c>
      <c r="BZ14" s="82">
        <v>0</v>
      </c>
      <c r="CA14" s="82">
        <v>1</v>
      </c>
      <c r="CB14" s="82">
        <v>6</v>
      </c>
      <c r="CC14" s="82">
        <v>6</v>
      </c>
      <c r="CD14" s="82">
        <v>6</v>
      </c>
      <c r="CE14" s="82">
        <v>6</v>
      </c>
      <c r="CF14" s="82">
        <v>0</v>
      </c>
      <c r="CG14" s="82">
        <v>0</v>
      </c>
      <c r="CH14" s="82">
        <v>0</v>
      </c>
      <c r="CI14" s="82">
        <v>0</v>
      </c>
      <c r="CJ14" s="82">
        <v>0</v>
      </c>
      <c r="CK14" s="82">
        <v>0</v>
      </c>
      <c r="CL14" s="82">
        <v>11</v>
      </c>
      <c r="CM14" s="82">
        <v>11</v>
      </c>
      <c r="CN14" s="82">
        <v>11</v>
      </c>
      <c r="CO14" s="82">
        <v>1</v>
      </c>
      <c r="CP14" s="82">
        <v>6</v>
      </c>
      <c r="CQ14" s="82">
        <v>77</v>
      </c>
      <c r="CR14" s="82">
        <v>77</v>
      </c>
      <c r="CS14" s="82">
        <v>77</v>
      </c>
      <c r="CT14" s="82">
        <v>0</v>
      </c>
      <c r="CU14" s="82">
        <v>0</v>
      </c>
      <c r="CV14" s="82">
        <v>0</v>
      </c>
      <c r="CW14" s="82">
        <v>0</v>
      </c>
      <c r="CX14" s="82">
        <v>0</v>
      </c>
      <c r="CY14" s="82">
        <v>0</v>
      </c>
      <c r="CZ14" s="82">
        <v>0</v>
      </c>
      <c r="DA14" s="82">
        <v>0</v>
      </c>
      <c r="DB14" s="82">
        <v>60</v>
      </c>
      <c r="DC14" s="82">
        <v>60</v>
      </c>
      <c r="DD14" s="82">
        <v>60</v>
      </c>
      <c r="DE14" s="82">
        <v>60</v>
      </c>
      <c r="DF14" s="82">
        <v>37</v>
      </c>
      <c r="DG14" s="82">
        <v>37</v>
      </c>
      <c r="DH14" s="82">
        <v>37</v>
      </c>
      <c r="DI14" s="82">
        <v>37</v>
      </c>
      <c r="DJ14" s="82">
        <v>72</v>
      </c>
      <c r="DK14" s="82">
        <v>72</v>
      </c>
      <c r="DL14" s="82">
        <v>72</v>
      </c>
      <c r="DM14" s="82">
        <v>72</v>
      </c>
      <c r="DN14" s="82">
        <v>72</v>
      </c>
      <c r="DO14" s="82">
        <v>72</v>
      </c>
      <c r="DP14" s="82">
        <v>72</v>
      </c>
      <c r="DQ14" s="82">
        <v>72</v>
      </c>
      <c r="DR14" s="82">
        <v>72</v>
      </c>
      <c r="DS14" s="82">
        <v>72</v>
      </c>
      <c r="DT14" s="82">
        <v>72</v>
      </c>
      <c r="DU14" s="82">
        <v>72</v>
      </c>
      <c r="DV14" s="82">
        <v>72</v>
      </c>
      <c r="DW14" s="82">
        <v>72</v>
      </c>
      <c r="DX14" s="82">
        <v>21</v>
      </c>
      <c r="DY14" s="82">
        <v>21</v>
      </c>
      <c r="DZ14" s="82">
        <v>1</v>
      </c>
      <c r="EA14" s="82">
        <v>1</v>
      </c>
      <c r="EB14" s="82">
        <v>1</v>
      </c>
      <c r="EC14" s="82">
        <v>1</v>
      </c>
      <c r="ED14" s="82">
        <v>1</v>
      </c>
      <c r="EE14" s="82">
        <v>1</v>
      </c>
      <c r="EF14" s="82">
        <v>1</v>
      </c>
      <c r="EG14" s="82">
        <v>1</v>
      </c>
      <c r="EH14" s="82">
        <v>1</v>
      </c>
      <c r="EI14" s="82">
        <v>1</v>
      </c>
      <c r="EJ14" s="82">
        <v>0</v>
      </c>
      <c r="EK14" s="82">
        <v>0</v>
      </c>
      <c r="EL14" s="82">
        <v>0</v>
      </c>
      <c r="EM14" s="82">
        <v>0</v>
      </c>
      <c r="EN14" s="82">
        <v>0</v>
      </c>
      <c r="EO14" s="82">
        <v>0</v>
      </c>
      <c r="EP14" s="82">
        <v>0</v>
      </c>
      <c r="EQ14" s="82">
        <v>0</v>
      </c>
      <c r="ER14" s="82">
        <v>0</v>
      </c>
      <c r="ES14" s="82">
        <v>0</v>
      </c>
      <c r="ET14" s="82">
        <v>0</v>
      </c>
      <c r="EU14" s="82">
        <v>0</v>
      </c>
      <c r="EV14" s="82">
        <v>0</v>
      </c>
      <c r="EW14" s="82">
        <v>0</v>
      </c>
      <c r="EX14" s="82">
        <v>0</v>
      </c>
      <c r="EY14" s="82">
        <v>0</v>
      </c>
      <c r="EZ14" s="82">
        <v>0</v>
      </c>
      <c r="FA14" s="82">
        <v>0</v>
      </c>
      <c r="FB14" s="82">
        <v>0</v>
      </c>
      <c r="FC14" s="82">
        <v>0</v>
      </c>
      <c r="FD14" s="82">
        <v>0</v>
      </c>
      <c r="FE14" s="82">
        <v>0</v>
      </c>
      <c r="FF14" s="82">
        <v>0</v>
      </c>
      <c r="FG14" s="82">
        <v>0</v>
      </c>
      <c r="FH14" s="82">
        <v>0</v>
      </c>
      <c r="FI14" s="82">
        <v>0</v>
      </c>
      <c r="FJ14" s="82">
        <v>0</v>
      </c>
      <c r="FK14" s="82">
        <v>0</v>
      </c>
      <c r="FL14" s="82">
        <v>0</v>
      </c>
      <c r="FM14" s="82">
        <v>0</v>
      </c>
      <c r="FN14" s="82">
        <v>0</v>
      </c>
      <c r="FO14" s="82">
        <v>0</v>
      </c>
      <c r="FP14" s="82">
        <v>0</v>
      </c>
      <c r="FQ14" s="82">
        <v>5</v>
      </c>
      <c r="FR14" s="82">
        <v>5</v>
      </c>
      <c r="FS14" s="82">
        <v>5</v>
      </c>
      <c r="FT14" s="82">
        <v>5</v>
      </c>
      <c r="FU14" s="82">
        <v>0</v>
      </c>
      <c r="FV14" s="82">
        <v>0</v>
      </c>
      <c r="FW14" s="82">
        <v>0</v>
      </c>
      <c r="FX14" s="82">
        <v>14</v>
      </c>
      <c r="FY14" s="82">
        <v>0</v>
      </c>
      <c r="FZ14" s="82">
        <v>0</v>
      </c>
      <c r="GA14" s="82">
        <v>0</v>
      </c>
      <c r="GB14" s="82">
        <v>0</v>
      </c>
      <c r="GC14" s="82">
        <v>0</v>
      </c>
      <c r="GD14" s="82">
        <v>0</v>
      </c>
      <c r="GE14" s="82">
        <v>1</v>
      </c>
      <c r="GF14" s="82">
        <v>1</v>
      </c>
      <c r="GG14" s="82">
        <v>1</v>
      </c>
      <c r="GH14" s="82">
        <v>0</v>
      </c>
      <c r="GI14" s="82">
        <v>0</v>
      </c>
      <c r="GJ14" s="82">
        <v>0</v>
      </c>
      <c r="GK14" s="82">
        <v>0</v>
      </c>
      <c r="GL14" s="82">
        <v>0</v>
      </c>
      <c r="GM14" s="82">
        <v>0</v>
      </c>
      <c r="GN14" s="82">
        <v>0</v>
      </c>
      <c r="GO14" s="82">
        <v>0</v>
      </c>
      <c r="GP14" s="82">
        <v>0</v>
      </c>
      <c r="GQ14" s="82">
        <v>0</v>
      </c>
      <c r="GR14" s="82">
        <v>603</v>
      </c>
      <c r="GS14" s="82">
        <v>603</v>
      </c>
      <c r="GT14" s="82">
        <v>1</v>
      </c>
      <c r="GU14" s="82">
        <v>1</v>
      </c>
      <c r="GV14" s="82">
        <v>1</v>
      </c>
      <c r="GW14" s="82">
        <v>1</v>
      </c>
      <c r="GX14" s="82">
        <v>1</v>
      </c>
      <c r="GY14" s="82">
        <v>1</v>
      </c>
      <c r="GZ14" s="82">
        <v>1</v>
      </c>
      <c r="HA14" s="82">
        <v>0</v>
      </c>
      <c r="HB14" s="82">
        <v>5</v>
      </c>
      <c r="HC14" s="82">
        <v>5</v>
      </c>
      <c r="HD14" s="82">
        <v>0</v>
      </c>
      <c r="HE14" s="82">
        <v>0</v>
      </c>
      <c r="HF14" s="82">
        <v>0</v>
      </c>
      <c r="HG14" s="82">
        <v>4</v>
      </c>
      <c r="HH14" s="82">
        <v>4</v>
      </c>
      <c r="HI14" s="82">
        <v>4</v>
      </c>
      <c r="HJ14" s="82">
        <v>4</v>
      </c>
      <c r="HK14" s="82">
        <v>0</v>
      </c>
      <c r="HL14" s="82">
        <v>0</v>
      </c>
      <c r="HM14" s="82">
        <v>0</v>
      </c>
      <c r="HN14" s="82">
        <v>0</v>
      </c>
      <c r="HO14" s="82">
        <v>3</v>
      </c>
      <c r="HP14" s="82">
        <v>3</v>
      </c>
      <c r="HQ14" s="82">
        <v>3</v>
      </c>
      <c r="HR14" s="82">
        <v>3</v>
      </c>
      <c r="HS14" s="82">
        <v>21</v>
      </c>
      <c r="HT14" s="82">
        <v>0</v>
      </c>
      <c r="HU14" s="82">
        <v>0</v>
      </c>
      <c r="HV14" s="82">
        <v>0</v>
      </c>
      <c r="HW14" s="82">
        <v>0</v>
      </c>
      <c r="HX14" s="82">
        <v>0</v>
      </c>
      <c r="HY14" s="82">
        <v>0</v>
      </c>
      <c r="HZ14" s="82">
        <v>0</v>
      </c>
      <c r="IA14" s="82">
        <v>1</v>
      </c>
      <c r="IB14" s="82">
        <v>1</v>
      </c>
      <c r="IC14" s="82">
        <v>1</v>
      </c>
      <c r="ID14" s="82">
        <v>1</v>
      </c>
      <c r="IE14" s="82">
        <v>0</v>
      </c>
      <c r="IF14" s="82">
        <v>0</v>
      </c>
      <c r="IG14" s="82">
        <v>0</v>
      </c>
      <c r="IH14" s="82">
        <v>0</v>
      </c>
      <c r="II14" s="82">
        <v>0</v>
      </c>
      <c r="IJ14" s="82">
        <v>0</v>
      </c>
      <c r="IK14" s="82">
        <v>0</v>
      </c>
      <c r="IL14" s="82">
        <v>0</v>
      </c>
      <c r="IM14" s="82">
        <v>0</v>
      </c>
      <c r="IN14" s="82">
        <v>0</v>
      </c>
      <c r="IO14" s="82">
        <v>0</v>
      </c>
      <c r="IP14" s="82">
        <v>0</v>
      </c>
      <c r="IQ14" s="82">
        <v>0</v>
      </c>
      <c r="IR14" s="82">
        <v>0</v>
      </c>
      <c r="IS14" s="82">
        <v>0</v>
      </c>
      <c r="IT14" s="82">
        <v>0</v>
      </c>
      <c r="IU14" s="82">
        <v>0</v>
      </c>
      <c r="IV14" s="82">
        <v>0</v>
      </c>
      <c r="IW14" s="82">
        <v>0</v>
      </c>
      <c r="IX14" s="82">
        <v>0</v>
      </c>
      <c r="IY14" s="82">
        <v>0</v>
      </c>
      <c r="IZ14" s="82">
        <v>0</v>
      </c>
      <c r="JA14" s="82">
        <v>0</v>
      </c>
      <c r="JB14" s="82">
        <v>0</v>
      </c>
      <c r="JC14" s="82">
        <v>0</v>
      </c>
      <c r="JD14" s="82">
        <v>0</v>
      </c>
      <c r="JE14" s="82">
        <v>0</v>
      </c>
      <c r="JF14" s="82">
        <v>0</v>
      </c>
      <c r="JG14" s="82">
        <v>0</v>
      </c>
      <c r="JH14" s="82">
        <v>0</v>
      </c>
      <c r="JI14" s="82">
        <v>0</v>
      </c>
      <c r="JJ14" s="82">
        <v>0</v>
      </c>
      <c r="JK14" s="82">
        <v>0</v>
      </c>
      <c r="JL14" s="82">
        <v>0</v>
      </c>
      <c r="JM14" s="82">
        <v>0</v>
      </c>
      <c r="JN14" s="82">
        <v>0</v>
      </c>
      <c r="JO14" s="82">
        <v>0</v>
      </c>
      <c r="JP14" s="82">
        <v>0</v>
      </c>
      <c r="JQ14" s="82">
        <v>0</v>
      </c>
      <c r="JR14" s="82">
        <v>0</v>
      </c>
      <c r="JS14" s="82">
        <v>0</v>
      </c>
      <c r="JT14" s="82">
        <v>0</v>
      </c>
      <c r="JU14" s="82">
        <v>0</v>
      </c>
      <c r="JV14" s="82">
        <v>0</v>
      </c>
      <c r="JW14" s="82">
        <v>0</v>
      </c>
      <c r="JX14" s="82">
        <v>0</v>
      </c>
      <c r="JY14" s="82">
        <v>0</v>
      </c>
      <c r="JZ14" s="82">
        <v>0</v>
      </c>
      <c r="KA14" s="82">
        <v>0</v>
      </c>
      <c r="KB14" s="82">
        <v>0</v>
      </c>
      <c r="KC14" s="82">
        <v>0</v>
      </c>
      <c r="KD14" s="82">
        <v>0</v>
      </c>
      <c r="KE14" s="82">
        <v>0</v>
      </c>
      <c r="KF14" s="82">
        <v>0</v>
      </c>
      <c r="KG14" s="82">
        <v>0</v>
      </c>
      <c r="KH14" s="82">
        <v>0</v>
      </c>
      <c r="KI14" s="82">
        <v>0</v>
      </c>
      <c r="KJ14" s="82">
        <v>0</v>
      </c>
      <c r="KK14" s="82">
        <v>0</v>
      </c>
      <c r="KL14" s="82">
        <v>0</v>
      </c>
      <c r="KM14" s="82">
        <v>0</v>
      </c>
      <c r="KN14" s="82">
        <v>0</v>
      </c>
      <c r="KO14" s="82">
        <v>0</v>
      </c>
      <c r="KP14" s="82">
        <v>0</v>
      </c>
      <c r="KQ14" s="82">
        <v>0</v>
      </c>
      <c r="KR14" s="82">
        <v>0</v>
      </c>
      <c r="KS14" s="82">
        <v>0</v>
      </c>
      <c r="KT14" s="82">
        <v>0</v>
      </c>
      <c r="KU14" s="82">
        <v>0</v>
      </c>
      <c r="KV14" s="82">
        <v>0</v>
      </c>
      <c r="KW14" s="82">
        <v>0</v>
      </c>
      <c r="KX14" s="82">
        <v>0</v>
      </c>
      <c r="KY14" s="82">
        <v>0</v>
      </c>
      <c r="KZ14" s="82">
        <v>0</v>
      </c>
      <c r="LA14" s="82">
        <v>0</v>
      </c>
      <c r="LB14" s="82">
        <v>0</v>
      </c>
      <c r="LC14" s="82">
        <v>0</v>
      </c>
      <c r="LD14">
        <v>0</v>
      </c>
      <c r="LE14">
        <v>0</v>
      </c>
      <c r="LF14">
        <v>0</v>
      </c>
      <c r="LG14">
        <v>0</v>
      </c>
      <c r="LH14">
        <v>0</v>
      </c>
      <c r="LI14">
        <v>7</v>
      </c>
      <c r="LJ14">
        <v>7</v>
      </c>
      <c r="LK14">
        <v>3</v>
      </c>
      <c r="LL14">
        <v>2</v>
      </c>
      <c r="LM14">
        <v>2</v>
      </c>
      <c r="LN14">
        <v>2</v>
      </c>
      <c r="LO14">
        <v>2</v>
      </c>
      <c r="LP14">
        <v>2</v>
      </c>
      <c r="LQ14">
        <v>2</v>
      </c>
      <c r="LR14">
        <v>2</v>
      </c>
      <c r="LS14">
        <v>2</v>
      </c>
      <c r="LT14">
        <v>2</v>
      </c>
      <c r="LU14">
        <v>3</v>
      </c>
      <c r="LV14">
        <v>3</v>
      </c>
      <c r="LW14">
        <v>3</v>
      </c>
      <c r="LX14">
        <v>3</v>
      </c>
      <c r="LY14">
        <v>3</v>
      </c>
      <c r="LZ14">
        <v>3</v>
      </c>
      <c r="MA14">
        <v>3</v>
      </c>
      <c r="MB14">
        <v>3</v>
      </c>
      <c r="MC14">
        <v>3</v>
      </c>
      <c r="MD14">
        <v>3</v>
      </c>
      <c r="ME14">
        <v>0</v>
      </c>
      <c r="MF14">
        <v>4</v>
      </c>
      <c r="MG14">
        <v>4</v>
      </c>
      <c r="MH14">
        <v>0</v>
      </c>
      <c r="MI14">
        <v>44</v>
      </c>
      <c r="MJ14">
        <v>44</v>
      </c>
      <c r="MK14">
        <v>44</v>
      </c>
      <c r="ML14">
        <v>44</v>
      </c>
      <c r="MM14">
        <v>3</v>
      </c>
      <c r="MN14">
        <v>3</v>
      </c>
      <c r="MO14">
        <v>3</v>
      </c>
      <c r="MP14">
        <v>3</v>
      </c>
      <c r="MQ14">
        <v>3</v>
      </c>
      <c r="MR14">
        <v>3</v>
      </c>
    </row>
    <row r="15" spans="2:356" x14ac:dyDescent="0.25">
      <c r="B15" s="82" t="s">
        <v>1924</v>
      </c>
      <c r="C15" s="82">
        <v>17</v>
      </c>
      <c r="D15" s="82">
        <v>17</v>
      </c>
      <c r="E15" s="82">
        <v>0</v>
      </c>
      <c r="F15" s="82">
        <v>0</v>
      </c>
      <c r="G15" s="82">
        <v>0</v>
      </c>
      <c r="H15" s="82">
        <v>0</v>
      </c>
      <c r="I15" s="82">
        <v>0</v>
      </c>
      <c r="J15" s="82">
        <v>0</v>
      </c>
      <c r="K15" s="82">
        <v>0</v>
      </c>
      <c r="L15" s="82">
        <v>0</v>
      </c>
      <c r="M15" s="82">
        <v>0</v>
      </c>
      <c r="N15" s="82">
        <v>0</v>
      </c>
      <c r="O15" s="82">
        <v>0</v>
      </c>
      <c r="P15" s="82">
        <v>0</v>
      </c>
      <c r="Q15" s="82">
        <v>0</v>
      </c>
      <c r="R15" s="82">
        <v>0</v>
      </c>
      <c r="S15" s="82">
        <v>0</v>
      </c>
      <c r="T15" s="82">
        <v>0</v>
      </c>
      <c r="U15" s="82">
        <v>0</v>
      </c>
      <c r="V15" s="82">
        <v>0</v>
      </c>
      <c r="W15" s="82">
        <v>0</v>
      </c>
      <c r="X15" s="82">
        <v>0</v>
      </c>
      <c r="Y15" s="82">
        <v>0</v>
      </c>
      <c r="Z15" s="82">
        <v>0</v>
      </c>
      <c r="AA15" s="82">
        <v>0</v>
      </c>
      <c r="AB15" s="82">
        <v>0</v>
      </c>
      <c r="AC15" s="82">
        <v>0</v>
      </c>
      <c r="AD15" s="82">
        <v>0</v>
      </c>
      <c r="AE15" s="82">
        <v>0</v>
      </c>
      <c r="AF15" s="82">
        <v>0</v>
      </c>
      <c r="AG15" s="82">
        <v>0</v>
      </c>
      <c r="AH15" s="82">
        <v>0</v>
      </c>
      <c r="AI15" s="82">
        <v>0</v>
      </c>
      <c r="AJ15" s="82">
        <v>2</v>
      </c>
      <c r="AK15" s="82">
        <v>2</v>
      </c>
      <c r="AL15" s="82">
        <v>2</v>
      </c>
      <c r="AM15" s="82">
        <v>2</v>
      </c>
      <c r="AN15" s="82">
        <v>2</v>
      </c>
      <c r="AO15" s="82">
        <v>0</v>
      </c>
      <c r="AP15" s="82">
        <v>0</v>
      </c>
      <c r="AQ15" s="82">
        <v>0</v>
      </c>
      <c r="AR15" s="82">
        <v>0</v>
      </c>
      <c r="AS15" s="82">
        <v>0</v>
      </c>
      <c r="AT15" s="82">
        <v>0</v>
      </c>
      <c r="AU15" s="82">
        <v>0</v>
      </c>
      <c r="AV15" s="82">
        <v>0</v>
      </c>
      <c r="AW15" s="82">
        <v>0</v>
      </c>
      <c r="AX15" s="82">
        <v>0</v>
      </c>
      <c r="AY15" s="82">
        <v>919</v>
      </c>
      <c r="AZ15" s="82">
        <v>919</v>
      </c>
      <c r="BA15" s="82">
        <v>44</v>
      </c>
      <c r="BB15" s="82">
        <v>44</v>
      </c>
      <c r="BC15" s="82">
        <v>44</v>
      </c>
      <c r="BD15" s="82">
        <v>44</v>
      </c>
      <c r="BE15" s="82">
        <v>3</v>
      </c>
      <c r="BF15" s="82">
        <v>3</v>
      </c>
      <c r="BG15" s="82">
        <v>144</v>
      </c>
      <c r="BH15" s="82">
        <v>144</v>
      </c>
      <c r="BI15" s="82">
        <v>144</v>
      </c>
      <c r="BJ15" s="82">
        <v>209</v>
      </c>
      <c r="BK15" s="82">
        <v>209</v>
      </c>
      <c r="BL15" s="82">
        <v>40</v>
      </c>
      <c r="BM15" s="82">
        <v>40</v>
      </c>
      <c r="BN15" s="82">
        <v>40</v>
      </c>
      <c r="BO15" s="82">
        <v>40</v>
      </c>
      <c r="BP15" s="82">
        <v>40</v>
      </c>
      <c r="BQ15" s="82">
        <v>40</v>
      </c>
      <c r="BR15" s="82">
        <v>40</v>
      </c>
      <c r="BS15" s="82">
        <v>49</v>
      </c>
      <c r="BT15" s="82">
        <v>9</v>
      </c>
      <c r="BU15" s="82">
        <v>9</v>
      </c>
      <c r="BV15" s="82">
        <v>9</v>
      </c>
      <c r="BW15" s="82">
        <v>9</v>
      </c>
      <c r="BX15" s="82">
        <v>9</v>
      </c>
      <c r="BY15" s="82">
        <v>9</v>
      </c>
      <c r="BZ15" s="82">
        <v>0</v>
      </c>
      <c r="CA15" s="82">
        <v>129</v>
      </c>
      <c r="CB15" s="82">
        <v>16</v>
      </c>
      <c r="CC15" s="82">
        <v>16</v>
      </c>
      <c r="CD15" s="82">
        <v>16</v>
      </c>
      <c r="CE15" s="82">
        <v>16</v>
      </c>
      <c r="CF15" s="82">
        <v>55</v>
      </c>
      <c r="CG15" s="82">
        <v>55</v>
      </c>
      <c r="CH15" s="82">
        <v>55</v>
      </c>
      <c r="CI15" s="82">
        <v>55</v>
      </c>
      <c r="CJ15" s="82">
        <v>55</v>
      </c>
      <c r="CK15" s="82">
        <v>55</v>
      </c>
      <c r="CL15" s="82">
        <v>3</v>
      </c>
      <c r="CM15" s="82">
        <v>3</v>
      </c>
      <c r="CN15" s="82">
        <v>3</v>
      </c>
      <c r="CO15" s="82">
        <v>69</v>
      </c>
      <c r="CP15" s="82">
        <v>3</v>
      </c>
      <c r="CQ15" s="82">
        <v>41</v>
      </c>
      <c r="CR15" s="82">
        <v>41</v>
      </c>
      <c r="CS15" s="82">
        <v>41</v>
      </c>
      <c r="CT15" s="82">
        <v>42</v>
      </c>
      <c r="CU15" s="82">
        <v>42</v>
      </c>
      <c r="CV15" s="82">
        <v>42</v>
      </c>
      <c r="CW15" s="82">
        <v>42</v>
      </c>
      <c r="CX15" s="82">
        <v>42</v>
      </c>
      <c r="CY15" s="82">
        <v>42</v>
      </c>
      <c r="CZ15" s="82">
        <v>42</v>
      </c>
      <c r="DA15" s="82">
        <v>42</v>
      </c>
      <c r="DB15" s="82">
        <v>38</v>
      </c>
      <c r="DC15" s="82">
        <v>38</v>
      </c>
      <c r="DD15" s="82">
        <v>38</v>
      </c>
      <c r="DE15" s="82">
        <v>38</v>
      </c>
      <c r="DF15" s="82">
        <v>13</v>
      </c>
      <c r="DG15" s="82">
        <v>13</v>
      </c>
      <c r="DH15" s="82">
        <v>13</v>
      </c>
      <c r="DI15" s="82">
        <v>13</v>
      </c>
      <c r="DJ15" s="82">
        <v>118</v>
      </c>
      <c r="DK15" s="82">
        <v>118</v>
      </c>
      <c r="DL15" s="82">
        <v>118</v>
      </c>
      <c r="DM15" s="82">
        <v>118</v>
      </c>
      <c r="DN15" s="82">
        <v>118</v>
      </c>
      <c r="DO15" s="82">
        <v>118</v>
      </c>
      <c r="DP15" s="82">
        <v>118</v>
      </c>
      <c r="DQ15" s="82">
        <v>118</v>
      </c>
      <c r="DR15" s="82">
        <v>118</v>
      </c>
      <c r="DS15" s="82">
        <v>118</v>
      </c>
      <c r="DT15" s="82">
        <v>118</v>
      </c>
      <c r="DU15" s="82">
        <v>118</v>
      </c>
      <c r="DV15" s="82">
        <v>118</v>
      </c>
      <c r="DW15" s="82">
        <v>118</v>
      </c>
      <c r="DX15" s="82">
        <v>90</v>
      </c>
      <c r="DY15" s="82">
        <v>90</v>
      </c>
      <c r="DZ15" s="82">
        <v>69</v>
      </c>
      <c r="EA15" s="82">
        <v>69</v>
      </c>
      <c r="EB15" s="82">
        <v>69</v>
      </c>
      <c r="EC15" s="82">
        <v>69</v>
      </c>
      <c r="ED15" s="82">
        <v>69</v>
      </c>
      <c r="EE15" s="82">
        <v>69</v>
      </c>
      <c r="EF15" s="82">
        <v>69</v>
      </c>
      <c r="EG15" s="82">
        <v>69</v>
      </c>
      <c r="EH15" s="82">
        <v>69</v>
      </c>
      <c r="EI15" s="82">
        <v>69</v>
      </c>
      <c r="EJ15" s="82">
        <v>32</v>
      </c>
      <c r="EK15" s="82">
        <v>8</v>
      </c>
      <c r="EL15" s="82">
        <v>8</v>
      </c>
      <c r="EM15" s="82">
        <v>8</v>
      </c>
      <c r="EN15" s="82">
        <v>8</v>
      </c>
      <c r="EO15" s="82">
        <v>8</v>
      </c>
      <c r="EP15" s="82">
        <v>8</v>
      </c>
      <c r="EQ15" s="82">
        <v>8</v>
      </c>
      <c r="ER15" s="82">
        <v>8</v>
      </c>
      <c r="ES15" s="82">
        <v>8</v>
      </c>
      <c r="ET15" s="82">
        <v>8</v>
      </c>
      <c r="EU15" s="82">
        <v>8</v>
      </c>
      <c r="EV15" s="82">
        <v>8</v>
      </c>
      <c r="EW15" s="82">
        <v>8</v>
      </c>
      <c r="EX15" s="82">
        <v>8</v>
      </c>
      <c r="EY15" s="82">
        <v>8</v>
      </c>
      <c r="EZ15" s="82">
        <v>8</v>
      </c>
      <c r="FA15" s="82">
        <v>8</v>
      </c>
      <c r="FB15" s="82">
        <v>8</v>
      </c>
      <c r="FC15" s="82">
        <v>8</v>
      </c>
      <c r="FD15" s="82">
        <v>8</v>
      </c>
      <c r="FE15" s="82">
        <v>8</v>
      </c>
      <c r="FF15" s="82">
        <v>8</v>
      </c>
      <c r="FG15" s="82">
        <v>8</v>
      </c>
      <c r="FH15" s="82">
        <v>8</v>
      </c>
      <c r="FI15" s="82">
        <v>8</v>
      </c>
      <c r="FJ15" s="82">
        <v>8</v>
      </c>
      <c r="FK15" s="82">
        <v>8</v>
      </c>
      <c r="FL15" s="82">
        <v>8</v>
      </c>
      <c r="FM15" s="82">
        <v>8</v>
      </c>
      <c r="FN15" s="82">
        <v>8</v>
      </c>
      <c r="FO15" s="82">
        <v>104</v>
      </c>
      <c r="FP15" s="82">
        <v>63</v>
      </c>
      <c r="FQ15" s="82">
        <v>4</v>
      </c>
      <c r="FR15" s="82">
        <v>4</v>
      </c>
      <c r="FS15" s="82">
        <v>4</v>
      </c>
      <c r="FT15" s="82">
        <v>4</v>
      </c>
      <c r="FU15" s="82">
        <v>0</v>
      </c>
      <c r="FV15" s="82">
        <v>0</v>
      </c>
      <c r="FW15" s="82">
        <v>0</v>
      </c>
      <c r="FX15" s="82">
        <v>85</v>
      </c>
      <c r="FY15" s="82">
        <v>0</v>
      </c>
      <c r="FZ15" s="82">
        <v>0</v>
      </c>
      <c r="GA15" s="82">
        <v>0</v>
      </c>
      <c r="GB15" s="82">
        <v>0</v>
      </c>
      <c r="GC15" s="82">
        <v>0</v>
      </c>
      <c r="GD15" s="82">
        <v>0</v>
      </c>
      <c r="GE15" s="82">
        <v>5</v>
      </c>
      <c r="GF15" s="82">
        <v>5</v>
      </c>
      <c r="GG15" s="82">
        <v>5</v>
      </c>
      <c r="GH15" s="82">
        <v>119</v>
      </c>
      <c r="GI15" s="82">
        <v>119</v>
      </c>
      <c r="GJ15" s="82">
        <v>119</v>
      </c>
      <c r="GK15" s="82">
        <v>119</v>
      </c>
      <c r="GL15" s="82">
        <v>119</v>
      </c>
      <c r="GM15" s="82">
        <v>119</v>
      </c>
      <c r="GN15" s="82">
        <v>119</v>
      </c>
      <c r="GO15" s="82">
        <v>119</v>
      </c>
      <c r="GP15" s="82">
        <v>3</v>
      </c>
      <c r="GQ15" s="82">
        <v>3</v>
      </c>
      <c r="GR15" s="82">
        <v>1583</v>
      </c>
      <c r="GS15" s="82">
        <v>1583</v>
      </c>
      <c r="GT15" s="82">
        <v>1</v>
      </c>
      <c r="GU15" s="82">
        <v>0</v>
      </c>
      <c r="GV15" s="82">
        <v>0</v>
      </c>
      <c r="GW15" s="82">
        <v>0</v>
      </c>
      <c r="GX15" s="82">
        <v>0</v>
      </c>
      <c r="GY15" s="82">
        <v>0</v>
      </c>
      <c r="GZ15" s="82">
        <v>0</v>
      </c>
      <c r="HA15" s="82">
        <v>11</v>
      </c>
      <c r="HB15" s="82">
        <v>1</v>
      </c>
      <c r="HC15" s="82">
        <v>1</v>
      </c>
      <c r="HD15" s="82">
        <v>1</v>
      </c>
      <c r="HE15" s="82">
        <v>3</v>
      </c>
      <c r="HF15" s="82">
        <v>3</v>
      </c>
      <c r="HG15" s="82">
        <v>3</v>
      </c>
      <c r="HH15" s="82">
        <v>3</v>
      </c>
      <c r="HI15" s="82">
        <v>3</v>
      </c>
      <c r="HJ15" s="82">
        <v>3</v>
      </c>
      <c r="HK15" s="82">
        <v>1</v>
      </c>
      <c r="HL15" s="82">
        <v>1</v>
      </c>
      <c r="HM15" s="82">
        <v>1</v>
      </c>
      <c r="HN15" s="82">
        <v>1</v>
      </c>
      <c r="HO15" s="82">
        <v>0</v>
      </c>
      <c r="HP15" s="82">
        <v>0</v>
      </c>
      <c r="HQ15" s="82">
        <v>0</v>
      </c>
      <c r="HR15" s="82">
        <v>0</v>
      </c>
      <c r="HS15" s="82">
        <v>107</v>
      </c>
      <c r="HT15" s="82">
        <v>0</v>
      </c>
      <c r="HU15" s="82">
        <v>34</v>
      </c>
      <c r="HV15" s="82">
        <v>34</v>
      </c>
      <c r="HW15" s="82">
        <v>0</v>
      </c>
      <c r="HX15" s="82">
        <v>0</v>
      </c>
      <c r="HY15" s="82">
        <v>4</v>
      </c>
      <c r="HZ15" s="82">
        <v>4</v>
      </c>
      <c r="IA15" s="82">
        <v>11</v>
      </c>
      <c r="IB15" s="82">
        <v>11</v>
      </c>
      <c r="IC15" s="82">
        <v>11</v>
      </c>
      <c r="ID15" s="82">
        <v>11</v>
      </c>
      <c r="IE15" s="82">
        <v>6</v>
      </c>
      <c r="IF15" s="82">
        <v>0</v>
      </c>
      <c r="IG15" s="82">
        <v>1</v>
      </c>
      <c r="IH15" s="82">
        <v>1</v>
      </c>
      <c r="II15" s="82">
        <v>1</v>
      </c>
      <c r="IJ15" s="82">
        <v>1</v>
      </c>
      <c r="IK15" s="82">
        <v>1</v>
      </c>
      <c r="IL15" s="82">
        <v>1</v>
      </c>
      <c r="IM15" s="82">
        <v>1</v>
      </c>
      <c r="IN15" s="82">
        <v>1</v>
      </c>
      <c r="IO15" s="82">
        <v>1</v>
      </c>
      <c r="IP15" s="82">
        <v>1</v>
      </c>
      <c r="IQ15" s="82">
        <v>1</v>
      </c>
      <c r="IR15" s="82">
        <v>1</v>
      </c>
      <c r="IS15" s="82">
        <v>1</v>
      </c>
      <c r="IT15" s="82">
        <v>1</v>
      </c>
      <c r="IU15" s="82">
        <v>1</v>
      </c>
      <c r="IV15" s="82">
        <v>1</v>
      </c>
      <c r="IW15" s="82">
        <v>1</v>
      </c>
      <c r="IX15" s="82">
        <v>1</v>
      </c>
      <c r="IY15" s="82">
        <v>1</v>
      </c>
      <c r="IZ15" s="82">
        <v>1</v>
      </c>
      <c r="JA15" s="82">
        <v>1</v>
      </c>
      <c r="JB15" s="82">
        <v>1</v>
      </c>
      <c r="JC15" s="82">
        <v>1</v>
      </c>
      <c r="JD15" s="82">
        <v>1</v>
      </c>
      <c r="JE15" s="82">
        <v>1</v>
      </c>
      <c r="JF15" s="82">
        <v>1</v>
      </c>
      <c r="JG15" s="82">
        <v>1</v>
      </c>
      <c r="JH15" s="82">
        <v>1</v>
      </c>
      <c r="JI15" s="82">
        <v>1</v>
      </c>
      <c r="JJ15" s="82">
        <v>1</v>
      </c>
      <c r="JK15" s="82">
        <v>1</v>
      </c>
      <c r="JL15" s="82">
        <v>1</v>
      </c>
      <c r="JM15" s="82">
        <v>1</v>
      </c>
      <c r="JN15" s="82">
        <v>1</v>
      </c>
      <c r="JO15" s="82">
        <v>1</v>
      </c>
      <c r="JP15" s="82">
        <v>1</v>
      </c>
      <c r="JQ15" s="82">
        <v>1</v>
      </c>
      <c r="JR15" s="82">
        <v>1</v>
      </c>
      <c r="JS15" s="82">
        <v>1</v>
      </c>
      <c r="JT15" s="82">
        <v>1</v>
      </c>
      <c r="JU15" s="82">
        <v>1</v>
      </c>
      <c r="JV15" s="82">
        <v>1</v>
      </c>
      <c r="JW15" s="82">
        <v>1</v>
      </c>
      <c r="JX15" s="82">
        <v>1</v>
      </c>
      <c r="JY15" s="82">
        <v>1</v>
      </c>
      <c r="JZ15" s="82">
        <v>1</v>
      </c>
      <c r="KA15" s="82">
        <v>1</v>
      </c>
      <c r="KB15" s="82">
        <v>1</v>
      </c>
      <c r="KC15" s="82">
        <v>1</v>
      </c>
      <c r="KD15" s="82">
        <v>1</v>
      </c>
      <c r="KE15" s="82">
        <v>1</v>
      </c>
      <c r="KF15" s="82">
        <v>1</v>
      </c>
      <c r="KG15" s="82">
        <v>1</v>
      </c>
      <c r="KH15" s="82">
        <v>1</v>
      </c>
      <c r="KI15" s="82">
        <v>1</v>
      </c>
      <c r="KJ15" s="82">
        <v>1</v>
      </c>
      <c r="KK15" s="82">
        <v>1</v>
      </c>
      <c r="KL15" s="82">
        <v>1</v>
      </c>
      <c r="KM15" s="82">
        <v>1</v>
      </c>
      <c r="KN15" s="82">
        <v>1</v>
      </c>
      <c r="KO15" s="82">
        <v>1</v>
      </c>
      <c r="KP15" s="82">
        <v>1</v>
      </c>
      <c r="KQ15" s="82">
        <v>1</v>
      </c>
      <c r="KR15" s="82">
        <v>1</v>
      </c>
      <c r="KS15" s="82">
        <v>1</v>
      </c>
      <c r="KT15" s="82">
        <v>1</v>
      </c>
      <c r="KU15" s="82">
        <v>1</v>
      </c>
      <c r="KV15" s="82">
        <v>1</v>
      </c>
      <c r="KW15" s="82">
        <v>1</v>
      </c>
      <c r="KX15" s="82">
        <v>1</v>
      </c>
      <c r="KY15" s="82">
        <v>1</v>
      </c>
      <c r="KZ15" s="82">
        <v>1</v>
      </c>
      <c r="LA15" s="82">
        <v>1</v>
      </c>
      <c r="LB15" s="82">
        <v>1</v>
      </c>
      <c r="LC15" s="82">
        <v>1</v>
      </c>
      <c r="LD15">
        <v>1</v>
      </c>
      <c r="LE15">
        <v>14</v>
      </c>
      <c r="LF15">
        <v>14</v>
      </c>
      <c r="LG15">
        <v>6</v>
      </c>
      <c r="LH15">
        <v>6</v>
      </c>
      <c r="LI15">
        <v>92</v>
      </c>
      <c r="LJ15">
        <v>92</v>
      </c>
      <c r="LK15">
        <v>7</v>
      </c>
      <c r="LL15">
        <v>9</v>
      </c>
      <c r="LM15">
        <v>9</v>
      </c>
      <c r="LN15">
        <v>9</v>
      </c>
      <c r="LO15">
        <v>9</v>
      </c>
      <c r="LP15">
        <v>9</v>
      </c>
      <c r="LQ15">
        <v>9</v>
      </c>
      <c r="LR15">
        <v>9</v>
      </c>
      <c r="LS15">
        <v>9</v>
      </c>
      <c r="LT15">
        <v>9</v>
      </c>
      <c r="LU15">
        <v>14</v>
      </c>
      <c r="LV15">
        <v>14</v>
      </c>
      <c r="LW15">
        <v>14</v>
      </c>
      <c r="LX15">
        <v>14</v>
      </c>
      <c r="LY15">
        <v>14</v>
      </c>
      <c r="LZ15">
        <v>14</v>
      </c>
      <c r="MA15">
        <v>14</v>
      </c>
      <c r="MB15">
        <v>14</v>
      </c>
      <c r="MC15">
        <v>14</v>
      </c>
      <c r="MD15">
        <v>14</v>
      </c>
      <c r="ME15">
        <v>6</v>
      </c>
      <c r="MF15">
        <v>14</v>
      </c>
      <c r="MG15">
        <v>14</v>
      </c>
      <c r="MH15">
        <v>3</v>
      </c>
      <c r="MI15">
        <v>269</v>
      </c>
      <c r="MJ15">
        <v>269</v>
      </c>
      <c r="MK15">
        <v>269</v>
      </c>
      <c r="ML15">
        <v>269</v>
      </c>
      <c r="MM15">
        <v>0</v>
      </c>
      <c r="MN15">
        <v>0</v>
      </c>
      <c r="MO15">
        <v>0</v>
      </c>
      <c r="MP15">
        <v>0</v>
      </c>
      <c r="MQ15">
        <v>0</v>
      </c>
      <c r="MR15">
        <v>0</v>
      </c>
    </row>
    <row r="16" spans="2:356" x14ac:dyDescent="0.25">
      <c r="B16" s="82" t="s">
        <v>1925</v>
      </c>
      <c r="C16" s="82">
        <v>0</v>
      </c>
      <c r="D16" s="82">
        <v>0</v>
      </c>
      <c r="E16" s="82">
        <v>0</v>
      </c>
      <c r="F16" s="82">
        <v>0</v>
      </c>
      <c r="G16" s="82">
        <v>0</v>
      </c>
      <c r="H16" s="82">
        <v>0</v>
      </c>
      <c r="I16" s="82">
        <v>0</v>
      </c>
      <c r="J16" s="82">
        <v>0</v>
      </c>
      <c r="K16" s="82">
        <v>0</v>
      </c>
      <c r="L16" s="82">
        <v>0</v>
      </c>
      <c r="M16" s="82">
        <v>0</v>
      </c>
      <c r="N16" s="82">
        <v>0</v>
      </c>
      <c r="O16" s="82">
        <v>0</v>
      </c>
      <c r="P16" s="82">
        <v>0</v>
      </c>
      <c r="Q16" s="82">
        <v>0</v>
      </c>
      <c r="R16" s="82">
        <v>0</v>
      </c>
      <c r="S16" s="82">
        <v>0</v>
      </c>
      <c r="T16" s="82">
        <v>0</v>
      </c>
      <c r="U16" s="82">
        <v>0</v>
      </c>
      <c r="V16" s="82">
        <v>0</v>
      </c>
      <c r="W16" s="82">
        <v>0</v>
      </c>
      <c r="X16" s="82">
        <v>0</v>
      </c>
      <c r="Y16" s="82">
        <v>0</v>
      </c>
      <c r="Z16" s="82">
        <v>0</v>
      </c>
      <c r="AA16" s="82">
        <v>0</v>
      </c>
      <c r="AB16" s="82">
        <v>0</v>
      </c>
      <c r="AC16" s="82">
        <v>0</v>
      </c>
      <c r="AD16" s="82">
        <v>0</v>
      </c>
      <c r="AE16" s="82">
        <v>0</v>
      </c>
      <c r="AF16" s="82">
        <v>0</v>
      </c>
      <c r="AG16" s="82">
        <v>0</v>
      </c>
      <c r="AH16" s="82">
        <v>0</v>
      </c>
      <c r="AI16" s="82">
        <v>0</v>
      </c>
      <c r="AJ16" s="82">
        <v>0</v>
      </c>
      <c r="AK16" s="82">
        <v>0</v>
      </c>
      <c r="AL16" s="82">
        <v>0</v>
      </c>
      <c r="AM16" s="82">
        <v>0</v>
      </c>
      <c r="AN16" s="82">
        <v>0</v>
      </c>
      <c r="AO16" s="82">
        <v>0</v>
      </c>
      <c r="AP16" s="82">
        <v>0</v>
      </c>
      <c r="AQ16" s="82">
        <v>0</v>
      </c>
      <c r="AR16" s="82">
        <v>0</v>
      </c>
      <c r="AS16" s="82">
        <v>0</v>
      </c>
      <c r="AT16" s="82">
        <v>0</v>
      </c>
      <c r="AU16" s="82">
        <v>0</v>
      </c>
      <c r="AV16" s="82">
        <v>0</v>
      </c>
      <c r="AW16" s="82">
        <v>0</v>
      </c>
      <c r="AX16" s="82">
        <v>0</v>
      </c>
      <c r="AY16" s="82">
        <v>0</v>
      </c>
      <c r="AZ16" s="82">
        <v>0</v>
      </c>
      <c r="BA16" s="82">
        <v>0</v>
      </c>
      <c r="BB16" s="82">
        <v>0</v>
      </c>
      <c r="BC16" s="82">
        <v>0</v>
      </c>
      <c r="BD16" s="82">
        <v>0</v>
      </c>
      <c r="BE16" s="82">
        <v>0</v>
      </c>
      <c r="BF16" s="82">
        <v>0</v>
      </c>
      <c r="BG16" s="82">
        <v>9</v>
      </c>
      <c r="BH16" s="82">
        <v>9</v>
      </c>
      <c r="BI16" s="82">
        <v>9</v>
      </c>
      <c r="BJ16" s="82">
        <v>0</v>
      </c>
      <c r="BK16" s="82">
        <v>0</v>
      </c>
      <c r="BL16" s="82">
        <v>0</v>
      </c>
      <c r="BM16" s="82">
        <v>0</v>
      </c>
      <c r="BN16" s="82">
        <v>0</v>
      </c>
      <c r="BO16" s="82">
        <v>0</v>
      </c>
      <c r="BP16" s="82">
        <v>0</v>
      </c>
      <c r="BQ16" s="82">
        <v>0</v>
      </c>
      <c r="BR16" s="82">
        <v>0</v>
      </c>
      <c r="BS16" s="82">
        <v>0</v>
      </c>
      <c r="BT16" s="82">
        <v>5</v>
      </c>
      <c r="BU16" s="82">
        <v>5</v>
      </c>
      <c r="BV16" s="82">
        <v>5</v>
      </c>
      <c r="BW16" s="82">
        <v>5</v>
      </c>
      <c r="BX16" s="82">
        <v>5</v>
      </c>
      <c r="BY16" s="82">
        <v>5</v>
      </c>
      <c r="BZ16" s="82">
        <v>0</v>
      </c>
      <c r="CA16" s="82">
        <v>0</v>
      </c>
      <c r="CB16" s="82">
        <v>0</v>
      </c>
      <c r="CC16" s="82">
        <v>0</v>
      </c>
      <c r="CD16" s="82">
        <v>0</v>
      </c>
      <c r="CE16" s="82">
        <v>0</v>
      </c>
      <c r="CF16" s="82">
        <v>0</v>
      </c>
      <c r="CG16" s="82">
        <v>0</v>
      </c>
      <c r="CH16" s="82">
        <v>0</v>
      </c>
      <c r="CI16" s="82">
        <v>0</v>
      </c>
      <c r="CJ16" s="82">
        <v>0</v>
      </c>
      <c r="CK16" s="82">
        <v>0</v>
      </c>
      <c r="CL16" s="82">
        <v>0</v>
      </c>
      <c r="CM16" s="82">
        <v>0</v>
      </c>
      <c r="CN16" s="82">
        <v>0</v>
      </c>
      <c r="CO16" s="82">
        <v>0</v>
      </c>
      <c r="CP16" s="82">
        <v>0</v>
      </c>
      <c r="CQ16" s="82">
        <v>16</v>
      </c>
      <c r="CR16" s="82">
        <v>16</v>
      </c>
      <c r="CS16" s="82">
        <v>16</v>
      </c>
      <c r="CT16" s="82">
        <v>0</v>
      </c>
      <c r="CU16" s="82">
        <v>0</v>
      </c>
      <c r="CV16" s="82">
        <v>0</v>
      </c>
      <c r="CW16" s="82">
        <v>0</v>
      </c>
      <c r="CX16" s="82">
        <v>0</v>
      </c>
      <c r="CY16" s="82">
        <v>0</v>
      </c>
      <c r="CZ16" s="82">
        <v>0</v>
      </c>
      <c r="DA16" s="82">
        <v>0</v>
      </c>
      <c r="DB16" s="82">
        <v>0</v>
      </c>
      <c r="DC16" s="82">
        <v>0</v>
      </c>
      <c r="DD16" s="82">
        <v>0</v>
      </c>
      <c r="DE16" s="82">
        <v>0</v>
      </c>
      <c r="DF16" s="82">
        <v>0</v>
      </c>
      <c r="DG16" s="82">
        <v>0</v>
      </c>
      <c r="DH16" s="82">
        <v>0</v>
      </c>
      <c r="DI16" s="82">
        <v>0</v>
      </c>
      <c r="DJ16" s="82">
        <v>23</v>
      </c>
      <c r="DK16" s="82">
        <v>23</v>
      </c>
      <c r="DL16" s="82">
        <v>23</v>
      </c>
      <c r="DM16" s="82">
        <v>23</v>
      </c>
      <c r="DN16" s="82">
        <v>23</v>
      </c>
      <c r="DO16" s="82">
        <v>23</v>
      </c>
      <c r="DP16" s="82">
        <v>23</v>
      </c>
      <c r="DQ16" s="82">
        <v>23</v>
      </c>
      <c r="DR16" s="82">
        <v>23</v>
      </c>
      <c r="DS16" s="82">
        <v>23</v>
      </c>
      <c r="DT16" s="82">
        <v>23</v>
      </c>
      <c r="DU16" s="82">
        <v>23</v>
      </c>
      <c r="DV16" s="82">
        <v>23</v>
      </c>
      <c r="DW16" s="82">
        <v>23</v>
      </c>
      <c r="DX16" s="82">
        <v>0</v>
      </c>
      <c r="DY16" s="82">
        <v>0</v>
      </c>
      <c r="DZ16" s="82">
        <v>0</v>
      </c>
      <c r="EA16" s="82">
        <v>0</v>
      </c>
      <c r="EB16" s="82">
        <v>0</v>
      </c>
      <c r="EC16" s="82">
        <v>0</v>
      </c>
      <c r="ED16" s="82">
        <v>0</v>
      </c>
      <c r="EE16" s="82">
        <v>0</v>
      </c>
      <c r="EF16" s="82">
        <v>0</v>
      </c>
      <c r="EG16" s="82">
        <v>0</v>
      </c>
      <c r="EH16" s="82">
        <v>0</v>
      </c>
      <c r="EI16" s="82">
        <v>0</v>
      </c>
      <c r="EJ16" s="82">
        <v>0</v>
      </c>
      <c r="EK16" s="82">
        <v>0</v>
      </c>
      <c r="EL16" s="82">
        <v>0</v>
      </c>
      <c r="EM16" s="82">
        <v>0</v>
      </c>
      <c r="EN16" s="82">
        <v>0</v>
      </c>
      <c r="EO16" s="82">
        <v>0</v>
      </c>
      <c r="EP16" s="82">
        <v>0</v>
      </c>
      <c r="EQ16" s="82">
        <v>0</v>
      </c>
      <c r="ER16" s="82">
        <v>0</v>
      </c>
      <c r="ES16" s="82">
        <v>0</v>
      </c>
      <c r="ET16" s="82">
        <v>0</v>
      </c>
      <c r="EU16" s="82">
        <v>0</v>
      </c>
      <c r="EV16" s="82">
        <v>0</v>
      </c>
      <c r="EW16" s="82">
        <v>0</v>
      </c>
      <c r="EX16" s="82">
        <v>0</v>
      </c>
      <c r="EY16" s="82">
        <v>0</v>
      </c>
      <c r="EZ16" s="82">
        <v>0</v>
      </c>
      <c r="FA16" s="82">
        <v>0</v>
      </c>
      <c r="FB16" s="82">
        <v>0</v>
      </c>
      <c r="FC16" s="82">
        <v>0</v>
      </c>
      <c r="FD16" s="82">
        <v>0</v>
      </c>
      <c r="FE16" s="82">
        <v>0</v>
      </c>
      <c r="FF16" s="82">
        <v>0</v>
      </c>
      <c r="FG16" s="82">
        <v>0</v>
      </c>
      <c r="FH16" s="82">
        <v>0</v>
      </c>
      <c r="FI16" s="82">
        <v>0</v>
      </c>
      <c r="FJ16" s="82">
        <v>0</v>
      </c>
      <c r="FK16" s="82">
        <v>0</v>
      </c>
      <c r="FL16" s="82">
        <v>0</v>
      </c>
      <c r="FM16" s="82">
        <v>0</v>
      </c>
      <c r="FN16" s="82">
        <v>0</v>
      </c>
      <c r="FO16" s="82">
        <v>0</v>
      </c>
      <c r="FP16" s="82">
        <v>0</v>
      </c>
      <c r="FQ16" s="82">
        <v>0</v>
      </c>
      <c r="FR16" s="82">
        <v>0</v>
      </c>
      <c r="FS16" s="82">
        <v>0</v>
      </c>
      <c r="FT16" s="82">
        <v>0</v>
      </c>
      <c r="FU16" s="82">
        <v>0</v>
      </c>
      <c r="FV16" s="82">
        <v>0</v>
      </c>
      <c r="FW16" s="82">
        <v>0</v>
      </c>
      <c r="FX16" s="82">
        <v>0</v>
      </c>
      <c r="FY16" s="82">
        <v>0</v>
      </c>
      <c r="FZ16" s="82">
        <v>0</v>
      </c>
      <c r="GA16" s="82">
        <v>0</v>
      </c>
      <c r="GB16" s="82">
        <v>0</v>
      </c>
      <c r="GC16" s="82">
        <v>0</v>
      </c>
      <c r="GD16" s="82">
        <v>0</v>
      </c>
      <c r="GE16" s="82">
        <v>1</v>
      </c>
      <c r="GF16" s="82">
        <v>1</v>
      </c>
      <c r="GG16" s="82">
        <v>1</v>
      </c>
      <c r="GH16" s="82">
        <v>0</v>
      </c>
      <c r="GI16" s="82">
        <v>0</v>
      </c>
      <c r="GJ16" s="82">
        <v>0</v>
      </c>
      <c r="GK16" s="82">
        <v>0</v>
      </c>
      <c r="GL16" s="82">
        <v>0</v>
      </c>
      <c r="GM16" s="82">
        <v>0</v>
      </c>
      <c r="GN16" s="82">
        <v>0</v>
      </c>
      <c r="GO16" s="82">
        <v>0</v>
      </c>
      <c r="GP16" s="82">
        <v>0</v>
      </c>
      <c r="GQ16" s="82">
        <v>0</v>
      </c>
      <c r="GR16" s="82">
        <v>0</v>
      </c>
      <c r="GS16" s="82">
        <v>0</v>
      </c>
      <c r="GT16" s="82">
        <v>0</v>
      </c>
      <c r="GU16" s="82">
        <v>0</v>
      </c>
      <c r="GV16" s="82">
        <v>0</v>
      </c>
      <c r="GW16" s="82">
        <v>0</v>
      </c>
      <c r="GX16" s="82">
        <v>0</v>
      </c>
      <c r="GY16" s="82">
        <v>0</v>
      </c>
      <c r="GZ16" s="82">
        <v>0</v>
      </c>
      <c r="HA16" s="82">
        <v>0</v>
      </c>
      <c r="HB16" s="82">
        <v>0</v>
      </c>
      <c r="HC16" s="82">
        <v>0</v>
      </c>
      <c r="HD16" s="82">
        <v>0</v>
      </c>
      <c r="HE16" s="82">
        <v>0</v>
      </c>
      <c r="HF16" s="82">
        <v>0</v>
      </c>
      <c r="HG16" s="82">
        <v>0</v>
      </c>
      <c r="HH16" s="82">
        <v>0</v>
      </c>
      <c r="HI16" s="82">
        <v>0</v>
      </c>
      <c r="HJ16" s="82">
        <v>0</v>
      </c>
      <c r="HK16" s="82">
        <v>0</v>
      </c>
      <c r="HL16" s="82">
        <v>0</v>
      </c>
      <c r="HM16" s="82">
        <v>0</v>
      </c>
      <c r="HN16" s="82">
        <v>0</v>
      </c>
      <c r="HO16" s="82">
        <v>0</v>
      </c>
      <c r="HP16" s="82">
        <v>0</v>
      </c>
      <c r="HQ16" s="82">
        <v>0</v>
      </c>
      <c r="HR16" s="82">
        <v>0</v>
      </c>
      <c r="HS16" s="82">
        <v>0</v>
      </c>
      <c r="HT16" s="82">
        <v>0</v>
      </c>
      <c r="HU16" s="82">
        <v>0</v>
      </c>
      <c r="HV16" s="82">
        <v>0</v>
      </c>
      <c r="HW16" s="82">
        <v>0</v>
      </c>
      <c r="HX16" s="82">
        <v>0</v>
      </c>
      <c r="HY16" s="82">
        <v>0</v>
      </c>
      <c r="HZ16" s="82">
        <v>0</v>
      </c>
      <c r="IA16" s="82">
        <v>0</v>
      </c>
      <c r="IB16" s="82">
        <v>0</v>
      </c>
      <c r="IC16" s="82">
        <v>0</v>
      </c>
      <c r="ID16" s="82">
        <v>0</v>
      </c>
      <c r="IE16" s="82">
        <v>0</v>
      </c>
      <c r="IF16" s="82">
        <v>0</v>
      </c>
      <c r="IG16" s="82">
        <v>0</v>
      </c>
      <c r="IH16" s="82">
        <v>0</v>
      </c>
      <c r="II16" s="82">
        <v>0</v>
      </c>
      <c r="IJ16" s="82">
        <v>0</v>
      </c>
      <c r="IK16" s="82">
        <v>0</v>
      </c>
      <c r="IL16" s="82">
        <v>0</v>
      </c>
      <c r="IM16" s="82">
        <v>0</v>
      </c>
      <c r="IN16" s="82">
        <v>0</v>
      </c>
      <c r="IO16" s="82">
        <v>0</v>
      </c>
      <c r="IP16" s="82">
        <v>0</v>
      </c>
      <c r="IQ16" s="82">
        <v>0</v>
      </c>
      <c r="IR16" s="82">
        <v>0</v>
      </c>
      <c r="IS16" s="82">
        <v>0</v>
      </c>
      <c r="IT16" s="82">
        <v>0</v>
      </c>
      <c r="IU16" s="82">
        <v>0</v>
      </c>
      <c r="IV16" s="82">
        <v>0</v>
      </c>
      <c r="IW16" s="82">
        <v>0</v>
      </c>
      <c r="IX16" s="82">
        <v>0</v>
      </c>
      <c r="IY16" s="82">
        <v>0</v>
      </c>
      <c r="IZ16" s="82">
        <v>0</v>
      </c>
      <c r="JA16" s="82">
        <v>0</v>
      </c>
      <c r="JB16" s="82">
        <v>0</v>
      </c>
      <c r="JC16" s="82">
        <v>0</v>
      </c>
      <c r="JD16" s="82">
        <v>0</v>
      </c>
      <c r="JE16" s="82">
        <v>0</v>
      </c>
      <c r="JF16" s="82">
        <v>0</v>
      </c>
      <c r="JG16" s="82">
        <v>0</v>
      </c>
      <c r="JH16" s="82">
        <v>0</v>
      </c>
      <c r="JI16" s="82">
        <v>0</v>
      </c>
      <c r="JJ16" s="82">
        <v>0</v>
      </c>
      <c r="JK16" s="82">
        <v>0</v>
      </c>
      <c r="JL16" s="82">
        <v>0</v>
      </c>
      <c r="JM16" s="82">
        <v>0</v>
      </c>
      <c r="JN16" s="82">
        <v>0</v>
      </c>
      <c r="JO16" s="82">
        <v>0</v>
      </c>
      <c r="JP16" s="82">
        <v>0</v>
      </c>
      <c r="JQ16" s="82">
        <v>0</v>
      </c>
      <c r="JR16" s="82">
        <v>0</v>
      </c>
      <c r="JS16" s="82">
        <v>0</v>
      </c>
      <c r="JT16" s="82">
        <v>0</v>
      </c>
      <c r="JU16" s="82">
        <v>0</v>
      </c>
      <c r="JV16" s="82">
        <v>0</v>
      </c>
      <c r="JW16" s="82">
        <v>0</v>
      </c>
      <c r="JX16" s="82">
        <v>0</v>
      </c>
      <c r="JY16" s="82">
        <v>0</v>
      </c>
      <c r="JZ16" s="82">
        <v>0</v>
      </c>
      <c r="KA16" s="82">
        <v>0</v>
      </c>
      <c r="KB16" s="82">
        <v>0</v>
      </c>
      <c r="KC16" s="82">
        <v>0</v>
      </c>
      <c r="KD16" s="82">
        <v>0</v>
      </c>
      <c r="KE16" s="82">
        <v>0</v>
      </c>
      <c r="KF16" s="82">
        <v>0</v>
      </c>
      <c r="KG16" s="82">
        <v>0</v>
      </c>
      <c r="KH16" s="82">
        <v>0</v>
      </c>
      <c r="KI16" s="82">
        <v>0</v>
      </c>
      <c r="KJ16" s="82">
        <v>0</v>
      </c>
      <c r="KK16" s="82">
        <v>0</v>
      </c>
      <c r="KL16" s="82">
        <v>0</v>
      </c>
      <c r="KM16" s="82">
        <v>0</v>
      </c>
      <c r="KN16" s="82">
        <v>0</v>
      </c>
      <c r="KO16" s="82">
        <v>0</v>
      </c>
      <c r="KP16" s="82">
        <v>0</v>
      </c>
      <c r="KQ16" s="82">
        <v>0</v>
      </c>
      <c r="KR16" s="82">
        <v>0</v>
      </c>
      <c r="KS16" s="82">
        <v>0</v>
      </c>
      <c r="KT16" s="82">
        <v>0</v>
      </c>
      <c r="KU16" s="82">
        <v>0</v>
      </c>
      <c r="KV16" s="82">
        <v>0</v>
      </c>
      <c r="KW16" s="82">
        <v>0</v>
      </c>
      <c r="KX16" s="82">
        <v>0</v>
      </c>
      <c r="KY16" s="82">
        <v>0</v>
      </c>
      <c r="KZ16" s="82">
        <v>0</v>
      </c>
      <c r="LA16" s="82">
        <v>0</v>
      </c>
      <c r="LB16" s="82">
        <v>0</v>
      </c>
      <c r="LC16" s="82">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row>
    <row r="17" spans="2:356" x14ac:dyDescent="0.25">
      <c r="B17" s="82" t="s">
        <v>1970</v>
      </c>
      <c r="C17" s="82">
        <v>1</v>
      </c>
      <c r="D17" s="82">
        <v>1</v>
      </c>
      <c r="E17" s="82">
        <v>1</v>
      </c>
      <c r="F17" s="82">
        <v>1</v>
      </c>
      <c r="G17" s="82">
        <v>1</v>
      </c>
      <c r="H17" s="82">
        <v>1</v>
      </c>
      <c r="I17" s="82">
        <v>1</v>
      </c>
      <c r="J17" s="82">
        <v>1</v>
      </c>
      <c r="K17" s="82">
        <v>1</v>
      </c>
      <c r="L17" s="82">
        <v>1</v>
      </c>
      <c r="M17" s="82">
        <v>1</v>
      </c>
      <c r="N17" s="82">
        <v>1</v>
      </c>
      <c r="O17" s="82">
        <v>1</v>
      </c>
      <c r="P17" s="82">
        <v>1</v>
      </c>
      <c r="Q17" s="82">
        <v>1</v>
      </c>
      <c r="R17" s="82">
        <v>1</v>
      </c>
      <c r="S17" s="82">
        <v>1</v>
      </c>
      <c r="T17" s="82">
        <v>1</v>
      </c>
      <c r="U17" s="82">
        <v>1</v>
      </c>
      <c r="V17" s="82">
        <v>1</v>
      </c>
      <c r="W17" s="82">
        <v>1</v>
      </c>
      <c r="X17" s="82">
        <v>1</v>
      </c>
      <c r="Y17" s="82">
        <v>1</v>
      </c>
      <c r="Z17" s="82">
        <v>1</v>
      </c>
      <c r="AA17" s="82">
        <v>1</v>
      </c>
      <c r="AB17" s="82">
        <v>1</v>
      </c>
      <c r="AC17" s="82">
        <v>1</v>
      </c>
      <c r="AD17" s="82">
        <v>1</v>
      </c>
      <c r="AE17" s="82">
        <v>1</v>
      </c>
      <c r="AF17" s="82">
        <v>1</v>
      </c>
      <c r="AG17" s="82">
        <v>1</v>
      </c>
      <c r="AH17" s="82">
        <v>1</v>
      </c>
      <c r="AI17" s="82">
        <v>1</v>
      </c>
      <c r="AJ17" s="82">
        <v>1</v>
      </c>
      <c r="AK17" s="82">
        <v>1</v>
      </c>
      <c r="AL17" s="82">
        <v>1</v>
      </c>
      <c r="AM17" s="82">
        <v>1</v>
      </c>
      <c r="AN17" s="82">
        <v>1</v>
      </c>
      <c r="AO17" s="82">
        <v>1</v>
      </c>
      <c r="AP17" s="82">
        <v>1</v>
      </c>
      <c r="AQ17" s="82">
        <v>1</v>
      </c>
      <c r="AR17" s="82">
        <v>1</v>
      </c>
      <c r="AS17" s="82">
        <v>1</v>
      </c>
      <c r="AT17" s="82">
        <v>1</v>
      </c>
      <c r="AU17" s="82">
        <v>1</v>
      </c>
      <c r="AV17" s="82">
        <v>1</v>
      </c>
      <c r="AW17" s="82">
        <v>1</v>
      </c>
      <c r="AX17" s="82">
        <v>1</v>
      </c>
      <c r="AY17" s="82">
        <v>0</v>
      </c>
      <c r="AZ17" s="82">
        <v>0</v>
      </c>
      <c r="BA17" s="82" t="s">
        <v>1976</v>
      </c>
      <c r="BB17" s="82" t="s">
        <v>1976</v>
      </c>
      <c r="BC17" s="82" t="s">
        <v>1976</v>
      </c>
      <c r="BD17" s="82" t="s">
        <v>1976</v>
      </c>
      <c r="BE17" s="82">
        <v>1</v>
      </c>
      <c r="BF17" s="82">
        <v>1</v>
      </c>
      <c r="BG17" s="82">
        <v>0</v>
      </c>
      <c r="BH17" s="82">
        <v>0</v>
      </c>
      <c r="BI17" s="82">
        <v>0</v>
      </c>
      <c r="BJ17" s="82">
        <v>0</v>
      </c>
      <c r="BK17" s="82">
        <v>0</v>
      </c>
      <c r="BL17" s="82">
        <v>1</v>
      </c>
      <c r="BM17" s="82">
        <v>1</v>
      </c>
      <c r="BN17" s="82">
        <v>1</v>
      </c>
      <c r="BO17" s="82">
        <v>1</v>
      </c>
      <c r="BP17" s="82">
        <v>1</v>
      </c>
      <c r="BQ17" s="82">
        <v>1</v>
      </c>
      <c r="BR17" s="82">
        <v>1</v>
      </c>
      <c r="BS17" s="82" t="s">
        <v>1976</v>
      </c>
      <c r="BT17" s="82">
        <v>1</v>
      </c>
      <c r="BU17" s="82">
        <v>1</v>
      </c>
      <c r="BV17" s="82">
        <v>1</v>
      </c>
      <c r="BW17" s="82">
        <v>1</v>
      </c>
      <c r="BX17" s="82">
        <v>1</v>
      </c>
      <c r="BY17" s="82">
        <v>1</v>
      </c>
      <c r="BZ17" s="82">
        <v>1</v>
      </c>
      <c r="CA17" s="82">
        <v>1</v>
      </c>
      <c r="CB17" s="82">
        <v>1</v>
      </c>
      <c r="CC17" s="82">
        <v>1</v>
      </c>
      <c r="CD17" s="82">
        <v>1</v>
      </c>
      <c r="CE17" s="82">
        <v>1</v>
      </c>
      <c r="CF17" s="82">
        <v>1</v>
      </c>
      <c r="CG17" s="82">
        <v>1</v>
      </c>
      <c r="CH17" s="82">
        <v>1</v>
      </c>
      <c r="CI17" s="82">
        <v>1</v>
      </c>
      <c r="CJ17" s="82">
        <v>1</v>
      </c>
      <c r="CK17" s="82">
        <v>1</v>
      </c>
      <c r="CL17" s="82">
        <v>1</v>
      </c>
      <c r="CM17" s="82">
        <v>1</v>
      </c>
      <c r="CN17" s="82">
        <v>1</v>
      </c>
      <c r="CO17" s="82">
        <v>1</v>
      </c>
      <c r="CP17" s="82">
        <v>1</v>
      </c>
      <c r="CQ17" s="82">
        <v>1</v>
      </c>
      <c r="CR17" s="82">
        <v>1</v>
      </c>
      <c r="CS17" s="82">
        <v>1</v>
      </c>
      <c r="CT17" s="82">
        <v>1</v>
      </c>
      <c r="CU17" s="82">
        <v>1</v>
      </c>
      <c r="CV17" s="82">
        <v>1</v>
      </c>
      <c r="CW17" s="82">
        <v>1</v>
      </c>
      <c r="CX17" s="82">
        <v>1</v>
      </c>
      <c r="CY17" s="82">
        <v>1</v>
      </c>
      <c r="CZ17" s="82">
        <v>1</v>
      </c>
      <c r="DA17" s="82">
        <v>1</v>
      </c>
      <c r="DB17" s="82">
        <v>0</v>
      </c>
      <c r="DC17" s="82">
        <v>0</v>
      </c>
      <c r="DD17" s="82">
        <v>0</v>
      </c>
      <c r="DE17" s="82">
        <v>0</v>
      </c>
      <c r="DF17" s="82">
        <v>1</v>
      </c>
      <c r="DG17" s="82">
        <v>1</v>
      </c>
      <c r="DH17" s="82">
        <v>1</v>
      </c>
      <c r="DI17" s="82">
        <v>1</v>
      </c>
      <c r="DJ17" s="82">
        <v>0</v>
      </c>
      <c r="DK17" s="82">
        <v>0</v>
      </c>
      <c r="DL17" s="82">
        <v>0</v>
      </c>
      <c r="DM17" s="82">
        <v>0</v>
      </c>
      <c r="DN17" s="82">
        <v>0</v>
      </c>
      <c r="DO17" s="82">
        <v>0</v>
      </c>
      <c r="DP17" s="82">
        <v>0</v>
      </c>
      <c r="DQ17" s="82">
        <v>0</v>
      </c>
      <c r="DR17" s="82">
        <v>0</v>
      </c>
      <c r="DS17" s="82">
        <v>0</v>
      </c>
      <c r="DT17" s="82">
        <v>0</v>
      </c>
      <c r="DU17" s="82">
        <v>0</v>
      </c>
      <c r="DV17" s="82">
        <v>0</v>
      </c>
      <c r="DW17" s="82">
        <v>0</v>
      </c>
      <c r="DX17" s="82">
        <v>0</v>
      </c>
      <c r="DY17" s="82">
        <v>0</v>
      </c>
      <c r="DZ17" s="82">
        <v>0</v>
      </c>
      <c r="EA17" s="82">
        <v>0</v>
      </c>
      <c r="EB17" s="82">
        <v>0</v>
      </c>
      <c r="EC17" s="82">
        <v>0</v>
      </c>
      <c r="ED17" s="82">
        <v>0</v>
      </c>
      <c r="EE17" s="82">
        <v>0</v>
      </c>
      <c r="EF17" s="82">
        <v>0</v>
      </c>
      <c r="EG17" s="82">
        <v>0</v>
      </c>
      <c r="EH17" s="82">
        <v>0</v>
      </c>
      <c r="EI17" s="82">
        <v>0</v>
      </c>
      <c r="EJ17" s="82">
        <v>1</v>
      </c>
      <c r="EK17" s="82">
        <v>1</v>
      </c>
      <c r="EL17" s="82">
        <v>1</v>
      </c>
      <c r="EM17" s="82">
        <v>1</v>
      </c>
      <c r="EN17" s="82">
        <v>1</v>
      </c>
      <c r="EO17" s="82">
        <v>1</v>
      </c>
      <c r="EP17" s="82">
        <v>1</v>
      </c>
      <c r="EQ17" s="82">
        <v>1</v>
      </c>
      <c r="ER17" s="82">
        <v>1</v>
      </c>
      <c r="ES17" s="82">
        <v>1</v>
      </c>
      <c r="ET17" s="82">
        <v>1</v>
      </c>
      <c r="EU17" s="82">
        <v>1</v>
      </c>
      <c r="EV17" s="82">
        <v>1</v>
      </c>
      <c r="EW17" s="82">
        <v>1</v>
      </c>
      <c r="EX17" s="82">
        <v>1</v>
      </c>
      <c r="EY17" s="82">
        <v>1</v>
      </c>
      <c r="EZ17" s="82">
        <v>1</v>
      </c>
      <c r="FA17" s="82">
        <v>1</v>
      </c>
      <c r="FB17" s="82">
        <v>1</v>
      </c>
      <c r="FC17" s="82">
        <v>1</v>
      </c>
      <c r="FD17" s="82">
        <v>1</v>
      </c>
      <c r="FE17" s="82">
        <v>1</v>
      </c>
      <c r="FF17" s="82">
        <v>1</v>
      </c>
      <c r="FG17" s="82">
        <v>1</v>
      </c>
      <c r="FH17" s="82">
        <v>1</v>
      </c>
      <c r="FI17" s="82">
        <v>1</v>
      </c>
      <c r="FJ17" s="82">
        <v>1</v>
      </c>
      <c r="FK17" s="82">
        <v>1</v>
      </c>
      <c r="FL17" s="82">
        <v>1</v>
      </c>
      <c r="FM17" s="82">
        <v>1</v>
      </c>
      <c r="FN17" s="82">
        <v>1</v>
      </c>
      <c r="FO17" s="82">
        <v>1</v>
      </c>
      <c r="FP17" s="82">
        <v>1</v>
      </c>
      <c r="FQ17" s="82">
        <v>1</v>
      </c>
      <c r="FR17" s="82">
        <v>1</v>
      </c>
      <c r="FS17" s="82">
        <v>1</v>
      </c>
      <c r="FT17" s="82">
        <v>1</v>
      </c>
      <c r="FU17" s="82">
        <v>1</v>
      </c>
      <c r="FV17" s="82">
        <v>1</v>
      </c>
      <c r="FW17" s="82">
        <v>1</v>
      </c>
      <c r="FX17" s="82">
        <v>0</v>
      </c>
      <c r="FY17" s="82">
        <v>1</v>
      </c>
      <c r="FZ17" s="82">
        <v>1</v>
      </c>
      <c r="GA17" s="82">
        <v>1</v>
      </c>
      <c r="GB17" s="82">
        <v>1</v>
      </c>
      <c r="GC17" s="82">
        <v>1</v>
      </c>
      <c r="GD17" s="82">
        <v>1</v>
      </c>
      <c r="GE17" s="82">
        <v>1</v>
      </c>
      <c r="GF17" s="82">
        <v>1</v>
      </c>
      <c r="GG17" s="82">
        <v>1</v>
      </c>
      <c r="GH17" s="82">
        <v>1</v>
      </c>
      <c r="GI17" s="82">
        <v>1</v>
      </c>
      <c r="GJ17" s="82">
        <v>1</v>
      </c>
      <c r="GK17" s="82">
        <v>1</v>
      </c>
      <c r="GL17" s="82">
        <v>1</v>
      </c>
      <c r="GM17" s="82">
        <v>1</v>
      </c>
      <c r="GN17" s="82">
        <v>1</v>
      </c>
      <c r="GO17" s="82">
        <v>1</v>
      </c>
      <c r="GP17" s="82">
        <v>1</v>
      </c>
      <c r="GQ17" s="82">
        <v>1</v>
      </c>
      <c r="GR17" s="82">
        <v>0</v>
      </c>
      <c r="GS17" s="82">
        <v>0</v>
      </c>
      <c r="GT17" s="82">
        <v>1</v>
      </c>
      <c r="GU17" s="82">
        <v>1</v>
      </c>
      <c r="GV17" s="82">
        <v>1</v>
      </c>
      <c r="GW17" s="82">
        <v>1</v>
      </c>
      <c r="GX17" s="82">
        <v>1</v>
      </c>
      <c r="GY17" s="82">
        <v>1</v>
      </c>
      <c r="GZ17" s="82">
        <v>1</v>
      </c>
      <c r="HA17" s="82">
        <v>1</v>
      </c>
      <c r="HB17" s="82">
        <v>1</v>
      </c>
      <c r="HC17" s="82">
        <v>1</v>
      </c>
      <c r="HD17" s="82">
        <v>1</v>
      </c>
      <c r="HE17" s="82">
        <v>1</v>
      </c>
      <c r="HF17" s="82">
        <v>1</v>
      </c>
      <c r="HG17" s="82">
        <v>1</v>
      </c>
      <c r="HH17" s="82">
        <v>1</v>
      </c>
      <c r="HI17" s="82">
        <v>1</v>
      </c>
      <c r="HJ17" s="82">
        <v>1</v>
      </c>
      <c r="HK17" s="82">
        <v>1</v>
      </c>
      <c r="HL17" s="82">
        <v>1</v>
      </c>
      <c r="HM17" s="82">
        <v>1</v>
      </c>
      <c r="HN17" s="82">
        <v>1</v>
      </c>
      <c r="HO17" s="82">
        <v>1</v>
      </c>
      <c r="HP17" s="82">
        <v>1</v>
      </c>
      <c r="HQ17" s="82">
        <v>1</v>
      </c>
      <c r="HR17" s="82">
        <v>1</v>
      </c>
      <c r="HS17" s="82">
        <v>0</v>
      </c>
      <c r="HT17" s="82">
        <v>1</v>
      </c>
      <c r="HU17" s="82">
        <v>1</v>
      </c>
      <c r="HV17" s="82">
        <v>1</v>
      </c>
      <c r="HW17" s="82">
        <v>1</v>
      </c>
      <c r="HX17" s="82">
        <v>1</v>
      </c>
      <c r="HY17" s="82">
        <v>1</v>
      </c>
      <c r="HZ17" s="82">
        <v>1</v>
      </c>
      <c r="IA17" s="82">
        <v>1</v>
      </c>
      <c r="IB17" s="82">
        <v>1</v>
      </c>
      <c r="IC17" s="82">
        <v>1</v>
      </c>
      <c r="ID17" s="82">
        <v>1</v>
      </c>
      <c r="IE17" s="82">
        <v>1</v>
      </c>
      <c r="IF17" s="82">
        <v>1</v>
      </c>
      <c r="IG17" s="82">
        <v>1</v>
      </c>
      <c r="IH17" s="82">
        <v>1</v>
      </c>
      <c r="II17" s="82">
        <v>1</v>
      </c>
      <c r="IJ17" s="82">
        <v>1</v>
      </c>
      <c r="IK17" s="82">
        <v>1</v>
      </c>
      <c r="IL17" s="82">
        <v>1</v>
      </c>
      <c r="IM17" s="82">
        <v>1</v>
      </c>
      <c r="IN17" s="82">
        <v>1</v>
      </c>
      <c r="IO17" s="82">
        <v>1</v>
      </c>
      <c r="IP17" s="82">
        <v>1</v>
      </c>
      <c r="IQ17" s="82">
        <v>1</v>
      </c>
      <c r="IR17" s="82">
        <v>1</v>
      </c>
      <c r="IS17" s="82">
        <v>1</v>
      </c>
      <c r="IT17" s="82">
        <v>1</v>
      </c>
      <c r="IU17" s="82">
        <v>1</v>
      </c>
      <c r="IV17" s="82">
        <v>1</v>
      </c>
      <c r="IW17" s="82">
        <v>1</v>
      </c>
      <c r="IX17" s="82">
        <v>1</v>
      </c>
      <c r="IY17" s="82">
        <v>1</v>
      </c>
      <c r="IZ17" s="82">
        <v>1</v>
      </c>
      <c r="JA17" s="82">
        <v>1</v>
      </c>
      <c r="JB17" s="82">
        <v>1</v>
      </c>
      <c r="JC17" s="82">
        <v>1</v>
      </c>
      <c r="JD17" s="82">
        <v>1</v>
      </c>
      <c r="JE17" s="82">
        <v>1</v>
      </c>
      <c r="JF17" s="82">
        <v>1</v>
      </c>
      <c r="JG17" s="82">
        <v>1</v>
      </c>
      <c r="JH17" s="82">
        <v>1</v>
      </c>
      <c r="JI17" s="82">
        <v>1</v>
      </c>
      <c r="JJ17" s="82">
        <v>1</v>
      </c>
      <c r="JK17" s="82">
        <v>1</v>
      </c>
      <c r="JL17" s="82">
        <v>1</v>
      </c>
      <c r="JM17" s="82">
        <v>1</v>
      </c>
      <c r="JN17" s="82">
        <v>1</v>
      </c>
      <c r="JO17" s="82">
        <v>1</v>
      </c>
      <c r="JP17" s="82">
        <v>1</v>
      </c>
      <c r="JQ17" s="82">
        <v>1</v>
      </c>
      <c r="JR17" s="82">
        <v>1</v>
      </c>
      <c r="JS17" s="82">
        <v>1</v>
      </c>
      <c r="JT17" s="82">
        <v>1</v>
      </c>
      <c r="JU17" s="82">
        <v>1</v>
      </c>
      <c r="JV17" s="82">
        <v>1</v>
      </c>
      <c r="JW17" s="82">
        <v>1</v>
      </c>
      <c r="JX17" s="82">
        <v>1</v>
      </c>
      <c r="JY17" s="82">
        <v>1</v>
      </c>
      <c r="JZ17" s="82">
        <v>1</v>
      </c>
      <c r="KA17" s="82">
        <v>1</v>
      </c>
      <c r="KB17" s="82">
        <v>1</v>
      </c>
      <c r="KC17" s="82">
        <v>1</v>
      </c>
      <c r="KD17" s="82">
        <v>1</v>
      </c>
      <c r="KE17" s="82">
        <v>1</v>
      </c>
      <c r="KF17" s="82">
        <v>1</v>
      </c>
      <c r="KG17" s="82">
        <v>1</v>
      </c>
      <c r="KH17" s="82">
        <v>1</v>
      </c>
      <c r="KI17" s="82">
        <v>1</v>
      </c>
      <c r="KJ17" s="82">
        <v>1</v>
      </c>
      <c r="KK17" s="82">
        <v>1</v>
      </c>
      <c r="KL17" s="82">
        <v>1</v>
      </c>
      <c r="KM17" s="82">
        <v>1</v>
      </c>
      <c r="KN17" s="82">
        <v>1</v>
      </c>
      <c r="KO17" s="82">
        <v>1</v>
      </c>
      <c r="KP17" s="82">
        <v>1</v>
      </c>
      <c r="KQ17" s="82">
        <v>1</v>
      </c>
      <c r="KR17" s="82">
        <v>1</v>
      </c>
      <c r="KS17" s="82">
        <v>1</v>
      </c>
      <c r="KT17" s="82">
        <v>1</v>
      </c>
      <c r="KU17" s="82">
        <v>1</v>
      </c>
      <c r="KV17" s="82">
        <v>1</v>
      </c>
      <c r="KW17" s="82">
        <v>1</v>
      </c>
      <c r="KX17" s="82">
        <v>1</v>
      </c>
      <c r="KY17" s="82">
        <v>1</v>
      </c>
      <c r="KZ17" s="82">
        <v>1</v>
      </c>
      <c r="LA17" s="82">
        <v>1</v>
      </c>
      <c r="LB17" s="82">
        <v>1</v>
      </c>
      <c r="LC17" s="82">
        <v>1</v>
      </c>
      <c r="LD17">
        <v>1</v>
      </c>
      <c r="LE17">
        <v>1</v>
      </c>
      <c r="LF17">
        <v>1</v>
      </c>
      <c r="LG17" t="s">
        <v>1976</v>
      </c>
      <c r="LH17" t="s">
        <v>1976</v>
      </c>
      <c r="LI17" t="s">
        <v>1976</v>
      </c>
      <c r="LJ17" t="s">
        <v>1976</v>
      </c>
      <c r="LK17" t="s">
        <v>1976</v>
      </c>
      <c r="LL17" t="s">
        <v>1976</v>
      </c>
      <c r="LM17" t="s">
        <v>1976</v>
      </c>
      <c r="LN17" t="s">
        <v>1976</v>
      </c>
      <c r="LO17" t="s">
        <v>1976</v>
      </c>
      <c r="LP17" t="s">
        <v>1976</v>
      </c>
      <c r="LQ17" t="s">
        <v>1976</v>
      </c>
      <c r="LR17" t="s">
        <v>1976</v>
      </c>
      <c r="LS17" t="s">
        <v>1976</v>
      </c>
      <c r="LT17" t="s">
        <v>1976</v>
      </c>
      <c r="LU17" t="s">
        <v>1976</v>
      </c>
      <c r="LV17" t="s">
        <v>1976</v>
      </c>
      <c r="LW17" t="s">
        <v>1976</v>
      </c>
      <c r="LX17" t="s">
        <v>1976</v>
      </c>
      <c r="LY17" t="s">
        <v>1976</v>
      </c>
      <c r="LZ17" t="s">
        <v>1976</v>
      </c>
      <c r="MA17" t="s">
        <v>1976</v>
      </c>
      <c r="MB17" t="s">
        <v>1976</v>
      </c>
      <c r="MC17" t="s">
        <v>1976</v>
      </c>
      <c r="MD17" t="s">
        <v>1976</v>
      </c>
      <c r="ME17" t="s">
        <v>1976</v>
      </c>
      <c r="MF17" t="s">
        <v>1976</v>
      </c>
      <c r="MG17" t="s">
        <v>1976</v>
      </c>
      <c r="MH17" t="s">
        <v>1976</v>
      </c>
      <c r="MI17" t="s">
        <v>1976</v>
      </c>
      <c r="MJ17" t="s">
        <v>1976</v>
      </c>
      <c r="MK17" t="s">
        <v>1976</v>
      </c>
      <c r="ML17" t="s">
        <v>1976</v>
      </c>
      <c r="MM17" t="s">
        <v>1976</v>
      </c>
      <c r="MN17" t="s">
        <v>1976</v>
      </c>
      <c r="MO17" t="s">
        <v>1976</v>
      </c>
      <c r="MP17" t="s">
        <v>1976</v>
      </c>
      <c r="MQ17" t="s">
        <v>1976</v>
      </c>
      <c r="MR17" t="s">
        <v>1976</v>
      </c>
    </row>
    <row r="18" spans="2:356" x14ac:dyDescent="0.25">
      <c r="B18" s="82" t="s">
        <v>1935</v>
      </c>
      <c r="C18" s="82">
        <v>1</v>
      </c>
      <c r="D18" s="82">
        <v>1</v>
      </c>
      <c r="E18" s="82">
        <v>1</v>
      </c>
      <c r="F18" s="82">
        <v>1</v>
      </c>
      <c r="G18" s="82">
        <v>1</v>
      </c>
      <c r="H18" s="82">
        <v>1</v>
      </c>
      <c r="I18" s="82">
        <v>1</v>
      </c>
      <c r="J18" s="82">
        <v>1</v>
      </c>
      <c r="K18" s="82">
        <v>1</v>
      </c>
      <c r="L18" s="82">
        <v>1</v>
      </c>
      <c r="M18" s="82">
        <v>1</v>
      </c>
      <c r="N18" s="82">
        <v>1</v>
      </c>
      <c r="O18" s="82">
        <v>1</v>
      </c>
      <c r="P18" s="82">
        <v>1</v>
      </c>
      <c r="Q18" s="82">
        <v>1</v>
      </c>
      <c r="R18" s="82">
        <v>1</v>
      </c>
      <c r="S18" s="82">
        <v>1</v>
      </c>
      <c r="T18" s="82">
        <v>1</v>
      </c>
      <c r="U18" s="82">
        <v>1</v>
      </c>
      <c r="V18" s="82">
        <v>1</v>
      </c>
      <c r="W18" s="82">
        <v>1</v>
      </c>
      <c r="X18" s="82">
        <v>1</v>
      </c>
      <c r="Y18" s="82">
        <v>1</v>
      </c>
      <c r="Z18" s="82">
        <v>1</v>
      </c>
      <c r="AA18" s="82">
        <v>1</v>
      </c>
      <c r="AB18" s="82">
        <v>1</v>
      </c>
      <c r="AC18" s="82">
        <v>1</v>
      </c>
      <c r="AD18" s="82">
        <v>1</v>
      </c>
      <c r="AE18" s="82">
        <v>1</v>
      </c>
      <c r="AF18" s="82">
        <v>1</v>
      </c>
      <c r="AG18" s="82">
        <v>1</v>
      </c>
      <c r="AH18" s="82">
        <v>1</v>
      </c>
      <c r="AI18" s="82">
        <v>1</v>
      </c>
      <c r="AJ18" s="82">
        <v>1</v>
      </c>
      <c r="AK18" s="82">
        <v>1</v>
      </c>
      <c r="AL18" s="82">
        <v>1</v>
      </c>
      <c r="AM18" s="82">
        <v>1</v>
      </c>
      <c r="AN18" s="82">
        <v>1</v>
      </c>
      <c r="AO18" s="82">
        <v>1</v>
      </c>
      <c r="AP18" s="82">
        <v>1</v>
      </c>
      <c r="AQ18" s="82">
        <v>1</v>
      </c>
      <c r="AR18" s="82">
        <v>1</v>
      </c>
      <c r="AS18" s="82">
        <v>1</v>
      </c>
      <c r="AT18" s="82">
        <v>1</v>
      </c>
      <c r="AU18" s="82">
        <v>1</v>
      </c>
      <c r="AV18" s="82">
        <v>1</v>
      </c>
      <c r="AW18" s="82">
        <v>1</v>
      </c>
      <c r="AX18" s="82">
        <v>1</v>
      </c>
      <c r="AY18" s="82">
        <v>1</v>
      </c>
      <c r="AZ18" s="82">
        <v>1</v>
      </c>
      <c r="BA18" s="82">
        <v>1</v>
      </c>
      <c r="BB18" s="82">
        <v>1</v>
      </c>
      <c r="BC18" s="82">
        <v>1</v>
      </c>
      <c r="BD18" s="82">
        <v>1</v>
      </c>
      <c r="BE18" s="82">
        <v>1</v>
      </c>
      <c r="BF18" s="82">
        <v>1</v>
      </c>
      <c r="BG18" s="82">
        <v>1</v>
      </c>
      <c r="BH18" s="82">
        <v>1</v>
      </c>
      <c r="BI18" s="82">
        <v>1</v>
      </c>
      <c r="BJ18" s="82">
        <v>1</v>
      </c>
      <c r="BK18" s="82">
        <v>1</v>
      </c>
      <c r="BL18" s="82">
        <v>1</v>
      </c>
      <c r="BM18" s="82">
        <v>1</v>
      </c>
      <c r="BN18" s="82">
        <v>1</v>
      </c>
      <c r="BO18" s="82">
        <v>1</v>
      </c>
      <c r="BP18" s="82">
        <v>1</v>
      </c>
      <c r="BQ18" s="82">
        <v>1</v>
      </c>
      <c r="BR18" s="82">
        <v>1</v>
      </c>
      <c r="BS18" s="82">
        <v>1</v>
      </c>
      <c r="BT18" s="82">
        <v>1</v>
      </c>
      <c r="BU18" s="82">
        <v>1</v>
      </c>
      <c r="BV18" s="82">
        <v>1</v>
      </c>
      <c r="BW18" s="82">
        <v>1</v>
      </c>
      <c r="BX18" s="82">
        <v>1</v>
      </c>
      <c r="BY18" s="82">
        <v>1</v>
      </c>
      <c r="BZ18" s="82">
        <v>1</v>
      </c>
      <c r="CA18" s="82">
        <v>1</v>
      </c>
      <c r="CB18" s="82">
        <v>1</v>
      </c>
      <c r="CC18" s="82">
        <v>1</v>
      </c>
      <c r="CD18" s="82">
        <v>1</v>
      </c>
      <c r="CE18" s="82">
        <v>1</v>
      </c>
      <c r="CF18" s="82">
        <v>1</v>
      </c>
      <c r="CG18" s="82">
        <v>1</v>
      </c>
      <c r="CH18" s="82">
        <v>1</v>
      </c>
      <c r="CI18" s="82">
        <v>1</v>
      </c>
      <c r="CJ18" s="82">
        <v>1</v>
      </c>
      <c r="CK18" s="82">
        <v>1</v>
      </c>
      <c r="CL18" s="82">
        <v>0</v>
      </c>
      <c r="CM18" s="82">
        <v>0</v>
      </c>
      <c r="CN18" s="82">
        <v>0</v>
      </c>
      <c r="CO18" s="82">
        <v>1</v>
      </c>
      <c r="CP18" s="82">
        <v>1</v>
      </c>
      <c r="CQ18" s="82">
        <v>1</v>
      </c>
      <c r="CR18" s="82">
        <v>1</v>
      </c>
      <c r="CS18" s="82">
        <v>1</v>
      </c>
      <c r="CT18" s="82">
        <v>0</v>
      </c>
      <c r="CU18" s="82">
        <v>0</v>
      </c>
      <c r="CV18" s="82">
        <v>0</v>
      </c>
      <c r="CW18" s="82">
        <v>0</v>
      </c>
      <c r="CX18" s="82">
        <v>0</v>
      </c>
      <c r="CY18" s="82">
        <v>0</v>
      </c>
      <c r="CZ18" s="82">
        <v>0</v>
      </c>
      <c r="DA18" s="82">
        <v>0</v>
      </c>
      <c r="DB18" s="82">
        <v>1</v>
      </c>
      <c r="DC18" s="82">
        <v>1</v>
      </c>
      <c r="DD18" s="82">
        <v>1</v>
      </c>
      <c r="DE18" s="82">
        <v>1</v>
      </c>
      <c r="DF18" s="82">
        <v>1</v>
      </c>
      <c r="DG18" s="82">
        <v>1</v>
      </c>
      <c r="DH18" s="82">
        <v>1</v>
      </c>
      <c r="DI18" s="82">
        <v>1</v>
      </c>
      <c r="DJ18" s="82">
        <v>1</v>
      </c>
      <c r="DK18" s="82">
        <v>1</v>
      </c>
      <c r="DL18" s="82">
        <v>1</v>
      </c>
      <c r="DM18" s="82">
        <v>1</v>
      </c>
      <c r="DN18" s="82">
        <v>1</v>
      </c>
      <c r="DO18" s="82">
        <v>1</v>
      </c>
      <c r="DP18" s="82">
        <v>1</v>
      </c>
      <c r="DQ18" s="82">
        <v>1</v>
      </c>
      <c r="DR18" s="82">
        <v>1</v>
      </c>
      <c r="DS18" s="82">
        <v>1</v>
      </c>
      <c r="DT18" s="82">
        <v>1</v>
      </c>
      <c r="DU18" s="82">
        <v>1</v>
      </c>
      <c r="DV18" s="82">
        <v>1</v>
      </c>
      <c r="DW18" s="82">
        <v>1</v>
      </c>
      <c r="DX18" s="82">
        <v>1</v>
      </c>
      <c r="DY18" s="82">
        <v>1</v>
      </c>
      <c r="DZ18" s="82">
        <v>1</v>
      </c>
      <c r="EA18" s="82">
        <v>1</v>
      </c>
      <c r="EB18" s="82">
        <v>1</v>
      </c>
      <c r="EC18" s="82">
        <v>1</v>
      </c>
      <c r="ED18" s="82">
        <v>1</v>
      </c>
      <c r="EE18" s="82">
        <v>1</v>
      </c>
      <c r="EF18" s="82">
        <v>1</v>
      </c>
      <c r="EG18" s="82">
        <v>1</v>
      </c>
      <c r="EH18" s="82">
        <v>1</v>
      </c>
      <c r="EI18" s="82">
        <v>1</v>
      </c>
      <c r="EJ18" s="82">
        <v>1</v>
      </c>
      <c r="EK18" s="82">
        <v>1</v>
      </c>
      <c r="EL18" s="82">
        <v>1</v>
      </c>
      <c r="EM18" s="82">
        <v>1</v>
      </c>
      <c r="EN18" s="82">
        <v>1</v>
      </c>
      <c r="EO18" s="82">
        <v>1</v>
      </c>
      <c r="EP18" s="82">
        <v>1</v>
      </c>
      <c r="EQ18" s="82">
        <v>1</v>
      </c>
      <c r="ER18" s="82">
        <v>1</v>
      </c>
      <c r="ES18" s="82">
        <v>1</v>
      </c>
      <c r="ET18" s="82">
        <v>1</v>
      </c>
      <c r="EU18" s="82">
        <v>1</v>
      </c>
      <c r="EV18" s="82">
        <v>1</v>
      </c>
      <c r="EW18" s="82">
        <v>1</v>
      </c>
      <c r="EX18" s="82">
        <v>1</v>
      </c>
      <c r="EY18" s="82">
        <v>1</v>
      </c>
      <c r="EZ18" s="82">
        <v>1</v>
      </c>
      <c r="FA18" s="82">
        <v>1</v>
      </c>
      <c r="FB18" s="82">
        <v>1</v>
      </c>
      <c r="FC18" s="82">
        <v>1</v>
      </c>
      <c r="FD18" s="82">
        <v>1</v>
      </c>
      <c r="FE18" s="82">
        <v>1</v>
      </c>
      <c r="FF18" s="82">
        <v>1</v>
      </c>
      <c r="FG18" s="82">
        <v>1</v>
      </c>
      <c r="FH18" s="82">
        <v>1</v>
      </c>
      <c r="FI18" s="82">
        <v>1</v>
      </c>
      <c r="FJ18" s="82">
        <v>1</v>
      </c>
      <c r="FK18" s="82">
        <v>1</v>
      </c>
      <c r="FL18" s="82">
        <v>1</v>
      </c>
      <c r="FM18" s="82">
        <v>1</v>
      </c>
      <c r="FN18" s="82">
        <v>1</v>
      </c>
      <c r="FO18" s="82">
        <v>0</v>
      </c>
      <c r="FP18" s="82">
        <v>0</v>
      </c>
      <c r="FQ18" s="82">
        <v>1</v>
      </c>
      <c r="FR18" s="82">
        <v>1</v>
      </c>
      <c r="FS18" s="82">
        <v>1</v>
      </c>
      <c r="FT18" s="82">
        <v>1</v>
      </c>
      <c r="FU18" s="82">
        <v>1</v>
      </c>
      <c r="FV18" s="82">
        <v>1</v>
      </c>
      <c r="FW18" s="82">
        <v>1</v>
      </c>
      <c r="FX18" s="82">
        <v>1</v>
      </c>
      <c r="FY18" s="82">
        <v>1</v>
      </c>
      <c r="FZ18" s="82">
        <v>1</v>
      </c>
      <c r="GA18" s="82">
        <v>1</v>
      </c>
      <c r="GB18" s="82">
        <v>1</v>
      </c>
      <c r="GC18" s="82">
        <v>1</v>
      </c>
      <c r="GD18" s="82">
        <v>1</v>
      </c>
      <c r="GE18" s="82">
        <v>1</v>
      </c>
      <c r="GF18" s="82">
        <v>1</v>
      </c>
      <c r="GG18" s="82">
        <v>1</v>
      </c>
      <c r="GH18" s="82">
        <v>1</v>
      </c>
      <c r="GI18" s="82">
        <v>1</v>
      </c>
      <c r="GJ18" s="82">
        <v>1</v>
      </c>
      <c r="GK18" s="82">
        <v>1</v>
      </c>
      <c r="GL18" s="82">
        <v>1</v>
      </c>
      <c r="GM18" s="82">
        <v>1</v>
      </c>
      <c r="GN18" s="82">
        <v>1</v>
      </c>
      <c r="GO18" s="82">
        <v>1</v>
      </c>
      <c r="GP18" s="82">
        <v>1</v>
      </c>
      <c r="GQ18" s="82">
        <v>1</v>
      </c>
      <c r="GR18" s="82">
        <v>1</v>
      </c>
      <c r="GS18" s="82">
        <v>1</v>
      </c>
      <c r="GT18" s="82">
        <v>1</v>
      </c>
      <c r="GU18" s="82">
        <v>1</v>
      </c>
      <c r="GV18" s="82">
        <v>1</v>
      </c>
      <c r="GW18" s="82">
        <v>1</v>
      </c>
      <c r="GX18" s="82">
        <v>1</v>
      </c>
      <c r="GY18" s="82">
        <v>1</v>
      </c>
      <c r="GZ18" s="82">
        <v>1</v>
      </c>
      <c r="HA18" s="82">
        <v>1</v>
      </c>
      <c r="HB18" s="82">
        <v>1</v>
      </c>
      <c r="HC18" s="82">
        <v>1</v>
      </c>
      <c r="HD18" s="82">
        <v>1</v>
      </c>
      <c r="HE18" s="82">
        <v>1</v>
      </c>
      <c r="HF18" s="82">
        <v>1</v>
      </c>
      <c r="HG18" s="82">
        <v>1</v>
      </c>
      <c r="HH18" s="82">
        <v>1</v>
      </c>
      <c r="HI18" s="82">
        <v>1</v>
      </c>
      <c r="HJ18" s="82">
        <v>1</v>
      </c>
      <c r="HK18" s="82">
        <v>1</v>
      </c>
      <c r="HL18" s="82">
        <v>1</v>
      </c>
      <c r="HM18" s="82">
        <v>1</v>
      </c>
      <c r="HN18" s="82">
        <v>1</v>
      </c>
      <c r="HO18" s="82">
        <v>1</v>
      </c>
      <c r="HP18" s="82">
        <v>1</v>
      </c>
      <c r="HQ18" s="82">
        <v>1</v>
      </c>
      <c r="HR18" s="82">
        <v>1</v>
      </c>
      <c r="HS18" s="82">
        <v>1</v>
      </c>
      <c r="HT18" s="82">
        <v>1</v>
      </c>
      <c r="HU18" s="82">
        <v>1</v>
      </c>
      <c r="HV18" s="82">
        <v>1</v>
      </c>
      <c r="HW18" s="82">
        <v>1</v>
      </c>
      <c r="HX18" s="82">
        <v>1</v>
      </c>
      <c r="HY18" s="82">
        <v>1</v>
      </c>
      <c r="HZ18" s="82">
        <v>1</v>
      </c>
      <c r="IA18" s="82">
        <v>1</v>
      </c>
      <c r="IB18" s="82">
        <v>1</v>
      </c>
      <c r="IC18" s="82">
        <v>1</v>
      </c>
      <c r="ID18" s="82">
        <v>1</v>
      </c>
      <c r="IE18" s="82">
        <v>1</v>
      </c>
      <c r="IF18" s="82">
        <v>1</v>
      </c>
      <c r="IG18" s="82">
        <v>1</v>
      </c>
      <c r="IH18" s="82">
        <v>1</v>
      </c>
      <c r="II18" s="82">
        <v>1</v>
      </c>
      <c r="IJ18" s="82">
        <v>1</v>
      </c>
      <c r="IK18" s="82">
        <v>1</v>
      </c>
      <c r="IL18" s="82">
        <v>1</v>
      </c>
      <c r="IM18" s="82">
        <v>1</v>
      </c>
      <c r="IN18" s="82">
        <v>1</v>
      </c>
      <c r="IO18" s="82">
        <v>1</v>
      </c>
      <c r="IP18" s="82">
        <v>1</v>
      </c>
      <c r="IQ18" s="82">
        <v>1</v>
      </c>
      <c r="IR18" s="82">
        <v>1</v>
      </c>
      <c r="IS18" s="82">
        <v>1</v>
      </c>
      <c r="IT18" s="82">
        <v>1</v>
      </c>
      <c r="IU18" s="82">
        <v>1</v>
      </c>
      <c r="IV18" s="82">
        <v>1</v>
      </c>
      <c r="IW18" s="82">
        <v>1</v>
      </c>
      <c r="IX18" s="82">
        <v>1</v>
      </c>
      <c r="IY18" s="82">
        <v>1</v>
      </c>
      <c r="IZ18" s="82">
        <v>1</v>
      </c>
      <c r="JA18" s="82">
        <v>1</v>
      </c>
      <c r="JB18" s="82">
        <v>1</v>
      </c>
      <c r="JC18" s="82">
        <v>1</v>
      </c>
      <c r="JD18" s="82">
        <v>1</v>
      </c>
      <c r="JE18" s="82">
        <v>1</v>
      </c>
      <c r="JF18" s="82">
        <v>1</v>
      </c>
      <c r="JG18" s="82">
        <v>1</v>
      </c>
      <c r="JH18" s="82">
        <v>1</v>
      </c>
      <c r="JI18" s="82">
        <v>1</v>
      </c>
      <c r="JJ18" s="82">
        <v>1</v>
      </c>
      <c r="JK18" s="82">
        <v>1</v>
      </c>
      <c r="JL18" s="82">
        <v>1</v>
      </c>
      <c r="JM18" s="82">
        <v>1</v>
      </c>
      <c r="JN18" s="82">
        <v>1</v>
      </c>
      <c r="JO18" s="82">
        <v>1</v>
      </c>
      <c r="JP18" s="82">
        <v>1</v>
      </c>
      <c r="JQ18" s="82">
        <v>1</v>
      </c>
      <c r="JR18" s="82">
        <v>1</v>
      </c>
      <c r="JS18" s="82">
        <v>1</v>
      </c>
      <c r="JT18" s="82">
        <v>1</v>
      </c>
      <c r="JU18" s="82">
        <v>1</v>
      </c>
      <c r="JV18" s="82">
        <v>1</v>
      </c>
      <c r="JW18" s="82">
        <v>1</v>
      </c>
      <c r="JX18" s="82">
        <v>1</v>
      </c>
      <c r="JY18" s="82">
        <v>1</v>
      </c>
      <c r="JZ18" s="82">
        <v>1</v>
      </c>
      <c r="KA18" s="82">
        <v>1</v>
      </c>
      <c r="KB18" s="82">
        <v>1</v>
      </c>
      <c r="KC18" s="82">
        <v>1</v>
      </c>
      <c r="KD18" s="82">
        <v>1</v>
      </c>
      <c r="KE18" s="82">
        <v>1</v>
      </c>
      <c r="KF18" s="82">
        <v>1</v>
      </c>
      <c r="KG18" s="82">
        <v>1</v>
      </c>
      <c r="KH18" s="82">
        <v>1</v>
      </c>
      <c r="KI18" s="82">
        <v>1</v>
      </c>
      <c r="KJ18" s="82">
        <v>1</v>
      </c>
      <c r="KK18" s="82">
        <v>1</v>
      </c>
      <c r="KL18" s="82">
        <v>1</v>
      </c>
      <c r="KM18" s="82">
        <v>1</v>
      </c>
      <c r="KN18" s="82">
        <v>1</v>
      </c>
      <c r="KO18" s="82">
        <v>1</v>
      </c>
      <c r="KP18" s="82">
        <v>1</v>
      </c>
      <c r="KQ18" s="82">
        <v>1</v>
      </c>
      <c r="KR18" s="82">
        <v>1</v>
      </c>
      <c r="KS18" s="82">
        <v>1</v>
      </c>
      <c r="KT18" s="82">
        <v>1</v>
      </c>
      <c r="KU18" s="82">
        <v>1</v>
      </c>
      <c r="KV18" s="82">
        <v>1</v>
      </c>
      <c r="KW18" s="82">
        <v>1</v>
      </c>
      <c r="KX18" s="82">
        <v>1</v>
      </c>
      <c r="KY18" s="82">
        <v>1</v>
      </c>
      <c r="KZ18" s="82">
        <v>1</v>
      </c>
      <c r="LA18" s="82">
        <v>1</v>
      </c>
      <c r="LB18" s="82">
        <v>1</v>
      </c>
      <c r="LC18" s="82">
        <v>1</v>
      </c>
      <c r="LD18">
        <v>1</v>
      </c>
      <c r="LE18">
        <v>1</v>
      </c>
      <c r="LF18">
        <v>1</v>
      </c>
      <c r="LG18">
        <v>1</v>
      </c>
      <c r="LH18">
        <v>1</v>
      </c>
      <c r="LI18">
        <v>0</v>
      </c>
      <c r="LJ18">
        <v>0</v>
      </c>
      <c r="LK18">
        <v>1</v>
      </c>
      <c r="LL18">
        <v>1</v>
      </c>
      <c r="LM18">
        <v>1</v>
      </c>
      <c r="LN18">
        <v>1</v>
      </c>
      <c r="LO18">
        <v>1</v>
      </c>
      <c r="LP18">
        <v>1</v>
      </c>
      <c r="LQ18">
        <v>1</v>
      </c>
      <c r="LR18">
        <v>1</v>
      </c>
      <c r="LS18">
        <v>1</v>
      </c>
      <c r="LT18">
        <v>1</v>
      </c>
      <c r="LU18">
        <v>1</v>
      </c>
      <c r="LV18">
        <v>1</v>
      </c>
      <c r="LW18">
        <v>1</v>
      </c>
      <c r="LX18">
        <v>1</v>
      </c>
      <c r="LY18">
        <v>1</v>
      </c>
      <c r="LZ18">
        <v>1</v>
      </c>
      <c r="MA18">
        <v>1</v>
      </c>
      <c r="MB18">
        <v>1</v>
      </c>
      <c r="MC18">
        <v>1</v>
      </c>
      <c r="MD18">
        <v>1</v>
      </c>
      <c r="ME18">
        <v>1</v>
      </c>
      <c r="MF18">
        <v>0</v>
      </c>
      <c r="MG18">
        <v>0</v>
      </c>
      <c r="MH18">
        <v>1</v>
      </c>
      <c r="MI18">
        <v>1</v>
      </c>
      <c r="MJ18">
        <v>1</v>
      </c>
      <c r="MK18">
        <v>1</v>
      </c>
      <c r="ML18">
        <v>1</v>
      </c>
      <c r="MM18">
        <v>1</v>
      </c>
      <c r="MN18">
        <v>1</v>
      </c>
      <c r="MO18">
        <v>1</v>
      </c>
      <c r="MP18">
        <v>1</v>
      </c>
      <c r="MQ18">
        <v>1</v>
      </c>
      <c r="MR18">
        <v>1</v>
      </c>
    </row>
    <row r="19" spans="2:356" x14ac:dyDescent="0.25">
      <c r="B19" s="82" t="s">
        <v>1934</v>
      </c>
      <c r="C19" s="82">
        <v>0</v>
      </c>
      <c r="D19" s="82">
        <v>0</v>
      </c>
      <c r="E19" s="82">
        <v>0</v>
      </c>
      <c r="F19" s="82">
        <v>0</v>
      </c>
      <c r="G19" s="82">
        <v>0</v>
      </c>
      <c r="H19" s="82">
        <v>0</v>
      </c>
      <c r="I19" s="82">
        <v>0</v>
      </c>
      <c r="J19" s="82">
        <v>0</v>
      </c>
      <c r="K19" s="82">
        <v>0</v>
      </c>
      <c r="L19" s="82">
        <v>0</v>
      </c>
      <c r="M19" s="82">
        <v>0</v>
      </c>
      <c r="N19" s="82">
        <v>0</v>
      </c>
      <c r="O19" s="82">
        <v>0</v>
      </c>
      <c r="P19" s="82">
        <v>0</v>
      </c>
      <c r="Q19" s="82">
        <v>0</v>
      </c>
      <c r="R19" s="82">
        <v>0</v>
      </c>
      <c r="S19" s="82">
        <v>0</v>
      </c>
      <c r="T19" s="82">
        <v>0</v>
      </c>
      <c r="U19" s="82">
        <v>0</v>
      </c>
      <c r="V19" s="82">
        <v>0</v>
      </c>
      <c r="W19" s="82">
        <v>0</v>
      </c>
      <c r="X19" s="82">
        <v>0</v>
      </c>
      <c r="Y19" s="82">
        <v>0</v>
      </c>
      <c r="Z19" s="82">
        <v>0</v>
      </c>
      <c r="AA19" s="82">
        <v>0</v>
      </c>
      <c r="AB19" s="82">
        <v>0</v>
      </c>
      <c r="AC19" s="82">
        <v>0</v>
      </c>
      <c r="AD19" s="82">
        <v>0</v>
      </c>
      <c r="AE19" s="82">
        <v>0</v>
      </c>
      <c r="AF19" s="82">
        <v>0</v>
      </c>
      <c r="AG19" s="82">
        <v>0</v>
      </c>
      <c r="AH19" s="82">
        <v>0</v>
      </c>
      <c r="AI19" s="82">
        <v>0</v>
      </c>
      <c r="AJ19" s="82">
        <v>0</v>
      </c>
      <c r="AK19" s="82">
        <v>0</v>
      </c>
      <c r="AL19" s="82">
        <v>0</v>
      </c>
      <c r="AM19" s="82">
        <v>0</v>
      </c>
      <c r="AN19" s="82">
        <v>0</v>
      </c>
      <c r="AO19" s="82">
        <v>0</v>
      </c>
      <c r="AP19" s="82">
        <v>0</v>
      </c>
      <c r="AQ19" s="82">
        <v>0</v>
      </c>
      <c r="AR19" s="82">
        <v>0</v>
      </c>
      <c r="AS19" s="82">
        <v>0</v>
      </c>
      <c r="AT19" s="82">
        <v>0</v>
      </c>
      <c r="AU19" s="82">
        <v>0</v>
      </c>
      <c r="AV19" s="82">
        <v>0</v>
      </c>
      <c r="AW19" s="82">
        <v>0</v>
      </c>
      <c r="AX19" s="82">
        <v>0</v>
      </c>
      <c r="AY19" s="82">
        <v>0</v>
      </c>
      <c r="AZ19" s="82">
        <v>0</v>
      </c>
      <c r="BA19" s="82">
        <v>0</v>
      </c>
      <c r="BB19" s="82">
        <v>0</v>
      </c>
      <c r="BC19" s="82">
        <v>0</v>
      </c>
      <c r="BD19" s="82">
        <v>0</v>
      </c>
      <c r="BE19" s="82">
        <v>0</v>
      </c>
      <c r="BF19" s="82">
        <v>0</v>
      </c>
      <c r="BG19" s="82">
        <v>0</v>
      </c>
      <c r="BH19" s="82">
        <v>0</v>
      </c>
      <c r="BI19" s="82">
        <v>0</v>
      </c>
      <c r="BJ19" s="82">
        <v>0</v>
      </c>
      <c r="BK19" s="82">
        <v>0</v>
      </c>
      <c r="BL19" s="82">
        <v>0</v>
      </c>
      <c r="BM19" s="82">
        <v>0</v>
      </c>
      <c r="BN19" s="82">
        <v>0</v>
      </c>
      <c r="BO19" s="82">
        <v>0</v>
      </c>
      <c r="BP19" s="82">
        <v>0</v>
      </c>
      <c r="BQ19" s="82">
        <v>0</v>
      </c>
      <c r="BR19" s="82">
        <v>0</v>
      </c>
      <c r="BS19" s="82">
        <v>0</v>
      </c>
      <c r="BT19" s="82">
        <v>0</v>
      </c>
      <c r="BU19" s="82">
        <v>0</v>
      </c>
      <c r="BV19" s="82">
        <v>0</v>
      </c>
      <c r="BW19" s="82">
        <v>0</v>
      </c>
      <c r="BX19" s="82">
        <v>0</v>
      </c>
      <c r="BY19" s="82">
        <v>0</v>
      </c>
      <c r="BZ19" s="82">
        <v>0</v>
      </c>
      <c r="CA19" s="82">
        <v>0</v>
      </c>
      <c r="CB19" s="82">
        <v>0</v>
      </c>
      <c r="CC19" s="82">
        <v>0</v>
      </c>
      <c r="CD19" s="82">
        <v>0</v>
      </c>
      <c r="CE19" s="82">
        <v>0</v>
      </c>
      <c r="CF19" s="82">
        <v>0</v>
      </c>
      <c r="CG19" s="82">
        <v>0</v>
      </c>
      <c r="CH19" s="82">
        <v>0</v>
      </c>
      <c r="CI19" s="82">
        <v>0</v>
      </c>
      <c r="CJ19" s="82">
        <v>0</v>
      </c>
      <c r="CK19" s="82">
        <v>0</v>
      </c>
      <c r="CL19" s="82">
        <v>1</v>
      </c>
      <c r="CM19" s="82">
        <v>1</v>
      </c>
      <c r="CN19" s="82">
        <v>1</v>
      </c>
      <c r="CO19" s="82">
        <v>0</v>
      </c>
      <c r="CP19" s="82">
        <v>0</v>
      </c>
      <c r="CQ19" s="82">
        <v>0</v>
      </c>
      <c r="CR19" s="82">
        <v>0</v>
      </c>
      <c r="CS19" s="82">
        <v>0</v>
      </c>
      <c r="CT19" s="82">
        <v>1</v>
      </c>
      <c r="CU19" s="82">
        <v>1</v>
      </c>
      <c r="CV19" s="82">
        <v>1</v>
      </c>
      <c r="CW19" s="82">
        <v>1</v>
      </c>
      <c r="CX19" s="82">
        <v>1</v>
      </c>
      <c r="CY19" s="82">
        <v>1</v>
      </c>
      <c r="CZ19" s="82">
        <v>1</v>
      </c>
      <c r="DA19" s="82">
        <v>1</v>
      </c>
      <c r="DB19" s="82">
        <v>0</v>
      </c>
      <c r="DC19" s="82">
        <v>0</v>
      </c>
      <c r="DD19" s="82">
        <v>0</v>
      </c>
      <c r="DE19" s="82">
        <v>0</v>
      </c>
      <c r="DF19" s="82">
        <v>0</v>
      </c>
      <c r="DG19" s="82">
        <v>0</v>
      </c>
      <c r="DH19" s="82">
        <v>0</v>
      </c>
      <c r="DI19" s="82">
        <v>0</v>
      </c>
      <c r="DJ19" s="82">
        <v>0</v>
      </c>
      <c r="DK19" s="82">
        <v>0</v>
      </c>
      <c r="DL19" s="82">
        <v>0</v>
      </c>
      <c r="DM19" s="82">
        <v>0</v>
      </c>
      <c r="DN19" s="82">
        <v>0</v>
      </c>
      <c r="DO19" s="82">
        <v>0</v>
      </c>
      <c r="DP19" s="82">
        <v>0</v>
      </c>
      <c r="DQ19" s="82">
        <v>0</v>
      </c>
      <c r="DR19" s="82">
        <v>0</v>
      </c>
      <c r="DS19" s="82">
        <v>0</v>
      </c>
      <c r="DT19" s="82">
        <v>0</v>
      </c>
      <c r="DU19" s="82">
        <v>0</v>
      </c>
      <c r="DV19" s="82">
        <v>0</v>
      </c>
      <c r="DW19" s="82">
        <v>0</v>
      </c>
      <c r="DX19" s="82">
        <v>0</v>
      </c>
      <c r="DY19" s="82">
        <v>0</v>
      </c>
      <c r="DZ19" s="82">
        <v>0</v>
      </c>
      <c r="EA19" s="82">
        <v>0</v>
      </c>
      <c r="EB19" s="82">
        <v>0</v>
      </c>
      <c r="EC19" s="82">
        <v>0</v>
      </c>
      <c r="ED19" s="82">
        <v>0</v>
      </c>
      <c r="EE19" s="82">
        <v>0</v>
      </c>
      <c r="EF19" s="82">
        <v>0</v>
      </c>
      <c r="EG19" s="82">
        <v>0</v>
      </c>
      <c r="EH19" s="82">
        <v>0</v>
      </c>
      <c r="EI19" s="82">
        <v>0</v>
      </c>
      <c r="EJ19" s="82">
        <v>0</v>
      </c>
      <c r="EK19" s="82">
        <v>0</v>
      </c>
      <c r="EL19" s="82">
        <v>0</v>
      </c>
      <c r="EM19" s="82">
        <v>0</v>
      </c>
      <c r="EN19" s="82">
        <v>0</v>
      </c>
      <c r="EO19" s="82">
        <v>0</v>
      </c>
      <c r="EP19" s="82">
        <v>0</v>
      </c>
      <c r="EQ19" s="82">
        <v>0</v>
      </c>
      <c r="ER19" s="82">
        <v>0</v>
      </c>
      <c r="ES19" s="82">
        <v>0</v>
      </c>
      <c r="ET19" s="82">
        <v>0</v>
      </c>
      <c r="EU19" s="82">
        <v>0</v>
      </c>
      <c r="EV19" s="82">
        <v>0</v>
      </c>
      <c r="EW19" s="82">
        <v>0</v>
      </c>
      <c r="EX19" s="82">
        <v>0</v>
      </c>
      <c r="EY19" s="82">
        <v>0</v>
      </c>
      <c r="EZ19" s="82">
        <v>0</v>
      </c>
      <c r="FA19" s="82">
        <v>0</v>
      </c>
      <c r="FB19" s="82">
        <v>0</v>
      </c>
      <c r="FC19" s="82">
        <v>0</v>
      </c>
      <c r="FD19" s="82">
        <v>0</v>
      </c>
      <c r="FE19" s="82">
        <v>0</v>
      </c>
      <c r="FF19" s="82">
        <v>0</v>
      </c>
      <c r="FG19" s="82">
        <v>0</v>
      </c>
      <c r="FH19" s="82">
        <v>0</v>
      </c>
      <c r="FI19" s="82">
        <v>0</v>
      </c>
      <c r="FJ19" s="82">
        <v>0</v>
      </c>
      <c r="FK19" s="82">
        <v>0</v>
      </c>
      <c r="FL19" s="82">
        <v>0</v>
      </c>
      <c r="FM19" s="82">
        <v>0</v>
      </c>
      <c r="FN19" s="82">
        <v>0</v>
      </c>
      <c r="FO19" s="82">
        <v>1</v>
      </c>
      <c r="FP19" s="82">
        <v>1</v>
      </c>
      <c r="FQ19" s="82">
        <v>0</v>
      </c>
      <c r="FR19" s="82">
        <v>0</v>
      </c>
      <c r="FS19" s="82">
        <v>0</v>
      </c>
      <c r="FT19" s="82">
        <v>0</v>
      </c>
      <c r="FU19" s="82">
        <v>0</v>
      </c>
      <c r="FV19" s="82">
        <v>0</v>
      </c>
      <c r="FW19" s="82">
        <v>0</v>
      </c>
      <c r="FX19" s="82">
        <v>0</v>
      </c>
      <c r="FY19" s="82">
        <v>0</v>
      </c>
      <c r="FZ19" s="82">
        <v>0</v>
      </c>
      <c r="GA19" s="82">
        <v>0</v>
      </c>
      <c r="GB19" s="82">
        <v>0</v>
      </c>
      <c r="GC19" s="82">
        <v>0</v>
      </c>
      <c r="GD19" s="82">
        <v>0</v>
      </c>
      <c r="GE19" s="82">
        <v>0</v>
      </c>
      <c r="GF19" s="82">
        <v>0</v>
      </c>
      <c r="GG19" s="82">
        <v>0</v>
      </c>
      <c r="GH19" s="82">
        <v>0</v>
      </c>
      <c r="GI19" s="82">
        <v>0</v>
      </c>
      <c r="GJ19" s="82">
        <v>0</v>
      </c>
      <c r="GK19" s="82">
        <v>0</v>
      </c>
      <c r="GL19" s="82">
        <v>0</v>
      </c>
      <c r="GM19" s="82">
        <v>0</v>
      </c>
      <c r="GN19" s="82">
        <v>0</v>
      </c>
      <c r="GO19" s="82">
        <v>0</v>
      </c>
      <c r="GP19" s="82">
        <v>0</v>
      </c>
      <c r="GQ19" s="82">
        <v>0</v>
      </c>
      <c r="GR19" s="82">
        <v>0</v>
      </c>
      <c r="GS19" s="82">
        <v>0</v>
      </c>
      <c r="GT19" s="82">
        <v>0</v>
      </c>
      <c r="GU19" s="82">
        <v>0</v>
      </c>
      <c r="GV19" s="82">
        <v>0</v>
      </c>
      <c r="GW19" s="82">
        <v>0</v>
      </c>
      <c r="GX19" s="82">
        <v>0</v>
      </c>
      <c r="GY19" s="82">
        <v>0</v>
      </c>
      <c r="GZ19" s="82">
        <v>0</v>
      </c>
      <c r="HA19" s="82">
        <v>0</v>
      </c>
      <c r="HB19" s="82">
        <v>0</v>
      </c>
      <c r="HC19" s="82">
        <v>0</v>
      </c>
      <c r="HD19" s="82">
        <v>0</v>
      </c>
      <c r="HE19" s="82">
        <v>0</v>
      </c>
      <c r="HF19" s="82">
        <v>0</v>
      </c>
      <c r="HG19" s="82">
        <v>0</v>
      </c>
      <c r="HH19" s="82">
        <v>0</v>
      </c>
      <c r="HI19" s="82">
        <v>0</v>
      </c>
      <c r="HJ19" s="82">
        <v>0</v>
      </c>
      <c r="HK19" s="82">
        <v>0</v>
      </c>
      <c r="HL19" s="82">
        <v>0</v>
      </c>
      <c r="HM19" s="82">
        <v>0</v>
      </c>
      <c r="HN19" s="82">
        <v>0</v>
      </c>
      <c r="HO19" s="82">
        <v>0</v>
      </c>
      <c r="HP19" s="82">
        <v>0</v>
      </c>
      <c r="HQ19" s="82">
        <v>0</v>
      </c>
      <c r="HR19" s="82">
        <v>0</v>
      </c>
      <c r="HS19" s="82">
        <v>0</v>
      </c>
      <c r="HT19" s="82">
        <v>0</v>
      </c>
      <c r="HU19" s="82">
        <v>0</v>
      </c>
      <c r="HV19" s="82">
        <v>0</v>
      </c>
      <c r="HW19" s="82">
        <v>0</v>
      </c>
      <c r="HX19" s="82">
        <v>0</v>
      </c>
      <c r="HY19" s="82">
        <v>0</v>
      </c>
      <c r="HZ19" s="82">
        <v>0</v>
      </c>
      <c r="IA19" s="82">
        <v>0</v>
      </c>
      <c r="IB19" s="82">
        <v>0</v>
      </c>
      <c r="IC19" s="82">
        <v>0</v>
      </c>
      <c r="ID19" s="82">
        <v>0</v>
      </c>
      <c r="IE19" s="82">
        <v>0</v>
      </c>
      <c r="IF19" s="82">
        <v>0</v>
      </c>
      <c r="IG19" s="82">
        <v>0</v>
      </c>
      <c r="IH19" s="82">
        <v>0</v>
      </c>
      <c r="II19" s="82">
        <v>0</v>
      </c>
      <c r="IJ19" s="82">
        <v>0</v>
      </c>
      <c r="IK19" s="82">
        <v>0</v>
      </c>
      <c r="IL19" s="82">
        <v>0</v>
      </c>
      <c r="IM19" s="82">
        <v>0</v>
      </c>
      <c r="IN19" s="82">
        <v>0</v>
      </c>
      <c r="IO19" s="82">
        <v>0</v>
      </c>
      <c r="IP19" s="82">
        <v>0</v>
      </c>
      <c r="IQ19" s="82">
        <v>0</v>
      </c>
      <c r="IR19" s="82">
        <v>0</v>
      </c>
      <c r="IS19" s="82">
        <v>0</v>
      </c>
      <c r="IT19" s="82">
        <v>0</v>
      </c>
      <c r="IU19" s="82">
        <v>0</v>
      </c>
      <c r="IV19" s="82">
        <v>0</v>
      </c>
      <c r="IW19" s="82">
        <v>0</v>
      </c>
      <c r="IX19" s="82">
        <v>0</v>
      </c>
      <c r="IY19" s="82">
        <v>0</v>
      </c>
      <c r="IZ19" s="82">
        <v>0</v>
      </c>
      <c r="JA19" s="82">
        <v>0</v>
      </c>
      <c r="JB19" s="82">
        <v>0</v>
      </c>
      <c r="JC19" s="82">
        <v>0</v>
      </c>
      <c r="JD19" s="82">
        <v>0</v>
      </c>
      <c r="JE19" s="82">
        <v>0</v>
      </c>
      <c r="JF19" s="82">
        <v>0</v>
      </c>
      <c r="JG19" s="82">
        <v>0</v>
      </c>
      <c r="JH19" s="82">
        <v>0</v>
      </c>
      <c r="JI19" s="82">
        <v>0</v>
      </c>
      <c r="JJ19" s="82">
        <v>0</v>
      </c>
      <c r="JK19" s="82">
        <v>0</v>
      </c>
      <c r="JL19" s="82">
        <v>0</v>
      </c>
      <c r="JM19" s="82">
        <v>0</v>
      </c>
      <c r="JN19" s="82">
        <v>0</v>
      </c>
      <c r="JO19" s="82">
        <v>0</v>
      </c>
      <c r="JP19" s="82">
        <v>0</v>
      </c>
      <c r="JQ19" s="82">
        <v>0</v>
      </c>
      <c r="JR19" s="82">
        <v>0</v>
      </c>
      <c r="JS19" s="82">
        <v>0</v>
      </c>
      <c r="JT19" s="82">
        <v>0</v>
      </c>
      <c r="JU19" s="82">
        <v>0</v>
      </c>
      <c r="JV19" s="82">
        <v>0</v>
      </c>
      <c r="JW19" s="82">
        <v>0</v>
      </c>
      <c r="JX19" s="82">
        <v>0</v>
      </c>
      <c r="JY19" s="82">
        <v>0</v>
      </c>
      <c r="JZ19" s="82">
        <v>0</v>
      </c>
      <c r="KA19" s="82">
        <v>0</v>
      </c>
      <c r="KB19" s="82">
        <v>0</v>
      </c>
      <c r="KC19" s="82">
        <v>0</v>
      </c>
      <c r="KD19" s="82">
        <v>0</v>
      </c>
      <c r="KE19" s="82">
        <v>0</v>
      </c>
      <c r="KF19" s="82">
        <v>0</v>
      </c>
      <c r="KG19" s="82">
        <v>0</v>
      </c>
      <c r="KH19" s="82">
        <v>0</v>
      </c>
      <c r="KI19" s="82">
        <v>0</v>
      </c>
      <c r="KJ19" s="82">
        <v>0</v>
      </c>
      <c r="KK19" s="82">
        <v>0</v>
      </c>
      <c r="KL19" s="82">
        <v>0</v>
      </c>
      <c r="KM19" s="82">
        <v>0</v>
      </c>
      <c r="KN19" s="82">
        <v>0</v>
      </c>
      <c r="KO19" s="82">
        <v>0</v>
      </c>
      <c r="KP19" s="82">
        <v>0</v>
      </c>
      <c r="KQ19" s="82">
        <v>0</v>
      </c>
      <c r="KR19" s="82">
        <v>0</v>
      </c>
      <c r="KS19" s="82">
        <v>0</v>
      </c>
      <c r="KT19" s="82">
        <v>0</v>
      </c>
      <c r="KU19" s="82">
        <v>0</v>
      </c>
      <c r="KV19" s="82">
        <v>0</v>
      </c>
      <c r="KW19" s="82">
        <v>0</v>
      </c>
      <c r="KX19" s="82">
        <v>0</v>
      </c>
      <c r="KY19" s="82">
        <v>0</v>
      </c>
      <c r="KZ19" s="82">
        <v>0</v>
      </c>
      <c r="LA19" s="82">
        <v>0</v>
      </c>
      <c r="LB19" s="82">
        <v>0</v>
      </c>
      <c r="LC19" s="82">
        <v>0</v>
      </c>
      <c r="LD19">
        <v>0</v>
      </c>
      <c r="LE19">
        <v>0</v>
      </c>
      <c r="LF19">
        <v>0</v>
      </c>
      <c r="LG19">
        <v>0</v>
      </c>
      <c r="LH19">
        <v>0</v>
      </c>
      <c r="LI19">
        <v>1</v>
      </c>
      <c r="LJ19">
        <v>1</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1</v>
      </c>
      <c r="MG19">
        <v>1</v>
      </c>
      <c r="MH19">
        <v>0</v>
      </c>
      <c r="MI19">
        <v>0</v>
      </c>
      <c r="MJ19">
        <v>0</v>
      </c>
      <c r="MK19">
        <v>0</v>
      </c>
      <c r="ML19">
        <v>0</v>
      </c>
      <c r="MM19">
        <v>0</v>
      </c>
      <c r="MN19">
        <v>0</v>
      </c>
      <c r="MO19">
        <v>0</v>
      </c>
      <c r="MP19">
        <v>0</v>
      </c>
      <c r="MQ19">
        <v>0</v>
      </c>
      <c r="MR19">
        <v>0</v>
      </c>
    </row>
    <row r="20" spans="2:356" x14ac:dyDescent="0.25">
      <c r="B20" s="82" t="s">
        <v>1936</v>
      </c>
      <c r="C20" s="82">
        <v>0</v>
      </c>
      <c r="D20" s="82">
        <v>0</v>
      </c>
      <c r="E20" s="82">
        <v>1</v>
      </c>
      <c r="F20" s="82">
        <v>1</v>
      </c>
      <c r="G20" s="82">
        <v>1</v>
      </c>
      <c r="H20" s="82">
        <v>1</v>
      </c>
      <c r="I20" s="82">
        <v>1</v>
      </c>
      <c r="J20" s="82">
        <v>1</v>
      </c>
      <c r="K20" s="82">
        <v>1</v>
      </c>
      <c r="L20" s="82">
        <v>1</v>
      </c>
      <c r="M20" s="82">
        <v>1</v>
      </c>
      <c r="N20" s="82">
        <v>1</v>
      </c>
      <c r="O20" s="82">
        <v>1</v>
      </c>
      <c r="P20" s="82">
        <v>1</v>
      </c>
      <c r="Q20" s="82">
        <v>1</v>
      </c>
      <c r="R20" s="82">
        <v>1</v>
      </c>
      <c r="S20" s="82">
        <v>1</v>
      </c>
      <c r="T20" s="82">
        <v>1</v>
      </c>
      <c r="U20" s="82">
        <v>1</v>
      </c>
      <c r="V20" s="82">
        <v>1</v>
      </c>
      <c r="W20" s="82">
        <v>1</v>
      </c>
      <c r="X20" s="82">
        <v>1</v>
      </c>
      <c r="Y20" s="82">
        <v>1</v>
      </c>
      <c r="Z20" s="82">
        <v>1</v>
      </c>
      <c r="AA20" s="82">
        <v>1</v>
      </c>
      <c r="AB20" s="82">
        <v>1</v>
      </c>
      <c r="AC20" s="82">
        <v>1</v>
      </c>
      <c r="AD20" s="82">
        <v>1</v>
      </c>
      <c r="AE20" s="82">
        <v>1</v>
      </c>
      <c r="AF20" s="82">
        <v>1</v>
      </c>
      <c r="AG20" s="82">
        <v>1</v>
      </c>
      <c r="AH20" s="82">
        <v>1</v>
      </c>
      <c r="AI20" s="82">
        <v>1</v>
      </c>
      <c r="AJ20" s="82">
        <v>1</v>
      </c>
      <c r="AK20" s="82">
        <v>1</v>
      </c>
      <c r="AL20" s="82">
        <v>1</v>
      </c>
      <c r="AM20" s="82">
        <v>1</v>
      </c>
      <c r="AN20" s="82">
        <v>1</v>
      </c>
      <c r="AO20" s="82">
        <v>1</v>
      </c>
      <c r="AP20" s="82">
        <v>1</v>
      </c>
      <c r="AQ20" s="82">
        <v>1</v>
      </c>
      <c r="AR20" s="82">
        <v>0</v>
      </c>
      <c r="AS20" s="82">
        <v>0</v>
      </c>
      <c r="AT20" s="82">
        <v>0</v>
      </c>
      <c r="AU20" s="82">
        <v>0</v>
      </c>
      <c r="AV20" s="82">
        <v>0</v>
      </c>
      <c r="AW20" s="82">
        <v>0</v>
      </c>
      <c r="AX20" s="82">
        <v>0</v>
      </c>
      <c r="AY20" s="82">
        <v>1</v>
      </c>
      <c r="AZ20" s="82">
        <v>1</v>
      </c>
      <c r="BA20" s="82">
        <v>1</v>
      </c>
      <c r="BB20" s="82">
        <v>1</v>
      </c>
      <c r="BC20" s="82">
        <v>1</v>
      </c>
      <c r="BD20" s="82">
        <v>1</v>
      </c>
      <c r="BE20" s="82">
        <v>0</v>
      </c>
      <c r="BF20" s="82">
        <v>0</v>
      </c>
      <c r="BG20" s="82">
        <v>1</v>
      </c>
      <c r="BH20" s="82">
        <v>1</v>
      </c>
      <c r="BI20" s="82">
        <v>1</v>
      </c>
      <c r="BJ20" s="82">
        <v>1</v>
      </c>
      <c r="BK20" s="82">
        <v>1</v>
      </c>
      <c r="BL20" s="82">
        <v>1</v>
      </c>
      <c r="BM20" s="82">
        <v>1</v>
      </c>
      <c r="BN20" s="82">
        <v>1</v>
      </c>
      <c r="BO20" s="82">
        <v>1</v>
      </c>
      <c r="BP20" s="82">
        <v>1</v>
      </c>
      <c r="BQ20" s="82">
        <v>1</v>
      </c>
      <c r="BR20" s="82">
        <v>1</v>
      </c>
      <c r="BS20" s="82">
        <v>0</v>
      </c>
      <c r="BT20" s="82">
        <v>1</v>
      </c>
      <c r="BU20" s="82">
        <v>1</v>
      </c>
      <c r="BV20" s="82">
        <v>1</v>
      </c>
      <c r="BW20" s="82">
        <v>1</v>
      </c>
      <c r="BX20" s="82">
        <v>1</v>
      </c>
      <c r="BY20" s="82">
        <v>1</v>
      </c>
      <c r="BZ20" s="82">
        <v>1</v>
      </c>
      <c r="CA20" s="82">
        <v>1</v>
      </c>
      <c r="CB20" s="82">
        <v>1</v>
      </c>
      <c r="CC20" s="82">
        <v>1</v>
      </c>
      <c r="CD20" s="82">
        <v>1</v>
      </c>
      <c r="CE20" s="82">
        <v>1</v>
      </c>
      <c r="CF20" s="82">
        <v>0</v>
      </c>
      <c r="CG20" s="82">
        <v>0</v>
      </c>
      <c r="CH20" s="82">
        <v>0</v>
      </c>
      <c r="CI20" s="82">
        <v>0</v>
      </c>
      <c r="CJ20" s="82">
        <v>0</v>
      </c>
      <c r="CK20" s="82">
        <v>0</v>
      </c>
      <c r="CL20" s="82">
        <v>1</v>
      </c>
      <c r="CM20" s="82">
        <v>1</v>
      </c>
      <c r="CN20" s="82">
        <v>1</v>
      </c>
      <c r="CO20" s="82">
        <v>0</v>
      </c>
      <c r="CP20" s="82">
        <v>0</v>
      </c>
      <c r="CQ20" s="82">
        <v>1</v>
      </c>
      <c r="CR20" s="82">
        <v>1</v>
      </c>
      <c r="CS20" s="82">
        <v>1</v>
      </c>
      <c r="CT20" s="82">
        <v>1</v>
      </c>
      <c r="CU20" s="82">
        <v>1</v>
      </c>
      <c r="CV20" s="82">
        <v>1</v>
      </c>
      <c r="CW20" s="82">
        <v>1</v>
      </c>
      <c r="CX20" s="82">
        <v>1</v>
      </c>
      <c r="CY20" s="82">
        <v>1</v>
      </c>
      <c r="CZ20" s="82">
        <v>1</v>
      </c>
      <c r="DA20" s="82">
        <v>1</v>
      </c>
      <c r="DB20" s="82">
        <v>1</v>
      </c>
      <c r="DC20" s="82">
        <v>1</v>
      </c>
      <c r="DD20" s="82">
        <v>1</v>
      </c>
      <c r="DE20" s="82">
        <v>1</v>
      </c>
      <c r="DF20" s="82">
        <v>1</v>
      </c>
      <c r="DG20" s="82">
        <v>1</v>
      </c>
      <c r="DH20" s="82">
        <v>1</v>
      </c>
      <c r="DI20" s="82">
        <v>1</v>
      </c>
      <c r="DJ20" s="82">
        <v>1</v>
      </c>
      <c r="DK20" s="82">
        <v>1</v>
      </c>
      <c r="DL20" s="82">
        <v>1</v>
      </c>
      <c r="DM20" s="82">
        <v>1</v>
      </c>
      <c r="DN20" s="82">
        <v>1</v>
      </c>
      <c r="DO20" s="82">
        <v>1</v>
      </c>
      <c r="DP20" s="82">
        <v>1</v>
      </c>
      <c r="DQ20" s="82">
        <v>1</v>
      </c>
      <c r="DR20" s="82">
        <v>1</v>
      </c>
      <c r="DS20" s="82">
        <v>1</v>
      </c>
      <c r="DT20" s="82">
        <v>1</v>
      </c>
      <c r="DU20" s="82">
        <v>1</v>
      </c>
      <c r="DV20" s="82">
        <v>1</v>
      </c>
      <c r="DW20" s="82">
        <v>1</v>
      </c>
      <c r="DX20" s="82">
        <v>0</v>
      </c>
      <c r="DY20" s="82">
        <v>0</v>
      </c>
      <c r="DZ20" s="82">
        <v>0</v>
      </c>
      <c r="EA20" s="82">
        <v>0</v>
      </c>
      <c r="EB20" s="82">
        <v>0</v>
      </c>
      <c r="EC20" s="82">
        <v>0</v>
      </c>
      <c r="ED20" s="82">
        <v>0</v>
      </c>
      <c r="EE20" s="82">
        <v>0</v>
      </c>
      <c r="EF20" s="82">
        <v>0</v>
      </c>
      <c r="EG20" s="82">
        <v>0</v>
      </c>
      <c r="EH20" s="82">
        <v>0</v>
      </c>
      <c r="EI20" s="82">
        <v>0</v>
      </c>
      <c r="EJ20" s="82">
        <v>0</v>
      </c>
      <c r="EK20" s="82">
        <v>0</v>
      </c>
      <c r="EL20" s="82">
        <v>0</v>
      </c>
      <c r="EM20" s="82">
        <v>0</v>
      </c>
      <c r="EN20" s="82">
        <v>0</v>
      </c>
      <c r="EO20" s="82">
        <v>0</v>
      </c>
      <c r="EP20" s="82">
        <v>0</v>
      </c>
      <c r="EQ20" s="82">
        <v>0</v>
      </c>
      <c r="ER20" s="82">
        <v>0</v>
      </c>
      <c r="ES20" s="82">
        <v>0</v>
      </c>
      <c r="ET20" s="82">
        <v>0</v>
      </c>
      <c r="EU20" s="82">
        <v>0</v>
      </c>
      <c r="EV20" s="82">
        <v>0</v>
      </c>
      <c r="EW20" s="82">
        <v>0</v>
      </c>
      <c r="EX20" s="82">
        <v>0</v>
      </c>
      <c r="EY20" s="82">
        <v>0</v>
      </c>
      <c r="EZ20" s="82">
        <v>0</v>
      </c>
      <c r="FA20" s="82">
        <v>0</v>
      </c>
      <c r="FB20" s="82">
        <v>0</v>
      </c>
      <c r="FC20" s="82">
        <v>0</v>
      </c>
      <c r="FD20" s="82">
        <v>0</v>
      </c>
      <c r="FE20" s="82">
        <v>0</v>
      </c>
      <c r="FF20" s="82">
        <v>0</v>
      </c>
      <c r="FG20" s="82">
        <v>0</v>
      </c>
      <c r="FH20" s="82">
        <v>0</v>
      </c>
      <c r="FI20" s="82">
        <v>0</v>
      </c>
      <c r="FJ20" s="82">
        <v>0</v>
      </c>
      <c r="FK20" s="82">
        <v>0</v>
      </c>
      <c r="FL20" s="82">
        <v>0</v>
      </c>
      <c r="FM20" s="82">
        <v>0</v>
      </c>
      <c r="FN20" s="82">
        <v>0</v>
      </c>
      <c r="FO20" s="82">
        <v>1</v>
      </c>
      <c r="FP20" s="82">
        <v>1</v>
      </c>
      <c r="FQ20" s="82">
        <v>1</v>
      </c>
      <c r="FR20" s="82">
        <v>1</v>
      </c>
      <c r="FS20" s="82">
        <v>1</v>
      </c>
      <c r="FT20" s="82">
        <v>1</v>
      </c>
      <c r="FU20" s="82">
        <v>0</v>
      </c>
      <c r="FV20" s="82">
        <v>0</v>
      </c>
      <c r="FW20" s="82">
        <v>0</v>
      </c>
      <c r="FX20" s="82">
        <v>0</v>
      </c>
      <c r="FY20" s="82">
        <v>1</v>
      </c>
      <c r="FZ20" s="82">
        <v>1</v>
      </c>
      <c r="GA20" s="82">
        <v>1</v>
      </c>
      <c r="GB20" s="82">
        <v>1</v>
      </c>
      <c r="GC20" s="82">
        <v>1</v>
      </c>
      <c r="GD20" s="82">
        <v>1</v>
      </c>
      <c r="GE20" s="82">
        <v>0</v>
      </c>
      <c r="GF20" s="82">
        <v>0</v>
      </c>
      <c r="GG20" s="82">
        <v>0</v>
      </c>
      <c r="GH20" s="82">
        <v>0</v>
      </c>
      <c r="GI20" s="82">
        <v>0</v>
      </c>
      <c r="GJ20" s="82">
        <v>0</v>
      </c>
      <c r="GK20" s="82">
        <v>0</v>
      </c>
      <c r="GL20" s="82">
        <v>0</v>
      </c>
      <c r="GM20" s="82">
        <v>0</v>
      </c>
      <c r="GN20" s="82">
        <v>0</v>
      </c>
      <c r="GO20" s="82">
        <v>0</v>
      </c>
      <c r="GP20" s="82">
        <v>1</v>
      </c>
      <c r="GQ20" s="82">
        <v>1</v>
      </c>
      <c r="GR20" s="82">
        <v>1</v>
      </c>
      <c r="GS20" s="82">
        <v>1</v>
      </c>
      <c r="GT20" s="82">
        <v>1</v>
      </c>
      <c r="GU20" s="82">
        <v>1</v>
      </c>
      <c r="GV20" s="82">
        <v>1</v>
      </c>
      <c r="GW20" s="82">
        <v>1</v>
      </c>
      <c r="GX20" s="82">
        <v>1</v>
      </c>
      <c r="GY20" s="82">
        <v>1</v>
      </c>
      <c r="GZ20" s="82">
        <v>1</v>
      </c>
      <c r="HA20" s="82">
        <v>1</v>
      </c>
      <c r="HB20" s="82">
        <v>0</v>
      </c>
      <c r="HC20" s="82">
        <v>0</v>
      </c>
      <c r="HD20" s="82">
        <v>1</v>
      </c>
      <c r="HE20" s="82">
        <v>1</v>
      </c>
      <c r="HF20" s="82">
        <v>1</v>
      </c>
      <c r="HG20" s="82">
        <v>1</v>
      </c>
      <c r="HH20" s="82">
        <v>1</v>
      </c>
      <c r="HI20" s="82">
        <v>1</v>
      </c>
      <c r="HJ20" s="82">
        <v>1</v>
      </c>
      <c r="HK20" s="82">
        <v>1</v>
      </c>
      <c r="HL20" s="82">
        <v>1</v>
      </c>
      <c r="HM20" s="82">
        <v>1</v>
      </c>
      <c r="HN20" s="82">
        <v>1</v>
      </c>
      <c r="HO20" s="82">
        <v>0</v>
      </c>
      <c r="HP20" s="82">
        <v>0</v>
      </c>
      <c r="HQ20" s="82">
        <v>0</v>
      </c>
      <c r="HR20" s="82">
        <v>0</v>
      </c>
      <c r="HS20" s="82">
        <v>1</v>
      </c>
      <c r="HT20" s="82">
        <v>0</v>
      </c>
      <c r="HU20" s="82">
        <v>1</v>
      </c>
      <c r="HV20" s="82">
        <v>1</v>
      </c>
      <c r="HW20" s="82">
        <v>0</v>
      </c>
      <c r="HX20" s="82">
        <v>0</v>
      </c>
      <c r="HY20" s="82">
        <v>1</v>
      </c>
      <c r="HZ20" s="82">
        <v>1</v>
      </c>
      <c r="IA20" s="82">
        <v>1</v>
      </c>
      <c r="IB20" s="82">
        <v>1</v>
      </c>
      <c r="IC20" s="82">
        <v>1</v>
      </c>
      <c r="ID20" s="82">
        <v>1</v>
      </c>
      <c r="IE20" s="82">
        <v>1</v>
      </c>
      <c r="IF20" s="82">
        <v>0</v>
      </c>
      <c r="IG20" s="82">
        <v>1</v>
      </c>
      <c r="IH20" s="82">
        <v>1</v>
      </c>
      <c r="II20" s="82">
        <v>1</v>
      </c>
      <c r="IJ20" s="82">
        <v>1</v>
      </c>
      <c r="IK20" s="82">
        <v>1</v>
      </c>
      <c r="IL20" s="82">
        <v>1</v>
      </c>
      <c r="IM20" s="82">
        <v>1</v>
      </c>
      <c r="IN20" s="82">
        <v>1</v>
      </c>
      <c r="IO20" s="82">
        <v>1</v>
      </c>
      <c r="IP20" s="82">
        <v>1</v>
      </c>
      <c r="IQ20" s="82">
        <v>1</v>
      </c>
      <c r="IR20" s="82">
        <v>1</v>
      </c>
      <c r="IS20" s="82">
        <v>1</v>
      </c>
      <c r="IT20" s="82">
        <v>1</v>
      </c>
      <c r="IU20" s="82">
        <v>1</v>
      </c>
      <c r="IV20" s="82">
        <v>1</v>
      </c>
      <c r="IW20" s="82">
        <v>1</v>
      </c>
      <c r="IX20" s="82">
        <v>1</v>
      </c>
      <c r="IY20" s="82">
        <v>1</v>
      </c>
      <c r="IZ20" s="82">
        <v>1</v>
      </c>
      <c r="JA20" s="82">
        <v>1</v>
      </c>
      <c r="JB20" s="82">
        <v>1</v>
      </c>
      <c r="JC20" s="82">
        <v>1</v>
      </c>
      <c r="JD20" s="82">
        <v>1</v>
      </c>
      <c r="JE20" s="82">
        <v>1</v>
      </c>
      <c r="JF20" s="82">
        <v>1</v>
      </c>
      <c r="JG20" s="82">
        <v>1</v>
      </c>
      <c r="JH20" s="82">
        <v>1</v>
      </c>
      <c r="JI20" s="82">
        <v>1</v>
      </c>
      <c r="JJ20" s="82">
        <v>1</v>
      </c>
      <c r="JK20" s="82">
        <v>1</v>
      </c>
      <c r="JL20" s="82">
        <v>1</v>
      </c>
      <c r="JM20" s="82">
        <v>1</v>
      </c>
      <c r="JN20" s="82">
        <v>1</v>
      </c>
      <c r="JO20" s="82">
        <v>1</v>
      </c>
      <c r="JP20" s="82">
        <v>1</v>
      </c>
      <c r="JQ20" s="82">
        <v>1</v>
      </c>
      <c r="JR20" s="82">
        <v>1</v>
      </c>
      <c r="JS20" s="82">
        <v>1</v>
      </c>
      <c r="JT20" s="82">
        <v>1</v>
      </c>
      <c r="JU20" s="82">
        <v>1</v>
      </c>
      <c r="JV20" s="82">
        <v>1</v>
      </c>
      <c r="JW20" s="82">
        <v>1</v>
      </c>
      <c r="JX20" s="82">
        <v>1</v>
      </c>
      <c r="JY20" s="82">
        <v>1</v>
      </c>
      <c r="JZ20" s="82">
        <v>1</v>
      </c>
      <c r="KA20" s="82">
        <v>1</v>
      </c>
      <c r="KB20" s="82">
        <v>1</v>
      </c>
      <c r="KC20" s="82">
        <v>1</v>
      </c>
      <c r="KD20" s="82">
        <v>1</v>
      </c>
      <c r="KE20" s="82">
        <v>1</v>
      </c>
      <c r="KF20" s="82">
        <v>1</v>
      </c>
      <c r="KG20" s="82">
        <v>1</v>
      </c>
      <c r="KH20" s="82">
        <v>1</v>
      </c>
      <c r="KI20" s="82">
        <v>1</v>
      </c>
      <c r="KJ20" s="82">
        <v>1</v>
      </c>
      <c r="KK20" s="82">
        <v>1</v>
      </c>
      <c r="KL20" s="82">
        <v>1</v>
      </c>
      <c r="KM20" s="82">
        <v>1</v>
      </c>
      <c r="KN20" s="82">
        <v>1</v>
      </c>
      <c r="KO20" s="82">
        <v>1</v>
      </c>
      <c r="KP20" s="82">
        <v>1</v>
      </c>
      <c r="KQ20" s="82">
        <v>1</v>
      </c>
      <c r="KR20" s="82">
        <v>1</v>
      </c>
      <c r="KS20" s="82">
        <v>1</v>
      </c>
      <c r="KT20" s="82">
        <v>1</v>
      </c>
      <c r="KU20" s="82">
        <v>1</v>
      </c>
      <c r="KV20" s="82">
        <v>1</v>
      </c>
      <c r="KW20" s="82">
        <v>1</v>
      </c>
      <c r="KX20" s="82">
        <v>1</v>
      </c>
      <c r="KY20" s="82">
        <v>1</v>
      </c>
      <c r="KZ20" s="82">
        <v>1</v>
      </c>
      <c r="LA20" s="82">
        <v>1</v>
      </c>
      <c r="LB20" s="82">
        <v>1</v>
      </c>
      <c r="LC20" s="82">
        <v>1</v>
      </c>
      <c r="LD20">
        <v>1</v>
      </c>
      <c r="LE20">
        <v>1</v>
      </c>
      <c r="LF20">
        <v>1</v>
      </c>
      <c r="LG20">
        <v>1</v>
      </c>
      <c r="LH20">
        <v>1</v>
      </c>
      <c r="LI20">
        <v>1</v>
      </c>
      <c r="LJ20">
        <v>1</v>
      </c>
      <c r="LK20">
        <v>1</v>
      </c>
      <c r="LL20">
        <v>1</v>
      </c>
      <c r="LM20">
        <v>1</v>
      </c>
      <c r="LN20">
        <v>1</v>
      </c>
      <c r="LO20">
        <v>1</v>
      </c>
      <c r="LP20">
        <v>1</v>
      </c>
      <c r="LQ20">
        <v>1</v>
      </c>
      <c r="LR20">
        <v>1</v>
      </c>
      <c r="LS20">
        <v>1</v>
      </c>
      <c r="LT20">
        <v>1</v>
      </c>
      <c r="LU20">
        <v>1</v>
      </c>
      <c r="LV20">
        <v>1</v>
      </c>
      <c r="LW20">
        <v>1</v>
      </c>
      <c r="LX20">
        <v>1</v>
      </c>
      <c r="LY20">
        <v>1</v>
      </c>
      <c r="LZ20">
        <v>1</v>
      </c>
      <c r="MA20">
        <v>1</v>
      </c>
      <c r="MB20">
        <v>1</v>
      </c>
      <c r="MC20">
        <v>1</v>
      </c>
      <c r="MD20">
        <v>1</v>
      </c>
      <c r="ME20">
        <v>0</v>
      </c>
      <c r="MF20">
        <v>1</v>
      </c>
      <c r="MG20">
        <v>1</v>
      </c>
      <c r="MH20">
        <v>0</v>
      </c>
      <c r="MI20">
        <v>0</v>
      </c>
      <c r="MJ20">
        <v>0</v>
      </c>
      <c r="MK20">
        <v>0</v>
      </c>
      <c r="ML20">
        <v>0</v>
      </c>
      <c r="MM20">
        <v>0</v>
      </c>
      <c r="MN20">
        <v>0</v>
      </c>
      <c r="MO20">
        <v>0</v>
      </c>
      <c r="MP20">
        <v>0</v>
      </c>
      <c r="MQ20">
        <v>0</v>
      </c>
      <c r="MR20">
        <v>0</v>
      </c>
    </row>
    <row r="21" spans="2:356" x14ac:dyDescent="0.25">
      <c r="B21" s="82" t="s">
        <v>1937</v>
      </c>
      <c r="C21" s="82">
        <v>1</v>
      </c>
      <c r="D21" s="82">
        <v>1</v>
      </c>
      <c r="E21" s="82">
        <v>0</v>
      </c>
      <c r="F21" s="82">
        <v>0</v>
      </c>
      <c r="G21" s="82">
        <v>0</v>
      </c>
      <c r="H21" s="82">
        <v>0</v>
      </c>
      <c r="I21" s="82">
        <v>0</v>
      </c>
      <c r="J21" s="82">
        <v>0</v>
      </c>
      <c r="K21" s="82">
        <v>0</v>
      </c>
      <c r="L21" s="82">
        <v>0</v>
      </c>
      <c r="M21" s="82">
        <v>0</v>
      </c>
      <c r="N21" s="82">
        <v>0</v>
      </c>
      <c r="O21" s="82">
        <v>0</v>
      </c>
      <c r="P21" s="82">
        <v>0</v>
      </c>
      <c r="Q21" s="82">
        <v>0</v>
      </c>
      <c r="R21" s="82">
        <v>0</v>
      </c>
      <c r="S21" s="82">
        <v>0</v>
      </c>
      <c r="T21" s="82">
        <v>0</v>
      </c>
      <c r="U21" s="82">
        <v>0</v>
      </c>
      <c r="V21" s="82">
        <v>0</v>
      </c>
      <c r="W21" s="82">
        <v>0</v>
      </c>
      <c r="X21" s="82">
        <v>0</v>
      </c>
      <c r="Y21" s="82">
        <v>0</v>
      </c>
      <c r="Z21" s="82">
        <v>0</v>
      </c>
      <c r="AA21" s="82">
        <v>0</v>
      </c>
      <c r="AB21" s="82">
        <v>0</v>
      </c>
      <c r="AC21" s="82">
        <v>0</v>
      </c>
      <c r="AD21" s="82">
        <v>0</v>
      </c>
      <c r="AE21" s="82">
        <v>0</v>
      </c>
      <c r="AF21" s="82">
        <v>0</v>
      </c>
      <c r="AG21" s="82">
        <v>0</v>
      </c>
      <c r="AH21" s="82">
        <v>0</v>
      </c>
      <c r="AI21" s="82">
        <v>0</v>
      </c>
      <c r="AJ21" s="82">
        <v>1</v>
      </c>
      <c r="AK21" s="82">
        <v>1</v>
      </c>
      <c r="AL21" s="82">
        <v>1</v>
      </c>
      <c r="AM21" s="82">
        <v>1</v>
      </c>
      <c r="AN21" s="82">
        <v>1</v>
      </c>
      <c r="AO21" s="82">
        <v>0</v>
      </c>
      <c r="AP21" s="82">
        <v>0</v>
      </c>
      <c r="AQ21" s="82">
        <v>0</v>
      </c>
      <c r="AR21" s="82">
        <v>0</v>
      </c>
      <c r="AS21" s="82">
        <v>0</v>
      </c>
      <c r="AT21" s="82">
        <v>0</v>
      </c>
      <c r="AU21" s="82">
        <v>0</v>
      </c>
      <c r="AV21" s="82">
        <v>0</v>
      </c>
      <c r="AW21" s="82">
        <v>0</v>
      </c>
      <c r="AX21" s="82">
        <v>0</v>
      </c>
      <c r="AY21" s="82">
        <v>1</v>
      </c>
      <c r="AZ21" s="82">
        <v>1</v>
      </c>
      <c r="BA21" s="82">
        <v>1</v>
      </c>
      <c r="BB21" s="82">
        <v>1</v>
      </c>
      <c r="BC21" s="82">
        <v>1</v>
      </c>
      <c r="BD21" s="82">
        <v>1</v>
      </c>
      <c r="BE21" s="82">
        <v>0</v>
      </c>
      <c r="BF21" s="82">
        <v>0</v>
      </c>
      <c r="BG21" s="82">
        <v>1</v>
      </c>
      <c r="BH21" s="82">
        <v>1</v>
      </c>
      <c r="BI21" s="82">
        <v>1</v>
      </c>
      <c r="BJ21" s="82">
        <v>1</v>
      </c>
      <c r="BK21" s="82">
        <v>1</v>
      </c>
      <c r="BL21" s="82">
        <v>1</v>
      </c>
      <c r="BM21" s="82">
        <v>1</v>
      </c>
      <c r="BN21" s="82">
        <v>1</v>
      </c>
      <c r="BO21" s="82">
        <v>1</v>
      </c>
      <c r="BP21" s="82">
        <v>1</v>
      </c>
      <c r="BQ21" s="82">
        <v>1</v>
      </c>
      <c r="BR21" s="82">
        <v>1</v>
      </c>
      <c r="BS21" s="82">
        <v>1</v>
      </c>
      <c r="BT21" s="82">
        <v>0</v>
      </c>
      <c r="BU21" s="82">
        <v>0</v>
      </c>
      <c r="BV21" s="82">
        <v>0</v>
      </c>
      <c r="BW21" s="82">
        <v>0</v>
      </c>
      <c r="BX21" s="82">
        <v>0</v>
      </c>
      <c r="BY21" s="82">
        <v>0</v>
      </c>
      <c r="BZ21" s="82">
        <v>0</v>
      </c>
      <c r="CA21" s="82">
        <v>1</v>
      </c>
      <c r="CB21" s="82">
        <v>1</v>
      </c>
      <c r="CC21" s="82">
        <v>1</v>
      </c>
      <c r="CD21" s="82">
        <v>1</v>
      </c>
      <c r="CE21" s="82">
        <v>1</v>
      </c>
      <c r="CF21" s="82">
        <v>1</v>
      </c>
      <c r="CG21" s="82">
        <v>1</v>
      </c>
      <c r="CH21" s="82">
        <v>1</v>
      </c>
      <c r="CI21" s="82">
        <v>1</v>
      </c>
      <c r="CJ21" s="82">
        <v>1</v>
      </c>
      <c r="CK21" s="82">
        <v>1</v>
      </c>
      <c r="CL21" s="82">
        <v>1</v>
      </c>
      <c r="CM21" s="82">
        <v>1</v>
      </c>
      <c r="CN21" s="82">
        <v>1</v>
      </c>
      <c r="CO21" s="82">
        <v>1</v>
      </c>
      <c r="CP21" s="82">
        <v>1</v>
      </c>
      <c r="CQ21" s="82">
        <v>1</v>
      </c>
      <c r="CR21" s="82">
        <v>1</v>
      </c>
      <c r="CS21" s="82">
        <v>1</v>
      </c>
      <c r="CT21" s="82">
        <v>1</v>
      </c>
      <c r="CU21" s="82">
        <v>1</v>
      </c>
      <c r="CV21" s="82">
        <v>1</v>
      </c>
      <c r="CW21" s="82">
        <v>1</v>
      </c>
      <c r="CX21" s="82">
        <v>1</v>
      </c>
      <c r="CY21" s="82">
        <v>1</v>
      </c>
      <c r="CZ21" s="82">
        <v>1</v>
      </c>
      <c r="DA21" s="82">
        <v>1</v>
      </c>
      <c r="DB21" s="82">
        <v>1</v>
      </c>
      <c r="DC21" s="82">
        <v>1</v>
      </c>
      <c r="DD21" s="82">
        <v>1</v>
      </c>
      <c r="DE21" s="82">
        <v>1</v>
      </c>
      <c r="DF21" s="82">
        <v>1</v>
      </c>
      <c r="DG21" s="82">
        <v>1</v>
      </c>
      <c r="DH21" s="82">
        <v>1</v>
      </c>
      <c r="DI21" s="82">
        <v>1</v>
      </c>
      <c r="DJ21" s="82">
        <v>1</v>
      </c>
      <c r="DK21" s="82">
        <v>1</v>
      </c>
      <c r="DL21" s="82">
        <v>1</v>
      </c>
      <c r="DM21" s="82">
        <v>1</v>
      </c>
      <c r="DN21" s="82">
        <v>1</v>
      </c>
      <c r="DO21" s="82">
        <v>1</v>
      </c>
      <c r="DP21" s="82">
        <v>1</v>
      </c>
      <c r="DQ21" s="82">
        <v>1</v>
      </c>
      <c r="DR21" s="82">
        <v>1</v>
      </c>
      <c r="DS21" s="82">
        <v>1</v>
      </c>
      <c r="DT21" s="82">
        <v>1</v>
      </c>
      <c r="DU21" s="82">
        <v>1</v>
      </c>
      <c r="DV21" s="82">
        <v>1</v>
      </c>
      <c r="DW21" s="82">
        <v>1</v>
      </c>
      <c r="DX21" s="82">
        <v>1</v>
      </c>
      <c r="DY21" s="82">
        <v>1</v>
      </c>
      <c r="DZ21" s="82">
        <v>1</v>
      </c>
      <c r="EA21" s="82">
        <v>1</v>
      </c>
      <c r="EB21" s="82">
        <v>1</v>
      </c>
      <c r="EC21" s="82">
        <v>1</v>
      </c>
      <c r="ED21" s="82">
        <v>1</v>
      </c>
      <c r="EE21" s="82">
        <v>1</v>
      </c>
      <c r="EF21" s="82">
        <v>1</v>
      </c>
      <c r="EG21" s="82">
        <v>1</v>
      </c>
      <c r="EH21" s="82">
        <v>1</v>
      </c>
      <c r="EI21" s="82">
        <v>1</v>
      </c>
      <c r="EJ21" s="82">
        <v>1</v>
      </c>
      <c r="EK21" s="82">
        <v>1</v>
      </c>
      <c r="EL21" s="82">
        <v>1</v>
      </c>
      <c r="EM21" s="82">
        <v>1</v>
      </c>
      <c r="EN21" s="82">
        <v>1</v>
      </c>
      <c r="EO21" s="82">
        <v>1</v>
      </c>
      <c r="EP21" s="82">
        <v>1</v>
      </c>
      <c r="EQ21" s="82">
        <v>1</v>
      </c>
      <c r="ER21" s="82">
        <v>1</v>
      </c>
      <c r="ES21" s="82">
        <v>1</v>
      </c>
      <c r="ET21" s="82">
        <v>1</v>
      </c>
      <c r="EU21" s="82">
        <v>1</v>
      </c>
      <c r="EV21" s="82">
        <v>1</v>
      </c>
      <c r="EW21" s="82">
        <v>1</v>
      </c>
      <c r="EX21" s="82">
        <v>1</v>
      </c>
      <c r="EY21" s="82">
        <v>1</v>
      </c>
      <c r="EZ21" s="82">
        <v>1</v>
      </c>
      <c r="FA21" s="82">
        <v>1</v>
      </c>
      <c r="FB21" s="82">
        <v>1</v>
      </c>
      <c r="FC21" s="82">
        <v>1</v>
      </c>
      <c r="FD21" s="82">
        <v>1</v>
      </c>
      <c r="FE21" s="82">
        <v>1</v>
      </c>
      <c r="FF21" s="82">
        <v>1</v>
      </c>
      <c r="FG21" s="82">
        <v>1</v>
      </c>
      <c r="FH21" s="82">
        <v>1</v>
      </c>
      <c r="FI21" s="82">
        <v>1</v>
      </c>
      <c r="FJ21" s="82">
        <v>1</v>
      </c>
      <c r="FK21" s="82">
        <v>1</v>
      </c>
      <c r="FL21" s="82">
        <v>1</v>
      </c>
      <c r="FM21" s="82">
        <v>1</v>
      </c>
      <c r="FN21" s="82">
        <v>1</v>
      </c>
      <c r="FO21" s="82">
        <v>1</v>
      </c>
      <c r="FP21" s="82">
        <v>1</v>
      </c>
      <c r="FQ21" s="82">
        <v>1</v>
      </c>
      <c r="FR21" s="82">
        <v>1</v>
      </c>
      <c r="FS21" s="82">
        <v>1</v>
      </c>
      <c r="FT21" s="82">
        <v>1</v>
      </c>
      <c r="FU21" s="82">
        <v>0</v>
      </c>
      <c r="FV21" s="82">
        <v>0</v>
      </c>
      <c r="FW21" s="82">
        <v>0</v>
      </c>
      <c r="FX21" s="82">
        <v>1</v>
      </c>
      <c r="FY21" s="82">
        <v>1</v>
      </c>
      <c r="FZ21" s="82">
        <v>1</v>
      </c>
      <c r="GA21" s="82">
        <v>1</v>
      </c>
      <c r="GB21" s="82">
        <v>1</v>
      </c>
      <c r="GC21" s="82">
        <v>1</v>
      </c>
      <c r="GD21" s="82">
        <v>1</v>
      </c>
      <c r="GE21" s="82">
        <v>0</v>
      </c>
      <c r="GF21" s="82">
        <v>0</v>
      </c>
      <c r="GG21" s="82">
        <v>0</v>
      </c>
      <c r="GH21" s="82">
        <v>1</v>
      </c>
      <c r="GI21" s="82">
        <v>1</v>
      </c>
      <c r="GJ21" s="82">
        <v>1</v>
      </c>
      <c r="GK21" s="82">
        <v>1</v>
      </c>
      <c r="GL21" s="82">
        <v>1</v>
      </c>
      <c r="GM21" s="82">
        <v>1</v>
      </c>
      <c r="GN21" s="82">
        <v>1</v>
      </c>
      <c r="GO21" s="82">
        <v>1</v>
      </c>
      <c r="GP21" s="82">
        <v>1</v>
      </c>
      <c r="GQ21" s="82">
        <v>1</v>
      </c>
      <c r="GR21" s="82">
        <v>1</v>
      </c>
      <c r="GS21" s="82">
        <v>1</v>
      </c>
      <c r="GT21" s="82">
        <v>1</v>
      </c>
      <c r="GU21" s="82">
        <v>0</v>
      </c>
      <c r="GV21" s="82">
        <v>0</v>
      </c>
      <c r="GW21" s="82">
        <v>0</v>
      </c>
      <c r="GX21" s="82">
        <v>0</v>
      </c>
      <c r="GY21" s="82">
        <v>0</v>
      </c>
      <c r="GZ21" s="82">
        <v>0</v>
      </c>
      <c r="HA21" s="82">
        <v>1</v>
      </c>
      <c r="HB21" s="82">
        <v>0</v>
      </c>
      <c r="HC21" s="82">
        <v>0</v>
      </c>
      <c r="HD21" s="82">
        <v>0</v>
      </c>
      <c r="HE21" s="82">
        <v>0</v>
      </c>
      <c r="HF21" s="82">
        <v>0</v>
      </c>
      <c r="HG21" s="82">
        <v>1</v>
      </c>
      <c r="HH21" s="82">
        <v>1</v>
      </c>
      <c r="HI21" s="82">
        <v>1</v>
      </c>
      <c r="HJ21" s="82">
        <v>1</v>
      </c>
      <c r="HK21" s="82">
        <v>0</v>
      </c>
      <c r="HL21" s="82">
        <v>0</v>
      </c>
      <c r="HM21" s="82">
        <v>0</v>
      </c>
      <c r="HN21" s="82">
        <v>0</v>
      </c>
      <c r="HO21" s="82">
        <v>0</v>
      </c>
      <c r="HP21" s="82">
        <v>0</v>
      </c>
      <c r="HQ21" s="82">
        <v>0</v>
      </c>
      <c r="HR21" s="82">
        <v>0</v>
      </c>
      <c r="HS21" s="82">
        <v>1</v>
      </c>
      <c r="HT21" s="82">
        <v>0</v>
      </c>
      <c r="HU21" s="82">
        <v>1</v>
      </c>
      <c r="HV21" s="82">
        <v>1</v>
      </c>
      <c r="HW21" s="82">
        <v>0</v>
      </c>
      <c r="HX21" s="82">
        <v>0</v>
      </c>
      <c r="HY21" s="82">
        <v>1</v>
      </c>
      <c r="HZ21" s="82">
        <v>1</v>
      </c>
      <c r="IA21" s="82">
        <v>1</v>
      </c>
      <c r="IB21" s="82">
        <v>1</v>
      </c>
      <c r="IC21" s="82">
        <v>1</v>
      </c>
      <c r="ID21" s="82">
        <v>1</v>
      </c>
      <c r="IE21" s="82">
        <v>1</v>
      </c>
      <c r="IF21" s="82">
        <v>0</v>
      </c>
      <c r="IG21" s="82">
        <v>1</v>
      </c>
      <c r="IH21" s="82">
        <v>1</v>
      </c>
      <c r="II21" s="82">
        <v>1</v>
      </c>
      <c r="IJ21" s="82">
        <v>1</v>
      </c>
      <c r="IK21" s="82">
        <v>1</v>
      </c>
      <c r="IL21" s="82">
        <v>1</v>
      </c>
      <c r="IM21" s="82">
        <v>1</v>
      </c>
      <c r="IN21" s="82">
        <v>1</v>
      </c>
      <c r="IO21" s="82">
        <v>1</v>
      </c>
      <c r="IP21" s="82">
        <v>1</v>
      </c>
      <c r="IQ21" s="82">
        <v>1</v>
      </c>
      <c r="IR21" s="82">
        <v>1</v>
      </c>
      <c r="IS21" s="82">
        <v>1</v>
      </c>
      <c r="IT21" s="82">
        <v>1</v>
      </c>
      <c r="IU21" s="82">
        <v>1</v>
      </c>
      <c r="IV21" s="82">
        <v>1</v>
      </c>
      <c r="IW21" s="82">
        <v>1</v>
      </c>
      <c r="IX21" s="82">
        <v>1</v>
      </c>
      <c r="IY21" s="82">
        <v>1</v>
      </c>
      <c r="IZ21" s="82">
        <v>1</v>
      </c>
      <c r="JA21" s="82">
        <v>1</v>
      </c>
      <c r="JB21" s="82">
        <v>1</v>
      </c>
      <c r="JC21" s="82">
        <v>1</v>
      </c>
      <c r="JD21" s="82">
        <v>1</v>
      </c>
      <c r="JE21" s="82">
        <v>1</v>
      </c>
      <c r="JF21" s="82">
        <v>1</v>
      </c>
      <c r="JG21" s="82">
        <v>1</v>
      </c>
      <c r="JH21" s="82">
        <v>1</v>
      </c>
      <c r="JI21" s="82">
        <v>1</v>
      </c>
      <c r="JJ21" s="82">
        <v>1</v>
      </c>
      <c r="JK21" s="82">
        <v>1</v>
      </c>
      <c r="JL21" s="82">
        <v>1</v>
      </c>
      <c r="JM21" s="82">
        <v>1</v>
      </c>
      <c r="JN21" s="82">
        <v>1</v>
      </c>
      <c r="JO21" s="82">
        <v>1</v>
      </c>
      <c r="JP21" s="82">
        <v>1</v>
      </c>
      <c r="JQ21" s="82">
        <v>1</v>
      </c>
      <c r="JR21" s="82">
        <v>1</v>
      </c>
      <c r="JS21" s="82">
        <v>1</v>
      </c>
      <c r="JT21" s="82">
        <v>1</v>
      </c>
      <c r="JU21" s="82">
        <v>1</v>
      </c>
      <c r="JV21" s="82">
        <v>1</v>
      </c>
      <c r="JW21" s="82">
        <v>1</v>
      </c>
      <c r="JX21" s="82">
        <v>1</v>
      </c>
      <c r="JY21" s="82">
        <v>1</v>
      </c>
      <c r="JZ21" s="82">
        <v>1</v>
      </c>
      <c r="KA21" s="82">
        <v>1</v>
      </c>
      <c r="KB21" s="82">
        <v>1</v>
      </c>
      <c r="KC21" s="82">
        <v>1</v>
      </c>
      <c r="KD21" s="82">
        <v>1</v>
      </c>
      <c r="KE21" s="82">
        <v>1</v>
      </c>
      <c r="KF21" s="82">
        <v>1</v>
      </c>
      <c r="KG21" s="82">
        <v>1</v>
      </c>
      <c r="KH21" s="82">
        <v>1</v>
      </c>
      <c r="KI21" s="82">
        <v>1</v>
      </c>
      <c r="KJ21" s="82">
        <v>1</v>
      </c>
      <c r="KK21" s="82">
        <v>1</v>
      </c>
      <c r="KL21" s="82">
        <v>1</v>
      </c>
      <c r="KM21" s="82">
        <v>1</v>
      </c>
      <c r="KN21" s="82">
        <v>1</v>
      </c>
      <c r="KO21" s="82">
        <v>1</v>
      </c>
      <c r="KP21" s="82">
        <v>1</v>
      </c>
      <c r="KQ21" s="82">
        <v>1</v>
      </c>
      <c r="KR21" s="82">
        <v>1</v>
      </c>
      <c r="KS21" s="82">
        <v>1</v>
      </c>
      <c r="KT21" s="82">
        <v>1</v>
      </c>
      <c r="KU21" s="82">
        <v>1</v>
      </c>
      <c r="KV21" s="82">
        <v>1</v>
      </c>
      <c r="KW21" s="82">
        <v>1</v>
      </c>
      <c r="KX21" s="82">
        <v>1</v>
      </c>
      <c r="KY21" s="82">
        <v>1</v>
      </c>
      <c r="KZ21" s="82">
        <v>1</v>
      </c>
      <c r="LA21" s="82">
        <v>1</v>
      </c>
      <c r="LB21" s="82">
        <v>1</v>
      </c>
      <c r="LC21" s="82">
        <v>1</v>
      </c>
      <c r="LD21">
        <v>1</v>
      </c>
      <c r="LE21">
        <v>1</v>
      </c>
      <c r="LF21">
        <v>1</v>
      </c>
      <c r="LG21">
        <v>1</v>
      </c>
      <c r="LH21">
        <v>1</v>
      </c>
      <c r="LI21">
        <v>1</v>
      </c>
      <c r="LJ21">
        <v>1</v>
      </c>
      <c r="LK21">
        <v>1</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1</v>
      </c>
      <c r="MG21">
        <v>1</v>
      </c>
      <c r="MH21">
        <v>0</v>
      </c>
      <c r="MI21">
        <v>1</v>
      </c>
      <c r="MJ21">
        <v>1</v>
      </c>
      <c r="MK21">
        <v>1</v>
      </c>
      <c r="ML21">
        <v>1</v>
      </c>
      <c r="MM21">
        <v>1</v>
      </c>
      <c r="MN21">
        <v>1</v>
      </c>
      <c r="MO21">
        <v>1</v>
      </c>
      <c r="MP21">
        <v>1</v>
      </c>
      <c r="MQ21">
        <v>1</v>
      </c>
      <c r="MR21">
        <v>1</v>
      </c>
    </row>
    <row r="22" spans="2:356" x14ac:dyDescent="0.25">
      <c r="B22" s="82" t="s">
        <v>1938</v>
      </c>
      <c r="C22" s="82">
        <v>0</v>
      </c>
      <c r="D22" s="82">
        <v>0</v>
      </c>
      <c r="E22" s="82">
        <v>1</v>
      </c>
      <c r="F22" s="82">
        <v>1</v>
      </c>
      <c r="G22" s="82">
        <v>1</v>
      </c>
      <c r="H22" s="82">
        <v>1</v>
      </c>
      <c r="I22" s="82">
        <v>1</v>
      </c>
      <c r="J22" s="82">
        <v>1</v>
      </c>
      <c r="K22" s="82">
        <v>1</v>
      </c>
      <c r="L22" s="82">
        <v>1</v>
      </c>
      <c r="M22" s="82">
        <v>1</v>
      </c>
      <c r="N22" s="82">
        <v>1</v>
      </c>
      <c r="O22" s="82">
        <v>1</v>
      </c>
      <c r="P22" s="82">
        <v>1</v>
      </c>
      <c r="Q22" s="82">
        <v>1</v>
      </c>
      <c r="R22" s="82">
        <v>1</v>
      </c>
      <c r="S22" s="82">
        <v>1</v>
      </c>
      <c r="T22" s="82">
        <v>1</v>
      </c>
      <c r="U22" s="82">
        <v>0</v>
      </c>
      <c r="V22" s="82">
        <v>0</v>
      </c>
      <c r="W22" s="82">
        <v>0</v>
      </c>
      <c r="X22" s="82">
        <v>0</v>
      </c>
      <c r="Y22" s="82">
        <v>0</v>
      </c>
      <c r="Z22" s="82">
        <v>0</v>
      </c>
      <c r="AA22" s="82">
        <v>0</v>
      </c>
      <c r="AB22" s="82">
        <v>0</v>
      </c>
      <c r="AC22" s="82">
        <v>0</v>
      </c>
      <c r="AD22" s="82">
        <v>0</v>
      </c>
      <c r="AE22" s="82">
        <v>0</v>
      </c>
      <c r="AF22" s="82">
        <v>0</v>
      </c>
      <c r="AG22" s="82">
        <v>0</v>
      </c>
      <c r="AH22" s="82">
        <v>0</v>
      </c>
      <c r="AI22" s="82">
        <v>0</v>
      </c>
      <c r="AJ22" s="82">
        <v>0</v>
      </c>
      <c r="AK22" s="82">
        <v>0</v>
      </c>
      <c r="AL22" s="82">
        <v>0</v>
      </c>
      <c r="AM22" s="82">
        <v>0</v>
      </c>
      <c r="AN22" s="82">
        <v>0</v>
      </c>
      <c r="AO22" s="82">
        <v>0</v>
      </c>
      <c r="AP22" s="82">
        <v>0</v>
      </c>
      <c r="AQ22" s="82">
        <v>0</v>
      </c>
      <c r="AR22" s="82">
        <v>0</v>
      </c>
      <c r="AS22" s="82">
        <v>0</v>
      </c>
      <c r="AT22" s="82">
        <v>0</v>
      </c>
      <c r="AU22" s="82">
        <v>0</v>
      </c>
      <c r="AV22" s="82">
        <v>0</v>
      </c>
      <c r="AW22" s="82">
        <v>0</v>
      </c>
      <c r="AX22" s="82">
        <v>0</v>
      </c>
      <c r="AY22" s="82">
        <v>0</v>
      </c>
      <c r="AZ22" s="82">
        <v>0</v>
      </c>
      <c r="BA22" s="82">
        <v>1</v>
      </c>
      <c r="BB22" s="82">
        <v>1</v>
      </c>
      <c r="BC22" s="82">
        <v>1</v>
      </c>
      <c r="BD22" s="82">
        <v>1</v>
      </c>
      <c r="BE22" s="82">
        <v>0</v>
      </c>
      <c r="BF22" s="82">
        <v>0</v>
      </c>
      <c r="BG22" s="82">
        <v>1</v>
      </c>
      <c r="BH22" s="82">
        <v>1</v>
      </c>
      <c r="BI22" s="82">
        <v>1</v>
      </c>
      <c r="BJ22" s="82">
        <v>1</v>
      </c>
      <c r="BK22" s="82">
        <v>1</v>
      </c>
      <c r="BL22" s="82">
        <v>0</v>
      </c>
      <c r="BM22" s="82">
        <v>0</v>
      </c>
      <c r="BN22" s="82">
        <v>0</v>
      </c>
      <c r="BO22" s="82">
        <v>0</v>
      </c>
      <c r="BP22" s="82">
        <v>0</v>
      </c>
      <c r="BQ22" s="82">
        <v>0</v>
      </c>
      <c r="BR22" s="82">
        <v>0</v>
      </c>
      <c r="BS22" s="82">
        <v>1</v>
      </c>
      <c r="BT22" s="82">
        <v>1</v>
      </c>
      <c r="BU22" s="82">
        <v>1</v>
      </c>
      <c r="BV22" s="82">
        <v>1</v>
      </c>
      <c r="BW22" s="82">
        <v>1</v>
      </c>
      <c r="BX22" s="82">
        <v>1</v>
      </c>
      <c r="BY22" s="82">
        <v>1</v>
      </c>
      <c r="BZ22" s="82">
        <v>1</v>
      </c>
      <c r="CA22" s="82">
        <v>0</v>
      </c>
      <c r="CB22" s="82">
        <v>1</v>
      </c>
      <c r="CC22" s="82">
        <v>1</v>
      </c>
      <c r="CD22" s="82">
        <v>1</v>
      </c>
      <c r="CE22" s="82">
        <v>1</v>
      </c>
      <c r="CF22" s="82">
        <v>1</v>
      </c>
      <c r="CG22" s="82">
        <v>1</v>
      </c>
      <c r="CH22" s="82">
        <v>1</v>
      </c>
      <c r="CI22" s="82">
        <v>1</v>
      </c>
      <c r="CJ22" s="82">
        <v>1</v>
      </c>
      <c r="CK22" s="82">
        <v>1</v>
      </c>
      <c r="CL22" s="82">
        <v>1</v>
      </c>
      <c r="CM22" s="82">
        <v>1</v>
      </c>
      <c r="CN22" s="82">
        <v>1</v>
      </c>
      <c r="CO22" s="82">
        <v>0</v>
      </c>
      <c r="CP22" s="82">
        <v>0</v>
      </c>
      <c r="CQ22" s="82">
        <v>1</v>
      </c>
      <c r="CR22" s="82">
        <v>1</v>
      </c>
      <c r="CS22" s="82">
        <v>1</v>
      </c>
      <c r="CT22" s="82">
        <v>1</v>
      </c>
      <c r="CU22" s="82">
        <v>1</v>
      </c>
      <c r="CV22" s="82">
        <v>1</v>
      </c>
      <c r="CW22" s="82">
        <v>1</v>
      </c>
      <c r="CX22" s="82">
        <v>1</v>
      </c>
      <c r="CY22" s="82">
        <v>1</v>
      </c>
      <c r="CZ22" s="82">
        <v>1</v>
      </c>
      <c r="DA22" s="82">
        <v>1</v>
      </c>
      <c r="DB22" s="82">
        <v>1</v>
      </c>
      <c r="DC22" s="82">
        <v>1</v>
      </c>
      <c r="DD22" s="82">
        <v>1</v>
      </c>
      <c r="DE22" s="82">
        <v>1</v>
      </c>
      <c r="DF22" s="82">
        <v>0</v>
      </c>
      <c r="DG22" s="82">
        <v>0</v>
      </c>
      <c r="DH22" s="82">
        <v>0</v>
      </c>
      <c r="DI22" s="82">
        <v>0</v>
      </c>
      <c r="DJ22" s="82">
        <v>0</v>
      </c>
      <c r="DK22" s="82">
        <v>0</v>
      </c>
      <c r="DL22" s="82">
        <v>0</v>
      </c>
      <c r="DM22" s="82">
        <v>0</v>
      </c>
      <c r="DN22" s="82">
        <v>0</v>
      </c>
      <c r="DO22" s="82">
        <v>0</v>
      </c>
      <c r="DP22" s="82">
        <v>0</v>
      </c>
      <c r="DQ22" s="82">
        <v>0</v>
      </c>
      <c r="DR22" s="82">
        <v>0</v>
      </c>
      <c r="DS22" s="82">
        <v>0</v>
      </c>
      <c r="DT22" s="82">
        <v>0</v>
      </c>
      <c r="DU22" s="82">
        <v>0</v>
      </c>
      <c r="DV22" s="82">
        <v>0</v>
      </c>
      <c r="DW22" s="82">
        <v>0</v>
      </c>
      <c r="DX22" s="82">
        <v>1</v>
      </c>
      <c r="DY22" s="82">
        <v>1</v>
      </c>
      <c r="DZ22" s="82">
        <v>1</v>
      </c>
      <c r="EA22" s="82">
        <v>1</v>
      </c>
      <c r="EB22" s="82">
        <v>1</v>
      </c>
      <c r="EC22" s="82">
        <v>1</v>
      </c>
      <c r="ED22" s="82">
        <v>1</v>
      </c>
      <c r="EE22" s="82">
        <v>1</v>
      </c>
      <c r="EF22" s="82">
        <v>1</v>
      </c>
      <c r="EG22" s="82">
        <v>1</v>
      </c>
      <c r="EH22" s="82">
        <v>1</v>
      </c>
      <c r="EI22" s="82">
        <v>1</v>
      </c>
      <c r="EJ22" s="82">
        <v>0</v>
      </c>
      <c r="EK22" s="82">
        <v>0</v>
      </c>
      <c r="EL22" s="82">
        <v>0</v>
      </c>
      <c r="EM22" s="82">
        <v>0</v>
      </c>
      <c r="EN22" s="82">
        <v>0</v>
      </c>
      <c r="EO22" s="82">
        <v>0</v>
      </c>
      <c r="EP22" s="82">
        <v>0</v>
      </c>
      <c r="EQ22" s="82">
        <v>0</v>
      </c>
      <c r="ER22" s="82">
        <v>0</v>
      </c>
      <c r="ES22" s="82">
        <v>0</v>
      </c>
      <c r="ET22" s="82">
        <v>0</v>
      </c>
      <c r="EU22" s="82">
        <v>0</v>
      </c>
      <c r="EV22" s="82">
        <v>0</v>
      </c>
      <c r="EW22" s="82">
        <v>0</v>
      </c>
      <c r="EX22" s="82">
        <v>0</v>
      </c>
      <c r="EY22" s="82">
        <v>0</v>
      </c>
      <c r="EZ22" s="82">
        <v>0</v>
      </c>
      <c r="FA22" s="82">
        <v>0</v>
      </c>
      <c r="FB22" s="82">
        <v>0</v>
      </c>
      <c r="FC22" s="82">
        <v>0</v>
      </c>
      <c r="FD22" s="82">
        <v>0</v>
      </c>
      <c r="FE22" s="82">
        <v>0</v>
      </c>
      <c r="FF22" s="82">
        <v>0</v>
      </c>
      <c r="FG22" s="82">
        <v>0</v>
      </c>
      <c r="FH22" s="82">
        <v>0</v>
      </c>
      <c r="FI22" s="82">
        <v>0</v>
      </c>
      <c r="FJ22" s="82">
        <v>0</v>
      </c>
      <c r="FK22" s="82">
        <v>0</v>
      </c>
      <c r="FL22" s="82">
        <v>0</v>
      </c>
      <c r="FM22" s="82">
        <v>0</v>
      </c>
      <c r="FN22" s="82">
        <v>0</v>
      </c>
      <c r="FO22" s="82">
        <v>1</v>
      </c>
      <c r="FP22" s="82">
        <v>1</v>
      </c>
      <c r="FQ22" s="82">
        <v>0</v>
      </c>
      <c r="FR22" s="82">
        <v>0</v>
      </c>
      <c r="FS22" s="82">
        <v>0</v>
      </c>
      <c r="FT22" s="82">
        <v>0</v>
      </c>
      <c r="FU22" s="82">
        <v>0</v>
      </c>
      <c r="FV22" s="82">
        <v>0</v>
      </c>
      <c r="FW22" s="82">
        <v>0</v>
      </c>
      <c r="FX22" s="82">
        <v>1</v>
      </c>
      <c r="FY22" s="82">
        <v>0</v>
      </c>
      <c r="FZ22" s="82">
        <v>0</v>
      </c>
      <c r="GA22" s="82">
        <v>0</v>
      </c>
      <c r="GB22" s="82">
        <v>0</v>
      </c>
      <c r="GC22" s="82">
        <v>0</v>
      </c>
      <c r="GD22" s="82">
        <v>0</v>
      </c>
      <c r="GE22" s="82">
        <v>1</v>
      </c>
      <c r="GF22" s="82">
        <v>1</v>
      </c>
      <c r="GG22" s="82">
        <v>1</v>
      </c>
      <c r="GH22" s="82">
        <v>1</v>
      </c>
      <c r="GI22" s="82">
        <v>1</v>
      </c>
      <c r="GJ22" s="82">
        <v>1</v>
      </c>
      <c r="GK22" s="82">
        <v>1</v>
      </c>
      <c r="GL22" s="82">
        <v>1</v>
      </c>
      <c r="GM22" s="82">
        <v>1</v>
      </c>
      <c r="GN22" s="82">
        <v>1</v>
      </c>
      <c r="GO22" s="82">
        <v>1</v>
      </c>
      <c r="GP22" s="82">
        <v>1</v>
      </c>
      <c r="GQ22" s="82">
        <v>1</v>
      </c>
      <c r="GR22" s="82">
        <v>1</v>
      </c>
      <c r="GS22" s="82">
        <v>1</v>
      </c>
      <c r="GT22" s="82">
        <v>1</v>
      </c>
      <c r="GU22" s="82">
        <v>0</v>
      </c>
      <c r="GV22" s="82">
        <v>0</v>
      </c>
      <c r="GW22" s="82">
        <v>0</v>
      </c>
      <c r="GX22" s="82">
        <v>0</v>
      </c>
      <c r="GY22" s="82">
        <v>0</v>
      </c>
      <c r="GZ22" s="82">
        <v>0</v>
      </c>
      <c r="HA22" s="82">
        <v>0</v>
      </c>
      <c r="HB22" s="82">
        <v>1</v>
      </c>
      <c r="HC22" s="82">
        <v>1</v>
      </c>
      <c r="HD22" s="82">
        <v>1</v>
      </c>
      <c r="HE22" s="82">
        <v>1</v>
      </c>
      <c r="HF22" s="82">
        <v>1</v>
      </c>
      <c r="HG22" s="82">
        <v>1</v>
      </c>
      <c r="HH22" s="82">
        <v>1</v>
      </c>
      <c r="HI22" s="82">
        <v>1</v>
      </c>
      <c r="HJ22" s="82">
        <v>1</v>
      </c>
      <c r="HK22" s="82">
        <v>1</v>
      </c>
      <c r="HL22" s="82">
        <v>1</v>
      </c>
      <c r="HM22" s="82">
        <v>1</v>
      </c>
      <c r="HN22" s="82">
        <v>1</v>
      </c>
      <c r="HO22" s="82">
        <v>1</v>
      </c>
      <c r="HP22" s="82">
        <v>1</v>
      </c>
      <c r="HQ22" s="82">
        <v>1</v>
      </c>
      <c r="HR22" s="82">
        <v>1</v>
      </c>
      <c r="HS22" s="82">
        <v>1</v>
      </c>
      <c r="HT22" s="82">
        <v>1</v>
      </c>
      <c r="HU22" s="82">
        <v>1</v>
      </c>
      <c r="HV22" s="82">
        <v>1</v>
      </c>
      <c r="HW22" s="82">
        <v>1</v>
      </c>
      <c r="HX22" s="82">
        <v>1</v>
      </c>
      <c r="HY22" s="82">
        <v>1</v>
      </c>
      <c r="HZ22" s="82">
        <v>1</v>
      </c>
      <c r="IA22" s="82">
        <v>1</v>
      </c>
      <c r="IB22" s="82">
        <v>1</v>
      </c>
      <c r="IC22" s="82">
        <v>1</v>
      </c>
      <c r="ID22" s="82">
        <v>1</v>
      </c>
      <c r="IE22" s="82">
        <v>1</v>
      </c>
      <c r="IF22" s="82">
        <v>0</v>
      </c>
      <c r="IG22" s="82">
        <v>1</v>
      </c>
      <c r="IH22" s="82">
        <v>1</v>
      </c>
      <c r="II22" s="82">
        <v>1</v>
      </c>
      <c r="IJ22" s="82">
        <v>1</v>
      </c>
      <c r="IK22" s="82">
        <v>1</v>
      </c>
      <c r="IL22" s="82">
        <v>1</v>
      </c>
      <c r="IM22" s="82">
        <v>1</v>
      </c>
      <c r="IN22" s="82">
        <v>1</v>
      </c>
      <c r="IO22" s="82">
        <v>1</v>
      </c>
      <c r="IP22" s="82">
        <v>1</v>
      </c>
      <c r="IQ22" s="82">
        <v>1</v>
      </c>
      <c r="IR22" s="82">
        <v>1</v>
      </c>
      <c r="IS22" s="82">
        <v>1</v>
      </c>
      <c r="IT22" s="82">
        <v>1</v>
      </c>
      <c r="IU22" s="82">
        <v>1</v>
      </c>
      <c r="IV22" s="82">
        <v>1</v>
      </c>
      <c r="IW22" s="82">
        <v>1</v>
      </c>
      <c r="IX22" s="82">
        <v>1</v>
      </c>
      <c r="IY22" s="82">
        <v>1</v>
      </c>
      <c r="IZ22" s="82">
        <v>1</v>
      </c>
      <c r="JA22" s="82">
        <v>1</v>
      </c>
      <c r="JB22" s="82">
        <v>1</v>
      </c>
      <c r="JC22" s="82">
        <v>1</v>
      </c>
      <c r="JD22" s="82">
        <v>1</v>
      </c>
      <c r="JE22" s="82">
        <v>1</v>
      </c>
      <c r="JF22" s="82">
        <v>1</v>
      </c>
      <c r="JG22" s="82">
        <v>1</v>
      </c>
      <c r="JH22" s="82">
        <v>1</v>
      </c>
      <c r="JI22" s="82">
        <v>1</v>
      </c>
      <c r="JJ22" s="82">
        <v>1</v>
      </c>
      <c r="JK22" s="82">
        <v>1</v>
      </c>
      <c r="JL22" s="82">
        <v>1</v>
      </c>
      <c r="JM22" s="82">
        <v>1</v>
      </c>
      <c r="JN22" s="82">
        <v>1</v>
      </c>
      <c r="JO22" s="82">
        <v>1</v>
      </c>
      <c r="JP22" s="82">
        <v>1</v>
      </c>
      <c r="JQ22" s="82">
        <v>1</v>
      </c>
      <c r="JR22" s="82">
        <v>1</v>
      </c>
      <c r="JS22" s="82">
        <v>1</v>
      </c>
      <c r="JT22" s="82">
        <v>1</v>
      </c>
      <c r="JU22" s="82">
        <v>1</v>
      </c>
      <c r="JV22" s="82">
        <v>1</v>
      </c>
      <c r="JW22" s="82">
        <v>1</v>
      </c>
      <c r="JX22" s="82">
        <v>1</v>
      </c>
      <c r="JY22" s="82">
        <v>1</v>
      </c>
      <c r="JZ22" s="82">
        <v>1</v>
      </c>
      <c r="KA22" s="82">
        <v>1</v>
      </c>
      <c r="KB22" s="82">
        <v>1</v>
      </c>
      <c r="KC22" s="82">
        <v>1</v>
      </c>
      <c r="KD22" s="82">
        <v>1</v>
      </c>
      <c r="KE22" s="82">
        <v>1</v>
      </c>
      <c r="KF22" s="82">
        <v>1</v>
      </c>
      <c r="KG22" s="82">
        <v>1</v>
      </c>
      <c r="KH22" s="82">
        <v>1</v>
      </c>
      <c r="KI22" s="82">
        <v>1</v>
      </c>
      <c r="KJ22" s="82">
        <v>1</v>
      </c>
      <c r="KK22" s="82">
        <v>1</v>
      </c>
      <c r="KL22" s="82">
        <v>1</v>
      </c>
      <c r="KM22" s="82">
        <v>1</v>
      </c>
      <c r="KN22" s="82">
        <v>1</v>
      </c>
      <c r="KO22" s="82">
        <v>1</v>
      </c>
      <c r="KP22" s="82">
        <v>1</v>
      </c>
      <c r="KQ22" s="82">
        <v>1</v>
      </c>
      <c r="KR22" s="82">
        <v>1</v>
      </c>
      <c r="KS22" s="82">
        <v>1</v>
      </c>
      <c r="KT22" s="82">
        <v>1</v>
      </c>
      <c r="KU22" s="82">
        <v>1</v>
      </c>
      <c r="KV22" s="82">
        <v>1</v>
      </c>
      <c r="KW22" s="82">
        <v>1</v>
      </c>
      <c r="KX22" s="82">
        <v>1</v>
      </c>
      <c r="KY22" s="82">
        <v>1</v>
      </c>
      <c r="KZ22" s="82">
        <v>1</v>
      </c>
      <c r="LA22" s="82">
        <v>1</v>
      </c>
      <c r="LB22" s="82">
        <v>1</v>
      </c>
      <c r="LC22" s="82">
        <v>1</v>
      </c>
      <c r="LD22">
        <v>1</v>
      </c>
      <c r="LE22">
        <v>1</v>
      </c>
      <c r="LF22">
        <v>1</v>
      </c>
      <c r="LG22">
        <v>1</v>
      </c>
      <c r="LH22">
        <v>1</v>
      </c>
      <c r="LI22">
        <v>1</v>
      </c>
      <c r="LJ22">
        <v>1</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1</v>
      </c>
      <c r="MG22">
        <v>1</v>
      </c>
      <c r="MH22">
        <v>1</v>
      </c>
      <c r="MI22">
        <v>1</v>
      </c>
      <c r="MJ22">
        <v>1</v>
      </c>
      <c r="MK22">
        <v>1</v>
      </c>
      <c r="ML22">
        <v>1</v>
      </c>
      <c r="MM22">
        <v>0</v>
      </c>
      <c r="MN22">
        <v>0</v>
      </c>
      <c r="MO22">
        <v>0</v>
      </c>
      <c r="MP22">
        <v>0</v>
      </c>
      <c r="MQ22">
        <v>0</v>
      </c>
      <c r="MR22">
        <v>0</v>
      </c>
    </row>
    <row r="23" spans="2:356" x14ac:dyDescent="0.25">
      <c r="B23" s="82" t="s">
        <v>1972</v>
      </c>
      <c r="C23" s="82" t="s">
        <v>1976</v>
      </c>
      <c r="D23" s="82" t="s">
        <v>1976</v>
      </c>
      <c r="E23" s="82">
        <v>84</v>
      </c>
      <c r="F23" s="82">
        <v>84</v>
      </c>
      <c r="G23" s="82">
        <v>84</v>
      </c>
      <c r="H23" s="82">
        <v>84</v>
      </c>
      <c r="I23" s="82">
        <v>84</v>
      </c>
      <c r="J23" s="82">
        <v>84</v>
      </c>
      <c r="K23" s="82">
        <v>84</v>
      </c>
      <c r="L23" s="82">
        <v>84</v>
      </c>
      <c r="M23" s="82">
        <v>84</v>
      </c>
      <c r="N23" s="82">
        <v>84</v>
      </c>
      <c r="O23" s="82">
        <v>84</v>
      </c>
      <c r="P23" s="82">
        <v>84</v>
      </c>
      <c r="Q23" s="82">
        <v>84</v>
      </c>
      <c r="R23" s="82">
        <v>84</v>
      </c>
      <c r="S23" s="82">
        <v>84</v>
      </c>
      <c r="T23" s="82">
        <v>84</v>
      </c>
      <c r="U23" s="82" t="s">
        <v>1976</v>
      </c>
      <c r="V23" s="82" t="s">
        <v>1976</v>
      </c>
      <c r="W23" s="82" t="s">
        <v>1976</v>
      </c>
      <c r="X23" s="82" t="s">
        <v>1976</v>
      </c>
      <c r="Y23" s="82" t="s">
        <v>1976</v>
      </c>
      <c r="Z23" s="82" t="s">
        <v>1976</v>
      </c>
      <c r="AA23" s="82" t="s">
        <v>1976</v>
      </c>
      <c r="AB23" s="82" t="s">
        <v>1976</v>
      </c>
      <c r="AC23" s="82" t="s">
        <v>1976</v>
      </c>
      <c r="AD23" s="82" t="s">
        <v>1976</v>
      </c>
      <c r="AE23" s="82" t="s">
        <v>1976</v>
      </c>
      <c r="AF23" s="82" t="s">
        <v>1976</v>
      </c>
      <c r="AG23" s="82" t="s">
        <v>1976</v>
      </c>
      <c r="AH23" s="82" t="s">
        <v>1976</v>
      </c>
      <c r="AI23" s="82" t="s">
        <v>1976</v>
      </c>
      <c r="AJ23" s="82" t="s">
        <v>1976</v>
      </c>
      <c r="AK23" s="82" t="s">
        <v>1976</v>
      </c>
      <c r="AL23" s="82" t="s">
        <v>1976</v>
      </c>
      <c r="AM23" s="82" t="s">
        <v>1976</v>
      </c>
      <c r="AN23" s="82" t="s">
        <v>1976</v>
      </c>
      <c r="AO23" s="82" t="s">
        <v>1976</v>
      </c>
      <c r="AP23" s="82" t="s">
        <v>1976</v>
      </c>
      <c r="AQ23" s="82" t="s">
        <v>1976</v>
      </c>
      <c r="AR23" s="82" t="s">
        <v>1976</v>
      </c>
      <c r="AS23" s="82" t="s">
        <v>1976</v>
      </c>
      <c r="AT23" s="82" t="s">
        <v>1976</v>
      </c>
      <c r="AU23" s="82" t="s">
        <v>1976</v>
      </c>
      <c r="AV23" s="82" t="s">
        <v>1976</v>
      </c>
      <c r="AW23" s="82" t="s">
        <v>1976</v>
      </c>
      <c r="AX23" s="82" t="s">
        <v>1976</v>
      </c>
      <c r="AY23" s="82" t="s">
        <v>1976</v>
      </c>
      <c r="AZ23" s="82" t="s">
        <v>1976</v>
      </c>
      <c r="BA23" s="82" t="s">
        <v>1976</v>
      </c>
      <c r="BB23" s="82" t="s">
        <v>1976</v>
      </c>
      <c r="BC23" s="82" t="s">
        <v>1976</v>
      </c>
      <c r="BD23" s="82" t="s">
        <v>1976</v>
      </c>
      <c r="BE23" s="82" t="s">
        <v>1976</v>
      </c>
      <c r="BF23" s="82" t="s">
        <v>1976</v>
      </c>
      <c r="BG23" s="82" t="s">
        <v>1976</v>
      </c>
      <c r="BH23" s="82" t="s">
        <v>1976</v>
      </c>
      <c r="BI23" s="82" t="s">
        <v>1976</v>
      </c>
      <c r="BJ23" s="82" t="s">
        <v>1976</v>
      </c>
      <c r="BK23" s="82" t="s">
        <v>1976</v>
      </c>
      <c r="BL23" s="82" t="s">
        <v>1976</v>
      </c>
      <c r="BM23" s="82" t="s">
        <v>1976</v>
      </c>
      <c r="BN23" s="82" t="s">
        <v>1976</v>
      </c>
      <c r="BO23" s="82" t="s">
        <v>1976</v>
      </c>
      <c r="BP23" s="82" t="s">
        <v>1976</v>
      </c>
      <c r="BQ23" s="82" t="s">
        <v>1976</v>
      </c>
      <c r="BR23" s="82" t="s">
        <v>1976</v>
      </c>
      <c r="BS23" s="82" t="s">
        <v>1976</v>
      </c>
      <c r="BT23" s="82">
        <v>62</v>
      </c>
      <c r="BU23" s="82">
        <v>62</v>
      </c>
      <c r="BV23" s="82">
        <v>62</v>
      </c>
      <c r="BW23" s="82">
        <v>62</v>
      </c>
      <c r="BX23" s="82">
        <v>62</v>
      </c>
      <c r="BY23" s="82">
        <v>62</v>
      </c>
      <c r="BZ23" s="82" t="s">
        <v>1976</v>
      </c>
      <c r="CA23" s="82" t="s">
        <v>1976</v>
      </c>
      <c r="CB23" s="82">
        <v>54</v>
      </c>
      <c r="CC23" s="82">
        <v>67</v>
      </c>
      <c r="CD23" s="82">
        <v>108</v>
      </c>
      <c r="CE23" s="82">
        <v>148</v>
      </c>
      <c r="CF23" s="82">
        <v>80</v>
      </c>
      <c r="CG23" s="82">
        <v>80</v>
      </c>
      <c r="CH23" s="82">
        <v>80</v>
      </c>
      <c r="CI23" s="82">
        <v>101</v>
      </c>
      <c r="CJ23" s="82">
        <v>101</v>
      </c>
      <c r="CK23" s="82">
        <v>101</v>
      </c>
      <c r="CL23" s="82" t="s">
        <v>1976</v>
      </c>
      <c r="CM23" s="82" t="s">
        <v>1976</v>
      </c>
      <c r="CN23" s="82" t="s">
        <v>1976</v>
      </c>
      <c r="CO23" s="82" t="s">
        <v>1976</v>
      </c>
      <c r="CP23" s="82" t="s">
        <v>1976</v>
      </c>
      <c r="CQ23" s="82" t="s">
        <v>1976</v>
      </c>
      <c r="CR23" s="82" t="s">
        <v>1976</v>
      </c>
      <c r="CS23" s="82" t="s">
        <v>1976</v>
      </c>
      <c r="CT23" s="82">
        <v>60</v>
      </c>
      <c r="CU23" s="82">
        <v>60</v>
      </c>
      <c r="CV23" s="82">
        <v>60</v>
      </c>
      <c r="CW23" s="82">
        <v>60</v>
      </c>
      <c r="CX23" s="82">
        <v>60</v>
      </c>
      <c r="CY23" s="82">
        <v>120</v>
      </c>
      <c r="CZ23" s="82">
        <v>60</v>
      </c>
      <c r="DA23" s="82">
        <v>120</v>
      </c>
      <c r="DB23" s="82" t="s">
        <v>1976</v>
      </c>
      <c r="DC23" s="82" t="s">
        <v>1976</v>
      </c>
      <c r="DD23" s="82" t="s">
        <v>1976</v>
      </c>
      <c r="DE23" s="82" t="s">
        <v>1976</v>
      </c>
      <c r="DF23" s="82">
        <v>112</v>
      </c>
      <c r="DG23" s="82">
        <v>112</v>
      </c>
      <c r="DH23" s="82">
        <v>112</v>
      </c>
      <c r="DI23" s="82">
        <v>112</v>
      </c>
      <c r="DJ23" s="82" t="s">
        <v>1976</v>
      </c>
      <c r="DK23" s="82" t="s">
        <v>1976</v>
      </c>
      <c r="DL23" s="82" t="s">
        <v>1976</v>
      </c>
      <c r="DM23" s="82" t="s">
        <v>1976</v>
      </c>
      <c r="DN23" s="82" t="s">
        <v>1976</v>
      </c>
      <c r="DO23" s="82" t="s">
        <v>1976</v>
      </c>
      <c r="DP23" s="82" t="s">
        <v>1976</v>
      </c>
      <c r="DQ23" s="82" t="s">
        <v>1976</v>
      </c>
      <c r="DR23" s="82" t="s">
        <v>1976</v>
      </c>
      <c r="DS23" s="82" t="s">
        <v>1976</v>
      </c>
      <c r="DT23" s="82" t="s">
        <v>1976</v>
      </c>
      <c r="DU23" s="82" t="s">
        <v>1976</v>
      </c>
      <c r="DV23" s="82" t="s">
        <v>1976</v>
      </c>
      <c r="DW23" s="82" t="s">
        <v>1976</v>
      </c>
      <c r="DX23" s="82" t="s">
        <v>1976</v>
      </c>
      <c r="DY23" s="82" t="s">
        <v>1976</v>
      </c>
      <c r="DZ23" s="82" t="s">
        <v>1976</v>
      </c>
      <c r="EA23" s="82" t="s">
        <v>1976</v>
      </c>
      <c r="EB23" s="82" t="s">
        <v>1976</v>
      </c>
      <c r="EC23" s="82" t="s">
        <v>1976</v>
      </c>
      <c r="ED23" s="82" t="s">
        <v>1976</v>
      </c>
      <c r="EE23" s="82" t="s">
        <v>1976</v>
      </c>
      <c r="EF23" s="82" t="s">
        <v>1976</v>
      </c>
      <c r="EG23" s="82" t="s">
        <v>1976</v>
      </c>
      <c r="EH23" s="82" t="s">
        <v>1976</v>
      </c>
      <c r="EI23" s="82" t="s">
        <v>1976</v>
      </c>
      <c r="EJ23" s="82" t="s">
        <v>1976</v>
      </c>
      <c r="EK23" s="82" t="s">
        <v>1976</v>
      </c>
      <c r="EL23" s="82" t="s">
        <v>1976</v>
      </c>
      <c r="EM23" s="82" t="s">
        <v>1976</v>
      </c>
      <c r="EN23" s="82" t="s">
        <v>1976</v>
      </c>
      <c r="EO23" s="82" t="s">
        <v>1976</v>
      </c>
      <c r="EP23" s="82" t="s">
        <v>1976</v>
      </c>
      <c r="EQ23" s="82" t="s">
        <v>1976</v>
      </c>
      <c r="ER23" s="82" t="s">
        <v>1976</v>
      </c>
      <c r="ES23" s="82" t="s">
        <v>1976</v>
      </c>
      <c r="ET23" s="82" t="s">
        <v>1976</v>
      </c>
      <c r="EU23" s="82" t="s">
        <v>1976</v>
      </c>
      <c r="EV23" s="82" t="s">
        <v>1976</v>
      </c>
      <c r="EW23" s="82" t="s">
        <v>1976</v>
      </c>
      <c r="EX23" s="82" t="s">
        <v>1976</v>
      </c>
      <c r="EY23" s="82" t="s">
        <v>1976</v>
      </c>
      <c r="EZ23" s="82" t="s">
        <v>1976</v>
      </c>
      <c r="FA23" s="82" t="s">
        <v>1976</v>
      </c>
      <c r="FB23" s="82" t="s">
        <v>1976</v>
      </c>
      <c r="FC23" s="82" t="s">
        <v>1976</v>
      </c>
      <c r="FD23" s="82" t="s">
        <v>1976</v>
      </c>
      <c r="FE23" s="82" t="s">
        <v>1976</v>
      </c>
      <c r="FF23" s="82" t="s">
        <v>1976</v>
      </c>
      <c r="FG23" s="82" t="s">
        <v>1976</v>
      </c>
      <c r="FH23" s="82" t="s">
        <v>1976</v>
      </c>
      <c r="FI23" s="82" t="s">
        <v>1976</v>
      </c>
      <c r="FJ23" s="82" t="s">
        <v>1976</v>
      </c>
      <c r="FK23" s="82" t="s">
        <v>1976</v>
      </c>
      <c r="FL23" s="82" t="s">
        <v>1976</v>
      </c>
      <c r="FM23" s="82" t="s">
        <v>1976</v>
      </c>
      <c r="FN23" s="82" t="s">
        <v>1976</v>
      </c>
      <c r="FO23" s="82" t="s">
        <v>1976</v>
      </c>
      <c r="FP23" s="82" t="s">
        <v>1976</v>
      </c>
      <c r="FQ23" s="82" t="s">
        <v>1976</v>
      </c>
      <c r="FR23" s="82" t="s">
        <v>1976</v>
      </c>
      <c r="FS23" s="82" t="s">
        <v>1976</v>
      </c>
      <c r="FT23" s="82" t="s">
        <v>1976</v>
      </c>
      <c r="FU23" s="82" t="s">
        <v>1976</v>
      </c>
      <c r="FV23" s="82" t="s">
        <v>1976</v>
      </c>
      <c r="FW23" s="82" t="s">
        <v>1976</v>
      </c>
      <c r="FX23" s="82" t="s">
        <v>1976</v>
      </c>
      <c r="FY23" s="82" t="s">
        <v>1976</v>
      </c>
      <c r="FZ23" s="82" t="s">
        <v>1976</v>
      </c>
      <c r="GA23" s="82" t="s">
        <v>1976</v>
      </c>
      <c r="GB23" s="82" t="s">
        <v>1976</v>
      </c>
      <c r="GC23" s="82" t="s">
        <v>1976</v>
      </c>
      <c r="GD23" s="82" t="s">
        <v>1976</v>
      </c>
      <c r="GE23" s="82" t="s">
        <v>1976</v>
      </c>
      <c r="GF23" s="82" t="s">
        <v>1976</v>
      </c>
      <c r="GG23" s="82" t="s">
        <v>1976</v>
      </c>
      <c r="GH23" s="82">
        <v>60</v>
      </c>
      <c r="GI23" s="82">
        <v>60</v>
      </c>
      <c r="GJ23" s="82">
        <v>60</v>
      </c>
      <c r="GK23" s="82">
        <v>60</v>
      </c>
      <c r="GL23" s="82">
        <v>60</v>
      </c>
      <c r="GM23" s="82">
        <v>60</v>
      </c>
      <c r="GN23" s="82">
        <v>60</v>
      </c>
      <c r="GO23" s="82">
        <v>60</v>
      </c>
      <c r="GP23" s="82" t="s">
        <v>1976</v>
      </c>
      <c r="GQ23" s="82" t="s">
        <v>1976</v>
      </c>
      <c r="GR23" s="82" t="s">
        <v>1976</v>
      </c>
      <c r="GS23" s="82" t="s">
        <v>1976</v>
      </c>
      <c r="GT23" s="82" t="s">
        <v>1976</v>
      </c>
      <c r="GU23" s="82">
        <v>84</v>
      </c>
      <c r="GV23" s="82">
        <v>105</v>
      </c>
      <c r="GW23" s="82">
        <v>63</v>
      </c>
      <c r="GX23" s="82">
        <v>84</v>
      </c>
      <c r="GY23" s="82">
        <v>105</v>
      </c>
      <c r="GZ23" s="82">
        <v>63</v>
      </c>
      <c r="HA23" s="82" t="s">
        <v>1976</v>
      </c>
      <c r="HB23" s="82" t="s">
        <v>1976</v>
      </c>
      <c r="HC23" s="82" t="s">
        <v>1976</v>
      </c>
      <c r="HD23" s="82" t="s">
        <v>1976</v>
      </c>
      <c r="HE23" s="82">
        <v>58.38</v>
      </c>
      <c r="HF23" s="82">
        <v>58.38</v>
      </c>
      <c r="HG23" s="82" t="s">
        <v>1976</v>
      </c>
      <c r="HH23" s="82" t="s">
        <v>1976</v>
      </c>
      <c r="HI23" s="82" t="s">
        <v>1976</v>
      </c>
      <c r="HJ23" s="82" t="s">
        <v>1976</v>
      </c>
      <c r="HK23" s="82" t="s">
        <v>1976</v>
      </c>
      <c r="HL23" s="82" t="s">
        <v>1976</v>
      </c>
      <c r="HM23" s="82" t="s">
        <v>1976</v>
      </c>
      <c r="HN23" s="82" t="s">
        <v>1976</v>
      </c>
      <c r="HO23" s="82" t="s">
        <v>1976</v>
      </c>
      <c r="HP23" s="82" t="s">
        <v>1976</v>
      </c>
      <c r="HQ23" s="82" t="s">
        <v>1976</v>
      </c>
      <c r="HR23" s="82" t="s">
        <v>1976</v>
      </c>
      <c r="HS23" s="82" t="s">
        <v>1976</v>
      </c>
      <c r="HT23" s="82" t="s">
        <v>1976</v>
      </c>
      <c r="HU23" s="82" t="s">
        <v>1976</v>
      </c>
      <c r="HV23" s="82" t="s">
        <v>1976</v>
      </c>
      <c r="HW23" s="82" t="s">
        <v>1976</v>
      </c>
      <c r="HX23" s="82" t="s">
        <v>1976</v>
      </c>
      <c r="HY23" s="82" t="s">
        <v>1976</v>
      </c>
      <c r="HZ23" s="82" t="s">
        <v>1976</v>
      </c>
      <c r="IA23" s="82">
        <v>105</v>
      </c>
      <c r="IB23" s="82">
        <v>105</v>
      </c>
      <c r="IC23" s="82">
        <v>75</v>
      </c>
      <c r="ID23" s="82">
        <v>105</v>
      </c>
      <c r="IE23" s="82" t="s">
        <v>1976</v>
      </c>
      <c r="IF23" s="82" t="s">
        <v>1976</v>
      </c>
      <c r="IG23" s="82">
        <v>40</v>
      </c>
      <c r="IH23" s="82">
        <v>60</v>
      </c>
      <c r="II23" s="82">
        <v>80</v>
      </c>
      <c r="IJ23" s="82">
        <v>100</v>
      </c>
      <c r="IK23" s="82">
        <v>120</v>
      </c>
      <c r="IL23" s="82">
        <v>120</v>
      </c>
      <c r="IM23" s="82">
        <v>120</v>
      </c>
      <c r="IN23" s="82">
        <v>120</v>
      </c>
      <c r="IO23" s="82">
        <v>120</v>
      </c>
      <c r="IP23" s="82">
        <v>120</v>
      </c>
      <c r="IQ23" s="82">
        <v>120</v>
      </c>
      <c r="IR23" s="82">
        <v>120</v>
      </c>
      <c r="IS23" s="82">
        <v>120</v>
      </c>
      <c r="IT23" s="82">
        <v>120</v>
      </c>
      <c r="IU23" s="82">
        <v>120</v>
      </c>
      <c r="IV23" s="82">
        <v>120</v>
      </c>
      <c r="IW23" s="82">
        <v>120</v>
      </c>
      <c r="IX23" s="82">
        <v>120</v>
      </c>
      <c r="IY23" s="82">
        <v>120</v>
      </c>
      <c r="IZ23" s="82">
        <v>120</v>
      </c>
      <c r="JA23" s="82">
        <v>120</v>
      </c>
      <c r="JB23" s="82">
        <v>40</v>
      </c>
      <c r="JC23" s="82">
        <v>60</v>
      </c>
      <c r="JD23" s="82">
        <v>40</v>
      </c>
      <c r="JE23" s="82">
        <v>60</v>
      </c>
      <c r="JF23" s="82">
        <v>80</v>
      </c>
      <c r="JG23" s="82">
        <v>100</v>
      </c>
      <c r="JH23" s="82">
        <v>120</v>
      </c>
      <c r="JI23" s="82">
        <v>40</v>
      </c>
      <c r="JJ23" s="82">
        <v>60</v>
      </c>
      <c r="JK23" s="82">
        <v>80</v>
      </c>
      <c r="JL23" s="82">
        <v>100</v>
      </c>
      <c r="JM23" s="82">
        <v>120</v>
      </c>
      <c r="JN23" s="82">
        <v>40</v>
      </c>
      <c r="JO23" s="82">
        <v>60</v>
      </c>
      <c r="JP23" s="82">
        <v>40</v>
      </c>
      <c r="JQ23" s="82">
        <v>60</v>
      </c>
      <c r="JR23" s="82">
        <v>80</v>
      </c>
      <c r="JS23" s="82">
        <v>40</v>
      </c>
      <c r="JT23" s="82">
        <v>60</v>
      </c>
      <c r="JU23" s="82">
        <v>80</v>
      </c>
      <c r="JV23" s="82">
        <v>100</v>
      </c>
      <c r="JW23" s="82">
        <v>120</v>
      </c>
      <c r="JX23" s="82">
        <v>40</v>
      </c>
      <c r="JY23" s="82">
        <v>60</v>
      </c>
      <c r="JZ23" s="82">
        <v>40</v>
      </c>
      <c r="KA23" s="82">
        <v>60</v>
      </c>
      <c r="KB23" s="82">
        <v>80</v>
      </c>
      <c r="KC23" s="82">
        <v>40</v>
      </c>
      <c r="KD23" s="82">
        <v>60</v>
      </c>
      <c r="KE23" s="82">
        <v>80</v>
      </c>
      <c r="KF23" s="82">
        <v>100</v>
      </c>
      <c r="KG23" s="82">
        <v>120</v>
      </c>
      <c r="KH23" s="82">
        <v>40</v>
      </c>
      <c r="KI23" s="82">
        <v>60</v>
      </c>
      <c r="KJ23" s="82">
        <v>40</v>
      </c>
      <c r="KK23" s="82">
        <v>60</v>
      </c>
      <c r="KL23" s="82">
        <v>120</v>
      </c>
      <c r="KM23" s="82">
        <v>120</v>
      </c>
      <c r="KN23" s="82">
        <v>120</v>
      </c>
      <c r="KO23" s="82">
        <v>120</v>
      </c>
      <c r="KP23" s="82">
        <v>120</v>
      </c>
      <c r="KQ23" s="82">
        <v>120</v>
      </c>
      <c r="KR23" s="82">
        <v>120</v>
      </c>
      <c r="KS23" s="82">
        <v>120</v>
      </c>
      <c r="KT23" s="82">
        <v>120</v>
      </c>
      <c r="KU23" s="82">
        <v>120</v>
      </c>
      <c r="KV23" s="82">
        <v>120</v>
      </c>
      <c r="KW23" s="82">
        <v>120</v>
      </c>
      <c r="KX23" s="82">
        <v>120</v>
      </c>
      <c r="KY23" s="82">
        <v>120</v>
      </c>
      <c r="KZ23" s="82">
        <v>120</v>
      </c>
      <c r="LA23" s="82">
        <v>120</v>
      </c>
      <c r="LB23" s="82">
        <v>120</v>
      </c>
      <c r="LC23" s="82">
        <v>120</v>
      </c>
      <c r="LD23">
        <v>120</v>
      </c>
      <c r="LE23" t="s">
        <v>1976</v>
      </c>
      <c r="LF23" t="s">
        <v>1976</v>
      </c>
      <c r="LG23" t="s">
        <v>1976</v>
      </c>
      <c r="LH23" t="s">
        <v>1976</v>
      </c>
      <c r="LI23" t="s">
        <v>1976</v>
      </c>
      <c r="LJ23" t="s">
        <v>1976</v>
      </c>
      <c r="LK23" t="s">
        <v>1976</v>
      </c>
      <c r="LL23" t="s">
        <v>1976</v>
      </c>
      <c r="LM23" t="s">
        <v>1976</v>
      </c>
      <c r="LN23" t="s">
        <v>1976</v>
      </c>
      <c r="LO23" t="s">
        <v>1976</v>
      </c>
      <c r="LP23" t="s">
        <v>1976</v>
      </c>
      <c r="LQ23" t="s">
        <v>1976</v>
      </c>
      <c r="LR23" t="s">
        <v>1976</v>
      </c>
      <c r="LS23" t="s">
        <v>1976</v>
      </c>
      <c r="LT23" t="s">
        <v>1976</v>
      </c>
      <c r="LU23" t="s">
        <v>1976</v>
      </c>
      <c r="LV23" t="s">
        <v>1976</v>
      </c>
      <c r="LW23" t="s">
        <v>1976</v>
      </c>
      <c r="LX23" t="s">
        <v>1976</v>
      </c>
      <c r="LY23" t="s">
        <v>1976</v>
      </c>
      <c r="LZ23" t="s">
        <v>1976</v>
      </c>
      <c r="MA23" t="s">
        <v>1976</v>
      </c>
      <c r="MB23" t="s">
        <v>1976</v>
      </c>
      <c r="MC23" t="s">
        <v>1976</v>
      </c>
      <c r="MD23" t="s">
        <v>1976</v>
      </c>
      <c r="ME23" t="s">
        <v>1976</v>
      </c>
      <c r="MF23" t="s">
        <v>1976</v>
      </c>
      <c r="MG23" t="s">
        <v>1976</v>
      </c>
      <c r="MH23" t="s">
        <v>1976</v>
      </c>
      <c r="MI23" t="s">
        <v>1976</v>
      </c>
      <c r="MJ23" t="s">
        <v>1976</v>
      </c>
      <c r="MK23" t="s">
        <v>1976</v>
      </c>
      <c r="ML23" t="s">
        <v>1976</v>
      </c>
      <c r="MM23" t="s">
        <v>1976</v>
      </c>
      <c r="MN23" t="s">
        <v>1976</v>
      </c>
      <c r="MO23" t="s">
        <v>1976</v>
      </c>
      <c r="MP23" t="s">
        <v>1976</v>
      </c>
      <c r="MQ23" t="s">
        <v>1976</v>
      </c>
      <c r="MR23" t="s">
        <v>1976</v>
      </c>
    </row>
    <row r="24" spans="2:356" x14ac:dyDescent="0.25">
      <c r="B24" s="82" t="s">
        <v>1939</v>
      </c>
      <c r="C24" s="82">
        <v>0</v>
      </c>
      <c r="D24" s="82">
        <v>0</v>
      </c>
      <c r="E24" s="82">
        <v>0</v>
      </c>
      <c r="F24" s="82">
        <v>0</v>
      </c>
      <c r="G24" s="82">
        <v>0</v>
      </c>
      <c r="H24" s="82">
        <v>0</v>
      </c>
      <c r="I24" s="82">
        <v>0</v>
      </c>
      <c r="J24" s="82">
        <v>0</v>
      </c>
      <c r="K24" s="82">
        <v>0</v>
      </c>
      <c r="L24" s="82">
        <v>0</v>
      </c>
      <c r="M24" s="82">
        <v>0</v>
      </c>
      <c r="N24" s="82">
        <v>0</v>
      </c>
      <c r="O24" s="82">
        <v>0</v>
      </c>
      <c r="P24" s="82">
        <v>0</v>
      </c>
      <c r="Q24" s="82">
        <v>0</v>
      </c>
      <c r="R24" s="82">
        <v>0</v>
      </c>
      <c r="S24" s="82">
        <v>0</v>
      </c>
      <c r="T24" s="82">
        <v>0</v>
      </c>
      <c r="U24" s="82">
        <v>0</v>
      </c>
      <c r="V24" s="82">
        <v>0</v>
      </c>
      <c r="W24" s="82">
        <v>0</v>
      </c>
      <c r="X24" s="82">
        <v>0</v>
      </c>
      <c r="Y24" s="82">
        <v>0</v>
      </c>
      <c r="Z24" s="82">
        <v>0</v>
      </c>
      <c r="AA24" s="82">
        <v>0</v>
      </c>
      <c r="AB24" s="82">
        <v>0</v>
      </c>
      <c r="AC24" s="82">
        <v>0</v>
      </c>
      <c r="AD24" s="82">
        <v>0</v>
      </c>
      <c r="AE24" s="82">
        <v>0</v>
      </c>
      <c r="AF24" s="82">
        <v>0</v>
      </c>
      <c r="AG24" s="82">
        <v>0</v>
      </c>
      <c r="AH24" s="82">
        <v>0</v>
      </c>
      <c r="AI24" s="82">
        <v>0</v>
      </c>
      <c r="AJ24" s="82">
        <v>1</v>
      </c>
      <c r="AK24" s="82">
        <v>1</v>
      </c>
      <c r="AL24" s="82">
        <v>1</v>
      </c>
      <c r="AM24" s="82">
        <v>1</v>
      </c>
      <c r="AN24" s="82">
        <v>1</v>
      </c>
      <c r="AO24" s="82">
        <v>0</v>
      </c>
      <c r="AP24" s="82">
        <v>0</v>
      </c>
      <c r="AQ24" s="82">
        <v>0</v>
      </c>
      <c r="AR24" s="82">
        <v>0</v>
      </c>
      <c r="AS24" s="82">
        <v>0</v>
      </c>
      <c r="AT24" s="82">
        <v>0</v>
      </c>
      <c r="AU24" s="82">
        <v>0</v>
      </c>
      <c r="AV24" s="82">
        <v>0</v>
      </c>
      <c r="AW24" s="82">
        <v>0</v>
      </c>
      <c r="AX24" s="82">
        <v>0</v>
      </c>
      <c r="AY24" s="82">
        <v>1</v>
      </c>
      <c r="AZ24" s="82">
        <v>1</v>
      </c>
      <c r="BA24" s="82">
        <v>1</v>
      </c>
      <c r="BB24" s="82">
        <v>1</v>
      </c>
      <c r="BC24" s="82">
        <v>1</v>
      </c>
      <c r="BD24" s="82">
        <v>1</v>
      </c>
      <c r="BE24" s="82">
        <v>0</v>
      </c>
      <c r="BF24" s="82">
        <v>0</v>
      </c>
      <c r="BG24" s="82">
        <v>1</v>
      </c>
      <c r="BH24" s="82">
        <v>1</v>
      </c>
      <c r="BI24" s="82">
        <v>1</v>
      </c>
      <c r="BJ24" s="82">
        <v>1</v>
      </c>
      <c r="BK24" s="82">
        <v>1</v>
      </c>
      <c r="BL24" s="82">
        <v>0</v>
      </c>
      <c r="BM24" s="82">
        <v>0</v>
      </c>
      <c r="BN24" s="82">
        <v>0</v>
      </c>
      <c r="BO24" s="82">
        <v>0</v>
      </c>
      <c r="BP24" s="82">
        <v>0</v>
      </c>
      <c r="BQ24" s="82">
        <v>0</v>
      </c>
      <c r="BR24" s="82">
        <v>0</v>
      </c>
      <c r="BS24" s="82">
        <v>0</v>
      </c>
      <c r="BT24" s="82">
        <v>0</v>
      </c>
      <c r="BU24" s="82">
        <v>0</v>
      </c>
      <c r="BV24" s="82">
        <v>0</v>
      </c>
      <c r="BW24" s="82">
        <v>0</v>
      </c>
      <c r="BX24" s="82">
        <v>0</v>
      </c>
      <c r="BY24" s="82">
        <v>0</v>
      </c>
      <c r="BZ24" s="82">
        <v>1</v>
      </c>
      <c r="CA24" s="82">
        <v>1</v>
      </c>
      <c r="CB24" s="82">
        <v>1</v>
      </c>
      <c r="CC24" s="82">
        <v>1</v>
      </c>
      <c r="CD24" s="82">
        <v>1</v>
      </c>
      <c r="CE24" s="82">
        <v>1</v>
      </c>
      <c r="CF24" s="82">
        <v>1</v>
      </c>
      <c r="CG24" s="82">
        <v>1</v>
      </c>
      <c r="CH24" s="82">
        <v>1</v>
      </c>
      <c r="CI24" s="82">
        <v>1</v>
      </c>
      <c r="CJ24" s="82">
        <v>1</v>
      </c>
      <c r="CK24" s="82">
        <v>1</v>
      </c>
      <c r="CL24" s="82">
        <v>1</v>
      </c>
      <c r="CM24" s="82">
        <v>1</v>
      </c>
      <c r="CN24" s="82">
        <v>1</v>
      </c>
      <c r="CO24" s="82">
        <v>0</v>
      </c>
      <c r="CP24" s="82">
        <v>0</v>
      </c>
      <c r="CQ24" s="82">
        <v>1</v>
      </c>
      <c r="CR24" s="82">
        <v>1</v>
      </c>
      <c r="CS24" s="82">
        <v>1</v>
      </c>
      <c r="CT24" s="82">
        <v>1</v>
      </c>
      <c r="CU24" s="82">
        <v>1</v>
      </c>
      <c r="CV24" s="82">
        <v>1</v>
      </c>
      <c r="CW24" s="82">
        <v>1</v>
      </c>
      <c r="CX24" s="82">
        <v>1</v>
      </c>
      <c r="CY24" s="82">
        <v>1</v>
      </c>
      <c r="CZ24" s="82">
        <v>1</v>
      </c>
      <c r="DA24" s="82">
        <v>1</v>
      </c>
      <c r="DB24" s="82">
        <v>1</v>
      </c>
      <c r="DC24" s="82">
        <v>1</v>
      </c>
      <c r="DD24" s="82">
        <v>1</v>
      </c>
      <c r="DE24" s="82">
        <v>1</v>
      </c>
      <c r="DF24" s="82">
        <v>1</v>
      </c>
      <c r="DG24" s="82">
        <v>1</v>
      </c>
      <c r="DH24" s="82">
        <v>1</v>
      </c>
      <c r="DI24" s="82">
        <v>1</v>
      </c>
      <c r="DJ24" s="82">
        <v>1</v>
      </c>
      <c r="DK24" s="82">
        <v>1</v>
      </c>
      <c r="DL24" s="82">
        <v>1</v>
      </c>
      <c r="DM24" s="82">
        <v>1</v>
      </c>
      <c r="DN24" s="82">
        <v>1</v>
      </c>
      <c r="DO24" s="82">
        <v>1</v>
      </c>
      <c r="DP24" s="82">
        <v>1</v>
      </c>
      <c r="DQ24" s="82">
        <v>1</v>
      </c>
      <c r="DR24" s="82">
        <v>1</v>
      </c>
      <c r="DS24" s="82">
        <v>1</v>
      </c>
      <c r="DT24" s="82">
        <v>1</v>
      </c>
      <c r="DU24" s="82">
        <v>1</v>
      </c>
      <c r="DV24" s="82">
        <v>1</v>
      </c>
      <c r="DW24" s="82">
        <v>1</v>
      </c>
      <c r="DX24" s="82">
        <v>1</v>
      </c>
      <c r="DY24" s="82">
        <v>1</v>
      </c>
      <c r="DZ24" s="82">
        <v>1</v>
      </c>
      <c r="EA24" s="82">
        <v>1</v>
      </c>
      <c r="EB24" s="82">
        <v>1</v>
      </c>
      <c r="EC24" s="82">
        <v>1</v>
      </c>
      <c r="ED24" s="82">
        <v>1</v>
      </c>
      <c r="EE24" s="82">
        <v>1</v>
      </c>
      <c r="EF24" s="82">
        <v>1</v>
      </c>
      <c r="EG24" s="82">
        <v>1</v>
      </c>
      <c r="EH24" s="82">
        <v>1</v>
      </c>
      <c r="EI24" s="82">
        <v>1</v>
      </c>
      <c r="EJ24" s="82">
        <v>0</v>
      </c>
      <c r="EK24" s="82">
        <v>0</v>
      </c>
      <c r="EL24" s="82">
        <v>0</v>
      </c>
      <c r="EM24" s="82">
        <v>0</v>
      </c>
      <c r="EN24" s="82">
        <v>0</v>
      </c>
      <c r="EO24" s="82">
        <v>0</v>
      </c>
      <c r="EP24" s="82">
        <v>0</v>
      </c>
      <c r="EQ24" s="82">
        <v>0</v>
      </c>
      <c r="ER24" s="82">
        <v>0</v>
      </c>
      <c r="ES24" s="82">
        <v>0</v>
      </c>
      <c r="ET24" s="82">
        <v>0</v>
      </c>
      <c r="EU24" s="82">
        <v>0</v>
      </c>
      <c r="EV24" s="82">
        <v>0</v>
      </c>
      <c r="EW24" s="82">
        <v>0</v>
      </c>
      <c r="EX24" s="82">
        <v>0</v>
      </c>
      <c r="EY24" s="82">
        <v>0</v>
      </c>
      <c r="EZ24" s="82">
        <v>0</v>
      </c>
      <c r="FA24" s="82">
        <v>0</v>
      </c>
      <c r="FB24" s="82">
        <v>0</v>
      </c>
      <c r="FC24" s="82">
        <v>0</v>
      </c>
      <c r="FD24" s="82">
        <v>0</v>
      </c>
      <c r="FE24" s="82">
        <v>0</v>
      </c>
      <c r="FF24" s="82">
        <v>0</v>
      </c>
      <c r="FG24" s="82">
        <v>0</v>
      </c>
      <c r="FH24" s="82">
        <v>0</v>
      </c>
      <c r="FI24" s="82">
        <v>0</v>
      </c>
      <c r="FJ24" s="82">
        <v>0</v>
      </c>
      <c r="FK24" s="82">
        <v>0</v>
      </c>
      <c r="FL24" s="82">
        <v>0</v>
      </c>
      <c r="FM24" s="82">
        <v>0</v>
      </c>
      <c r="FN24" s="82">
        <v>0</v>
      </c>
      <c r="FO24" s="82">
        <v>1</v>
      </c>
      <c r="FP24" s="82">
        <v>1</v>
      </c>
      <c r="FQ24" s="82">
        <v>1</v>
      </c>
      <c r="FR24" s="82">
        <v>1</v>
      </c>
      <c r="FS24" s="82">
        <v>1</v>
      </c>
      <c r="FT24" s="82">
        <v>1</v>
      </c>
      <c r="FU24" s="82">
        <v>0</v>
      </c>
      <c r="FV24" s="82">
        <v>0</v>
      </c>
      <c r="FW24" s="82">
        <v>0</v>
      </c>
      <c r="FX24" s="82">
        <v>1</v>
      </c>
      <c r="FY24" s="82">
        <v>1</v>
      </c>
      <c r="FZ24" s="82">
        <v>1</v>
      </c>
      <c r="GA24" s="82">
        <v>1</v>
      </c>
      <c r="GB24" s="82">
        <v>1</v>
      </c>
      <c r="GC24" s="82">
        <v>1</v>
      </c>
      <c r="GD24" s="82">
        <v>1</v>
      </c>
      <c r="GE24" s="82">
        <v>0</v>
      </c>
      <c r="GF24" s="82">
        <v>0</v>
      </c>
      <c r="GG24" s="82">
        <v>0</v>
      </c>
      <c r="GH24" s="82">
        <v>0</v>
      </c>
      <c r="GI24" s="82">
        <v>0</v>
      </c>
      <c r="GJ24" s="82">
        <v>0</v>
      </c>
      <c r="GK24" s="82">
        <v>0</v>
      </c>
      <c r="GL24" s="82">
        <v>0</v>
      </c>
      <c r="GM24" s="82">
        <v>0</v>
      </c>
      <c r="GN24" s="82">
        <v>0</v>
      </c>
      <c r="GO24" s="82">
        <v>0</v>
      </c>
      <c r="GP24" s="82">
        <v>1</v>
      </c>
      <c r="GQ24" s="82">
        <v>1</v>
      </c>
      <c r="GR24" s="82">
        <v>1</v>
      </c>
      <c r="GS24" s="82">
        <v>1</v>
      </c>
      <c r="GT24" s="82">
        <v>1</v>
      </c>
      <c r="GU24" s="82">
        <v>0</v>
      </c>
      <c r="GV24" s="82">
        <v>0</v>
      </c>
      <c r="GW24" s="82">
        <v>0</v>
      </c>
      <c r="GX24" s="82">
        <v>0</v>
      </c>
      <c r="GY24" s="82">
        <v>0</v>
      </c>
      <c r="GZ24" s="82">
        <v>0</v>
      </c>
      <c r="HA24" s="82">
        <v>1</v>
      </c>
      <c r="HB24" s="82">
        <v>0</v>
      </c>
      <c r="HC24" s="82">
        <v>0</v>
      </c>
      <c r="HD24" s="82">
        <v>0</v>
      </c>
      <c r="HE24" s="82">
        <v>0</v>
      </c>
      <c r="HF24" s="82">
        <v>0</v>
      </c>
      <c r="HG24" s="82">
        <v>1</v>
      </c>
      <c r="HH24" s="82">
        <v>1</v>
      </c>
      <c r="HI24" s="82">
        <v>1</v>
      </c>
      <c r="HJ24" s="82">
        <v>1</v>
      </c>
      <c r="HK24" s="82">
        <v>0</v>
      </c>
      <c r="HL24" s="82">
        <v>0</v>
      </c>
      <c r="HM24" s="82">
        <v>0</v>
      </c>
      <c r="HN24" s="82">
        <v>0</v>
      </c>
      <c r="HO24" s="82">
        <v>0</v>
      </c>
      <c r="HP24" s="82">
        <v>0</v>
      </c>
      <c r="HQ24" s="82">
        <v>0</v>
      </c>
      <c r="HR24" s="82">
        <v>0</v>
      </c>
      <c r="HS24" s="82">
        <v>1</v>
      </c>
      <c r="HT24" s="82">
        <v>0</v>
      </c>
      <c r="HU24" s="82">
        <v>1</v>
      </c>
      <c r="HV24" s="82">
        <v>1</v>
      </c>
      <c r="HW24" s="82">
        <v>0</v>
      </c>
      <c r="HX24" s="82">
        <v>0</v>
      </c>
      <c r="HY24" s="82">
        <v>1</v>
      </c>
      <c r="HZ24" s="82">
        <v>1</v>
      </c>
      <c r="IA24" s="82">
        <v>1</v>
      </c>
      <c r="IB24" s="82">
        <v>1</v>
      </c>
      <c r="IC24" s="82">
        <v>1</v>
      </c>
      <c r="ID24" s="82">
        <v>1</v>
      </c>
      <c r="IE24" s="82">
        <v>1</v>
      </c>
      <c r="IF24" s="82">
        <v>0</v>
      </c>
      <c r="IG24" s="82">
        <v>0</v>
      </c>
      <c r="IH24" s="82">
        <v>0</v>
      </c>
      <c r="II24" s="82">
        <v>0</v>
      </c>
      <c r="IJ24" s="82">
        <v>0</v>
      </c>
      <c r="IK24" s="82">
        <v>0</v>
      </c>
      <c r="IL24" s="82">
        <v>0</v>
      </c>
      <c r="IM24" s="82">
        <v>0</v>
      </c>
      <c r="IN24" s="82">
        <v>0</v>
      </c>
      <c r="IO24" s="82">
        <v>0</v>
      </c>
      <c r="IP24" s="82">
        <v>0</v>
      </c>
      <c r="IQ24" s="82">
        <v>0</v>
      </c>
      <c r="IR24" s="82">
        <v>0</v>
      </c>
      <c r="IS24" s="82">
        <v>0</v>
      </c>
      <c r="IT24" s="82">
        <v>0</v>
      </c>
      <c r="IU24" s="82">
        <v>0</v>
      </c>
      <c r="IV24" s="82">
        <v>0</v>
      </c>
      <c r="IW24" s="82">
        <v>0</v>
      </c>
      <c r="IX24" s="82">
        <v>0</v>
      </c>
      <c r="IY24" s="82">
        <v>0</v>
      </c>
      <c r="IZ24" s="82">
        <v>0</v>
      </c>
      <c r="JA24" s="82">
        <v>0</v>
      </c>
      <c r="JB24" s="82">
        <v>0</v>
      </c>
      <c r="JC24" s="82">
        <v>0</v>
      </c>
      <c r="JD24" s="82">
        <v>0</v>
      </c>
      <c r="JE24" s="82">
        <v>0</v>
      </c>
      <c r="JF24" s="82">
        <v>0</v>
      </c>
      <c r="JG24" s="82">
        <v>0</v>
      </c>
      <c r="JH24" s="82">
        <v>0</v>
      </c>
      <c r="JI24" s="82">
        <v>0</v>
      </c>
      <c r="JJ24" s="82">
        <v>0</v>
      </c>
      <c r="JK24" s="82">
        <v>0</v>
      </c>
      <c r="JL24" s="82">
        <v>0</v>
      </c>
      <c r="JM24" s="82">
        <v>0</v>
      </c>
      <c r="JN24" s="82">
        <v>0</v>
      </c>
      <c r="JO24" s="82">
        <v>0</v>
      </c>
      <c r="JP24" s="82">
        <v>0</v>
      </c>
      <c r="JQ24" s="82">
        <v>0</v>
      </c>
      <c r="JR24" s="82">
        <v>0</v>
      </c>
      <c r="JS24" s="82">
        <v>0</v>
      </c>
      <c r="JT24" s="82">
        <v>0</v>
      </c>
      <c r="JU24" s="82">
        <v>0</v>
      </c>
      <c r="JV24" s="82">
        <v>0</v>
      </c>
      <c r="JW24" s="82">
        <v>0</v>
      </c>
      <c r="JX24" s="82">
        <v>0</v>
      </c>
      <c r="JY24" s="82">
        <v>0</v>
      </c>
      <c r="JZ24" s="82">
        <v>0</v>
      </c>
      <c r="KA24" s="82">
        <v>0</v>
      </c>
      <c r="KB24" s="82">
        <v>0</v>
      </c>
      <c r="KC24" s="82">
        <v>0</v>
      </c>
      <c r="KD24" s="82">
        <v>0</v>
      </c>
      <c r="KE24" s="82">
        <v>0</v>
      </c>
      <c r="KF24" s="82">
        <v>0</v>
      </c>
      <c r="KG24" s="82">
        <v>0</v>
      </c>
      <c r="KH24" s="82">
        <v>0</v>
      </c>
      <c r="KI24" s="82">
        <v>0</v>
      </c>
      <c r="KJ24" s="82">
        <v>0</v>
      </c>
      <c r="KK24" s="82">
        <v>0</v>
      </c>
      <c r="KL24" s="82">
        <v>0</v>
      </c>
      <c r="KM24" s="82">
        <v>0</v>
      </c>
      <c r="KN24" s="82">
        <v>0</v>
      </c>
      <c r="KO24" s="82">
        <v>0</v>
      </c>
      <c r="KP24" s="82">
        <v>0</v>
      </c>
      <c r="KQ24" s="82">
        <v>0</v>
      </c>
      <c r="KR24" s="82">
        <v>0</v>
      </c>
      <c r="KS24" s="82">
        <v>0</v>
      </c>
      <c r="KT24" s="82">
        <v>0</v>
      </c>
      <c r="KU24" s="82">
        <v>0</v>
      </c>
      <c r="KV24" s="82">
        <v>0</v>
      </c>
      <c r="KW24" s="82">
        <v>0</v>
      </c>
      <c r="KX24" s="82">
        <v>0</v>
      </c>
      <c r="KY24" s="82">
        <v>0</v>
      </c>
      <c r="KZ24" s="82">
        <v>0</v>
      </c>
      <c r="LA24" s="82">
        <v>0</v>
      </c>
      <c r="LB24" s="82">
        <v>0</v>
      </c>
      <c r="LC24" s="82">
        <v>0</v>
      </c>
      <c r="LD24">
        <v>0</v>
      </c>
      <c r="LE24">
        <v>0</v>
      </c>
      <c r="LF24">
        <v>0</v>
      </c>
      <c r="LG24">
        <v>1</v>
      </c>
      <c r="LH24">
        <v>1</v>
      </c>
      <c r="LI24">
        <v>1</v>
      </c>
      <c r="LJ24">
        <v>1</v>
      </c>
      <c r="LK24">
        <v>1</v>
      </c>
      <c r="LL24">
        <v>1</v>
      </c>
      <c r="LM24">
        <v>1</v>
      </c>
      <c r="LN24">
        <v>1</v>
      </c>
      <c r="LO24">
        <v>1</v>
      </c>
      <c r="LP24">
        <v>1</v>
      </c>
      <c r="LQ24">
        <v>1</v>
      </c>
      <c r="LR24">
        <v>1</v>
      </c>
      <c r="LS24">
        <v>1</v>
      </c>
      <c r="LT24">
        <v>1</v>
      </c>
      <c r="LU24">
        <v>1</v>
      </c>
      <c r="LV24">
        <v>1</v>
      </c>
      <c r="LW24">
        <v>1</v>
      </c>
      <c r="LX24">
        <v>1</v>
      </c>
      <c r="LY24">
        <v>1</v>
      </c>
      <c r="LZ24">
        <v>1</v>
      </c>
      <c r="MA24">
        <v>1</v>
      </c>
      <c r="MB24">
        <v>1</v>
      </c>
      <c r="MC24">
        <v>1</v>
      </c>
      <c r="MD24">
        <v>1</v>
      </c>
      <c r="ME24">
        <v>0</v>
      </c>
      <c r="MF24">
        <v>1</v>
      </c>
      <c r="MG24">
        <v>1</v>
      </c>
      <c r="MH24">
        <v>0</v>
      </c>
      <c r="MI24">
        <v>0</v>
      </c>
      <c r="MJ24">
        <v>0</v>
      </c>
      <c r="MK24">
        <v>0</v>
      </c>
      <c r="ML24">
        <v>0</v>
      </c>
      <c r="MM24">
        <v>0</v>
      </c>
      <c r="MN24">
        <v>0</v>
      </c>
      <c r="MO24">
        <v>0</v>
      </c>
      <c r="MP24">
        <v>0</v>
      </c>
      <c r="MQ24">
        <v>0</v>
      </c>
      <c r="MR24">
        <v>0</v>
      </c>
    </row>
    <row r="25" spans="2:356" x14ac:dyDescent="0.25">
      <c r="B25" s="82" t="s">
        <v>2542</v>
      </c>
      <c r="C25" s="82">
        <v>1</v>
      </c>
      <c r="D25" s="82">
        <v>1</v>
      </c>
      <c r="E25" s="82">
        <v>0</v>
      </c>
      <c r="F25" s="82">
        <v>0</v>
      </c>
      <c r="G25" s="82">
        <v>0</v>
      </c>
      <c r="H25" s="82">
        <v>0</v>
      </c>
      <c r="I25" s="82">
        <v>0</v>
      </c>
      <c r="J25" s="82">
        <v>0</v>
      </c>
      <c r="K25" s="82">
        <v>0</v>
      </c>
      <c r="L25" s="82">
        <v>0</v>
      </c>
      <c r="M25" s="82">
        <v>0</v>
      </c>
      <c r="N25" s="82">
        <v>0</v>
      </c>
      <c r="O25" s="82">
        <v>0</v>
      </c>
      <c r="P25" s="82">
        <v>0</v>
      </c>
      <c r="Q25" s="82">
        <v>0</v>
      </c>
      <c r="R25" s="82">
        <v>0</v>
      </c>
      <c r="S25" s="82">
        <v>0</v>
      </c>
      <c r="T25" s="82">
        <v>0</v>
      </c>
      <c r="U25" s="82">
        <v>0</v>
      </c>
      <c r="V25" s="82">
        <v>0</v>
      </c>
      <c r="W25" s="82">
        <v>0</v>
      </c>
      <c r="X25" s="82">
        <v>0</v>
      </c>
      <c r="Y25" s="82">
        <v>0</v>
      </c>
      <c r="Z25" s="82">
        <v>0</v>
      </c>
      <c r="AA25" s="82">
        <v>0</v>
      </c>
      <c r="AB25" s="82">
        <v>0</v>
      </c>
      <c r="AC25" s="82">
        <v>0</v>
      </c>
      <c r="AD25" s="82">
        <v>0</v>
      </c>
      <c r="AE25" s="82">
        <v>0</v>
      </c>
      <c r="AF25" s="82">
        <v>0</v>
      </c>
      <c r="AG25" s="82">
        <v>0</v>
      </c>
      <c r="AH25" s="82">
        <v>0</v>
      </c>
      <c r="AI25" s="82">
        <v>0</v>
      </c>
      <c r="AJ25" s="82">
        <v>1</v>
      </c>
      <c r="AK25" s="82">
        <v>1</v>
      </c>
      <c r="AL25" s="82">
        <v>1</v>
      </c>
      <c r="AM25" s="82">
        <v>1</v>
      </c>
      <c r="AN25" s="82">
        <v>1</v>
      </c>
      <c r="AO25" s="82">
        <v>0</v>
      </c>
      <c r="AP25" s="82">
        <v>0</v>
      </c>
      <c r="AQ25" s="82">
        <v>0</v>
      </c>
      <c r="AR25" s="82">
        <v>1</v>
      </c>
      <c r="AS25" s="82">
        <v>1</v>
      </c>
      <c r="AT25" s="82">
        <v>1</v>
      </c>
      <c r="AU25" s="82">
        <v>1</v>
      </c>
      <c r="AV25" s="82">
        <v>1</v>
      </c>
      <c r="AW25" s="82">
        <v>1</v>
      </c>
      <c r="AX25" s="82">
        <v>1</v>
      </c>
      <c r="AY25" s="82">
        <v>1</v>
      </c>
      <c r="AZ25" s="82">
        <v>1</v>
      </c>
      <c r="BA25" s="82">
        <v>1</v>
      </c>
      <c r="BB25" s="82">
        <v>1</v>
      </c>
      <c r="BC25" s="82">
        <v>1</v>
      </c>
      <c r="BD25" s="82">
        <v>1</v>
      </c>
      <c r="BE25" s="82">
        <v>0</v>
      </c>
      <c r="BF25" s="82">
        <v>0</v>
      </c>
      <c r="BG25" s="82">
        <v>1</v>
      </c>
      <c r="BH25" s="82">
        <v>1</v>
      </c>
      <c r="BI25" s="82">
        <v>1</v>
      </c>
      <c r="BJ25" s="82">
        <v>1</v>
      </c>
      <c r="BK25" s="82">
        <v>1</v>
      </c>
      <c r="BL25" s="82">
        <v>1</v>
      </c>
      <c r="BM25" s="82">
        <v>1</v>
      </c>
      <c r="BN25" s="82">
        <v>1</v>
      </c>
      <c r="BO25" s="82">
        <v>1</v>
      </c>
      <c r="BP25" s="82">
        <v>1</v>
      </c>
      <c r="BQ25" s="82">
        <v>1</v>
      </c>
      <c r="BR25" s="82">
        <v>1</v>
      </c>
      <c r="BS25" s="82">
        <v>1</v>
      </c>
      <c r="BT25" s="82">
        <v>1</v>
      </c>
      <c r="BU25" s="82">
        <v>1</v>
      </c>
      <c r="BV25" s="82">
        <v>1</v>
      </c>
      <c r="BW25" s="82">
        <v>1</v>
      </c>
      <c r="BX25" s="82">
        <v>1</v>
      </c>
      <c r="BY25" s="82">
        <v>1</v>
      </c>
      <c r="BZ25" s="82">
        <v>1</v>
      </c>
      <c r="CA25" s="82">
        <v>1</v>
      </c>
      <c r="CB25" s="82">
        <v>1</v>
      </c>
      <c r="CC25" s="82">
        <v>1</v>
      </c>
      <c r="CD25" s="82">
        <v>1</v>
      </c>
      <c r="CE25" s="82">
        <v>1</v>
      </c>
      <c r="CF25" s="82">
        <v>1</v>
      </c>
      <c r="CG25" s="82">
        <v>1</v>
      </c>
      <c r="CH25" s="82">
        <v>1</v>
      </c>
      <c r="CI25" s="82">
        <v>1</v>
      </c>
      <c r="CJ25" s="82">
        <v>1</v>
      </c>
      <c r="CK25" s="82">
        <v>1</v>
      </c>
      <c r="CL25" s="82">
        <v>1</v>
      </c>
      <c r="CM25" s="82">
        <v>1</v>
      </c>
      <c r="CN25" s="82">
        <v>1</v>
      </c>
      <c r="CO25" s="82">
        <v>1</v>
      </c>
      <c r="CP25" s="82">
        <v>1</v>
      </c>
      <c r="CQ25" s="82">
        <v>1</v>
      </c>
      <c r="CR25" s="82">
        <v>1</v>
      </c>
      <c r="CS25" s="82">
        <v>1</v>
      </c>
      <c r="CT25" s="82">
        <v>1</v>
      </c>
      <c r="CU25" s="82">
        <v>1</v>
      </c>
      <c r="CV25" s="82">
        <v>1</v>
      </c>
      <c r="CW25" s="82">
        <v>1</v>
      </c>
      <c r="CX25" s="82">
        <v>1</v>
      </c>
      <c r="CY25" s="82">
        <v>1</v>
      </c>
      <c r="CZ25" s="82">
        <v>1</v>
      </c>
      <c r="DA25" s="82">
        <v>1</v>
      </c>
      <c r="DB25" s="82">
        <v>1</v>
      </c>
      <c r="DC25" s="82">
        <v>1</v>
      </c>
      <c r="DD25" s="82">
        <v>1</v>
      </c>
      <c r="DE25" s="82">
        <v>1</v>
      </c>
      <c r="DF25" s="82">
        <v>1</v>
      </c>
      <c r="DG25" s="82">
        <v>1</v>
      </c>
      <c r="DH25" s="82">
        <v>1</v>
      </c>
      <c r="DI25" s="82">
        <v>1</v>
      </c>
      <c r="DJ25" s="82">
        <v>1</v>
      </c>
      <c r="DK25" s="82">
        <v>1</v>
      </c>
      <c r="DL25" s="82">
        <v>1</v>
      </c>
      <c r="DM25" s="82">
        <v>1</v>
      </c>
      <c r="DN25" s="82">
        <v>1</v>
      </c>
      <c r="DO25" s="82">
        <v>1</v>
      </c>
      <c r="DP25" s="82">
        <v>1</v>
      </c>
      <c r="DQ25" s="82">
        <v>1</v>
      </c>
      <c r="DR25" s="82">
        <v>1</v>
      </c>
      <c r="DS25" s="82">
        <v>1</v>
      </c>
      <c r="DT25" s="82">
        <v>1</v>
      </c>
      <c r="DU25" s="82">
        <v>1</v>
      </c>
      <c r="DV25" s="82">
        <v>1</v>
      </c>
      <c r="DW25" s="82">
        <v>1</v>
      </c>
      <c r="DX25" s="82">
        <v>1</v>
      </c>
      <c r="DY25" s="82">
        <v>1</v>
      </c>
      <c r="DZ25" s="82">
        <v>1</v>
      </c>
      <c r="EA25" s="82">
        <v>1</v>
      </c>
      <c r="EB25" s="82">
        <v>1</v>
      </c>
      <c r="EC25" s="82">
        <v>1</v>
      </c>
      <c r="ED25" s="82">
        <v>1</v>
      </c>
      <c r="EE25" s="82">
        <v>1</v>
      </c>
      <c r="EF25" s="82">
        <v>1</v>
      </c>
      <c r="EG25" s="82">
        <v>1</v>
      </c>
      <c r="EH25" s="82">
        <v>1</v>
      </c>
      <c r="EI25" s="82">
        <v>1</v>
      </c>
      <c r="EJ25" s="82">
        <v>1</v>
      </c>
      <c r="EK25" s="82">
        <v>1</v>
      </c>
      <c r="EL25" s="82">
        <v>1</v>
      </c>
      <c r="EM25" s="82">
        <v>1</v>
      </c>
      <c r="EN25" s="82">
        <v>1</v>
      </c>
      <c r="EO25" s="82">
        <v>1</v>
      </c>
      <c r="EP25" s="82">
        <v>1</v>
      </c>
      <c r="EQ25" s="82">
        <v>1</v>
      </c>
      <c r="ER25" s="82">
        <v>1</v>
      </c>
      <c r="ES25" s="82">
        <v>1</v>
      </c>
      <c r="ET25" s="82">
        <v>1</v>
      </c>
      <c r="EU25" s="82">
        <v>1</v>
      </c>
      <c r="EV25" s="82">
        <v>1</v>
      </c>
      <c r="EW25" s="82">
        <v>1</v>
      </c>
      <c r="EX25" s="82">
        <v>1</v>
      </c>
      <c r="EY25" s="82">
        <v>1</v>
      </c>
      <c r="EZ25" s="82">
        <v>1</v>
      </c>
      <c r="FA25" s="82">
        <v>1</v>
      </c>
      <c r="FB25" s="82">
        <v>1</v>
      </c>
      <c r="FC25" s="82">
        <v>1</v>
      </c>
      <c r="FD25" s="82">
        <v>1</v>
      </c>
      <c r="FE25" s="82">
        <v>1</v>
      </c>
      <c r="FF25" s="82">
        <v>1</v>
      </c>
      <c r="FG25" s="82">
        <v>1</v>
      </c>
      <c r="FH25" s="82">
        <v>1</v>
      </c>
      <c r="FI25" s="82">
        <v>1</v>
      </c>
      <c r="FJ25" s="82">
        <v>1</v>
      </c>
      <c r="FK25" s="82">
        <v>1</v>
      </c>
      <c r="FL25" s="82">
        <v>1</v>
      </c>
      <c r="FM25" s="82">
        <v>1</v>
      </c>
      <c r="FN25" s="82">
        <v>1</v>
      </c>
      <c r="FO25" s="82">
        <v>1</v>
      </c>
      <c r="FP25" s="82">
        <v>1</v>
      </c>
      <c r="FQ25" s="82">
        <v>0</v>
      </c>
      <c r="FR25" s="82">
        <v>1</v>
      </c>
      <c r="FS25" s="82">
        <v>0</v>
      </c>
      <c r="FT25" s="82">
        <v>1</v>
      </c>
      <c r="FU25" s="82">
        <v>0</v>
      </c>
      <c r="FV25" s="82">
        <v>0</v>
      </c>
      <c r="FW25" s="82">
        <v>0</v>
      </c>
      <c r="FX25" s="82">
        <v>1</v>
      </c>
      <c r="FY25" s="82">
        <v>1</v>
      </c>
      <c r="FZ25" s="82">
        <v>1</v>
      </c>
      <c r="GA25" s="82">
        <v>1</v>
      </c>
      <c r="GB25" s="82">
        <v>1</v>
      </c>
      <c r="GC25" s="82">
        <v>1</v>
      </c>
      <c r="GD25" s="82">
        <v>1</v>
      </c>
      <c r="GE25" s="82">
        <v>1</v>
      </c>
      <c r="GF25" s="82">
        <v>1</v>
      </c>
      <c r="GG25" s="82">
        <v>1</v>
      </c>
      <c r="GH25" s="82">
        <v>1</v>
      </c>
      <c r="GI25" s="82">
        <v>1</v>
      </c>
      <c r="GJ25" s="82">
        <v>1</v>
      </c>
      <c r="GK25" s="82">
        <v>1</v>
      </c>
      <c r="GL25" s="82">
        <v>1</v>
      </c>
      <c r="GM25" s="82">
        <v>1</v>
      </c>
      <c r="GN25" s="82">
        <v>1</v>
      </c>
      <c r="GO25" s="82">
        <v>1</v>
      </c>
      <c r="GP25" s="82">
        <v>1</v>
      </c>
      <c r="GQ25" s="82">
        <v>1</v>
      </c>
      <c r="GR25" s="82">
        <v>1</v>
      </c>
      <c r="GS25" s="82">
        <v>1</v>
      </c>
      <c r="GT25" s="82">
        <v>1</v>
      </c>
      <c r="GU25" s="82">
        <v>1</v>
      </c>
      <c r="GV25" s="82">
        <v>1</v>
      </c>
      <c r="GW25" s="82">
        <v>1</v>
      </c>
      <c r="GX25" s="82">
        <v>1</v>
      </c>
      <c r="GY25" s="82">
        <v>1</v>
      </c>
      <c r="GZ25" s="82">
        <v>1</v>
      </c>
      <c r="HA25" s="82">
        <v>1</v>
      </c>
      <c r="HB25" s="82">
        <v>1</v>
      </c>
      <c r="HC25" s="82">
        <v>1</v>
      </c>
      <c r="HD25" s="82">
        <v>1</v>
      </c>
      <c r="HE25" s="82">
        <v>1</v>
      </c>
      <c r="HF25" s="82">
        <v>1</v>
      </c>
      <c r="HG25" s="82">
        <v>1</v>
      </c>
      <c r="HH25" s="82">
        <v>1</v>
      </c>
      <c r="HI25" s="82">
        <v>1</v>
      </c>
      <c r="HJ25" s="82">
        <v>1</v>
      </c>
      <c r="HK25" s="82">
        <v>0</v>
      </c>
      <c r="HL25" s="82">
        <v>0</v>
      </c>
      <c r="HM25" s="82">
        <v>0</v>
      </c>
      <c r="HN25" s="82">
        <v>0</v>
      </c>
      <c r="HO25" s="82">
        <v>0</v>
      </c>
      <c r="HP25" s="82">
        <v>0</v>
      </c>
      <c r="HQ25" s="82">
        <v>0</v>
      </c>
      <c r="HR25" s="82">
        <v>0</v>
      </c>
      <c r="HS25" s="82">
        <v>1</v>
      </c>
      <c r="HT25" s="82">
        <v>1</v>
      </c>
      <c r="HU25" s="82">
        <v>1</v>
      </c>
      <c r="HV25" s="82">
        <v>1</v>
      </c>
      <c r="HW25" s="82">
        <v>1</v>
      </c>
      <c r="HX25" s="82">
        <v>1</v>
      </c>
      <c r="HY25" s="82">
        <v>1</v>
      </c>
      <c r="HZ25" s="82">
        <v>1</v>
      </c>
      <c r="IA25" s="82">
        <v>1</v>
      </c>
      <c r="IB25" s="82">
        <v>1</v>
      </c>
      <c r="IC25" s="82">
        <v>1</v>
      </c>
      <c r="ID25" s="82">
        <v>1</v>
      </c>
      <c r="IE25" s="82">
        <v>1</v>
      </c>
      <c r="IF25" s="82">
        <v>0</v>
      </c>
      <c r="IG25" s="82">
        <v>1</v>
      </c>
      <c r="IH25" s="82">
        <v>1</v>
      </c>
      <c r="II25" s="82">
        <v>1</v>
      </c>
      <c r="IJ25" s="82">
        <v>1</v>
      </c>
      <c r="IK25" s="82">
        <v>1</v>
      </c>
      <c r="IL25" s="82">
        <v>1</v>
      </c>
      <c r="IM25" s="82">
        <v>1</v>
      </c>
      <c r="IN25" s="82">
        <v>1</v>
      </c>
      <c r="IO25" s="82">
        <v>1</v>
      </c>
      <c r="IP25" s="82">
        <v>1</v>
      </c>
      <c r="IQ25" s="82">
        <v>1</v>
      </c>
      <c r="IR25" s="82">
        <v>1</v>
      </c>
      <c r="IS25" s="82">
        <v>1</v>
      </c>
      <c r="IT25" s="82">
        <v>1</v>
      </c>
      <c r="IU25" s="82">
        <v>1</v>
      </c>
      <c r="IV25" s="82">
        <v>1</v>
      </c>
      <c r="IW25" s="82">
        <v>1</v>
      </c>
      <c r="IX25" s="82">
        <v>1</v>
      </c>
      <c r="IY25" s="82">
        <v>1</v>
      </c>
      <c r="IZ25" s="82">
        <v>1</v>
      </c>
      <c r="JA25" s="82">
        <v>1</v>
      </c>
      <c r="JB25" s="82">
        <v>1</v>
      </c>
      <c r="JC25" s="82">
        <v>1</v>
      </c>
      <c r="JD25" s="82">
        <v>1</v>
      </c>
      <c r="JE25" s="82">
        <v>1</v>
      </c>
      <c r="JF25" s="82">
        <v>1</v>
      </c>
      <c r="JG25" s="82">
        <v>1</v>
      </c>
      <c r="JH25" s="82">
        <v>1</v>
      </c>
      <c r="JI25" s="82">
        <v>1</v>
      </c>
      <c r="JJ25" s="82">
        <v>1</v>
      </c>
      <c r="JK25" s="82">
        <v>1</v>
      </c>
      <c r="JL25" s="82">
        <v>1</v>
      </c>
      <c r="JM25" s="82">
        <v>1</v>
      </c>
      <c r="JN25" s="82">
        <v>1</v>
      </c>
      <c r="JO25" s="82">
        <v>1</v>
      </c>
      <c r="JP25" s="82">
        <v>1</v>
      </c>
      <c r="JQ25" s="82">
        <v>1</v>
      </c>
      <c r="JR25" s="82">
        <v>1</v>
      </c>
      <c r="JS25" s="82">
        <v>1</v>
      </c>
      <c r="JT25" s="82">
        <v>1</v>
      </c>
      <c r="JU25" s="82">
        <v>1</v>
      </c>
      <c r="JV25" s="82">
        <v>1</v>
      </c>
      <c r="JW25" s="82">
        <v>1</v>
      </c>
      <c r="JX25" s="82">
        <v>1</v>
      </c>
      <c r="JY25" s="82">
        <v>1</v>
      </c>
      <c r="JZ25" s="82">
        <v>1</v>
      </c>
      <c r="KA25" s="82">
        <v>1</v>
      </c>
      <c r="KB25" s="82">
        <v>1</v>
      </c>
      <c r="KC25" s="82">
        <v>1</v>
      </c>
      <c r="KD25" s="82">
        <v>1</v>
      </c>
      <c r="KE25" s="82">
        <v>1</v>
      </c>
      <c r="KF25" s="82">
        <v>1</v>
      </c>
      <c r="KG25" s="82">
        <v>1</v>
      </c>
      <c r="KH25" s="82">
        <v>1</v>
      </c>
      <c r="KI25" s="82">
        <v>1</v>
      </c>
      <c r="KJ25" s="82">
        <v>1</v>
      </c>
      <c r="KK25" s="82">
        <v>1</v>
      </c>
      <c r="KL25" s="82">
        <v>1</v>
      </c>
      <c r="KM25" s="82">
        <v>1</v>
      </c>
      <c r="KN25" s="82">
        <v>1</v>
      </c>
      <c r="KO25" s="82">
        <v>1</v>
      </c>
      <c r="KP25" s="82">
        <v>1</v>
      </c>
      <c r="KQ25" s="82">
        <v>1</v>
      </c>
      <c r="KR25" s="82">
        <v>1</v>
      </c>
      <c r="KS25" s="82">
        <v>1</v>
      </c>
      <c r="KT25" s="82">
        <v>1</v>
      </c>
      <c r="KU25" s="82">
        <v>1</v>
      </c>
      <c r="KV25" s="82">
        <v>1</v>
      </c>
      <c r="KW25" s="82">
        <v>1</v>
      </c>
      <c r="KX25" s="82">
        <v>1</v>
      </c>
      <c r="KY25" s="82">
        <v>1</v>
      </c>
      <c r="KZ25" s="82">
        <v>1</v>
      </c>
      <c r="LA25" s="82">
        <v>1</v>
      </c>
      <c r="LB25" s="82">
        <v>1</v>
      </c>
      <c r="LC25" s="82">
        <v>1</v>
      </c>
      <c r="LD25">
        <v>1</v>
      </c>
      <c r="LE25">
        <v>1</v>
      </c>
      <c r="LF25">
        <v>1</v>
      </c>
      <c r="LG25">
        <v>1</v>
      </c>
      <c r="LH25">
        <v>1</v>
      </c>
      <c r="LI25">
        <v>1</v>
      </c>
      <c r="LJ25">
        <v>1</v>
      </c>
      <c r="LK25">
        <v>1</v>
      </c>
      <c r="LL25">
        <v>0</v>
      </c>
      <c r="LM25">
        <v>0</v>
      </c>
      <c r="LN25">
        <v>0</v>
      </c>
      <c r="LO25">
        <v>0</v>
      </c>
      <c r="LP25">
        <v>0</v>
      </c>
      <c r="LQ25">
        <v>0</v>
      </c>
      <c r="LR25">
        <v>0</v>
      </c>
      <c r="LS25">
        <v>0</v>
      </c>
      <c r="LT25">
        <v>0</v>
      </c>
      <c r="LU25">
        <v>0</v>
      </c>
      <c r="LV25">
        <v>0</v>
      </c>
      <c r="LW25">
        <v>0</v>
      </c>
      <c r="LX25">
        <v>0</v>
      </c>
      <c r="LY25">
        <v>0</v>
      </c>
      <c r="LZ25">
        <v>0</v>
      </c>
      <c r="MA25">
        <v>0</v>
      </c>
      <c r="MB25">
        <v>0</v>
      </c>
      <c r="MC25">
        <v>0</v>
      </c>
      <c r="MD25">
        <v>0</v>
      </c>
      <c r="ME25">
        <v>1</v>
      </c>
      <c r="MF25">
        <v>1</v>
      </c>
      <c r="MG25">
        <v>1</v>
      </c>
      <c r="MH25">
        <v>1</v>
      </c>
      <c r="MI25">
        <v>0</v>
      </c>
      <c r="MJ25">
        <v>0</v>
      </c>
      <c r="MK25">
        <v>0</v>
      </c>
      <c r="ML25">
        <v>0</v>
      </c>
      <c r="MM25">
        <v>1</v>
      </c>
      <c r="MN25">
        <v>1</v>
      </c>
      <c r="MO25">
        <v>1</v>
      </c>
      <c r="MP25">
        <v>1</v>
      </c>
      <c r="MQ25">
        <v>1</v>
      </c>
      <c r="MR25">
        <v>1</v>
      </c>
    </row>
    <row r="26" spans="2:356" x14ac:dyDescent="0.25">
      <c r="B26" s="82" t="s">
        <v>1944</v>
      </c>
      <c r="C26" s="82">
        <v>0</v>
      </c>
      <c r="D26" s="82">
        <v>0</v>
      </c>
      <c r="E26" s="82">
        <v>0</v>
      </c>
      <c r="F26" s="82">
        <v>0</v>
      </c>
      <c r="G26" s="82">
        <v>0</v>
      </c>
      <c r="H26" s="82">
        <v>0</v>
      </c>
      <c r="I26" s="82">
        <v>0</v>
      </c>
      <c r="J26" s="82">
        <v>0</v>
      </c>
      <c r="K26" s="82">
        <v>0</v>
      </c>
      <c r="L26" s="82">
        <v>0</v>
      </c>
      <c r="M26" s="82">
        <v>0</v>
      </c>
      <c r="N26" s="82">
        <v>0</v>
      </c>
      <c r="O26" s="82">
        <v>0</v>
      </c>
      <c r="P26" s="82">
        <v>0</v>
      </c>
      <c r="Q26" s="82">
        <v>0</v>
      </c>
      <c r="R26" s="82">
        <v>0</v>
      </c>
      <c r="S26" s="82">
        <v>0</v>
      </c>
      <c r="T26" s="82">
        <v>0</v>
      </c>
      <c r="U26" s="82">
        <v>1</v>
      </c>
      <c r="V26" s="82">
        <v>1</v>
      </c>
      <c r="W26" s="82">
        <v>1</v>
      </c>
      <c r="X26" s="82">
        <v>1</v>
      </c>
      <c r="Y26" s="82">
        <v>1</v>
      </c>
      <c r="Z26" s="82">
        <v>1</v>
      </c>
      <c r="AA26" s="82">
        <v>1</v>
      </c>
      <c r="AB26" s="82">
        <v>1</v>
      </c>
      <c r="AC26" s="82">
        <v>1</v>
      </c>
      <c r="AD26" s="82">
        <v>1</v>
      </c>
      <c r="AE26" s="82">
        <v>1</v>
      </c>
      <c r="AF26" s="82">
        <v>1</v>
      </c>
      <c r="AG26" s="82">
        <v>1</v>
      </c>
      <c r="AH26" s="82">
        <v>1</v>
      </c>
      <c r="AI26" s="82">
        <v>1</v>
      </c>
      <c r="AJ26" s="82">
        <v>1</v>
      </c>
      <c r="AK26" s="82">
        <v>1</v>
      </c>
      <c r="AL26" s="82">
        <v>1</v>
      </c>
      <c r="AM26" s="82">
        <v>1</v>
      </c>
      <c r="AN26" s="82">
        <v>1</v>
      </c>
      <c r="AO26" s="82">
        <v>0</v>
      </c>
      <c r="AP26" s="82">
        <v>0</v>
      </c>
      <c r="AQ26" s="82">
        <v>1</v>
      </c>
      <c r="AR26" s="82">
        <v>1</v>
      </c>
      <c r="AS26" s="82">
        <v>1</v>
      </c>
      <c r="AT26" s="82">
        <v>1</v>
      </c>
      <c r="AU26" s="82">
        <v>1</v>
      </c>
      <c r="AV26" s="82">
        <v>1</v>
      </c>
      <c r="AW26" s="82">
        <v>1</v>
      </c>
      <c r="AX26" s="82">
        <v>1</v>
      </c>
      <c r="AY26" s="82">
        <v>0</v>
      </c>
      <c r="AZ26" s="82">
        <v>0</v>
      </c>
      <c r="BA26" s="82">
        <v>1</v>
      </c>
      <c r="BB26" s="82">
        <v>1</v>
      </c>
      <c r="BC26" s="82">
        <v>1</v>
      </c>
      <c r="BD26" s="82">
        <v>0</v>
      </c>
      <c r="BE26" s="82">
        <v>1</v>
      </c>
      <c r="BF26" s="82">
        <v>1</v>
      </c>
      <c r="BG26" s="82">
        <v>0</v>
      </c>
      <c r="BH26" s="82">
        <v>0</v>
      </c>
      <c r="BI26" s="82">
        <v>0</v>
      </c>
      <c r="BJ26" s="82">
        <v>0</v>
      </c>
      <c r="BK26" s="82">
        <v>0</v>
      </c>
      <c r="BL26" s="82">
        <v>0</v>
      </c>
      <c r="BM26" s="82">
        <v>0</v>
      </c>
      <c r="BN26" s="82">
        <v>0</v>
      </c>
      <c r="BO26" s="82">
        <v>0</v>
      </c>
      <c r="BP26" s="82">
        <v>0</v>
      </c>
      <c r="BQ26" s="82">
        <v>0</v>
      </c>
      <c r="BR26" s="82">
        <v>0</v>
      </c>
      <c r="BS26" s="82">
        <v>0</v>
      </c>
      <c r="BT26" s="82">
        <v>0</v>
      </c>
      <c r="BU26" s="82">
        <v>1</v>
      </c>
      <c r="BV26" s="82">
        <v>0</v>
      </c>
      <c r="BW26" s="82">
        <v>0</v>
      </c>
      <c r="BX26" s="82">
        <v>0</v>
      </c>
      <c r="BY26" s="82">
        <v>1</v>
      </c>
      <c r="BZ26" s="82">
        <v>0</v>
      </c>
      <c r="CA26" s="82">
        <v>1</v>
      </c>
      <c r="CB26" s="82">
        <v>0</v>
      </c>
      <c r="CC26" s="82">
        <v>0</v>
      </c>
      <c r="CD26" s="82">
        <v>0</v>
      </c>
      <c r="CE26" s="82">
        <v>0</v>
      </c>
      <c r="CF26" s="82">
        <v>0</v>
      </c>
      <c r="CG26" s="82">
        <v>0</v>
      </c>
      <c r="CH26" s="82">
        <v>0</v>
      </c>
      <c r="CI26" s="82">
        <v>0</v>
      </c>
      <c r="CJ26" s="82">
        <v>0</v>
      </c>
      <c r="CK26" s="82">
        <v>0</v>
      </c>
      <c r="CL26" s="82">
        <v>1</v>
      </c>
      <c r="CM26" s="82">
        <v>1</v>
      </c>
      <c r="CN26" s="82">
        <v>1</v>
      </c>
      <c r="CO26" s="82">
        <v>1</v>
      </c>
      <c r="CP26" s="82">
        <v>1</v>
      </c>
      <c r="CQ26" s="82">
        <v>0</v>
      </c>
      <c r="CR26" s="82">
        <v>0</v>
      </c>
      <c r="CS26" s="82">
        <v>0</v>
      </c>
      <c r="CT26" s="82">
        <v>0</v>
      </c>
      <c r="CU26" s="82">
        <v>0</v>
      </c>
      <c r="CV26" s="82">
        <v>0</v>
      </c>
      <c r="CW26" s="82">
        <v>0</v>
      </c>
      <c r="CX26" s="82">
        <v>1</v>
      </c>
      <c r="CY26" s="82">
        <v>1</v>
      </c>
      <c r="CZ26" s="82">
        <v>1</v>
      </c>
      <c r="DA26" s="82">
        <v>1</v>
      </c>
      <c r="DB26" s="82">
        <v>0</v>
      </c>
      <c r="DC26" s="82">
        <v>0</v>
      </c>
      <c r="DD26" s="82">
        <v>0</v>
      </c>
      <c r="DE26" s="82">
        <v>0</v>
      </c>
      <c r="DF26" s="82">
        <v>0</v>
      </c>
      <c r="DG26" s="82">
        <v>0</v>
      </c>
      <c r="DH26" s="82">
        <v>1</v>
      </c>
      <c r="DI26" s="82">
        <v>1</v>
      </c>
      <c r="DJ26" s="82">
        <v>0</v>
      </c>
      <c r="DK26" s="82">
        <v>0</v>
      </c>
      <c r="DL26" s="82">
        <v>0</v>
      </c>
      <c r="DM26" s="82">
        <v>0</v>
      </c>
      <c r="DN26" s="82">
        <v>0</v>
      </c>
      <c r="DO26" s="82">
        <v>0</v>
      </c>
      <c r="DP26" s="82">
        <v>0</v>
      </c>
      <c r="DQ26" s="82">
        <v>0</v>
      </c>
      <c r="DR26" s="82">
        <v>1</v>
      </c>
      <c r="DS26" s="82">
        <v>0</v>
      </c>
      <c r="DT26" s="82">
        <v>0</v>
      </c>
      <c r="DU26" s="82">
        <v>0</v>
      </c>
      <c r="DV26" s="82">
        <v>0</v>
      </c>
      <c r="DW26" s="82">
        <v>0</v>
      </c>
      <c r="DX26" s="82">
        <v>0</v>
      </c>
      <c r="DY26" s="82">
        <v>0</v>
      </c>
      <c r="DZ26" s="82">
        <v>0</v>
      </c>
      <c r="EA26" s="82">
        <v>0</v>
      </c>
      <c r="EB26" s="82">
        <v>0</v>
      </c>
      <c r="EC26" s="82">
        <v>0</v>
      </c>
      <c r="ED26" s="82">
        <v>0</v>
      </c>
      <c r="EE26" s="82">
        <v>0</v>
      </c>
      <c r="EF26" s="82">
        <v>0</v>
      </c>
      <c r="EG26" s="82">
        <v>0</v>
      </c>
      <c r="EH26" s="82">
        <v>0</v>
      </c>
      <c r="EI26" s="82">
        <v>0</v>
      </c>
      <c r="EJ26" s="82">
        <v>1</v>
      </c>
      <c r="EK26" s="82">
        <v>1</v>
      </c>
      <c r="EL26" s="82">
        <v>1</v>
      </c>
      <c r="EM26" s="82">
        <v>1</v>
      </c>
      <c r="EN26" s="82">
        <v>1</v>
      </c>
      <c r="EO26" s="82">
        <v>1</v>
      </c>
      <c r="EP26" s="82">
        <v>1</v>
      </c>
      <c r="EQ26" s="82">
        <v>1</v>
      </c>
      <c r="ER26" s="82">
        <v>1</v>
      </c>
      <c r="ES26" s="82">
        <v>1</v>
      </c>
      <c r="ET26" s="82">
        <v>1</v>
      </c>
      <c r="EU26" s="82">
        <v>1</v>
      </c>
      <c r="EV26" s="82">
        <v>1</v>
      </c>
      <c r="EW26" s="82">
        <v>1</v>
      </c>
      <c r="EX26" s="82">
        <v>1</v>
      </c>
      <c r="EY26" s="82">
        <v>1</v>
      </c>
      <c r="EZ26" s="82">
        <v>1</v>
      </c>
      <c r="FA26" s="82">
        <v>1</v>
      </c>
      <c r="FB26" s="82">
        <v>1</v>
      </c>
      <c r="FC26" s="82">
        <v>1</v>
      </c>
      <c r="FD26" s="82">
        <v>1</v>
      </c>
      <c r="FE26" s="82">
        <v>1</v>
      </c>
      <c r="FF26" s="82">
        <v>1</v>
      </c>
      <c r="FG26" s="82">
        <v>1</v>
      </c>
      <c r="FH26" s="82">
        <v>1</v>
      </c>
      <c r="FI26" s="82">
        <v>1</v>
      </c>
      <c r="FJ26" s="82">
        <v>1</v>
      </c>
      <c r="FK26" s="82">
        <v>1</v>
      </c>
      <c r="FL26" s="82">
        <v>1</v>
      </c>
      <c r="FM26" s="82">
        <v>1</v>
      </c>
      <c r="FN26" s="82">
        <v>1</v>
      </c>
      <c r="FO26" s="82">
        <v>0</v>
      </c>
      <c r="FP26" s="82">
        <v>0</v>
      </c>
      <c r="FQ26" s="82">
        <v>1</v>
      </c>
      <c r="FR26" s="82">
        <v>1</v>
      </c>
      <c r="FS26" s="82">
        <v>1</v>
      </c>
      <c r="FT26" s="82">
        <v>1</v>
      </c>
      <c r="FU26" s="82">
        <v>1</v>
      </c>
      <c r="FV26" s="82">
        <v>1</v>
      </c>
      <c r="FW26" s="82">
        <v>1</v>
      </c>
      <c r="FX26" s="82">
        <v>0</v>
      </c>
      <c r="FY26" s="82">
        <v>0</v>
      </c>
      <c r="FZ26" s="82">
        <v>0</v>
      </c>
      <c r="GA26" s="82">
        <v>0</v>
      </c>
      <c r="GB26" s="82">
        <v>0</v>
      </c>
      <c r="GC26" s="82">
        <v>0</v>
      </c>
      <c r="GD26" s="82">
        <v>0</v>
      </c>
      <c r="GE26" s="82">
        <v>1</v>
      </c>
      <c r="GF26" s="82">
        <v>1</v>
      </c>
      <c r="GG26" s="82">
        <v>1</v>
      </c>
      <c r="GH26" s="82">
        <v>0</v>
      </c>
      <c r="GI26" s="82">
        <v>0</v>
      </c>
      <c r="GJ26" s="82">
        <v>0</v>
      </c>
      <c r="GK26" s="82">
        <v>0</v>
      </c>
      <c r="GL26" s="82">
        <v>0</v>
      </c>
      <c r="GM26" s="82">
        <v>0</v>
      </c>
      <c r="GN26" s="82">
        <v>0</v>
      </c>
      <c r="GO26" s="82">
        <v>0</v>
      </c>
      <c r="GP26" s="82">
        <v>1</v>
      </c>
      <c r="GQ26" s="82">
        <v>1</v>
      </c>
      <c r="GR26" s="82">
        <v>0</v>
      </c>
      <c r="GS26" s="82">
        <v>0</v>
      </c>
      <c r="GT26" s="82">
        <v>1</v>
      </c>
      <c r="GU26" s="82">
        <v>0</v>
      </c>
      <c r="GV26" s="82">
        <v>0</v>
      </c>
      <c r="GW26" s="82">
        <v>0</v>
      </c>
      <c r="GX26" s="82">
        <v>1</v>
      </c>
      <c r="GY26" s="82">
        <v>1</v>
      </c>
      <c r="GZ26" s="82">
        <v>1</v>
      </c>
      <c r="HA26" s="82">
        <v>0</v>
      </c>
      <c r="HB26" s="82">
        <v>1</v>
      </c>
      <c r="HC26" s="82">
        <v>1</v>
      </c>
      <c r="HD26" s="82">
        <v>0</v>
      </c>
      <c r="HE26" s="82">
        <v>0</v>
      </c>
      <c r="HF26" s="82">
        <v>0</v>
      </c>
      <c r="HG26" s="82">
        <v>0</v>
      </c>
      <c r="HH26" s="82">
        <v>0</v>
      </c>
      <c r="HI26" s="82">
        <v>0</v>
      </c>
      <c r="HJ26" s="82">
        <v>0</v>
      </c>
      <c r="HK26" s="82">
        <v>1</v>
      </c>
      <c r="HL26" s="82">
        <v>1</v>
      </c>
      <c r="HM26" s="82">
        <v>1</v>
      </c>
      <c r="HN26" s="82">
        <v>1</v>
      </c>
      <c r="HO26" s="82">
        <v>1</v>
      </c>
      <c r="HP26" s="82">
        <v>1</v>
      </c>
      <c r="HQ26" s="82">
        <v>1</v>
      </c>
      <c r="HR26" s="82">
        <v>1</v>
      </c>
      <c r="HS26" s="82">
        <v>1</v>
      </c>
      <c r="HT26" s="82">
        <v>1</v>
      </c>
      <c r="HU26" s="82">
        <v>0</v>
      </c>
      <c r="HV26" s="82">
        <v>0</v>
      </c>
      <c r="HW26" s="82">
        <v>1</v>
      </c>
      <c r="HX26" s="82">
        <v>1</v>
      </c>
      <c r="HY26" s="82">
        <v>0</v>
      </c>
      <c r="HZ26" s="82">
        <v>1</v>
      </c>
      <c r="IA26" s="82">
        <v>0</v>
      </c>
      <c r="IB26" s="82">
        <v>0</v>
      </c>
      <c r="IC26" s="82">
        <v>0</v>
      </c>
      <c r="ID26" s="82">
        <v>0</v>
      </c>
      <c r="IE26" s="82">
        <v>0</v>
      </c>
      <c r="IF26" s="82">
        <v>1</v>
      </c>
      <c r="IG26" s="82">
        <v>0</v>
      </c>
      <c r="IH26" s="82">
        <v>0</v>
      </c>
      <c r="II26" s="82">
        <v>0</v>
      </c>
      <c r="IJ26" s="82">
        <v>0</v>
      </c>
      <c r="IK26" s="82">
        <v>0</v>
      </c>
      <c r="IL26" s="82">
        <v>0</v>
      </c>
      <c r="IM26" s="82">
        <v>0</v>
      </c>
      <c r="IN26" s="82">
        <v>0</v>
      </c>
      <c r="IO26" s="82">
        <v>0</v>
      </c>
      <c r="IP26" s="82">
        <v>0</v>
      </c>
      <c r="IQ26" s="82">
        <v>0</v>
      </c>
      <c r="IR26" s="82">
        <v>0</v>
      </c>
      <c r="IS26" s="82">
        <v>0</v>
      </c>
      <c r="IT26" s="82">
        <v>0</v>
      </c>
      <c r="IU26" s="82">
        <v>0</v>
      </c>
      <c r="IV26" s="82">
        <v>0</v>
      </c>
      <c r="IW26" s="82">
        <v>0</v>
      </c>
      <c r="IX26" s="82">
        <v>0</v>
      </c>
      <c r="IY26" s="82">
        <v>0</v>
      </c>
      <c r="IZ26" s="82">
        <v>0</v>
      </c>
      <c r="JA26" s="82">
        <v>0</v>
      </c>
      <c r="JB26" s="82">
        <v>0</v>
      </c>
      <c r="JC26" s="82">
        <v>0</v>
      </c>
      <c r="JD26" s="82">
        <v>1</v>
      </c>
      <c r="JE26" s="82">
        <v>1</v>
      </c>
      <c r="JF26" s="82">
        <v>1</v>
      </c>
      <c r="JG26" s="82">
        <v>1</v>
      </c>
      <c r="JH26" s="82">
        <v>1</v>
      </c>
      <c r="JI26" s="82">
        <v>0</v>
      </c>
      <c r="JJ26" s="82">
        <v>0</v>
      </c>
      <c r="JK26" s="82">
        <v>0</v>
      </c>
      <c r="JL26" s="82">
        <v>0</v>
      </c>
      <c r="JM26" s="82">
        <v>0</v>
      </c>
      <c r="JN26" s="82">
        <v>0</v>
      </c>
      <c r="JO26" s="82">
        <v>0</v>
      </c>
      <c r="JP26" s="82">
        <v>1</v>
      </c>
      <c r="JQ26" s="82">
        <v>1</v>
      </c>
      <c r="JR26" s="82">
        <v>1</v>
      </c>
      <c r="JS26" s="82">
        <v>0</v>
      </c>
      <c r="JT26" s="82">
        <v>0</v>
      </c>
      <c r="JU26" s="82">
        <v>0</v>
      </c>
      <c r="JV26" s="82">
        <v>0</v>
      </c>
      <c r="JW26" s="82">
        <v>0</v>
      </c>
      <c r="JX26" s="82">
        <v>0</v>
      </c>
      <c r="JY26" s="82">
        <v>0</v>
      </c>
      <c r="JZ26" s="82">
        <v>1</v>
      </c>
      <c r="KA26" s="82">
        <v>1</v>
      </c>
      <c r="KB26" s="82">
        <v>1</v>
      </c>
      <c r="KC26" s="82">
        <v>0</v>
      </c>
      <c r="KD26" s="82">
        <v>0</v>
      </c>
      <c r="KE26" s="82">
        <v>0</v>
      </c>
      <c r="KF26" s="82">
        <v>0</v>
      </c>
      <c r="KG26" s="82">
        <v>0</v>
      </c>
      <c r="KH26" s="82">
        <v>0</v>
      </c>
      <c r="KI26" s="82">
        <v>0</v>
      </c>
      <c r="KJ26" s="82">
        <v>1</v>
      </c>
      <c r="KK26" s="82">
        <v>1</v>
      </c>
      <c r="KL26" s="82">
        <v>1</v>
      </c>
      <c r="KM26" s="82">
        <v>1</v>
      </c>
      <c r="KN26" s="82">
        <v>1</v>
      </c>
      <c r="KO26" s="82">
        <v>1</v>
      </c>
      <c r="KP26" s="82">
        <v>1</v>
      </c>
      <c r="KQ26" s="82">
        <v>1</v>
      </c>
      <c r="KR26" s="82">
        <v>1</v>
      </c>
      <c r="KS26" s="82">
        <v>1</v>
      </c>
      <c r="KT26" s="82">
        <v>1</v>
      </c>
      <c r="KU26" s="82">
        <v>1</v>
      </c>
      <c r="KV26" s="82">
        <v>1</v>
      </c>
      <c r="KW26" s="82">
        <v>1</v>
      </c>
      <c r="KX26" s="82">
        <v>1</v>
      </c>
      <c r="KY26" s="82">
        <v>1</v>
      </c>
      <c r="KZ26" s="82">
        <v>1</v>
      </c>
      <c r="LA26" s="82">
        <v>1</v>
      </c>
      <c r="LB26" s="82">
        <v>1</v>
      </c>
      <c r="LC26" s="82">
        <v>1</v>
      </c>
      <c r="LD26">
        <v>1</v>
      </c>
      <c r="LE26">
        <v>0</v>
      </c>
      <c r="LF26">
        <v>1</v>
      </c>
      <c r="LG26">
        <v>0</v>
      </c>
      <c r="LH26">
        <v>1</v>
      </c>
      <c r="LI26">
        <v>0</v>
      </c>
      <c r="LJ26">
        <v>0</v>
      </c>
      <c r="LK26">
        <v>1</v>
      </c>
      <c r="LL26">
        <v>1</v>
      </c>
      <c r="LM26">
        <v>1</v>
      </c>
      <c r="LN26">
        <v>1</v>
      </c>
      <c r="LO26">
        <v>1</v>
      </c>
      <c r="LP26">
        <v>1</v>
      </c>
      <c r="LQ26">
        <v>1</v>
      </c>
      <c r="LR26">
        <v>1</v>
      </c>
      <c r="LS26">
        <v>1</v>
      </c>
      <c r="LT26">
        <v>1</v>
      </c>
      <c r="LU26">
        <v>1</v>
      </c>
      <c r="LV26">
        <v>1</v>
      </c>
      <c r="LW26">
        <v>1</v>
      </c>
      <c r="LX26">
        <v>1</v>
      </c>
      <c r="LY26">
        <v>1</v>
      </c>
      <c r="LZ26">
        <v>1</v>
      </c>
      <c r="MA26">
        <v>1</v>
      </c>
      <c r="MB26">
        <v>1</v>
      </c>
      <c r="MC26">
        <v>1</v>
      </c>
      <c r="MD26">
        <v>1</v>
      </c>
      <c r="ME26">
        <v>0</v>
      </c>
      <c r="MF26">
        <v>1</v>
      </c>
      <c r="MG26">
        <v>1</v>
      </c>
      <c r="MH26">
        <v>0</v>
      </c>
      <c r="MI26">
        <v>1</v>
      </c>
      <c r="MJ26">
        <v>1</v>
      </c>
      <c r="MK26">
        <v>1</v>
      </c>
      <c r="ML26">
        <v>1</v>
      </c>
      <c r="MM26">
        <v>1</v>
      </c>
      <c r="MN26">
        <v>1</v>
      </c>
      <c r="MO26">
        <v>1</v>
      </c>
      <c r="MP26">
        <v>1</v>
      </c>
      <c r="MQ26">
        <v>1</v>
      </c>
      <c r="MR26">
        <v>1</v>
      </c>
    </row>
    <row r="27" spans="2:356" x14ac:dyDescent="0.25">
      <c r="B27" s="82" t="s">
        <v>1945</v>
      </c>
      <c r="C27" s="82">
        <v>1</v>
      </c>
      <c r="D27" s="82">
        <v>1</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1</v>
      </c>
      <c r="AP27" s="82">
        <v>1</v>
      </c>
      <c r="AQ27" s="82">
        <v>0</v>
      </c>
      <c r="AR27" s="82">
        <v>0</v>
      </c>
      <c r="AS27" s="82">
        <v>0</v>
      </c>
      <c r="AT27" s="82">
        <v>0</v>
      </c>
      <c r="AU27" s="82">
        <v>0</v>
      </c>
      <c r="AV27" s="82">
        <v>0</v>
      </c>
      <c r="AW27" s="82">
        <v>0</v>
      </c>
      <c r="AX27" s="82">
        <v>0</v>
      </c>
      <c r="AY27" s="82">
        <v>1</v>
      </c>
      <c r="AZ27" s="82">
        <v>1</v>
      </c>
      <c r="BA27" s="82">
        <v>0</v>
      </c>
      <c r="BB27" s="82">
        <v>0</v>
      </c>
      <c r="BC27" s="82">
        <v>0</v>
      </c>
      <c r="BD27" s="82">
        <v>0</v>
      </c>
      <c r="BE27" s="82">
        <v>0</v>
      </c>
      <c r="BF27" s="82">
        <v>0</v>
      </c>
      <c r="BG27" s="82">
        <v>1</v>
      </c>
      <c r="BH27" s="82">
        <v>0</v>
      </c>
      <c r="BI27" s="82">
        <v>0</v>
      </c>
      <c r="BJ27" s="82">
        <v>1</v>
      </c>
      <c r="BK27" s="82">
        <v>1</v>
      </c>
      <c r="BL27" s="82">
        <v>1</v>
      </c>
      <c r="BM27" s="82">
        <v>1</v>
      </c>
      <c r="BN27" s="82">
        <v>1</v>
      </c>
      <c r="BO27" s="82">
        <v>1</v>
      </c>
      <c r="BP27" s="82">
        <v>1</v>
      </c>
      <c r="BQ27" s="82">
        <v>1</v>
      </c>
      <c r="BR27" s="82">
        <v>1</v>
      </c>
      <c r="BS27" s="82">
        <v>1</v>
      </c>
      <c r="BT27" s="82">
        <v>0</v>
      </c>
      <c r="BU27" s="82">
        <v>0</v>
      </c>
      <c r="BV27" s="82">
        <v>0</v>
      </c>
      <c r="BW27" s="82">
        <v>0</v>
      </c>
      <c r="BX27" s="82">
        <v>0</v>
      </c>
      <c r="BY27" s="82">
        <v>0</v>
      </c>
      <c r="BZ27" s="82">
        <v>0</v>
      </c>
      <c r="CA27" s="82">
        <v>0</v>
      </c>
      <c r="CB27" s="82">
        <v>1</v>
      </c>
      <c r="CC27" s="82">
        <v>1</v>
      </c>
      <c r="CD27" s="82">
        <v>1</v>
      </c>
      <c r="CE27" s="82">
        <v>1</v>
      </c>
      <c r="CF27" s="82">
        <v>1</v>
      </c>
      <c r="CG27" s="82">
        <v>1</v>
      </c>
      <c r="CH27" s="82">
        <v>1</v>
      </c>
      <c r="CI27" s="82">
        <v>1</v>
      </c>
      <c r="CJ27" s="82">
        <v>1</v>
      </c>
      <c r="CK27" s="82">
        <v>1</v>
      </c>
      <c r="CL27" s="82">
        <v>0</v>
      </c>
      <c r="CM27" s="82">
        <v>0</v>
      </c>
      <c r="CN27" s="82">
        <v>0</v>
      </c>
      <c r="CO27" s="82">
        <v>0</v>
      </c>
      <c r="CP27" s="82">
        <v>0</v>
      </c>
      <c r="CQ27" s="82">
        <v>1</v>
      </c>
      <c r="CR27" s="82">
        <v>1</v>
      </c>
      <c r="CS27" s="82">
        <v>1</v>
      </c>
      <c r="CT27" s="82">
        <v>1</v>
      </c>
      <c r="CU27" s="82">
        <v>1</v>
      </c>
      <c r="CV27" s="82">
        <v>1</v>
      </c>
      <c r="CW27" s="82">
        <v>1</v>
      </c>
      <c r="CX27" s="82">
        <v>1</v>
      </c>
      <c r="CY27" s="82">
        <v>1</v>
      </c>
      <c r="CZ27" s="82">
        <v>1</v>
      </c>
      <c r="DA27" s="82">
        <v>1</v>
      </c>
      <c r="DB27" s="82">
        <v>1</v>
      </c>
      <c r="DC27" s="82">
        <v>1</v>
      </c>
      <c r="DD27" s="82">
        <v>1</v>
      </c>
      <c r="DE27" s="82">
        <v>1</v>
      </c>
      <c r="DF27" s="82">
        <v>1</v>
      </c>
      <c r="DG27" s="82">
        <v>1</v>
      </c>
      <c r="DH27" s="82">
        <v>1</v>
      </c>
      <c r="DI27" s="82">
        <v>0</v>
      </c>
      <c r="DJ27" s="82">
        <v>1</v>
      </c>
      <c r="DK27" s="82">
        <v>1</v>
      </c>
      <c r="DL27" s="82">
        <v>1</v>
      </c>
      <c r="DM27" s="82">
        <v>1</v>
      </c>
      <c r="DN27" s="82">
        <v>1</v>
      </c>
      <c r="DO27" s="82">
        <v>1</v>
      </c>
      <c r="DP27" s="82">
        <v>1</v>
      </c>
      <c r="DQ27" s="82">
        <v>1</v>
      </c>
      <c r="DR27" s="82">
        <v>1</v>
      </c>
      <c r="DS27" s="82">
        <v>1</v>
      </c>
      <c r="DT27" s="82">
        <v>1</v>
      </c>
      <c r="DU27" s="82">
        <v>1</v>
      </c>
      <c r="DV27" s="82">
        <v>1</v>
      </c>
      <c r="DW27" s="82">
        <v>1</v>
      </c>
      <c r="DX27" s="82">
        <v>1</v>
      </c>
      <c r="DY27" s="82">
        <v>1</v>
      </c>
      <c r="DZ27" s="82">
        <v>1</v>
      </c>
      <c r="EA27" s="82">
        <v>1</v>
      </c>
      <c r="EB27" s="82">
        <v>1</v>
      </c>
      <c r="EC27" s="82">
        <v>1</v>
      </c>
      <c r="ED27" s="82">
        <v>1</v>
      </c>
      <c r="EE27" s="82">
        <v>1</v>
      </c>
      <c r="EF27" s="82">
        <v>1</v>
      </c>
      <c r="EG27" s="82">
        <v>1</v>
      </c>
      <c r="EH27" s="82">
        <v>1</v>
      </c>
      <c r="EI27" s="82">
        <v>1</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0</v>
      </c>
      <c r="FM27" s="82">
        <v>0</v>
      </c>
      <c r="FN27" s="82">
        <v>0</v>
      </c>
      <c r="FO27" s="82">
        <v>1</v>
      </c>
      <c r="FP27" s="82">
        <v>1</v>
      </c>
      <c r="FQ27" s="82">
        <v>0</v>
      </c>
      <c r="FR27" s="82">
        <v>0</v>
      </c>
      <c r="FS27" s="82">
        <v>0</v>
      </c>
      <c r="FT27" s="82">
        <v>0</v>
      </c>
      <c r="FU27" s="82">
        <v>0</v>
      </c>
      <c r="FV27" s="82">
        <v>0</v>
      </c>
      <c r="FW27" s="82">
        <v>0</v>
      </c>
      <c r="FX27" s="82">
        <v>1</v>
      </c>
      <c r="FY27" s="82">
        <v>1</v>
      </c>
      <c r="FZ27" s="82">
        <v>1</v>
      </c>
      <c r="GA27" s="82">
        <v>1</v>
      </c>
      <c r="GB27" s="82">
        <v>1</v>
      </c>
      <c r="GC27" s="82">
        <v>1</v>
      </c>
      <c r="GD27" s="82">
        <v>1</v>
      </c>
      <c r="GE27" s="82">
        <v>0</v>
      </c>
      <c r="GF27" s="82">
        <v>0</v>
      </c>
      <c r="GG27" s="82">
        <v>0</v>
      </c>
      <c r="GH27" s="82">
        <v>1</v>
      </c>
      <c r="GI27" s="82">
        <v>1</v>
      </c>
      <c r="GJ27" s="82">
        <v>1</v>
      </c>
      <c r="GK27" s="82">
        <v>1</v>
      </c>
      <c r="GL27" s="82">
        <v>1</v>
      </c>
      <c r="GM27" s="82">
        <v>1</v>
      </c>
      <c r="GN27" s="82">
        <v>1</v>
      </c>
      <c r="GO27" s="82">
        <v>1</v>
      </c>
      <c r="GP27" s="82">
        <v>1</v>
      </c>
      <c r="GQ27" s="82">
        <v>1</v>
      </c>
      <c r="GR27" s="82">
        <v>1</v>
      </c>
      <c r="GS27" s="82">
        <v>1</v>
      </c>
      <c r="GT27" s="82">
        <v>0</v>
      </c>
      <c r="GU27" s="82">
        <v>0</v>
      </c>
      <c r="GV27" s="82">
        <v>0</v>
      </c>
      <c r="GW27" s="82">
        <v>0</v>
      </c>
      <c r="GX27" s="82">
        <v>0</v>
      </c>
      <c r="GY27" s="82">
        <v>0</v>
      </c>
      <c r="GZ27" s="82">
        <v>0</v>
      </c>
      <c r="HA27" s="82">
        <v>1</v>
      </c>
      <c r="HB27" s="82">
        <v>0</v>
      </c>
      <c r="HC27" s="82">
        <v>0</v>
      </c>
      <c r="HD27" s="82">
        <v>0</v>
      </c>
      <c r="HE27" s="82">
        <v>0</v>
      </c>
      <c r="HF27" s="82">
        <v>0</v>
      </c>
      <c r="HG27" s="82">
        <v>1</v>
      </c>
      <c r="HH27" s="82">
        <v>1</v>
      </c>
      <c r="HI27" s="82">
        <v>1</v>
      </c>
      <c r="HJ27" s="82">
        <v>1</v>
      </c>
      <c r="HK27" s="82">
        <v>0</v>
      </c>
      <c r="HL27" s="82">
        <v>0</v>
      </c>
      <c r="HM27" s="82">
        <v>0</v>
      </c>
      <c r="HN27" s="82">
        <v>0</v>
      </c>
      <c r="HO27" s="82">
        <v>0</v>
      </c>
      <c r="HP27" s="82">
        <v>0</v>
      </c>
      <c r="HQ27" s="82">
        <v>0</v>
      </c>
      <c r="HR27" s="82">
        <v>0</v>
      </c>
      <c r="HS27" s="82">
        <v>0</v>
      </c>
      <c r="HT27" s="82">
        <v>0</v>
      </c>
      <c r="HU27" s="82">
        <v>1</v>
      </c>
      <c r="HV27" s="82">
        <v>1</v>
      </c>
      <c r="HW27" s="82">
        <v>0</v>
      </c>
      <c r="HX27" s="82">
        <v>0</v>
      </c>
      <c r="HY27" s="82">
        <v>0</v>
      </c>
      <c r="HZ27" s="82">
        <v>0</v>
      </c>
      <c r="IA27" s="82">
        <v>1</v>
      </c>
      <c r="IB27" s="82">
        <v>1</v>
      </c>
      <c r="IC27" s="82">
        <v>0</v>
      </c>
      <c r="ID27" s="82">
        <v>1</v>
      </c>
      <c r="IE27" s="82">
        <v>0</v>
      </c>
      <c r="IF27" s="82">
        <v>0</v>
      </c>
      <c r="IG27" s="82">
        <v>0</v>
      </c>
      <c r="IH27" s="82">
        <v>0</v>
      </c>
      <c r="II27" s="82">
        <v>0</v>
      </c>
      <c r="IJ27" s="82">
        <v>0</v>
      </c>
      <c r="IK27" s="82">
        <v>0</v>
      </c>
      <c r="IL27" s="82">
        <v>0</v>
      </c>
      <c r="IM27" s="82">
        <v>0</v>
      </c>
      <c r="IN27" s="82">
        <v>0</v>
      </c>
      <c r="IO27" s="82">
        <v>0</v>
      </c>
      <c r="IP27" s="82">
        <v>0</v>
      </c>
      <c r="IQ27" s="82">
        <v>0</v>
      </c>
      <c r="IR27" s="82">
        <v>0</v>
      </c>
      <c r="IS27" s="82">
        <v>0</v>
      </c>
      <c r="IT27" s="82">
        <v>0</v>
      </c>
      <c r="IU27" s="82">
        <v>0</v>
      </c>
      <c r="IV27" s="82">
        <v>0</v>
      </c>
      <c r="IW27" s="82">
        <v>0</v>
      </c>
      <c r="IX27" s="82">
        <v>0</v>
      </c>
      <c r="IY27" s="82">
        <v>0</v>
      </c>
      <c r="IZ27" s="82">
        <v>0</v>
      </c>
      <c r="JA27" s="82">
        <v>0</v>
      </c>
      <c r="JB27" s="82">
        <v>0</v>
      </c>
      <c r="JC27" s="82">
        <v>0</v>
      </c>
      <c r="JD27" s="82">
        <v>0</v>
      </c>
      <c r="JE27" s="82">
        <v>0</v>
      </c>
      <c r="JF27" s="82">
        <v>0</v>
      </c>
      <c r="JG27" s="82">
        <v>0</v>
      </c>
      <c r="JH27" s="82">
        <v>0</v>
      </c>
      <c r="JI27" s="82">
        <v>0</v>
      </c>
      <c r="JJ27" s="82">
        <v>0</v>
      </c>
      <c r="JK27" s="82">
        <v>0</v>
      </c>
      <c r="JL27" s="82">
        <v>0</v>
      </c>
      <c r="JM27" s="82">
        <v>0</v>
      </c>
      <c r="JN27" s="82">
        <v>0</v>
      </c>
      <c r="JO27" s="82">
        <v>0</v>
      </c>
      <c r="JP27" s="82">
        <v>0</v>
      </c>
      <c r="JQ27" s="82">
        <v>0</v>
      </c>
      <c r="JR27" s="82">
        <v>0</v>
      </c>
      <c r="JS27" s="82">
        <v>0</v>
      </c>
      <c r="JT27" s="82">
        <v>0</v>
      </c>
      <c r="JU27" s="82">
        <v>0</v>
      </c>
      <c r="JV27" s="82">
        <v>0</v>
      </c>
      <c r="JW27" s="82">
        <v>0</v>
      </c>
      <c r="JX27" s="82">
        <v>0</v>
      </c>
      <c r="JY27" s="82">
        <v>0</v>
      </c>
      <c r="JZ27" s="82">
        <v>0</v>
      </c>
      <c r="KA27" s="82">
        <v>0</v>
      </c>
      <c r="KB27" s="82">
        <v>0</v>
      </c>
      <c r="KC27" s="82">
        <v>0</v>
      </c>
      <c r="KD27" s="82">
        <v>0</v>
      </c>
      <c r="KE27" s="82">
        <v>0</v>
      </c>
      <c r="KF27" s="82">
        <v>0</v>
      </c>
      <c r="KG27" s="82">
        <v>0</v>
      </c>
      <c r="KH27" s="82">
        <v>0</v>
      </c>
      <c r="KI27" s="82">
        <v>0</v>
      </c>
      <c r="KJ27" s="82">
        <v>0</v>
      </c>
      <c r="KK27" s="82">
        <v>0</v>
      </c>
      <c r="KL27" s="82">
        <v>0</v>
      </c>
      <c r="KM27" s="82">
        <v>0</v>
      </c>
      <c r="KN27" s="82">
        <v>0</v>
      </c>
      <c r="KO27" s="82">
        <v>0</v>
      </c>
      <c r="KP27" s="82">
        <v>0</v>
      </c>
      <c r="KQ27" s="82">
        <v>0</v>
      </c>
      <c r="KR27" s="82">
        <v>0</v>
      </c>
      <c r="KS27" s="82">
        <v>0</v>
      </c>
      <c r="KT27" s="82">
        <v>0</v>
      </c>
      <c r="KU27" s="82">
        <v>0</v>
      </c>
      <c r="KV27" s="82">
        <v>0</v>
      </c>
      <c r="KW27" s="82">
        <v>0</v>
      </c>
      <c r="KX27" s="82">
        <v>0</v>
      </c>
      <c r="KY27" s="82">
        <v>0</v>
      </c>
      <c r="KZ27" s="82">
        <v>0</v>
      </c>
      <c r="LA27" s="82">
        <v>0</v>
      </c>
      <c r="LB27" s="82">
        <v>0</v>
      </c>
      <c r="LC27" s="82">
        <v>0</v>
      </c>
      <c r="LD27">
        <v>0</v>
      </c>
      <c r="LE27">
        <v>0</v>
      </c>
      <c r="LF27">
        <v>0</v>
      </c>
      <c r="LG27">
        <v>0</v>
      </c>
      <c r="LH27">
        <v>0</v>
      </c>
      <c r="LI27">
        <v>1</v>
      </c>
      <c r="LJ27">
        <v>1</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row>
    <row r="28" spans="2:356" x14ac:dyDescent="0.25">
      <c r="B28" s="82" t="s">
        <v>1946</v>
      </c>
      <c r="C28" s="82">
        <v>0</v>
      </c>
      <c r="D28" s="82">
        <v>0</v>
      </c>
      <c r="E28" s="82">
        <v>0</v>
      </c>
      <c r="F28" s="82">
        <v>0</v>
      </c>
      <c r="G28" s="82">
        <v>0</v>
      </c>
      <c r="H28" s="82">
        <v>0</v>
      </c>
      <c r="I28" s="82">
        <v>0</v>
      </c>
      <c r="J28" s="82">
        <v>0</v>
      </c>
      <c r="K28" s="82">
        <v>0</v>
      </c>
      <c r="L28" s="82">
        <v>0</v>
      </c>
      <c r="M28" s="82">
        <v>0</v>
      </c>
      <c r="N28" s="82">
        <v>0</v>
      </c>
      <c r="O28" s="82">
        <v>0</v>
      </c>
      <c r="P28" s="82">
        <v>0</v>
      </c>
      <c r="Q28" s="82">
        <v>0</v>
      </c>
      <c r="R28" s="82">
        <v>0</v>
      </c>
      <c r="S28" s="82">
        <v>0</v>
      </c>
      <c r="T28" s="82">
        <v>0</v>
      </c>
      <c r="U28" s="82">
        <v>1</v>
      </c>
      <c r="V28" s="82">
        <v>1</v>
      </c>
      <c r="W28" s="82">
        <v>0</v>
      </c>
      <c r="X28" s="82">
        <v>0</v>
      </c>
      <c r="Y28" s="82">
        <v>1</v>
      </c>
      <c r="Z28" s="82">
        <v>1</v>
      </c>
      <c r="AA28" s="82">
        <v>1</v>
      </c>
      <c r="AB28" s="82">
        <v>0</v>
      </c>
      <c r="AC28" s="82">
        <v>0</v>
      </c>
      <c r="AD28" s="82">
        <v>1</v>
      </c>
      <c r="AE28" s="82">
        <v>1</v>
      </c>
      <c r="AF28" s="82">
        <v>1</v>
      </c>
      <c r="AG28" s="82">
        <v>0</v>
      </c>
      <c r="AH28" s="82">
        <v>0</v>
      </c>
      <c r="AI28" s="82">
        <v>1</v>
      </c>
      <c r="AJ28" s="82">
        <v>1</v>
      </c>
      <c r="AK28" s="82">
        <v>1</v>
      </c>
      <c r="AL28" s="82">
        <v>1</v>
      </c>
      <c r="AM28" s="82">
        <v>1</v>
      </c>
      <c r="AN28" s="82">
        <v>1</v>
      </c>
      <c r="AO28" s="82">
        <v>0</v>
      </c>
      <c r="AP28" s="82">
        <v>0</v>
      </c>
      <c r="AQ28" s="82">
        <v>0</v>
      </c>
      <c r="AR28" s="82">
        <v>0</v>
      </c>
      <c r="AS28" s="82">
        <v>0</v>
      </c>
      <c r="AT28" s="82">
        <v>0</v>
      </c>
      <c r="AU28" s="82">
        <v>0</v>
      </c>
      <c r="AV28" s="82">
        <v>0</v>
      </c>
      <c r="AW28" s="82">
        <v>0</v>
      </c>
      <c r="AX28" s="82">
        <v>0</v>
      </c>
      <c r="AY28" s="82">
        <v>0</v>
      </c>
      <c r="AZ28" s="82">
        <v>0</v>
      </c>
      <c r="BA28" s="82">
        <v>0</v>
      </c>
      <c r="BB28" s="82">
        <v>1</v>
      </c>
      <c r="BC28" s="82">
        <v>0</v>
      </c>
      <c r="BD28" s="82">
        <v>1</v>
      </c>
      <c r="BE28" s="82">
        <v>0</v>
      </c>
      <c r="BF28" s="82">
        <v>0</v>
      </c>
      <c r="BG28" s="82">
        <v>0</v>
      </c>
      <c r="BH28" s="82">
        <v>0</v>
      </c>
      <c r="BI28" s="82">
        <v>0</v>
      </c>
      <c r="BJ28" s="82">
        <v>0</v>
      </c>
      <c r="BK28" s="82">
        <v>1</v>
      </c>
      <c r="BL28" s="82">
        <v>0</v>
      </c>
      <c r="BM28" s="82">
        <v>1</v>
      </c>
      <c r="BN28" s="82">
        <v>1</v>
      </c>
      <c r="BO28" s="82">
        <v>0</v>
      </c>
      <c r="BP28" s="82">
        <v>1</v>
      </c>
      <c r="BQ28" s="82">
        <v>1</v>
      </c>
      <c r="BR28" s="82">
        <v>1</v>
      </c>
      <c r="BS28" s="82">
        <v>0</v>
      </c>
      <c r="BT28" s="82">
        <v>0</v>
      </c>
      <c r="BU28" s="82">
        <v>1</v>
      </c>
      <c r="BV28" s="82">
        <v>0</v>
      </c>
      <c r="BW28" s="82">
        <v>1</v>
      </c>
      <c r="BX28" s="82">
        <v>1</v>
      </c>
      <c r="BY28" s="82">
        <v>0</v>
      </c>
      <c r="BZ28" s="82">
        <v>0</v>
      </c>
      <c r="CA28" s="82">
        <v>0</v>
      </c>
      <c r="CB28" s="82">
        <v>0</v>
      </c>
      <c r="CC28" s="82">
        <v>0</v>
      </c>
      <c r="CD28" s="82">
        <v>0</v>
      </c>
      <c r="CE28" s="82">
        <v>0</v>
      </c>
      <c r="CF28" s="82">
        <v>1</v>
      </c>
      <c r="CG28" s="82">
        <v>1</v>
      </c>
      <c r="CH28" s="82">
        <v>0</v>
      </c>
      <c r="CI28" s="82">
        <v>1</v>
      </c>
      <c r="CJ28" s="82">
        <v>1</v>
      </c>
      <c r="CK28" s="82">
        <v>0</v>
      </c>
      <c r="CL28" s="82">
        <v>0</v>
      </c>
      <c r="CM28" s="82">
        <v>0</v>
      </c>
      <c r="CN28" s="82">
        <v>0</v>
      </c>
      <c r="CO28" s="82">
        <v>0</v>
      </c>
      <c r="CP28" s="82">
        <v>0</v>
      </c>
      <c r="CQ28" s="82">
        <v>0</v>
      </c>
      <c r="CR28" s="82">
        <v>0</v>
      </c>
      <c r="CS28" s="82">
        <v>0</v>
      </c>
      <c r="CT28" s="82">
        <v>0</v>
      </c>
      <c r="CU28" s="82">
        <v>0</v>
      </c>
      <c r="CV28" s="82">
        <v>0</v>
      </c>
      <c r="CW28" s="82">
        <v>0</v>
      </c>
      <c r="CX28" s="82">
        <v>0</v>
      </c>
      <c r="CY28" s="82">
        <v>0</v>
      </c>
      <c r="CZ28" s="82">
        <v>0</v>
      </c>
      <c r="DA28" s="82">
        <v>0</v>
      </c>
      <c r="DB28" s="82">
        <v>0</v>
      </c>
      <c r="DC28" s="82">
        <v>0</v>
      </c>
      <c r="DD28" s="82">
        <v>0</v>
      </c>
      <c r="DE28" s="82">
        <v>0</v>
      </c>
      <c r="DF28" s="82">
        <v>0</v>
      </c>
      <c r="DG28" s="82">
        <v>0</v>
      </c>
      <c r="DH28" s="82">
        <v>0</v>
      </c>
      <c r="DI28" s="82">
        <v>0</v>
      </c>
      <c r="DJ28" s="82">
        <v>0</v>
      </c>
      <c r="DK28" s="82">
        <v>0</v>
      </c>
      <c r="DL28" s="82">
        <v>0</v>
      </c>
      <c r="DM28" s="82">
        <v>0</v>
      </c>
      <c r="DN28" s="82">
        <v>0</v>
      </c>
      <c r="DO28" s="82">
        <v>0</v>
      </c>
      <c r="DP28" s="82">
        <v>0</v>
      </c>
      <c r="DQ28" s="82">
        <v>0</v>
      </c>
      <c r="DR28" s="82">
        <v>0</v>
      </c>
      <c r="DS28" s="82">
        <v>0</v>
      </c>
      <c r="DT28" s="82">
        <v>0</v>
      </c>
      <c r="DU28" s="82">
        <v>0</v>
      </c>
      <c r="DV28" s="82">
        <v>0</v>
      </c>
      <c r="DW28" s="82">
        <v>0</v>
      </c>
      <c r="DX28" s="82">
        <v>1</v>
      </c>
      <c r="DY28" s="82">
        <v>0</v>
      </c>
      <c r="DZ28" s="82">
        <v>0</v>
      </c>
      <c r="EA28" s="82">
        <v>0</v>
      </c>
      <c r="EB28" s="82">
        <v>0</v>
      </c>
      <c r="EC28" s="82">
        <v>0</v>
      </c>
      <c r="ED28" s="82">
        <v>0</v>
      </c>
      <c r="EE28" s="82">
        <v>0</v>
      </c>
      <c r="EF28" s="82">
        <v>0</v>
      </c>
      <c r="EG28" s="82">
        <v>0</v>
      </c>
      <c r="EH28" s="82">
        <v>0</v>
      </c>
      <c r="EI28" s="82">
        <v>0</v>
      </c>
      <c r="EJ28" s="82">
        <v>0</v>
      </c>
      <c r="EK28" s="82">
        <v>0</v>
      </c>
      <c r="EL28" s="82">
        <v>0</v>
      </c>
      <c r="EM28" s="82">
        <v>0</v>
      </c>
      <c r="EN28" s="82">
        <v>0</v>
      </c>
      <c r="EO28" s="82">
        <v>0</v>
      </c>
      <c r="EP28" s="82">
        <v>0</v>
      </c>
      <c r="EQ28" s="82">
        <v>0</v>
      </c>
      <c r="ER28" s="82">
        <v>0</v>
      </c>
      <c r="ES28" s="82">
        <v>0</v>
      </c>
      <c r="ET28" s="82">
        <v>0</v>
      </c>
      <c r="EU28" s="82">
        <v>0</v>
      </c>
      <c r="EV28" s="82">
        <v>0</v>
      </c>
      <c r="EW28" s="82">
        <v>0</v>
      </c>
      <c r="EX28" s="82">
        <v>0</v>
      </c>
      <c r="EY28" s="82">
        <v>0</v>
      </c>
      <c r="EZ28" s="82">
        <v>0</v>
      </c>
      <c r="FA28" s="82">
        <v>0</v>
      </c>
      <c r="FB28" s="82">
        <v>0</v>
      </c>
      <c r="FC28" s="82">
        <v>0</v>
      </c>
      <c r="FD28" s="82">
        <v>0</v>
      </c>
      <c r="FE28" s="82">
        <v>0</v>
      </c>
      <c r="FF28" s="82">
        <v>0</v>
      </c>
      <c r="FG28" s="82">
        <v>0</v>
      </c>
      <c r="FH28" s="82">
        <v>0</v>
      </c>
      <c r="FI28" s="82">
        <v>0</v>
      </c>
      <c r="FJ28" s="82">
        <v>0</v>
      </c>
      <c r="FK28" s="82">
        <v>0</v>
      </c>
      <c r="FL28" s="82">
        <v>0</v>
      </c>
      <c r="FM28" s="82">
        <v>0</v>
      </c>
      <c r="FN28" s="82">
        <v>0</v>
      </c>
      <c r="FO28" s="82">
        <v>0</v>
      </c>
      <c r="FP28" s="82">
        <v>0</v>
      </c>
      <c r="FQ28" s="82">
        <v>0</v>
      </c>
      <c r="FR28" s="82">
        <v>0</v>
      </c>
      <c r="FS28" s="82">
        <v>0</v>
      </c>
      <c r="FT28" s="82">
        <v>0</v>
      </c>
      <c r="FU28" s="82">
        <v>0</v>
      </c>
      <c r="FV28" s="82">
        <v>0</v>
      </c>
      <c r="FW28" s="82">
        <v>0</v>
      </c>
      <c r="FX28" s="82">
        <v>0</v>
      </c>
      <c r="FY28" s="82">
        <v>0</v>
      </c>
      <c r="FZ28" s="82">
        <v>0</v>
      </c>
      <c r="GA28" s="82">
        <v>0</v>
      </c>
      <c r="GB28" s="82">
        <v>0</v>
      </c>
      <c r="GC28" s="82">
        <v>0</v>
      </c>
      <c r="GD28" s="82">
        <v>0</v>
      </c>
      <c r="GE28" s="82">
        <v>0</v>
      </c>
      <c r="GF28" s="82">
        <v>0</v>
      </c>
      <c r="GG28" s="82">
        <v>0</v>
      </c>
      <c r="GH28" s="82">
        <v>0</v>
      </c>
      <c r="GI28" s="82">
        <v>0</v>
      </c>
      <c r="GJ28" s="82">
        <v>0</v>
      </c>
      <c r="GK28" s="82">
        <v>0</v>
      </c>
      <c r="GL28" s="82">
        <v>0</v>
      </c>
      <c r="GM28" s="82">
        <v>0</v>
      </c>
      <c r="GN28" s="82">
        <v>0</v>
      </c>
      <c r="GO28" s="82">
        <v>0</v>
      </c>
      <c r="GP28" s="82">
        <v>0</v>
      </c>
      <c r="GQ28" s="82">
        <v>0</v>
      </c>
      <c r="GR28" s="82">
        <v>0</v>
      </c>
      <c r="GS28" s="82">
        <v>0</v>
      </c>
      <c r="GT28" s="82">
        <v>1</v>
      </c>
      <c r="GU28" s="82">
        <v>1</v>
      </c>
      <c r="GV28" s="82">
        <v>1</v>
      </c>
      <c r="GW28" s="82">
        <v>1</v>
      </c>
      <c r="GX28" s="82">
        <v>1</v>
      </c>
      <c r="GY28" s="82">
        <v>1</v>
      </c>
      <c r="GZ28" s="82">
        <v>1</v>
      </c>
      <c r="HA28" s="82">
        <v>0</v>
      </c>
      <c r="HB28" s="82">
        <v>0</v>
      </c>
      <c r="HC28" s="82">
        <v>0</v>
      </c>
      <c r="HD28" s="82">
        <v>0</v>
      </c>
      <c r="HE28" s="82">
        <v>0</v>
      </c>
      <c r="HF28" s="82">
        <v>1</v>
      </c>
      <c r="HG28" s="82">
        <v>0</v>
      </c>
      <c r="HH28" s="82">
        <v>0</v>
      </c>
      <c r="HI28" s="82">
        <v>0</v>
      </c>
      <c r="HJ28" s="82">
        <v>0</v>
      </c>
      <c r="HK28" s="82">
        <v>0</v>
      </c>
      <c r="HL28" s="82">
        <v>0</v>
      </c>
      <c r="HM28" s="82">
        <v>0</v>
      </c>
      <c r="HN28" s="82">
        <v>0</v>
      </c>
      <c r="HO28" s="82">
        <v>0</v>
      </c>
      <c r="HP28" s="82">
        <v>0</v>
      </c>
      <c r="HQ28" s="82">
        <v>1</v>
      </c>
      <c r="HR28" s="82">
        <v>0</v>
      </c>
      <c r="HS28" s="82">
        <v>0</v>
      </c>
      <c r="HT28" s="82">
        <v>0</v>
      </c>
      <c r="HU28" s="82">
        <v>0</v>
      </c>
      <c r="HV28" s="82">
        <v>0</v>
      </c>
      <c r="HW28" s="82">
        <v>0</v>
      </c>
      <c r="HX28" s="82">
        <v>0</v>
      </c>
      <c r="HY28" s="82">
        <v>0</v>
      </c>
      <c r="HZ28" s="82">
        <v>0</v>
      </c>
      <c r="IA28" s="82">
        <v>1</v>
      </c>
      <c r="IB28" s="82">
        <v>0</v>
      </c>
      <c r="IC28" s="82">
        <v>0</v>
      </c>
      <c r="ID28" s="82">
        <v>1</v>
      </c>
      <c r="IE28" s="82">
        <v>1</v>
      </c>
      <c r="IF28" s="82">
        <v>0</v>
      </c>
      <c r="IG28" s="82">
        <v>1</v>
      </c>
      <c r="IH28" s="82">
        <v>1</v>
      </c>
      <c r="II28" s="82">
        <v>1</v>
      </c>
      <c r="IJ28" s="82">
        <v>1</v>
      </c>
      <c r="IK28" s="82">
        <v>1</v>
      </c>
      <c r="IL28" s="82">
        <v>1</v>
      </c>
      <c r="IM28" s="82">
        <v>1</v>
      </c>
      <c r="IN28" s="82">
        <v>1</v>
      </c>
      <c r="IO28" s="82">
        <v>1</v>
      </c>
      <c r="IP28" s="82">
        <v>1</v>
      </c>
      <c r="IQ28" s="82">
        <v>1</v>
      </c>
      <c r="IR28" s="82">
        <v>1</v>
      </c>
      <c r="IS28" s="82">
        <v>1</v>
      </c>
      <c r="IT28" s="82">
        <v>1</v>
      </c>
      <c r="IU28" s="82">
        <v>1</v>
      </c>
      <c r="IV28" s="82">
        <v>1</v>
      </c>
      <c r="IW28" s="82">
        <v>1</v>
      </c>
      <c r="IX28" s="82">
        <v>1</v>
      </c>
      <c r="IY28" s="82">
        <v>1</v>
      </c>
      <c r="IZ28" s="82">
        <v>1</v>
      </c>
      <c r="JA28" s="82">
        <v>1</v>
      </c>
      <c r="JB28" s="82">
        <v>1</v>
      </c>
      <c r="JC28" s="82">
        <v>1</v>
      </c>
      <c r="JD28" s="82">
        <v>0</v>
      </c>
      <c r="JE28" s="82">
        <v>0</v>
      </c>
      <c r="JF28" s="82">
        <v>0</v>
      </c>
      <c r="JG28" s="82">
        <v>0</v>
      </c>
      <c r="JH28" s="82">
        <v>0</v>
      </c>
      <c r="JI28" s="82">
        <v>1</v>
      </c>
      <c r="JJ28" s="82">
        <v>1</v>
      </c>
      <c r="JK28" s="82">
        <v>1</v>
      </c>
      <c r="JL28" s="82">
        <v>1</v>
      </c>
      <c r="JM28" s="82">
        <v>1</v>
      </c>
      <c r="JN28" s="82">
        <v>1</v>
      </c>
      <c r="JO28" s="82">
        <v>1</v>
      </c>
      <c r="JP28" s="82">
        <v>0</v>
      </c>
      <c r="JQ28" s="82">
        <v>0</v>
      </c>
      <c r="JR28" s="82">
        <v>0</v>
      </c>
      <c r="JS28" s="82">
        <v>1</v>
      </c>
      <c r="JT28" s="82">
        <v>1</v>
      </c>
      <c r="JU28" s="82">
        <v>1</v>
      </c>
      <c r="JV28" s="82">
        <v>1</v>
      </c>
      <c r="JW28" s="82">
        <v>1</v>
      </c>
      <c r="JX28" s="82">
        <v>1</v>
      </c>
      <c r="JY28" s="82">
        <v>1</v>
      </c>
      <c r="JZ28" s="82">
        <v>0</v>
      </c>
      <c r="KA28" s="82">
        <v>0</v>
      </c>
      <c r="KB28" s="82">
        <v>0</v>
      </c>
      <c r="KC28" s="82">
        <v>1</v>
      </c>
      <c r="KD28" s="82">
        <v>1</v>
      </c>
      <c r="KE28" s="82">
        <v>1</v>
      </c>
      <c r="KF28" s="82">
        <v>1</v>
      </c>
      <c r="KG28" s="82">
        <v>1</v>
      </c>
      <c r="KH28" s="82">
        <v>1</v>
      </c>
      <c r="KI28" s="82">
        <v>1</v>
      </c>
      <c r="KJ28" s="82">
        <v>0</v>
      </c>
      <c r="KK28" s="82">
        <v>0</v>
      </c>
      <c r="KL28" s="82">
        <v>0</v>
      </c>
      <c r="KM28" s="82">
        <v>0</v>
      </c>
      <c r="KN28" s="82">
        <v>0</v>
      </c>
      <c r="KO28" s="82">
        <v>0</v>
      </c>
      <c r="KP28" s="82">
        <v>0</v>
      </c>
      <c r="KQ28" s="82">
        <v>0</v>
      </c>
      <c r="KR28" s="82">
        <v>0</v>
      </c>
      <c r="KS28" s="82">
        <v>0</v>
      </c>
      <c r="KT28" s="82">
        <v>0</v>
      </c>
      <c r="KU28" s="82">
        <v>0</v>
      </c>
      <c r="KV28" s="82">
        <v>0</v>
      </c>
      <c r="KW28" s="82">
        <v>0</v>
      </c>
      <c r="KX28" s="82">
        <v>0</v>
      </c>
      <c r="KY28" s="82">
        <v>0</v>
      </c>
      <c r="KZ28" s="82">
        <v>0</v>
      </c>
      <c r="LA28" s="82">
        <v>0</v>
      </c>
      <c r="LB28" s="82">
        <v>0</v>
      </c>
      <c r="LC28" s="82">
        <v>0</v>
      </c>
      <c r="LD28">
        <v>0</v>
      </c>
      <c r="LE28">
        <v>0</v>
      </c>
      <c r="LF28">
        <v>1</v>
      </c>
      <c r="LG28">
        <v>1</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1</v>
      </c>
      <c r="MJ28">
        <v>0</v>
      </c>
      <c r="MK28">
        <v>1</v>
      </c>
      <c r="ML28">
        <v>0</v>
      </c>
      <c r="MM28">
        <v>0</v>
      </c>
      <c r="MN28">
        <v>0</v>
      </c>
      <c r="MO28">
        <v>0</v>
      </c>
      <c r="MP28">
        <v>0</v>
      </c>
      <c r="MQ28">
        <v>0</v>
      </c>
      <c r="MR28">
        <v>0</v>
      </c>
    </row>
    <row r="29" spans="2:356" x14ac:dyDescent="0.25">
      <c r="B29" s="82" t="s">
        <v>1947</v>
      </c>
      <c r="C29" s="82">
        <v>0</v>
      </c>
      <c r="D29" s="82">
        <v>0</v>
      </c>
      <c r="E29" s="82">
        <v>0</v>
      </c>
      <c r="F29" s="82">
        <v>0</v>
      </c>
      <c r="G29" s="82">
        <v>0</v>
      </c>
      <c r="H29" s="82">
        <v>0</v>
      </c>
      <c r="I29" s="82">
        <v>0</v>
      </c>
      <c r="J29" s="82">
        <v>0</v>
      </c>
      <c r="K29" s="82">
        <v>0</v>
      </c>
      <c r="L29" s="82">
        <v>0</v>
      </c>
      <c r="M29" s="82">
        <v>0</v>
      </c>
      <c r="N29" s="82">
        <v>0</v>
      </c>
      <c r="O29" s="82">
        <v>0</v>
      </c>
      <c r="P29" s="82">
        <v>0</v>
      </c>
      <c r="Q29" s="82">
        <v>0</v>
      </c>
      <c r="R29" s="82">
        <v>0</v>
      </c>
      <c r="S29" s="82">
        <v>0</v>
      </c>
      <c r="T29" s="82">
        <v>0</v>
      </c>
      <c r="U29" s="82">
        <v>1</v>
      </c>
      <c r="V29" s="82">
        <v>0</v>
      </c>
      <c r="W29" s="82">
        <v>1</v>
      </c>
      <c r="X29" s="82">
        <v>0</v>
      </c>
      <c r="Y29" s="82">
        <v>1</v>
      </c>
      <c r="Z29" s="82">
        <v>1</v>
      </c>
      <c r="AA29" s="82">
        <v>0</v>
      </c>
      <c r="AB29" s="82">
        <v>1</v>
      </c>
      <c r="AC29" s="82">
        <v>0</v>
      </c>
      <c r="AD29" s="82">
        <v>1</v>
      </c>
      <c r="AE29" s="82">
        <v>1</v>
      </c>
      <c r="AF29" s="82">
        <v>0</v>
      </c>
      <c r="AG29" s="82">
        <v>1</v>
      </c>
      <c r="AH29" s="82">
        <v>0</v>
      </c>
      <c r="AI29" s="82">
        <v>1</v>
      </c>
      <c r="AJ29" s="82">
        <v>0</v>
      </c>
      <c r="AK29" s="82">
        <v>0</v>
      </c>
      <c r="AL29" s="82">
        <v>0</v>
      </c>
      <c r="AM29" s="82">
        <v>0</v>
      </c>
      <c r="AN29" s="82">
        <v>0</v>
      </c>
      <c r="AO29" s="82">
        <v>0</v>
      </c>
      <c r="AP29" s="82">
        <v>0</v>
      </c>
      <c r="AQ29" s="82">
        <v>0</v>
      </c>
      <c r="AR29" s="82">
        <v>1</v>
      </c>
      <c r="AS29" s="82">
        <v>1</v>
      </c>
      <c r="AT29" s="82">
        <v>1</v>
      </c>
      <c r="AU29" s="82">
        <v>1</v>
      </c>
      <c r="AV29" s="82">
        <v>1</v>
      </c>
      <c r="AW29" s="82">
        <v>1</v>
      </c>
      <c r="AX29" s="82">
        <v>1</v>
      </c>
      <c r="AY29" s="82">
        <v>0</v>
      </c>
      <c r="AZ29" s="82">
        <v>0</v>
      </c>
      <c r="BA29" s="82">
        <v>0</v>
      </c>
      <c r="BB29" s="82">
        <v>0</v>
      </c>
      <c r="BC29" s="82">
        <v>0</v>
      </c>
      <c r="BD29" s="82">
        <v>0</v>
      </c>
      <c r="BE29" s="82">
        <v>0</v>
      </c>
      <c r="BF29" s="82">
        <v>0</v>
      </c>
      <c r="BG29" s="82">
        <v>0</v>
      </c>
      <c r="BH29" s="82">
        <v>1</v>
      </c>
      <c r="BI29" s="82">
        <v>1</v>
      </c>
      <c r="BJ29" s="82">
        <v>0</v>
      </c>
      <c r="BK29" s="82">
        <v>0</v>
      </c>
      <c r="BL29" s="82">
        <v>0</v>
      </c>
      <c r="BM29" s="82">
        <v>0</v>
      </c>
      <c r="BN29" s="82">
        <v>1</v>
      </c>
      <c r="BO29" s="82">
        <v>1</v>
      </c>
      <c r="BP29" s="82">
        <v>1</v>
      </c>
      <c r="BQ29" s="82">
        <v>1</v>
      </c>
      <c r="BR29" s="82">
        <v>1</v>
      </c>
      <c r="BS29" s="82">
        <v>0</v>
      </c>
      <c r="BT29" s="82">
        <v>1</v>
      </c>
      <c r="BU29" s="82">
        <v>0</v>
      </c>
      <c r="BV29" s="82">
        <v>1</v>
      </c>
      <c r="BW29" s="82">
        <v>1</v>
      </c>
      <c r="BX29" s="82">
        <v>0</v>
      </c>
      <c r="BY29" s="82">
        <v>0</v>
      </c>
      <c r="BZ29" s="82">
        <v>1</v>
      </c>
      <c r="CA29" s="82">
        <v>0</v>
      </c>
      <c r="CB29" s="82">
        <v>0</v>
      </c>
      <c r="CC29" s="82">
        <v>0</v>
      </c>
      <c r="CD29" s="82">
        <v>0</v>
      </c>
      <c r="CE29" s="82">
        <v>0</v>
      </c>
      <c r="CF29" s="82">
        <v>0</v>
      </c>
      <c r="CG29" s="82">
        <v>0</v>
      </c>
      <c r="CH29" s="82">
        <v>0</v>
      </c>
      <c r="CI29" s="82">
        <v>0</v>
      </c>
      <c r="CJ29" s="82">
        <v>0</v>
      </c>
      <c r="CK29" s="82">
        <v>0</v>
      </c>
      <c r="CL29" s="82">
        <v>0</v>
      </c>
      <c r="CM29" s="82">
        <v>0</v>
      </c>
      <c r="CN29" s="82">
        <v>0</v>
      </c>
      <c r="CO29" s="82">
        <v>0</v>
      </c>
      <c r="CP29" s="82">
        <v>0</v>
      </c>
      <c r="CQ29" s="82">
        <v>0</v>
      </c>
      <c r="CR29" s="82">
        <v>1</v>
      </c>
      <c r="CS29" s="82">
        <v>1</v>
      </c>
      <c r="CT29" s="82">
        <v>1</v>
      </c>
      <c r="CU29" s="82">
        <v>1</v>
      </c>
      <c r="CV29" s="82">
        <v>1</v>
      </c>
      <c r="CW29" s="82">
        <v>1</v>
      </c>
      <c r="CX29" s="82">
        <v>1</v>
      </c>
      <c r="CY29" s="82">
        <v>1</v>
      </c>
      <c r="CZ29" s="82">
        <v>1</v>
      </c>
      <c r="DA29" s="82">
        <v>1</v>
      </c>
      <c r="DB29" s="82">
        <v>0</v>
      </c>
      <c r="DC29" s="82">
        <v>0</v>
      </c>
      <c r="DD29" s="82">
        <v>0</v>
      </c>
      <c r="DE29" s="82">
        <v>0</v>
      </c>
      <c r="DF29" s="82">
        <v>0</v>
      </c>
      <c r="DG29" s="82">
        <v>0</v>
      </c>
      <c r="DH29" s="82">
        <v>0</v>
      </c>
      <c r="DI29" s="82">
        <v>0</v>
      </c>
      <c r="DJ29" s="82">
        <v>0</v>
      </c>
      <c r="DK29" s="82">
        <v>0</v>
      </c>
      <c r="DL29" s="82">
        <v>0</v>
      </c>
      <c r="DM29" s="82">
        <v>0</v>
      </c>
      <c r="DN29" s="82">
        <v>0</v>
      </c>
      <c r="DO29" s="82">
        <v>0</v>
      </c>
      <c r="DP29" s="82">
        <v>0</v>
      </c>
      <c r="DQ29" s="82">
        <v>0</v>
      </c>
      <c r="DR29" s="82">
        <v>0</v>
      </c>
      <c r="DS29" s="82">
        <v>0</v>
      </c>
      <c r="DT29" s="82">
        <v>0</v>
      </c>
      <c r="DU29" s="82">
        <v>0</v>
      </c>
      <c r="DV29" s="82">
        <v>0</v>
      </c>
      <c r="DW29" s="82">
        <v>0</v>
      </c>
      <c r="DX29" s="82">
        <v>1</v>
      </c>
      <c r="DY29" s="82">
        <v>0</v>
      </c>
      <c r="DZ29" s="82">
        <v>0</v>
      </c>
      <c r="EA29" s="82">
        <v>0</v>
      </c>
      <c r="EB29" s="82">
        <v>0</v>
      </c>
      <c r="EC29" s="82">
        <v>0</v>
      </c>
      <c r="ED29" s="82">
        <v>0</v>
      </c>
      <c r="EE29" s="82">
        <v>0</v>
      </c>
      <c r="EF29" s="82">
        <v>0</v>
      </c>
      <c r="EG29" s="82">
        <v>0</v>
      </c>
      <c r="EH29" s="82">
        <v>0</v>
      </c>
      <c r="EI29" s="82">
        <v>0</v>
      </c>
      <c r="EJ29" s="82">
        <v>0</v>
      </c>
      <c r="EK29" s="82">
        <v>0</v>
      </c>
      <c r="EL29" s="82">
        <v>0</v>
      </c>
      <c r="EM29" s="82">
        <v>0</v>
      </c>
      <c r="EN29" s="82">
        <v>0</v>
      </c>
      <c r="EO29" s="82">
        <v>0</v>
      </c>
      <c r="EP29" s="82">
        <v>0</v>
      </c>
      <c r="EQ29" s="82">
        <v>0</v>
      </c>
      <c r="ER29" s="82">
        <v>0</v>
      </c>
      <c r="ES29" s="82">
        <v>0</v>
      </c>
      <c r="ET29" s="82">
        <v>0</v>
      </c>
      <c r="EU29" s="82">
        <v>0</v>
      </c>
      <c r="EV29" s="82">
        <v>0</v>
      </c>
      <c r="EW29" s="82">
        <v>0</v>
      </c>
      <c r="EX29" s="82">
        <v>0</v>
      </c>
      <c r="EY29" s="82">
        <v>0</v>
      </c>
      <c r="EZ29" s="82">
        <v>0</v>
      </c>
      <c r="FA29" s="82">
        <v>0</v>
      </c>
      <c r="FB29" s="82">
        <v>0</v>
      </c>
      <c r="FC29" s="82">
        <v>0</v>
      </c>
      <c r="FD29" s="82">
        <v>0</v>
      </c>
      <c r="FE29" s="82">
        <v>0</v>
      </c>
      <c r="FF29" s="82">
        <v>0</v>
      </c>
      <c r="FG29" s="82">
        <v>0</v>
      </c>
      <c r="FH29" s="82">
        <v>0</v>
      </c>
      <c r="FI29" s="82">
        <v>0</v>
      </c>
      <c r="FJ29" s="82">
        <v>0</v>
      </c>
      <c r="FK29" s="82">
        <v>0</v>
      </c>
      <c r="FL29" s="82">
        <v>0</v>
      </c>
      <c r="FM29" s="82">
        <v>0</v>
      </c>
      <c r="FN29" s="82">
        <v>0</v>
      </c>
      <c r="FO29" s="82">
        <v>0</v>
      </c>
      <c r="FP29" s="82">
        <v>0</v>
      </c>
      <c r="FQ29" s="82">
        <v>0</v>
      </c>
      <c r="FR29" s="82">
        <v>1</v>
      </c>
      <c r="FS29" s="82">
        <v>0</v>
      </c>
      <c r="FT29" s="82">
        <v>1</v>
      </c>
      <c r="FU29" s="82">
        <v>0</v>
      </c>
      <c r="FV29" s="82">
        <v>0</v>
      </c>
      <c r="FW29" s="82">
        <v>0</v>
      </c>
      <c r="FX29" s="82">
        <v>0</v>
      </c>
      <c r="FY29" s="82">
        <v>0</v>
      </c>
      <c r="FZ29" s="82">
        <v>0</v>
      </c>
      <c r="GA29" s="82">
        <v>0</v>
      </c>
      <c r="GB29" s="82">
        <v>0</v>
      </c>
      <c r="GC29" s="82">
        <v>0</v>
      </c>
      <c r="GD29" s="82">
        <v>0</v>
      </c>
      <c r="GE29" s="82">
        <v>0</v>
      </c>
      <c r="GF29" s="82">
        <v>0</v>
      </c>
      <c r="GG29" s="82">
        <v>0</v>
      </c>
      <c r="GH29" s="82">
        <v>0</v>
      </c>
      <c r="GI29" s="82">
        <v>0</v>
      </c>
      <c r="GJ29" s="82">
        <v>0</v>
      </c>
      <c r="GK29" s="82">
        <v>0</v>
      </c>
      <c r="GL29" s="82">
        <v>0</v>
      </c>
      <c r="GM29" s="82">
        <v>0</v>
      </c>
      <c r="GN29" s="82">
        <v>0</v>
      </c>
      <c r="GO29" s="82">
        <v>0</v>
      </c>
      <c r="GP29" s="82">
        <v>0</v>
      </c>
      <c r="GQ29" s="82">
        <v>0</v>
      </c>
      <c r="GR29" s="82">
        <v>0</v>
      </c>
      <c r="GS29" s="82">
        <v>0</v>
      </c>
      <c r="GT29" s="82">
        <v>0</v>
      </c>
      <c r="GU29" s="82">
        <v>0</v>
      </c>
      <c r="GV29" s="82">
        <v>0</v>
      </c>
      <c r="GW29" s="82">
        <v>0</v>
      </c>
      <c r="GX29" s="82">
        <v>0</v>
      </c>
      <c r="GY29" s="82">
        <v>0</v>
      </c>
      <c r="GZ29" s="82">
        <v>0</v>
      </c>
      <c r="HA29" s="82">
        <v>0</v>
      </c>
      <c r="HB29" s="82">
        <v>0</v>
      </c>
      <c r="HC29" s="82">
        <v>0</v>
      </c>
      <c r="HD29" s="82">
        <v>1</v>
      </c>
      <c r="HE29" s="82">
        <v>1</v>
      </c>
      <c r="HF29" s="82">
        <v>1</v>
      </c>
      <c r="HG29" s="82">
        <v>0</v>
      </c>
      <c r="HH29" s="82">
        <v>0</v>
      </c>
      <c r="HI29" s="82">
        <v>0</v>
      </c>
      <c r="HJ29" s="82">
        <v>0</v>
      </c>
      <c r="HK29" s="82">
        <v>0</v>
      </c>
      <c r="HL29" s="82">
        <v>0</v>
      </c>
      <c r="HM29" s="82">
        <v>0</v>
      </c>
      <c r="HN29" s="82">
        <v>0</v>
      </c>
      <c r="HO29" s="82">
        <v>0</v>
      </c>
      <c r="HP29" s="82">
        <v>1</v>
      </c>
      <c r="HQ29" s="82">
        <v>0</v>
      </c>
      <c r="HR29" s="82">
        <v>0</v>
      </c>
      <c r="HS29" s="82">
        <v>0</v>
      </c>
      <c r="HT29" s="82">
        <v>0</v>
      </c>
      <c r="HU29" s="82">
        <v>0</v>
      </c>
      <c r="HV29" s="82">
        <v>0</v>
      </c>
      <c r="HW29" s="82">
        <v>0</v>
      </c>
      <c r="HX29" s="82">
        <v>0</v>
      </c>
      <c r="HY29" s="82">
        <v>1</v>
      </c>
      <c r="HZ29" s="82">
        <v>0</v>
      </c>
      <c r="IA29" s="82">
        <v>0</v>
      </c>
      <c r="IB29" s="82">
        <v>0</v>
      </c>
      <c r="IC29" s="82">
        <v>0</v>
      </c>
      <c r="ID29" s="82">
        <v>0</v>
      </c>
      <c r="IE29" s="82">
        <v>0</v>
      </c>
      <c r="IF29" s="82">
        <v>0</v>
      </c>
      <c r="IG29" s="82">
        <v>0</v>
      </c>
      <c r="IH29" s="82">
        <v>0</v>
      </c>
      <c r="II29" s="82">
        <v>0</v>
      </c>
      <c r="IJ29" s="82">
        <v>0</v>
      </c>
      <c r="IK29" s="82">
        <v>0</v>
      </c>
      <c r="IL29" s="82">
        <v>0</v>
      </c>
      <c r="IM29" s="82">
        <v>0</v>
      </c>
      <c r="IN29" s="82">
        <v>0</v>
      </c>
      <c r="IO29" s="82">
        <v>0</v>
      </c>
      <c r="IP29" s="82">
        <v>0</v>
      </c>
      <c r="IQ29" s="82">
        <v>0</v>
      </c>
      <c r="IR29" s="82">
        <v>0</v>
      </c>
      <c r="IS29" s="82">
        <v>0</v>
      </c>
      <c r="IT29" s="82">
        <v>0</v>
      </c>
      <c r="IU29" s="82">
        <v>0</v>
      </c>
      <c r="IV29" s="82">
        <v>0</v>
      </c>
      <c r="IW29" s="82">
        <v>0</v>
      </c>
      <c r="IX29" s="82">
        <v>0</v>
      </c>
      <c r="IY29" s="82">
        <v>0</v>
      </c>
      <c r="IZ29" s="82">
        <v>0</v>
      </c>
      <c r="JA29" s="82">
        <v>0</v>
      </c>
      <c r="JB29" s="82">
        <v>0</v>
      </c>
      <c r="JC29" s="82">
        <v>0</v>
      </c>
      <c r="JD29" s="82">
        <v>0</v>
      </c>
      <c r="JE29" s="82">
        <v>0</v>
      </c>
      <c r="JF29" s="82">
        <v>0</v>
      </c>
      <c r="JG29" s="82">
        <v>0</v>
      </c>
      <c r="JH29" s="82">
        <v>0</v>
      </c>
      <c r="JI29" s="82">
        <v>1</v>
      </c>
      <c r="JJ29" s="82">
        <v>1</v>
      </c>
      <c r="JK29" s="82">
        <v>1</v>
      </c>
      <c r="JL29" s="82">
        <v>1</v>
      </c>
      <c r="JM29" s="82">
        <v>1</v>
      </c>
      <c r="JN29" s="82">
        <v>1</v>
      </c>
      <c r="JO29" s="82">
        <v>1</v>
      </c>
      <c r="JP29" s="82">
        <v>0</v>
      </c>
      <c r="JQ29" s="82">
        <v>0</v>
      </c>
      <c r="JR29" s="82">
        <v>0</v>
      </c>
      <c r="JS29" s="82">
        <v>0</v>
      </c>
      <c r="JT29" s="82">
        <v>0</v>
      </c>
      <c r="JU29" s="82">
        <v>0</v>
      </c>
      <c r="JV29" s="82">
        <v>0</v>
      </c>
      <c r="JW29" s="82">
        <v>0</v>
      </c>
      <c r="JX29" s="82">
        <v>0</v>
      </c>
      <c r="JY29" s="82">
        <v>0</v>
      </c>
      <c r="JZ29" s="82">
        <v>0</v>
      </c>
      <c r="KA29" s="82">
        <v>0</v>
      </c>
      <c r="KB29" s="82">
        <v>0</v>
      </c>
      <c r="KC29" s="82">
        <v>1</v>
      </c>
      <c r="KD29" s="82">
        <v>1</v>
      </c>
      <c r="KE29" s="82">
        <v>1</v>
      </c>
      <c r="KF29" s="82">
        <v>1</v>
      </c>
      <c r="KG29" s="82">
        <v>1</v>
      </c>
      <c r="KH29" s="82">
        <v>1</v>
      </c>
      <c r="KI29" s="82">
        <v>1</v>
      </c>
      <c r="KJ29" s="82">
        <v>0</v>
      </c>
      <c r="KK29" s="82">
        <v>0</v>
      </c>
      <c r="KL29" s="82">
        <v>1</v>
      </c>
      <c r="KM29" s="82">
        <v>1</v>
      </c>
      <c r="KN29" s="82">
        <v>1</v>
      </c>
      <c r="KO29" s="82">
        <v>1</v>
      </c>
      <c r="KP29" s="82">
        <v>1</v>
      </c>
      <c r="KQ29" s="82">
        <v>1</v>
      </c>
      <c r="KR29" s="82">
        <v>1</v>
      </c>
      <c r="KS29" s="82">
        <v>1</v>
      </c>
      <c r="KT29" s="82">
        <v>1</v>
      </c>
      <c r="KU29" s="82">
        <v>1</v>
      </c>
      <c r="KV29" s="82">
        <v>1</v>
      </c>
      <c r="KW29" s="82">
        <v>1</v>
      </c>
      <c r="KX29" s="82">
        <v>1</v>
      </c>
      <c r="KY29" s="82">
        <v>1</v>
      </c>
      <c r="KZ29" s="82">
        <v>1</v>
      </c>
      <c r="LA29" s="82">
        <v>1</v>
      </c>
      <c r="LB29" s="82">
        <v>1</v>
      </c>
      <c r="LC29" s="82">
        <v>1</v>
      </c>
      <c r="LD29">
        <v>1</v>
      </c>
      <c r="LE29">
        <v>0</v>
      </c>
      <c r="LF29">
        <v>0</v>
      </c>
      <c r="LG29">
        <v>1</v>
      </c>
      <c r="LH29">
        <v>1</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1</v>
      </c>
      <c r="MN29">
        <v>1</v>
      </c>
      <c r="MO29">
        <v>1</v>
      </c>
      <c r="MP29">
        <v>0</v>
      </c>
      <c r="MQ29">
        <v>0</v>
      </c>
      <c r="MR29">
        <v>0</v>
      </c>
    </row>
    <row r="30" spans="2:356" x14ac:dyDescent="0.25">
      <c r="B30" s="82" t="s">
        <v>2256</v>
      </c>
      <c r="C30" s="82">
        <v>0</v>
      </c>
      <c r="D30" s="82">
        <v>0</v>
      </c>
      <c r="E30" s="82">
        <v>0</v>
      </c>
      <c r="F30" s="82">
        <v>0</v>
      </c>
      <c r="G30" s="82">
        <v>0</v>
      </c>
      <c r="H30" s="82">
        <v>0</v>
      </c>
      <c r="I30" s="82">
        <v>0</v>
      </c>
      <c r="J30" s="82">
        <v>0</v>
      </c>
      <c r="K30" s="82">
        <v>0</v>
      </c>
      <c r="L30" s="82">
        <v>0</v>
      </c>
      <c r="M30" s="82">
        <v>0</v>
      </c>
      <c r="N30" s="82">
        <v>0</v>
      </c>
      <c r="O30" s="82">
        <v>0</v>
      </c>
      <c r="P30" s="82">
        <v>0</v>
      </c>
      <c r="Q30" s="82">
        <v>0</v>
      </c>
      <c r="R30" s="82">
        <v>0</v>
      </c>
      <c r="S30" s="82">
        <v>0</v>
      </c>
      <c r="T30" s="82">
        <v>0</v>
      </c>
      <c r="U30" s="82">
        <v>0</v>
      </c>
      <c r="V30" s="82">
        <v>0</v>
      </c>
      <c r="W30" s="82">
        <v>0</v>
      </c>
      <c r="X30" s="82">
        <v>1</v>
      </c>
      <c r="Y30" s="82">
        <v>0</v>
      </c>
      <c r="Z30" s="82">
        <v>0</v>
      </c>
      <c r="AA30" s="82">
        <v>0</v>
      </c>
      <c r="AB30" s="82">
        <v>0</v>
      </c>
      <c r="AC30" s="82">
        <v>1</v>
      </c>
      <c r="AD30" s="82">
        <v>0</v>
      </c>
      <c r="AE30" s="82">
        <v>0</v>
      </c>
      <c r="AF30" s="82">
        <v>0</v>
      </c>
      <c r="AG30" s="82">
        <v>0</v>
      </c>
      <c r="AH30" s="82">
        <v>1</v>
      </c>
      <c r="AI30" s="82">
        <v>0</v>
      </c>
      <c r="AJ30" s="82">
        <v>0</v>
      </c>
      <c r="AK30" s="82">
        <v>0</v>
      </c>
      <c r="AL30" s="82">
        <v>0</v>
      </c>
      <c r="AM30" s="82">
        <v>0</v>
      </c>
      <c r="AN30" s="82">
        <v>0</v>
      </c>
      <c r="AO30" s="82">
        <v>0</v>
      </c>
      <c r="AP30" s="82">
        <v>0</v>
      </c>
      <c r="AQ30" s="82">
        <v>1</v>
      </c>
      <c r="AR30" s="82">
        <v>0</v>
      </c>
      <c r="AS30" s="82">
        <v>0</v>
      </c>
      <c r="AT30" s="82">
        <v>0</v>
      </c>
      <c r="AU30" s="82">
        <v>0</v>
      </c>
      <c r="AV30" s="82">
        <v>0</v>
      </c>
      <c r="AW30" s="82">
        <v>0</v>
      </c>
      <c r="AX30" s="82">
        <v>0</v>
      </c>
      <c r="AY30" s="82">
        <v>0</v>
      </c>
      <c r="AZ30" s="82">
        <v>0</v>
      </c>
      <c r="BA30" s="82">
        <v>1</v>
      </c>
      <c r="BB30" s="82">
        <v>0</v>
      </c>
      <c r="BC30" s="82">
        <v>1</v>
      </c>
      <c r="BD30" s="82">
        <v>0</v>
      </c>
      <c r="BE30" s="82">
        <v>1</v>
      </c>
      <c r="BF30" s="82">
        <v>1</v>
      </c>
      <c r="BG30" s="82">
        <v>0</v>
      </c>
      <c r="BH30" s="82">
        <v>0</v>
      </c>
      <c r="BI30" s="82">
        <v>0</v>
      </c>
      <c r="BJ30" s="82">
        <v>0</v>
      </c>
      <c r="BK30" s="82">
        <v>0</v>
      </c>
      <c r="BL30" s="82">
        <v>0</v>
      </c>
      <c r="BM30" s="82">
        <v>0</v>
      </c>
      <c r="BN30" s="82">
        <v>0</v>
      </c>
      <c r="BO30" s="82">
        <v>0</v>
      </c>
      <c r="BP30" s="82">
        <v>0</v>
      </c>
      <c r="BQ30" s="82">
        <v>0</v>
      </c>
      <c r="BR30" s="82">
        <v>0</v>
      </c>
      <c r="BS30" s="82">
        <v>0</v>
      </c>
      <c r="BT30" s="82" t="s">
        <v>1976</v>
      </c>
      <c r="BU30" s="82">
        <v>0</v>
      </c>
      <c r="BV30" s="82">
        <v>0</v>
      </c>
      <c r="BW30" s="82">
        <v>0</v>
      </c>
      <c r="BX30" s="82">
        <v>0</v>
      </c>
      <c r="BY30" s="82">
        <v>1</v>
      </c>
      <c r="BZ30" s="82">
        <v>0</v>
      </c>
      <c r="CA30" s="82">
        <v>1</v>
      </c>
      <c r="CB30" s="82">
        <v>0</v>
      </c>
      <c r="CC30" s="82">
        <v>0</v>
      </c>
      <c r="CD30" s="82">
        <v>0</v>
      </c>
      <c r="CE30" s="82">
        <v>0</v>
      </c>
      <c r="CF30" s="82">
        <v>0</v>
      </c>
      <c r="CG30" s="82">
        <v>0</v>
      </c>
      <c r="CH30" s="82">
        <v>0</v>
      </c>
      <c r="CI30" s="82">
        <v>0</v>
      </c>
      <c r="CJ30" s="82">
        <v>0</v>
      </c>
      <c r="CK30" s="82">
        <v>0</v>
      </c>
      <c r="CL30" s="82">
        <v>1</v>
      </c>
      <c r="CM30" s="82">
        <v>1</v>
      </c>
      <c r="CN30" s="82">
        <v>1</v>
      </c>
      <c r="CO30" s="82">
        <v>1</v>
      </c>
      <c r="CP30" s="82">
        <v>1</v>
      </c>
      <c r="CQ30" s="82">
        <v>0</v>
      </c>
      <c r="CR30" s="82">
        <v>0</v>
      </c>
      <c r="CS30" s="82">
        <v>0</v>
      </c>
      <c r="CT30" s="82">
        <v>0</v>
      </c>
      <c r="CU30" s="82">
        <v>0</v>
      </c>
      <c r="CV30" s="82">
        <v>0</v>
      </c>
      <c r="CW30" s="82">
        <v>0</v>
      </c>
      <c r="CX30" s="82">
        <v>0</v>
      </c>
      <c r="CY30" s="82">
        <v>0</v>
      </c>
      <c r="CZ30" s="82">
        <v>0</v>
      </c>
      <c r="DA30" s="82">
        <v>0</v>
      </c>
      <c r="DB30" s="82">
        <v>0</v>
      </c>
      <c r="DC30" s="82">
        <v>0</v>
      </c>
      <c r="DD30" s="82">
        <v>0</v>
      </c>
      <c r="DE30" s="82">
        <v>0</v>
      </c>
      <c r="DF30" s="82">
        <v>0</v>
      </c>
      <c r="DG30" s="82">
        <v>0</v>
      </c>
      <c r="DH30" s="82">
        <v>0</v>
      </c>
      <c r="DI30" s="82">
        <v>1</v>
      </c>
      <c r="DJ30" s="82">
        <v>0</v>
      </c>
      <c r="DK30" s="82">
        <v>0</v>
      </c>
      <c r="DL30" s="82">
        <v>0</v>
      </c>
      <c r="DM30" s="82">
        <v>0</v>
      </c>
      <c r="DN30" s="82">
        <v>0</v>
      </c>
      <c r="DO30" s="82">
        <v>0</v>
      </c>
      <c r="DP30" s="82">
        <v>0</v>
      </c>
      <c r="DQ30" s="82">
        <v>0</v>
      </c>
      <c r="DR30" s="82">
        <v>0</v>
      </c>
      <c r="DS30" s="82">
        <v>0</v>
      </c>
      <c r="DT30" s="82">
        <v>0</v>
      </c>
      <c r="DU30" s="82">
        <v>0</v>
      </c>
      <c r="DV30" s="82">
        <v>0</v>
      </c>
      <c r="DW30" s="82">
        <v>0</v>
      </c>
      <c r="DX30" s="82">
        <v>0</v>
      </c>
      <c r="DY30" s="82">
        <v>0</v>
      </c>
      <c r="DZ30" s="82">
        <v>0</v>
      </c>
      <c r="EA30" s="82">
        <v>0</v>
      </c>
      <c r="EB30" s="82">
        <v>0</v>
      </c>
      <c r="EC30" s="82">
        <v>0</v>
      </c>
      <c r="ED30" s="82">
        <v>0</v>
      </c>
      <c r="EE30" s="82">
        <v>0</v>
      </c>
      <c r="EF30" s="82">
        <v>0</v>
      </c>
      <c r="EG30" s="82">
        <v>0</v>
      </c>
      <c r="EH30" s="82">
        <v>0</v>
      </c>
      <c r="EI30" s="82">
        <v>0</v>
      </c>
      <c r="EJ30" s="82">
        <v>1</v>
      </c>
      <c r="EK30" s="82">
        <v>1</v>
      </c>
      <c r="EL30" s="82">
        <v>1</v>
      </c>
      <c r="EM30" s="82">
        <v>1</v>
      </c>
      <c r="EN30" s="82">
        <v>1</v>
      </c>
      <c r="EO30" s="82">
        <v>1</v>
      </c>
      <c r="EP30" s="82">
        <v>1</v>
      </c>
      <c r="EQ30" s="82">
        <v>1</v>
      </c>
      <c r="ER30" s="82">
        <v>1</v>
      </c>
      <c r="ES30" s="82">
        <v>1</v>
      </c>
      <c r="ET30" s="82">
        <v>1</v>
      </c>
      <c r="EU30" s="82">
        <v>1</v>
      </c>
      <c r="EV30" s="82">
        <v>1</v>
      </c>
      <c r="EW30" s="82">
        <v>1</v>
      </c>
      <c r="EX30" s="82">
        <v>1</v>
      </c>
      <c r="EY30" s="82">
        <v>1</v>
      </c>
      <c r="EZ30" s="82">
        <v>1</v>
      </c>
      <c r="FA30" s="82">
        <v>1</v>
      </c>
      <c r="FB30" s="82">
        <v>1</v>
      </c>
      <c r="FC30" s="82">
        <v>1</v>
      </c>
      <c r="FD30" s="82">
        <v>1</v>
      </c>
      <c r="FE30" s="82">
        <v>1</v>
      </c>
      <c r="FF30" s="82">
        <v>1</v>
      </c>
      <c r="FG30" s="82">
        <v>1</v>
      </c>
      <c r="FH30" s="82">
        <v>1</v>
      </c>
      <c r="FI30" s="82">
        <v>1</v>
      </c>
      <c r="FJ30" s="82">
        <v>1</v>
      </c>
      <c r="FK30" s="82">
        <v>1</v>
      </c>
      <c r="FL30" s="82">
        <v>1</v>
      </c>
      <c r="FM30" s="82">
        <v>1</v>
      </c>
      <c r="FN30" s="82">
        <v>1</v>
      </c>
      <c r="FO30" s="82">
        <v>0</v>
      </c>
      <c r="FP30" s="82">
        <v>0</v>
      </c>
      <c r="FQ30" s="82">
        <v>1</v>
      </c>
      <c r="FR30" s="82">
        <v>0</v>
      </c>
      <c r="FS30" s="82">
        <v>1</v>
      </c>
      <c r="FT30" s="82">
        <v>0</v>
      </c>
      <c r="FU30" s="82">
        <v>1</v>
      </c>
      <c r="FV30" s="82">
        <v>1</v>
      </c>
      <c r="FW30" s="82">
        <v>1</v>
      </c>
      <c r="FX30" s="82">
        <v>0</v>
      </c>
      <c r="FY30" s="82">
        <v>0</v>
      </c>
      <c r="FZ30" s="82">
        <v>0</v>
      </c>
      <c r="GA30" s="82">
        <v>0</v>
      </c>
      <c r="GB30" s="82">
        <v>0</v>
      </c>
      <c r="GC30" s="82">
        <v>0</v>
      </c>
      <c r="GD30" s="82">
        <v>0</v>
      </c>
      <c r="GE30" s="82">
        <v>1</v>
      </c>
      <c r="GF30" s="82">
        <v>1</v>
      </c>
      <c r="GG30" s="82">
        <v>1</v>
      </c>
      <c r="GH30" s="82">
        <v>0</v>
      </c>
      <c r="GI30" s="82">
        <v>0</v>
      </c>
      <c r="GJ30" s="82">
        <v>0</v>
      </c>
      <c r="GK30" s="82">
        <v>0</v>
      </c>
      <c r="GL30" s="82">
        <v>0</v>
      </c>
      <c r="GM30" s="82">
        <v>0</v>
      </c>
      <c r="GN30" s="82">
        <v>0</v>
      </c>
      <c r="GO30" s="82">
        <v>0</v>
      </c>
      <c r="GP30" s="82">
        <v>0</v>
      </c>
      <c r="GQ30" s="82">
        <v>0</v>
      </c>
      <c r="GR30" s="82">
        <v>0</v>
      </c>
      <c r="GS30" s="82">
        <v>0</v>
      </c>
      <c r="GT30" s="82">
        <v>0</v>
      </c>
      <c r="GU30" s="82">
        <v>0</v>
      </c>
      <c r="GV30" s="82">
        <v>0</v>
      </c>
      <c r="GW30" s="82">
        <v>0</v>
      </c>
      <c r="GX30" s="82">
        <v>0</v>
      </c>
      <c r="GY30" s="82">
        <v>0</v>
      </c>
      <c r="GZ30" s="82">
        <v>0</v>
      </c>
      <c r="HA30" s="82">
        <v>0</v>
      </c>
      <c r="HB30" s="82">
        <v>1</v>
      </c>
      <c r="HC30" s="82">
        <v>1</v>
      </c>
      <c r="HD30" s="82">
        <v>0</v>
      </c>
      <c r="HE30" s="82">
        <v>0</v>
      </c>
      <c r="HF30" s="82">
        <v>0</v>
      </c>
      <c r="HG30" s="82">
        <v>0</v>
      </c>
      <c r="HH30" s="82">
        <v>0</v>
      </c>
      <c r="HI30" s="82">
        <v>0</v>
      </c>
      <c r="HJ30" s="82">
        <v>0</v>
      </c>
      <c r="HK30" s="82">
        <v>1</v>
      </c>
      <c r="HL30" s="82">
        <v>1</v>
      </c>
      <c r="HM30" s="82">
        <v>1</v>
      </c>
      <c r="HN30" s="82">
        <v>1</v>
      </c>
      <c r="HO30" s="82">
        <v>1</v>
      </c>
      <c r="HP30" s="82">
        <v>0</v>
      </c>
      <c r="HQ30" s="82">
        <v>0</v>
      </c>
      <c r="HR30" s="82">
        <v>1</v>
      </c>
      <c r="HS30" s="82">
        <v>1</v>
      </c>
      <c r="HT30" s="82">
        <v>1</v>
      </c>
      <c r="HU30" s="82">
        <v>0</v>
      </c>
      <c r="HV30" s="82">
        <v>0</v>
      </c>
      <c r="HW30" s="82">
        <v>1</v>
      </c>
      <c r="HX30" s="82">
        <v>1</v>
      </c>
      <c r="HY30" s="82">
        <v>0</v>
      </c>
      <c r="HZ30" s="82">
        <v>1</v>
      </c>
      <c r="IA30" s="82">
        <v>0</v>
      </c>
      <c r="IB30" s="82">
        <v>0</v>
      </c>
      <c r="IC30" s="82">
        <v>0</v>
      </c>
      <c r="ID30" s="82">
        <v>0</v>
      </c>
      <c r="IE30" s="82">
        <v>0</v>
      </c>
      <c r="IF30" s="82">
        <v>1</v>
      </c>
      <c r="IG30" s="82">
        <v>0</v>
      </c>
      <c r="IH30" s="82">
        <v>0</v>
      </c>
      <c r="II30" s="82">
        <v>0</v>
      </c>
      <c r="IJ30" s="82">
        <v>0</v>
      </c>
      <c r="IK30" s="82">
        <v>0</v>
      </c>
      <c r="IL30" s="82">
        <v>0</v>
      </c>
      <c r="IM30" s="82">
        <v>0</v>
      </c>
      <c r="IN30" s="82">
        <v>0</v>
      </c>
      <c r="IO30" s="82">
        <v>0</v>
      </c>
      <c r="IP30" s="82">
        <v>0</v>
      </c>
      <c r="IQ30" s="82">
        <v>0</v>
      </c>
      <c r="IR30" s="82">
        <v>0</v>
      </c>
      <c r="IS30" s="82">
        <v>0</v>
      </c>
      <c r="IT30" s="82">
        <v>0</v>
      </c>
      <c r="IU30" s="82">
        <v>0</v>
      </c>
      <c r="IV30" s="82">
        <v>0</v>
      </c>
      <c r="IW30" s="82">
        <v>0</v>
      </c>
      <c r="IX30" s="82">
        <v>0</v>
      </c>
      <c r="IY30" s="82">
        <v>0</v>
      </c>
      <c r="IZ30" s="82">
        <v>0</v>
      </c>
      <c r="JA30" s="82">
        <v>0</v>
      </c>
      <c r="JB30" s="82">
        <v>0</v>
      </c>
      <c r="JC30" s="82">
        <v>0</v>
      </c>
      <c r="JD30" s="82">
        <v>1</v>
      </c>
      <c r="JE30" s="82">
        <v>1</v>
      </c>
      <c r="JF30" s="82">
        <v>1</v>
      </c>
      <c r="JG30" s="82">
        <v>1</v>
      </c>
      <c r="JH30" s="82">
        <v>1</v>
      </c>
      <c r="JI30" s="82">
        <v>0</v>
      </c>
      <c r="JJ30" s="82">
        <v>0</v>
      </c>
      <c r="JK30" s="82">
        <v>0</v>
      </c>
      <c r="JL30" s="82">
        <v>0</v>
      </c>
      <c r="JM30" s="82">
        <v>0</v>
      </c>
      <c r="JN30" s="82">
        <v>0</v>
      </c>
      <c r="JO30" s="82">
        <v>0</v>
      </c>
      <c r="JP30" s="82">
        <v>1</v>
      </c>
      <c r="JQ30" s="82">
        <v>1</v>
      </c>
      <c r="JR30" s="82">
        <v>1</v>
      </c>
      <c r="JS30" s="82">
        <v>0</v>
      </c>
      <c r="JT30" s="82">
        <v>0</v>
      </c>
      <c r="JU30" s="82">
        <v>0</v>
      </c>
      <c r="JV30" s="82">
        <v>0</v>
      </c>
      <c r="JW30" s="82">
        <v>0</v>
      </c>
      <c r="JX30" s="82">
        <v>0</v>
      </c>
      <c r="JY30" s="82">
        <v>0</v>
      </c>
      <c r="JZ30" s="82">
        <v>1</v>
      </c>
      <c r="KA30" s="82">
        <v>1</v>
      </c>
      <c r="KB30" s="82">
        <v>1</v>
      </c>
      <c r="KC30" s="82">
        <v>0</v>
      </c>
      <c r="KD30" s="82">
        <v>0</v>
      </c>
      <c r="KE30" s="82">
        <v>0</v>
      </c>
      <c r="KF30" s="82">
        <v>0</v>
      </c>
      <c r="KG30" s="82">
        <v>0</v>
      </c>
      <c r="KH30" s="82">
        <v>0</v>
      </c>
      <c r="KI30" s="82">
        <v>0</v>
      </c>
      <c r="KJ30" s="82">
        <v>1</v>
      </c>
      <c r="KK30" s="82">
        <v>1</v>
      </c>
      <c r="KL30" s="82">
        <v>0</v>
      </c>
      <c r="KM30" s="82">
        <v>0</v>
      </c>
      <c r="KN30" s="82">
        <v>0</v>
      </c>
      <c r="KO30" s="82">
        <v>0</v>
      </c>
      <c r="KP30" s="82">
        <v>0</v>
      </c>
      <c r="KQ30" s="82">
        <v>0</v>
      </c>
      <c r="KR30" s="82">
        <v>0</v>
      </c>
      <c r="KS30" s="82">
        <v>0</v>
      </c>
      <c r="KT30" s="82">
        <v>0</v>
      </c>
      <c r="KU30" s="82">
        <v>0</v>
      </c>
      <c r="KV30" s="82">
        <v>0</v>
      </c>
      <c r="KW30" s="82">
        <v>0</v>
      </c>
      <c r="KX30" s="82">
        <v>0</v>
      </c>
      <c r="KY30" s="82">
        <v>0</v>
      </c>
      <c r="KZ30" s="82">
        <v>0</v>
      </c>
      <c r="LA30" s="82">
        <v>0</v>
      </c>
      <c r="LB30" s="82">
        <v>0</v>
      </c>
      <c r="LC30" s="82">
        <v>0</v>
      </c>
      <c r="LD30">
        <v>0</v>
      </c>
      <c r="LE30">
        <v>0</v>
      </c>
      <c r="LF30">
        <v>0</v>
      </c>
      <c r="LG30" t="s">
        <v>1976</v>
      </c>
      <c r="LH30" t="s">
        <v>1976</v>
      </c>
      <c r="LI30" t="s">
        <v>1976</v>
      </c>
      <c r="LJ30" t="s">
        <v>1976</v>
      </c>
      <c r="LK30">
        <v>1</v>
      </c>
      <c r="LL30">
        <v>1</v>
      </c>
      <c r="LM30">
        <v>1</v>
      </c>
      <c r="LN30">
        <v>1</v>
      </c>
      <c r="LO30">
        <v>1</v>
      </c>
      <c r="LP30">
        <v>1</v>
      </c>
      <c r="LQ30">
        <v>1</v>
      </c>
      <c r="LR30">
        <v>1</v>
      </c>
      <c r="LS30">
        <v>1</v>
      </c>
      <c r="LT30">
        <v>1</v>
      </c>
      <c r="LU30">
        <v>1</v>
      </c>
      <c r="LV30">
        <v>1</v>
      </c>
      <c r="LW30">
        <v>1</v>
      </c>
      <c r="LX30">
        <v>1</v>
      </c>
      <c r="LY30">
        <v>1</v>
      </c>
      <c r="LZ30">
        <v>1</v>
      </c>
      <c r="MA30">
        <v>1</v>
      </c>
      <c r="MB30">
        <v>1</v>
      </c>
      <c r="MC30">
        <v>1</v>
      </c>
      <c r="MD30">
        <v>1</v>
      </c>
      <c r="ME30">
        <v>1</v>
      </c>
      <c r="MF30">
        <v>1</v>
      </c>
      <c r="MG30">
        <v>1</v>
      </c>
      <c r="MH30">
        <v>1</v>
      </c>
      <c r="MI30">
        <v>1</v>
      </c>
      <c r="MJ30">
        <v>1</v>
      </c>
      <c r="MK30">
        <v>1</v>
      </c>
      <c r="ML30">
        <v>1</v>
      </c>
      <c r="MM30">
        <v>1</v>
      </c>
      <c r="MN30">
        <v>1</v>
      </c>
      <c r="MO30">
        <v>1</v>
      </c>
      <c r="MP30">
        <v>1</v>
      </c>
      <c r="MQ30">
        <v>1</v>
      </c>
      <c r="MR30">
        <v>1</v>
      </c>
    </row>
    <row r="31" spans="2:356" x14ac:dyDescent="0.25">
      <c r="B31" s="82" t="s">
        <v>2569</v>
      </c>
      <c r="C31" s="82">
        <v>0</v>
      </c>
      <c r="D31" s="82">
        <v>0</v>
      </c>
      <c r="E31" s="82">
        <v>0</v>
      </c>
      <c r="F31" s="82">
        <v>0</v>
      </c>
      <c r="G31" s="82">
        <v>0</v>
      </c>
      <c r="H31" s="82">
        <v>0</v>
      </c>
      <c r="I31" s="82">
        <v>0</v>
      </c>
      <c r="J31" s="82">
        <v>0</v>
      </c>
      <c r="K31" s="82">
        <v>0</v>
      </c>
      <c r="L31" s="82">
        <v>0</v>
      </c>
      <c r="M31" s="82">
        <v>0</v>
      </c>
      <c r="N31" s="82">
        <v>0</v>
      </c>
      <c r="O31" s="82">
        <v>0</v>
      </c>
      <c r="P31" s="82">
        <v>0</v>
      </c>
      <c r="Q31" s="82">
        <v>0</v>
      </c>
      <c r="R31" s="82">
        <v>0</v>
      </c>
      <c r="S31" s="82">
        <v>0</v>
      </c>
      <c r="T31" s="82">
        <v>0</v>
      </c>
      <c r="U31" s="82">
        <v>1</v>
      </c>
      <c r="V31" s="82">
        <v>1</v>
      </c>
      <c r="W31" s="82">
        <v>1</v>
      </c>
      <c r="X31" s="82">
        <v>1</v>
      </c>
      <c r="Y31" s="82">
        <v>1</v>
      </c>
      <c r="Z31" s="82">
        <v>1</v>
      </c>
      <c r="AA31" s="82">
        <v>1</v>
      </c>
      <c r="AB31" s="82">
        <v>1</v>
      </c>
      <c r="AC31" s="82">
        <v>1</v>
      </c>
      <c r="AD31" s="82">
        <v>1</v>
      </c>
      <c r="AE31" s="82">
        <v>1</v>
      </c>
      <c r="AF31" s="82">
        <v>1</v>
      </c>
      <c r="AG31" s="82">
        <v>1</v>
      </c>
      <c r="AH31" s="82">
        <v>1</v>
      </c>
      <c r="AI31" s="82">
        <v>1</v>
      </c>
      <c r="AJ31" s="82">
        <v>1</v>
      </c>
      <c r="AK31" s="82">
        <v>1</v>
      </c>
      <c r="AL31" s="82">
        <v>1</v>
      </c>
      <c r="AM31" s="82">
        <v>1</v>
      </c>
      <c r="AN31" s="82">
        <v>1</v>
      </c>
      <c r="AO31" s="82">
        <v>0</v>
      </c>
      <c r="AP31" s="82">
        <v>0</v>
      </c>
      <c r="AQ31" s="82">
        <v>1</v>
      </c>
      <c r="AR31" s="82">
        <v>1</v>
      </c>
      <c r="AS31" s="82">
        <v>1</v>
      </c>
      <c r="AT31" s="82">
        <v>1</v>
      </c>
      <c r="AU31" s="82">
        <v>1</v>
      </c>
      <c r="AV31" s="82">
        <v>1</v>
      </c>
      <c r="AW31" s="82">
        <v>1</v>
      </c>
      <c r="AX31" s="82">
        <v>1</v>
      </c>
      <c r="AY31" s="82">
        <v>0</v>
      </c>
      <c r="AZ31" s="82">
        <v>0</v>
      </c>
      <c r="BA31" s="82">
        <v>1</v>
      </c>
      <c r="BB31" s="82">
        <v>1</v>
      </c>
      <c r="BC31" s="82">
        <v>1</v>
      </c>
      <c r="BD31" s="82">
        <v>1</v>
      </c>
      <c r="BE31" s="82">
        <v>0</v>
      </c>
      <c r="BF31" s="82">
        <v>0</v>
      </c>
      <c r="BG31" s="82">
        <v>0</v>
      </c>
      <c r="BH31" s="82">
        <v>0</v>
      </c>
      <c r="BI31" s="82">
        <v>0</v>
      </c>
      <c r="BJ31" s="82">
        <v>0</v>
      </c>
      <c r="BK31" s="82">
        <v>0</v>
      </c>
      <c r="BL31" s="82">
        <v>0</v>
      </c>
      <c r="BM31" s="82">
        <v>0</v>
      </c>
      <c r="BN31" s="82">
        <v>0</v>
      </c>
      <c r="BO31" s="82">
        <v>0</v>
      </c>
      <c r="BP31" s="82">
        <v>0</v>
      </c>
      <c r="BQ31" s="82">
        <v>0</v>
      </c>
      <c r="BR31" s="82">
        <v>1</v>
      </c>
      <c r="BS31" s="82">
        <v>0</v>
      </c>
      <c r="BT31" s="82">
        <v>1</v>
      </c>
      <c r="BU31" s="82">
        <v>1</v>
      </c>
      <c r="BV31" s="82">
        <v>0</v>
      </c>
      <c r="BW31" s="82">
        <v>1</v>
      </c>
      <c r="BX31" s="82">
        <v>1</v>
      </c>
      <c r="BY31" s="82">
        <v>1</v>
      </c>
      <c r="BZ31" s="82">
        <v>1</v>
      </c>
      <c r="CA31" s="82">
        <v>1</v>
      </c>
      <c r="CB31" s="82">
        <v>0</v>
      </c>
      <c r="CC31" s="82">
        <v>0</v>
      </c>
      <c r="CD31" s="82">
        <v>0</v>
      </c>
      <c r="CE31" s="82">
        <v>0</v>
      </c>
      <c r="CF31" s="82">
        <v>0</v>
      </c>
      <c r="CG31" s="82">
        <v>0</v>
      </c>
      <c r="CH31" s="82">
        <v>0</v>
      </c>
      <c r="CI31" s="82">
        <v>0</v>
      </c>
      <c r="CJ31" s="82">
        <v>0</v>
      </c>
      <c r="CK31" s="82">
        <v>0</v>
      </c>
      <c r="CL31" s="82">
        <v>1</v>
      </c>
      <c r="CM31" s="82">
        <v>1</v>
      </c>
      <c r="CN31" s="82">
        <v>1</v>
      </c>
      <c r="CO31" s="82">
        <v>0</v>
      </c>
      <c r="CP31" s="82">
        <v>1</v>
      </c>
      <c r="CQ31" s="82">
        <v>0</v>
      </c>
      <c r="CR31" s="82">
        <v>0</v>
      </c>
      <c r="CS31" s="82">
        <v>0</v>
      </c>
      <c r="CT31" s="82">
        <v>0</v>
      </c>
      <c r="CU31" s="82">
        <v>0</v>
      </c>
      <c r="CV31" s="82">
        <v>0</v>
      </c>
      <c r="CW31" s="82">
        <v>0</v>
      </c>
      <c r="CX31" s="82">
        <v>0</v>
      </c>
      <c r="CY31" s="82">
        <v>0</v>
      </c>
      <c r="CZ31" s="82">
        <v>0</v>
      </c>
      <c r="DA31" s="82">
        <v>0</v>
      </c>
      <c r="DB31" s="82">
        <v>0</v>
      </c>
      <c r="DC31" s="82">
        <v>0</v>
      </c>
      <c r="DD31" s="82">
        <v>0</v>
      </c>
      <c r="DE31" s="82">
        <v>0</v>
      </c>
      <c r="DF31" s="82">
        <v>0</v>
      </c>
      <c r="DG31" s="82">
        <v>0</v>
      </c>
      <c r="DH31" s="82">
        <v>0</v>
      </c>
      <c r="DI31" s="82">
        <v>1</v>
      </c>
      <c r="DJ31" s="82">
        <v>0</v>
      </c>
      <c r="DK31" s="82">
        <v>0</v>
      </c>
      <c r="DL31" s="82">
        <v>0</v>
      </c>
      <c r="DM31" s="82">
        <v>0</v>
      </c>
      <c r="DN31" s="82">
        <v>0</v>
      </c>
      <c r="DO31" s="82">
        <v>0</v>
      </c>
      <c r="DP31" s="82">
        <v>0</v>
      </c>
      <c r="DQ31" s="82">
        <v>0</v>
      </c>
      <c r="DR31" s="82">
        <v>0</v>
      </c>
      <c r="DS31" s="82">
        <v>0</v>
      </c>
      <c r="DT31" s="82">
        <v>0</v>
      </c>
      <c r="DU31" s="82">
        <v>0</v>
      </c>
      <c r="DV31" s="82">
        <v>0</v>
      </c>
      <c r="DW31" s="82">
        <v>0</v>
      </c>
      <c r="DX31" s="82">
        <v>0</v>
      </c>
      <c r="DY31" s="82">
        <v>0</v>
      </c>
      <c r="DZ31" s="82">
        <v>0</v>
      </c>
      <c r="EA31" s="82">
        <v>0</v>
      </c>
      <c r="EB31" s="82">
        <v>0</v>
      </c>
      <c r="EC31" s="82">
        <v>0</v>
      </c>
      <c r="ED31" s="82">
        <v>0</v>
      </c>
      <c r="EE31" s="82">
        <v>0</v>
      </c>
      <c r="EF31" s="82">
        <v>0</v>
      </c>
      <c r="EG31" s="82">
        <v>0</v>
      </c>
      <c r="EH31" s="82">
        <v>0</v>
      </c>
      <c r="EI31" s="82">
        <v>0</v>
      </c>
      <c r="EJ31" s="82">
        <v>1</v>
      </c>
      <c r="EK31" s="82">
        <v>1</v>
      </c>
      <c r="EL31" s="82">
        <v>1</v>
      </c>
      <c r="EM31" s="82">
        <v>1</v>
      </c>
      <c r="EN31" s="82">
        <v>1</v>
      </c>
      <c r="EO31" s="82">
        <v>1</v>
      </c>
      <c r="EP31" s="82">
        <v>1</v>
      </c>
      <c r="EQ31" s="82">
        <v>1</v>
      </c>
      <c r="ER31" s="82">
        <v>1</v>
      </c>
      <c r="ES31" s="82">
        <v>1</v>
      </c>
      <c r="ET31" s="82">
        <v>1</v>
      </c>
      <c r="EU31" s="82">
        <v>1</v>
      </c>
      <c r="EV31" s="82">
        <v>1</v>
      </c>
      <c r="EW31" s="82">
        <v>1</v>
      </c>
      <c r="EX31" s="82">
        <v>1</v>
      </c>
      <c r="EY31" s="82">
        <v>1</v>
      </c>
      <c r="EZ31" s="82">
        <v>1</v>
      </c>
      <c r="FA31" s="82">
        <v>1</v>
      </c>
      <c r="FB31" s="82">
        <v>1</v>
      </c>
      <c r="FC31" s="82">
        <v>1</v>
      </c>
      <c r="FD31" s="82">
        <v>1</v>
      </c>
      <c r="FE31" s="82">
        <v>1</v>
      </c>
      <c r="FF31" s="82">
        <v>1</v>
      </c>
      <c r="FG31" s="82">
        <v>1</v>
      </c>
      <c r="FH31" s="82">
        <v>1</v>
      </c>
      <c r="FI31" s="82">
        <v>1</v>
      </c>
      <c r="FJ31" s="82">
        <v>1</v>
      </c>
      <c r="FK31" s="82">
        <v>1</v>
      </c>
      <c r="FL31" s="82">
        <v>1</v>
      </c>
      <c r="FM31" s="82">
        <v>1</v>
      </c>
      <c r="FN31" s="82">
        <v>1</v>
      </c>
      <c r="FO31" s="82">
        <v>0</v>
      </c>
      <c r="FP31" s="82">
        <v>0</v>
      </c>
      <c r="FQ31" s="82">
        <v>1</v>
      </c>
      <c r="FR31" s="82">
        <v>0</v>
      </c>
      <c r="FS31" s="82">
        <v>1</v>
      </c>
      <c r="FT31" s="82">
        <v>0</v>
      </c>
      <c r="FU31" s="82">
        <v>1</v>
      </c>
      <c r="FV31" s="82">
        <v>1</v>
      </c>
      <c r="FW31" s="82">
        <v>1</v>
      </c>
      <c r="FX31" s="82">
        <v>0</v>
      </c>
      <c r="FY31" s="82">
        <v>0</v>
      </c>
      <c r="FZ31" s="82">
        <v>0</v>
      </c>
      <c r="GA31" s="82">
        <v>0</v>
      </c>
      <c r="GB31" s="82">
        <v>0</v>
      </c>
      <c r="GC31" s="82">
        <v>0</v>
      </c>
      <c r="GD31" s="82">
        <v>0</v>
      </c>
      <c r="GE31" s="82">
        <v>1</v>
      </c>
      <c r="GF31" s="82">
        <v>1</v>
      </c>
      <c r="GG31" s="82">
        <v>1</v>
      </c>
      <c r="GH31" s="82">
        <v>0</v>
      </c>
      <c r="GI31" s="82">
        <v>0</v>
      </c>
      <c r="GJ31" s="82">
        <v>0</v>
      </c>
      <c r="GK31" s="82">
        <v>0</v>
      </c>
      <c r="GL31" s="82">
        <v>0</v>
      </c>
      <c r="GM31" s="82">
        <v>0</v>
      </c>
      <c r="GN31" s="82">
        <v>0</v>
      </c>
      <c r="GO31" s="82">
        <v>0</v>
      </c>
      <c r="GP31" s="82">
        <v>0</v>
      </c>
      <c r="GQ31" s="82">
        <v>0</v>
      </c>
      <c r="GR31" s="82">
        <v>0</v>
      </c>
      <c r="GS31" s="82">
        <v>0</v>
      </c>
      <c r="GT31" s="82">
        <v>1</v>
      </c>
      <c r="GU31" s="82">
        <v>1</v>
      </c>
      <c r="GV31" s="82">
        <v>1</v>
      </c>
      <c r="GW31" s="82">
        <v>1</v>
      </c>
      <c r="GX31" s="82">
        <v>1</v>
      </c>
      <c r="GY31" s="82">
        <v>1</v>
      </c>
      <c r="GZ31" s="82">
        <v>1</v>
      </c>
      <c r="HA31" s="82">
        <v>0</v>
      </c>
      <c r="HB31" s="82">
        <v>1</v>
      </c>
      <c r="HC31" s="82">
        <v>1</v>
      </c>
      <c r="HD31" s="82">
        <v>0</v>
      </c>
      <c r="HE31" s="82">
        <v>1</v>
      </c>
      <c r="HF31" s="82">
        <v>1</v>
      </c>
      <c r="HG31" s="82">
        <v>0</v>
      </c>
      <c r="HH31" s="82">
        <v>0</v>
      </c>
      <c r="HI31" s="82">
        <v>0</v>
      </c>
      <c r="HJ31" s="82">
        <v>0</v>
      </c>
      <c r="HK31" s="82">
        <v>1</v>
      </c>
      <c r="HL31" s="82">
        <v>1</v>
      </c>
      <c r="HM31" s="82">
        <v>1</v>
      </c>
      <c r="HN31" s="82">
        <v>1</v>
      </c>
      <c r="HO31" s="82">
        <v>1</v>
      </c>
      <c r="HP31" s="82">
        <v>1</v>
      </c>
      <c r="HQ31" s="82">
        <v>1</v>
      </c>
      <c r="HR31" s="82">
        <v>1</v>
      </c>
      <c r="HS31" s="82">
        <v>1</v>
      </c>
      <c r="HT31" s="82">
        <v>1</v>
      </c>
      <c r="HU31" s="82">
        <v>0</v>
      </c>
      <c r="HV31" s="82">
        <v>0</v>
      </c>
      <c r="HW31" s="82">
        <v>1</v>
      </c>
      <c r="HX31" s="82">
        <v>1</v>
      </c>
      <c r="HY31" s="82">
        <v>0</v>
      </c>
      <c r="HZ31" s="82">
        <v>1</v>
      </c>
      <c r="IA31" s="82">
        <v>0</v>
      </c>
      <c r="IB31" s="82">
        <v>0</v>
      </c>
      <c r="IC31" s="82">
        <v>0</v>
      </c>
      <c r="ID31" s="82">
        <v>0</v>
      </c>
      <c r="IE31" s="82">
        <v>0</v>
      </c>
      <c r="IF31" s="82">
        <v>1</v>
      </c>
      <c r="IG31" s="82">
        <v>1</v>
      </c>
      <c r="IH31" s="82">
        <v>1</v>
      </c>
      <c r="II31" s="82">
        <v>1</v>
      </c>
      <c r="IJ31" s="82">
        <v>1</v>
      </c>
      <c r="IK31" s="82">
        <v>1</v>
      </c>
      <c r="IL31" s="82">
        <v>1</v>
      </c>
      <c r="IM31" s="82">
        <v>1</v>
      </c>
      <c r="IN31" s="82">
        <v>1</v>
      </c>
      <c r="IO31" s="82">
        <v>1</v>
      </c>
      <c r="IP31" s="82">
        <v>1</v>
      </c>
      <c r="IQ31" s="82">
        <v>1</v>
      </c>
      <c r="IR31" s="82">
        <v>1</v>
      </c>
      <c r="IS31" s="82">
        <v>1</v>
      </c>
      <c r="IT31" s="82">
        <v>1</v>
      </c>
      <c r="IU31" s="82">
        <v>1</v>
      </c>
      <c r="IV31" s="82">
        <v>1</v>
      </c>
      <c r="IW31" s="82">
        <v>1</v>
      </c>
      <c r="IX31" s="82">
        <v>1</v>
      </c>
      <c r="IY31" s="82">
        <v>1</v>
      </c>
      <c r="IZ31" s="82">
        <v>1</v>
      </c>
      <c r="JA31" s="82">
        <v>1</v>
      </c>
      <c r="JB31" s="82">
        <v>1</v>
      </c>
      <c r="JC31" s="82">
        <v>1</v>
      </c>
      <c r="JD31" s="82">
        <v>1</v>
      </c>
      <c r="JE31" s="82">
        <v>1</v>
      </c>
      <c r="JF31" s="82">
        <v>1</v>
      </c>
      <c r="JG31" s="82">
        <v>1</v>
      </c>
      <c r="JH31" s="82">
        <v>1</v>
      </c>
      <c r="JI31" s="82">
        <v>1</v>
      </c>
      <c r="JJ31" s="82">
        <v>1</v>
      </c>
      <c r="JK31" s="82">
        <v>1</v>
      </c>
      <c r="JL31" s="82">
        <v>1</v>
      </c>
      <c r="JM31" s="82">
        <v>1</v>
      </c>
      <c r="JN31" s="82">
        <v>1</v>
      </c>
      <c r="JO31" s="82">
        <v>1</v>
      </c>
      <c r="JP31" s="82">
        <v>1</v>
      </c>
      <c r="JQ31" s="82">
        <v>1</v>
      </c>
      <c r="JR31" s="82">
        <v>1</v>
      </c>
      <c r="JS31" s="82">
        <v>1</v>
      </c>
      <c r="JT31" s="82">
        <v>1</v>
      </c>
      <c r="JU31" s="82">
        <v>1</v>
      </c>
      <c r="JV31" s="82">
        <v>1</v>
      </c>
      <c r="JW31" s="82">
        <v>1</v>
      </c>
      <c r="JX31" s="82">
        <v>1</v>
      </c>
      <c r="JY31" s="82">
        <v>1</v>
      </c>
      <c r="JZ31" s="82">
        <v>1</v>
      </c>
      <c r="KA31" s="82">
        <v>1</v>
      </c>
      <c r="KB31" s="82">
        <v>1</v>
      </c>
      <c r="KC31" s="82">
        <v>1</v>
      </c>
      <c r="KD31" s="82">
        <v>1</v>
      </c>
      <c r="KE31" s="82">
        <v>1</v>
      </c>
      <c r="KF31" s="82">
        <v>1</v>
      </c>
      <c r="KG31" s="82">
        <v>1</v>
      </c>
      <c r="KH31" s="82">
        <v>1</v>
      </c>
      <c r="KI31" s="82">
        <v>1</v>
      </c>
      <c r="KJ31" s="82">
        <v>1</v>
      </c>
      <c r="KK31" s="82">
        <v>1</v>
      </c>
      <c r="KL31" s="82">
        <v>1</v>
      </c>
      <c r="KM31" s="82">
        <v>1</v>
      </c>
      <c r="KN31" s="82">
        <v>1</v>
      </c>
      <c r="KO31" s="82">
        <v>1</v>
      </c>
      <c r="KP31" s="82">
        <v>1</v>
      </c>
      <c r="KQ31" s="82">
        <v>1</v>
      </c>
      <c r="KR31" s="82">
        <v>1</v>
      </c>
      <c r="KS31" s="82">
        <v>1</v>
      </c>
      <c r="KT31" s="82">
        <v>1</v>
      </c>
      <c r="KU31" s="82">
        <v>1</v>
      </c>
      <c r="KV31" s="82">
        <v>1</v>
      </c>
      <c r="KW31" s="82">
        <v>1</v>
      </c>
      <c r="KX31" s="82">
        <v>1</v>
      </c>
      <c r="KY31" s="82">
        <v>1</v>
      </c>
      <c r="KZ31" s="82">
        <v>1</v>
      </c>
      <c r="LA31" s="82">
        <v>1</v>
      </c>
      <c r="LB31" s="82">
        <v>1</v>
      </c>
      <c r="LC31" s="82">
        <v>1</v>
      </c>
      <c r="LD31">
        <v>1</v>
      </c>
      <c r="LE31">
        <v>1</v>
      </c>
      <c r="LF31">
        <v>1</v>
      </c>
      <c r="LG31">
        <v>0</v>
      </c>
      <c r="LH31">
        <v>0</v>
      </c>
      <c r="LI31">
        <v>0</v>
      </c>
      <c r="LJ31">
        <v>0</v>
      </c>
      <c r="LK31">
        <v>1</v>
      </c>
      <c r="LL31">
        <v>1</v>
      </c>
      <c r="LM31">
        <v>1</v>
      </c>
      <c r="LN31">
        <v>1</v>
      </c>
      <c r="LO31">
        <v>1</v>
      </c>
      <c r="LP31">
        <v>1</v>
      </c>
      <c r="LQ31">
        <v>1</v>
      </c>
      <c r="LR31">
        <v>1</v>
      </c>
      <c r="LS31">
        <v>1</v>
      </c>
      <c r="LT31">
        <v>1</v>
      </c>
      <c r="LU31">
        <v>1</v>
      </c>
      <c r="LV31">
        <v>1</v>
      </c>
      <c r="LW31">
        <v>1</v>
      </c>
      <c r="LX31">
        <v>1</v>
      </c>
      <c r="LY31">
        <v>1</v>
      </c>
      <c r="LZ31">
        <v>1</v>
      </c>
      <c r="MA31">
        <v>1</v>
      </c>
      <c r="MB31">
        <v>1</v>
      </c>
      <c r="MC31">
        <v>1</v>
      </c>
      <c r="MD31">
        <v>1</v>
      </c>
      <c r="ME31">
        <v>1</v>
      </c>
      <c r="MF31">
        <v>1</v>
      </c>
      <c r="MG31">
        <v>1</v>
      </c>
      <c r="MH31">
        <v>1</v>
      </c>
      <c r="MI31">
        <v>1</v>
      </c>
      <c r="MJ31">
        <v>1</v>
      </c>
      <c r="MK31">
        <v>1</v>
      </c>
      <c r="ML31">
        <v>1</v>
      </c>
      <c r="MM31">
        <v>1</v>
      </c>
      <c r="MN31">
        <v>1</v>
      </c>
      <c r="MO31">
        <v>1</v>
      </c>
      <c r="MP31">
        <v>1</v>
      </c>
      <c r="MQ31">
        <v>1</v>
      </c>
      <c r="MR31">
        <v>1</v>
      </c>
    </row>
    <row r="32" spans="2:356" x14ac:dyDescent="0.25">
      <c r="B32" s="82" t="s">
        <v>1926</v>
      </c>
      <c r="C32" s="82">
        <v>0</v>
      </c>
      <c r="D32" s="82">
        <v>0</v>
      </c>
      <c r="E32" s="82">
        <v>9.61</v>
      </c>
      <c r="F32" s="82">
        <v>11.03</v>
      </c>
      <c r="G32" s="82">
        <v>11.95</v>
      </c>
      <c r="H32" s="82">
        <v>12.55</v>
      </c>
      <c r="I32" s="82">
        <v>9.61</v>
      </c>
      <c r="J32" s="82">
        <v>11.03</v>
      </c>
      <c r="K32" s="82">
        <v>11.95</v>
      </c>
      <c r="L32" s="82">
        <v>12.55</v>
      </c>
      <c r="M32" s="82">
        <v>0.82</v>
      </c>
      <c r="N32" s="82">
        <v>2.12</v>
      </c>
      <c r="O32" s="82">
        <v>3.58</v>
      </c>
      <c r="P32" s="82">
        <v>5.1100000000000003</v>
      </c>
      <c r="Q32" s="82">
        <v>0.82</v>
      </c>
      <c r="R32" s="82">
        <v>2.12</v>
      </c>
      <c r="S32" s="82">
        <v>3.58</v>
      </c>
      <c r="T32" s="82">
        <v>5.1100000000000003</v>
      </c>
      <c r="U32" s="82">
        <v>11.08</v>
      </c>
      <c r="V32" s="82">
        <v>11.08</v>
      </c>
      <c r="W32" s="82">
        <v>11.08</v>
      </c>
      <c r="X32" s="82">
        <v>11.08</v>
      </c>
      <c r="Y32" s="82">
        <v>11.08</v>
      </c>
      <c r="Z32" s="82">
        <v>13.46</v>
      </c>
      <c r="AA32" s="82">
        <v>13.46</v>
      </c>
      <c r="AB32" s="82">
        <v>13.46</v>
      </c>
      <c r="AC32" s="82">
        <v>13.46</v>
      </c>
      <c r="AD32" s="82">
        <v>13.46</v>
      </c>
      <c r="AE32" s="82">
        <v>13.21</v>
      </c>
      <c r="AF32" s="82">
        <v>13.21</v>
      </c>
      <c r="AG32" s="82">
        <v>13.21</v>
      </c>
      <c r="AH32" s="82">
        <v>13.21</v>
      </c>
      <c r="AI32" s="82">
        <v>13.21</v>
      </c>
      <c r="AJ32" s="82">
        <v>4.5</v>
      </c>
      <c r="AK32" s="82">
        <v>5.883</v>
      </c>
      <c r="AL32" s="82">
        <v>8.3670000000000009</v>
      </c>
      <c r="AM32" s="82">
        <v>10.218</v>
      </c>
      <c r="AN32" s="82">
        <v>11.869</v>
      </c>
      <c r="AO32" s="82">
        <v>11.5</v>
      </c>
      <c r="AP32" s="82">
        <v>11.5</v>
      </c>
      <c r="AQ32" s="82">
        <v>13.3</v>
      </c>
      <c r="AR32" s="82">
        <v>13.71</v>
      </c>
      <c r="AS32" s="82">
        <v>14.86</v>
      </c>
      <c r="AT32" s="82">
        <v>14.86</v>
      </c>
      <c r="AU32" s="82">
        <v>14.84</v>
      </c>
      <c r="AV32" s="82">
        <v>14.86</v>
      </c>
      <c r="AW32" s="82">
        <v>14.85</v>
      </c>
      <c r="AX32" s="82">
        <v>14.85</v>
      </c>
      <c r="AY32" s="82">
        <v>11.290000000000001</v>
      </c>
      <c r="AZ32" s="82">
        <v>12.28</v>
      </c>
      <c r="BA32" s="82">
        <v>12.046493636407023</v>
      </c>
      <c r="BB32" s="82">
        <v>12.046493636407023</v>
      </c>
      <c r="BC32" s="82">
        <v>6.8957587376117617</v>
      </c>
      <c r="BD32" s="82">
        <v>6.8957587376117617</v>
      </c>
      <c r="BE32" s="82">
        <v>3.9</v>
      </c>
      <c r="BF32" s="82">
        <v>3.9043619999999999</v>
      </c>
      <c r="BG32" s="82">
        <v>4.8208333333333337</v>
      </c>
      <c r="BH32" s="82">
        <v>4.8208333333333337</v>
      </c>
      <c r="BI32" s="82">
        <v>4.8208333333333337</v>
      </c>
      <c r="BJ32" s="82">
        <v>6.5567503395292448</v>
      </c>
      <c r="BK32" s="82">
        <v>6.5567503395292448</v>
      </c>
      <c r="BL32" s="82">
        <v>3.883329169664782</v>
      </c>
      <c r="BM32" s="82">
        <v>3.883329169664782</v>
      </c>
      <c r="BN32" s="82">
        <v>3.883329169664782</v>
      </c>
      <c r="BO32" s="82">
        <v>3.883329169664782</v>
      </c>
      <c r="BP32" s="82">
        <v>3.883329169664782</v>
      </c>
      <c r="BQ32" s="82">
        <v>3.883329169664782</v>
      </c>
      <c r="BR32" s="82">
        <v>12.284000434653903</v>
      </c>
      <c r="BS32" s="82">
        <v>15</v>
      </c>
      <c r="BT32" s="82">
        <v>0.05</v>
      </c>
      <c r="BU32" s="82">
        <v>0.05</v>
      </c>
      <c r="BV32" s="82">
        <v>0.05</v>
      </c>
      <c r="BW32" s="82">
        <v>0.05</v>
      </c>
      <c r="BX32" s="82">
        <v>0.05</v>
      </c>
      <c r="BY32" s="82">
        <v>0.05</v>
      </c>
      <c r="BZ32" s="82">
        <v>13.8</v>
      </c>
      <c r="CA32" s="82">
        <v>10.32009090909091</v>
      </c>
      <c r="CB32" s="82">
        <v>14.099522864485278</v>
      </c>
      <c r="CC32" s="82">
        <v>14.099522864485278</v>
      </c>
      <c r="CD32" s="82">
        <v>14.099522864485278</v>
      </c>
      <c r="CE32" s="82">
        <v>14.099522864485278</v>
      </c>
      <c r="CF32" s="82">
        <v>8</v>
      </c>
      <c r="CG32" s="82">
        <v>8</v>
      </c>
      <c r="CH32" s="82">
        <v>8</v>
      </c>
      <c r="CI32" s="82">
        <v>8</v>
      </c>
      <c r="CJ32" s="82">
        <v>8</v>
      </c>
      <c r="CK32" s="82">
        <v>8</v>
      </c>
      <c r="CL32" s="82">
        <v>1.75</v>
      </c>
      <c r="CM32" s="82">
        <v>1.75</v>
      </c>
      <c r="CN32" s="82">
        <v>1.75</v>
      </c>
      <c r="CO32" s="82">
        <v>7.8727568455385315</v>
      </c>
      <c r="CP32" s="82">
        <v>13.3</v>
      </c>
      <c r="CQ32" s="82">
        <v>5.2834410471629685</v>
      </c>
      <c r="CR32" s="82">
        <v>5.2834410471629685</v>
      </c>
      <c r="CS32" s="82">
        <v>5.2834410471629685</v>
      </c>
      <c r="CT32" s="82">
        <v>4.8254931714719271</v>
      </c>
      <c r="CU32" s="82">
        <v>4.8254931714719271</v>
      </c>
      <c r="CV32" s="82">
        <v>4.8254931714719271</v>
      </c>
      <c r="CW32" s="82">
        <v>4.8254931714719271</v>
      </c>
      <c r="CX32" s="82">
        <v>4.8254931714719271</v>
      </c>
      <c r="CY32" s="82">
        <v>4.8254931714719271</v>
      </c>
      <c r="CZ32" s="82">
        <v>4.8254931714719271</v>
      </c>
      <c r="DA32" s="82">
        <v>4.8254931714719271</v>
      </c>
      <c r="DB32" s="82">
        <v>3.8569119644289671</v>
      </c>
      <c r="DC32" s="82">
        <v>3.8569119644289671</v>
      </c>
      <c r="DD32" s="82">
        <v>3.8569119644289671</v>
      </c>
      <c r="DE32" s="82">
        <v>3.8569119644289671</v>
      </c>
      <c r="DF32" s="82">
        <v>15.513999999999999</v>
      </c>
      <c r="DG32" s="82">
        <v>15.513999999999999</v>
      </c>
      <c r="DH32" s="82">
        <v>15.513999999999999</v>
      </c>
      <c r="DI32" s="82">
        <v>15.593</v>
      </c>
      <c r="DJ32" s="82">
        <v>12.851999999999999</v>
      </c>
      <c r="DK32" s="82">
        <v>12.851999999999999</v>
      </c>
      <c r="DL32" s="82">
        <v>12.851999999999999</v>
      </c>
      <c r="DM32" s="82">
        <v>12.851999999999999</v>
      </c>
      <c r="DN32" s="82">
        <v>14.904</v>
      </c>
      <c r="DO32" s="82">
        <v>14.904</v>
      </c>
      <c r="DP32" s="82">
        <v>14.904</v>
      </c>
      <c r="DQ32" s="82">
        <v>14.904</v>
      </c>
      <c r="DR32" s="82">
        <v>14.904</v>
      </c>
      <c r="DS32" s="82">
        <v>14.904</v>
      </c>
      <c r="DT32" s="82">
        <v>14.904</v>
      </c>
      <c r="DU32" s="82">
        <v>14.904</v>
      </c>
      <c r="DV32" s="82">
        <v>14.904</v>
      </c>
      <c r="DW32" s="82">
        <v>14.904</v>
      </c>
      <c r="DX32" s="82">
        <v>15.612568294366573</v>
      </c>
      <c r="DY32" s="82">
        <v>15.612568294366573</v>
      </c>
      <c r="DZ32" s="82">
        <v>14.99968913289567</v>
      </c>
      <c r="EA32" s="82">
        <v>14.99968913289567</v>
      </c>
      <c r="EB32" s="82">
        <v>14.99968913289567</v>
      </c>
      <c r="EC32" s="82">
        <v>14.99968913289567</v>
      </c>
      <c r="ED32" s="82">
        <v>14.99968913289567</v>
      </c>
      <c r="EE32" s="82">
        <v>14.99968913289567</v>
      </c>
      <c r="EF32" s="82">
        <v>14.99968913289567</v>
      </c>
      <c r="EG32" s="82">
        <v>14.99968913289567</v>
      </c>
      <c r="EH32" s="82">
        <v>14.99968913289567</v>
      </c>
      <c r="EI32" s="82">
        <v>14.99968913289567</v>
      </c>
      <c r="EJ32" s="82">
        <v>0</v>
      </c>
      <c r="EK32" s="82">
        <v>13.6</v>
      </c>
      <c r="EL32" s="82">
        <v>13.6</v>
      </c>
      <c r="EM32" s="82">
        <v>13.6</v>
      </c>
      <c r="EN32" s="82">
        <v>13.6</v>
      </c>
      <c r="EO32" s="82">
        <v>13.6</v>
      </c>
      <c r="EP32" s="82">
        <v>13.6</v>
      </c>
      <c r="EQ32" s="82">
        <v>13.6</v>
      </c>
      <c r="ER32" s="82">
        <v>13.6</v>
      </c>
      <c r="ES32" s="82">
        <v>13.6</v>
      </c>
      <c r="ET32" s="82">
        <v>13.6</v>
      </c>
      <c r="EU32" s="82">
        <v>13.6</v>
      </c>
      <c r="EV32" s="82">
        <v>13.6</v>
      </c>
      <c r="EW32" s="82">
        <v>13.6</v>
      </c>
      <c r="EX32" s="82">
        <v>13.6</v>
      </c>
      <c r="EY32" s="82">
        <v>13.6</v>
      </c>
      <c r="EZ32" s="82">
        <v>13.6</v>
      </c>
      <c r="FA32" s="82">
        <v>13.6</v>
      </c>
      <c r="FB32" s="82">
        <v>13.6</v>
      </c>
      <c r="FC32" s="82">
        <v>13.6</v>
      </c>
      <c r="FD32" s="82">
        <v>13.6</v>
      </c>
      <c r="FE32" s="82">
        <v>13.6</v>
      </c>
      <c r="FF32" s="82">
        <v>13.6</v>
      </c>
      <c r="FG32" s="82">
        <v>13.6</v>
      </c>
      <c r="FH32" s="82">
        <v>13.6</v>
      </c>
      <c r="FI32" s="82">
        <v>13.6</v>
      </c>
      <c r="FJ32" s="82">
        <v>13.6</v>
      </c>
      <c r="FK32" s="82">
        <v>13.6</v>
      </c>
      <c r="FL32" s="82">
        <v>13.6</v>
      </c>
      <c r="FM32" s="82">
        <v>13.6</v>
      </c>
      <c r="FN32" s="82">
        <v>13.6</v>
      </c>
      <c r="FO32" s="82">
        <v>6.116883116883117</v>
      </c>
      <c r="FP32" s="82">
        <v>6.116883116883117</v>
      </c>
      <c r="FQ32" s="82">
        <v>12.170999999999999</v>
      </c>
      <c r="FR32" s="82">
        <v>14.565</v>
      </c>
      <c r="FS32" s="82">
        <v>12.170999999999999</v>
      </c>
      <c r="FT32" s="82">
        <v>14.565</v>
      </c>
      <c r="FU32" s="82">
        <v>13.8</v>
      </c>
      <c r="FV32" s="82">
        <v>13.8</v>
      </c>
      <c r="FW32" s="82">
        <v>13.8</v>
      </c>
      <c r="FX32" s="82">
        <v>4.0418324010796711</v>
      </c>
      <c r="FY32" s="82">
        <v>13.6</v>
      </c>
      <c r="FZ32" s="82">
        <v>13.65</v>
      </c>
      <c r="GA32" s="82">
        <v>13.47</v>
      </c>
      <c r="GB32" s="82">
        <v>13.6</v>
      </c>
      <c r="GC32" s="82">
        <v>13.65</v>
      </c>
      <c r="GD32" s="82">
        <v>13.47</v>
      </c>
      <c r="GE32" s="82">
        <v>0</v>
      </c>
      <c r="GF32" s="82">
        <v>0</v>
      </c>
      <c r="GG32" s="82">
        <v>0</v>
      </c>
      <c r="GH32" s="82">
        <v>4.8254931714719271</v>
      </c>
      <c r="GI32" s="82">
        <v>4.8254931714719271</v>
      </c>
      <c r="GJ32" s="82">
        <v>4.8254931714719271</v>
      </c>
      <c r="GK32" s="82">
        <v>4.8254931714719271</v>
      </c>
      <c r="GL32" s="82">
        <v>4.8254931714719271</v>
      </c>
      <c r="GM32" s="82">
        <v>4.8254931714719271</v>
      </c>
      <c r="GN32" s="82">
        <v>4.8254931714719271</v>
      </c>
      <c r="GO32" s="82">
        <v>4.8254931714719271</v>
      </c>
      <c r="GP32" s="82">
        <v>14.177</v>
      </c>
      <c r="GQ32" s="82">
        <v>14.323</v>
      </c>
      <c r="GR32" s="82">
        <v>7.0460000000000003</v>
      </c>
      <c r="GS32" s="82">
        <v>7.0460000000000003</v>
      </c>
      <c r="GT32" s="82">
        <v>8.1784441969268098</v>
      </c>
      <c r="GU32" s="82">
        <v>14.6</v>
      </c>
      <c r="GV32" s="82">
        <v>25.8</v>
      </c>
      <c r="GW32" s="82">
        <v>11</v>
      </c>
      <c r="GX32" s="82">
        <v>14.6</v>
      </c>
      <c r="GY32" s="82">
        <v>25.8</v>
      </c>
      <c r="GZ32" s="82">
        <v>11</v>
      </c>
      <c r="HA32" s="82">
        <v>6.8</v>
      </c>
      <c r="HB32" s="82">
        <v>6.673</v>
      </c>
      <c r="HC32" s="82">
        <v>13.346</v>
      </c>
      <c r="HD32" s="82">
        <v>5.7496654247171239</v>
      </c>
      <c r="HE32" s="82">
        <v>7.0637999999999996</v>
      </c>
      <c r="HF32" s="82">
        <v>7.0637999999999996</v>
      </c>
      <c r="HG32" s="82">
        <v>15.536726516931862</v>
      </c>
      <c r="HH32" s="82">
        <v>15.536726516931862</v>
      </c>
      <c r="HI32" s="82">
        <v>15.536726516931862</v>
      </c>
      <c r="HJ32" s="82">
        <v>15.536726516931862</v>
      </c>
      <c r="HK32" s="82">
        <v>9.4819999999999993</v>
      </c>
      <c r="HL32" s="82">
        <v>3.145</v>
      </c>
      <c r="HM32" s="82">
        <v>11.382</v>
      </c>
      <c r="HN32" s="82">
        <v>6.2249999999999996</v>
      </c>
      <c r="HO32" s="82">
        <v>10.303000000000001</v>
      </c>
      <c r="HP32" s="82">
        <v>9.3949999999999996</v>
      </c>
      <c r="HQ32" s="82">
        <v>10.220000000000001</v>
      </c>
      <c r="HR32" s="82">
        <v>9.3949999999999996</v>
      </c>
      <c r="HS32" s="82">
        <v>14.75136740367901</v>
      </c>
      <c r="HT32" s="82">
        <v>17.739999999999998</v>
      </c>
      <c r="HU32" s="82">
        <v>8.9</v>
      </c>
      <c r="HV32" s="82">
        <v>12.4</v>
      </c>
      <c r="HW32" s="82">
        <v>6</v>
      </c>
      <c r="HX32" s="82">
        <v>12</v>
      </c>
      <c r="HY32" s="82">
        <v>9.4760000000000009</v>
      </c>
      <c r="HZ32" s="82">
        <v>19.091000000000001</v>
      </c>
      <c r="IA32" s="82">
        <v>16.878</v>
      </c>
      <c r="IB32" s="82">
        <v>16.878</v>
      </c>
      <c r="IC32" s="82">
        <v>16.878</v>
      </c>
      <c r="ID32" s="82">
        <v>16.878</v>
      </c>
      <c r="IE32" s="82">
        <v>12.37</v>
      </c>
      <c r="IF32" s="82">
        <v>5</v>
      </c>
      <c r="IG32" s="82">
        <v>0</v>
      </c>
      <c r="IH32" s="82">
        <v>0.5</v>
      </c>
      <c r="II32" s="82">
        <v>6.5</v>
      </c>
      <c r="IJ32" s="82">
        <v>10.199999999999999</v>
      </c>
      <c r="IK32" s="82">
        <v>12.7</v>
      </c>
      <c r="IL32" s="82">
        <v>3.3</v>
      </c>
      <c r="IM32" s="82">
        <v>10</v>
      </c>
      <c r="IN32" s="82">
        <v>13.7</v>
      </c>
      <c r="IO32" s="82">
        <v>16</v>
      </c>
      <c r="IP32" s="82">
        <v>17.600000000000001</v>
      </c>
      <c r="IQ32" s="82">
        <v>0.5</v>
      </c>
      <c r="IR32" s="82">
        <v>6.5</v>
      </c>
      <c r="IS32" s="82">
        <v>10.199999999999999</v>
      </c>
      <c r="IT32" s="82">
        <v>12.7</v>
      </c>
      <c r="IU32" s="82">
        <v>3.7</v>
      </c>
      <c r="IV32" s="82">
        <v>4</v>
      </c>
      <c r="IW32" s="82">
        <v>6.5</v>
      </c>
      <c r="IX32" s="82">
        <v>10.199999999999999</v>
      </c>
      <c r="IY32" s="82">
        <v>12.7</v>
      </c>
      <c r="IZ32" s="82">
        <v>15</v>
      </c>
      <c r="JA32" s="82">
        <v>15</v>
      </c>
      <c r="JB32" s="82">
        <v>0</v>
      </c>
      <c r="JC32" s="82">
        <v>0.5</v>
      </c>
      <c r="JD32" s="82">
        <v>0</v>
      </c>
      <c r="JE32" s="82">
        <v>0.5</v>
      </c>
      <c r="JF32" s="82">
        <v>6.5</v>
      </c>
      <c r="JG32" s="82">
        <v>10.199999999999999</v>
      </c>
      <c r="JH32" s="82">
        <v>12.7</v>
      </c>
      <c r="JI32" s="82">
        <v>0</v>
      </c>
      <c r="JJ32" s="82">
        <v>8</v>
      </c>
      <c r="JK32" s="82">
        <v>13.4</v>
      </c>
      <c r="JL32" s="82">
        <v>16.7</v>
      </c>
      <c r="JM32" s="82">
        <v>19</v>
      </c>
      <c r="JN32" s="82">
        <v>0</v>
      </c>
      <c r="JO32" s="82">
        <v>8</v>
      </c>
      <c r="JP32" s="82">
        <v>0</v>
      </c>
      <c r="JQ32" s="82">
        <v>8</v>
      </c>
      <c r="JR32" s="82">
        <v>13.4</v>
      </c>
      <c r="JS32" s="82">
        <v>0</v>
      </c>
      <c r="JT32" s="82">
        <v>6.6</v>
      </c>
      <c r="JU32" s="82">
        <v>13.6</v>
      </c>
      <c r="JV32" s="82">
        <v>17.8</v>
      </c>
      <c r="JW32" s="82">
        <v>20.7</v>
      </c>
      <c r="JX32" s="82">
        <v>0</v>
      </c>
      <c r="JY32" s="82">
        <v>6.6</v>
      </c>
      <c r="JZ32" s="82">
        <v>0</v>
      </c>
      <c r="KA32" s="82">
        <v>6.6</v>
      </c>
      <c r="KB32" s="82">
        <v>13.6</v>
      </c>
      <c r="KC32" s="82">
        <v>3.8</v>
      </c>
      <c r="KD32" s="82">
        <v>15.6</v>
      </c>
      <c r="KE32" s="82">
        <v>21.8</v>
      </c>
      <c r="KF32" s="82">
        <v>25.7</v>
      </c>
      <c r="KG32" s="82">
        <v>28.3</v>
      </c>
      <c r="KH32" s="82">
        <v>3.8</v>
      </c>
      <c r="KI32" s="82">
        <v>15.6</v>
      </c>
      <c r="KJ32" s="82">
        <v>3.8</v>
      </c>
      <c r="KK32" s="82">
        <v>15.6</v>
      </c>
      <c r="KL32" s="82">
        <v>10.9</v>
      </c>
      <c r="KM32" s="82">
        <v>18.5</v>
      </c>
      <c r="KN32" s="82">
        <v>22.7</v>
      </c>
      <c r="KO32" s="82">
        <v>25.3</v>
      </c>
      <c r="KP32" s="82">
        <v>27.1</v>
      </c>
      <c r="KQ32" s="82">
        <v>0</v>
      </c>
      <c r="KR32" s="82">
        <v>6.6</v>
      </c>
      <c r="KS32" s="82">
        <v>13.6</v>
      </c>
      <c r="KT32" s="82">
        <v>17.8</v>
      </c>
      <c r="KU32" s="82">
        <v>20.7</v>
      </c>
      <c r="KV32" s="82">
        <v>11.3</v>
      </c>
      <c r="KW32" s="82">
        <v>10.9</v>
      </c>
      <c r="KX32" s="82">
        <v>13.6</v>
      </c>
      <c r="KY32" s="82">
        <v>17.8</v>
      </c>
      <c r="KZ32" s="82">
        <v>20.7</v>
      </c>
      <c r="LA32" s="82">
        <v>15</v>
      </c>
      <c r="LB32" s="82">
        <v>15</v>
      </c>
      <c r="LC32" s="82">
        <v>17.8</v>
      </c>
      <c r="LD32">
        <v>20.7</v>
      </c>
      <c r="LE32">
        <v>0</v>
      </c>
      <c r="LF32">
        <v>0</v>
      </c>
      <c r="LG32">
        <v>14.446</v>
      </c>
      <c r="LH32">
        <v>14.654</v>
      </c>
      <c r="LI32">
        <v>2</v>
      </c>
      <c r="LJ32">
        <v>2.1</v>
      </c>
      <c r="LK32">
        <v>6.5</v>
      </c>
      <c r="LL32">
        <v>15</v>
      </c>
      <c r="LM32">
        <v>15</v>
      </c>
      <c r="LN32">
        <v>14</v>
      </c>
      <c r="LO32">
        <v>13</v>
      </c>
      <c r="LP32">
        <v>12</v>
      </c>
      <c r="LQ32">
        <v>11</v>
      </c>
      <c r="LR32">
        <v>10</v>
      </c>
      <c r="LS32">
        <v>9</v>
      </c>
      <c r="LT32">
        <v>8</v>
      </c>
      <c r="LU32">
        <v>14.99968913289567</v>
      </c>
      <c r="LV32">
        <v>15</v>
      </c>
      <c r="LW32">
        <v>15</v>
      </c>
      <c r="LX32">
        <v>14</v>
      </c>
      <c r="LY32">
        <v>13</v>
      </c>
      <c r="LZ32">
        <v>12</v>
      </c>
      <c r="MA32">
        <v>11</v>
      </c>
      <c r="MB32">
        <v>10</v>
      </c>
      <c r="MC32">
        <v>9</v>
      </c>
      <c r="MD32">
        <v>8</v>
      </c>
      <c r="ME32">
        <v>7.5560409998164264</v>
      </c>
      <c r="MF32">
        <v>12.6</v>
      </c>
      <c r="MG32">
        <v>14.3</v>
      </c>
      <c r="MH32">
        <v>0</v>
      </c>
      <c r="MI32">
        <v>11.597153098522716</v>
      </c>
      <c r="MJ32">
        <v>11.597153098522716</v>
      </c>
      <c r="MK32">
        <v>11.993411177059938</v>
      </c>
      <c r="ML32">
        <v>11.993411177059938</v>
      </c>
      <c r="MM32">
        <v>14.7</v>
      </c>
      <c r="MN32">
        <v>14.93</v>
      </c>
      <c r="MO32">
        <v>15</v>
      </c>
      <c r="MP32">
        <v>15</v>
      </c>
      <c r="MQ32">
        <v>15</v>
      </c>
      <c r="MR32">
        <v>15</v>
      </c>
    </row>
    <row r="33" spans="2:356" x14ac:dyDescent="0.25">
      <c r="B33" s="82" t="s">
        <v>1927</v>
      </c>
      <c r="C33" s="82">
        <v>16</v>
      </c>
      <c r="D33" s="82">
        <v>16</v>
      </c>
      <c r="E33" s="82">
        <v>12.26</v>
      </c>
      <c r="F33" s="82">
        <v>12.97</v>
      </c>
      <c r="G33" s="82">
        <v>13.43</v>
      </c>
      <c r="H33" s="82">
        <v>13.75</v>
      </c>
      <c r="I33" s="82">
        <v>13.18</v>
      </c>
      <c r="J33" s="82">
        <v>13.73</v>
      </c>
      <c r="K33" s="82">
        <v>14.1</v>
      </c>
      <c r="L33" s="82">
        <v>14.36</v>
      </c>
      <c r="M33" s="82">
        <v>6.04</v>
      </c>
      <c r="N33" s="82">
        <v>7.67</v>
      </c>
      <c r="O33" s="82">
        <v>9.3000000000000007</v>
      </c>
      <c r="P33" s="82">
        <v>10.92</v>
      </c>
      <c r="Q33" s="82">
        <v>10.75</v>
      </c>
      <c r="R33" s="82">
        <v>12.58</v>
      </c>
      <c r="S33" s="82">
        <v>14.4</v>
      </c>
      <c r="T33" s="82">
        <v>16.18</v>
      </c>
      <c r="U33" s="82">
        <v>13.51</v>
      </c>
      <c r="V33" s="82">
        <v>13.48</v>
      </c>
      <c r="W33" s="82">
        <v>12.83</v>
      </c>
      <c r="X33" s="82">
        <v>12.8</v>
      </c>
      <c r="Y33" s="82">
        <v>13.51</v>
      </c>
      <c r="Z33" s="82">
        <v>14.9</v>
      </c>
      <c r="AA33" s="82">
        <v>14.77</v>
      </c>
      <c r="AB33" s="82">
        <v>14.68</v>
      </c>
      <c r="AC33" s="82">
        <v>14.43</v>
      </c>
      <c r="AD33" s="82">
        <v>14.9</v>
      </c>
      <c r="AE33" s="82">
        <v>14.77</v>
      </c>
      <c r="AF33" s="82">
        <v>14.52</v>
      </c>
      <c r="AG33" s="82">
        <v>14.34</v>
      </c>
      <c r="AH33" s="82">
        <v>13.57</v>
      </c>
      <c r="AI33" s="82">
        <v>14.75</v>
      </c>
      <c r="AJ33" s="82">
        <v>4.1230000000000002</v>
      </c>
      <c r="AK33" s="82">
        <v>5.4809999999999999</v>
      </c>
      <c r="AL33" s="82">
        <v>6.5330000000000004</v>
      </c>
      <c r="AM33" s="82">
        <v>7.8780000000000001</v>
      </c>
      <c r="AN33" s="82">
        <v>10.675000000000001</v>
      </c>
      <c r="AO33" s="82">
        <v>13.3</v>
      </c>
      <c r="AP33" s="82">
        <v>12</v>
      </c>
      <c r="AQ33" s="82">
        <v>12</v>
      </c>
      <c r="AR33" s="82">
        <v>13.48</v>
      </c>
      <c r="AS33" s="82">
        <v>13.22</v>
      </c>
      <c r="AT33" s="82">
        <v>13.21</v>
      </c>
      <c r="AU33" s="82">
        <v>13.2</v>
      </c>
      <c r="AV33" s="82">
        <v>13.19</v>
      </c>
      <c r="AW33" s="82">
        <v>13.16</v>
      </c>
      <c r="AX33" s="82">
        <v>13.15</v>
      </c>
      <c r="AY33" s="82">
        <v>14.984999999999999</v>
      </c>
      <c r="AZ33" s="82">
        <v>14.984999999999999</v>
      </c>
      <c r="BA33" s="82">
        <v>14.978431344269289</v>
      </c>
      <c r="BB33" s="82">
        <v>14.895334970992314</v>
      </c>
      <c r="BC33" s="82">
        <v>15.044164296264508</v>
      </c>
      <c r="BD33" s="82">
        <v>11.931150909321069</v>
      </c>
      <c r="BE33" s="82">
        <v>13.9</v>
      </c>
      <c r="BF33" s="82">
        <v>13.2</v>
      </c>
      <c r="BG33" s="82">
        <v>16.029166666666665</v>
      </c>
      <c r="BH33" s="82">
        <v>4.895833333333333</v>
      </c>
      <c r="BI33" s="82">
        <v>3.4333333333333336</v>
      </c>
      <c r="BJ33" s="82">
        <v>14.09357899330722</v>
      </c>
      <c r="BK33" s="82">
        <v>0</v>
      </c>
      <c r="BL33" s="82">
        <v>11.491484277579458</v>
      </c>
      <c r="BM33" s="82">
        <v>15.004972573942831</v>
      </c>
      <c r="BN33" s="82">
        <v>15.004972573942831</v>
      </c>
      <c r="BO33" s="82">
        <v>10.064955194845457</v>
      </c>
      <c r="BP33" s="82">
        <v>12.284000434653903</v>
      </c>
      <c r="BQ33" s="82">
        <v>13.921867159274424</v>
      </c>
      <c r="BR33" s="82">
        <v>13.921867159274424</v>
      </c>
      <c r="BS33" s="82">
        <v>13</v>
      </c>
      <c r="BT33" s="82">
        <v>6.03</v>
      </c>
      <c r="BU33" s="82">
        <v>10.76</v>
      </c>
      <c r="BV33" s="82">
        <v>13.94</v>
      </c>
      <c r="BW33" s="82">
        <v>15.51</v>
      </c>
      <c r="BX33" s="82">
        <v>16.02</v>
      </c>
      <c r="BY33" s="82">
        <v>17.45</v>
      </c>
      <c r="BZ33" s="82">
        <v>11.91</v>
      </c>
      <c r="CA33" s="82">
        <v>11.352100000000002</v>
      </c>
      <c r="CB33" s="82">
        <v>13.874316189849957</v>
      </c>
      <c r="CC33" s="82">
        <v>13.874316189849957</v>
      </c>
      <c r="CD33" s="82">
        <v>16.156762722224357</v>
      </c>
      <c r="CE33" s="82">
        <v>17.641409656477155</v>
      </c>
      <c r="CF33" s="82">
        <v>15</v>
      </c>
      <c r="CG33" s="82">
        <v>15</v>
      </c>
      <c r="CH33" s="82">
        <v>15</v>
      </c>
      <c r="CI33" s="82">
        <v>15</v>
      </c>
      <c r="CJ33" s="82">
        <v>15</v>
      </c>
      <c r="CK33" s="82">
        <v>15</v>
      </c>
      <c r="CL33" s="82">
        <v>15</v>
      </c>
      <c r="CM33" s="82">
        <v>15</v>
      </c>
      <c r="CN33" s="82">
        <v>15</v>
      </c>
      <c r="CO33" s="82">
        <v>8.2796468455385313</v>
      </c>
      <c r="CP33" s="82">
        <v>12.513999999999999</v>
      </c>
      <c r="CQ33" s="82">
        <v>15</v>
      </c>
      <c r="CR33" s="82">
        <v>1.8756215717428539</v>
      </c>
      <c r="CS33" s="82">
        <v>1.4793634932056312</v>
      </c>
      <c r="CT33" s="82">
        <v>5.0667678300455234</v>
      </c>
      <c r="CU33" s="82">
        <v>39.762063732928681</v>
      </c>
      <c r="CV33" s="82">
        <v>5.8871016691957507</v>
      </c>
      <c r="CW33" s="82">
        <v>15.682852807283764</v>
      </c>
      <c r="CX33" s="82">
        <v>14.910773899848254</v>
      </c>
      <c r="CY33" s="82">
        <v>39.762063732928681</v>
      </c>
      <c r="CZ33" s="82">
        <v>14.910773899848254</v>
      </c>
      <c r="DA33" s="82">
        <v>14.910773899848254</v>
      </c>
      <c r="DB33" s="82">
        <v>3.8569119644289671</v>
      </c>
      <c r="DC33" s="82">
        <v>15.004972573942833</v>
      </c>
      <c r="DD33" s="82">
        <v>15.004972573942833</v>
      </c>
      <c r="DE33" s="82">
        <v>3.7512431434857079</v>
      </c>
      <c r="DF33" s="82">
        <v>15.593</v>
      </c>
      <c r="DG33" s="82">
        <v>16.678000000000001</v>
      </c>
      <c r="DH33" s="82">
        <v>19.614000000000001</v>
      </c>
      <c r="DI33" s="82">
        <v>19.614000000000001</v>
      </c>
      <c r="DJ33" s="82">
        <v>6.4259999999999993</v>
      </c>
      <c r="DK33" s="82">
        <v>9.6389999999999993</v>
      </c>
      <c r="DL33" s="82">
        <v>16.064999999999998</v>
      </c>
      <c r="DM33" s="82">
        <v>19.277999999999999</v>
      </c>
      <c r="DN33" s="82">
        <v>7.452</v>
      </c>
      <c r="DO33" s="82">
        <v>11.178000000000001</v>
      </c>
      <c r="DP33" s="82">
        <v>18.63</v>
      </c>
      <c r="DQ33" s="82">
        <v>22.356000000000002</v>
      </c>
      <c r="DR33" s="82">
        <v>21.1968</v>
      </c>
      <c r="DS33" s="82">
        <v>7.452</v>
      </c>
      <c r="DT33" s="82">
        <v>11.178000000000001</v>
      </c>
      <c r="DU33" s="82">
        <v>18.63</v>
      </c>
      <c r="DV33" s="82">
        <v>22.356000000000002</v>
      </c>
      <c r="DW33" s="82">
        <v>21.1968</v>
      </c>
      <c r="DX33" s="82">
        <v>21.041303970326524</v>
      </c>
      <c r="DY33" s="82">
        <v>16.299415630497759</v>
      </c>
      <c r="DZ33" s="82">
        <v>12.064737631196641</v>
      </c>
      <c r="EA33" s="82">
        <v>10.477063596524168</v>
      </c>
      <c r="EB33" s="82">
        <v>10.886530277679299</v>
      </c>
      <c r="EC33" s="82">
        <v>11.451858469725735</v>
      </c>
      <c r="ED33" s="82">
        <v>11.729239124701792</v>
      </c>
      <c r="EE33" s="82">
        <v>13.525609080737201</v>
      </c>
      <c r="EF33" s="82">
        <v>10.606507902179661</v>
      </c>
      <c r="EG33" s="82">
        <v>8.5327572911681955</v>
      </c>
      <c r="EH33" s="82">
        <v>8.9158067670875099</v>
      </c>
      <c r="EI33" s="82">
        <v>8.8973147234224399</v>
      </c>
      <c r="EJ33" s="82">
        <v>11</v>
      </c>
      <c r="EK33" s="82">
        <v>12.24</v>
      </c>
      <c r="EL33" s="82">
        <v>10.88</v>
      </c>
      <c r="EM33" s="82">
        <v>9.52</v>
      </c>
      <c r="EN33" s="82">
        <v>8.16</v>
      </c>
      <c r="EO33" s="82">
        <v>6.8</v>
      </c>
      <c r="EP33" s="82">
        <v>12.24</v>
      </c>
      <c r="EQ33" s="82">
        <v>10.88</v>
      </c>
      <c r="ER33" s="82">
        <v>9.52</v>
      </c>
      <c r="ES33" s="82">
        <v>8.16</v>
      </c>
      <c r="ET33" s="82">
        <v>6.8</v>
      </c>
      <c r="EU33" s="82">
        <v>12.24</v>
      </c>
      <c r="EV33" s="82">
        <v>10.88</v>
      </c>
      <c r="EW33" s="82">
        <v>9.52</v>
      </c>
      <c r="EX33" s="82">
        <v>8.16</v>
      </c>
      <c r="EY33" s="82">
        <v>6.8</v>
      </c>
      <c r="EZ33" s="82">
        <v>12.24</v>
      </c>
      <c r="FA33" s="82">
        <v>10.88</v>
      </c>
      <c r="FB33" s="82">
        <v>9.52</v>
      </c>
      <c r="FC33" s="82">
        <v>8.16</v>
      </c>
      <c r="FD33" s="82">
        <v>6.8</v>
      </c>
      <c r="FE33" s="82">
        <v>12.24</v>
      </c>
      <c r="FF33" s="82">
        <v>10.88</v>
      </c>
      <c r="FG33" s="82">
        <v>9.52</v>
      </c>
      <c r="FH33" s="82">
        <v>8.16</v>
      </c>
      <c r="FI33" s="82">
        <v>6.8</v>
      </c>
      <c r="FJ33" s="82">
        <v>12.24</v>
      </c>
      <c r="FK33" s="82">
        <v>10.88</v>
      </c>
      <c r="FL33" s="82">
        <v>9.52</v>
      </c>
      <c r="FM33" s="82">
        <v>8.16</v>
      </c>
      <c r="FN33" s="82">
        <v>6.8</v>
      </c>
      <c r="FO33" s="82">
        <v>11.255064935064937</v>
      </c>
      <c r="FP33" s="82">
        <v>17.415584415584416</v>
      </c>
      <c r="FQ33" s="82">
        <v>12.01</v>
      </c>
      <c r="FR33" s="82">
        <v>13.599</v>
      </c>
      <c r="FS33" s="82">
        <v>12.027999999999999</v>
      </c>
      <c r="FT33" s="82">
        <v>14.805</v>
      </c>
      <c r="FU33" s="82">
        <v>7.75</v>
      </c>
      <c r="FV33" s="82">
        <v>7.75</v>
      </c>
      <c r="FW33" s="82">
        <v>7.75</v>
      </c>
      <c r="FX33" s="82">
        <v>15.004972573942831</v>
      </c>
      <c r="FY33" s="82">
        <v>13.84</v>
      </c>
      <c r="FZ33" s="82">
        <v>14.92</v>
      </c>
      <c r="GA33" s="82">
        <v>15.31</v>
      </c>
      <c r="GB33" s="82">
        <v>14.28</v>
      </c>
      <c r="GC33" s="82">
        <v>15.53</v>
      </c>
      <c r="GD33" s="82">
        <v>15.46</v>
      </c>
      <c r="GE33" s="82">
        <v>14.234929799999998</v>
      </c>
      <c r="GF33" s="82">
        <v>28.469859599999996</v>
      </c>
      <c r="GG33" s="82">
        <v>42.704789399999989</v>
      </c>
      <c r="GH33" s="82">
        <v>14.901365705614568</v>
      </c>
      <c r="GI33" s="82">
        <v>14.901365705614568</v>
      </c>
      <c r="GJ33" s="82">
        <v>14.901365705614568</v>
      </c>
      <c r="GK33" s="82">
        <v>14.901365705614568</v>
      </c>
      <c r="GL33" s="82">
        <v>14.901365705614568</v>
      </c>
      <c r="GM33" s="82">
        <v>14.901365705614568</v>
      </c>
      <c r="GN33" s="82">
        <v>14.901365705614568</v>
      </c>
      <c r="GO33" s="82">
        <v>14.901365705614568</v>
      </c>
      <c r="GP33" s="82">
        <v>15.763</v>
      </c>
      <c r="GQ33" s="82">
        <v>15.821999999999999</v>
      </c>
      <c r="GR33" s="82">
        <v>15</v>
      </c>
      <c r="GS33" s="82">
        <v>15</v>
      </c>
      <c r="GT33" s="82">
        <v>6.2584441969268099</v>
      </c>
      <c r="GU33" s="82">
        <v>10.6</v>
      </c>
      <c r="GV33" s="82">
        <v>12.8</v>
      </c>
      <c r="GW33" s="82">
        <v>7.9</v>
      </c>
      <c r="GX33" s="82">
        <v>15</v>
      </c>
      <c r="GY33" s="82">
        <v>24.2</v>
      </c>
      <c r="GZ33" s="82">
        <v>15</v>
      </c>
      <c r="HA33" s="82">
        <v>10</v>
      </c>
      <c r="HB33" s="82">
        <v>10.019</v>
      </c>
      <c r="HC33" s="82">
        <v>16.603000000000002</v>
      </c>
      <c r="HD33" s="82">
        <v>0</v>
      </c>
      <c r="HE33" s="82">
        <v>6.5636599999999996</v>
      </c>
      <c r="HF33" s="82">
        <v>6.3845099999999997</v>
      </c>
      <c r="HG33" s="82">
        <v>15.225991986593225</v>
      </c>
      <c r="HH33" s="82">
        <v>13.672319334900038</v>
      </c>
      <c r="HI33" s="82">
        <v>14.759890191085269</v>
      </c>
      <c r="HJ33" s="82">
        <v>13.672319334900038</v>
      </c>
      <c r="HK33" s="82">
        <v>10.871</v>
      </c>
      <c r="HL33" s="82">
        <v>10.077</v>
      </c>
      <c r="HM33" s="82">
        <v>11.413</v>
      </c>
      <c r="HN33" s="82">
        <v>10.397</v>
      </c>
      <c r="HO33" s="82">
        <v>10.62</v>
      </c>
      <c r="HP33" s="82">
        <v>10.321999999999999</v>
      </c>
      <c r="HQ33" s="82">
        <v>10.414</v>
      </c>
      <c r="HR33" s="82">
        <v>9.9689999999999994</v>
      </c>
      <c r="HS33" s="82">
        <v>29.523868571546672</v>
      </c>
      <c r="HT33" s="82">
        <v>13.013</v>
      </c>
      <c r="HU33" s="82">
        <v>13.7</v>
      </c>
      <c r="HV33" s="82">
        <v>15.6</v>
      </c>
      <c r="HW33" s="82">
        <v>9</v>
      </c>
      <c r="HX33" s="82">
        <v>15</v>
      </c>
      <c r="HY33" s="82">
        <v>31.478999999999999</v>
      </c>
      <c r="HZ33" s="82">
        <v>43.679000000000002</v>
      </c>
      <c r="IA33" s="82">
        <v>25.456</v>
      </c>
      <c r="IB33" s="82">
        <v>16.63</v>
      </c>
      <c r="IC33" s="82">
        <v>9.1839999999999993</v>
      </c>
      <c r="ID33" s="82">
        <v>39.838000000000001</v>
      </c>
      <c r="IE33" s="82">
        <v>8.61</v>
      </c>
      <c r="IF33" s="82">
        <v>10</v>
      </c>
      <c r="IG33" s="82">
        <v>3.3</v>
      </c>
      <c r="IH33" s="82">
        <v>10</v>
      </c>
      <c r="II33" s="82">
        <v>13.7</v>
      </c>
      <c r="IJ33" s="82">
        <v>16</v>
      </c>
      <c r="IK33" s="82">
        <v>17.600000000000001</v>
      </c>
      <c r="IL33" s="82">
        <v>9.6999999999999993</v>
      </c>
      <c r="IM33" s="82">
        <v>16</v>
      </c>
      <c r="IN33" s="82">
        <v>19.5</v>
      </c>
      <c r="IO33" s="82">
        <v>21.7</v>
      </c>
      <c r="IP33" s="82">
        <v>23.2</v>
      </c>
      <c r="IQ33" s="82">
        <v>8</v>
      </c>
      <c r="IR33" s="82">
        <v>13.4</v>
      </c>
      <c r="IS33" s="82">
        <v>16.7</v>
      </c>
      <c r="IT33" s="82">
        <v>19</v>
      </c>
      <c r="IU33" s="82">
        <v>10</v>
      </c>
      <c r="IV33" s="82">
        <v>10.9</v>
      </c>
      <c r="IW33" s="82">
        <v>13.4</v>
      </c>
      <c r="IX33" s="82">
        <v>16.7</v>
      </c>
      <c r="IY33" s="82">
        <v>19</v>
      </c>
      <c r="IZ33" s="82">
        <v>16.7</v>
      </c>
      <c r="JA33" s="82">
        <v>19</v>
      </c>
      <c r="JB33" s="82">
        <v>3.7</v>
      </c>
      <c r="JC33" s="82">
        <v>4</v>
      </c>
      <c r="JD33" s="82">
        <v>15</v>
      </c>
      <c r="JE33" s="82">
        <v>15</v>
      </c>
      <c r="JF33" s="82">
        <v>15</v>
      </c>
      <c r="JG33" s="82">
        <v>15</v>
      </c>
      <c r="JH33" s="82">
        <v>15</v>
      </c>
      <c r="JI33" s="82">
        <v>9.6999999999999993</v>
      </c>
      <c r="JJ33" s="82">
        <v>16</v>
      </c>
      <c r="JK33" s="82">
        <v>19.5</v>
      </c>
      <c r="JL33" s="82">
        <v>21.7</v>
      </c>
      <c r="JM33" s="82">
        <v>23.2</v>
      </c>
      <c r="JN33" s="82">
        <v>10</v>
      </c>
      <c r="JO33" s="82">
        <v>10.9</v>
      </c>
      <c r="JP33" s="82">
        <v>15</v>
      </c>
      <c r="JQ33" s="82">
        <v>15</v>
      </c>
      <c r="JR33" s="82">
        <v>15</v>
      </c>
      <c r="JS33" s="82">
        <v>10.9</v>
      </c>
      <c r="JT33" s="82">
        <v>18.5</v>
      </c>
      <c r="JU33" s="82">
        <v>22.7</v>
      </c>
      <c r="JV33" s="82">
        <v>25.3</v>
      </c>
      <c r="JW33" s="82">
        <v>27.1</v>
      </c>
      <c r="JX33" s="82">
        <v>11.3</v>
      </c>
      <c r="JY33" s="82">
        <v>10.9</v>
      </c>
      <c r="JZ33" s="82">
        <v>15</v>
      </c>
      <c r="KA33" s="82">
        <v>15</v>
      </c>
      <c r="KB33" s="82">
        <v>15</v>
      </c>
      <c r="KC33" s="82">
        <v>18.5</v>
      </c>
      <c r="KD33" s="82">
        <v>25.7</v>
      </c>
      <c r="KE33" s="82">
        <v>29.6</v>
      </c>
      <c r="KF33" s="82">
        <v>32.1</v>
      </c>
      <c r="KG33" s="82">
        <v>33.799999999999997</v>
      </c>
      <c r="KH33" s="82">
        <v>18.899999999999999</v>
      </c>
      <c r="KI33" s="82">
        <v>19.2</v>
      </c>
      <c r="KJ33" s="82">
        <v>15</v>
      </c>
      <c r="KK33" s="82">
        <v>15</v>
      </c>
      <c r="KL33" s="82">
        <v>18.5</v>
      </c>
      <c r="KM33" s="82">
        <v>25.7</v>
      </c>
      <c r="KN33" s="82">
        <v>29.6</v>
      </c>
      <c r="KO33" s="82">
        <v>32.1</v>
      </c>
      <c r="KP33" s="82">
        <v>33.799999999999997</v>
      </c>
      <c r="KQ33" s="82">
        <v>3.8</v>
      </c>
      <c r="KR33" s="82">
        <v>15.6</v>
      </c>
      <c r="KS33" s="82">
        <v>21.8</v>
      </c>
      <c r="KT33" s="82">
        <v>25.7</v>
      </c>
      <c r="KU33" s="82">
        <v>28.3</v>
      </c>
      <c r="KV33" s="82">
        <v>18.899999999999999</v>
      </c>
      <c r="KW33" s="82">
        <v>19.2</v>
      </c>
      <c r="KX33" s="82">
        <v>21.8</v>
      </c>
      <c r="KY33" s="82">
        <v>25.7</v>
      </c>
      <c r="KZ33" s="82">
        <v>28.3</v>
      </c>
      <c r="LA33" s="82">
        <v>15.6</v>
      </c>
      <c r="LB33" s="82">
        <v>21.8</v>
      </c>
      <c r="LC33" s="82">
        <v>25.7</v>
      </c>
      <c r="LD33">
        <v>28.3</v>
      </c>
      <c r="LE33">
        <v>5</v>
      </c>
      <c r="LF33">
        <v>5</v>
      </c>
      <c r="LG33">
        <v>22.359000000000002</v>
      </c>
      <c r="LH33">
        <v>14.304</v>
      </c>
      <c r="LI33">
        <v>4.0599999999999996</v>
      </c>
      <c r="LJ33">
        <v>13.2</v>
      </c>
      <c r="LK33">
        <v>13.2</v>
      </c>
      <c r="LL33">
        <v>14</v>
      </c>
      <c r="LM33">
        <v>14</v>
      </c>
      <c r="LN33">
        <v>13</v>
      </c>
      <c r="LO33">
        <v>12</v>
      </c>
      <c r="LP33">
        <v>11</v>
      </c>
      <c r="LQ33">
        <v>10</v>
      </c>
      <c r="LR33">
        <v>9</v>
      </c>
      <c r="LS33">
        <v>8</v>
      </c>
      <c r="LT33">
        <v>7</v>
      </c>
      <c r="LU33">
        <v>7.4998445664478348</v>
      </c>
      <c r="LV33">
        <v>14</v>
      </c>
      <c r="LW33">
        <v>14</v>
      </c>
      <c r="LX33">
        <v>13</v>
      </c>
      <c r="LY33">
        <v>12</v>
      </c>
      <c r="LZ33">
        <v>11</v>
      </c>
      <c r="MA33">
        <v>10</v>
      </c>
      <c r="MB33">
        <v>9</v>
      </c>
      <c r="MC33">
        <v>8</v>
      </c>
      <c r="MD33">
        <v>7</v>
      </c>
      <c r="ME33">
        <v>7.631601409814591</v>
      </c>
      <c r="MF33">
        <v>12</v>
      </c>
      <c r="MG33">
        <v>12.5</v>
      </c>
      <c r="MH33">
        <v>0</v>
      </c>
      <c r="MI33">
        <v>13.208602617907422</v>
      </c>
      <c r="MJ33">
        <v>13.129351002199977</v>
      </c>
      <c r="MK33">
        <v>15.004972573942831</v>
      </c>
      <c r="ML33">
        <v>14.925720958235388</v>
      </c>
      <c r="MM33">
        <v>13.87</v>
      </c>
      <c r="MN33">
        <v>13.87</v>
      </c>
      <c r="MO33">
        <v>13.87</v>
      </c>
      <c r="MP33">
        <v>13.87</v>
      </c>
      <c r="MQ33">
        <v>13.87</v>
      </c>
      <c r="MR33">
        <v>13.87</v>
      </c>
    </row>
    <row r="34" spans="2:356" x14ac:dyDescent="0.25">
      <c r="B34" s="82" t="s">
        <v>1928</v>
      </c>
      <c r="C34" s="82">
        <v>16</v>
      </c>
      <c r="D34" s="82">
        <v>16</v>
      </c>
      <c r="E34" s="82">
        <v>2.6500000000000004</v>
      </c>
      <c r="F34" s="82">
        <v>1.9400000000000013</v>
      </c>
      <c r="G34" s="82">
        <v>1.4800000000000004</v>
      </c>
      <c r="H34" s="82">
        <v>1.1999999999999993</v>
      </c>
      <c r="I34" s="82">
        <v>3.5700000000000003</v>
      </c>
      <c r="J34" s="82">
        <v>2.7000000000000011</v>
      </c>
      <c r="K34" s="82">
        <v>2.1500000000000004</v>
      </c>
      <c r="L34" s="82">
        <v>1.8099999999999987</v>
      </c>
      <c r="M34" s="82">
        <v>5.22</v>
      </c>
      <c r="N34" s="82">
        <v>5.55</v>
      </c>
      <c r="O34" s="82">
        <v>5.7200000000000006</v>
      </c>
      <c r="P34" s="82">
        <v>5.81</v>
      </c>
      <c r="Q34" s="82">
        <v>9.93</v>
      </c>
      <c r="R34" s="82">
        <v>10.46</v>
      </c>
      <c r="S34" s="82">
        <v>10.82</v>
      </c>
      <c r="T34" s="82">
        <v>11.07</v>
      </c>
      <c r="U34" s="82">
        <v>2.4299999999999997</v>
      </c>
      <c r="V34" s="82">
        <v>2.4000000000000004</v>
      </c>
      <c r="W34" s="82">
        <v>1.75</v>
      </c>
      <c r="X34" s="82">
        <v>1.7200000000000006</v>
      </c>
      <c r="Y34" s="82">
        <v>2.4299999999999997</v>
      </c>
      <c r="Z34" s="82">
        <v>1.4399999999999995</v>
      </c>
      <c r="AA34" s="82">
        <v>1.3099999999999987</v>
      </c>
      <c r="AB34" s="82">
        <v>1.2199999999999989</v>
      </c>
      <c r="AC34" s="82">
        <v>0.96999999999999886</v>
      </c>
      <c r="AD34" s="82">
        <v>1.4399999999999995</v>
      </c>
      <c r="AE34" s="82">
        <v>1.5599999999999987</v>
      </c>
      <c r="AF34" s="82">
        <v>1.3099999999999987</v>
      </c>
      <c r="AG34" s="82">
        <v>1.129999999999999</v>
      </c>
      <c r="AH34" s="82">
        <v>0.35999999999999943</v>
      </c>
      <c r="AI34" s="82">
        <v>1.5399999999999991</v>
      </c>
      <c r="AJ34" s="82">
        <v>-0.37699999999999978</v>
      </c>
      <c r="AK34" s="82">
        <v>-0.40200000000000014</v>
      </c>
      <c r="AL34" s="82">
        <v>-1.8340000000000005</v>
      </c>
      <c r="AM34" s="82">
        <v>-2.34</v>
      </c>
      <c r="AN34" s="82">
        <v>-1.1939999999999991</v>
      </c>
      <c r="AO34" s="82">
        <v>1.8000000000000007</v>
      </c>
      <c r="AP34" s="82">
        <v>0.5</v>
      </c>
      <c r="AQ34" s="82">
        <v>-1.3000000000000007</v>
      </c>
      <c r="AR34" s="82">
        <v>-0.23000000000000043</v>
      </c>
      <c r="AS34" s="82">
        <v>-1.6399999999999988</v>
      </c>
      <c r="AT34" s="82">
        <v>-1.6499999999999986</v>
      </c>
      <c r="AU34" s="82">
        <v>-1.6400000000000006</v>
      </c>
      <c r="AV34" s="82">
        <v>-1.67</v>
      </c>
      <c r="AW34" s="82">
        <v>-1.6899999999999995</v>
      </c>
      <c r="AX34" s="82">
        <v>-1.6999999999999993</v>
      </c>
      <c r="AY34" s="82">
        <v>3.6949999999999985</v>
      </c>
      <c r="AZ34" s="82">
        <v>2.7050000000000001</v>
      </c>
      <c r="BA34" s="82">
        <v>2.9319377078622662</v>
      </c>
      <c r="BB34" s="82">
        <v>2.8488413345852912</v>
      </c>
      <c r="BC34" s="82">
        <v>8.1484055586527475</v>
      </c>
      <c r="BD34" s="82">
        <v>5.0353921717093071</v>
      </c>
      <c r="BE34" s="82">
        <v>10</v>
      </c>
      <c r="BF34" s="82">
        <v>9.2956380000000003</v>
      </c>
      <c r="BG34" s="82">
        <v>11.208333333333332</v>
      </c>
      <c r="BH34" s="82">
        <v>7.4999999999999289E-2</v>
      </c>
      <c r="BI34" s="82">
        <v>-1.3875000000000002</v>
      </c>
      <c r="BJ34" s="82">
        <v>7.5368286537779756</v>
      </c>
      <c r="BK34" s="82">
        <v>-6.5567503395292448</v>
      </c>
      <c r="BL34" s="82">
        <v>7.6081551079146763</v>
      </c>
      <c r="BM34" s="82">
        <v>11.12164340427805</v>
      </c>
      <c r="BN34" s="82">
        <v>11.12164340427805</v>
      </c>
      <c r="BO34" s="82">
        <v>6.1816260251806749</v>
      </c>
      <c r="BP34" s="82">
        <v>8.4006712649891213</v>
      </c>
      <c r="BQ34" s="82">
        <v>10.038537989609642</v>
      </c>
      <c r="BR34" s="82">
        <v>1.6378667246205207</v>
      </c>
      <c r="BS34" s="82">
        <v>-2</v>
      </c>
      <c r="BT34" s="82">
        <v>5.98</v>
      </c>
      <c r="BU34" s="82">
        <v>10.709999999999999</v>
      </c>
      <c r="BV34" s="82">
        <v>13.889999999999999</v>
      </c>
      <c r="BW34" s="82">
        <v>15.459999999999999</v>
      </c>
      <c r="BX34" s="82">
        <v>15.969999999999999</v>
      </c>
      <c r="BY34" s="82">
        <v>17.399999999999999</v>
      </c>
      <c r="BZ34" s="82">
        <v>-1.8900000000000006</v>
      </c>
      <c r="CA34" s="82">
        <v>1.0320090909090922</v>
      </c>
      <c r="CB34" s="82">
        <v>-0.22520667463532185</v>
      </c>
      <c r="CC34" s="82">
        <v>-0.22520667463532185</v>
      </c>
      <c r="CD34" s="82">
        <v>2.0572398577390789</v>
      </c>
      <c r="CE34" s="82">
        <v>3.5418867919918764</v>
      </c>
      <c r="CF34" s="82">
        <v>7</v>
      </c>
      <c r="CG34" s="82">
        <v>7</v>
      </c>
      <c r="CH34" s="82">
        <v>7</v>
      </c>
      <c r="CI34" s="82">
        <v>7</v>
      </c>
      <c r="CJ34" s="82">
        <v>7</v>
      </c>
      <c r="CK34" s="82">
        <v>7</v>
      </c>
      <c r="CL34" s="82">
        <v>13.25</v>
      </c>
      <c r="CM34" s="82">
        <v>13.25</v>
      </c>
      <c r="CN34" s="82">
        <v>13.25</v>
      </c>
      <c r="CO34" s="82">
        <v>0.40688999999999975</v>
      </c>
      <c r="CP34" s="82">
        <v>-0.78600000000000136</v>
      </c>
      <c r="CQ34" s="82">
        <v>9.7165589528370315</v>
      </c>
      <c r="CR34" s="82">
        <v>-3.4078194754201148</v>
      </c>
      <c r="CS34" s="82">
        <v>-3.8040775539573373</v>
      </c>
      <c r="CT34" s="82">
        <v>0.24127465857359631</v>
      </c>
      <c r="CU34" s="82">
        <v>34.936570561456755</v>
      </c>
      <c r="CV34" s="82">
        <v>1.0616084977238236</v>
      </c>
      <c r="CW34" s="82">
        <v>10.857359635811836</v>
      </c>
      <c r="CX34" s="82">
        <v>10.085280728376325</v>
      </c>
      <c r="CY34" s="82">
        <v>34.936570561456755</v>
      </c>
      <c r="CZ34" s="82">
        <v>10.085280728376325</v>
      </c>
      <c r="DA34" s="82">
        <v>10.085280728376325</v>
      </c>
      <c r="DB34" s="82">
        <v>0</v>
      </c>
      <c r="DC34" s="82">
        <v>11.148060609513866</v>
      </c>
      <c r="DD34" s="82">
        <v>11.148060609513866</v>
      </c>
      <c r="DE34" s="82">
        <v>-0.10566882094325925</v>
      </c>
      <c r="DF34" s="82">
        <v>7.9000000000000625E-2</v>
      </c>
      <c r="DG34" s="82">
        <v>1.1640000000000015</v>
      </c>
      <c r="DH34" s="82">
        <v>4.1000000000000014</v>
      </c>
      <c r="DI34" s="82">
        <v>4.0210000000000008</v>
      </c>
      <c r="DJ34" s="82">
        <v>-6.4259999999999993</v>
      </c>
      <c r="DK34" s="82">
        <v>-3.2129999999999992</v>
      </c>
      <c r="DL34" s="82">
        <v>3.2129999999999992</v>
      </c>
      <c r="DM34" s="82">
        <v>6.4260000000000002</v>
      </c>
      <c r="DN34" s="82">
        <v>-7.452</v>
      </c>
      <c r="DO34" s="82">
        <v>-3.7259999999999991</v>
      </c>
      <c r="DP34" s="82">
        <v>3.7259999999999991</v>
      </c>
      <c r="DQ34" s="82">
        <v>7.4520000000000017</v>
      </c>
      <c r="DR34" s="82">
        <v>6.2927999999999997</v>
      </c>
      <c r="DS34" s="82">
        <v>-7.452</v>
      </c>
      <c r="DT34" s="82">
        <v>-3.7259999999999991</v>
      </c>
      <c r="DU34" s="82">
        <v>3.7259999999999991</v>
      </c>
      <c r="DV34" s="82">
        <v>7.4520000000000017</v>
      </c>
      <c r="DW34" s="82">
        <v>6.2927999999999997</v>
      </c>
      <c r="DX34" s="82">
        <v>5.4287356759599508</v>
      </c>
      <c r="DY34" s="82">
        <v>0.68684733613118532</v>
      </c>
      <c r="DZ34" s="82">
        <v>-2.9349515016990293</v>
      </c>
      <c r="EA34" s="82">
        <v>-4.5226255363715016</v>
      </c>
      <c r="EB34" s="82">
        <v>-4.1131588552163709</v>
      </c>
      <c r="EC34" s="82">
        <v>-3.5478306631699343</v>
      </c>
      <c r="ED34" s="82">
        <v>-3.2704500081938779</v>
      </c>
      <c r="EE34" s="82">
        <v>-1.4740800521584685</v>
      </c>
      <c r="EF34" s="82">
        <v>-4.3931812307160083</v>
      </c>
      <c r="EG34" s="82">
        <v>-6.4669318417274742</v>
      </c>
      <c r="EH34" s="82">
        <v>-6.0838823658081598</v>
      </c>
      <c r="EI34" s="82">
        <v>-6.1023744094732297</v>
      </c>
      <c r="EJ34" s="82">
        <v>11</v>
      </c>
      <c r="EK34" s="82">
        <v>-1.3599999999999994</v>
      </c>
      <c r="EL34" s="82">
        <v>-2.7199999999999989</v>
      </c>
      <c r="EM34" s="82">
        <v>-4.08</v>
      </c>
      <c r="EN34" s="82">
        <v>-5.4399999999999995</v>
      </c>
      <c r="EO34" s="82">
        <v>-6.8</v>
      </c>
      <c r="EP34" s="82">
        <v>-1.3599999999999994</v>
      </c>
      <c r="EQ34" s="82">
        <v>-2.7199999999999989</v>
      </c>
      <c r="ER34" s="82">
        <v>-4.08</v>
      </c>
      <c r="ES34" s="82">
        <v>-5.4399999999999995</v>
      </c>
      <c r="ET34" s="82">
        <v>-6.8</v>
      </c>
      <c r="EU34" s="82">
        <v>-1.3599999999999994</v>
      </c>
      <c r="EV34" s="82">
        <v>-2.7199999999999989</v>
      </c>
      <c r="EW34" s="82">
        <v>-4.08</v>
      </c>
      <c r="EX34" s="82">
        <v>-5.4399999999999995</v>
      </c>
      <c r="EY34" s="82">
        <v>-6.8</v>
      </c>
      <c r="EZ34" s="82">
        <v>-1.3599999999999994</v>
      </c>
      <c r="FA34" s="82">
        <v>-2.7199999999999989</v>
      </c>
      <c r="FB34" s="82">
        <v>-4.08</v>
      </c>
      <c r="FC34" s="82">
        <v>-5.4399999999999995</v>
      </c>
      <c r="FD34" s="82">
        <v>-6.8</v>
      </c>
      <c r="FE34" s="82">
        <v>-1.3599999999999994</v>
      </c>
      <c r="FF34" s="82">
        <v>-2.7199999999999989</v>
      </c>
      <c r="FG34" s="82">
        <v>-4.08</v>
      </c>
      <c r="FH34" s="82">
        <v>-5.4399999999999995</v>
      </c>
      <c r="FI34" s="82">
        <v>-6.8</v>
      </c>
      <c r="FJ34" s="82">
        <v>-1.3599999999999994</v>
      </c>
      <c r="FK34" s="82">
        <v>-2.7199999999999989</v>
      </c>
      <c r="FL34" s="82">
        <v>-4.08</v>
      </c>
      <c r="FM34" s="82">
        <v>-5.4399999999999995</v>
      </c>
      <c r="FN34" s="82">
        <v>-6.8</v>
      </c>
      <c r="FO34" s="82">
        <v>5.1381818181818195</v>
      </c>
      <c r="FP34" s="82">
        <v>11.2987012987013</v>
      </c>
      <c r="FQ34" s="82">
        <v>-0.161</v>
      </c>
      <c r="FR34" s="82">
        <v>-0.96599999999999997</v>
      </c>
      <c r="FS34" s="82">
        <v>-0.14299999999999999</v>
      </c>
      <c r="FT34" s="82">
        <v>0.24</v>
      </c>
      <c r="FU34" s="82">
        <v>-6.0500000000000007</v>
      </c>
      <c r="FV34" s="82">
        <v>-6.0500000000000007</v>
      </c>
      <c r="FW34" s="82">
        <v>-6.0500000000000007</v>
      </c>
      <c r="FX34" s="82">
        <v>10.963140172863159</v>
      </c>
      <c r="FY34" s="82">
        <v>0.24000000000000021</v>
      </c>
      <c r="FZ34" s="82">
        <v>1.2699999999999996</v>
      </c>
      <c r="GA34" s="82">
        <v>1.8399999999999999</v>
      </c>
      <c r="GB34" s="82">
        <v>0.67999999999999972</v>
      </c>
      <c r="GC34" s="82">
        <v>1.879999999999999</v>
      </c>
      <c r="GD34" s="82">
        <v>1.9900000000000002</v>
      </c>
      <c r="GE34" s="82">
        <v>14.234929799999998</v>
      </c>
      <c r="GF34" s="82">
        <v>28.469859599999996</v>
      </c>
      <c r="GG34" s="82">
        <v>42.704789399999989</v>
      </c>
      <c r="GH34" s="82">
        <v>10.07587253414264</v>
      </c>
      <c r="GI34" s="82">
        <v>10.07587253414264</v>
      </c>
      <c r="GJ34" s="82">
        <v>10.07587253414264</v>
      </c>
      <c r="GK34" s="82">
        <v>10.07587253414264</v>
      </c>
      <c r="GL34" s="82">
        <v>10.07587253414264</v>
      </c>
      <c r="GM34" s="82">
        <v>10.07587253414264</v>
      </c>
      <c r="GN34" s="82">
        <v>10.07587253414264</v>
      </c>
      <c r="GO34" s="82">
        <v>10.07587253414264</v>
      </c>
      <c r="GP34" s="82">
        <v>1.5860000000000003</v>
      </c>
      <c r="GQ34" s="82">
        <v>1.4989999999999988</v>
      </c>
      <c r="GR34" s="82">
        <v>7.9539999999999997</v>
      </c>
      <c r="GS34" s="82">
        <v>7.9539999999999997</v>
      </c>
      <c r="GT34" s="82">
        <v>-1.92</v>
      </c>
      <c r="GU34" s="82">
        <v>-4</v>
      </c>
      <c r="GV34" s="82">
        <v>-13</v>
      </c>
      <c r="GW34" s="82">
        <v>-3.0999999999999996</v>
      </c>
      <c r="GX34" s="82">
        <v>0.40000000000000036</v>
      </c>
      <c r="GY34" s="82">
        <v>-1.6000000000000014</v>
      </c>
      <c r="GZ34" s="82">
        <v>4</v>
      </c>
      <c r="HA34" s="82">
        <v>3.2</v>
      </c>
      <c r="HB34" s="82">
        <v>3.3460000000000001</v>
      </c>
      <c r="HC34" s="82">
        <v>3.2570000000000014</v>
      </c>
      <c r="HD34" s="82">
        <v>-5.7496654247171239</v>
      </c>
      <c r="HE34" s="82">
        <v>-0.50014000000000003</v>
      </c>
      <c r="HF34" s="82">
        <v>-0.67928999999999995</v>
      </c>
      <c r="HG34" s="82">
        <v>0.31073453033863724</v>
      </c>
      <c r="HH34" s="82">
        <v>1.8644071820318235</v>
      </c>
      <c r="HI34" s="82">
        <v>0.77683632584659312</v>
      </c>
      <c r="HJ34" s="82">
        <v>1.8644071820318233</v>
      </c>
      <c r="HK34" s="82">
        <v>1.3890000000000011</v>
      </c>
      <c r="HL34" s="82">
        <v>6.9320000000000004</v>
      </c>
      <c r="HM34" s="82">
        <v>3.1000000000000583E-2</v>
      </c>
      <c r="HN34" s="82">
        <v>4.1720000000000006</v>
      </c>
      <c r="HO34" s="82">
        <v>0.31699999999999839</v>
      </c>
      <c r="HP34" s="82">
        <v>0.9269999999999996</v>
      </c>
      <c r="HQ34" s="82">
        <v>0.19399999999999906</v>
      </c>
      <c r="HR34" s="82">
        <v>0.57399999999999984</v>
      </c>
      <c r="HS34" s="82">
        <v>14.772501167867661</v>
      </c>
      <c r="HT34" s="82">
        <v>-4.7270000000000003</v>
      </c>
      <c r="HU34" s="82">
        <v>4.7999999999999989</v>
      </c>
      <c r="HV34" s="82">
        <v>3.1999999999999993</v>
      </c>
      <c r="HW34" s="82">
        <v>3</v>
      </c>
      <c r="HX34" s="82">
        <v>3</v>
      </c>
      <c r="HY34" s="82">
        <v>22.003</v>
      </c>
      <c r="HZ34" s="82">
        <v>24.588000000000001</v>
      </c>
      <c r="IA34" s="82">
        <v>8.5779999999999994</v>
      </c>
      <c r="IB34" s="82">
        <v>-0.24800000000000111</v>
      </c>
      <c r="IC34" s="82">
        <v>-7.6940000000000008</v>
      </c>
      <c r="ID34" s="82">
        <v>22.96</v>
      </c>
      <c r="IE34" s="82">
        <v>-3.76</v>
      </c>
      <c r="IF34" s="82">
        <v>5</v>
      </c>
      <c r="IG34" s="82">
        <v>3.3</v>
      </c>
      <c r="IH34" s="82">
        <v>9.5</v>
      </c>
      <c r="II34" s="82">
        <v>7.1999999999999993</v>
      </c>
      <c r="IJ34" s="82">
        <v>5.8000000000000007</v>
      </c>
      <c r="IK34" s="82">
        <v>4.9000000000000021</v>
      </c>
      <c r="IL34" s="82">
        <v>6.3999999999999995</v>
      </c>
      <c r="IM34" s="82">
        <v>6</v>
      </c>
      <c r="IN34" s="82">
        <v>5.8000000000000007</v>
      </c>
      <c r="IO34" s="82">
        <v>5.6999999999999993</v>
      </c>
      <c r="IP34" s="82">
        <v>5.5999999999999979</v>
      </c>
      <c r="IQ34" s="82">
        <v>7.5</v>
      </c>
      <c r="IR34" s="82">
        <v>6.9</v>
      </c>
      <c r="IS34" s="82">
        <v>6.5</v>
      </c>
      <c r="IT34" s="82">
        <v>6.3000000000000007</v>
      </c>
      <c r="IU34" s="82">
        <v>6.3</v>
      </c>
      <c r="IV34" s="82">
        <v>6.9</v>
      </c>
      <c r="IW34" s="82">
        <v>6.9</v>
      </c>
      <c r="IX34" s="82">
        <v>6.5</v>
      </c>
      <c r="IY34" s="82">
        <v>6.3000000000000007</v>
      </c>
      <c r="IZ34" s="82">
        <v>1.6999999999999993</v>
      </c>
      <c r="JA34" s="82">
        <v>4</v>
      </c>
      <c r="JB34" s="82">
        <v>3.7</v>
      </c>
      <c r="JC34" s="82">
        <v>3.5</v>
      </c>
      <c r="JD34" s="82">
        <v>15</v>
      </c>
      <c r="JE34" s="82">
        <v>14.5</v>
      </c>
      <c r="JF34" s="82">
        <v>8.5</v>
      </c>
      <c r="JG34" s="82">
        <v>4.8000000000000007</v>
      </c>
      <c r="JH34" s="82">
        <v>2.3000000000000007</v>
      </c>
      <c r="JI34" s="82">
        <v>9.6999999999999993</v>
      </c>
      <c r="JJ34" s="82">
        <v>8</v>
      </c>
      <c r="JK34" s="82">
        <v>6.1</v>
      </c>
      <c r="JL34" s="82">
        <v>5</v>
      </c>
      <c r="JM34" s="82">
        <v>4.1999999999999993</v>
      </c>
      <c r="JN34" s="82">
        <v>10</v>
      </c>
      <c r="JO34" s="82">
        <v>2.9000000000000004</v>
      </c>
      <c r="JP34" s="82">
        <v>15</v>
      </c>
      <c r="JQ34" s="82">
        <v>7</v>
      </c>
      <c r="JR34" s="82">
        <v>1.5999999999999996</v>
      </c>
      <c r="JS34" s="82">
        <v>10.9</v>
      </c>
      <c r="JT34" s="82">
        <v>11.9</v>
      </c>
      <c r="JU34" s="82">
        <v>9.1</v>
      </c>
      <c r="JV34" s="82">
        <v>7.5</v>
      </c>
      <c r="JW34" s="82">
        <v>6.4000000000000021</v>
      </c>
      <c r="JX34" s="82">
        <v>11.3</v>
      </c>
      <c r="JY34" s="82">
        <v>4.3000000000000007</v>
      </c>
      <c r="JZ34" s="82">
        <v>15</v>
      </c>
      <c r="KA34" s="82">
        <v>8.4</v>
      </c>
      <c r="KB34" s="82">
        <v>1.4000000000000004</v>
      </c>
      <c r="KC34" s="82">
        <v>14.7</v>
      </c>
      <c r="KD34" s="82">
        <v>10.1</v>
      </c>
      <c r="KE34" s="82">
        <v>7.8000000000000007</v>
      </c>
      <c r="KF34" s="82">
        <v>6.4000000000000021</v>
      </c>
      <c r="KG34" s="82">
        <v>5.4999999999999964</v>
      </c>
      <c r="KH34" s="82">
        <v>15.099999999999998</v>
      </c>
      <c r="KI34" s="82">
        <v>3.5999999999999996</v>
      </c>
      <c r="KJ34" s="82">
        <v>11.2</v>
      </c>
      <c r="KK34" s="82">
        <v>-0.59999999999999964</v>
      </c>
      <c r="KL34" s="82">
        <v>7.6</v>
      </c>
      <c r="KM34" s="82">
        <v>7.1999999999999993</v>
      </c>
      <c r="KN34" s="82">
        <v>6.9000000000000021</v>
      </c>
      <c r="KO34" s="82">
        <v>6.8000000000000007</v>
      </c>
      <c r="KP34" s="82">
        <v>6.6999999999999957</v>
      </c>
      <c r="KQ34" s="82">
        <v>3.8</v>
      </c>
      <c r="KR34" s="82">
        <v>9</v>
      </c>
      <c r="KS34" s="82">
        <v>8.2000000000000011</v>
      </c>
      <c r="KT34" s="82">
        <v>7.8999999999999986</v>
      </c>
      <c r="KU34" s="82">
        <v>7.6000000000000014</v>
      </c>
      <c r="KV34" s="82">
        <v>7.5999999999999979</v>
      </c>
      <c r="KW34" s="82">
        <v>8.2999999999999989</v>
      </c>
      <c r="KX34" s="82">
        <v>8.2000000000000011</v>
      </c>
      <c r="KY34" s="82">
        <v>7.8999999999999986</v>
      </c>
      <c r="KZ34" s="82">
        <v>7.6000000000000014</v>
      </c>
      <c r="LA34" s="82">
        <v>0.59999999999999964</v>
      </c>
      <c r="LB34" s="82">
        <v>6.8000000000000007</v>
      </c>
      <c r="LC34" s="82">
        <v>7.8999999999999986</v>
      </c>
      <c r="LD34">
        <v>7.6000000000000014</v>
      </c>
      <c r="LE34">
        <v>5</v>
      </c>
      <c r="LF34">
        <v>5</v>
      </c>
      <c r="LG34">
        <v>7.913000000000002</v>
      </c>
      <c r="LH34">
        <v>-0.34999999999999964</v>
      </c>
      <c r="LI34">
        <v>2.0599999999999996</v>
      </c>
      <c r="LJ34">
        <v>11.1</v>
      </c>
      <c r="LK34">
        <v>6.6999999999999993</v>
      </c>
      <c r="LL34">
        <v>-1</v>
      </c>
      <c r="LM34">
        <v>-1</v>
      </c>
      <c r="LN34">
        <v>-1</v>
      </c>
      <c r="LO34">
        <v>-1</v>
      </c>
      <c r="LP34">
        <v>-1</v>
      </c>
      <c r="LQ34">
        <v>-1</v>
      </c>
      <c r="LR34">
        <v>-1</v>
      </c>
      <c r="LS34">
        <v>-1</v>
      </c>
      <c r="LT34">
        <v>-1</v>
      </c>
      <c r="LU34">
        <v>-7.4998445664478348</v>
      </c>
      <c r="LV34">
        <v>-1</v>
      </c>
      <c r="LW34">
        <v>-1</v>
      </c>
      <c r="LX34">
        <v>-1</v>
      </c>
      <c r="LY34">
        <v>-1</v>
      </c>
      <c r="LZ34">
        <v>-1</v>
      </c>
      <c r="MA34">
        <v>-1</v>
      </c>
      <c r="MB34">
        <v>-1</v>
      </c>
      <c r="MC34">
        <v>-1</v>
      </c>
      <c r="MD34">
        <v>-1</v>
      </c>
      <c r="ME34">
        <v>7.5560409998164269E-2</v>
      </c>
      <c r="MF34">
        <v>-0.59999999999999964</v>
      </c>
      <c r="MG34">
        <v>-1.8000000000000007</v>
      </c>
      <c r="MH34">
        <v>0</v>
      </c>
      <c r="MI34">
        <v>1.6114495193847063</v>
      </c>
      <c r="MJ34">
        <v>1.5321979036772611</v>
      </c>
      <c r="MK34">
        <v>3.0115613968828931</v>
      </c>
      <c r="ML34">
        <v>2.9323097811754497</v>
      </c>
      <c r="MM34">
        <v>-0.83000000000000007</v>
      </c>
      <c r="MN34">
        <v>-1.0600000000000005</v>
      </c>
      <c r="MO34">
        <v>-1.1300000000000008</v>
      </c>
      <c r="MP34">
        <v>-1.1300000000000008</v>
      </c>
      <c r="MQ34">
        <v>-1.1300000000000008</v>
      </c>
      <c r="MR34">
        <v>-1.1300000000000008</v>
      </c>
    </row>
    <row r="35" spans="2:356" x14ac:dyDescent="0.25">
      <c r="B35" s="82" t="s">
        <v>1973</v>
      </c>
      <c r="C35" s="82" t="s">
        <v>1976</v>
      </c>
      <c r="D35" s="82" t="s">
        <v>1976</v>
      </c>
      <c r="E35" s="82">
        <v>0.27575442247658694</v>
      </c>
      <c r="F35" s="82">
        <v>0.17588395285584782</v>
      </c>
      <c r="G35" s="82">
        <v>0.12384937238493728</v>
      </c>
      <c r="H35" s="82">
        <v>9.561752988047803E-2</v>
      </c>
      <c r="I35" s="82">
        <v>0.37148803329864727</v>
      </c>
      <c r="J35" s="82">
        <v>0.24478694469628298</v>
      </c>
      <c r="K35" s="82">
        <v>0.17991631799163185</v>
      </c>
      <c r="L35" s="82">
        <v>0.14422310756972101</v>
      </c>
      <c r="M35" s="82">
        <v>6.3658536585365857</v>
      </c>
      <c r="N35" s="82">
        <v>2.6179245283018866</v>
      </c>
      <c r="O35" s="82">
        <v>1.5977653631284918</v>
      </c>
      <c r="P35" s="82">
        <v>1.1369863013698629</v>
      </c>
      <c r="Q35" s="82">
        <v>12.109756097560975</v>
      </c>
      <c r="R35" s="82">
        <v>4.933962264150944</v>
      </c>
      <c r="S35" s="82">
        <v>3.022346368715084</v>
      </c>
      <c r="T35" s="82">
        <v>2.1663405088062619</v>
      </c>
      <c r="U35" s="82">
        <v>0.21931407942238265</v>
      </c>
      <c r="V35" s="82">
        <v>0.21660649819494587</v>
      </c>
      <c r="W35" s="82">
        <v>0.15794223826714801</v>
      </c>
      <c r="X35" s="82">
        <v>0.15523465703971126</v>
      </c>
      <c r="Y35" s="82">
        <v>0.21931407942238265</v>
      </c>
      <c r="Z35" s="82">
        <v>0.10698365527488851</v>
      </c>
      <c r="AA35" s="82">
        <v>9.732540861812769E-2</v>
      </c>
      <c r="AB35" s="82">
        <v>9.0638930163447165E-2</v>
      </c>
      <c r="AC35" s="82">
        <v>7.2065378900445676E-2</v>
      </c>
      <c r="AD35" s="82">
        <v>0.10698365527488851</v>
      </c>
      <c r="AE35" s="82">
        <v>0.11809235427706273</v>
      </c>
      <c r="AF35" s="82">
        <v>9.9167297501892404E-2</v>
      </c>
      <c r="AG35" s="82">
        <v>8.5541256623769796E-2</v>
      </c>
      <c r="AH35" s="82">
        <v>2.7252081756245224E-2</v>
      </c>
      <c r="AI35" s="82">
        <v>0.11657834973504913</v>
      </c>
      <c r="AJ35" s="82">
        <v>-8.3777777777777729E-2</v>
      </c>
      <c r="AK35" s="82">
        <v>-6.8332483426823076E-2</v>
      </c>
      <c r="AL35" s="82">
        <v>-0.21919445440420704</v>
      </c>
      <c r="AM35" s="82">
        <v>-0.22900763358778625</v>
      </c>
      <c r="AN35" s="82">
        <v>-0.10059819698373908</v>
      </c>
      <c r="AO35" s="82">
        <v>0.15652173913043485</v>
      </c>
      <c r="AP35" s="82">
        <v>4.3478260869565216E-2</v>
      </c>
      <c r="AQ35" s="82">
        <v>-9.7744360902255689E-2</v>
      </c>
      <c r="AR35" s="82">
        <v>-1.6776075857038688E-2</v>
      </c>
      <c r="AS35" s="82">
        <v>-0.1103633916554508</v>
      </c>
      <c r="AT35" s="82">
        <v>-0.11103633916554499</v>
      </c>
      <c r="AU35" s="82">
        <v>-0.11051212938005395</v>
      </c>
      <c r="AV35" s="82">
        <v>-0.11238223418573351</v>
      </c>
      <c r="AW35" s="82">
        <v>-0.11380471380471377</v>
      </c>
      <c r="AX35" s="82">
        <v>-0.11447811447811443</v>
      </c>
      <c r="AY35" s="82">
        <v>0.32728077945084127</v>
      </c>
      <c r="AZ35" s="82">
        <v>0.2202768729641694</v>
      </c>
      <c r="BA35" s="82">
        <v>0.24338515391743015</v>
      </c>
      <c r="BB35" s="82">
        <v>0.23648718212704625</v>
      </c>
      <c r="BC35" s="82">
        <v>1.1816546762589928</v>
      </c>
      <c r="BD35" s="82">
        <v>0.7302158273381294</v>
      </c>
      <c r="BE35" s="82">
        <v>2.5641025641025643</v>
      </c>
      <c r="BF35" s="82">
        <v>2.3808340517605693</v>
      </c>
      <c r="BG35" s="82">
        <v>2.3249783923941223</v>
      </c>
      <c r="BH35" s="82">
        <v>1.5557476231633387E-2</v>
      </c>
      <c r="BI35" s="82">
        <v>-0.28781331028522039</v>
      </c>
      <c r="BJ35" s="82">
        <v>1.1494762288477034</v>
      </c>
      <c r="BK35" s="82">
        <v>-1</v>
      </c>
      <c r="BL35" s="82">
        <v>1.9591836734693882</v>
      </c>
      <c r="BM35" s="82">
        <v>2.8639455782312928</v>
      </c>
      <c r="BN35" s="82">
        <v>2.8639455782312928</v>
      </c>
      <c r="BO35" s="82">
        <v>1.591836734693878</v>
      </c>
      <c r="BP35" s="82">
        <v>2.1632653061224492</v>
      </c>
      <c r="BQ35" s="82">
        <v>2.5850340136054424</v>
      </c>
      <c r="BR35" s="82">
        <v>0.13333333333333336</v>
      </c>
      <c r="BS35" s="82">
        <v>-0.13333333333333333</v>
      </c>
      <c r="BT35" s="82">
        <v>119.60000000000001</v>
      </c>
      <c r="BU35" s="82">
        <v>214.19999999999996</v>
      </c>
      <c r="BV35" s="82">
        <v>277.79999999999995</v>
      </c>
      <c r="BW35" s="82">
        <v>309.2</v>
      </c>
      <c r="BX35" s="82">
        <v>319.39999999999998</v>
      </c>
      <c r="BY35" s="82">
        <v>347.99999999999994</v>
      </c>
      <c r="BZ35" s="82">
        <v>-0.13695652173913048</v>
      </c>
      <c r="CA35" s="82">
        <v>0.10000000000000012</v>
      </c>
      <c r="CB35" s="82">
        <v>-1.5972645088762959E-2</v>
      </c>
      <c r="CC35" s="82">
        <v>-1.5972645088762959E-2</v>
      </c>
      <c r="CD35" s="82">
        <v>0.14590847346479913</v>
      </c>
      <c r="CE35" s="82">
        <v>0.25120614548690812</v>
      </c>
      <c r="CF35" s="82">
        <v>0.875</v>
      </c>
      <c r="CG35" s="82">
        <v>0.875</v>
      </c>
      <c r="CH35" s="82">
        <v>0.875</v>
      </c>
      <c r="CI35" s="82">
        <v>0.875</v>
      </c>
      <c r="CJ35" s="82">
        <v>0.875</v>
      </c>
      <c r="CK35" s="82">
        <v>0.875</v>
      </c>
      <c r="CL35" s="82">
        <v>7.5714285714285712</v>
      </c>
      <c r="CM35" s="82">
        <v>7.5714285714285712</v>
      </c>
      <c r="CN35" s="82">
        <v>7.5714285714285712</v>
      </c>
      <c r="CO35" s="82">
        <v>5.168329315677813E-2</v>
      </c>
      <c r="CP35" s="82">
        <v>-5.9097744360902357E-2</v>
      </c>
      <c r="CQ35" s="82">
        <v>1.8390588379999999</v>
      </c>
      <c r="CR35" s="82">
        <v>-0.64500000000000002</v>
      </c>
      <c r="CS35" s="82">
        <v>-0.72</v>
      </c>
      <c r="CT35" s="82">
        <v>4.9999999999999989E-2</v>
      </c>
      <c r="CU35" s="82">
        <v>7.24</v>
      </c>
      <c r="CV35" s="82">
        <v>0.21999999999999992</v>
      </c>
      <c r="CW35" s="82">
        <v>2.25</v>
      </c>
      <c r="CX35" s="82">
        <v>2.0899999999999994</v>
      </c>
      <c r="CY35" s="82">
        <v>7.24</v>
      </c>
      <c r="CZ35" s="82">
        <v>2.0899999999999994</v>
      </c>
      <c r="DA35" s="82">
        <v>2.0899999999999994</v>
      </c>
      <c r="DB35" s="82">
        <v>0</v>
      </c>
      <c r="DC35" s="82">
        <v>2.89041095890411</v>
      </c>
      <c r="DD35" s="82">
        <v>2.89041095890411</v>
      </c>
      <c r="DE35" s="82">
        <v>-2.739726027397257E-2</v>
      </c>
      <c r="DF35" s="82">
        <v>5.0921748098492091E-3</v>
      </c>
      <c r="DG35" s="82">
        <v>7.5029006059043543E-2</v>
      </c>
      <c r="DH35" s="82">
        <v>0.26427742684027339</v>
      </c>
      <c r="DI35" s="82">
        <v>0.2578721221060733</v>
      </c>
      <c r="DJ35" s="82">
        <v>-0.5</v>
      </c>
      <c r="DK35" s="82">
        <v>-0.25</v>
      </c>
      <c r="DL35" s="82">
        <v>0.25</v>
      </c>
      <c r="DM35" s="82">
        <v>0.5</v>
      </c>
      <c r="DN35" s="82">
        <v>-0.5</v>
      </c>
      <c r="DO35" s="82">
        <v>-0.25</v>
      </c>
      <c r="DP35" s="82">
        <v>0.25</v>
      </c>
      <c r="DQ35" s="82">
        <v>0.5</v>
      </c>
      <c r="DR35" s="82">
        <v>0.42222222222222222</v>
      </c>
      <c r="DS35" s="82">
        <v>-0.5</v>
      </c>
      <c r="DT35" s="82">
        <v>-0.25</v>
      </c>
      <c r="DU35" s="82">
        <v>0.25</v>
      </c>
      <c r="DV35" s="82">
        <v>0.5</v>
      </c>
      <c r="DW35" s="82">
        <v>0.42222222222222222</v>
      </c>
      <c r="DX35" s="82">
        <v>0.34771573604060912</v>
      </c>
      <c r="DY35" s="82">
        <v>4.3993231810490654E-2</v>
      </c>
      <c r="DZ35" s="82">
        <v>-0.19566748855230714</v>
      </c>
      <c r="EA35" s="82">
        <v>-0.30151461782317718</v>
      </c>
      <c r="EB35" s="82">
        <v>-0.27421627333568155</v>
      </c>
      <c r="EC35" s="82">
        <v>-0.23652694610778446</v>
      </c>
      <c r="ED35" s="82">
        <v>-0.21803451919690031</v>
      </c>
      <c r="EE35" s="82">
        <v>-9.8274040154984157E-2</v>
      </c>
      <c r="EF35" s="82">
        <v>-0.2928848185980979</v>
      </c>
      <c r="EG35" s="82">
        <v>-0.43113772455089822</v>
      </c>
      <c r="EH35" s="82">
        <v>-0.40560056357872493</v>
      </c>
      <c r="EI35" s="82">
        <v>-0.40683339203945051</v>
      </c>
      <c r="EJ35" s="82" t="s">
        <v>1976</v>
      </c>
      <c r="EK35" s="82">
        <v>-0.1</v>
      </c>
      <c r="EL35" s="82">
        <v>-0.2</v>
      </c>
      <c r="EM35" s="82">
        <v>-0.3</v>
      </c>
      <c r="EN35" s="82">
        <v>-0.4</v>
      </c>
      <c r="EO35" s="82">
        <v>-0.5</v>
      </c>
      <c r="EP35" s="82">
        <v>-0.1</v>
      </c>
      <c r="EQ35" s="82">
        <v>-0.2</v>
      </c>
      <c r="ER35" s="82">
        <v>-0.3</v>
      </c>
      <c r="ES35" s="82">
        <v>-0.4</v>
      </c>
      <c r="ET35" s="82">
        <v>-0.5</v>
      </c>
      <c r="EU35" s="82">
        <v>-0.1</v>
      </c>
      <c r="EV35" s="82">
        <v>-0.2</v>
      </c>
      <c r="EW35" s="82">
        <v>-0.3</v>
      </c>
      <c r="EX35" s="82">
        <v>-0.4</v>
      </c>
      <c r="EY35" s="82">
        <v>-0.5</v>
      </c>
      <c r="EZ35" s="82">
        <v>-0.1</v>
      </c>
      <c r="FA35" s="82">
        <v>-0.2</v>
      </c>
      <c r="FB35" s="82">
        <v>-0.3</v>
      </c>
      <c r="FC35" s="82">
        <v>-0.4</v>
      </c>
      <c r="FD35" s="82">
        <v>-0.5</v>
      </c>
      <c r="FE35" s="82">
        <v>-0.1</v>
      </c>
      <c r="FF35" s="82">
        <v>-0.2</v>
      </c>
      <c r="FG35" s="82">
        <v>-0.3</v>
      </c>
      <c r="FH35" s="82">
        <v>-0.4</v>
      </c>
      <c r="FI35" s="82">
        <v>-0.5</v>
      </c>
      <c r="FJ35" s="82">
        <v>-0.1</v>
      </c>
      <c r="FK35" s="82">
        <v>-0.2</v>
      </c>
      <c r="FL35" s="82">
        <v>-0.3</v>
      </c>
      <c r="FM35" s="82">
        <v>-0.4</v>
      </c>
      <c r="FN35" s="82">
        <v>-0.5</v>
      </c>
      <c r="FO35" s="82">
        <v>1.84</v>
      </c>
      <c r="FP35" s="82">
        <v>1.8471337579617835</v>
      </c>
      <c r="FQ35" s="82">
        <v>-1.322816531098513E-2</v>
      </c>
      <c r="FR35" s="82">
        <v>-6.6323377960865085E-2</v>
      </c>
      <c r="FS35" s="82">
        <v>-1.17492399967135E-2</v>
      </c>
      <c r="FT35" s="82">
        <v>1.6477857878475798E-2</v>
      </c>
      <c r="FU35" s="82">
        <v>-0.43840579710144928</v>
      </c>
      <c r="FV35" s="82">
        <v>-0.43840579710144928</v>
      </c>
      <c r="FW35" s="82">
        <v>-0.43840579710144928</v>
      </c>
      <c r="FX35" s="82">
        <v>2.7124183006535945</v>
      </c>
      <c r="FY35" s="82">
        <v>1.7647058823529429E-2</v>
      </c>
      <c r="FZ35" s="82">
        <v>9.3040293040293001E-2</v>
      </c>
      <c r="GA35" s="82">
        <v>0.13659985152190049</v>
      </c>
      <c r="GB35" s="82">
        <v>4.9999999999999982E-2</v>
      </c>
      <c r="GC35" s="82">
        <v>0.13772893772893766</v>
      </c>
      <c r="GD35" s="82">
        <v>0.14773570898292504</v>
      </c>
      <c r="GE35" s="82" t="s">
        <v>1976</v>
      </c>
      <c r="GF35" s="82" t="s">
        <v>1976</v>
      </c>
      <c r="GG35" s="82" t="s">
        <v>1976</v>
      </c>
      <c r="GH35" s="82">
        <v>2.0880503144654088</v>
      </c>
      <c r="GI35" s="82">
        <v>2.0880503144654088</v>
      </c>
      <c r="GJ35" s="82">
        <v>2.0880503144654088</v>
      </c>
      <c r="GK35" s="82">
        <v>2.0880503144654088</v>
      </c>
      <c r="GL35" s="82">
        <v>2.0880503144654088</v>
      </c>
      <c r="GM35" s="82">
        <v>2.0880503144654088</v>
      </c>
      <c r="GN35" s="82">
        <v>2.0880503144654088</v>
      </c>
      <c r="GO35" s="82">
        <v>2.0880503144654088</v>
      </c>
      <c r="GP35" s="82">
        <v>0.11187134090428161</v>
      </c>
      <c r="GQ35" s="82">
        <v>0.10465684563289805</v>
      </c>
      <c r="GR35" s="82">
        <v>1.1288674425205789</v>
      </c>
      <c r="GS35" s="82">
        <v>1.1288674425205789</v>
      </c>
      <c r="GT35" s="82">
        <v>-0.2347634774742943</v>
      </c>
      <c r="GU35" s="82">
        <v>-0.27397260273972601</v>
      </c>
      <c r="GV35" s="82">
        <v>-0.50387596899224807</v>
      </c>
      <c r="GW35" s="82">
        <v>-0.2818181818181818</v>
      </c>
      <c r="GX35" s="82">
        <v>2.7397260273972712E-2</v>
      </c>
      <c r="GY35" s="82">
        <v>-6.2015503875968991E-2</v>
      </c>
      <c r="GZ35" s="82">
        <v>0.36363636363636354</v>
      </c>
      <c r="HA35" s="82">
        <v>0.47058823529411775</v>
      </c>
      <c r="HB35" s="82">
        <v>0.50142364753484192</v>
      </c>
      <c r="HC35" s="82">
        <v>0.24404315899895113</v>
      </c>
      <c r="HD35" s="82">
        <v>-1</v>
      </c>
      <c r="HE35" s="82">
        <v>-7.0803250375152185E-2</v>
      </c>
      <c r="HF35" s="82">
        <v>-9.6164953707636114E-2</v>
      </c>
      <c r="HG35" s="82">
        <v>0.02</v>
      </c>
      <c r="HH35" s="82">
        <v>0.12000000000000001</v>
      </c>
      <c r="HI35" s="82">
        <v>0.05</v>
      </c>
      <c r="HJ35" s="82">
        <v>0.12</v>
      </c>
      <c r="HK35" s="82">
        <v>0.14648808268297842</v>
      </c>
      <c r="HL35" s="82">
        <v>2.2041335453100159</v>
      </c>
      <c r="HM35" s="82">
        <v>2.7235986645581254E-3</v>
      </c>
      <c r="HN35" s="82">
        <v>0.67020080321285158</v>
      </c>
      <c r="HO35" s="82">
        <v>3.0767737552169112E-2</v>
      </c>
      <c r="HP35" s="82">
        <v>9.8669505055880749E-2</v>
      </c>
      <c r="HQ35" s="82">
        <v>1.8982387475538067E-2</v>
      </c>
      <c r="HR35" s="82">
        <v>6.1096327833954217E-2</v>
      </c>
      <c r="HS35" s="82">
        <v>1.0014326647564469</v>
      </c>
      <c r="HT35" s="82">
        <v>-0.26645997745208572</v>
      </c>
      <c r="HU35" s="82">
        <v>0.754</v>
      </c>
      <c r="HV35" s="82">
        <v>0.754</v>
      </c>
      <c r="HW35" s="82">
        <v>0.5</v>
      </c>
      <c r="HX35" s="82">
        <v>0.25</v>
      </c>
      <c r="HY35" s="82">
        <v>2.321971295905445</v>
      </c>
      <c r="HZ35" s="82">
        <v>1.2879367241108375</v>
      </c>
      <c r="IA35" s="82">
        <v>0.5</v>
      </c>
      <c r="IB35" s="82">
        <v>-1.4693684085792221E-2</v>
      </c>
      <c r="IC35" s="82">
        <v>0.25</v>
      </c>
      <c r="ID35" s="82">
        <v>1.3603507524588223</v>
      </c>
      <c r="IE35" s="82">
        <v>-0.30399999999999999</v>
      </c>
      <c r="IF35" s="82">
        <v>1</v>
      </c>
      <c r="IG35" s="82" t="s">
        <v>1976</v>
      </c>
      <c r="IH35" s="82">
        <v>19</v>
      </c>
      <c r="II35" s="82">
        <v>1.1076923076923075</v>
      </c>
      <c r="IJ35" s="82">
        <v>0.56862745098039225</v>
      </c>
      <c r="IK35" s="82">
        <v>0.38582677165354351</v>
      </c>
      <c r="IL35" s="82">
        <v>1.9393939393939394</v>
      </c>
      <c r="IM35" s="82">
        <v>0.6</v>
      </c>
      <c r="IN35" s="82">
        <v>0.42335766423357674</v>
      </c>
      <c r="IO35" s="82">
        <v>0.35624999999999996</v>
      </c>
      <c r="IP35" s="82">
        <v>0.31818181818181801</v>
      </c>
      <c r="IQ35" s="82">
        <v>15</v>
      </c>
      <c r="IR35" s="82">
        <v>1.0615384615384615</v>
      </c>
      <c r="IS35" s="82">
        <v>0.63725490196078438</v>
      </c>
      <c r="IT35" s="82">
        <v>0.49606299212598431</v>
      </c>
      <c r="IU35" s="82">
        <v>1.7027027027027026</v>
      </c>
      <c r="IV35" s="82">
        <v>1.7250000000000001</v>
      </c>
      <c r="IW35" s="82">
        <v>1.0615384615384615</v>
      </c>
      <c r="IX35" s="82">
        <v>0.63725490196078438</v>
      </c>
      <c r="IY35" s="82">
        <v>0.49606299212598431</v>
      </c>
      <c r="IZ35" s="82">
        <v>0.11333333333333329</v>
      </c>
      <c r="JA35" s="82">
        <v>0.26666666666666666</v>
      </c>
      <c r="JB35" s="82" t="s">
        <v>1976</v>
      </c>
      <c r="JC35" s="82">
        <v>7</v>
      </c>
      <c r="JD35" s="82" t="s">
        <v>1976</v>
      </c>
      <c r="JE35" s="82">
        <v>29</v>
      </c>
      <c r="JF35" s="82">
        <v>1.3076923076923077</v>
      </c>
      <c r="JG35" s="82">
        <v>0.47058823529411775</v>
      </c>
      <c r="JH35" s="82">
        <v>0.18110236220472448</v>
      </c>
      <c r="JI35" s="82" t="s">
        <v>1976</v>
      </c>
      <c r="JJ35" s="82">
        <v>1</v>
      </c>
      <c r="JK35" s="82">
        <v>0.45522388059701491</v>
      </c>
      <c r="JL35" s="82">
        <v>0.29940119760479045</v>
      </c>
      <c r="JM35" s="82">
        <v>0.22105263157894733</v>
      </c>
      <c r="JN35" s="82" t="s">
        <v>1976</v>
      </c>
      <c r="JO35" s="82">
        <v>0.36250000000000004</v>
      </c>
      <c r="JP35" s="82" t="s">
        <v>1976</v>
      </c>
      <c r="JQ35" s="82">
        <v>0.875</v>
      </c>
      <c r="JR35" s="82">
        <v>0.11940298507462684</v>
      </c>
      <c r="JS35" s="82" t="s">
        <v>1976</v>
      </c>
      <c r="JT35" s="82">
        <v>1.8030303030303032</v>
      </c>
      <c r="JU35" s="82">
        <v>0.66911764705882348</v>
      </c>
      <c r="JV35" s="82">
        <v>0.42134831460674155</v>
      </c>
      <c r="JW35" s="82">
        <v>0.30917874396135275</v>
      </c>
      <c r="JX35" s="82" t="s">
        <v>1976</v>
      </c>
      <c r="JY35" s="82">
        <v>0.6515151515151516</v>
      </c>
      <c r="JZ35" s="82" t="s">
        <v>1976</v>
      </c>
      <c r="KA35" s="82">
        <v>1.2727272727272729</v>
      </c>
      <c r="KB35" s="82">
        <v>0.10294117647058826</v>
      </c>
      <c r="KC35" s="82">
        <v>3.8684210526315788</v>
      </c>
      <c r="KD35" s="82">
        <v>0.64743589743589747</v>
      </c>
      <c r="KE35" s="82">
        <v>0.3577981651376147</v>
      </c>
      <c r="KF35" s="82">
        <v>0.24902723735408569</v>
      </c>
      <c r="KG35" s="82">
        <v>0.19434628975265006</v>
      </c>
      <c r="KH35" s="82">
        <v>3.9736842105263155</v>
      </c>
      <c r="KI35" s="82">
        <v>0.23076923076923075</v>
      </c>
      <c r="KJ35" s="82">
        <v>2.9473684210526314</v>
      </c>
      <c r="KK35" s="82">
        <v>-3.8461538461538443E-2</v>
      </c>
      <c r="KL35" s="82">
        <v>0.69724770642201828</v>
      </c>
      <c r="KM35" s="82">
        <v>0.38918918918918916</v>
      </c>
      <c r="KN35" s="82">
        <v>0.30396475770925119</v>
      </c>
      <c r="KO35" s="82">
        <v>0.26877470355731226</v>
      </c>
      <c r="KP35" s="82">
        <v>0.24723247232472309</v>
      </c>
      <c r="KQ35" s="82" t="s">
        <v>1976</v>
      </c>
      <c r="KR35" s="82">
        <v>1.3636363636363638</v>
      </c>
      <c r="KS35" s="82">
        <v>0.60294117647058831</v>
      </c>
      <c r="KT35" s="82">
        <v>0.44382022471910104</v>
      </c>
      <c r="KU35" s="82">
        <v>0.36714975845410636</v>
      </c>
      <c r="KV35" s="82">
        <v>0.67256637168141575</v>
      </c>
      <c r="KW35" s="82">
        <v>0.76146788990825676</v>
      </c>
      <c r="KX35" s="82">
        <v>0.60294117647058831</v>
      </c>
      <c r="KY35" s="82">
        <v>0.44382022471910104</v>
      </c>
      <c r="KZ35" s="82">
        <v>0.36714975845410636</v>
      </c>
      <c r="LA35" s="82">
        <v>3.9999999999999973E-2</v>
      </c>
      <c r="LB35" s="82">
        <v>0.45333333333333337</v>
      </c>
      <c r="LC35" s="82">
        <v>0.44382022471910104</v>
      </c>
      <c r="LD35">
        <v>0.36714975845410636</v>
      </c>
      <c r="LE35" t="s">
        <v>1976</v>
      </c>
      <c r="LF35" t="s">
        <v>1976</v>
      </c>
      <c r="LG35">
        <v>0.54600000000000004</v>
      </c>
      <c r="LH35">
        <v>-2.4E-2</v>
      </c>
      <c r="LI35">
        <v>1.0299999999999998</v>
      </c>
      <c r="LJ35">
        <v>5.2857142857142856</v>
      </c>
      <c r="LK35">
        <v>1.0307692307692307</v>
      </c>
      <c r="LL35">
        <v>-6.6666666666666652E-2</v>
      </c>
      <c r="LM35">
        <v>-6.6666666666666652E-2</v>
      </c>
      <c r="LN35">
        <v>-7.1428571428571397E-2</v>
      </c>
      <c r="LO35">
        <v>-7.6923076923076872E-2</v>
      </c>
      <c r="LP35">
        <v>-8.333333333333337E-2</v>
      </c>
      <c r="LQ35">
        <v>-9.0909090909090939E-2</v>
      </c>
      <c r="LR35">
        <v>-9.9999999999999978E-2</v>
      </c>
      <c r="LS35">
        <v>-0.11111111111111116</v>
      </c>
      <c r="LT35">
        <v>-0.125</v>
      </c>
      <c r="LU35">
        <v>-0.5</v>
      </c>
      <c r="LV35">
        <v>-6.6666666666666652E-2</v>
      </c>
      <c r="LW35">
        <v>-6.6666666666666652E-2</v>
      </c>
      <c r="LX35">
        <v>-7.1428571428571397E-2</v>
      </c>
      <c r="LY35">
        <v>-7.6923076923076872E-2</v>
      </c>
      <c r="LZ35">
        <v>-8.333333333333337E-2</v>
      </c>
      <c r="MA35">
        <v>-9.0909090909090939E-2</v>
      </c>
      <c r="MB35">
        <v>-9.9999999999999978E-2</v>
      </c>
      <c r="MC35">
        <v>-0.11111111111111116</v>
      </c>
      <c r="MD35">
        <v>-0.125</v>
      </c>
      <c r="ME35">
        <v>0.01</v>
      </c>
      <c r="MF35">
        <v>-4.7619047619047596E-2</v>
      </c>
      <c r="MG35">
        <v>-0.12587412587412591</v>
      </c>
      <c r="MH35">
        <v>-0.47299999999999998</v>
      </c>
      <c r="MI35">
        <v>0.13895216400911159</v>
      </c>
      <c r="MJ35">
        <v>0.13211845102505704</v>
      </c>
      <c r="MK35">
        <v>0.25110132158590326</v>
      </c>
      <c r="ML35">
        <v>0.24449339207048482</v>
      </c>
      <c r="MM35">
        <v>-5.6462585034013579E-2</v>
      </c>
      <c r="MN35">
        <v>-7.0997990622906904E-2</v>
      </c>
      <c r="MO35">
        <v>-7.5333333333333363E-2</v>
      </c>
      <c r="MP35">
        <v>-7.5333333333333363E-2</v>
      </c>
      <c r="MQ35">
        <v>-7.5333333333333363E-2</v>
      </c>
      <c r="MR35">
        <v>-7.5333333333333363E-2</v>
      </c>
    </row>
    <row r="36" spans="2:356" x14ac:dyDescent="0.25">
      <c r="B36" s="82" t="s">
        <v>1931</v>
      </c>
      <c r="C36" s="82">
        <v>0.66599999999999993</v>
      </c>
      <c r="D36" s="82">
        <v>0.79920000000000002</v>
      </c>
      <c r="E36" s="82">
        <v>1.0600000000000005</v>
      </c>
      <c r="F36" s="82">
        <v>0.66000000000000014</v>
      </c>
      <c r="G36" s="82">
        <v>0.41999999999999993</v>
      </c>
      <c r="H36" s="82">
        <v>0.29000000000000004</v>
      </c>
      <c r="I36" s="82">
        <v>1.71</v>
      </c>
      <c r="J36" s="82">
        <v>1.0600000000000005</v>
      </c>
      <c r="K36" s="82">
        <v>0.6800000000000006</v>
      </c>
      <c r="L36" s="82">
        <v>0.45999999999999996</v>
      </c>
      <c r="M36" s="82">
        <v>0.87000000000000011</v>
      </c>
      <c r="N36" s="82">
        <v>0.92000000000000037</v>
      </c>
      <c r="O36" s="82">
        <v>0.95000000000000018</v>
      </c>
      <c r="P36" s="82">
        <v>0.97999999999999954</v>
      </c>
      <c r="Q36" s="82">
        <v>1.9100000000000001</v>
      </c>
      <c r="R36" s="82">
        <v>1.9500000000000006</v>
      </c>
      <c r="S36" s="82">
        <v>1.9699999999999998</v>
      </c>
      <c r="T36" s="82">
        <v>1.9900000000000002</v>
      </c>
      <c r="U36" s="82">
        <v>0.81</v>
      </c>
      <c r="V36" s="82">
        <v>0.79999999999999982</v>
      </c>
      <c r="W36" s="82">
        <v>0.58000000000000007</v>
      </c>
      <c r="X36" s="82">
        <v>0.56999999999999984</v>
      </c>
      <c r="Y36" s="82">
        <v>0.81</v>
      </c>
      <c r="Z36" s="82">
        <v>0.5</v>
      </c>
      <c r="AA36" s="82">
        <v>0.45000000000000018</v>
      </c>
      <c r="AB36" s="82">
        <v>0.41999999999999993</v>
      </c>
      <c r="AC36" s="82">
        <v>0.33999999999999986</v>
      </c>
      <c r="AD36" s="82">
        <v>0.5</v>
      </c>
      <c r="AE36" s="82">
        <v>0.54</v>
      </c>
      <c r="AF36" s="82">
        <v>0.45000000000000018</v>
      </c>
      <c r="AG36" s="82">
        <v>0.39000000000000012</v>
      </c>
      <c r="AH36" s="82">
        <v>0.12000000000000011</v>
      </c>
      <c r="AI36" s="82">
        <v>0.53000000000000025</v>
      </c>
      <c r="AJ36" s="82">
        <v>-4.0000000000000036E-2</v>
      </c>
      <c r="AK36" s="82">
        <v>-8.9999999999999858E-2</v>
      </c>
      <c r="AL36" s="82">
        <v>-0.30000000000000027</v>
      </c>
      <c r="AM36" s="82">
        <v>-0.17999999999999972</v>
      </c>
      <c r="AN36" s="82">
        <v>0</v>
      </c>
      <c r="AO36" s="82">
        <v>2.4900000000000002</v>
      </c>
      <c r="AP36" s="82">
        <v>0.58000000000000007</v>
      </c>
      <c r="AQ36" s="82">
        <v>-1.9100000000000001</v>
      </c>
      <c r="AR36" s="82">
        <v>-0.19</v>
      </c>
      <c r="AS36" s="82">
        <v>-0.24</v>
      </c>
      <c r="AT36" s="82">
        <v>-0.26</v>
      </c>
      <c r="AU36" s="82">
        <v>-0.27</v>
      </c>
      <c r="AV36" s="82">
        <v>-0.25</v>
      </c>
      <c r="AW36" s="82">
        <v>-0.26</v>
      </c>
      <c r="AX36" s="82">
        <v>-0.27</v>
      </c>
      <c r="AY36" s="82">
        <v>0.28999999999999998</v>
      </c>
      <c r="AZ36" s="82">
        <v>0.27</v>
      </c>
      <c r="BA36" s="82">
        <v>0.8268663199405607</v>
      </c>
      <c r="BB36" s="82">
        <v>0.80343144539063827</v>
      </c>
      <c r="BC36" s="82">
        <v>2.0133097102360402</v>
      </c>
      <c r="BD36" s="82">
        <v>1.1484422091406141</v>
      </c>
      <c r="BE36" s="82">
        <v>1.3125</v>
      </c>
      <c r="BF36" s="82">
        <v>2.7560000000000002</v>
      </c>
      <c r="BG36" s="82">
        <v>1.5410160927515144</v>
      </c>
      <c r="BH36" s="82">
        <v>0.28018474413663896</v>
      </c>
      <c r="BI36" s="82">
        <v>0.79385677505381047</v>
      </c>
      <c r="BJ36" s="82">
        <v>0.7188533907400001</v>
      </c>
      <c r="BK36" s="82">
        <v>-0.16764778723971713</v>
      </c>
      <c r="BL36" s="82">
        <v>1.5724922371186494</v>
      </c>
      <c r="BM36" s="82">
        <v>2.4624559287645233</v>
      </c>
      <c r="BN36" s="82">
        <v>2.4825302977490167</v>
      </c>
      <c r="BO36" s="82">
        <v>2.3687755401702209</v>
      </c>
      <c r="BP36" s="82">
        <v>2.8304860268135692</v>
      </c>
      <c r="BQ36" s="82">
        <v>3.5063231159581805</v>
      </c>
      <c r="BR36" s="82">
        <v>0.67583708914461127</v>
      </c>
      <c r="BS36" s="82">
        <v>-0.25</v>
      </c>
      <c r="BT36" s="82">
        <v>0.73</v>
      </c>
      <c r="BU36" s="82">
        <v>1.3000000000000003</v>
      </c>
      <c r="BV36" s="82">
        <v>1.27</v>
      </c>
      <c r="BW36" s="82">
        <v>1.8800000000000003</v>
      </c>
      <c r="BX36" s="82">
        <v>1.94</v>
      </c>
      <c r="BY36" s="82">
        <v>2.1199999999999997</v>
      </c>
      <c r="BZ36" s="82">
        <v>-0.37894999999999995</v>
      </c>
      <c r="CA36" s="82">
        <v>9.0903272727272721E-2</v>
      </c>
      <c r="CB36" s="82">
        <v>-0.15926539787773164</v>
      </c>
      <c r="CC36" s="82">
        <v>-8.9412153194516453E-2</v>
      </c>
      <c r="CD36" s="82">
        <v>0.38076368647323644</v>
      </c>
      <c r="CE36" s="82">
        <v>0.86059197449721481</v>
      </c>
      <c r="CF36" s="82">
        <v>0.32185904938471077</v>
      </c>
      <c r="CG36" s="82">
        <v>0.27167312692347728</v>
      </c>
      <c r="CH36" s="82">
        <v>0.21613403939971226</v>
      </c>
      <c r="CI36" s="82">
        <v>0.313160156158097</v>
      </c>
      <c r="CJ36" s="82">
        <v>0.26364337932967996</v>
      </c>
      <c r="CK36" s="82">
        <v>0.20877343743873134</v>
      </c>
      <c r="CL36" s="82">
        <v>0.40810032607886193</v>
      </c>
      <c r="CM36" s="82">
        <v>0.3365694625507949</v>
      </c>
      <c r="CN36" s="82">
        <v>0.13064727966696546</v>
      </c>
      <c r="CO36" s="82">
        <v>0.04</v>
      </c>
      <c r="CP36" s="82">
        <v>-0.14999999999999947</v>
      </c>
      <c r="CQ36" s="82">
        <v>1.2629466638725368</v>
      </c>
      <c r="CR36" s="82">
        <v>0.22861061896325083</v>
      </c>
      <c r="CS36" s="82">
        <v>0.25375778704920865</v>
      </c>
      <c r="CT36" s="82">
        <v>1.8158138079258552E-2</v>
      </c>
      <c r="CU36" s="82">
        <v>1.1724969159749807</v>
      </c>
      <c r="CV36" s="82">
        <v>3.6316276158517104E-2</v>
      </c>
      <c r="CW36" s="82">
        <v>0.33203452487787066</v>
      </c>
      <c r="CX36" s="82">
        <v>0.38910295884125462</v>
      </c>
      <c r="CY36" s="82">
        <v>1.1724969159749807</v>
      </c>
      <c r="CZ36" s="82">
        <v>0.38910295884125462</v>
      </c>
      <c r="DA36" s="82">
        <v>0.36056874185956267</v>
      </c>
      <c r="DB36" s="82">
        <v>3.197754535698183E-3</v>
      </c>
      <c r="DC36" s="82">
        <v>1.2631130416007823</v>
      </c>
      <c r="DD36" s="82">
        <v>1.256717532529386</v>
      </c>
      <c r="DE36" s="82">
        <v>0</v>
      </c>
      <c r="DF36" s="82">
        <v>-9.9999999999997868E-3</v>
      </c>
      <c r="DG36" s="82">
        <v>0.16000000000000014</v>
      </c>
      <c r="DH36" s="82">
        <v>0.61000000000000032</v>
      </c>
      <c r="DI36" s="82">
        <v>0.62000000000000011</v>
      </c>
      <c r="DJ36" s="82">
        <v>-0.36260000000000003</v>
      </c>
      <c r="DK36" s="82">
        <v>-0.2072</v>
      </c>
      <c r="DL36" s="82">
        <v>0.25900000000000001</v>
      </c>
      <c r="DM36" s="82">
        <v>0.6734</v>
      </c>
      <c r="DN36" s="82">
        <v>-0.31710000000000005</v>
      </c>
      <c r="DO36" s="82">
        <v>-0.22650000000000003</v>
      </c>
      <c r="DP36" s="82">
        <v>0.13589999999999999</v>
      </c>
      <c r="DQ36" s="82">
        <v>0.40770000000000001</v>
      </c>
      <c r="DR36" s="82">
        <v>0.49830000000000002</v>
      </c>
      <c r="DS36" s="82">
        <v>-4.6697457356106496E-2</v>
      </c>
      <c r="DT36" s="82">
        <v>4.6697457356106496E-2</v>
      </c>
      <c r="DU36" s="82">
        <v>0</v>
      </c>
      <c r="DV36" s="82">
        <v>0</v>
      </c>
      <c r="DW36" s="82">
        <v>0</v>
      </c>
      <c r="DX36" s="82">
        <v>0.81029763832529955</v>
      </c>
      <c r="DY36" s="82">
        <v>0.10465286112539939</v>
      </c>
      <c r="DZ36" s="82">
        <v>-0.48973474817905294</v>
      </c>
      <c r="EA36" s="82">
        <v>-0.71936141433769596</v>
      </c>
      <c r="EB36" s="82">
        <v>-0.66347881859112356</v>
      </c>
      <c r="EC36" s="82">
        <v>-0.59997586887910948</v>
      </c>
      <c r="ED36" s="82">
        <v>-0.55730188667263592</v>
      </c>
      <c r="EE36" s="82">
        <v>-0.29744781645107415</v>
      </c>
      <c r="EF36" s="82">
        <v>-0.74933480660176666</v>
      </c>
      <c r="EG36" s="82">
        <v>-1.0597372247940917</v>
      </c>
      <c r="EH36" s="82">
        <v>-1.0262076673461482</v>
      </c>
      <c r="EI36" s="82">
        <v>-1.0259536555473001</v>
      </c>
      <c r="EJ36" s="82">
        <v>1.0649999999999999</v>
      </c>
      <c r="EK36" s="82">
        <v>-0.35000000000000053</v>
      </c>
      <c r="EL36" s="82">
        <v>-0.54</v>
      </c>
      <c r="EM36" s="82">
        <v>-0.65000000000000036</v>
      </c>
      <c r="EN36" s="82">
        <v>-0.74000000000000021</v>
      </c>
      <c r="EO36" s="82">
        <v>-0.82000000000000028</v>
      </c>
      <c r="EP36" s="82">
        <v>-0.16000000000000014</v>
      </c>
      <c r="EQ36" s="82">
        <v>-0.29000000000000004</v>
      </c>
      <c r="ER36" s="82">
        <v>-0.41000000000000014</v>
      </c>
      <c r="ES36" s="82">
        <v>-0.50999999999999979</v>
      </c>
      <c r="ET36" s="82">
        <v>-0.60000000000000053</v>
      </c>
      <c r="EU36" s="82">
        <v>-0.41000000000000014</v>
      </c>
      <c r="EV36" s="82">
        <v>-0.61000000000000032</v>
      </c>
      <c r="EW36" s="82">
        <v>-0.74000000000000021</v>
      </c>
      <c r="EX36" s="82">
        <v>-0.83000000000000007</v>
      </c>
      <c r="EY36" s="82">
        <v>-0.91000000000000014</v>
      </c>
      <c r="EZ36" s="82">
        <v>-0.1800000000000006</v>
      </c>
      <c r="FA36" s="82">
        <v>-0.33000000000000007</v>
      </c>
      <c r="FB36" s="82">
        <v>-0.47000000000000064</v>
      </c>
      <c r="FC36" s="82">
        <v>-0.58000000000000007</v>
      </c>
      <c r="FD36" s="82">
        <v>-0.69000000000000039</v>
      </c>
      <c r="FE36" s="82">
        <v>-1.5599999999999996</v>
      </c>
      <c r="FF36" s="82">
        <v>-1.7399999999999993</v>
      </c>
      <c r="FG36" s="82">
        <v>-2.0199999999999996</v>
      </c>
      <c r="FH36" s="82">
        <v>-2.1599999999999993</v>
      </c>
      <c r="FI36" s="82">
        <v>-2.2699999999999996</v>
      </c>
      <c r="FJ36" s="82">
        <v>-1.2599999999999998</v>
      </c>
      <c r="FK36" s="82">
        <v>-1.5799999999999992</v>
      </c>
      <c r="FL36" s="82">
        <v>-1.5999999999999996</v>
      </c>
      <c r="FM36" s="82">
        <v>-1.75</v>
      </c>
      <c r="FN36" s="82">
        <v>-1.92</v>
      </c>
      <c r="FO36" s="82">
        <v>0.38272422181107019</v>
      </c>
      <c r="FP36" s="82">
        <v>0.39487419710665972</v>
      </c>
      <c r="FQ36" s="82">
        <v>-0.04</v>
      </c>
      <c r="FR36" s="82">
        <v>-0.17</v>
      </c>
      <c r="FS36" s="82">
        <v>-0.06</v>
      </c>
      <c r="FT36" s="82">
        <v>0.06</v>
      </c>
      <c r="FU36" s="82">
        <v>-1.9900000000000002</v>
      </c>
      <c r="FV36" s="82">
        <v>-2.0099999999999998</v>
      </c>
      <c r="FW36" s="82">
        <v>-2</v>
      </c>
      <c r="FX36" s="82">
        <v>2.1591002902084799</v>
      </c>
      <c r="FY36" s="82">
        <v>0.12999999999999989</v>
      </c>
      <c r="FZ36" s="82">
        <v>0.1899999999999995</v>
      </c>
      <c r="GA36" s="82">
        <v>0.1899999999999995</v>
      </c>
      <c r="GB36" s="82">
        <v>0.23666666666666636</v>
      </c>
      <c r="GC36" s="82">
        <v>0.23666666666666636</v>
      </c>
      <c r="GD36" s="82">
        <v>0.26666666666666661</v>
      </c>
      <c r="GE36" s="82">
        <v>1.2474000000000001</v>
      </c>
      <c r="GF36" s="82">
        <v>2.5116000000000001</v>
      </c>
      <c r="GG36" s="82">
        <v>3.8010000000000002</v>
      </c>
      <c r="GH36" s="82">
        <v>0.43261999999999995</v>
      </c>
      <c r="GI36" s="82">
        <v>0.32557999999999998</v>
      </c>
      <c r="GJ36" s="82">
        <v>-1.7840000000000002E-2</v>
      </c>
      <c r="GK36" s="82">
        <v>-0.28989999999999999</v>
      </c>
      <c r="GL36" s="82">
        <v>1.6145200000000002</v>
      </c>
      <c r="GM36" s="82">
        <v>1.52532</v>
      </c>
      <c r="GN36" s="82">
        <v>1.2086600000000001</v>
      </c>
      <c r="GO36" s="82">
        <v>0.94106000000000012</v>
      </c>
      <c r="GP36" s="82">
        <v>0.25</v>
      </c>
      <c r="GQ36" s="82">
        <v>0.22999999999999954</v>
      </c>
      <c r="GR36" s="82">
        <v>0.27</v>
      </c>
      <c r="GS36" s="82">
        <v>0.1</v>
      </c>
      <c r="GT36" s="82">
        <v>-0.1348</v>
      </c>
      <c r="GU36" s="82">
        <v>-0.30000000000000027</v>
      </c>
      <c r="GV36" s="82">
        <v>-0.96999999999999975</v>
      </c>
      <c r="GW36" s="82">
        <v>-0.27</v>
      </c>
      <c r="GX36" s="82">
        <v>4.0000000000000036E-2</v>
      </c>
      <c r="GY36" s="82">
        <v>-0.12000000000000011</v>
      </c>
      <c r="GZ36" s="82">
        <v>0.27</v>
      </c>
      <c r="HA36" s="82">
        <v>0.89</v>
      </c>
      <c r="HB36" s="82">
        <v>0.52</v>
      </c>
      <c r="HC36" s="82">
        <v>0.5</v>
      </c>
      <c r="HD36" s="82">
        <v>0.10000000000000009</v>
      </c>
      <c r="HE36" s="82">
        <v>-4.0000000000000036E-2</v>
      </c>
      <c r="HF36" s="82">
        <v>-4.9999999999999822E-2</v>
      </c>
      <c r="HG36" s="82">
        <v>0</v>
      </c>
      <c r="HH36" s="82">
        <v>7.2199999999999959E-2</v>
      </c>
      <c r="HI36" s="82">
        <v>3.6100000000000007E-2</v>
      </c>
      <c r="HJ36" s="82">
        <v>7.2199999999999959E-2</v>
      </c>
      <c r="HK36" s="82">
        <v>0.35000000000000053</v>
      </c>
      <c r="HL36" s="82">
        <v>1.75</v>
      </c>
      <c r="HM36" s="82">
        <v>1.0000000000000675E-2</v>
      </c>
      <c r="HN36" s="82">
        <v>1.0499999999999998</v>
      </c>
      <c r="HO36" s="82">
        <v>0.23000000000000043</v>
      </c>
      <c r="HP36" s="82">
        <v>0.55000000000000071</v>
      </c>
      <c r="HQ36" s="82">
        <v>0.13999999999999968</v>
      </c>
      <c r="HR36" s="82">
        <v>0.40000000000000036</v>
      </c>
      <c r="HS36" s="82">
        <v>1.27</v>
      </c>
      <c r="HT36" s="82">
        <v>-0.2799999999999998</v>
      </c>
      <c r="HU36" s="82">
        <v>0.4099999999999997</v>
      </c>
      <c r="HV36" s="82">
        <v>0.19999999999999973</v>
      </c>
      <c r="HW36" s="82">
        <v>0.4864</v>
      </c>
      <c r="HX36" s="82">
        <v>0.48374</v>
      </c>
      <c r="HY36" s="82">
        <v>1.4899999999999998</v>
      </c>
      <c r="HZ36" s="82">
        <v>1.3800000000000003</v>
      </c>
      <c r="IA36" s="82">
        <v>0.75000000000000044</v>
      </c>
      <c r="IB36" s="82">
        <v>2.9999999999999805E-2</v>
      </c>
      <c r="IC36" s="82">
        <v>-0.68000000000000016</v>
      </c>
      <c r="ID36" s="82">
        <v>1.9</v>
      </c>
      <c r="IE36" s="82">
        <v>-0.3</v>
      </c>
      <c r="IF36" s="82">
        <v>0.51200000000000001</v>
      </c>
      <c r="IG36" s="82">
        <v>0.8</v>
      </c>
      <c r="IH36" s="82">
        <v>1.0000000000000002</v>
      </c>
      <c r="II36" s="82">
        <v>1.02</v>
      </c>
      <c r="IJ36" s="82">
        <v>1.0399999999999996</v>
      </c>
      <c r="IK36" s="82">
        <v>1.0500000000000007</v>
      </c>
      <c r="IL36" s="82">
        <v>0.59000000000000008</v>
      </c>
      <c r="IM36" s="82">
        <v>0.80999999999999961</v>
      </c>
      <c r="IN36" s="82">
        <v>1.0200000000000005</v>
      </c>
      <c r="IO36" s="82">
        <v>1.2000000000000002</v>
      </c>
      <c r="IP36" s="82">
        <v>1.3899999999999997</v>
      </c>
      <c r="IQ36" s="82">
        <v>0.76</v>
      </c>
      <c r="IR36" s="82">
        <v>0.9700000000000002</v>
      </c>
      <c r="IS36" s="82">
        <v>1.1700000000000004</v>
      </c>
      <c r="IT36" s="82">
        <v>1.3600000000000003</v>
      </c>
      <c r="IU36" s="82">
        <v>0.58999999999999986</v>
      </c>
      <c r="IV36" s="82">
        <v>0.78000000000000025</v>
      </c>
      <c r="IW36" s="82">
        <v>0.9700000000000002</v>
      </c>
      <c r="IX36" s="82">
        <v>1.1700000000000004</v>
      </c>
      <c r="IY36" s="82">
        <v>1.3600000000000003</v>
      </c>
      <c r="IZ36" s="82">
        <v>0.33000000000000007</v>
      </c>
      <c r="JA36" s="82">
        <v>0.88999999999999968</v>
      </c>
      <c r="JB36" s="82">
        <v>0.83000000000000007</v>
      </c>
      <c r="JC36" s="82">
        <v>0.32999999999999985</v>
      </c>
      <c r="JD36" s="82">
        <v>1.98</v>
      </c>
      <c r="JE36" s="82">
        <v>1.66</v>
      </c>
      <c r="JF36" s="82">
        <v>1.2399999999999998</v>
      </c>
      <c r="JG36" s="82">
        <v>1.1700000000000004</v>
      </c>
      <c r="JH36" s="82">
        <v>1.3600000000000003</v>
      </c>
      <c r="JI36" s="82">
        <v>1.3900000000000001</v>
      </c>
      <c r="JJ36" s="82">
        <v>1.0499999999999998</v>
      </c>
      <c r="JK36" s="82">
        <v>1.0700000000000003</v>
      </c>
      <c r="JL36" s="82">
        <v>1.0699999999999994</v>
      </c>
      <c r="JM36" s="82">
        <v>1.08</v>
      </c>
      <c r="JN36" s="82">
        <v>0.87999999999999989</v>
      </c>
      <c r="JO36" s="82">
        <v>0.35000000000000009</v>
      </c>
      <c r="JP36" s="82">
        <v>1.44</v>
      </c>
      <c r="JQ36" s="82">
        <v>0.89999999999999991</v>
      </c>
      <c r="JR36" s="82">
        <v>0.26999999999999957</v>
      </c>
      <c r="JS36" s="82">
        <v>0.55999999999999983</v>
      </c>
      <c r="JT36" s="82">
        <v>0.8899999999999999</v>
      </c>
      <c r="JU36" s="82">
        <v>0.92999999999999972</v>
      </c>
      <c r="JV36" s="82">
        <v>0.9399999999999995</v>
      </c>
      <c r="JW36" s="82">
        <v>0.95999999999999952</v>
      </c>
      <c r="JX36" s="82">
        <v>0.58999999999999986</v>
      </c>
      <c r="JY36" s="82">
        <v>0.28000000000000003</v>
      </c>
      <c r="JZ36" s="82">
        <v>0.81999999999999984</v>
      </c>
      <c r="KA36" s="82">
        <v>0.59000000000000008</v>
      </c>
      <c r="KB36" s="82">
        <v>0.12999999999999989</v>
      </c>
      <c r="KC36" s="82">
        <v>0.89000000000000012</v>
      </c>
      <c r="KD36" s="82">
        <v>0.95000000000000018</v>
      </c>
      <c r="KE36" s="82">
        <v>0.9700000000000002</v>
      </c>
      <c r="KF36" s="82">
        <v>0.98999999999999932</v>
      </c>
      <c r="KG36" s="82">
        <v>0.99000000000000021</v>
      </c>
      <c r="KH36" s="82">
        <v>0.91999999999999993</v>
      </c>
      <c r="KI36" s="82">
        <v>0.31000000000000005</v>
      </c>
      <c r="KJ36" s="82">
        <v>0.6399999999999999</v>
      </c>
      <c r="KK36" s="82">
        <v>0</v>
      </c>
      <c r="KL36" s="82">
        <v>0.51000000000000023</v>
      </c>
      <c r="KM36" s="82">
        <v>0.70000000000000018</v>
      </c>
      <c r="KN36" s="82">
        <v>0.87000000000000055</v>
      </c>
      <c r="KO36" s="82">
        <v>1.04</v>
      </c>
      <c r="KP36" s="82">
        <v>1.1900000000000004</v>
      </c>
      <c r="KQ36" s="82">
        <v>0.17999999999999994</v>
      </c>
      <c r="KR36" s="82">
        <v>0.6399999999999999</v>
      </c>
      <c r="KS36" s="82">
        <v>0.83000000000000007</v>
      </c>
      <c r="KT36" s="82">
        <v>0.99000000000000021</v>
      </c>
      <c r="KU36" s="82">
        <v>1.1599999999999997</v>
      </c>
      <c r="KV36" s="82">
        <v>0.51</v>
      </c>
      <c r="KW36" s="82">
        <v>0.66999999999999993</v>
      </c>
      <c r="KX36" s="82">
        <v>0.83000000000000007</v>
      </c>
      <c r="KY36" s="82">
        <v>0.99000000000000021</v>
      </c>
      <c r="KZ36" s="82">
        <v>1.1599999999999997</v>
      </c>
      <c r="LA36" s="82">
        <v>4.9999999999999822E-2</v>
      </c>
      <c r="LB36" s="82">
        <v>0.70000000000000018</v>
      </c>
      <c r="LC36" s="82">
        <v>0.99000000000000021</v>
      </c>
      <c r="LD36">
        <v>1.1599999999999997</v>
      </c>
      <c r="LE36">
        <v>0.2200000000000002</v>
      </c>
      <c r="LF36">
        <v>0.81999999999999984</v>
      </c>
      <c r="LG36">
        <v>0.62999999999999989</v>
      </c>
      <c r="LH36">
        <v>1.4499999999999997</v>
      </c>
      <c r="LI36">
        <v>4.0000000000000001E-3</v>
      </c>
      <c r="LJ36">
        <v>4.403E-2</v>
      </c>
      <c r="LK36">
        <v>1.3090999999999999</v>
      </c>
      <c r="LL36">
        <v>-0.22999999999999954</v>
      </c>
      <c r="LM36">
        <v>-0.82000000000000028</v>
      </c>
      <c r="LN36">
        <v>-0.52999999999999936</v>
      </c>
      <c r="LO36">
        <v>-0.54000000000000092</v>
      </c>
      <c r="LP36">
        <v>-0.42999999999999972</v>
      </c>
      <c r="LQ36">
        <v>-0.64000000000000057</v>
      </c>
      <c r="LR36">
        <v>-0.47999999999999865</v>
      </c>
      <c r="LS36">
        <v>-0.37000000000000099</v>
      </c>
      <c r="LT36">
        <v>-0.30999999999999961</v>
      </c>
      <c r="LU36">
        <v>-4.4589231169787844</v>
      </c>
      <c r="LV36">
        <v>-0.22988067795749156</v>
      </c>
      <c r="LW36">
        <v>-0.75543108977412032</v>
      </c>
      <c r="LX36">
        <v>-0.46534961548963949</v>
      </c>
      <c r="LY36">
        <v>-0.4755100874435616</v>
      </c>
      <c r="LZ36">
        <v>-0.36552297854235327</v>
      </c>
      <c r="MA36">
        <v>-0.57533672439084871</v>
      </c>
      <c r="MB36">
        <v>-0.41556330291542043</v>
      </c>
      <c r="MC36">
        <v>-0.30532218221536311</v>
      </c>
      <c r="MD36">
        <v>-0.24537539768722372</v>
      </c>
      <c r="ME36">
        <v>2.1891520000000001E-2</v>
      </c>
      <c r="MF36">
        <v>-1.866E-2</v>
      </c>
      <c r="MG36">
        <v>-3.0239999999999996E-2</v>
      </c>
      <c r="MH36">
        <v>-1.1178399999999999</v>
      </c>
      <c r="MI36">
        <v>0.40390924158427161</v>
      </c>
      <c r="MJ36">
        <v>0.38788109707695922</v>
      </c>
      <c r="MK36">
        <v>0.87850234643399183</v>
      </c>
      <c r="ML36">
        <v>0.50696182837692805</v>
      </c>
      <c r="MM36">
        <v>-0.20999999999999996</v>
      </c>
      <c r="MN36">
        <v>-0.24999999999999956</v>
      </c>
      <c r="MO36">
        <v>-0.24000000000000021</v>
      </c>
      <c r="MP36">
        <v>-0.24000000000000021</v>
      </c>
      <c r="MQ36">
        <v>-0.30000000000000027</v>
      </c>
      <c r="MR36">
        <v>-0.27</v>
      </c>
    </row>
    <row r="37" spans="2:356" x14ac:dyDescent="0.25">
      <c r="B37" s="82" t="s">
        <v>1932</v>
      </c>
      <c r="C37" s="82">
        <v>0.19999999999999998</v>
      </c>
      <c r="D37" s="82">
        <v>0.24</v>
      </c>
      <c r="E37" s="82">
        <v>0.19237749546279501</v>
      </c>
      <c r="F37" s="82">
        <v>0.12359550561797755</v>
      </c>
      <c r="G37" s="82">
        <v>8.2352941176470573E-2</v>
      </c>
      <c r="H37" s="82">
        <v>6.0165975103734441E-2</v>
      </c>
      <c r="I37" s="82">
        <v>0.31034482758620691</v>
      </c>
      <c r="J37" s="82">
        <v>0.19850187265917613</v>
      </c>
      <c r="K37" s="82">
        <v>0.13333333333333347</v>
      </c>
      <c r="L37" s="82">
        <v>9.5435684647302885E-2</v>
      </c>
      <c r="M37" s="82">
        <v>0.22193877551020411</v>
      </c>
      <c r="N37" s="82">
        <v>0.24338624338624348</v>
      </c>
      <c r="O37" s="82">
        <v>0.25956284153005471</v>
      </c>
      <c r="P37" s="82">
        <v>0.27683615819209029</v>
      </c>
      <c r="Q37" s="82">
        <v>0.48724489795918374</v>
      </c>
      <c r="R37" s="82">
        <v>0.51587301587301604</v>
      </c>
      <c r="S37" s="82">
        <v>0.53825136612021851</v>
      </c>
      <c r="T37" s="82">
        <v>0.56214689265536733</v>
      </c>
      <c r="U37" s="82">
        <v>0.27181208053691275</v>
      </c>
      <c r="V37" s="82">
        <v>0.26845637583892612</v>
      </c>
      <c r="W37" s="82">
        <v>0.1946308724832215</v>
      </c>
      <c r="X37" s="82">
        <v>0.19127516778523485</v>
      </c>
      <c r="Y37" s="82">
        <v>0.27181208053691275</v>
      </c>
      <c r="Z37" s="82">
        <v>0.1519756838905775</v>
      </c>
      <c r="AA37" s="82">
        <v>0.1367781155015198</v>
      </c>
      <c r="AB37" s="82">
        <v>0.1276595744680851</v>
      </c>
      <c r="AC37" s="82">
        <v>0.10334346504559266</v>
      </c>
      <c r="AD37" s="82">
        <v>0.1519756838905775</v>
      </c>
      <c r="AE37" s="82">
        <v>0.16822429906542058</v>
      </c>
      <c r="AF37" s="82">
        <v>0.14018691588785051</v>
      </c>
      <c r="AG37" s="82">
        <v>0.12149532710280378</v>
      </c>
      <c r="AH37" s="82">
        <v>3.738317757009349E-2</v>
      </c>
      <c r="AI37" s="82">
        <v>0.16510903426791285</v>
      </c>
      <c r="AJ37" s="82">
        <v>-2.0000000000000018E-2</v>
      </c>
      <c r="AK37" s="82">
        <v>-2.960526315789469E-2</v>
      </c>
      <c r="AL37" s="82">
        <v>-7.1428571428571494E-2</v>
      </c>
      <c r="AM37" s="82">
        <v>-4.433497536945806E-2</v>
      </c>
      <c r="AN37" s="82">
        <v>0</v>
      </c>
      <c r="AO37" s="82">
        <v>0.3439226519337017</v>
      </c>
      <c r="AP37" s="82">
        <v>8.0110497237569064E-2</v>
      </c>
      <c r="AQ37" s="82">
        <v>-0.19630010277492294</v>
      </c>
      <c r="AR37" s="82">
        <v>-4.185022026431718E-2</v>
      </c>
      <c r="AS37" s="82">
        <v>-5.1612903225806445E-2</v>
      </c>
      <c r="AT37" s="82">
        <v>-5.6034482758620698E-2</v>
      </c>
      <c r="AU37" s="82">
        <v>-5.7569296375266525E-2</v>
      </c>
      <c r="AV37" s="82">
        <v>-5.2742616033755269E-2</v>
      </c>
      <c r="AW37" s="82">
        <v>-5.4054054054054057E-2</v>
      </c>
      <c r="AX37" s="82">
        <v>-5.5785123966942157E-2</v>
      </c>
      <c r="AY37" s="82">
        <v>8.4057971014492749E-2</v>
      </c>
      <c r="AZ37" s="82">
        <v>8.1325301204819289E-2</v>
      </c>
      <c r="BA37" s="82">
        <v>0.23639999999999989</v>
      </c>
      <c r="BB37" s="82">
        <v>0.22970000000000002</v>
      </c>
      <c r="BC37" s="82">
        <v>0.85409999999999986</v>
      </c>
      <c r="BD37" s="82">
        <v>0.4871999999999998</v>
      </c>
      <c r="BE37" s="82">
        <v>0.3</v>
      </c>
      <c r="BF37" s="82">
        <v>0.4</v>
      </c>
      <c r="BG37" s="82">
        <v>0.33</v>
      </c>
      <c r="BH37" s="82">
        <v>0.06</v>
      </c>
      <c r="BI37" s="82">
        <v>0.17</v>
      </c>
      <c r="BJ37" s="82">
        <v>0.24064625850340146</v>
      </c>
      <c r="BK37" s="82">
        <v>-5.6122448979591788E-2</v>
      </c>
      <c r="BL37" s="82">
        <v>0.23499999999999999</v>
      </c>
      <c r="BM37" s="82">
        <v>0.36799999999999999</v>
      </c>
      <c r="BN37" s="82">
        <v>0.371</v>
      </c>
      <c r="BO37" s="82">
        <v>0.35399999999999998</v>
      </c>
      <c r="BP37" s="82">
        <v>0.42299999999999999</v>
      </c>
      <c r="BQ37" s="82">
        <v>0.52400000000000002</v>
      </c>
      <c r="BR37" s="82">
        <v>0.10100000000000003</v>
      </c>
      <c r="BS37" s="82">
        <v>-7.4404761904761904E-2</v>
      </c>
      <c r="BT37" s="82">
        <v>0.29918032786885246</v>
      </c>
      <c r="BU37" s="82">
        <v>0.53278688524590179</v>
      </c>
      <c r="BV37" s="82">
        <v>0.52049180327868849</v>
      </c>
      <c r="BW37" s="82">
        <v>0.77049180327868871</v>
      </c>
      <c r="BX37" s="82">
        <v>0.79508196721311475</v>
      </c>
      <c r="BY37" s="82">
        <v>0.8688524590163933</v>
      </c>
      <c r="BZ37" s="82">
        <v>-5.4999999999999993E-2</v>
      </c>
      <c r="CA37" s="82">
        <v>2.8799999999999999E-2</v>
      </c>
      <c r="CB37" s="82">
        <v>-4.3166953528399374E-2</v>
      </c>
      <c r="CC37" s="82">
        <v>-2.4234079173838362E-2</v>
      </c>
      <c r="CD37" s="82">
        <v>0.10320137693631663</v>
      </c>
      <c r="CE37" s="82">
        <v>0.23325301204819263</v>
      </c>
      <c r="CF37" s="82">
        <v>4.8099999999999997E-2</v>
      </c>
      <c r="CG37" s="82">
        <v>4.0599999999999997E-2</v>
      </c>
      <c r="CH37" s="82">
        <v>3.2300000000000002E-2</v>
      </c>
      <c r="CI37" s="82">
        <v>4.6800000000000001E-2</v>
      </c>
      <c r="CJ37" s="82">
        <v>3.9399999999999998E-2</v>
      </c>
      <c r="CK37" s="82">
        <v>3.1199999999999999E-2</v>
      </c>
      <c r="CL37" s="82">
        <v>0.20710000000000001</v>
      </c>
      <c r="CM37" s="82">
        <v>0.17080000000000001</v>
      </c>
      <c r="CN37" s="82">
        <v>6.6299999999999998E-2</v>
      </c>
      <c r="CO37" s="82">
        <v>2.1621621621621619E-2</v>
      </c>
      <c r="CP37" s="82">
        <v>-2.1367521367521292E-2</v>
      </c>
      <c r="CQ37" s="82">
        <v>0.39756916679993604</v>
      </c>
      <c r="CR37" s="82">
        <v>7.1965456580841192E-2</v>
      </c>
      <c r="CS37" s="82">
        <v>7.9881656804733803E-2</v>
      </c>
      <c r="CT37" s="82">
        <v>7.0000000000000001E-3</v>
      </c>
      <c r="CU37" s="82">
        <v>0.45200000000000001</v>
      </c>
      <c r="CV37" s="82">
        <v>1.4E-2</v>
      </c>
      <c r="CW37" s="82">
        <v>0.128</v>
      </c>
      <c r="CX37" s="82">
        <v>0.15</v>
      </c>
      <c r="CY37" s="82">
        <v>0.45200000000000001</v>
      </c>
      <c r="CZ37" s="82">
        <v>0.15</v>
      </c>
      <c r="DA37" s="82">
        <v>0.13900000000000001</v>
      </c>
      <c r="DB37" s="82">
        <v>1E-3</v>
      </c>
      <c r="DC37" s="82">
        <v>0.39500000000000002</v>
      </c>
      <c r="DD37" s="82">
        <v>0.39300000000000002</v>
      </c>
      <c r="DE37" s="82">
        <v>0</v>
      </c>
      <c r="DF37" s="82">
        <v>-2.1186440677965651E-3</v>
      </c>
      <c r="DG37" s="82">
        <v>3.3898305084745797E-2</v>
      </c>
      <c r="DH37" s="82">
        <v>0.12923728813559329</v>
      </c>
      <c r="DI37" s="82">
        <v>0.13163481953290873</v>
      </c>
      <c r="DJ37" s="82">
        <v>-7.0000000000000007E-2</v>
      </c>
      <c r="DK37" s="82">
        <v>-0.04</v>
      </c>
      <c r="DL37" s="82">
        <v>0.05</v>
      </c>
      <c r="DM37" s="82">
        <v>0.13</v>
      </c>
      <c r="DN37" s="82">
        <v>-7.0000000000000007E-2</v>
      </c>
      <c r="DO37" s="82">
        <v>-0.05</v>
      </c>
      <c r="DP37" s="82">
        <v>0.03</v>
      </c>
      <c r="DQ37" s="82">
        <v>0.09</v>
      </c>
      <c r="DR37" s="82">
        <v>0.11</v>
      </c>
      <c r="DS37" s="82">
        <v>-0.01</v>
      </c>
      <c r="DT37" s="82">
        <v>0.01</v>
      </c>
      <c r="DU37" s="82">
        <v>0</v>
      </c>
      <c r="DV37" s="82">
        <v>0</v>
      </c>
      <c r="DW37" s="82">
        <v>0</v>
      </c>
      <c r="DX37" s="82">
        <v>0.17385143604556091</v>
      </c>
      <c r="DY37" s="82">
        <v>2.2453539702436121E-2</v>
      </c>
      <c r="DZ37" s="82">
        <v>-7.3188066119142123E-2</v>
      </c>
      <c r="EA37" s="82">
        <v>-0.10750446226629175</v>
      </c>
      <c r="EB37" s="82">
        <v>-9.9153126920746487E-2</v>
      </c>
      <c r="EC37" s="82">
        <v>-8.9662973118990519E-2</v>
      </c>
      <c r="ED37" s="82">
        <v>-8.328558976421048E-2</v>
      </c>
      <c r="EE37" s="82">
        <v>-4.4451880407425017E-2</v>
      </c>
      <c r="EF37" s="82">
        <v>-0.11198381486072058</v>
      </c>
      <c r="EG37" s="82">
        <v>-0.15837168664370382</v>
      </c>
      <c r="EH37" s="82">
        <v>-0.15336088543637666</v>
      </c>
      <c r="EI37" s="82">
        <v>-0.15332292482116963</v>
      </c>
      <c r="EJ37" s="82">
        <v>0.3</v>
      </c>
      <c r="EK37" s="82">
        <v>-5.0359712230215903E-2</v>
      </c>
      <c r="EL37" s="82">
        <v>-7.7697841726618713E-2</v>
      </c>
      <c r="EM37" s="82">
        <v>-9.3525179856115151E-2</v>
      </c>
      <c r="EN37" s="82">
        <v>-0.10647482014388492</v>
      </c>
      <c r="EO37" s="82">
        <v>-0.1179856115107914</v>
      </c>
      <c r="EP37" s="82">
        <v>-2.3021582733812971E-2</v>
      </c>
      <c r="EQ37" s="82">
        <v>-4.1726618705035974E-2</v>
      </c>
      <c r="ER37" s="82">
        <v>-5.89928057553957E-2</v>
      </c>
      <c r="ES37" s="82">
        <v>-7.3381294964028745E-2</v>
      </c>
      <c r="ET37" s="82">
        <v>-8.6330935251798635E-2</v>
      </c>
      <c r="EU37" s="82">
        <v>-5.7665260196905786E-2</v>
      </c>
      <c r="EV37" s="82">
        <v>-8.5794655414908619E-2</v>
      </c>
      <c r="EW37" s="82">
        <v>-0.10407876230661044</v>
      </c>
      <c r="EX37" s="82">
        <v>-0.11673699015471167</v>
      </c>
      <c r="EY37" s="82">
        <v>-0.12798874824191281</v>
      </c>
      <c r="EZ37" s="82">
        <v>-2.5316455696202615E-2</v>
      </c>
      <c r="FA37" s="82">
        <v>-4.641350210970465E-2</v>
      </c>
      <c r="FB37" s="82">
        <v>-6.6104078762306701E-2</v>
      </c>
      <c r="FC37" s="82">
        <v>-8.1575246132208165E-2</v>
      </c>
      <c r="FD37" s="82">
        <v>-9.7046413502109755E-2</v>
      </c>
      <c r="FE37" s="82">
        <v>-0.17787913340935002</v>
      </c>
      <c r="FF37" s="82">
        <v>-0.19840364880273653</v>
      </c>
      <c r="FG37" s="82">
        <v>-0.23033067274800453</v>
      </c>
      <c r="FH37" s="82">
        <v>-0.24629418472063846</v>
      </c>
      <c r="FI37" s="82">
        <v>-0.25883694412770808</v>
      </c>
      <c r="FJ37" s="82">
        <v>-0.1436716077537058</v>
      </c>
      <c r="FK37" s="82">
        <v>-0.18015963511972627</v>
      </c>
      <c r="FL37" s="82">
        <v>-0.1824401368301026</v>
      </c>
      <c r="FM37" s="82">
        <v>-0.19954389965792474</v>
      </c>
      <c r="FN37" s="82">
        <v>-0.21892816419612315</v>
      </c>
      <c r="FO37" s="82">
        <v>0.126</v>
      </c>
      <c r="FP37" s="82">
        <v>0.13</v>
      </c>
      <c r="FQ37" s="82">
        <v>-5.0825921219822112E-3</v>
      </c>
      <c r="FR37" s="82">
        <v>-3.2567049808429123E-2</v>
      </c>
      <c r="FS37" s="82">
        <v>-7.6238881829733159E-3</v>
      </c>
      <c r="FT37" s="82">
        <v>7.6238881829733159E-3</v>
      </c>
      <c r="FU37" s="82">
        <v>-0.23220536756126023</v>
      </c>
      <c r="FV37" s="82">
        <v>-0.25736235595390522</v>
      </c>
      <c r="FW37" s="82">
        <v>-0.28490028490028491</v>
      </c>
      <c r="FX37" s="82">
        <v>0.23611111111111108</v>
      </c>
      <c r="FY37" s="82">
        <v>3.1325301204819252E-2</v>
      </c>
      <c r="FZ37" s="82">
        <v>4.6116504854368807E-2</v>
      </c>
      <c r="GA37" s="82">
        <v>4.5673076923076802E-2</v>
      </c>
      <c r="GB37" s="82">
        <v>5.7119871279163237E-2</v>
      </c>
      <c r="GC37" s="82">
        <v>5.7119871279163237E-2</v>
      </c>
      <c r="GD37" s="82">
        <v>6.4360418342719217E-2</v>
      </c>
      <c r="GE37" s="82">
        <v>0.29699999999999999</v>
      </c>
      <c r="GF37" s="82">
        <v>0.59799999999999998</v>
      </c>
      <c r="GG37" s="82">
        <v>0.90500000000000003</v>
      </c>
      <c r="GH37" s="82">
        <v>9.6999999999999989E-2</v>
      </c>
      <c r="GI37" s="82">
        <v>7.2999999999999995E-2</v>
      </c>
      <c r="GJ37" s="82">
        <v>-4.0000000000000001E-3</v>
      </c>
      <c r="GK37" s="82">
        <v>-6.5000000000000002E-2</v>
      </c>
      <c r="GL37" s="82">
        <v>0.36200000000000004</v>
      </c>
      <c r="GM37" s="82">
        <v>0.34200000000000003</v>
      </c>
      <c r="GN37" s="82">
        <v>0.27100000000000002</v>
      </c>
      <c r="GO37" s="82">
        <v>0.21100000000000002</v>
      </c>
      <c r="GP37" s="82">
        <v>5.6433408577878111E-2</v>
      </c>
      <c r="GQ37" s="82">
        <v>5.324074074074063E-2</v>
      </c>
      <c r="GR37" s="82">
        <v>8.2000000000000003E-2</v>
      </c>
      <c r="GS37" s="82">
        <v>3.3000000000000002E-2</v>
      </c>
      <c r="GT37" s="82">
        <v>-0.04</v>
      </c>
      <c r="GU37" s="82">
        <v>-8.2872928176795646E-2</v>
      </c>
      <c r="GV37" s="82">
        <v>-0.2174887892376681</v>
      </c>
      <c r="GW37" s="82">
        <v>-7.9646017699115043E-2</v>
      </c>
      <c r="GX37" s="82">
        <v>1.1049723756906087E-2</v>
      </c>
      <c r="GY37" s="82">
        <v>-2.6905829596412582E-2</v>
      </c>
      <c r="GZ37" s="82">
        <v>7.9646017699115043E-2</v>
      </c>
      <c r="HA37" s="82">
        <v>0.36625514403292181</v>
      </c>
      <c r="HB37" s="82">
        <v>0.17161716171617164</v>
      </c>
      <c r="HC37" s="82">
        <v>0.14925373134328357</v>
      </c>
      <c r="HD37" s="82">
        <v>4.2918454935622297E-2</v>
      </c>
      <c r="HE37" s="82">
        <v>-1.6806722689075647E-2</v>
      </c>
      <c r="HF37" s="82">
        <v>-2.1008403361344463E-2</v>
      </c>
      <c r="HG37" s="82">
        <v>0</v>
      </c>
      <c r="HH37" s="82">
        <v>1.999999999999999E-2</v>
      </c>
      <c r="HI37" s="82">
        <v>1.0000000000000002E-2</v>
      </c>
      <c r="HJ37" s="82">
        <v>1.999999999999999E-2</v>
      </c>
      <c r="HK37" s="82">
        <v>7.042253521126772E-2</v>
      </c>
      <c r="HL37" s="82">
        <v>0.28044871794871795</v>
      </c>
      <c r="HM37" s="82">
        <v>2.4630541871922848E-3</v>
      </c>
      <c r="HN37" s="82">
        <v>0.25301204819277101</v>
      </c>
      <c r="HO37" s="82">
        <v>4.0852575488454786E-2</v>
      </c>
      <c r="HP37" s="82">
        <v>0.10784313725490211</v>
      </c>
      <c r="HQ37" s="82">
        <v>2.5134649910233335E-2</v>
      </c>
      <c r="HR37" s="82">
        <v>7.9840319361277515E-2</v>
      </c>
      <c r="HS37" s="82">
        <v>0.40317460317460319</v>
      </c>
      <c r="HT37" s="82">
        <v>-7.0707070707070663E-2</v>
      </c>
      <c r="HU37" s="82">
        <v>0.12094395280235978</v>
      </c>
      <c r="HV37" s="82">
        <v>5.4054054054053981E-2</v>
      </c>
      <c r="HW37" s="82">
        <v>0.16</v>
      </c>
      <c r="HX37" s="82">
        <v>0.13400000000000001</v>
      </c>
      <c r="HY37" s="82">
        <v>0.57999999999999996</v>
      </c>
      <c r="HZ37" s="82">
        <v>0.41071428571428581</v>
      </c>
      <c r="IA37" s="82">
        <v>0.20107238605898134</v>
      </c>
      <c r="IB37" s="82">
        <v>8.0428954423591974E-3</v>
      </c>
      <c r="IC37" s="82">
        <v>-0.18230563002680969</v>
      </c>
      <c r="ID37" s="82">
        <v>0.5093833780160858</v>
      </c>
      <c r="IE37" s="82">
        <v>-9.6000000000000002E-2</v>
      </c>
      <c r="IF37" s="82">
        <v>0.16</v>
      </c>
      <c r="IG37" s="82">
        <v>0.68376068376068388</v>
      </c>
      <c r="IH37" s="82">
        <v>0.50251256281407042</v>
      </c>
      <c r="II37" s="82">
        <v>0.35172413793103452</v>
      </c>
      <c r="IJ37" s="82">
        <v>0.27586206896551713</v>
      </c>
      <c r="IK37" s="82">
        <v>0.22826086956521757</v>
      </c>
      <c r="IL37" s="82">
        <v>0.2994923857868021</v>
      </c>
      <c r="IM37" s="82">
        <v>0.27090301003344469</v>
      </c>
      <c r="IN37" s="82">
        <v>0.26020408163265318</v>
      </c>
      <c r="IO37" s="82">
        <v>0.24948024948024955</v>
      </c>
      <c r="IP37" s="82">
        <v>0.24601769911504417</v>
      </c>
      <c r="IQ37" s="82">
        <v>0.38190954773869346</v>
      </c>
      <c r="IR37" s="82">
        <v>0.33448275862068971</v>
      </c>
      <c r="IS37" s="82">
        <v>0.31034482758620702</v>
      </c>
      <c r="IT37" s="82">
        <v>0.29565217391304355</v>
      </c>
      <c r="IU37" s="82">
        <v>0.29499999999999993</v>
      </c>
      <c r="IV37" s="82">
        <v>0.33620689655172425</v>
      </c>
      <c r="IW37" s="82">
        <v>0.33448275862068971</v>
      </c>
      <c r="IX37" s="82">
        <v>0.31034482758620702</v>
      </c>
      <c r="IY37" s="82">
        <v>0.29565217391304355</v>
      </c>
      <c r="IZ37" s="82">
        <v>7.1583514099783085E-2</v>
      </c>
      <c r="JA37" s="82">
        <v>0.17554240631163701</v>
      </c>
      <c r="JB37" s="82">
        <v>0.70940170940170955</v>
      </c>
      <c r="JC37" s="82">
        <v>0.16582914572864313</v>
      </c>
      <c r="JD37" s="82">
        <v>1.6923076923076923</v>
      </c>
      <c r="JE37" s="82">
        <v>0.83417085427135673</v>
      </c>
      <c r="JF37" s="82">
        <v>0.42758620689655163</v>
      </c>
      <c r="JG37" s="82">
        <v>0.31034482758620702</v>
      </c>
      <c r="JH37" s="82">
        <v>0.29565217391304355</v>
      </c>
      <c r="JI37" s="82">
        <v>1.1880341880341883</v>
      </c>
      <c r="JJ37" s="82">
        <v>0.38181818181818178</v>
      </c>
      <c r="JK37" s="82">
        <v>0.27648578811369517</v>
      </c>
      <c r="JL37" s="82">
        <v>0.21659919028340066</v>
      </c>
      <c r="JM37" s="82">
        <v>0.18120805369127518</v>
      </c>
      <c r="JN37" s="82">
        <v>0.51461988304093564</v>
      </c>
      <c r="JO37" s="82">
        <v>0.12727272727272732</v>
      </c>
      <c r="JP37" s="82">
        <v>0.84210526315789469</v>
      </c>
      <c r="JQ37" s="82">
        <v>0.32727272727272722</v>
      </c>
      <c r="JR37" s="82">
        <v>6.9767441860465004E-2</v>
      </c>
      <c r="JS37" s="82">
        <v>0.50450450450450435</v>
      </c>
      <c r="JT37" s="82">
        <v>0.54268292682926822</v>
      </c>
      <c r="JU37" s="82">
        <v>0.38912133891213374</v>
      </c>
      <c r="JV37" s="82">
        <v>0.3012820512820511</v>
      </c>
      <c r="JW37" s="82">
        <v>0.25196850393700776</v>
      </c>
      <c r="JX37" s="82">
        <v>0.53153153153153132</v>
      </c>
      <c r="JY37" s="82">
        <v>0.17073170731707318</v>
      </c>
      <c r="JZ37" s="82">
        <v>0.73873873873873852</v>
      </c>
      <c r="KA37" s="82">
        <v>0.35975609756097571</v>
      </c>
      <c r="KB37" s="82">
        <v>5.4393305439330498E-2</v>
      </c>
      <c r="KC37" s="82">
        <v>0.68992248062015515</v>
      </c>
      <c r="KD37" s="82">
        <v>0.4166666666666668</v>
      </c>
      <c r="KE37" s="82">
        <v>0.30124223602484479</v>
      </c>
      <c r="KF37" s="82">
        <v>0.24087591240875894</v>
      </c>
      <c r="KG37" s="82">
        <v>0.199195171026157</v>
      </c>
      <c r="KH37" s="82">
        <v>0.71317829457364335</v>
      </c>
      <c r="KI37" s="82">
        <v>0.13596491228070179</v>
      </c>
      <c r="KJ37" s="82">
        <v>0.49612403100775188</v>
      </c>
      <c r="KK37" s="82">
        <v>0</v>
      </c>
      <c r="KL37" s="82">
        <v>0.30538922155688636</v>
      </c>
      <c r="KM37" s="82">
        <v>0.27667984189723327</v>
      </c>
      <c r="KN37" s="82">
        <v>0.26204819277108454</v>
      </c>
      <c r="KO37" s="82">
        <v>0.25615763546798032</v>
      </c>
      <c r="KP37" s="82">
        <v>0.24947589098532505</v>
      </c>
      <c r="KQ37" s="82">
        <v>0.16216216216216209</v>
      </c>
      <c r="KR37" s="82">
        <v>0.39024390243902435</v>
      </c>
      <c r="KS37" s="82">
        <v>0.34728033472803349</v>
      </c>
      <c r="KT37" s="82">
        <v>0.31730769230769235</v>
      </c>
      <c r="KU37" s="82">
        <v>0.30446194225721779</v>
      </c>
      <c r="KV37" s="82">
        <v>0.3</v>
      </c>
      <c r="KW37" s="82">
        <v>0.34895833333333331</v>
      </c>
      <c r="KX37" s="82">
        <v>0.34728033472803349</v>
      </c>
      <c r="KY37" s="82">
        <v>0.31730769230769235</v>
      </c>
      <c r="KZ37" s="82">
        <v>0.30446194225721779</v>
      </c>
      <c r="LA37" s="82">
        <v>2.2421524663677049E-2</v>
      </c>
      <c r="LB37" s="82">
        <v>0.27777777777777785</v>
      </c>
      <c r="LC37" s="82">
        <v>0.31730769230769235</v>
      </c>
      <c r="LD37">
        <v>0.30446194225721779</v>
      </c>
      <c r="LE37">
        <v>8.1180811808118161E-2</v>
      </c>
      <c r="LF37">
        <v>0.30258302583025826</v>
      </c>
      <c r="LG37">
        <v>0.19999999999999998</v>
      </c>
      <c r="LH37">
        <v>0.43806646525679749</v>
      </c>
      <c r="LI37">
        <v>2E-3</v>
      </c>
      <c r="LJ37">
        <v>8.5000000000000006E-3</v>
      </c>
      <c r="LK37">
        <v>0.19</v>
      </c>
      <c r="LL37">
        <v>-3.8851351351351274E-2</v>
      </c>
      <c r="LM37">
        <v>-7.0386266094420627E-2</v>
      </c>
      <c r="LN37">
        <v>-4.893813481071093E-2</v>
      </c>
      <c r="LO37">
        <v>-5.2427184466019502E-2</v>
      </c>
      <c r="LP37">
        <v>-4.40573770491803E-2</v>
      </c>
      <c r="LQ37">
        <v>-6.8595927116827493E-2</v>
      </c>
      <c r="LR37">
        <v>-5.5235903337169011E-2</v>
      </c>
      <c r="LS37">
        <v>-4.5066991473812539E-2</v>
      </c>
      <c r="LT37">
        <v>-3.9540816326530566E-2</v>
      </c>
      <c r="LU37">
        <v>-0.42006269592476497</v>
      </c>
      <c r="LV37">
        <v>-4.1923379811923928E-2</v>
      </c>
      <c r="LW37">
        <v>-7.1167053530833496E-2</v>
      </c>
      <c r="LX37">
        <v>-4.7198248099961357E-2</v>
      </c>
      <c r="LY37">
        <v>-5.061785144525862E-2</v>
      </c>
      <c r="LZ37">
        <v>-4.0984306912363648E-2</v>
      </c>
      <c r="MA37">
        <v>-6.7266571632216762E-2</v>
      </c>
      <c r="MB37">
        <v>-5.2090298341134149E-2</v>
      </c>
      <c r="MC37">
        <v>-4.0374861442343118E-2</v>
      </c>
      <c r="MD37">
        <v>-3.3812874094298173E-2</v>
      </c>
      <c r="ME37">
        <v>6.0899999999999999E-3</v>
      </c>
      <c r="MF37">
        <v>-3.0000000000000001E-3</v>
      </c>
      <c r="MG37">
        <v>-8.9999999999999993E-3</v>
      </c>
      <c r="MH37">
        <v>-0.314</v>
      </c>
      <c r="MI37">
        <v>0.126</v>
      </c>
      <c r="MJ37">
        <v>0.121</v>
      </c>
      <c r="MK37">
        <v>0.253</v>
      </c>
      <c r="ML37">
        <v>0.14599999999999999</v>
      </c>
      <c r="MM37">
        <v>-5.0359712230215847E-2</v>
      </c>
      <c r="MN37">
        <v>-5.9808612440191311E-2</v>
      </c>
      <c r="MO37">
        <v>-5.6603773584905759E-2</v>
      </c>
      <c r="MP37">
        <v>-5.633802816901412E-2</v>
      </c>
      <c r="MQ37">
        <v>-7.0754716981132115E-2</v>
      </c>
      <c r="MR37">
        <v>-6.4133016627078376E-2</v>
      </c>
    </row>
    <row r="38" spans="2:356" x14ac:dyDescent="0.25">
      <c r="B38" t="s">
        <v>1933</v>
      </c>
      <c r="C38">
        <v>3.33</v>
      </c>
      <c r="D38">
        <v>3.33</v>
      </c>
      <c r="E38">
        <v>5.51</v>
      </c>
      <c r="F38">
        <v>5.34</v>
      </c>
      <c r="G38">
        <v>5.0999999999999996</v>
      </c>
      <c r="H38">
        <v>4.82</v>
      </c>
      <c r="I38">
        <v>5.51</v>
      </c>
      <c r="J38">
        <v>5.34</v>
      </c>
      <c r="K38">
        <v>5.0999999999999996</v>
      </c>
      <c r="L38">
        <v>4.82</v>
      </c>
      <c r="M38">
        <v>3.92</v>
      </c>
      <c r="N38">
        <v>3.78</v>
      </c>
      <c r="O38">
        <v>3.66</v>
      </c>
      <c r="P38">
        <v>3.54</v>
      </c>
      <c r="Q38">
        <v>3.92</v>
      </c>
      <c r="R38">
        <v>3.78</v>
      </c>
      <c r="S38">
        <v>3.66</v>
      </c>
      <c r="T38">
        <v>3.54</v>
      </c>
      <c r="U38">
        <v>2.98</v>
      </c>
      <c r="V38">
        <v>2.98</v>
      </c>
      <c r="W38">
        <v>2.98</v>
      </c>
      <c r="X38">
        <v>2.98</v>
      </c>
      <c r="Y38">
        <v>2.98</v>
      </c>
      <c r="Z38">
        <v>3.29</v>
      </c>
      <c r="AA38">
        <v>3.29</v>
      </c>
      <c r="AB38">
        <v>3.29</v>
      </c>
      <c r="AC38">
        <v>3.29</v>
      </c>
      <c r="AD38">
        <v>3.29</v>
      </c>
      <c r="AE38">
        <v>3.21</v>
      </c>
      <c r="AF38">
        <v>3.21</v>
      </c>
      <c r="AG38">
        <v>3.21</v>
      </c>
      <c r="AH38">
        <v>3.21</v>
      </c>
      <c r="AI38">
        <v>3.21</v>
      </c>
      <c r="AJ38">
        <v>2</v>
      </c>
      <c r="AK38">
        <v>3.04</v>
      </c>
      <c r="AL38">
        <v>4.2</v>
      </c>
      <c r="AM38">
        <v>4.0599999999999996</v>
      </c>
      <c r="AN38">
        <v>3.6</v>
      </c>
      <c r="AO38">
        <v>7.24</v>
      </c>
      <c r="AP38">
        <v>7.24</v>
      </c>
      <c r="AQ38">
        <v>9.73</v>
      </c>
      <c r="AR38">
        <v>4.54</v>
      </c>
      <c r="AS38">
        <v>4.6500000000000004</v>
      </c>
      <c r="AT38">
        <v>4.6399999999999997</v>
      </c>
      <c r="AU38">
        <v>4.6900000000000004</v>
      </c>
      <c r="AV38">
        <v>4.74</v>
      </c>
      <c r="AW38">
        <v>4.8099999999999996</v>
      </c>
      <c r="AX38">
        <v>4.84</v>
      </c>
      <c r="AY38">
        <v>3.45</v>
      </c>
      <c r="AZ38">
        <v>3.32</v>
      </c>
      <c r="BA38">
        <v>3.4977424701377373</v>
      </c>
      <c r="BB38">
        <v>3.4977424701377373</v>
      </c>
      <c r="BC38">
        <v>2.3572294933099642</v>
      </c>
      <c r="BD38">
        <v>2.3572294933099642</v>
      </c>
      <c r="BE38">
        <v>4.375</v>
      </c>
      <c r="BF38">
        <v>6.89</v>
      </c>
      <c r="BG38">
        <v>4.6697457356106495</v>
      </c>
      <c r="BH38">
        <v>4.6697457356106495</v>
      </c>
      <c r="BI38">
        <v>4.6697457356106495</v>
      </c>
      <c r="BJ38">
        <v>2.9871787544531441</v>
      </c>
      <c r="BK38">
        <v>2.9871787544531441</v>
      </c>
      <c r="BL38">
        <v>6.6914563281644659</v>
      </c>
      <c r="BM38">
        <v>6.6914563281644659</v>
      </c>
      <c r="BN38">
        <v>6.6914563281644659</v>
      </c>
      <c r="BO38">
        <v>6.6914563281644659</v>
      </c>
      <c r="BP38">
        <v>6.6914563281644659</v>
      </c>
      <c r="BQ38">
        <v>6.6914563281644659</v>
      </c>
      <c r="BR38">
        <v>6.6914563281644659</v>
      </c>
      <c r="BS38">
        <v>3.36</v>
      </c>
      <c r="BT38">
        <v>2.44</v>
      </c>
      <c r="BU38">
        <v>2.44</v>
      </c>
      <c r="BV38">
        <v>2.44</v>
      </c>
      <c r="BW38">
        <v>2.44</v>
      </c>
      <c r="BX38">
        <v>2.44</v>
      </c>
      <c r="BY38">
        <v>2.44</v>
      </c>
      <c r="BZ38">
        <v>6.89</v>
      </c>
      <c r="CA38">
        <v>3.1563636363636363</v>
      </c>
      <c r="CB38">
        <v>3.6895213782680205</v>
      </c>
      <c r="CC38">
        <v>3.6895213782680205</v>
      </c>
      <c r="CD38">
        <v>3.6895213782680205</v>
      </c>
      <c r="CE38">
        <v>3.6895213782680205</v>
      </c>
      <c r="CF38">
        <v>6.6914563281644659</v>
      </c>
      <c r="CG38">
        <v>6.6914563281644659</v>
      </c>
      <c r="CH38">
        <v>6.6914563281644659</v>
      </c>
      <c r="CI38">
        <v>6.6914563281644659</v>
      </c>
      <c r="CJ38">
        <v>6.6914563281644659</v>
      </c>
      <c r="CK38">
        <v>6.6914563281644659</v>
      </c>
      <c r="CL38">
        <v>1.9705472046299466</v>
      </c>
      <c r="CM38">
        <v>1.9705472046299466</v>
      </c>
      <c r="CN38">
        <v>1.9705472046299466</v>
      </c>
      <c r="CO38">
        <v>1.85</v>
      </c>
      <c r="CP38">
        <v>7.02</v>
      </c>
      <c r="CQ38">
        <v>3.1766715563937944</v>
      </c>
      <c r="CR38">
        <v>3.1766715563937944</v>
      </c>
      <c r="CS38">
        <v>3.1766715563937944</v>
      </c>
      <c r="CT38">
        <v>2.5940197256083644</v>
      </c>
      <c r="CU38">
        <v>2.5940197256083644</v>
      </c>
      <c r="CV38">
        <v>2.5940197256083644</v>
      </c>
      <c r="CW38">
        <v>2.5940197256083644</v>
      </c>
      <c r="CX38">
        <v>2.5940197256083644</v>
      </c>
      <c r="CY38">
        <v>2.5940197256083644</v>
      </c>
      <c r="CZ38">
        <v>2.5940197256083644</v>
      </c>
      <c r="DA38">
        <v>2.5940197256083644</v>
      </c>
      <c r="DB38">
        <v>3.1977545356981829</v>
      </c>
      <c r="DC38">
        <v>3.1977545356981829</v>
      </c>
      <c r="DD38">
        <v>3.1977545356981829</v>
      </c>
      <c r="DE38">
        <v>3.1977545356981829</v>
      </c>
      <c r="DF38">
        <v>4.72</v>
      </c>
      <c r="DG38">
        <v>4.72</v>
      </c>
      <c r="DH38">
        <v>4.72</v>
      </c>
      <c r="DI38">
        <v>4.71</v>
      </c>
      <c r="DJ38">
        <v>5.18</v>
      </c>
      <c r="DK38">
        <v>5.18</v>
      </c>
      <c r="DL38">
        <v>5.18</v>
      </c>
      <c r="DM38">
        <v>5.18</v>
      </c>
      <c r="DN38">
        <v>4.53</v>
      </c>
      <c r="DO38">
        <v>4.53</v>
      </c>
      <c r="DP38">
        <v>4.53</v>
      </c>
      <c r="DQ38">
        <v>4.53</v>
      </c>
      <c r="DR38">
        <v>4.53</v>
      </c>
      <c r="DS38">
        <v>4.6697457356106495</v>
      </c>
      <c r="DT38">
        <v>4.6697457356106495</v>
      </c>
      <c r="DU38">
        <v>4.6697457356106495</v>
      </c>
      <c r="DV38">
        <v>4.6697457356106495</v>
      </c>
      <c r="DW38">
        <v>4.6697457356106495</v>
      </c>
      <c r="DX38">
        <v>4.6608624970629888</v>
      </c>
      <c r="DY38">
        <v>4.6608624970629888</v>
      </c>
      <c r="DZ38">
        <v>6.6914563281644659</v>
      </c>
      <c r="EA38">
        <v>6.6914563281644659</v>
      </c>
      <c r="EB38">
        <v>6.6914563281644659</v>
      </c>
      <c r="EC38">
        <v>6.6914563281644659</v>
      </c>
      <c r="ED38">
        <v>6.6914563281644659</v>
      </c>
      <c r="EE38">
        <v>6.6914563281644659</v>
      </c>
      <c r="EF38">
        <v>6.6914563281644659</v>
      </c>
      <c r="EG38">
        <v>6.6914563281644659</v>
      </c>
      <c r="EH38">
        <v>6.6914563281644659</v>
      </c>
      <c r="EI38">
        <v>6.6914563281644659</v>
      </c>
      <c r="EJ38">
        <v>3.55</v>
      </c>
      <c r="EK38">
        <v>6.95</v>
      </c>
      <c r="EL38">
        <v>6.95</v>
      </c>
      <c r="EM38">
        <v>6.95</v>
      </c>
      <c r="EN38">
        <v>6.95</v>
      </c>
      <c r="EO38">
        <v>6.95</v>
      </c>
      <c r="EP38">
        <v>6.95</v>
      </c>
      <c r="EQ38">
        <v>6.95</v>
      </c>
      <c r="ER38">
        <v>6.95</v>
      </c>
      <c r="ES38">
        <v>6.95</v>
      </c>
      <c r="ET38">
        <v>6.95</v>
      </c>
      <c r="EU38">
        <v>7.11</v>
      </c>
      <c r="EV38">
        <v>7.11</v>
      </c>
      <c r="EW38">
        <v>7.11</v>
      </c>
      <c r="EX38">
        <v>7.11</v>
      </c>
      <c r="EY38">
        <v>7.11</v>
      </c>
      <c r="EZ38">
        <v>7.11</v>
      </c>
      <c r="FA38">
        <v>7.11</v>
      </c>
      <c r="FB38">
        <v>7.11</v>
      </c>
      <c r="FC38">
        <v>7.11</v>
      </c>
      <c r="FD38">
        <v>7.11</v>
      </c>
      <c r="FE38">
        <v>8.77</v>
      </c>
      <c r="FF38">
        <v>8.77</v>
      </c>
      <c r="FG38">
        <v>8.77</v>
      </c>
      <c r="FH38">
        <v>8.77</v>
      </c>
      <c r="FI38">
        <v>8.77</v>
      </c>
      <c r="FJ38">
        <v>8.77</v>
      </c>
      <c r="FK38">
        <v>8.77</v>
      </c>
      <c r="FL38">
        <v>8.77</v>
      </c>
      <c r="FM38">
        <v>8.77</v>
      </c>
      <c r="FN38">
        <v>8.77</v>
      </c>
      <c r="FO38">
        <v>3.0374938238973823</v>
      </c>
      <c r="FP38">
        <v>3.0374938238973823</v>
      </c>
      <c r="FQ38">
        <v>7.87</v>
      </c>
      <c r="FR38">
        <v>5.22</v>
      </c>
      <c r="FS38">
        <v>7.87</v>
      </c>
      <c r="FT38">
        <v>7.87</v>
      </c>
      <c r="FU38">
        <v>8.57</v>
      </c>
      <c r="FV38">
        <v>7.81</v>
      </c>
      <c r="FW38">
        <v>7.02</v>
      </c>
      <c r="FX38">
        <v>9.1444247585300342</v>
      </c>
      <c r="FY38">
        <v>4.1500000000000004</v>
      </c>
      <c r="FZ38">
        <v>4.12</v>
      </c>
      <c r="GA38">
        <v>4.16</v>
      </c>
      <c r="GB38">
        <v>4.1433333333333335</v>
      </c>
      <c r="GC38">
        <v>4.1433333333333335</v>
      </c>
      <c r="GD38">
        <v>4.1433333333333335</v>
      </c>
      <c r="GE38">
        <v>4.2</v>
      </c>
      <c r="GF38">
        <v>4.2</v>
      </c>
      <c r="GG38">
        <v>4.2</v>
      </c>
      <c r="GH38">
        <v>4.46</v>
      </c>
      <c r="GI38">
        <v>4.46</v>
      </c>
      <c r="GJ38">
        <v>4.46</v>
      </c>
      <c r="GK38">
        <v>4.46</v>
      </c>
      <c r="GL38">
        <v>4.46</v>
      </c>
      <c r="GM38">
        <v>4.46</v>
      </c>
      <c r="GN38">
        <v>4.46</v>
      </c>
      <c r="GO38">
        <v>4.46</v>
      </c>
      <c r="GP38">
        <v>4.43</v>
      </c>
      <c r="GQ38">
        <v>4.32</v>
      </c>
      <c r="GR38">
        <v>3.32</v>
      </c>
      <c r="GS38">
        <v>3.32</v>
      </c>
      <c r="GT38">
        <v>3.37</v>
      </c>
      <c r="GU38">
        <v>3.62</v>
      </c>
      <c r="GV38">
        <v>4.46</v>
      </c>
      <c r="GW38">
        <v>3.39</v>
      </c>
      <c r="GX38">
        <v>3.62</v>
      </c>
      <c r="GY38">
        <v>4.46</v>
      </c>
      <c r="GZ38">
        <v>3.39</v>
      </c>
      <c r="HA38">
        <v>2.4300000000000002</v>
      </c>
      <c r="HB38">
        <v>3.03</v>
      </c>
      <c r="HC38">
        <v>3.35</v>
      </c>
      <c r="HD38">
        <v>2.33</v>
      </c>
      <c r="HE38">
        <v>2.38</v>
      </c>
      <c r="HF38">
        <v>2.38</v>
      </c>
      <c r="HG38">
        <v>3.61</v>
      </c>
      <c r="HH38">
        <v>3.61</v>
      </c>
      <c r="HI38">
        <v>3.61</v>
      </c>
      <c r="HJ38">
        <v>3.61</v>
      </c>
      <c r="HK38">
        <v>4.97</v>
      </c>
      <c r="HL38">
        <v>6.24</v>
      </c>
      <c r="HM38">
        <v>4.0599999999999996</v>
      </c>
      <c r="HN38">
        <v>4.1500000000000004</v>
      </c>
      <c r="HO38">
        <v>5.63</v>
      </c>
      <c r="HP38">
        <v>5.0999999999999996</v>
      </c>
      <c r="HQ38">
        <v>5.57</v>
      </c>
      <c r="HR38">
        <v>5.01</v>
      </c>
      <c r="HS38">
        <v>3.15</v>
      </c>
      <c r="HT38">
        <v>3.96</v>
      </c>
      <c r="HU38">
        <v>3.39</v>
      </c>
      <c r="HV38">
        <v>3.7</v>
      </c>
      <c r="HW38">
        <v>3.04</v>
      </c>
      <c r="HX38">
        <v>3.61</v>
      </c>
      <c r="HY38">
        <v>2.56</v>
      </c>
      <c r="HZ38">
        <v>3.36</v>
      </c>
      <c r="IA38">
        <v>3.73</v>
      </c>
      <c r="IB38">
        <v>3.73</v>
      </c>
      <c r="IC38">
        <v>3.73</v>
      </c>
      <c r="ID38">
        <v>3.73</v>
      </c>
      <c r="IE38">
        <v>3.11</v>
      </c>
      <c r="IF38">
        <v>3.2</v>
      </c>
      <c r="IG38">
        <v>1.17</v>
      </c>
      <c r="IH38">
        <v>1.99</v>
      </c>
      <c r="II38">
        <v>2.9</v>
      </c>
      <c r="IJ38">
        <v>3.77</v>
      </c>
      <c r="IK38">
        <v>4.5999999999999996</v>
      </c>
      <c r="IL38">
        <v>1.97</v>
      </c>
      <c r="IM38">
        <v>2.99</v>
      </c>
      <c r="IN38">
        <v>3.92</v>
      </c>
      <c r="IO38">
        <v>4.8099999999999996</v>
      </c>
      <c r="IP38">
        <v>5.65</v>
      </c>
      <c r="IQ38">
        <v>1.99</v>
      </c>
      <c r="IR38">
        <v>2.9</v>
      </c>
      <c r="IS38">
        <v>3.77</v>
      </c>
      <c r="IT38">
        <v>4.5999999999999996</v>
      </c>
      <c r="IU38">
        <v>2</v>
      </c>
      <c r="IV38">
        <v>2.3199999999999998</v>
      </c>
      <c r="IW38">
        <v>2.9</v>
      </c>
      <c r="IX38">
        <v>3.77</v>
      </c>
      <c r="IY38">
        <v>4.5999999999999996</v>
      </c>
      <c r="IZ38">
        <v>4.6100000000000003</v>
      </c>
      <c r="JA38">
        <v>5.07</v>
      </c>
      <c r="JB38">
        <v>1.17</v>
      </c>
      <c r="JC38">
        <v>1.99</v>
      </c>
      <c r="JD38">
        <v>1.17</v>
      </c>
      <c r="JE38">
        <v>1.99</v>
      </c>
      <c r="JF38">
        <v>2.9</v>
      </c>
      <c r="JG38">
        <v>3.77</v>
      </c>
      <c r="JH38">
        <v>4.5999999999999996</v>
      </c>
      <c r="JI38">
        <v>1.17</v>
      </c>
      <c r="JJ38">
        <v>2.75</v>
      </c>
      <c r="JK38">
        <v>3.87</v>
      </c>
      <c r="JL38">
        <v>4.9400000000000004</v>
      </c>
      <c r="JM38">
        <v>5.96</v>
      </c>
      <c r="JN38">
        <v>1.71</v>
      </c>
      <c r="JO38">
        <v>2.75</v>
      </c>
      <c r="JP38">
        <v>1.71</v>
      </c>
      <c r="JQ38">
        <v>2.75</v>
      </c>
      <c r="JR38">
        <v>3.87</v>
      </c>
      <c r="JS38">
        <v>1.1100000000000001</v>
      </c>
      <c r="JT38">
        <v>1.64</v>
      </c>
      <c r="JU38">
        <v>2.39</v>
      </c>
      <c r="JV38">
        <v>3.12</v>
      </c>
      <c r="JW38">
        <v>3.81</v>
      </c>
      <c r="JX38">
        <v>1.1100000000000001</v>
      </c>
      <c r="JY38">
        <v>1.64</v>
      </c>
      <c r="JZ38">
        <v>1.1100000000000001</v>
      </c>
      <c r="KA38">
        <v>1.64</v>
      </c>
      <c r="KB38">
        <v>2.39</v>
      </c>
      <c r="KC38">
        <v>1.29</v>
      </c>
      <c r="KD38">
        <v>2.2799999999999998</v>
      </c>
      <c r="KE38">
        <v>3.22</v>
      </c>
      <c r="KF38">
        <v>4.1100000000000003</v>
      </c>
      <c r="KG38">
        <v>4.97</v>
      </c>
      <c r="KH38">
        <v>1.29</v>
      </c>
      <c r="KI38">
        <v>2.2799999999999998</v>
      </c>
      <c r="KJ38">
        <v>1.29</v>
      </c>
      <c r="KK38">
        <v>2.2799999999999998</v>
      </c>
      <c r="KL38">
        <v>1.67</v>
      </c>
      <c r="KM38">
        <v>2.5299999999999998</v>
      </c>
      <c r="KN38">
        <v>3.32</v>
      </c>
      <c r="KO38">
        <v>4.0599999999999996</v>
      </c>
      <c r="KP38">
        <v>4.7699999999999996</v>
      </c>
      <c r="KQ38">
        <v>1.1100000000000001</v>
      </c>
      <c r="KR38">
        <v>1.64</v>
      </c>
      <c r="KS38">
        <v>2.39</v>
      </c>
      <c r="KT38">
        <v>3.12</v>
      </c>
      <c r="KU38">
        <v>3.81</v>
      </c>
      <c r="KV38">
        <v>1.7</v>
      </c>
      <c r="KW38">
        <v>1.92</v>
      </c>
      <c r="KX38">
        <v>2.39</v>
      </c>
      <c r="KY38">
        <v>3.12</v>
      </c>
      <c r="KZ38">
        <v>3.81</v>
      </c>
      <c r="LA38">
        <v>2.23</v>
      </c>
      <c r="LB38">
        <v>2.52</v>
      </c>
      <c r="LC38">
        <v>3.12</v>
      </c>
      <c r="LD38">
        <v>3.81</v>
      </c>
      <c r="LE38">
        <v>2.71</v>
      </c>
      <c r="LF38">
        <v>2.71</v>
      </c>
      <c r="LG38">
        <v>3.15</v>
      </c>
      <c r="LH38">
        <v>3.31</v>
      </c>
      <c r="LI38">
        <v>2</v>
      </c>
      <c r="LJ38">
        <v>5.18</v>
      </c>
      <c r="LK38">
        <v>6.89</v>
      </c>
      <c r="LL38">
        <v>5.92</v>
      </c>
      <c r="LM38">
        <v>11.65</v>
      </c>
      <c r="LN38">
        <v>10.83</v>
      </c>
      <c r="LO38">
        <v>10.3</v>
      </c>
      <c r="LP38">
        <v>9.76</v>
      </c>
      <c r="LQ38">
        <v>9.33</v>
      </c>
      <c r="LR38">
        <v>8.69</v>
      </c>
      <c r="LS38">
        <v>8.2100000000000009</v>
      </c>
      <c r="LT38">
        <v>7.84</v>
      </c>
      <c r="LU38">
        <v>10.614899062061433</v>
      </c>
      <c r="LV38">
        <v>5.4833527017329953</v>
      </c>
      <c r="LW38">
        <v>10.614899062061433</v>
      </c>
      <c r="LX38">
        <v>9.8594679722873124</v>
      </c>
      <c r="LY38">
        <v>9.3941183567976729</v>
      </c>
      <c r="LZ38">
        <v>8.9186082693541113</v>
      </c>
      <c r="MA38">
        <v>8.5530852908117581</v>
      </c>
      <c r="MB38">
        <v>7.9777485664209093</v>
      </c>
      <c r="MC38">
        <v>7.5621852635054889</v>
      </c>
      <c r="MD38">
        <v>7.2568630812901258</v>
      </c>
      <c r="ME38">
        <v>3.5946666666666669</v>
      </c>
      <c r="MF38">
        <v>6.22</v>
      </c>
      <c r="MG38">
        <v>3.36</v>
      </c>
      <c r="MH38">
        <v>3.56</v>
      </c>
      <c r="MI38">
        <v>3.205628901462473</v>
      </c>
      <c r="MJ38">
        <v>3.205628901462473</v>
      </c>
      <c r="MK38">
        <v>3.472341290252932</v>
      </c>
      <c r="ML38">
        <v>3.472341290252932</v>
      </c>
      <c r="MM38">
        <v>4.17</v>
      </c>
      <c r="MN38">
        <v>4.18</v>
      </c>
      <c r="MO38">
        <v>4.24</v>
      </c>
      <c r="MP38">
        <v>4.26</v>
      </c>
      <c r="MQ38">
        <v>4.24</v>
      </c>
      <c r="MR38">
        <v>4.21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Y417"/>
  <sheetViews>
    <sheetView topLeftCell="O1" zoomScale="85" zoomScaleNormal="85" workbookViewId="0">
      <selection activeCell="AQ9" sqref="AQ9"/>
    </sheetView>
  </sheetViews>
  <sheetFormatPr defaultRowHeight="15" x14ac:dyDescent="0.25"/>
  <cols>
    <col min="1" max="1" width="23.5703125" style="82" customWidth="1"/>
    <col min="2" max="31" width="9.140625" style="82"/>
    <col min="32" max="32" width="15.42578125" style="82" customWidth="1"/>
    <col min="33" max="53" width="9.140625" style="82"/>
  </cols>
  <sheetData>
    <row r="1" spans="1:415" x14ac:dyDescent="0.25">
      <c r="A1" s="82" t="s">
        <v>1983</v>
      </c>
      <c r="B1" s="82" t="s">
        <v>1982</v>
      </c>
      <c r="C1" s="82" t="s">
        <v>1248</v>
      </c>
      <c r="D1" s="82" t="s">
        <v>1918</v>
      </c>
      <c r="E1" s="82" t="s">
        <v>1919</v>
      </c>
      <c r="F1" s="82" t="s">
        <v>1940</v>
      </c>
      <c r="G1" s="82" t="s">
        <v>1941</v>
      </c>
      <c r="H1" s="82" t="s">
        <v>1942</v>
      </c>
      <c r="I1" s="82" t="s">
        <v>1943</v>
      </c>
      <c r="J1" s="82" t="s">
        <v>1989</v>
      </c>
      <c r="K1" s="82" t="s">
        <v>1921</v>
      </c>
      <c r="L1" s="82" t="s">
        <v>1922</v>
      </c>
      <c r="M1" s="82" t="s">
        <v>1920</v>
      </c>
      <c r="N1" s="82" t="s">
        <v>1923</v>
      </c>
      <c r="O1" s="82" t="s">
        <v>1924</v>
      </c>
      <c r="P1" s="82" t="s">
        <v>1925</v>
      </c>
      <c r="Q1" s="82" t="s">
        <v>1970</v>
      </c>
      <c r="R1" s="82" t="s">
        <v>1935</v>
      </c>
      <c r="S1" s="82" t="s">
        <v>1934</v>
      </c>
      <c r="T1" s="82" t="s">
        <v>1936</v>
      </c>
      <c r="U1" s="82" t="s">
        <v>1937</v>
      </c>
      <c r="V1" s="82" t="s">
        <v>1938</v>
      </c>
      <c r="W1" s="82" t="s">
        <v>1972</v>
      </c>
      <c r="X1" s="82" t="s">
        <v>1939</v>
      </c>
      <c r="Y1" s="82" t="s">
        <v>2542</v>
      </c>
      <c r="Z1" s="82" t="s">
        <v>1944</v>
      </c>
      <c r="AA1" s="82" t="s">
        <v>1945</v>
      </c>
      <c r="AB1" s="82" t="s">
        <v>1946</v>
      </c>
      <c r="AC1" s="82" t="s">
        <v>1947</v>
      </c>
      <c r="AD1" s="82" t="s">
        <v>2256</v>
      </c>
      <c r="AE1" s="82" t="s">
        <v>2569</v>
      </c>
      <c r="AF1" s="82" t="s">
        <v>1926</v>
      </c>
      <c r="AG1" s="82" t="s">
        <v>1927</v>
      </c>
      <c r="AH1" s="82" t="s">
        <v>1928</v>
      </c>
      <c r="AI1" s="82" t="s">
        <v>1973</v>
      </c>
      <c r="AJ1" s="82" t="s">
        <v>1931</v>
      </c>
      <c r="AK1" s="82" t="s">
        <v>1932</v>
      </c>
      <c r="AL1" t="s">
        <v>1933</v>
      </c>
      <c r="AM1"/>
      <c r="AN1"/>
      <c r="AO1"/>
      <c r="AP1"/>
      <c r="AQ1"/>
      <c r="AR1"/>
      <c r="AS1"/>
      <c r="AT1"/>
      <c r="AU1"/>
      <c r="AV1"/>
      <c r="AW1"/>
      <c r="AX1"/>
      <c r="AY1"/>
      <c r="AZ1"/>
      <c r="BA1"/>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c r="FY1" s="82"/>
      <c r="FZ1" s="82"/>
      <c r="GA1" s="82"/>
      <c r="GB1" s="82"/>
      <c r="GC1" s="82"/>
      <c r="GD1" s="82"/>
      <c r="GE1" s="82"/>
      <c r="GF1" s="82"/>
      <c r="GG1" s="82"/>
      <c r="GH1" s="82"/>
      <c r="GI1" s="82"/>
      <c r="GJ1" s="82"/>
      <c r="GK1" s="82"/>
      <c r="GL1" s="82"/>
      <c r="GM1" s="82"/>
      <c r="GN1" s="82"/>
      <c r="GO1" s="82"/>
      <c r="GP1" s="82"/>
      <c r="GQ1" s="82"/>
      <c r="GR1" s="82"/>
      <c r="GS1" s="82"/>
      <c r="GT1" s="82"/>
      <c r="GU1" s="82"/>
      <c r="GV1" s="82"/>
      <c r="GW1" s="82"/>
      <c r="GX1" s="82"/>
      <c r="GY1" s="82"/>
      <c r="GZ1" s="82"/>
      <c r="HA1" s="82"/>
      <c r="HB1" s="82"/>
      <c r="HC1" s="82"/>
      <c r="HD1" s="82"/>
      <c r="HE1" s="82"/>
      <c r="HF1" s="82"/>
      <c r="HG1" s="82"/>
      <c r="HH1" s="82"/>
      <c r="HI1" s="82"/>
      <c r="HJ1" s="82"/>
      <c r="HK1" s="82"/>
      <c r="HL1" s="82"/>
      <c r="HM1" s="82"/>
      <c r="HN1" s="82"/>
      <c r="HO1" s="82"/>
      <c r="HP1" s="82"/>
      <c r="HQ1" s="82"/>
      <c r="HR1" s="82"/>
      <c r="HS1" s="82"/>
      <c r="HT1" s="82"/>
      <c r="HU1" s="82"/>
      <c r="HV1" s="82"/>
      <c r="HW1" s="82"/>
      <c r="HX1" s="82"/>
      <c r="HY1" s="82"/>
      <c r="HZ1" s="82"/>
      <c r="IA1" s="82"/>
      <c r="IB1" s="82"/>
      <c r="IC1" s="82"/>
      <c r="ID1" s="82"/>
      <c r="IE1" s="82"/>
      <c r="IF1" s="82"/>
      <c r="IG1" s="82"/>
      <c r="IH1" s="82"/>
      <c r="II1" s="82"/>
      <c r="IJ1" s="82"/>
      <c r="IK1" s="82"/>
      <c r="IL1" s="82"/>
      <c r="IM1" s="82"/>
      <c r="IN1" s="82"/>
      <c r="IO1" s="82"/>
      <c r="IP1" s="82"/>
      <c r="IQ1" s="82"/>
      <c r="IR1" s="82"/>
      <c r="IS1" s="82"/>
      <c r="IT1" s="82"/>
      <c r="IU1" s="82"/>
      <c r="IV1" s="82"/>
      <c r="IW1" s="82"/>
      <c r="IX1" s="82"/>
      <c r="IY1" s="82"/>
      <c r="IZ1" s="82"/>
      <c r="JA1" s="82"/>
      <c r="JB1" s="82"/>
      <c r="JC1" s="82"/>
      <c r="JD1" s="82"/>
      <c r="JE1" s="82"/>
      <c r="JF1" s="82"/>
      <c r="JG1" s="82"/>
      <c r="JH1" s="82"/>
      <c r="JI1" s="82"/>
      <c r="JJ1" s="82"/>
      <c r="JK1" s="82"/>
      <c r="JL1" s="82"/>
      <c r="JM1" s="82"/>
      <c r="JN1" s="82"/>
      <c r="JO1" s="82"/>
      <c r="JP1" s="82"/>
      <c r="JQ1" s="82"/>
      <c r="JR1" s="82"/>
      <c r="JS1" s="82"/>
      <c r="JT1" s="82"/>
      <c r="JU1" s="82"/>
      <c r="JV1" s="82"/>
      <c r="JW1" s="82"/>
      <c r="JX1" s="82"/>
      <c r="JY1" s="82"/>
      <c r="JZ1" s="82"/>
      <c r="KA1" s="82"/>
      <c r="KB1" s="82"/>
      <c r="KC1" s="82"/>
      <c r="KD1" s="82"/>
      <c r="KE1" s="82"/>
      <c r="KF1" s="82"/>
      <c r="KG1" s="82"/>
      <c r="KH1" s="82"/>
      <c r="KI1" s="82"/>
      <c r="KJ1" s="82"/>
      <c r="KK1" s="82"/>
      <c r="KL1" s="82"/>
      <c r="KM1" s="82"/>
      <c r="KN1" s="82"/>
      <c r="KO1" s="82"/>
      <c r="KP1" s="82"/>
      <c r="KQ1" s="82"/>
      <c r="KR1" s="82"/>
      <c r="KS1" s="82"/>
      <c r="KT1" s="82"/>
      <c r="KU1" s="82"/>
      <c r="KV1" s="82"/>
      <c r="KW1" s="82"/>
      <c r="KX1" s="82"/>
      <c r="KY1" s="82"/>
      <c r="KZ1" s="82"/>
      <c r="LA1" s="82"/>
      <c r="LB1" s="82"/>
      <c r="LC1" s="82"/>
      <c r="LD1" s="82"/>
      <c r="LE1" s="82"/>
      <c r="LF1" s="82"/>
      <c r="LG1" s="82"/>
      <c r="LH1" s="82"/>
      <c r="LI1" s="82"/>
      <c r="LJ1" s="82"/>
      <c r="LK1" s="82"/>
      <c r="LL1" s="82"/>
      <c r="LM1" s="82"/>
      <c r="LN1" s="82"/>
      <c r="LO1" s="82"/>
      <c r="LP1" s="82"/>
      <c r="LQ1" s="82"/>
      <c r="LR1" s="82"/>
      <c r="LS1" s="82"/>
      <c r="LT1" s="82"/>
      <c r="LU1" s="82"/>
      <c r="LV1" s="82"/>
      <c r="LW1" s="82"/>
      <c r="LX1" s="82"/>
      <c r="LY1" s="82"/>
      <c r="LZ1" s="82"/>
      <c r="MA1" s="82"/>
      <c r="MB1" s="82"/>
      <c r="MC1" s="82"/>
      <c r="MD1" s="82"/>
      <c r="ME1" s="82"/>
      <c r="MF1" s="82"/>
      <c r="MG1" s="82"/>
      <c r="MH1" s="82"/>
      <c r="MI1" s="82"/>
      <c r="MJ1" s="82"/>
      <c r="MK1" s="82"/>
      <c r="ML1" s="82"/>
      <c r="MM1" s="82"/>
      <c r="MN1" s="82"/>
      <c r="MO1" s="82"/>
      <c r="MP1" s="82"/>
      <c r="MQ1" s="82"/>
      <c r="MR1" s="82"/>
      <c r="MS1" s="82"/>
      <c r="MT1" s="82"/>
      <c r="MU1" s="82"/>
      <c r="MV1" s="82"/>
      <c r="MW1" s="82"/>
      <c r="MX1" s="82"/>
      <c r="MY1" s="82"/>
      <c r="MZ1" s="82"/>
      <c r="NA1" s="82"/>
      <c r="NB1" s="82"/>
      <c r="NC1" s="82"/>
      <c r="ND1" s="82"/>
      <c r="NE1" s="82"/>
      <c r="NF1" s="82"/>
      <c r="NG1" s="82"/>
      <c r="NH1" s="82"/>
      <c r="NI1" s="82"/>
      <c r="NJ1" s="82"/>
      <c r="NK1" s="82"/>
      <c r="NL1" s="82"/>
      <c r="NM1" s="82"/>
      <c r="NN1" s="82"/>
      <c r="NO1" s="82"/>
      <c r="NP1" s="82"/>
      <c r="NQ1" s="82"/>
      <c r="NR1" s="82"/>
      <c r="NS1" s="82"/>
      <c r="NT1" s="82"/>
      <c r="NU1" s="82"/>
      <c r="NV1" s="82"/>
      <c r="NW1" s="82"/>
      <c r="NX1" s="82"/>
      <c r="NY1" s="82"/>
      <c r="NZ1" s="82"/>
      <c r="OA1" s="82"/>
      <c r="OB1" s="82"/>
      <c r="OC1" s="82"/>
      <c r="OD1" s="82"/>
      <c r="OE1" s="82"/>
      <c r="OF1" s="82"/>
      <c r="OG1" s="82"/>
      <c r="OH1" s="82"/>
      <c r="OI1" s="82"/>
      <c r="OJ1" s="82"/>
      <c r="OK1" s="82"/>
      <c r="OL1" s="82"/>
      <c r="OM1" s="82"/>
      <c r="ON1" s="82"/>
      <c r="OO1" s="82"/>
      <c r="OP1" s="82"/>
      <c r="OQ1" s="82"/>
      <c r="OR1" s="82"/>
      <c r="OS1" s="82"/>
      <c r="OT1" s="82"/>
      <c r="OU1" s="82"/>
      <c r="OV1" s="82"/>
      <c r="OW1" s="82"/>
      <c r="OX1" s="82"/>
      <c r="OY1" s="82"/>
    </row>
    <row r="2" spans="1:415" x14ac:dyDescent="0.25">
      <c r="A2" s="82" t="s">
        <v>2482</v>
      </c>
      <c r="B2" s="82">
        <v>3</v>
      </c>
      <c r="C2" s="82">
        <v>1</v>
      </c>
      <c r="D2" s="82">
        <v>2013</v>
      </c>
      <c r="E2" s="82">
        <v>2022</v>
      </c>
      <c r="F2" s="82">
        <v>0</v>
      </c>
      <c r="G2" s="82">
        <v>0</v>
      </c>
      <c r="H2" s="82">
        <v>1</v>
      </c>
      <c r="I2" s="82">
        <v>0</v>
      </c>
      <c r="J2" s="82" t="s">
        <v>602</v>
      </c>
      <c r="K2" s="82">
        <v>2304</v>
      </c>
      <c r="L2" s="82">
        <v>16</v>
      </c>
      <c r="M2" s="82">
        <v>18</v>
      </c>
      <c r="N2" s="82">
        <v>0</v>
      </c>
      <c r="O2" s="82">
        <v>17</v>
      </c>
      <c r="P2" s="82">
        <v>0</v>
      </c>
      <c r="Q2" s="82">
        <v>1</v>
      </c>
      <c r="R2" s="82">
        <v>1</v>
      </c>
      <c r="S2" s="82">
        <v>0</v>
      </c>
      <c r="T2" s="82">
        <v>0</v>
      </c>
      <c r="U2" s="82">
        <v>1</v>
      </c>
      <c r="V2" s="82">
        <v>0</v>
      </c>
      <c r="W2" s="82" t="s">
        <v>1976</v>
      </c>
      <c r="X2" s="82">
        <v>0</v>
      </c>
      <c r="Y2" s="82">
        <v>1</v>
      </c>
      <c r="Z2" s="82">
        <v>0</v>
      </c>
      <c r="AA2" s="82">
        <v>1</v>
      </c>
      <c r="AB2" s="82">
        <v>0</v>
      </c>
      <c r="AC2" s="82">
        <v>0</v>
      </c>
      <c r="AD2" s="82">
        <v>0</v>
      </c>
      <c r="AE2" s="82">
        <v>0</v>
      </c>
      <c r="AF2" s="82">
        <v>0</v>
      </c>
      <c r="AG2" s="82">
        <v>16</v>
      </c>
      <c r="AH2" s="82">
        <v>16</v>
      </c>
      <c r="AI2" s="82" t="s">
        <v>1976</v>
      </c>
      <c r="AJ2" s="82">
        <v>0.66599999999999993</v>
      </c>
      <c r="AK2" s="82">
        <v>0.19999999999999998</v>
      </c>
      <c r="AL2">
        <v>3.33</v>
      </c>
      <c r="AM2"/>
      <c r="AN2"/>
      <c r="AO2"/>
      <c r="AP2"/>
      <c r="AQ2"/>
      <c r="AR2"/>
      <c r="AS2"/>
      <c r="AT2"/>
      <c r="AU2"/>
      <c r="AV2"/>
      <c r="AW2"/>
      <c r="AX2"/>
      <c r="AY2"/>
      <c r="AZ2"/>
      <c r="BA2"/>
      <c r="BC2" s="82"/>
      <c r="BD2" s="82"/>
      <c r="BE2" s="82"/>
      <c r="BF2" s="82"/>
      <c r="BG2" s="82"/>
      <c r="BH2" s="82"/>
      <c r="BI2" s="82"/>
      <c r="BJ2" s="82"/>
      <c r="BK2" s="82"/>
      <c r="BL2" s="82"/>
      <c r="BM2" s="82"/>
      <c r="BN2" s="82"/>
      <c r="BO2" s="82"/>
      <c r="BP2" s="82"/>
      <c r="BQ2" s="82"/>
      <c r="BR2" s="82"/>
      <c r="BS2" s="82"/>
      <c r="BT2" s="82"/>
      <c r="BU2" s="82"/>
      <c r="BV2" s="82"/>
      <c r="BW2" s="82"/>
      <c r="BX2" s="82"/>
      <c r="BY2" s="82"/>
      <c r="BZ2" s="82"/>
      <c r="CA2" s="82"/>
      <c r="CB2" s="82"/>
      <c r="CC2" s="82"/>
      <c r="CD2" s="82"/>
      <c r="CE2" s="82"/>
      <c r="CF2" s="82"/>
      <c r="CG2" s="82"/>
      <c r="CH2" s="82"/>
      <c r="CI2" s="82"/>
      <c r="CJ2" s="82"/>
      <c r="CK2" s="82"/>
      <c r="CL2" s="82"/>
      <c r="CM2" s="82"/>
      <c r="CN2" s="82"/>
      <c r="CO2" s="82"/>
      <c r="CP2" s="82"/>
      <c r="CQ2" s="82"/>
      <c r="CR2" s="82"/>
      <c r="CS2" s="82"/>
      <c r="CT2" s="82"/>
      <c r="CU2" s="82"/>
      <c r="CV2" s="82"/>
      <c r="CW2" s="82"/>
      <c r="CX2" s="82"/>
      <c r="CY2" s="82"/>
      <c r="CZ2" s="82"/>
      <c r="DA2" s="82"/>
      <c r="DB2" s="82"/>
      <c r="DC2" s="82"/>
      <c r="DD2" s="82"/>
      <c r="DE2" s="82"/>
      <c r="DF2" s="82"/>
      <c r="DG2" s="82"/>
      <c r="DH2" s="82"/>
      <c r="DI2" s="82"/>
      <c r="DJ2" s="82"/>
      <c r="DK2" s="82"/>
      <c r="DL2" s="82"/>
      <c r="DM2" s="82"/>
      <c r="DN2" s="82"/>
      <c r="DO2" s="82"/>
      <c r="DP2" s="82"/>
      <c r="DQ2" s="82"/>
      <c r="DR2" s="82"/>
      <c r="DS2" s="82"/>
      <c r="DT2" s="82"/>
      <c r="DU2" s="82"/>
      <c r="DV2" s="82"/>
      <c r="DW2" s="82"/>
      <c r="DX2" s="82"/>
      <c r="DY2" s="82"/>
      <c r="DZ2" s="82"/>
      <c r="EA2" s="82"/>
      <c r="EB2" s="82"/>
      <c r="EC2" s="82"/>
      <c r="ED2" s="82"/>
      <c r="EE2" s="82"/>
      <c r="EF2" s="82"/>
      <c r="EG2" s="82"/>
      <c r="EH2" s="82"/>
      <c r="EI2" s="82"/>
      <c r="EJ2" s="82"/>
      <c r="EK2" s="82"/>
      <c r="EL2" s="82"/>
      <c r="EM2" s="82"/>
      <c r="EN2" s="82"/>
      <c r="EO2" s="82"/>
      <c r="EP2" s="82"/>
      <c r="EQ2" s="82"/>
      <c r="ER2" s="82"/>
      <c r="ES2" s="82"/>
      <c r="ET2" s="82"/>
      <c r="EU2" s="82"/>
      <c r="EV2" s="82"/>
      <c r="EW2" s="82"/>
      <c r="EX2" s="82"/>
      <c r="EY2" s="82"/>
      <c r="EZ2" s="82"/>
      <c r="FA2" s="82"/>
      <c r="FB2" s="82"/>
      <c r="FC2" s="82"/>
      <c r="FD2" s="82"/>
      <c r="FE2" s="82"/>
      <c r="FF2" s="82"/>
      <c r="FG2" s="82"/>
      <c r="FH2" s="82"/>
      <c r="FI2" s="82"/>
      <c r="FJ2" s="82"/>
      <c r="FK2" s="82"/>
      <c r="FL2" s="82"/>
      <c r="FM2" s="82"/>
      <c r="FN2" s="82"/>
      <c r="FO2" s="82"/>
      <c r="FP2" s="82"/>
      <c r="FQ2" s="82"/>
      <c r="FR2" s="82"/>
      <c r="FS2" s="82"/>
      <c r="FT2" s="82"/>
      <c r="FU2" s="82"/>
      <c r="FV2" s="82"/>
      <c r="FW2" s="82"/>
      <c r="FX2" s="82"/>
      <c r="FY2" s="82"/>
      <c r="FZ2" s="82"/>
      <c r="GA2" s="82"/>
      <c r="GB2" s="82"/>
      <c r="GC2" s="82"/>
      <c r="GD2" s="82"/>
      <c r="GE2" s="82"/>
      <c r="GF2" s="82"/>
      <c r="GG2" s="82"/>
      <c r="GH2" s="82"/>
      <c r="GI2" s="82"/>
      <c r="GJ2" s="82"/>
      <c r="GK2" s="82"/>
      <c r="GL2" s="82"/>
      <c r="GM2" s="82"/>
      <c r="GN2" s="82"/>
      <c r="GO2" s="82"/>
      <c r="GP2" s="82"/>
      <c r="GQ2" s="82"/>
      <c r="GR2" s="82"/>
      <c r="GS2" s="82"/>
      <c r="GT2" s="82"/>
      <c r="GU2" s="82"/>
      <c r="GV2" s="82"/>
      <c r="GW2" s="82"/>
      <c r="GX2" s="82"/>
      <c r="GY2" s="82"/>
      <c r="GZ2" s="82"/>
      <c r="HA2" s="82"/>
      <c r="HB2" s="82"/>
      <c r="HC2" s="82"/>
      <c r="HD2" s="82"/>
      <c r="HE2" s="82"/>
      <c r="HF2" s="82"/>
      <c r="HG2" s="82"/>
      <c r="HH2" s="82"/>
      <c r="HI2" s="82"/>
      <c r="HJ2" s="82"/>
      <c r="HK2" s="82"/>
      <c r="HL2" s="82"/>
      <c r="HM2" s="82"/>
      <c r="HN2" s="82"/>
      <c r="HO2" s="82"/>
      <c r="HP2" s="82"/>
      <c r="HQ2" s="82"/>
      <c r="HR2" s="82"/>
      <c r="HS2" s="82"/>
      <c r="HT2" s="82"/>
      <c r="HU2" s="82"/>
      <c r="HV2" s="82"/>
      <c r="HW2" s="82"/>
      <c r="HX2" s="82"/>
      <c r="HY2" s="82"/>
      <c r="HZ2" s="82"/>
      <c r="IA2" s="82"/>
      <c r="IB2" s="82"/>
      <c r="IC2" s="82"/>
      <c r="ID2" s="82"/>
      <c r="IE2" s="82"/>
      <c r="IF2" s="82"/>
      <c r="IG2" s="82"/>
      <c r="IH2" s="82"/>
      <c r="II2" s="82"/>
      <c r="IJ2" s="82"/>
      <c r="IK2" s="82"/>
      <c r="IL2" s="82"/>
      <c r="IM2" s="82"/>
      <c r="IN2" s="82"/>
      <c r="IO2" s="82"/>
      <c r="IP2" s="82"/>
      <c r="IQ2" s="82"/>
      <c r="IR2" s="82"/>
      <c r="IS2" s="82"/>
      <c r="IT2" s="82"/>
      <c r="IU2" s="82"/>
      <c r="IV2" s="82"/>
      <c r="IW2" s="82"/>
      <c r="IX2" s="82"/>
      <c r="IY2" s="82"/>
      <c r="IZ2" s="82"/>
      <c r="JA2" s="82"/>
      <c r="JB2" s="82"/>
      <c r="JC2" s="82"/>
      <c r="JD2" s="82"/>
      <c r="JE2" s="82"/>
      <c r="JF2" s="82"/>
      <c r="JG2" s="82"/>
      <c r="JH2" s="82"/>
      <c r="JI2" s="82"/>
      <c r="JJ2" s="82"/>
      <c r="JK2" s="82"/>
      <c r="JL2" s="82"/>
      <c r="JM2" s="82"/>
      <c r="JN2" s="82"/>
      <c r="JO2" s="82"/>
      <c r="JP2" s="82"/>
      <c r="JQ2" s="82"/>
      <c r="JR2" s="82"/>
      <c r="JS2" s="82"/>
      <c r="JT2" s="82"/>
      <c r="JU2" s="82"/>
      <c r="JV2" s="82"/>
      <c r="JW2" s="82"/>
      <c r="JX2" s="82"/>
      <c r="JY2" s="82"/>
      <c r="JZ2" s="82"/>
      <c r="KA2" s="82"/>
      <c r="KB2" s="82"/>
      <c r="KC2" s="82"/>
      <c r="KD2" s="82"/>
      <c r="KE2" s="82"/>
      <c r="KF2" s="82"/>
      <c r="KG2" s="82"/>
      <c r="KH2" s="82"/>
      <c r="KI2" s="82"/>
      <c r="KJ2" s="82"/>
      <c r="KK2" s="82"/>
      <c r="KL2" s="82"/>
      <c r="KM2" s="82"/>
      <c r="KN2" s="82"/>
      <c r="KO2" s="82"/>
      <c r="KP2" s="82"/>
      <c r="KQ2" s="82"/>
      <c r="KR2" s="82"/>
      <c r="KS2" s="82"/>
      <c r="KT2" s="82"/>
      <c r="KU2" s="82"/>
      <c r="KV2" s="82"/>
      <c r="KW2" s="82"/>
      <c r="KX2" s="82"/>
      <c r="KY2" s="82"/>
      <c r="KZ2" s="82"/>
      <c r="LA2" s="82"/>
      <c r="LB2" s="82"/>
      <c r="LC2" s="82"/>
      <c r="LD2" s="82"/>
      <c r="LE2" s="82"/>
      <c r="LF2" s="82"/>
      <c r="LG2" s="82"/>
      <c r="LH2" s="82"/>
      <c r="LI2" s="82"/>
      <c r="LJ2" s="82"/>
      <c r="LK2" s="82"/>
      <c r="LL2" s="82"/>
      <c r="LM2" s="82"/>
      <c r="LN2" s="82"/>
      <c r="LO2" s="82"/>
      <c r="LP2" s="82"/>
      <c r="LQ2" s="82"/>
      <c r="LR2" s="82"/>
      <c r="LS2" s="82"/>
      <c r="LT2" s="82"/>
      <c r="LU2" s="82"/>
      <c r="LV2" s="82"/>
      <c r="LW2" s="82"/>
      <c r="LX2" s="82"/>
      <c r="LY2" s="82"/>
      <c r="LZ2" s="82"/>
      <c r="MA2" s="82"/>
      <c r="MB2" s="82"/>
      <c r="MC2" s="82"/>
      <c r="MD2" s="82"/>
      <c r="ME2" s="82"/>
      <c r="MF2" s="82"/>
      <c r="MG2" s="82"/>
      <c r="MH2" s="82"/>
      <c r="MI2" s="82"/>
      <c r="MJ2" s="82"/>
      <c r="MK2" s="82"/>
      <c r="ML2" s="82"/>
      <c r="MM2" s="82"/>
      <c r="MN2" s="82"/>
      <c r="MO2" s="82"/>
      <c r="MP2" s="82"/>
      <c r="MQ2" s="82"/>
      <c r="MR2" s="82"/>
      <c r="MS2" s="82"/>
      <c r="MT2" s="82"/>
      <c r="MU2" s="82"/>
      <c r="MV2" s="82"/>
      <c r="MW2" s="82"/>
      <c r="MX2" s="82"/>
      <c r="MY2" s="82"/>
      <c r="MZ2" s="82"/>
      <c r="NA2" s="82"/>
      <c r="NB2" s="82"/>
      <c r="NC2" s="82"/>
      <c r="ND2" s="82"/>
      <c r="NE2" s="82"/>
      <c r="NF2" s="82"/>
      <c r="NG2" s="82"/>
      <c r="NH2" s="82"/>
      <c r="NI2" s="82"/>
      <c r="NJ2" s="82"/>
      <c r="NK2" s="82"/>
      <c r="NL2" s="82"/>
      <c r="NM2" s="82"/>
      <c r="NN2" s="82"/>
      <c r="NO2" s="82"/>
      <c r="NP2" s="82"/>
      <c r="NQ2" s="82"/>
      <c r="NR2" s="82"/>
      <c r="NS2" s="82"/>
      <c r="NT2" s="82"/>
      <c r="NU2" s="82"/>
      <c r="NV2" s="82"/>
      <c r="NW2" s="82"/>
      <c r="NX2" s="82"/>
      <c r="NY2" s="82"/>
      <c r="NZ2" s="82"/>
      <c r="OA2" s="82"/>
      <c r="OB2" s="82"/>
      <c r="OC2" s="82"/>
      <c r="OD2" s="82"/>
      <c r="OE2" s="82"/>
      <c r="OF2" s="82"/>
      <c r="OG2" s="82"/>
      <c r="OH2" s="82"/>
      <c r="OI2" s="82"/>
      <c r="OJ2" s="82"/>
      <c r="OK2" s="82"/>
      <c r="OL2" s="82"/>
      <c r="OM2" s="82"/>
      <c r="ON2" s="82"/>
      <c r="OO2" s="82"/>
      <c r="OP2" s="82"/>
      <c r="OQ2" s="82"/>
      <c r="OR2" s="82"/>
      <c r="OS2" s="82"/>
      <c r="OT2" s="82"/>
      <c r="OU2" s="82"/>
      <c r="OV2" s="82"/>
      <c r="OW2" s="82"/>
      <c r="OX2" s="82"/>
      <c r="OY2" s="82"/>
    </row>
    <row r="3" spans="1:415" x14ac:dyDescent="0.25">
      <c r="A3" s="82" t="s">
        <v>2482</v>
      </c>
      <c r="B3" s="82">
        <v>3</v>
      </c>
      <c r="C3" s="82">
        <v>2</v>
      </c>
      <c r="D3" s="82">
        <v>2013</v>
      </c>
      <c r="E3" s="82">
        <v>2022</v>
      </c>
      <c r="F3" s="82">
        <v>0</v>
      </c>
      <c r="G3" s="82">
        <v>0</v>
      </c>
      <c r="H3" s="82">
        <v>1</v>
      </c>
      <c r="I3" s="82">
        <v>0</v>
      </c>
      <c r="J3" s="82" t="s">
        <v>602</v>
      </c>
      <c r="K3" s="82">
        <v>2304</v>
      </c>
      <c r="L3" s="82">
        <v>16</v>
      </c>
      <c r="M3" s="82">
        <v>18</v>
      </c>
      <c r="N3" s="82">
        <v>0</v>
      </c>
      <c r="O3" s="82">
        <v>17</v>
      </c>
      <c r="P3" s="82">
        <v>0</v>
      </c>
      <c r="Q3" s="82">
        <v>1</v>
      </c>
      <c r="R3" s="82">
        <v>1</v>
      </c>
      <c r="S3" s="82">
        <v>0</v>
      </c>
      <c r="T3" s="82">
        <v>0</v>
      </c>
      <c r="U3" s="82">
        <v>1</v>
      </c>
      <c r="V3" s="82">
        <v>0</v>
      </c>
      <c r="W3" s="82" t="s">
        <v>1976</v>
      </c>
      <c r="X3" s="82">
        <v>0</v>
      </c>
      <c r="Y3" s="82">
        <v>1</v>
      </c>
      <c r="Z3" s="82">
        <v>0</v>
      </c>
      <c r="AA3" s="82">
        <v>1</v>
      </c>
      <c r="AB3" s="82">
        <v>0</v>
      </c>
      <c r="AC3" s="82">
        <v>0</v>
      </c>
      <c r="AD3" s="82">
        <v>0</v>
      </c>
      <c r="AE3" s="82">
        <v>0</v>
      </c>
      <c r="AF3" s="82">
        <v>0</v>
      </c>
      <c r="AG3" s="82">
        <v>16</v>
      </c>
      <c r="AH3" s="82">
        <v>16</v>
      </c>
      <c r="AI3" s="82" t="s">
        <v>1976</v>
      </c>
      <c r="AJ3" s="82">
        <v>0.79920000000000002</v>
      </c>
      <c r="AK3" s="82">
        <v>0.24</v>
      </c>
      <c r="AL3">
        <v>3.33</v>
      </c>
      <c r="AM3"/>
      <c r="AN3"/>
      <c r="AO3"/>
      <c r="AP3"/>
      <c r="AQ3"/>
      <c r="AR3"/>
      <c r="AS3"/>
      <c r="AT3"/>
      <c r="AU3"/>
      <c r="AV3"/>
      <c r="AW3"/>
      <c r="AX3"/>
      <c r="AY3"/>
      <c r="AZ3"/>
      <c r="BA3"/>
      <c r="BC3" s="82"/>
      <c r="BD3" s="82"/>
      <c r="BE3" s="82"/>
      <c r="BF3" s="82"/>
      <c r="BG3" s="82"/>
      <c r="BH3" s="82"/>
      <c r="BI3" s="82"/>
      <c r="BJ3" s="82"/>
      <c r="BK3" s="82"/>
      <c r="BL3" s="82"/>
      <c r="BM3" s="82"/>
      <c r="BN3" s="82"/>
      <c r="BO3" s="82"/>
      <c r="BP3" s="82"/>
      <c r="BQ3" s="82"/>
      <c r="BR3" s="82"/>
      <c r="BS3" s="82"/>
      <c r="BT3" s="82"/>
      <c r="BU3" s="82"/>
      <c r="BV3" s="82"/>
      <c r="BW3" s="82"/>
      <c r="BX3" s="82"/>
      <c r="BY3" s="82"/>
      <c r="BZ3" s="82"/>
      <c r="CA3" s="82"/>
      <c r="CB3" s="82"/>
      <c r="CC3" s="82"/>
      <c r="CD3" s="82"/>
      <c r="CE3" s="82"/>
      <c r="CF3" s="82"/>
      <c r="CG3" s="82"/>
      <c r="CH3" s="82"/>
      <c r="CI3" s="82"/>
      <c r="CJ3" s="82"/>
      <c r="CK3" s="82"/>
      <c r="CL3" s="82"/>
      <c r="CM3" s="82"/>
      <c r="CN3" s="82"/>
      <c r="CO3" s="82"/>
      <c r="CP3" s="82"/>
      <c r="CQ3" s="82"/>
      <c r="CR3" s="82"/>
      <c r="CS3" s="82"/>
      <c r="CT3" s="82"/>
      <c r="CU3" s="82"/>
      <c r="CV3" s="82"/>
      <c r="CW3" s="82"/>
      <c r="CX3" s="82"/>
      <c r="CY3" s="82"/>
      <c r="CZ3" s="82"/>
      <c r="DA3" s="82"/>
      <c r="DB3" s="82"/>
      <c r="DC3" s="82"/>
      <c r="DD3" s="82"/>
      <c r="DE3" s="82"/>
      <c r="DF3" s="82"/>
      <c r="DG3" s="82"/>
      <c r="DH3" s="82"/>
      <c r="DI3" s="82"/>
      <c r="DJ3" s="82"/>
      <c r="DK3" s="82"/>
      <c r="DL3" s="82"/>
      <c r="DM3" s="82"/>
      <c r="DN3" s="82"/>
      <c r="DO3" s="82"/>
      <c r="DP3" s="82"/>
      <c r="DQ3" s="82"/>
      <c r="DR3" s="82"/>
      <c r="DS3" s="82"/>
      <c r="DT3" s="82"/>
      <c r="DU3" s="82"/>
      <c r="DV3" s="82"/>
      <c r="DW3" s="82"/>
      <c r="DX3" s="82"/>
      <c r="DY3" s="82"/>
      <c r="DZ3" s="82"/>
      <c r="EA3" s="82"/>
      <c r="EB3" s="82"/>
      <c r="EC3" s="82"/>
      <c r="ED3" s="82"/>
      <c r="EE3" s="82"/>
      <c r="EF3" s="82"/>
      <c r="EG3" s="82"/>
      <c r="EH3" s="82"/>
      <c r="EI3" s="82"/>
      <c r="EJ3" s="82"/>
      <c r="EK3" s="82"/>
      <c r="EL3" s="82"/>
      <c r="EM3" s="82"/>
      <c r="EN3" s="82"/>
      <c r="EO3" s="82"/>
      <c r="EP3" s="82"/>
      <c r="EQ3" s="82"/>
      <c r="ER3" s="82"/>
      <c r="ES3" s="82"/>
      <c r="ET3" s="82"/>
      <c r="EU3" s="82"/>
      <c r="EV3" s="82"/>
      <c r="EW3" s="82"/>
      <c r="EX3" s="82"/>
      <c r="EY3" s="82"/>
      <c r="EZ3" s="82"/>
      <c r="FA3" s="82"/>
      <c r="FB3" s="82"/>
      <c r="FC3" s="82"/>
      <c r="FD3" s="82"/>
      <c r="FE3" s="82"/>
      <c r="FF3" s="82"/>
      <c r="FG3" s="82"/>
      <c r="FH3" s="82"/>
      <c r="FI3" s="82"/>
      <c r="FJ3" s="82"/>
      <c r="FK3" s="82"/>
      <c r="FL3" s="82"/>
      <c r="FM3" s="82"/>
      <c r="FN3" s="82"/>
      <c r="FO3" s="82"/>
      <c r="FP3" s="82"/>
      <c r="FQ3" s="82"/>
      <c r="FR3" s="82"/>
      <c r="FS3" s="82"/>
      <c r="FT3" s="82"/>
      <c r="FU3" s="82"/>
      <c r="FV3" s="82"/>
      <c r="FW3" s="82"/>
      <c r="FX3" s="82"/>
      <c r="FY3" s="82"/>
      <c r="FZ3" s="82"/>
      <c r="GA3" s="82"/>
      <c r="GB3" s="82"/>
      <c r="GC3" s="82"/>
      <c r="GD3" s="82"/>
      <c r="GE3" s="82"/>
      <c r="GF3" s="82"/>
      <c r="GG3" s="82"/>
      <c r="GH3" s="82"/>
      <c r="GI3" s="82"/>
      <c r="GJ3" s="82"/>
      <c r="GK3" s="82"/>
      <c r="GL3" s="82"/>
      <c r="GM3" s="82"/>
      <c r="GN3" s="82"/>
      <c r="GO3" s="82"/>
      <c r="GP3" s="82"/>
      <c r="GQ3" s="82"/>
      <c r="GR3" s="82"/>
      <c r="GS3" s="82"/>
      <c r="GT3" s="82"/>
      <c r="GU3" s="82"/>
      <c r="GV3" s="82"/>
      <c r="GW3" s="82"/>
      <c r="GX3" s="82"/>
      <c r="GY3" s="82"/>
      <c r="GZ3" s="82"/>
      <c r="HA3" s="82"/>
      <c r="HB3" s="82"/>
      <c r="HC3" s="82"/>
      <c r="HD3" s="82"/>
      <c r="HE3" s="82"/>
      <c r="HF3" s="82"/>
      <c r="HG3" s="82"/>
      <c r="HH3" s="82"/>
      <c r="HI3" s="82"/>
      <c r="HJ3" s="82"/>
      <c r="HK3" s="82"/>
      <c r="HL3" s="82"/>
      <c r="HM3" s="82"/>
      <c r="HN3" s="82"/>
      <c r="HO3" s="82"/>
      <c r="HP3" s="82"/>
      <c r="HQ3" s="82"/>
      <c r="HR3" s="82"/>
      <c r="HS3" s="82"/>
      <c r="HT3" s="82"/>
      <c r="HU3" s="82"/>
      <c r="HV3" s="82"/>
      <c r="HW3" s="82"/>
      <c r="HX3" s="82"/>
      <c r="HY3" s="82"/>
      <c r="HZ3" s="82"/>
      <c r="IA3" s="82"/>
      <c r="IB3" s="82"/>
      <c r="IC3" s="82"/>
      <c r="ID3" s="82"/>
      <c r="IE3" s="82"/>
      <c r="IF3" s="82"/>
      <c r="IG3" s="82"/>
      <c r="IH3" s="82"/>
      <c r="II3" s="82"/>
      <c r="IJ3" s="82"/>
      <c r="IK3" s="82"/>
      <c r="IL3" s="82"/>
      <c r="IM3" s="82"/>
      <c r="IN3" s="82"/>
      <c r="IO3" s="82"/>
      <c r="IP3" s="82"/>
      <c r="IQ3" s="82"/>
      <c r="IR3" s="82"/>
      <c r="IS3" s="82"/>
      <c r="IT3" s="82"/>
      <c r="IU3" s="82"/>
      <c r="IV3" s="82"/>
      <c r="IW3" s="82"/>
      <c r="IX3" s="82"/>
      <c r="IY3" s="82"/>
      <c r="IZ3" s="82"/>
      <c r="JA3" s="82"/>
      <c r="JB3" s="82"/>
      <c r="JC3" s="82"/>
      <c r="JD3" s="82"/>
      <c r="JE3" s="82"/>
      <c r="JF3" s="82"/>
      <c r="JG3" s="82"/>
      <c r="JH3" s="82"/>
      <c r="JI3" s="82"/>
      <c r="JJ3" s="82"/>
      <c r="JK3" s="82"/>
      <c r="JL3" s="82"/>
      <c r="JM3" s="82"/>
      <c r="JN3" s="82"/>
      <c r="JO3" s="82"/>
      <c r="JP3" s="82"/>
      <c r="JQ3" s="82"/>
      <c r="JR3" s="82"/>
      <c r="JS3" s="82"/>
      <c r="JT3" s="82"/>
      <c r="JU3" s="82"/>
      <c r="JV3" s="82"/>
      <c r="JW3" s="82"/>
      <c r="JX3" s="82"/>
      <c r="JY3" s="82"/>
      <c r="JZ3" s="82"/>
      <c r="KA3" s="82"/>
      <c r="KB3" s="82"/>
      <c r="KC3" s="82"/>
      <c r="KD3" s="82"/>
      <c r="KE3" s="82"/>
      <c r="KF3" s="82"/>
      <c r="KG3" s="82"/>
      <c r="KH3" s="82"/>
      <c r="KI3" s="82"/>
      <c r="KJ3" s="82"/>
      <c r="KK3" s="82"/>
      <c r="KL3" s="82"/>
      <c r="KM3" s="82"/>
      <c r="KN3" s="82"/>
      <c r="KO3" s="82"/>
      <c r="KP3" s="82"/>
      <c r="KQ3" s="82"/>
      <c r="KR3" s="82"/>
      <c r="KS3" s="82"/>
      <c r="KT3" s="82"/>
      <c r="KU3" s="82"/>
      <c r="KV3" s="82"/>
      <c r="KW3" s="82"/>
      <c r="KX3" s="82"/>
      <c r="KY3" s="82"/>
      <c r="KZ3" s="82"/>
      <c r="LA3" s="82"/>
      <c r="LB3" s="82"/>
      <c r="LC3" s="82"/>
      <c r="LD3" s="82"/>
      <c r="LE3" s="82"/>
      <c r="LF3" s="82"/>
      <c r="LG3" s="82"/>
      <c r="LH3" s="82"/>
      <c r="LI3" s="82"/>
      <c r="LJ3" s="82"/>
      <c r="LK3" s="82"/>
      <c r="LL3" s="82"/>
      <c r="LM3" s="82"/>
      <c r="LN3" s="82"/>
      <c r="LO3" s="82"/>
      <c r="LP3" s="82"/>
      <c r="LQ3" s="82"/>
      <c r="LR3" s="82"/>
      <c r="LS3" s="82"/>
      <c r="LT3" s="82"/>
      <c r="LU3" s="82"/>
      <c r="LV3" s="82"/>
      <c r="LW3" s="82"/>
      <c r="LX3" s="82"/>
      <c r="LY3" s="82"/>
      <c r="LZ3" s="82"/>
      <c r="MA3" s="82"/>
      <c r="MB3" s="82"/>
      <c r="MC3" s="82"/>
      <c r="MD3" s="82"/>
      <c r="ME3" s="82"/>
      <c r="MF3" s="82"/>
      <c r="MG3" s="82"/>
      <c r="MH3" s="82"/>
      <c r="MI3" s="82"/>
      <c r="MJ3" s="82"/>
      <c r="MK3" s="82"/>
      <c r="ML3" s="82"/>
      <c r="MM3" s="82"/>
      <c r="MN3" s="82"/>
      <c r="MO3" s="82"/>
      <c r="MP3" s="82"/>
      <c r="MQ3" s="82"/>
      <c r="MR3" s="82"/>
      <c r="MS3" s="82"/>
      <c r="MT3" s="82"/>
      <c r="MU3" s="82"/>
      <c r="MV3" s="82"/>
      <c r="MW3" s="82"/>
      <c r="MX3" s="82"/>
      <c r="MY3" s="82"/>
      <c r="MZ3" s="82"/>
      <c r="NA3" s="82"/>
      <c r="NB3" s="82"/>
      <c r="NC3" s="82"/>
      <c r="ND3" s="82"/>
      <c r="NE3" s="82"/>
      <c r="NF3" s="82"/>
      <c r="NG3" s="82"/>
      <c r="NH3" s="82"/>
      <c r="NI3" s="82"/>
      <c r="NJ3" s="82"/>
      <c r="NK3" s="82"/>
      <c r="NL3" s="82"/>
      <c r="NM3" s="82"/>
      <c r="NN3" s="82"/>
      <c r="NO3" s="82"/>
      <c r="NP3" s="82"/>
      <c r="NQ3" s="82"/>
      <c r="NR3" s="82"/>
      <c r="NS3" s="82"/>
      <c r="NT3" s="82"/>
      <c r="NU3" s="82"/>
      <c r="NV3" s="82"/>
      <c r="NW3" s="82"/>
      <c r="NX3" s="82"/>
      <c r="NY3" s="82"/>
      <c r="NZ3" s="82"/>
      <c r="OA3" s="82"/>
      <c r="OB3" s="82"/>
      <c r="OC3" s="82"/>
      <c r="OD3" s="82"/>
      <c r="OE3" s="82"/>
      <c r="OF3" s="82"/>
      <c r="OG3" s="82"/>
      <c r="OH3" s="82"/>
      <c r="OI3" s="82"/>
      <c r="OJ3" s="82"/>
      <c r="OK3" s="82"/>
      <c r="OL3" s="82"/>
      <c r="OM3" s="82"/>
      <c r="ON3" s="82"/>
      <c r="OO3" s="82"/>
      <c r="OP3" s="82"/>
      <c r="OQ3" s="82"/>
      <c r="OR3" s="82"/>
      <c r="OS3" s="82"/>
      <c r="OT3" s="82"/>
      <c r="OU3" s="82"/>
      <c r="OV3" s="82"/>
      <c r="OW3" s="82"/>
      <c r="OX3" s="82"/>
      <c r="OY3" s="82"/>
    </row>
    <row r="4" spans="1:415" x14ac:dyDescent="0.25">
      <c r="A4" s="82" t="s">
        <v>1984</v>
      </c>
      <c r="B4" s="82">
        <v>5</v>
      </c>
      <c r="C4" s="82">
        <v>1</v>
      </c>
      <c r="D4" s="82">
        <v>2013</v>
      </c>
      <c r="E4" s="82">
        <v>2013</v>
      </c>
      <c r="F4" s="82">
        <v>1</v>
      </c>
      <c r="G4" s="82">
        <v>0</v>
      </c>
      <c r="H4" s="82">
        <v>1</v>
      </c>
      <c r="I4" s="82">
        <v>0</v>
      </c>
      <c r="J4" s="82" t="s">
        <v>2194</v>
      </c>
      <c r="K4" s="82">
        <v>4515</v>
      </c>
      <c r="L4" s="82">
        <v>6</v>
      </c>
      <c r="M4" s="82">
        <v>88</v>
      </c>
      <c r="N4" s="82">
        <v>0</v>
      </c>
      <c r="O4" s="82">
        <v>0</v>
      </c>
      <c r="P4" s="82">
        <v>0</v>
      </c>
      <c r="Q4" s="82">
        <v>1</v>
      </c>
      <c r="R4" s="82">
        <v>1</v>
      </c>
      <c r="S4" s="82">
        <v>0</v>
      </c>
      <c r="T4" s="82">
        <v>1</v>
      </c>
      <c r="U4" s="82">
        <v>0</v>
      </c>
      <c r="V4" s="82">
        <v>1</v>
      </c>
      <c r="W4" s="82">
        <v>84</v>
      </c>
      <c r="X4" s="82">
        <v>0</v>
      </c>
      <c r="Y4" s="82">
        <v>0</v>
      </c>
      <c r="Z4" s="82">
        <v>0</v>
      </c>
      <c r="AA4" s="82">
        <v>0</v>
      </c>
      <c r="AB4" s="82">
        <v>0</v>
      </c>
      <c r="AC4" s="82">
        <v>0</v>
      </c>
      <c r="AD4" s="82">
        <v>0</v>
      </c>
      <c r="AE4" s="82">
        <v>0</v>
      </c>
      <c r="AF4" s="82">
        <v>9.61</v>
      </c>
      <c r="AG4" s="82">
        <v>12.26</v>
      </c>
      <c r="AH4" s="82">
        <v>2.6500000000000004</v>
      </c>
      <c r="AI4" s="82">
        <v>0.27575442247658694</v>
      </c>
      <c r="AJ4" s="82">
        <v>1.0600000000000005</v>
      </c>
      <c r="AK4" s="82">
        <v>0.19237749546279501</v>
      </c>
      <c r="AL4">
        <v>5.51</v>
      </c>
      <c r="AM4"/>
      <c r="AN4"/>
      <c r="AO4"/>
      <c r="AP4"/>
      <c r="AQ4"/>
      <c r="AR4"/>
      <c r="AS4"/>
      <c r="AT4"/>
      <c r="AU4"/>
      <c r="AV4"/>
      <c r="AW4"/>
      <c r="AX4"/>
      <c r="AY4"/>
      <c r="AZ4"/>
      <c r="BA4"/>
      <c r="BC4" s="82"/>
      <c r="BD4" s="82"/>
      <c r="BE4" s="82"/>
      <c r="BF4" s="82"/>
      <c r="BG4" s="82"/>
      <c r="BH4" s="82"/>
      <c r="BI4" s="82"/>
      <c r="BJ4" s="82"/>
      <c r="BK4" s="82"/>
      <c r="BL4" s="82"/>
      <c r="BM4" s="82"/>
      <c r="BN4" s="82"/>
      <c r="BO4" s="82"/>
      <c r="BP4" s="82"/>
      <c r="BQ4" s="82"/>
      <c r="BR4" s="82"/>
      <c r="BS4" s="82"/>
      <c r="BT4" s="82"/>
      <c r="BU4" s="82"/>
      <c r="BV4" s="82"/>
      <c r="BW4" s="82"/>
      <c r="BX4" s="82"/>
      <c r="BY4" s="82"/>
      <c r="BZ4" s="82"/>
      <c r="CA4" s="82"/>
      <c r="CB4" s="82"/>
      <c r="CC4" s="82"/>
      <c r="CD4" s="82"/>
      <c r="CE4" s="82"/>
      <c r="CF4" s="82"/>
      <c r="CG4" s="82"/>
      <c r="CH4" s="82"/>
      <c r="CI4" s="82"/>
      <c r="CJ4" s="82"/>
      <c r="CK4" s="82"/>
      <c r="CL4" s="82"/>
      <c r="CM4" s="82"/>
      <c r="CN4" s="82"/>
      <c r="CO4" s="82"/>
      <c r="CP4" s="82"/>
      <c r="CQ4" s="82"/>
      <c r="CR4" s="82"/>
      <c r="CS4" s="82"/>
      <c r="CT4" s="82"/>
      <c r="CU4" s="82"/>
      <c r="CV4" s="82"/>
      <c r="CW4" s="82"/>
      <c r="CX4" s="82"/>
      <c r="CY4" s="82"/>
      <c r="CZ4" s="82"/>
      <c r="DA4" s="82"/>
      <c r="DB4" s="82"/>
      <c r="DC4" s="82"/>
      <c r="DD4" s="82"/>
      <c r="DE4" s="82"/>
      <c r="DF4" s="82"/>
      <c r="DG4" s="82"/>
      <c r="DH4" s="82"/>
      <c r="DI4" s="82"/>
      <c r="DJ4" s="82"/>
      <c r="DK4" s="82"/>
      <c r="DL4" s="82"/>
      <c r="DM4" s="82"/>
      <c r="DN4" s="82"/>
      <c r="DO4" s="82"/>
      <c r="DP4" s="82"/>
      <c r="DQ4" s="82"/>
      <c r="DR4" s="82"/>
      <c r="DS4" s="82"/>
      <c r="DT4" s="82"/>
      <c r="DU4" s="82"/>
      <c r="DV4" s="82"/>
      <c r="DW4" s="82"/>
      <c r="DX4" s="82"/>
      <c r="DY4" s="82"/>
      <c r="DZ4" s="82"/>
      <c r="EA4" s="82"/>
      <c r="EB4" s="82"/>
      <c r="EC4" s="82"/>
      <c r="ED4" s="82"/>
      <c r="EE4" s="82"/>
      <c r="EF4" s="82"/>
      <c r="EG4" s="82"/>
      <c r="EH4" s="82"/>
      <c r="EI4" s="82"/>
      <c r="EJ4" s="82"/>
      <c r="EK4" s="82"/>
      <c r="EL4" s="82"/>
      <c r="EM4" s="82"/>
      <c r="EN4" s="82"/>
      <c r="EO4" s="82"/>
      <c r="EP4" s="82"/>
      <c r="EQ4" s="82"/>
      <c r="ER4" s="82"/>
      <c r="ES4" s="82"/>
      <c r="ET4" s="82"/>
      <c r="EU4" s="82"/>
      <c r="EV4" s="82"/>
      <c r="EW4" s="82"/>
      <c r="EX4" s="82"/>
      <c r="EY4" s="82"/>
      <c r="EZ4" s="82"/>
      <c r="FA4" s="82"/>
      <c r="FB4" s="82"/>
      <c r="FC4" s="82"/>
      <c r="FD4" s="82"/>
      <c r="FE4" s="82"/>
      <c r="FF4" s="82"/>
      <c r="FG4" s="82"/>
      <c r="FH4" s="82"/>
      <c r="FI4" s="82"/>
      <c r="FJ4" s="82"/>
      <c r="FK4" s="82"/>
      <c r="FL4" s="82"/>
      <c r="FM4" s="82"/>
      <c r="FN4" s="82"/>
      <c r="FO4" s="82"/>
      <c r="FP4" s="82"/>
      <c r="FQ4" s="82"/>
      <c r="FR4" s="82"/>
      <c r="FS4" s="82"/>
      <c r="FT4" s="82"/>
      <c r="FU4" s="82"/>
      <c r="FV4" s="82"/>
      <c r="FW4" s="82"/>
      <c r="FX4" s="82"/>
      <c r="FY4" s="82"/>
      <c r="FZ4" s="82"/>
      <c r="GA4" s="82"/>
      <c r="GB4" s="82"/>
      <c r="GC4" s="82"/>
      <c r="GD4" s="82"/>
      <c r="GE4" s="82"/>
      <c r="GF4" s="82"/>
      <c r="GG4" s="82"/>
      <c r="GH4" s="82"/>
      <c r="GI4" s="82"/>
      <c r="GJ4" s="82"/>
      <c r="GK4" s="82"/>
      <c r="GL4" s="82"/>
      <c r="GM4" s="82"/>
      <c r="GN4" s="82"/>
      <c r="GO4" s="82"/>
      <c r="GP4" s="82"/>
      <c r="GQ4" s="82"/>
      <c r="GR4" s="82"/>
      <c r="GS4" s="82"/>
      <c r="GT4" s="82"/>
      <c r="GU4" s="82"/>
      <c r="GV4" s="82"/>
      <c r="GW4" s="82"/>
      <c r="GX4" s="82"/>
      <c r="GY4" s="82"/>
      <c r="GZ4" s="82"/>
      <c r="HA4" s="82"/>
      <c r="HB4" s="82"/>
      <c r="HC4" s="82"/>
      <c r="HD4" s="82"/>
      <c r="HE4" s="82"/>
      <c r="HF4" s="82"/>
      <c r="HG4" s="82"/>
      <c r="HH4" s="82"/>
      <c r="HI4" s="82"/>
      <c r="HJ4" s="82"/>
      <c r="HK4" s="82"/>
      <c r="HL4" s="82"/>
      <c r="HM4" s="82"/>
      <c r="HN4" s="82"/>
      <c r="HO4" s="82"/>
      <c r="HP4" s="82"/>
      <c r="HQ4" s="82"/>
      <c r="HR4" s="82"/>
      <c r="HS4" s="82"/>
      <c r="HT4" s="82"/>
      <c r="HU4" s="82"/>
      <c r="HV4" s="82"/>
      <c r="HW4" s="82"/>
      <c r="HX4" s="82"/>
      <c r="HY4" s="82"/>
      <c r="HZ4" s="82"/>
      <c r="IA4" s="82"/>
      <c r="IB4" s="82"/>
      <c r="IC4" s="82"/>
      <c r="ID4" s="82"/>
      <c r="IE4" s="82"/>
      <c r="IF4" s="82"/>
      <c r="IG4" s="82"/>
      <c r="IH4" s="82"/>
      <c r="II4" s="82"/>
      <c r="IJ4" s="82"/>
      <c r="IK4" s="82"/>
      <c r="IL4" s="82"/>
      <c r="IM4" s="82"/>
      <c r="IN4" s="82"/>
      <c r="IO4" s="82"/>
      <c r="IP4" s="82"/>
      <c r="IQ4" s="82"/>
      <c r="IR4" s="82"/>
      <c r="IS4" s="82"/>
      <c r="IT4" s="82"/>
      <c r="IU4" s="82"/>
      <c r="IV4" s="82"/>
      <c r="IW4" s="82"/>
      <c r="IX4" s="82"/>
      <c r="IY4" s="82"/>
      <c r="IZ4" s="82"/>
      <c r="JA4" s="82"/>
      <c r="JB4" s="82"/>
      <c r="JC4" s="82"/>
      <c r="JD4" s="82"/>
      <c r="JE4" s="82"/>
      <c r="JF4" s="82"/>
      <c r="JG4" s="82"/>
      <c r="JH4" s="82"/>
      <c r="JI4" s="82"/>
      <c r="JJ4" s="82"/>
      <c r="JK4" s="82"/>
      <c r="JL4" s="82"/>
      <c r="JM4" s="82"/>
      <c r="JN4" s="82"/>
      <c r="JO4" s="82"/>
      <c r="JP4" s="82"/>
      <c r="JQ4" s="82"/>
      <c r="JR4" s="82"/>
      <c r="JS4" s="82"/>
      <c r="JT4" s="82"/>
      <c r="JU4" s="82"/>
      <c r="JV4" s="82"/>
      <c r="JW4" s="82"/>
      <c r="JX4" s="82"/>
      <c r="JY4" s="82"/>
      <c r="JZ4" s="82"/>
      <c r="KA4" s="82"/>
      <c r="KB4" s="82"/>
      <c r="KC4" s="82"/>
      <c r="KD4" s="82"/>
      <c r="KE4" s="82"/>
      <c r="KF4" s="82"/>
      <c r="KG4" s="82"/>
      <c r="KH4" s="82"/>
      <c r="KI4" s="82"/>
      <c r="KJ4" s="82"/>
      <c r="KK4" s="82"/>
      <c r="KL4" s="82"/>
      <c r="KM4" s="82"/>
      <c r="KN4" s="82"/>
      <c r="KO4" s="82"/>
      <c r="KP4" s="82"/>
      <c r="KQ4" s="82"/>
      <c r="KR4" s="82"/>
      <c r="KS4" s="82"/>
      <c r="KT4" s="82"/>
      <c r="KU4" s="82"/>
      <c r="KV4" s="82"/>
      <c r="KW4" s="82"/>
      <c r="KX4" s="82"/>
      <c r="KY4" s="82"/>
      <c r="KZ4" s="82"/>
      <c r="LA4" s="82"/>
      <c r="LB4" s="82"/>
      <c r="LC4" s="82"/>
      <c r="LD4" s="82"/>
      <c r="LE4" s="82"/>
      <c r="LF4" s="82"/>
      <c r="LG4" s="82"/>
      <c r="LH4" s="82"/>
      <c r="LI4" s="82"/>
      <c r="LJ4" s="82"/>
      <c r="LK4" s="82"/>
      <c r="LL4" s="82"/>
      <c r="LM4" s="82"/>
      <c r="LN4" s="82"/>
      <c r="LO4" s="82"/>
      <c r="LP4" s="82"/>
      <c r="LQ4" s="82"/>
      <c r="LR4" s="82"/>
      <c r="LS4" s="82"/>
      <c r="LT4" s="82"/>
      <c r="LU4" s="82"/>
      <c r="LV4" s="82"/>
      <c r="LW4" s="82"/>
      <c r="LX4" s="82"/>
      <c r="LY4" s="82"/>
      <c r="LZ4" s="82"/>
      <c r="MA4" s="82"/>
      <c r="MB4" s="82"/>
      <c r="MC4" s="82"/>
      <c r="MD4" s="82"/>
      <c r="ME4" s="82"/>
      <c r="MF4" s="82"/>
      <c r="MG4" s="82"/>
      <c r="MH4" s="82"/>
      <c r="MI4" s="82"/>
      <c r="MJ4" s="82"/>
      <c r="MK4" s="82"/>
      <c r="ML4" s="82"/>
      <c r="MM4" s="82"/>
      <c r="MN4" s="82"/>
      <c r="MO4" s="82"/>
      <c r="MP4" s="82"/>
      <c r="MQ4" s="82"/>
      <c r="MR4" s="82"/>
      <c r="MS4" s="82"/>
      <c r="MT4" s="82"/>
      <c r="MU4" s="82"/>
      <c r="MV4" s="82"/>
      <c r="MW4" s="82"/>
      <c r="MX4" s="82"/>
      <c r="MY4" s="82"/>
      <c r="MZ4" s="82"/>
      <c r="NA4" s="82"/>
      <c r="NB4" s="82"/>
      <c r="NC4" s="82"/>
      <c r="ND4" s="82"/>
      <c r="NE4" s="82"/>
      <c r="NF4" s="82"/>
      <c r="NG4" s="82"/>
      <c r="NH4" s="82"/>
      <c r="NI4" s="82"/>
      <c r="NJ4" s="82"/>
      <c r="NK4" s="82"/>
      <c r="NL4" s="82"/>
      <c r="NM4" s="82"/>
      <c r="NN4" s="82"/>
      <c r="NO4" s="82"/>
      <c r="NP4" s="82"/>
      <c r="NQ4" s="82"/>
      <c r="NR4" s="82"/>
      <c r="NS4" s="82"/>
      <c r="NT4" s="82"/>
      <c r="NU4" s="82"/>
      <c r="NV4" s="82"/>
      <c r="NW4" s="82"/>
      <c r="NX4" s="82"/>
      <c r="NY4" s="82"/>
      <c r="NZ4" s="82"/>
      <c r="OA4" s="82"/>
      <c r="OB4" s="82"/>
      <c r="OC4" s="82"/>
      <c r="OD4" s="82"/>
      <c r="OE4" s="82"/>
      <c r="OF4" s="82"/>
      <c r="OG4" s="82"/>
      <c r="OH4" s="82"/>
      <c r="OI4" s="82"/>
      <c r="OJ4" s="82"/>
      <c r="OK4" s="82"/>
      <c r="OL4" s="82"/>
      <c r="OM4" s="82"/>
      <c r="ON4" s="82"/>
      <c r="OO4" s="82"/>
      <c r="OP4" s="82"/>
      <c r="OQ4" s="82"/>
      <c r="OR4" s="82"/>
      <c r="OS4" s="82"/>
      <c r="OT4" s="82"/>
      <c r="OU4" s="82"/>
      <c r="OV4" s="82"/>
      <c r="OW4" s="82"/>
      <c r="OX4" s="82"/>
      <c r="OY4" s="82"/>
    </row>
    <row r="5" spans="1:415" x14ac:dyDescent="0.25">
      <c r="A5" s="82" t="s">
        <v>1984</v>
      </c>
      <c r="B5" s="82">
        <v>5</v>
      </c>
      <c r="C5" s="82">
        <v>2</v>
      </c>
      <c r="D5" s="82">
        <v>2013</v>
      </c>
      <c r="E5" s="82">
        <v>2013</v>
      </c>
      <c r="F5" s="82">
        <v>1</v>
      </c>
      <c r="G5" s="82">
        <v>0</v>
      </c>
      <c r="H5" s="82">
        <v>1</v>
      </c>
      <c r="I5" s="82">
        <v>0</v>
      </c>
      <c r="J5" s="82" t="s">
        <v>2194</v>
      </c>
      <c r="K5" s="82">
        <v>4515</v>
      </c>
      <c r="L5" s="82">
        <v>6</v>
      </c>
      <c r="M5" s="82">
        <v>88</v>
      </c>
      <c r="N5" s="82">
        <v>0</v>
      </c>
      <c r="O5" s="82">
        <v>0</v>
      </c>
      <c r="P5" s="82">
        <v>0</v>
      </c>
      <c r="Q5" s="82">
        <v>1</v>
      </c>
      <c r="R5" s="82">
        <v>1</v>
      </c>
      <c r="S5" s="82">
        <v>0</v>
      </c>
      <c r="T5" s="82">
        <v>1</v>
      </c>
      <c r="U5" s="82">
        <v>0</v>
      </c>
      <c r="V5" s="82">
        <v>1</v>
      </c>
      <c r="W5" s="82">
        <v>84</v>
      </c>
      <c r="X5" s="82">
        <v>0</v>
      </c>
      <c r="Y5" s="82">
        <v>0</v>
      </c>
      <c r="Z5" s="82">
        <v>0</v>
      </c>
      <c r="AA5" s="82">
        <v>0</v>
      </c>
      <c r="AB5" s="82">
        <v>0</v>
      </c>
      <c r="AC5" s="82">
        <v>0</v>
      </c>
      <c r="AD5" s="82">
        <v>0</v>
      </c>
      <c r="AE5" s="82">
        <v>0</v>
      </c>
      <c r="AF5" s="82">
        <v>11.03</v>
      </c>
      <c r="AG5" s="82">
        <v>12.97</v>
      </c>
      <c r="AH5" s="82">
        <v>1.9400000000000013</v>
      </c>
      <c r="AI5" s="82">
        <v>0.17588395285584782</v>
      </c>
      <c r="AJ5" s="82">
        <v>0.66000000000000014</v>
      </c>
      <c r="AK5" s="82">
        <v>0.12359550561797755</v>
      </c>
      <c r="AL5">
        <v>5.34</v>
      </c>
      <c r="AM5"/>
      <c r="AN5"/>
      <c r="AO5"/>
      <c r="AP5"/>
      <c r="AQ5"/>
      <c r="AR5"/>
      <c r="AS5"/>
      <c r="AT5"/>
      <c r="AU5"/>
      <c r="AV5"/>
      <c r="AW5"/>
      <c r="AX5"/>
      <c r="AY5"/>
      <c r="AZ5"/>
      <c r="BA5"/>
      <c r="BC5" s="82"/>
      <c r="BD5" s="82"/>
      <c r="BE5" s="82"/>
      <c r="BF5" s="82"/>
      <c r="BG5" s="82"/>
      <c r="BH5" s="82"/>
      <c r="BI5" s="82"/>
      <c r="BJ5" s="82"/>
      <c r="BK5" s="82"/>
      <c r="BL5" s="82"/>
      <c r="BM5" s="82"/>
      <c r="BN5" s="82"/>
      <c r="BO5" s="82"/>
      <c r="BP5" s="82"/>
      <c r="BQ5" s="82"/>
      <c r="BR5" s="82"/>
      <c r="BS5" s="82"/>
      <c r="BT5" s="82"/>
      <c r="BU5" s="82"/>
      <c r="BV5" s="82"/>
      <c r="BW5" s="82"/>
      <c r="BX5" s="82"/>
      <c r="BY5" s="82"/>
      <c r="BZ5" s="82"/>
      <c r="CA5" s="82"/>
      <c r="CB5" s="82"/>
      <c r="CC5" s="82"/>
      <c r="CD5" s="82"/>
      <c r="CE5" s="82"/>
      <c r="CF5" s="82"/>
      <c r="CG5" s="82"/>
      <c r="CH5" s="82"/>
      <c r="CI5" s="82"/>
      <c r="CJ5" s="82"/>
      <c r="CK5" s="82"/>
      <c r="CL5" s="82"/>
      <c r="CM5" s="82"/>
      <c r="CN5" s="82"/>
      <c r="CO5" s="82"/>
      <c r="CP5" s="82"/>
      <c r="CQ5" s="82"/>
      <c r="CR5" s="82"/>
      <c r="CS5" s="82"/>
      <c r="CT5" s="82"/>
      <c r="CU5" s="82"/>
      <c r="CV5" s="82"/>
      <c r="CW5" s="82"/>
      <c r="CX5" s="82"/>
      <c r="CY5" s="82"/>
      <c r="CZ5" s="82"/>
      <c r="DA5" s="82"/>
      <c r="DB5" s="82"/>
      <c r="DC5" s="82"/>
      <c r="DD5" s="82"/>
      <c r="DE5" s="82"/>
      <c r="DF5" s="82"/>
      <c r="DG5" s="82"/>
      <c r="DH5" s="82"/>
      <c r="DI5" s="82"/>
      <c r="DJ5" s="82"/>
      <c r="DK5" s="82"/>
      <c r="DL5" s="82"/>
      <c r="DM5" s="82"/>
      <c r="DN5" s="82"/>
      <c r="DO5" s="82"/>
      <c r="DP5" s="82"/>
      <c r="DQ5" s="82"/>
      <c r="DR5" s="82"/>
      <c r="DS5" s="82"/>
      <c r="DT5" s="82"/>
      <c r="DU5" s="82"/>
      <c r="DV5" s="82"/>
      <c r="DW5" s="82"/>
      <c r="DX5" s="82"/>
      <c r="DY5" s="82"/>
      <c r="DZ5" s="82"/>
      <c r="EA5" s="82"/>
      <c r="EB5" s="82"/>
      <c r="EC5" s="82"/>
      <c r="ED5" s="82"/>
      <c r="EE5" s="82"/>
      <c r="EF5" s="82"/>
      <c r="EG5" s="82"/>
      <c r="EH5" s="82"/>
      <c r="EI5" s="82"/>
      <c r="EJ5" s="82"/>
      <c r="EK5" s="82"/>
      <c r="EL5" s="82"/>
      <c r="EM5" s="82"/>
      <c r="EN5" s="82"/>
      <c r="EO5" s="82"/>
      <c r="EP5" s="82"/>
      <c r="EQ5" s="82"/>
      <c r="ER5" s="82"/>
      <c r="ES5" s="82"/>
      <c r="ET5" s="82"/>
      <c r="EU5" s="82"/>
      <c r="EV5" s="82"/>
      <c r="EW5" s="82"/>
      <c r="EX5" s="82"/>
      <c r="EY5" s="82"/>
      <c r="EZ5" s="82"/>
      <c r="FA5" s="82"/>
      <c r="FB5" s="82"/>
      <c r="FC5" s="82"/>
      <c r="FD5" s="82"/>
      <c r="FE5" s="82"/>
      <c r="FF5" s="82"/>
      <c r="FG5" s="82"/>
      <c r="FH5" s="82"/>
      <c r="FI5" s="82"/>
      <c r="FJ5" s="82"/>
      <c r="FK5" s="82"/>
      <c r="FL5" s="82"/>
      <c r="FM5" s="82"/>
      <c r="FN5" s="82"/>
      <c r="FO5" s="82"/>
      <c r="FP5" s="82"/>
      <c r="FQ5" s="82"/>
      <c r="FR5" s="82"/>
      <c r="FS5" s="82"/>
      <c r="FT5" s="82"/>
      <c r="FU5" s="82"/>
      <c r="FV5" s="82"/>
      <c r="FW5" s="82"/>
      <c r="FX5" s="82"/>
      <c r="FY5" s="82"/>
      <c r="FZ5" s="82"/>
      <c r="GA5" s="82"/>
      <c r="GB5" s="82"/>
      <c r="GC5" s="82"/>
      <c r="GD5" s="82"/>
      <c r="GE5" s="82"/>
      <c r="GF5" s="82"/>
      <c r="GG5" s="82"/>
      <c r="GH5" s="82"/>
      <c r="GI5" s="82"/>
      <c r="GJ5" s="82"/>
      <c r="GK5" s="82"/>
      <c r="GL5" s="82"/>
      <c r="GM5" s="82"/>
      <c r="GN5" s="82"/>
      <c r="GO5" s="82"/>
      <c r="GP5" s="82"/>
      <c r="GQ5" s="82"/>
      <c r="GR5" s="82"/>
      <c r="GS5" s="82"/>
      <c r="GT5" s="82"/>
      <c r="GU5" s="82"/>
      <c r="GV5" s="82"/>
      <c r="GW5" s="82"/>
      <c r="GX5" s="82"/>
      <c r="GY5" s="82"/>
      <c r="GZ5" s="82"/>
      <c r="HA5" s="82"/>
      <c r="HB5" s="82"/>
      <c r="HC5" s="82"/>
      <c r="HD5" s="82"/>
      <c r="HE5" s="82"/>
      <c r="HF5" s="82"/>
      <c r="HG5" s="82"/>
      <c r="HH5" s="82"/>
      <c r="HI5" s="82"/>
      <c r="HJ5" s="82"/>
      <c r="HK5" s="82"/>
      <c r="HL5" s="82"/>
      <c r="HM5" s="82"/>
      <c r="HN5" s="82"/>
      <c r="HO5" s="82"/>
      <c r="HP5" s="82"/>
      <c r="HQ5" s="82"/>
      <c r="HR5" s="82"/>
      <c r="HS5" s="82"/>
      <c r="HT5" s="82"/>
      <c r="HU5" s="82"/>
      <c r="HV5" s="82"/>
      <c r="HW5" s="82"/>
      <c r="HX5" s="82"/>
      <c r="HY5" s="82"/>
      <c r="HZ5" s="82"/>
      <c r="IA5" s="82"/>
      <c r="IB5" s="82"/>
      <c r="IC5" s="82"/>
      <c r="ID5" s="82"/>
      <c r="IE5" s="82"/>
      <c r="IF5" s="82"/>
      <c r="IG5" s="82"/>
      <c r="IH5" s="82"/>
      <c r="II5" s="82"/>
      <c r="IJ5" s="82"/>
      <c r="IK5" s="82"/>
      <c r="IL5" s="82"/>
      <c r="IM5" s="82"/>
      <c r="IN5" s="82"/>
      <c r="IO5" s="82"/>
      <c r="IP5" s="82"/>
      <c r="IQ5" s="82"/>
      <c r="IR5" s="82"/>
      <c r="IS5" s="82"/>
      <c r="IT5" s="82"/>
      <c r="IU5" s="82"/>
      <c r="IV5" s="82"/>
      <c r="IW5" s="82"/>
      <c r="IX5" s="82"/>
      <c r="IY5" s="82"/>
      <c r="IZ5" s="82"/>
      <c r="JA5" s="82"/>
      <c r="JB5" s="82"/>
      <c r="JC5" s="82"/>
      <c r="JD5" s="82"/>
      <c r="JE5" s="82"/>
      <c r="JF5" s="82"/>
      <c r="JG5" s="82"/>
      <c r="JH5" s="82"/>
      <c r="JI5" s="82"/>
      <c r="JJ5" s="82"/>
      <c r="JK5" s="82"/>
      <c r="JL5" s="82"/>
      <c r="JM5" s="82"/>
      <c r="JN5" s="82"/>
      <c r="JO5" s="82"/>
      <c r="JP5" s="82"/>
      <c r="JQ5" s="82"/>
      <c r="JR5" s="82"/>
      <c r="JS5" s="82"/>
      <c r="JT5" s="82"/>
      <c r="JU5" s="82"/>
      <c r="JV5" s="82"/>
      <c r="JW5" s="82"/>
      <c r="JX5" s="82"/>
      <c r="JY5" s="82"/>
      <c r="JZ5" s="82"/>
      <c r="KA5" s="82"/>
      <c r="KB5" s="82"/>
      <c r="KC5" s="82"/>
      <c r="KD5" s="82"/>
      <c r="KE5" s="82"/>
      <c r="KF5" s="82"/>
      <c r="KG5" s="82"/>
      <c r="KH5" s="82"/>
      <c r="KI5" s="82"/>
      <c r="KJ5" s="82"/>
      <c r="KK5" s="82"/>
      <c r="KL5" s="82"/>
      <c r="KM5" s="82"/>
      <c r="KN5" s="82"/>
      <c r="KO5" s="82"/>
      <c r="KP5" s="82"/>
      <c r="KQ5" s="82"/>
      <c r="KR5" s="82"/>
      <c r="KS5" s="82"/>
      <c r="KT5" s="82"/>
      <c r="KU5" s="82"/>
      <c r="KV5" s="82"/>
      <c r="KW5" s="82"/>
      <c r="KX5" s="82"/>
      <c r="KY5" s="82"/>
      <c r="KZ5" s="82"/>
      <c r="LA5" s="82"/>
      <c r="LB5" s="82"/>
      <c r="LC5" s="82"/>
      <c r="LD5" s="82"/>
      <c r="LE5" s="82"/>
      <c r="LF5" s="82"/>
      <c r="LG5" s="82"/>
      <c r="LH5" s="82"/>
      <c r="LI5" s="82"/>
      <c r="LJ5" s="82"/>
      <c r="LK5" s="82"/>
      <c r="LL5" s="82"/>
      <c r="LM5" s="82"/>
      <c r="LN5" s="82"/>
      <c r="LO5" s="82"/>
      <c r="LP5" s="82"/>
      <c r="LQ5" s="82"/>
      <c r="LR5" s="82"/>
      <c r="LS5" s="82"/>
      <c r="LT5" s="82"/>
      <c r="LU5" s="82"/>
      <c r="LV5" s="82"/>
      <c r="LW5" s="82"/>
      <c r="LX5" s="82"/>
      <c r="LY5" s="82"/>
      <c r="LZ5" s="82"/>
      <c r="MA5" s="82"/>
      <c r="MB5" s="82"/>
      <c r="MC5" s="82"/>
      <c r="MD5" s="82"/>
      <c r="ME5" s="82"/>
      <c r="MF5" s="82"/>
      <c r="MG5" s="82"/>
      <c r="MH5" s="82"/>
      <c r="MI5" s="82"/>
      <c r="MJ5" s="82"/>
      <c r="MK5" s="82"/>
      <c r="ML5" s="82"/>
      <c r="MM5" s="82"/>
      <c r="MN5" s="82"/>
      <c r="MO5" s="82"/>
      <c r="MP5" s="82"/>
      <c r="MQ5" s="82"/>
      <c r="MR5" s="82"/>
      <c r="MS5" s="82"/>
      <c r="MT5" s="82"/>
      <c r="MU5" s="82"/>
      <c r="MV5" s="82"/>
      <c r="MW5" s="82"/>
      <c r="MX5" s="82"/>
      <c r="MY5" s="82"/>
      <c r="MZ5" s="82"/>
      <c r="NA5" s="82"/>
      <c r="NB5" s="82"/>
      <c r="NC5" s="82"/>
      <c r="ND5" s="82"/>
      <c r="NE5" s="82"/>
      <c r="NF5" s="82"/>
      <c r="NG5" s="82"/>
      <c r="NH5" s="82"/>
      <c r="NI5" s="82"/>
      <c r="NJ5" s="82"/>
      <c r="NK5" s="82"/>
      <c r="NL5" s="82"/>
      <c r="NM5" s="82"/>
      <c r="NN5" s="82"/>
      <c r="NO5" s="82"/>
      <c r="NP5" s="82"/>
      <c r="NQ5" s="82"/>
      <c r="NR5" s="82"/>
      <c r="NS5" s="82"/>
      <c r="NT5" s="82"/>
      <c r="NU5" s="82"/>
      <c r="NV5" s="82"/>
      <c r="NW5" s="82"/>
      <c r="NX5" s="82"/>
      <c r="NY5" s="82"/>
      <c r="NZ5" s="82"/>
      <c r="OA5" s="82"/>
      <c r="OB5" s="82"/>
      <c r="OC5" s="82"/>
      <c r="OD5" s="82"/>
      <c r="OE5" s="82"/>
      <c r="OF5" s="82"/>
      <c r="OG5" s="82"/>
      <c r="OH5" s="82"/>
      <c r="OI5" s="82"/>
      <c r="OJ5" s="82"/>
      <c r="OK5" s="82"/>
      <c r="OL5" s="82"/>
      <c r="OM5" s="82"/>
      <c r="ON5" s="82"/>
      <c r="OO5" s="82"/>
      <c r="OP5" s="82"/>
      <c r="OQ5" s="82"/>
      <c r="OR5" s="82"/>
      <c r="OS5" s="82"/>
      <c r="OT5" s="82"/>
      <c r="OU5" s="82"/>
      <c r="OV5" s="82"/>
      <c r="OW5" s="82"/>
      <c r="OX5" s="82"/>
      <c r="OY5" s="82"/>
    </row>
    <row r="6" spans="1:415" x14ac:dyDescent="0.25">
      <c r="A6" s="82" t="s">
        <v>1984</v>
      </c>
      <c r="B6" s="82">
        <v>5</v>
      </c>
      <c r="C6" s="82">
        <v>3</v>
      </c>
      <c r="D6" s="82">
        <v>2013</v>
      </c>
      <c r="E6" s="82">
        <v>2013</v>
      </c>
      <c r="F6" s="82">
        <v>1</v>
      </c>
      <c r="G6" s="82">
        <v>0</v>
      </c>
      <c r="H6" s="82">
        <v>1</v>
      </c>
      <c r="I6" s="82">
        <v>0</v>
      </c>
      <c r="J6" s="82" t="s">
        <v>2194</v>
      </c>
      <c r="K6" s="82">
        <v>4515</v>
      </c>
      <c r="L6" s="82">
        <v>6</v>
      </c>
      <c r="M6" s="82">
        <v>88</v>
      </c>
      <c r="N6" s="82">
        <v>0</v>
      </c>
      <c r="O6" s="82">
        <v>0</v>
      </c>
      <c r="P6" s="82">
        <v>0</v>
      </c>
      <c r="Q6" s="82">
        <v>1</v>
      </c>
      <c r="R6" s="82">
        <v>1</v>
      </c>
      <c r="S6" s="82">
        <v>0</v>
      </c>
      <c r="T6" s="82">
        <v>1</v>
      </c>
      <c r="U6" s="82">
        <v>0</v>
      </c>
      <c r="V6" s="82">
        <v>1</v>
      </c>
      <c r="W6" s="82">
        <v>84</v>
      </c>
      <c r="X6" s="82">
        <v>0</v>
      </c>
      <c r="Y6" s="82">
        <v>0</v>
      </c>
      <c r="Z6" s="82">
        <v>0</v>
      </c>
      <c r="AA6" s="82">
        <v>0</v>
      </c>
      <c r="AB6" s="82">
        <v>0</v>
      </c>
      <c r="AC6" s="82">
        <v>0</v>
      </c>
      <c r="AD6" s="82">
        <v>0</v>
      </c>
      <c r="AE6" s="82">
        <v>0</v>
      </c>
      <c r="AF6" s="82">
        <v>11.95</v>
      </c>
      <c r="AG6" s="82">
        <v>13.43</v>
      </c>
      <c r="AH6" s="82">
        <v>1.4800000000000004</v>
      </c>
      <c r="AI6" s="82">
        <v>0.12384937238493728</v>
      </c>
      <c r="AJ6" s="82">
        <v>0.41999999999999993</v>
      </c>
      <c r="AK6" s="82">
        <v>8.2352941176470573E-2</v>
      </c>
      <c r="AL6">
        <v>5.0999999999999996</v>
      </c>
      <c r="AM6"/>
      <c r="AN6"/>
      <c r="AO6"/>
      <c r="AP6"/>
      <c r="AQ6"/>
      <c r="AR6"/>
      <c r="AS6"/>
      <c r="AT6"/>
      <c r="AU6"/>
      <c r="AV6"/>
      <c r="AW6"/>
      <c r="AX6"/>
      <c r="AY6"/>
      <c r="AZ6"/>
      <c r="BA6"/>
      <c r="BC6" s="82"/>
      <c r="BD6" s="82"/>
      <c r="BE6" s="82"/>
      <c r="BF6" s="82"/>
      <c r="BG6" s="82"/>
      <c r="BH6" s="82"/>
      <c r="BI6" s="82"/>
      <c r="BJ6" s="82"/>
      <c r="BK6" s="82"/>
      <c r="BL6" s="82"/>
      <c r="BM6" s="82"/>
      <c r="BN6" s="82"/>
      <c r="BO6" s="82"/>
      <c r="BP6" s="82"/>
      <c r="BQ6" s="82"/>
      <c r="BR6" s="82"/>
      <c r="BS6" s="82"/>
      <c r="BT6" s="82"/>
      <c r="BU6" s="82"/>
      <c r="BV6" s="82"/>
      <c r="BW6" s="82"/>
      <c r="BX6" s="82"/>
      <c r="BY6" s="82"/>
      <c r="BZ6" s="82"/>
      <c r="CA6" s="82"/>
      <c r="CB6" s="82"/>
      <c r="CC6" s="82"/>
      <c r="CD6" s="82"/>
      <c r="CE6" s="82"/>
      <c r="CF6" s="82"/>
      <c r="CG6" s="82"/>
      <c r="CH6" s="82"/>
      <c r="CI6" s="82"/>
      <c r="CJ6" s="82"/>
      <c r="CK6" s="82"/>
      <c r="CL6" s="82"/>
      <c r="CM6" s="82"/>
      <c r="CN6" s="82"/>
      <c r="CO6" s="82"/>
      <c r="CP6" s="82"/>
      <c r="CQ6" s="82"/>
      <c r="CR6" s="82"/>
      <c r="CS6" s="82"/>
      <c r="CT6" s="82"/>
      <c r="CU6" s="82"/>
      <c r="CV6" s="82"/>
      <c r="CW6" s="82"/>
      <c r="CX6" s="82"/>
      <c r="CY6" s="82"/>
      <c r="CZ6" s="82"/>
      <c r="DA6" s="82"/>
      <c r="DB6" s="82"/>
      <c r="DC6" s="82"/>
      <c r="DD6" s="82"/>
      <c r="DE6" s="82"/>
      <c r="DF6" s="82"/>
      <c r="DG6" s="82"/>
      <c r="DH6" s="82"/>
      <c r="DI6" s="82"/>
      <c r="DJ6" s="82"/>
      <c r="DK6" s="82"/>
      <c r="DL6" s="82"/>
      <c r="DM6" s="82"/>
      <c r="DN6" s="82"/>
      <c r="DO6" s="82"/>
      <c r="DP6" s="82"/>
      <c r="DQ6" s="82"/>
      <c r="DR6" s="82"/>
      <c r="DS6" s="82"/>
      <c r="DT6" s="82"/>
      <c r="DU6" s="82"/>
      <c r="DV6" s="82"/>
      <c r="DW6" s="82"/>
      <c r="DX6" s="82"/>
      <c r="DY6" s="82"/>
      <c r="DZ6" s="82"/>
      <c r="EA6" s="82"/>
      <c r="EB6" s="82"/>
      <c r="EC6" s="82"/>
      <c r="ED6" s="82"/>
      <c r="EE6" s="82"/>
      <c r="EF6" s="82"/>
      <c r="EG6" s="82"/>
      <c r="EH6" s="82"/>
      <c r="EI6" s="82"/>
      <c r="EJ6" s="82"/>
      <c r="EK6" s="82"/>
      <c r="EL6" s="82"/>
      <c r="EM6" s="82"/>
      <c r="EN6" s="82"/>
      <c r="EO6" s="82"/>
      <c r="EP6" s="82"/>
      <c r="EQ6" s="82"/>
      <c r="ER6" s="82"/>
      <c r="ES6" s="82"/>
      <c r="ET6" s="82"/>
      <c r="EU6" s="82"/>
      <c r="EV6" s="82"/>
      <c r="EW6" s="82"/>
      <c r="EX6" s="82"/>
      <c r="EY6" s="82"/>
      <c r="EZ6" s="82"/>
      <c r="FA6" s="82"/>
      <c r="FB6" s="82"/>
      <c r="FC6" s="82"/>
      <c r="FD6" s="82"/>
      <c r="FE6" s="82"/>
      <c r="FF6" s="82"/>
      <c r="FG6" s="82"/>
      <c r="FH6" s="82"/>
      <c r="FI6" s="82"/>
      <c r="FJ6" s="82"/>
      <c r="FK6" s="82"/>
      <c r="FL6" s="82"/>
      <c r="FM6" s="82"/>
      <c r="FN6" s="82"/>
      <c r="FO6" s="82"/>
      <c r="FP6" s="82"/>
      <c r="FQ6" s="82"/>
      <c r="FR6" s="82"/>
      <c r="FS6" s="82"/>
      <c r="FT6" s="82"/>
      <c r="FU6" s="82"/>
      <c r="FV6" s="82"/>
      <c r="FW6" s="82"/>
      <c r="FX6" s="82"/>
      <c r="FY6" s="82"/>
      <c r="FZ6" s="82"/>
      <c r="GA6" s="82"/>
      <c r="GB6" s="82"/>
      <c r="GC6" s="82"/>
      <c r="GD6" s="82"/>
      <c r="GE6" s="82"/>
      <c r="GF6" s="82"/>
      <c r="GG6" s="82"/>
      <c r="GH6" s="82"/>
      <c r="GI6" s="82"/>
      <c r="GJ6" s="82"/>
      <c r="GK6" s="82"/>
      <c r="GL6" s="82"/>
      <c r="GM6" s="82"/>
      <c r="GN6" s="82"/>
      <c r="GO6" s="82"/>
      <c r="GP6" s="82"/>
      <c r="GQ6" s="82"/>
      <c r="GR6" s="82"/>
      <c r="GS6" s="82"/>
      <c r="GT6" s="82"/>
      <c r="GU6" s="82"/>
      <c r="GV6" s="82"/>
      <c r="GW6" s="82"/>
      <c r="GX6" s="82"/>
      <c r="GY6" s="82"/>
      <c r="GZ6" s="82"/>
      <c r="HA6" s="82"/>
      <c r="HB6" s="82"/>
      <c r="HC6" s="82"/>
      <c r="HD6" s="82"/>
      <c r="HE6" s="82"/>
      <c r="HF6" s="82"/>
      <c r="HG6" s="82"/>
      <c r="HH6" s="82"/>
      <c r="HI6" s="82"/>
      <c r="HJ6" s="82"/>
      <c r="HK6" s="82"/>
      <c r="HL6" s="82"/>
      <c r="HM6" s="82"/>
      <c r="HN6" s="82"/>
      <c r="HO6" s="82"/>
      <c r="HP6" s="82"/>
      <c r="HQ6" s="82"/>
      <c r="HR6" s="82"/>
      <c r="HS6" s="82"/>
      <c r="HT6" s="82"/>
      <c r="HU6" s="82"/>
      <c r="HV6" s="82"/>
      <c r="HW6" s="82"/>
      <c r="HX6" s="82"/>
      <c r="HY6" s="82"/>
      <c r="HZ6" s="82"/>
      <c r="IA6" s="82"/>
      <c r="IB6" s="82"/>
      <c r="IC6" s="82"/>
      <c r="ID6" s="82"/>
      <c r="IE6" s="82"/>
      <c r="IF6" s="82"/>
      <c r="IG6" s="82"/>
      <c r="IH6" s="82"/>
      <c r="II6" s="82"/>
      <c r="IJ6" s="82"/>
      <c r="IK6" s="82"/>
      <c r="IL6" s="82"/>
      <c r="IM6" s="82"/>
      <c r="IN6" s="82"/>
      <c r="IO6" s="82"/>
      <c r="IP6" s="82"/>
      <c r="IQ6" s="82"/>
      <c r="IR6" s="82"/>
      <c r="IS6" s="82"/>
      <c r="IT6" s="82"/>
      <c r="IU6" s="82"/>
      <c r="IV6" s="82"/>
      <c r="IW6" s="82"/>
      <c r="IX6" s="82"/>
      <c r="IY6" s="82"/>
      <c r="IZ6" s="82"/>
      <c r="JA6" s="82"/>
      <c r="JB6" s="82"/>
      <c r="JC6" s="82"/>
      <c r="JD6" s="82"/>
      <c r="JE6" s="82"/>
      <c r="JF6" s="82"/>
      <c r="JG6" s="82"/>
      <c r="JH6" s="82"/>
      <c r="JI6" s="82"/>
      <c r="JJ6" s="82"/>
      <c r="JK6" s="82"/>
      <c r="JL6" s="82"/>
      <c r="JM6" s="82"/>
      <c r="JN6" s="82"/>
      <c r="JO6" s="82"/>
      <c r="JP6" s="82"/>
      <c r="JQ6" s="82"/>
      <c r="JR6" s="82"/>
      <c r="JS6" s="82"/>
      <c r="JT6" s="82"/>
      <c r="JU6" s="82"/>
      <c r="JV6" s="82"/>
      <c r="JW6" s="82"/>
      <c r="JX6" s="82"/>
      <c r="JY6" s="82"/>
      <c r="JZ6" s="82"/>
      <c r="KA6" s="82"/>
      <c r="KB6" s="82"/>
      <c r="KC6" s="82"/>
      <c r="KD6" s="82"/>
      <c r="KE6" s="82"/>
      <c r="KF6" s="82"/>
      <c r="KG6" s="82"/>
      <c r="KH6" s="82"/>
      <c r="KI6" s="82"/>
      <c r="KJ6" s="82"/>
      <c r="KK6" s="82"/>
      <c r="KL6" s="82"/>
      <c r="KM6" s="82"/>
      <c r="KN6" s="82"/>
      <c r="KO6" s="82"/>
      <c r="KP6" s="82"/>
      <c r="KQ6" s="82"/>
      <c r="KR6" s="82"/>
      <c r="KS6" s="82"/>
      <c r="KT6" s="82"/>
      <c r="KU6" s="82"/>
      <c r="KV6" s="82"/>
      <c r="KW6" s="82"/>
      <c r="KX6" s="82"/>
      <c r="KY6" s="82"/>
      <c r="KZ6" s="82"/>
      <c r="LA6" s="82"/>
      <c r="LB6" s="82"/>
      <c r="LC6" s="82"/>
      <c r="LD6" s="82"/>
      <c r="LE6" s="82"/>
      <c r="LF6" s="82"/>
      <c r="LG6" s="82"/>
      <c r="LH6" s="82"/>
      <c r="LI6" s="82"/>
      <c r="LJ6" s="82"/>
      <c r="LK6" s="82"/>
      <c r="LL6" s="82"/>
      <c r="LM6" s="82"/>
      <c r="LN6" s="82"/>
      <c r="LO6" s="82"/>
      <c r="LP6" s="82"/>
      <c r="LQ6" s="82"/>
      <c r="LR6" s="82"/>
      <c r="LS6" s="82"/>
      <c r="LT6" s="82"/>
      <c r="LU6" s="82"/>
      <c r="LV6" s="82"/>
      <c r="LW6" s="82"/>
      <c r="LX6" s="82"/>
      <c r="LY6" s="82"/>
      <c r="LZ6" s="82"/>
      <c r="MA6" s="82"/>
      <c r="MB6" s="82"/>
      <c r="MC6" s="82"/>
      <c r="MD6" s="82"/>
      <c r="ME6" s="82"/>
      <c r="MF6" s="82"/>
      <c r="MG6" s="82"/>
      <c r="MH6" s="82"/>
      <c r="MI6" s="82"/>
      <c r="MJ6" s="82"/>
      <c r="MK6" s="82"/>
      <c r="ML6" s="82"/>
      <c r="MM6" s="82"/>
      <c r="MN6" s="82"/>
      <c r="MO6" s="82"/>
      <c r="MP6" s="82"/>
      <c r="MQ6" s="82"/>
      <c r="MR6" s="82"/>
      <c r="MS6" s="82"/>
      <c r="MT6" s="82"/>
      <c r="MU6" s="82"/>
      <c r="MV6" s="82"/>
      <c r="MW6" s="82"/>
      <c r="MX6" s="82"/>
      <c r="MY6" s="82"/>
      <c r="MZ6" s="82"/>
      <c r="NA6" s="82"/>
      <c r="NB6" s="82"/>
      <c r="NC6" s="82"/>
      <c r="ND6" s="82"/>
      <c r="NE6" s="82"/>
      <c r="NF6" s="82"/>
      <c r="NG6" s="82"/>
      <c r="NH6" s="82"/>
      <c r="NI6" s="82"/>
      <c r="NJ6" s="82"/>
      <c r="NK6" s="82"/>
      <c r="NL6" s="82"/>
      <c r="NM6" s="82"/>
      <c r="NN6" s="82"/>
      <c r="NO6" s="82"/>
      <c r="NP6" s="82"/>
      <c r="NQ6" s="82"/>
      <c r="NR6" s="82"/>
      <c r="NS6" s="82"/>
      <c r="NT6" s="82"/>
      <c r="NU6" s="82"/>
      <c r="NV6" s="82"/>
      <c r="NW6" s="82"/>
      <c r="NX6" s="82"/>
      <c r="NY6" s="82"/>
      <c r="NZ6" s="82"/>
      <c r="OA6" s="82"/>
      <c r="OB6" s="82"/>
      <c r="OC6" s="82"/>
      <c r="OD6" s="82"/>
      <c r="OE6" s="82"/>
      <c r="OF6" s="82"/>
      <c r="OG6" s="82"/>
      <c r="OH6" s="82"/>
      <c r="OI6" s="82"/>
      <c r="OJ6" s="82"/>
      <c r="OK6" s="82"/>
      <c r="OL6" s="82"/>
      <c r="OM6" s="82"/>
      <c r="ON6" s="82"/>
      <c r="OO6" s="82"/>
      <c r="OP6" s="82"/>
      <c r="OQ6" s="82"/>
      <c r="OR6" s="82"/>
      <c r="OS6" s="82"/>
      <c r="OT6" s="82"/>
      <c r="OU6" s="82"/>
      <c r="OV6" s="82"/>
      <c r="OW6" s="82"/>
      <c r="OX6" s="82"/>
      <c r="OY6" s="82"/>
    </row>
    <row r="7" spans="1:415" x14ac:dyDescent="0.25">
      <c r="A7" s="82" t="s">
        <v>1984</v>
      </c>
      <c r="B7" s="82">
        <v>5</v>
      </c>
      <c r="C7" s="82">
        <v>4</v>
      </c>
      <c r="D7" s="82">
        <v>2013</v>
      </c>
      <c r="E7" s="82">
        <v>2013</v>
      </c>
      <c r="F7" s="82">
        <v>1</v>
      </c>
      <c r="G7" s="82">
        <v>0</v>
      </c>
      <c r="H7" s="82">
        <v>1</v>
      </c>
      <c r="I7" s="82">
        <v>0</v>
      </c>
      <c r="J7" s="82" t="s">
        <v>2194</v>
      </c>
      <c r="K7" s="82">
        <v>4515</v>
      </c>
      <c r="L7" s="82">
        <v>6</v>
      </c>
      <c r="M7" s="82">
        <v>88</v>
      </c>
      <c r="N7" s="82">
        <v>0</v>
      </c>
      <c r="O7" s="82">
        <v>0</v>
      </c>
      <c r="P7" s="82">
        <v>0</v>
      </c>
      <c r="Q7" s="82">
        <v>1</v>
      </c>
      <c r="R7" s="82">
        <v>1</v>
      </c>
      <c r="S7" s="82">
        <v>0</v>
      </c>
      <c r="T7" s="82">
        <v>1</v>
      </c>
      <c r="U7" s="82">
        <v>0</v>
      </c>
      <c r="V7" s="82">
        <v>1</v>
      </c>
      <c r="W7" s="82">
        <v>84</v>
      </c>
      <c r="X7" s="82">
        <v>0</v>
      </c>
      <c r="Y7" s="82">
        <v>0</v>
      </c>
      <c r="Z7" s="82">
        <v>0</v>
      </c>
      <c r="AA7" s="82">
        <v>0</v>
      </c>
      <c r="AB7" s="82">
        <v>0</v>
      </c>
      <c r="AC7" s="82">
        <v>0</v>
      </c>
      <c r="AD7" s="82">
        <v>0</v>
      </c>
      <c r="AE7" s="82">
        <v>0</v>
      </c>
      <c r="AF7" s="82">
        <v>12.55</v>
      </c>
      <c r="AG7" s="82">
        <v>13.75</v>
      </c>
      <c r="AH7" s="82">
        <v>1.1999999999999993</v>
      </c>
      <c r="AI7" s="82">
        <v>9.561752988047803E-2</v>
      </c>
      <c r="AJ7" s="82">
        <v>0.29000000000000004</v>
      </c>
      <c r="AK7" s="82">
        <v>6.0165975103734441E-2</v>
      </c>
      <c r="AL7">
        <v>4.82</v>
      </c>
      <c r="AM7"/>
      <c r="AN7"/>
      <c r="AO7"/>
      <c r="AP7"/>
      <c r="AQ7"/>
      <c r="AR7"/>
      <c r="AS7"/>
      <c r="AT7"/>
      <c r="AU7"/>
      <c r="AV7"/>
      <c r="AW7"/>
      <c r="AX7"/>
      <c r="AY7"/>
      <c r="AZ7"/>
      <c r="BA7"/>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c r="CR7" s="82"/>
      <c r="CS7" s="82"/>
      <c r="CT7" s="82"/>
      <c r="CU7" s="82"/>
      <c r="CV7" s="82"/>
      <c r="CW7" s="82"/>
      <c r="CX7" s="82"/>
      <c r="CY7" s="82"/>
      <c r="CZ7" s="82"/>
      <c r="DA7" s="82"/>
      <c r="DB7" s="82"/>
      <c r="DC7" s="82"/>
      <c r="DD7" s="82"/>
      <c r="DE7" s="82"/>
      <c r="DF7" s="82"/>
      <c r="DG7" s="82"/>
      <c r="DH7" s="82"/>
      <c r="DI7" s="82"/>
      <c r="DJ7" s="82"/>
      <c r="DK7" s="82"/>
      <c r="DL7" s="82"/>
      <c r="DM7" s="82"/>
      <c r="DN7" s="82"/>
      <c r="DO7" s="82"/>
      <c r="DP7" s="82"/>
      <c r="DQ7" s="82"/>
      <c r="DR7" s="82"/>
      <c r="DS7" s="82"/>
      <c r="DT7" s="82"/>
      <c r="DU7" s="82"/>
      <c r="DV7" s="82"/>
      <c r="DW7" s="82"/>
      <c r="DX7" s="82"/>
      <c r="DY7" s="82"/>
      <c r="DZ7" s="82"/>
      <c r="EA7" s="82"/>
      <c r="EB7" s="82"/>
      <c r="EC7" s="82"/>
      <c r="ED7" s="82"/>
      <c r="EE7" s="82"/>
      <c r="EF7" s="82"/>
      <c r="EG7" s="82"/>
      <c r="EH7" s="82"/>
      <c r="EI7" s="82"/>
      <c r="EJ7" s="82"/>
      <c r="EK7" s="82"/>
      <c r="EL7" s="82"/>
      <c r="EM7" s="82"/>
      <c r="EN7" s="82"/>
      <c r="EO7" s="82"/>
      <c r="EP7" s="82"/>
      <c r="EQ7" s="82"/>
      <c r="ER7" s="82"/>
      <c r="ES7" s="82"/>
      <c r="ET7" s="82"/>
      <c r="EU7" s="82"/>
      <c r="EV7" s="82"/>
      <c r="EW7" s="82"/>
      <c r="EX7" s="82"/>
      <c r="EY7" s="82"/>
      <c r="EZ7" s="82"/>
      <c r="FA7" s="82"/>
      <c r="FB7" s="82"/>
      <c r="FC7" s="82"/>
      <c r="FD7" s="82"/>
      <c r="FE7" s="82"/>
      <c r="FF7" s="82"/>
      <c r="FG7" s="82"/>
      <c r="FH7" s="82"/>
      <c r="FI7" s="82"/>
      <c r="FJ7" s="82"/>
      <c r="FK7" s="82"/>
      <c r="FL7" s="82"/>
      <c r="FM7" s="82"/>
      <c r="FN7" s="82"/>
      <c r="FO7" s="82"/>
      <c r="FP7" s="82"/>
      <c r="FQ7" s="82"/>
      <c r="FR7" s="82"/>
      <c r="FS7" s="82"/>
      <c r="FT7" s="82"/>
      <c r="FU7" s="82"/>
      <c r="FV7" s="82"/>
      <c r="FW7" s="82"/>
      <c r="FX7" s="82"/>
      <c r="FY7" s="82"/>
      <c r="FZ7" s="82"/>
      <c r="GA7" s="82"/>
      <c r="GB7" s="82"/>
      <c r="GC7" s="82"/>
      <c r="GD7" s="82"/>
      <c r="GE7" s="82"/>
      <c r="GF7" s="82"/>
      <c r="GG7" s="82"/>
      <c r="GH7" s="82"/>
      <c r="GI7" s="82"/>
      <c r="GJ7" s="82"/>
      <c r="GK7" s="82"/>
      <c r="GL7" s="82"/>
      <c r="GM7" s="82"/>
      <c r="GN7" s="82"/>
      <c r="GO7" s="82"/>
      <c r="GP7" s="82"/>
      <c r="GQ7" s="82"/>
      <c r="GR7" s="82"/>
      <c r="GS7" s="82"/>
      <c r="GT7" s="82"/>
      <c r="GU7" s="82"/>
      <c r="GV7" s="82"/>
      <c r="GW7" s="82"/>
      <c r="GX7" s="82"/>
      <c r="GY7" s="82"/>
      <c r="GZ7" s="82"/>
      <c r="HA7" s="82"/>
      <c r="HB7" s="82"/>
      <c r="HC7" s="82"/>
      <c r="HD7" s="82"/>
      <c r="HE7" s="82"/>
      <c r="HF7" s="82"/>
      <c r="HG7" s="82"/>
      <c r="HH7" s="82"/>
      <c r="HI7" s="82"/>
      <c r="HJ7" s="82"/>
      <c r="HK7" s="82"/>
      <c r="HL7" s="82"/>
      <c r="HM7" s="82"/>
      <c r="HN7" s="82"/>
      <c r="HO7" s="82"/>
      <c r="HP7" s="82"/>
      <c r="HQ7" s="82"/>
      <c r="HR7" s="82"/>
      <c r="HS7" s="82"/>
      <c r="HT7" s="82"/>
      <c r="HU7" s="82"/>
      <c r="HV7" s="82"/>
      <c r="HW7" s="82"/>
      <c r="HX7" s="82"/>
      <c r="HY7" s="82"/>
      <c r="HZ7" s="82"/>
      <c r="IA7" s="82"/>
      <c r="IB7" s="82"/>
      <c r="IC7" s="82"/>
      <c r="ID7" s="82"/>
      <c r="IE7" s="82"/>
      <c r="IF7" s="82"/>
      <c r="IG7" s="82"/>
      <c r="IH7" s="82"/>
      <c r="II7" s="82"/>
      <c r="IJ7" s="82"/>
      <c r="IK7" s="82"/>
      <c r="IL7" s="82"/>
      <c r="IM7" s="82"/>
      <c r="IN7" s="82"/>
      <c r="IO7" s="82"/>
      <c r="IP7" s="82"/>
      <c r="IQ7" s="82"/>
      <c r="IR7" s="82"/>
      <c r="IS7" s="82"/>
      <c r="IT7" s="82"/>
      <c r="IU7" s="82"/>
      <c r="IV7" s="82"/>
      <c r="IW7" s="82"/>
      <c r="IX7" s="82"/>
      <c r="IY7" s="82"/>
      <c r="IZ7" s="82"/>
      <c r="JA7" s="82"/>
      <c r="JB7" s="82"/>
      <c r="JC7" s="82"/>
      <c r="JD7" s="82"/>
      <c r="JE7" s="82"/>
      <c r="JF7" s="82"/>
      <c r="JG7" s="82"/>
      <c r="JH7" s="82"/>
      <c r="JI7" s="82"/>
      <c r="JJ7" s="82"/>
      <c r="JK7" s="82"/>
      <c r="JL7" s="82"/>
      <c r="JM7" s="82"/>
      <c r="JN7" s="82"/>
      <c r="JO7" s="82"/>
      <c r="JP7" s="82"/>
      <c r="JQ7" s="82"/>
      <c r="JR7" s="82"/>
      <c r="JS7" s="82"/>
      <c r="JT7" s="82"/>
      <c r="JU7" s="82"/>
      <c r="JV7" s="82"/>
      <c r="JW7" s="82"/>
      <c r="JX7" s="82"/>
      <c r="JY7" s="82"/>
      <c r="JZ7" s="82"/>
      <c r="KA7" s="82"/>
      <c r="KB7" s="82"/>
      <c r="KC7" s="82"/>
      <c r="KD7" s="82"/>
      <c r="KE7" s="82"/>
      <c r="KF7" s="82"/>
      <c r="KG7" s="82"/>
      <c r="KH7" s="82"/>
      <c r="KI7" s="82"/>
      <c r="KJ7" s="82"/>
      <c r="KK7" s="82"/>
      <c r="KL7" s="82"/>
      <c r="KM7" s="82"/>
      <c r="KN7" s="82"/>
      <c r="KO7" s="82"/>
      <c r="KP7" s="82"/>
      <c r="KQ7" s="82"/>
      <c r="KR7" s="82"/>
      <c r="KS7" s="82"/>
      <c r="KT7" s="82"/>
      <c r="KU7" s="82"/>
      <c r="KV7" s="82"/>
      <c r="KW7" s="82"/>
      <c r="KX7" s="82"/>
      <c r="KY7" s="82"/>
      <c r="KZ7" s="82"/>
      <c r="LA7" s="82"/>
      <c r="LB7" s="82"/>
      <c r="LC7" s="82"/>
      <c r="LD7" s="82"/>
      <c r="LE7" s="82"/>
      <c r="LF7" s="82"/>
      <c r="LG7" s="82"/>
      <c r="LH7" s="82"/>
      <c r="LI7" s="82"/>
      <c r="LJ7" s="82"/>
      <c r="LK7" s="82"/>
      <c r="LL7" s="82"/>
      <c r="LM7" s="82"/>
      <c r="LN7" s="82"/>
      <c r="LO7" s="82"/>
      <c r="LP7" s="82"/>
      <c r="LQ7" s="82"/>
      <c r="LR7" s="82"/>
      <c r="LS7" s="82"/>
      <c r="LT7" s="82"/>
      <c r="LU7" s="82"/>
      <c r="LV7" s="82"/>
      <c r="LW7" s="82"/>
      <c r="LX7" s="82"/>
      <c r="LY7" s="82"/>
      <c r="LZ7" s="82"/>
      <c r="MA7" s="82"/>
      <c r="MB7" s="82"/>
      <c r="MC7" s="82"/>
      <c r="MD7" s="82"/>
      <c r="ME7" s="82"/>
      <c r="MF7" s="82"/>
      <c r="MG7" s="82"/>
      <c r="MH7" s="82"/>
      <c r="MI7" s="82"/>
      <c r="MJ7" s="82"/>
      <c r="MK7" s="82"/>
      <c r="ML7" s="82"/>
      <c r="MM7" s="82"/>
      <c r="MN7" s="82"/>
      <c r="MO7" s="82"/>
      <c r="MP7" s="82"/>
      <c r="MQ7" s="82"/>
      <c r="MR7" s="82"/>
      <c r="MS7" s="82"/>
      <c r="MT7" s="82"/>
      <c r="MU7" s="82"/>
      <c r="MV7" s="82"/>
      <c r="MW7" s="82"/>
      <c r="MX7" s="82"/>
      <c r="MY7" s="82"/>
      <c r="MZ7" s="82"/>
      <c r="NA7" s="82"/>
      <c r="NB7" s="82"/>
      <c r="NC7" s="82"/>
      <c r="ND7" s="82"/>
      <c r="NE7" s="82"/>
      <c r="NF7" s="82"/>
      <c r="NG7" s="82"/>
      <c r="NH7" s="82"/>
      <c r="NI7" s="82"/>
      <c r="NJ7" s="82"/>
      <c r="NK7" s="82"/>
      <c r="NL7" s="82"/>
      <c r="NM7" s="82"/>
      <c r="NN7" s="82"/>
      <c r="NO7" s="82"/>
      <c r="NP7" s="82"/>
      <c r="NQ7" s="82"/>
      <c r="NR7" s="82"/>
      <c r="NS7" s="82"/>
      <c r="NT7" s="82"/>
      <c r="NU7" s="82"/>
      <c r="NV7" s="82"/>
      <c r="NW7" s="82"/>
      <c r="NX7" s="82"/>
      <c r="NY7" s="82"/>
      <c r="NZ7" s="82"/>
      <c r="OA7" s="82"/>
      <c r="OB7" s="82"/>
      <c r="OC7" s="82"/>
      <c r="OD7" s="82"/>
      <c r="OE7" s="82"/>
      <c r="OF7" s="82"/>
      <c r="OG7" s="82"/>
      <c r="OH7" s="82"/>
      <c r="OI7" s="82"/>
      <c r="OJ7" s="82"/>
      <c r="OK7" s="82"/>
      <c r="OL7" s="82"/>
      <c r="OM7" s="82"/>
      <c r="ON7" s="82"/>
      <c r="OO7" s="82"/>
      <c r="OP7" s="82"/>
      <c r="OQ7" s="82"/>
      <c r="OR7" s="82"/>
      <c r="OS7" s="82"/>
      <c r="OT7" s="82"/>
      <c r="OU7" s="82"/>
      <c r="OV7" s="82"/>
      <c r="OW7" s="82"/>
      <c r="OX7" s="82"/>
      <c r="OY7" s="82"/>
    </row>
    <row r="8" spans="1:415" x14ac:dyDescent="0.25">
      <c r="A8" s="82" t="s">
        <v>1984</v>
      </c>
      <c r="B8" s="82">
        <v>5</v>
      </c>
      <c r="C8" s="82">
        <v>5</v>
      </c>
      <c r="D8" s="82">
        <v>2013</v>
      </c>
      <c r="E8" s="82">
        <v>2013</v>
      </c>
      <c r="F8" s="82">
        <v>1</v>
      </c>
      <c r="G8" s="82">
        <v>0</v>
      </c>
      <c r="H8" s="82">
        <v>1</v>
      </c>
      <c r="I8" s="82">
        <v>0</v>
      </c>
      <c r="J8" s="82" t="s">
        <v>2194</v>
      </c>
      <c r="K8" s="82">
        <v>4515</v>
      </c>
      <c r="L8" s="82">
        <v>6</v>
      </c>
      <c r="M8" s="82">
        <v>88</v>
      </c>
      <c r="N8" s="82">
        <v>0</v>
      </c>
      <c r="O8" s="82">
        <v>0</v>
      </c>
      <c r="P8" s="82">
        <v>0</v>
      </c>
      <c r="Q8" s="82">
        <v>1</v>
      </c>
      <c r="R8" s="82">
        <v>1</v>
      </c>
      <c r="S8" s="82">
        <v>0</v>
      </c>
      <c r="T8" s="82">
        <v>1</v>
      </c>
      <c r="U8" s="82">
        <v>0</v>
      </c>
      <c r="V8" s="82">
        <v>1</v>
      </c>
      <c r="W8" s="82">
        <v>84</v>
      </c>
      <c r="X8" s="82">
        <v>0</v>
      </c>
      <c r="Y8" s="82">
        <v>0</v>
      </c>
      <c r="Z8" s="82">
        <v>0</v>
      </c>
      <c r="AA8" s="82">
        <v>0</v>
      </c>
      <c r="AB8" s="82">
        <v>0</v>
      </c>
      <c r="AC8" s="82">
        <v>0</v>
      </c>
      <c r="AD8" s="82">
        <v>0</v>
      </c>
      <c r="AE8" s="82">
        <v>0</v>
      </c>
      <c r="AF8" s="82">
        <v>9.61</v>
      </c>
      <c r="AG8" s="82">
        <v>13.18</v>
      </c>
      <c r="AH8" s="82">
        <v>3.5700000000000003</v>
      </c>
      <c r="AI8" s="82">
        <v>0.37148803329864727</v>
      </c>
      <c r="AJ8" s="82">
        <v>1.71</v>
      </c>
      <c r="AK8" s="82">
        <v>0.31034482758620691</v>
      </c>
      <c r="AL8">
        <v>5.51</v>
      </c>
      <c r="AM8"/>
      <c r="AN8"/>
      <c r="AO8"/>
      <c r="AP8"/>
      <c r="AQ8"/>
      <c r="AR8"/>
      <c r="AS8"/>
      <c r="AT8"/>
      <c r="AU8"/>
      <c r="AV8"/>
      <c r="AW8"/>
      <c r="AX8"/>
      <c r="AY8"/>
      <c r="AZ8"/>
      <c r="BA8"/>
      <c r="BC8" s="82"/>
      <c r="BD8" s="82"/>
      <c r="BE8" s="82"/>
      <c r="BF8" s="82"/>
      <c r="BG8" s="82"/>
      <c r="BH8" s="82"/>
      <c r="BI8" s="82"/>
      <c r="BJ8" s="82"/>
      <c r="BK8" s="82"/>
      <c r="BL8" s="82"/>
      <c r="BM8" s="82"/>
      <c r="BN8" s="82"/>
      <c r="BO8" s="82"/>
      <c r="BP8" s="82"/>
      <c r="BQ8" s="82"/>
      <c r="BR8" s="82"/>
      <c r="BS8" s="82"/>
      <c r="BT8" s="82"/>
      <c r="BU8" s="82"/>
      <c r="BV8" s="82"/>
      <c r="BW8" s="82"/>
      <c r="BX8" s="82"/>
      <c r="BY8" s="82"/>
      <c r="BZ8" s="82"/>
      <c r="CA8" s="82"/>
      <c r="CB8" s="82"/>
      <c r="CC8" s="82"/>
      <c r="CD8" s="82"/>
      <c r="CE8" s="82"/>
      <c r="CF8" s="82"/>
      <c r="CG8" s="82"/>
      <c r="CH8" s="82"/>
      <c r="CI8" s="82"/>
      <c r="CJ8" s="82"/>
      <c r="CK8" s="82"/>
      <c r="CL8" s="82"/>
      <c r="CM8" s="82"/>
      <c r="CN8" s="82"/>
      <c r="CO8" s="82"/>
      <c r="CP8" s="82"/>
      <c r="CQ8" s="82"/>
      <c r="CR8" s="82"/>
      <c r="CS8" s="82"/>
      <c r="CT8" s="82"/>
      <c r="CU8" s="82"/>
      <c r="CV8" s="82"/>
      <c r="CW8" s="82"/>
      <c r="CX8" s="82"/>
      <c r="CY8" s="82"/>
      <c r="CZ8" s="82"/>
      <c r="DA8" s="82"/>
      <c r="DB8" s="82"/>
      <c r="DC8" s="82"/>
      <c r="DD8" s="82"/>
      <c r="DE8" s="82"/>
      <c r="DF8" s="82"/>
      <c r="DG8" s="82"/>
      <c r="DH8" s="82"/>
      <c r="DI8" s="82"/>
      <c r="DJ8" s="82"/>
      <c r="DK8" s="82"/>
      <c r="DL8" s="82"/>
      <c r="DM8" s="82"/>
      <c r="DN8" s="82"/>
      <c r="DO8" s="82"/>
      <c r="DP8" s="82"/>
      <c r="DQ8" s="82"/>
      <c r="DR8" s="82"/>
      <c r="DS8" s="82"/>
      <c r="DT8" s="82"/>
      <c r="DU8" s="82"/>
      <c r="DV8" s="82"/>
      <c r="DW8" s="82"/>
      <c r="DX8" s="82"/>
      <c r="DY8" s="82"/>
      <c r="DZ8" s="82"/>
      <c r="EA8" s="82"/>
      <c r="EB8" s="82"/>
      <c r="EC8" s="82"/>
      <c r="ED8" s="82"/>
      <c r="EE8" s="82"/>
      <c r="EF8" s="82"/>
      <c r="EG8" s="82"/>
      <c r="EH8" s="82"/>
      <c r="EI8" s="82"/>
      <c r="EJ8" s="82"/>
      <c r="EK8" s="82"/>
      <c r="EL8" s="82"/>
      <c r="EM8" s="82"/>
      <c r="EN8" s="82"/>
      <c r="EO8" s="82"/>
      <c r="EP8" s="82"/>
      <c r="EQ8" s="82"/>
      <c r="ER8" s="82"/>
      <c r="ES8" s="82"/>
      <c r="ET8" s="82"/>
      <c r="EU8" s="82"/>
      <c r="EV8" s="82"/>
      <c r="EW8" s="82"/>
      <c r="EX8" s="82"/>
      <c r="EY8" s="82"/>
      <c r="EZ8" s="82"/>
      <c r="FA8" s="82"/>
      <c r="FB8" s="82"/>
      <c r="FC8" s="82"/>
      <c r="FD8" s="82"/>
      <c r="FE8" s="82"/>
      <c r="FF8" s="82"/>
      <c r="FG8" s="82"/>
      <c r="FH8" s="82"/>
      <c r="FI8" s="82"/>
      <c r="FJ8" s="82"/>
      <c r="FK8" s="82"/>
      <c r="FL8" s="82"/>
      <c r="FM8" s="82"/>
      <c r="FN8" s="82"/>
      <c r="FO8" s="82"/>
      <c r="FP8" s="82"/>
      <c r="FQ8" s="82"/>
      <c r="FR8" s="82"/>
      <c r="FS8" s="82"/>
      <c r="FT8" s="82"/>
      <c r="FU8" s="82"/>
      <c r="FV8" s="82"/>
      <c r="FW8" s="82"/>
      <c r="FX8" s="82"/>
      <c r="FY8" s="82"/>
      <c r="FZ8" s="82"/>
      <c r="GA8" s="82"/>
      <c r="GB8" s="82"/>
      <c r="GC8" s="82"/>
      <c r="GD8" s="82"/>
      <c r="GE8" s="82"/>
      <c r="GF8" s="82"/>
      <c r="GG8" s="82"/>
      <c r="GH8" s="82"/>
      <c r="GI8" s="82"/>
      <c r="GJ8" s="82"/>
      <c r="GK8" s="82"/>
      <c r="GL8" s="82"/>
      <c r="GM8" s="82"/>
      <c r="GN8" s="82"/>
      <c r="GO8" s="82"/>
      <c r="GP8" s="82"/>
      <c r="GQ8" s="82"/>
      <c r="GR8" s="82"/>
      <c r="GS8" s="82"/>
      <c r="GT8" s="82"/>
      <c r="GU8" s="82"/>
      <c r="GV8" s="82"/>
      <c r="GW8" s="82"/>
      <c r="GX8" s="82"/>
      <c r="GY8" s="82"/>
      <c r="GZ8" s="82"/>
      <c r="HA8" s="82"/>
      <c r="HB8" s="82"/>
      <c r="HC8" s="82"/>
      <c r="HD8" s="82"/>
      <c r="HE8" s="82"/>
      <c r="HF8" s="82"/>
      <c r="HG8" s="82"/>
      <c r="HH8" s="82"/>
      <c r="HI8" s="82"/>
      <c r="HJ8" s="82"/>
      <c r="HK8" s="82"/>
      <c r="HL8" s="82"/>
      <c r="HM8" s="82"/>
      <c r="HN8" s="82"/>
      <c r="HO8" s="82"/>
      <c r="HP8" s="82"/>
      <c r="HQ8" s="82"/>
      <c r="HR8" s="82"/>
      <c r="HS8" s="82"/>
      <c r="HT8" s="82"/>
      <c r="HU8" s="82"/>
      <c r="HV8" s="82"/>
      <c r="HW8" s="82"/>
      <c r="HX8" s="82"/>
      <c r="HY8" s="82"/>
      <c r="HZ8" s="82"/>
      <c r="IA8" s="82"/>
      <c r="IB8" s="82"/>
      <c r="IC8" s="82"/>
      <c r="ID8" s="82"/>
      <c r="IE8" s="82"/>
      <c r="IF8" s="82"/>
      <c r="IG8" s="82"/>
      <c r="IH8" s="82"/>
      <c r="II8" s="82"/>
      <c r="IJ8" s="82"/>
      <c r="IK8" s="82"/>
      <c r="IL8" s="82"/>
      <c r="IM8" s="82"/>
      <c r="IN8" s="82"/>
      <c r="IO8" s="82"/>
      <c r="IP8" s="82"/>
      <c r="IQ8" s="82"/>
      <c r="IR8" s="82"/>
      <c r="IS8" s="82"/>
      <c r="IT8" s="82"/>
      <c r="IU8" s="82"/>
      <c r="IV8" s="82"/>
      <c r="IW8" s="82"/>
      <c r="IX8" s="82"/>
      <c r="IY8" s="82"/>
      <c r="IZ8" s="82"/>
      <c r="JA8" s="82"/>
      <c r="JB8" s="82"/>
      <c r="JC8" s="82"/>
      <c r="JD8" s="82"/>
      <c r="JE8" s="82"/>
      <c r="JF8" s="82"/>
      <c r="JG8" s="82"/>
      <c r="JH8" s="82"/>
      <c r="JI8" s="82"/>
      <c r="JJ8" s="82"/>
      <c r="JK8" s="82"/>
      <c r="JL8" s="82"/>
      <c r="JM8" s="82"/>
      <c r="JN8" s="82"/>
      <c r="JO8" s="82"/>
      <c r="JP8" s="82"/>
      <c r="JQ8" s="82"/>
      <c r="JR8" s="82"/>
      <c r="JS8" s="82"/>
      <c r="JT8" s="82"/>
      <c r="JU8" s="82"/>
      <c r="JV8" s="82"/>
      <c r="JW8" s="82"/>
      <c r="JX8" s="82"/>
      <c r="JY8" s="82"/>
      <c r="JZ8" s="82"/>
      <c r="KA8" s="82"/>
      <c r="KB8" s="82"/>
      <c r="KC8" s="82"/>
      <c r="KD8" s="82"/>
      <c r="KE8" s="82"/>
      <c r="KF8" s="82"/>
      <c r="KG8" s="82"/>
      <c r="KH8" s="82"/>
      <c r="KI8" s="82"/>
      <c r="KJ8" s="82"/>
      <c r="KK8" s="82"/>
      <c r="KL8" s="82"/>
      <c r="KM8" s="82"/>
      <c r="KN8" s="82"/>
      <c r="KO8" s="82"/>
      <c r="KP8" s="82"/>
      <c r="KQ8" s="82"/>
      <c r="KR8" s="82"/>
      <c r="KS8" s="82"/>
      <c r="KT8" s="82"/>
      <c r="KU8" s="82"/>
      <c r="KV8" s="82"/>
      <c r="KW8" s="82"/>
      <c r="KX8" s="82"/>
      <c r="KY8" s="82"/>
      <c r="KZ8" s="82"/>
      <c r="LA8" s="82"/>
      <c r="LB8" s="82"/>
      <c r="LC8" s="82"/>
      <c r="LD8" s="82"/>
      <c r="LE8" s="82"/>
      <c r="LF8" s="82"/>
      <c r="LG8" s="82"/>
      <c r="LH8" s="82"/>
      <c r="LI8" s="82"/>
      <c r="LJ8" s="82"/>
      <c r="LK8" s="82"/>
      <c r="LL8" s="82"/>
      <c r="LM8" s="82"/>
      <c r="LN8" s="82"/>
      <c r="LO8" s="82"/>
      <c r="LP8" s="82"/>
      <c r="LQ8" s="82"/>
      <c r="LR8" s="82"/>
      <c r="LS8" s="82"/>
      <c r="LT8" s="82"/>
      <c r="LU8" s="82"/>
      <c r="LV8" s="82"/>
      <c r="LW8" s="82"/>
      <c r="LX8" s="82"/>
      <c r="LY8" s="82"/>
      <c r="LZ8" s="82"/>
      <c r="MA8" s="82"/>
      <c r="MB8" s="82"/>
      <c r="MC8" s="82"/>
      <c r="MD8" s="82"/>
      <c r="ME8" s="82"/>
      <c r="MF8" s="82"/>
      <c r="MG8" s="82"/>
      <c r="MH8" s="82"/>
      <c r="MI8" s="82"/>
      <c r="MJ8" s="82"/>
      <c r="MK8" s="82"/>
      <c r="ML8" s="82"/>
      <c r="MM8" s="82"/>
      <c r="MN8" s="82"/>
      <c r="MO8" s="82"/>
      <c r="MP8" s="82"/>
      <c r="MQ8" s="82"/>
      <c r="MR8" s="82"/>
      <c r="MS8" s="82"/>
      <c r="MT8" s="82"/>
      <c r="MU8" s="82"/>
      <c r="MV8" s="82"/>
      <c r="MW8" s="82"/>
      <c r="MX8" s="82"/>
      <c r="MY8" s="82"/>
      <c r="MZ8" s="82"/>
      <c r="NA8" s="82"/>
      <c r="NB8" s="82"/>
      <c r="NC8" s="82"/>
      <c r="ND8" s="82"/>
      <c r="NE8" s="82"/>
      <c r="NF8" s="82"/>
      <c r="NG8" s="82"/>
      <c r="NH8" s="82"/>
      <c r="NI8" s="82"/>
      <c r="NJ8" s="82"/>
      <c r="NK8" s="82"/>
      <c r="NL8" s="82"/>
      <c r="NM8" s="82"/>
      <c r="NN8" s="82"/>
      <c r="NO8" s="82"/>
      <c r="NP8" s="82"/>
      <c r="NQ8" s="82"/>
      <c r="NR8" s="82"/>
      <c r="NS8" s="82"/>
      <c r="NT8" s="82"/>
      <c r="NU8" s="82"/>
      <c r="NV8" s="82"/>
      <c r="NW8" s="82"/>
      <c r="NX8" s="82"/>
      <c r="NY8" s="82"/>
      <c r="NZ8" s="82"/>
      <c r="OA8" s="82"/>
      <c r="OB8" s="82"/>
      <c r="OC8" s="82"/>
      <c r="OD8" s="82"/>
      <c r="OE8" s="82"/>
      <c r="OF8" s="82"/>
      <c r="OG8" s="82"/>
      <c r="OH8" s="82"/>
      <c r="OI8" s="82"/>
      <c r="OJ8" s="82"/>
      <c r="OK8" s="82"/>
      <c r="OL8" s="82"/>
      <c r="OM8" s="82"/>
      <c r="ON8" s="82"/>
      <c r="OO8" s="82"/>
      <c r="OP8" s="82"/>
      <c r="OQ8" s="82"/>
      <c r="OR8" s="82"/>
      <c r="OS8" s="82"/>
      <c r="OT8" s="82"/>
      <c r="OU8" s="82"/>
      <c r="OV8" s="82"/>
      <c r="OW8" s="82"/>
      <c r="OX8" s="82"/>
      <c r="OY8" s="82"/>
    </row>
    <row r="9" spans="1:415" x14ac:dyDescent="0.25">
      <c r="A9" s="82" t="s">
        <v>1984</v>
      </c>
      <c r="B9" s="82">
        <v>5</v>
      </c>
      <c r="C9" s="82">
        <v>6</v>
      </c>
      <c r="D9" s="82">
        <v>2013</v>
      </c>
      <c r="E9" s="82">
        <v>2013</v>
      </c>
      <c r="F9" s="82">
        <v>1</v>
      </c>
      <c r="G9" s="82">
        <v>0</v>
      </c>
      <c r="H9" s="82">
        <v>1</v>
      </c>
      <c r="I9" s="82">
        <v>0</v>
      </c>
      <c r="J9" s="82" t="s">
        <v>2194</v>
      </c>
      <c r="K9" s="82">
        <v>4515</v>
      </c>
      <c r="L9" s="82">
        <v>6</v>
      </c>
      <c r="M9" s="82">
        <v>88</v>
      </c>
      <c r="N9" s="82">
        <v>0</v>
      </c>
      <c r="O9" s="82">
        <v>0</v>
      </c>
      <c r="P9" s="82">
        <v>0</v>
      </c>
      <c r="Q9" s="82">
        <v>1</v>
      </c>
      <c r="R9" s="82">
        <v>1</v>
      </c>
      <c r="S9" s="82">
        <v>0</v>
      </c>
      <c r="T9" s="82">
        <v>1</v>
      </c>
      <c r="U9" s="82">
        <v>0</v>
      </c>
      <c r="V9" s="82">
        <v>1</v>
      </c>
      <c r="W9" s="82">
        <v>84</v>
      </c>
      <c r="X9" s="82">
        <v>0</v>
      </c>
      <c r="Y9" s="82">
        <v>0</v>
      </c>
      <c r="Z9" s="82">
        <v>0</v>
      </c>
      <c r="AA9" s="82">
        <v>0</v>
      </c>
      <c r="AB9" s="82">
        <v>0</v>
      </c>
      <c r="AC9" s="82">
        <v>0</v>
      </c>
      <c r="AD9" s="82">
        <v>0</v>
      </c>
      <c r="AE9" s="82">
        <v>0</v>
      </c>
      <c r="AF9" s="82">
        <v>11.03</v>
      </c>
      <c r="AG9" s="82">
        <v>13.73</v>
      </c>
      <c r="AH9" s="82">
        <v>2.7000000000000011</v>
      </c>
      <c r="AI9" s="82">
        <v>0.24478694469628298</v>
      </c>
      <c r="AJ9" s="82">
        <v>1.0600000000000005</v>
      </c>
      <c r="AK9" s="82">
        <v>0.19850187265917613</v>
      </c>
      <c r="AL9">
        <v>5.34</v>
      </c>
      <c r="AM9"/>
      <c r="AN9"/>
      <c r="AO9"/>
      <c r="AP9"/>
      <c r="AQ9"/>
      <c r="AR9"/>
      <c r="AS9"/>
      <c r="AT9"/>
      <c r="AU9"/>
      <c r="AV9"/>
      <c r="AW9"/>
      <c r="AX9"/>
      <c r="AY9"/>
      <c r="AZ9"/>
      <c r="BA9"/>
      <c r="BC9" s="82"/>
      <c r="BD9" s="82"/>
      <c r="BE9" s="82"/>
      <c r="BF9" s="82"/>
      <c r="BG9" s="82"/>
      <c r="BH9" s="82"/>
      <c r="BI9" s="82"/>
      <c r="BJ9" s="82"/>
      <c r="BK9" s="82"/>
      <c r="BL9" s="82"/>
      <c r="BM9" s="82"/>
      <c r="BN9" s="82"/>
      <c r="BO9" s="82"/>
      <c r="BP9" s="82"/>
      <c r="BQ9" s="82"/>
      <c r="BR9" s="82"/>
      <c r="BS9" s="82"/>
      <c r="BT9" s="82"/>
      <c r="BU9" s="82"/>
      <c r="BV9" s="82"/>
      <c r="BW9" s="82"/>
      <c r="BX9" s="82"/>
      <c r="BY9" s="82"/>
      <c r="BZ9" s="82"/>
      <c r="CA9" s="82"/>
      <c r="CB9" s="82"/>
      <c r="CC9" s="82"/>
      <c r="CD9" s="82"/>
      <c r="CE9" s="82"/>
      <c r="CF9" s="82"/>
      <c r="CG9" s="82"/>
      <c r="CH9" s="82"/>
      <c r="CI9" s="82"/>
      <c r="CJ9" s="82"/>
      <c r="CK9" s="82"/>
      <c r="CL9" s="82"/>
      <c r="CM9" s="82"/>
      <c r="CN9" s="82"/>
      <c r="CO9" s="82"/>
      <c r="CP9" s="82"/>
      <c r="CQ9" s="82"/>
      <c r="CR9" s="82"/>
      <c r="CS9" s="82"/>
      <c r="CT9" s="82"/>
      <c r="CU9" s="82"/>
      <c r="CV9" s="82"/>
      <c r="CW9" s="82"/>
      <c r="CX9" s="82"/>
      <c r="CY9" s="82"/>
      <c r="CZ9" s="82"/>
      <c r="DA9" s="82"/>
      <c r="DB9" s="82"/>
      <c r="DC9" s="82"/>
      <c r="DD9" s="82"/>
      <c r="DE9" s="82"/>
      <c r="DF9" s="82"/>
      <c r="DG9" s="82"/>
      <c r="DH9" s="82"/>
      <c r="DI9" s="82"/>
      <c r="DJ9" s="82"/>
      <c r="DK9" s="82"/>
      <c r="DL9" s="82"/>
      <c r="DM9" s="82"/>
      <c r="DN9" s="82"/>
      <c r="DO9" s="82"/>
      <c r="DP9" s="82"/>
      <c r="DQ9" s="82"/>
      <c r="DR9" s="82"/>
      <c r="DS9" s="82"/>
      <c r="DT9" s="82"/>
      <c r="DU9" s="82"/>
      <c r="DV9" s="82"/>
      <c r="DW9" s="82"/>
      <c r="DX9" s="82"/>
      <c r="DY9" s="82"/>
      <c r="DZ9" s="82"/>
      <c r="EA9" s="82"/>
      <c r="EB9" s="82"/>
      <c r="EC9" s="82"/>
      <c r="ED9" s="82"/>
      <c r="EE9" s="82"/>
      <c r="EF9" s="82"/>
      <c r="EG9" s="82"/>
      <c r="EH9" s="82"/>
      <c r="EI9" s="82"/>
      <c r="EJ9" s="82"/>
      <c r="EK9" s="82"/>
      <c r="EL9" s="82"/>
      <c r="EM9" s="82"/>
      <c r="EN9" s="82"/>
      <c r="EO9" s="82"/>
      <c r="EP9" s="82"/>
      <c r="EQ9" s="82"/>
      <c r="ER9" s="82"/>
      <c r="ES9" s="82"/>
      <c r="ET9" s="82"/>
      <c r="EU9" s="82"/>
      <c r="EV9" s="82"/>
      <c r="EW9" s="82"/>
      <c r="EX9" s="82"/>
      <c r="EY9" s="82"/>
      <c r="EZ9" s="82"/>
      <c r="FA9" s="82"/>
      <c r="FB9" s="82"/>
      <c r="FC9" s="82"/>
      <c r="FD9" s="82"/>
      <c r="FE9" s="82"/>
      <c r="FF9" s="82"/>
      <c r="FG9" s="82"/>
      <c r="FH9" s="82"/>
      <c r="FI9" s="82"/>
      <c r="FJ9" s="82"/>
      <c r="FK9" s="82"/>
      <c r="FL9" s="82"/>
      <c r="FM9" s="82"/>
      <c r="FN9" s="82"/>
      <c r="FO9" s="82"/>
      <c r="FP9" s="82"/>
      <c r="FQ9" s="82"/>
      <c r="FR9" s="82"/>
      <c r="FS9" s="82"/>
      <c r="FT9" s="82"/>
      <c r="FU9" s="82"/>
      <c r="FV9" s="82"/>
      <c r="FW9" s="82"/>
      <c r="FX9" s="82"/>
      <c r="FY9" s="82"/>
      <c r="FZ9" s="82"/>
      <c r="GA9" s="82"/>
      <c r="GB9" s="82"/>
      <c r="GC9" s="82"/>
      <c r="GD9" s="82"/>
      <c r="GE9" s="82"/>
      <c r="GF9" s="82"/>
      <c r="GG9" s="82"/>
      <c r="GH9" s="82"/>
      <c r="GI9" s="82"/>
      <c r="GJ9" s="82"/>
      <c r="GK9" s="82"/>
      <c r="GL9" s="82"/>
      <c r="GM9" s="82"/>
      <c r="GN9" s="82"/>
      <c r="GO9" s="82"/>
      <c r="GP9" s="82"/>
      <c r="GQ9" s="82"/>
      <c r="GR9" s="82"/>
      <c r="GS9" s="82"/>
      <c r="GT9" s="82"/>
      <c r="GU9" s="82"/>
      <c r="GV9" s="82"/>
      <c r="GW9" s="82"/>
      <c r="GX9" s="82"/>
      <c r="GY9" s="82"/>
      <c r="GZ9" s="82"/>
      <c r="HA9" s="82"/>
      <c r="HB9" s="82"/>
      <c r="HC9" s="82"/>
      <c r="HD9" s="82"/>
      <c r="HE9" s="82"/>
      <c r="HF9" s="82"/>
      <c r="HG9" s="82"/>
      <c r="HH9" s="82"/>
      <c r="HI9" s="82"/>
      <c r="HJ9" s="82"/>
      <c r="HK9" s="82"/>
      <c r="HL9" s="82"/>
      <c r="HM9" s="82"/>
      <c r="HN9" s="82"/>
      <c r="HO9" s="82"/>
      <c r="HP9" s="82"/>
      <c r="HQ9" s="82"/>
      <c r="HR9" s="82"/>
      <c r="HS9" s="82"/>
      <c r="HT9" s="82"/>
      <c r="HU9" s="82"/>
      <c r="HV9" s="82"/>
      <c r="HW9" s="82"/>
      <c r="HX9" s="82"/>
      <c r="HY9" s="82"/>
      <c r="HZ9" s="82"/>
      <c r="IA9" s="82"/>
      <c r="IB9" s="82"/>
      <c r="IC9" s="82"/>
      <c r="ID9" s="82"/>
      <c r="IE9" s="82"/>
      <c r="IF9" s="82"/>
      <c r="IG9" s="82"/>
      <c r="IH9" s="82"/>
      <c r="II9" s="82"/>
      <c r="IJ9" s="82"/>
      <c r="IK9" s="82"/>
      <c r="IL9" s="82"/>
      <c r="IM9" s="82"/>
      <c r="IN9" s="82"/>
      <c r="IO9" s="82"/>
      <c r="IP9" s="82"/>
      <c r="IQ9" s="82"/>
      <c r="IR9" s="82"/>
      <c r="IS9" s="82"/>
      <c r="IT9" s="82"/>
      <c r="IU9" s="82"/>
      <c r="IV9" s="82"/>
      <c r="IW9" s="82"/>
      <c r="IX9" s="82"/>
      <c r="IY9" s="82"/>
      <c r="IZ9" s="82"/>
      <c r="JA9" s="82"/>
      <c r="JB9" s="82"/>
      <c r="JC9" s="82"/>
      <c r="JD9" s="82"/>
      <c r="JE9" s="82"/>
      <c r="JF9" s="82"/>
      <c r="JG9" s="82"/>
      <c r="JH9" s="82"/>
      <c r="JI9" s="82"/>
      <c r="JJ9" s="82"/>
      <c r="JK9" s="82"/>
      <c r="JL9" s="82"/>
      <c r="JM9" s="82"/>
      <c r="JN9" s="82"/>
      <c r="JO9" s="82"/>
      <c r="JP9" s="82"/>
      <c r="JQ9" s="82"/>
      <c r="JR9" s="82"/>
      <c r="JS9" s="82"/>
      <c r="JT9" s="82"/>
      <c r="JU9" s="82"/>
      <c r="JV9" s="82"/>
      <c r="JW9" s="82"/>
      <c r="JX9" s="82"/>
      <c r="JY9" s="82"/>
      <c r="JZ9" s="82"/>
      <c r="KA9" s="82"/>
      <c r="KB9" s="82"/>
      <c r="KC9" s="82"/>
      <c r="KD9" s="82"/>
      <c r="KE9" s="82"/>
      <c r="KF9" s="82"/>
      <c r="KG9" s="82"/>
      <c r="KH9" s="82"/>
      <c r="KI9" s="82"/>
      <c r="KJ9" s="82"/>
      <c r="KK9" s="82"/>
      <c r="KL9" s="82"/>
      <c r="KM9" s="82"/>
      <c r="KN9" s="82"/>
      <c r="KO9" s="82"/>
      <c r="KP9" s="82"/>
      <c r="KQ9" s="82"/>
      <c r="KR9" s="82"/>
      <c r="KS9" s="82"/>
      <c r="KT9" s="82"/>
      <c r="KU9" s="82"/>
      <c r="KV9" s="82"/>
      <c r="KW9" s="82"/>
      <c r="KX9" s="82"/>
      <c r="KY9" s="82"/>
      <c r="KZ9" s="82"/>
      <c r="LA9" s="82"/>
      <c r="LB9" s="82"/>
      <c r="LC9" s="82"/>
      <c r="LD9" s="82"/>
      <c r="LE9" s="82"/>
      <c r="LF9" s="82"/>
      <c r="LG9" s="82"/>
      <c r="LH9" s="82"/>
      <c r="LI9" s="82"/>
      <c r="LJ9" s="82"/>
      <c r="LK9" s="82"/>
      <c r="LL9" s="82"/>
      <c r="LM9" s="82"/>
      <c r="LN9" s="82"/>
      <c r="LO9" s="82"/>
      <c r="LP9" s="82"/>
      <c r="LQ9" s="82"/>
      <c r="LR9" s="82"/>
      <c r="LS9" s="82"/>
      <c r="LT9" s="82"/>
      <c r="LU9" s="82"/>
      <c r="LV9" s="82"/>
      <c r="LW9" s="82"/>
      <c r="LX9" s="82"/>
      <c r="LY9" s="82"/>
      <c r="LZ9" s="82"/>
      <c r="MA9" s="82"/>
      <c r="MB9" s="82"/>
      <c r="MC9" s="82"/>
      <c r="MD9" s="82"/>
      <c r="ME9" s="82"/>
      <c r="MF9" s="82"/>
      <c r="MG9" s="82"/>
      <c r="MH9" s="82"/>
      <c r="MI9" s="82"/>
      <c r="MJ9" s="82"/>
      <c r="MK9" s="82"/>
      <c r="ML9" s="82"/>
      <c r="MM9" s="82"/>
      <c r="MN9" s="82"/>
      <c r="MO9" s="82"/>
      <c r="MP9" s="82"/>
      <c r="MQ9" s="82"/>
      <c r="MR9" s="82"/>
      <c r="MS9" s="82"/>
      <c r="MT9" s="82"/>
      <c r="MU9" s="82"/>
      <c r="MV9" s="82"/>
      <c r="MW9" s="82"/>
      <c r="MX9" s="82"/>
      <c r="MY9" s="82"/>
      <c r="MZ9" s="82"/>
      <c r="NA9" s="82"/>
      <c r="NB9" s="82"/>
      <c r="NC9" s="82"/>
      <c r="ND9" s="82"/>
      <c r="NE9" s="82"/>
      <c r="NF9" s="82"/>
      <c r="NG9" s="82"/>
      <c r="NH9" s="82"/>
      <c r="NI9" s="82"/>
      <c r="NJ9" s="82"/>
      <c r="NK9" s="82"/>
      <c r="NL9" s="82"/>
      <c r="NM9" s="82"/>
      <c r="NN9" s="82"/>
      <c r="NO9" s="82"/>
      <c r="NP9" s="82"/>
      <c r="NQ9" s="82"/>
      <c r="NR9" s="82"/>
      <c r="NS9" s="82"/>
      <c r="NT9" s="82"/>
      <c r="NU9" s="82"/>
      <c r="NV9" s="82"/>
      <c r="NW9" s="82"/>
      <c r="NX9" s="82"/>
      <c r="NY9" s="82"/>
      <c r="NZ9" s="82"/>
      <c r="OA9" s="82"/>
      <c r="OB9" s="82"/>
      <c r="OC9" s="82"/>
      <c r="OD9" s="82"/>
      <c r="OE9" s="82"/>
      <c r="OF9" s="82"/>
      <c r="OG9" s="82"/>
      <c r="OH9" s="82"/>
      <c r="OI9" s="82"/>
      <c r="OJ9" s="82"/>
      <c r="OK9" s="82"/>
      <c r="OL9" s="82"/>
      <c r="OM9" s="82"/>
      <c r="ON9" s="82"/>
      <c r="OO9" s="82"/>
      <c r="OP9" s="82"/>
      <c r="OQ9" s="82"/>
      <c r="OR9" s="82"/>
      <c r="OS9" s="82"/>
      <c r="OT9" s="82"/>
      <c r="OU9" s="82"/>
      <c r="OV9" s="82"/>
      <c r="OW9" s="82"/>
      <c r="OX9" s="82"/>
      <c r="OY9" s="82"/>
    </row>
    <row r="10" spans="1:415" x14ac:dyDescent="0.25">
      <c r="A10" s="82" t="s">
        <v>1984</v>
      </c>
      <c r="B10" s="82">
        <v>5</v>
      </c>
      <c r="C10" s="82">
        <v>7</v>
      </c>
      <c r="D10" s="82">
        <v>2013</v>
      </c>
      <c r="E10" s="82">
        <v>2013</v>
      </c>
      <c r="F10" s="82">
        <v>1</v>
      </c>
      <c r="G10" s="82">
        <v>0</v>
      </c>
      <c r="H10" s="82">
        <v>1</v>
      </c>
      <c r="I10" s="82">
        <v>0</v>
      </c>
      <c r="J10" s="82" t="s">
        <v>2194</v>
      </c>
      <c r="K10" s="82">
        <v>4515</v>
      </c>
      <c r="L10" s="82">
        <v>6</v>
      </c>
      <c r="M10" s="82">
        <v>88</v>
      </c>
      <c r="N10" s="82">
        <v>0</v>
      </c>
      <c r="O10" s="82">
        <v>0</v>
      </c>
      <c r="P10" s="82">
        <v>0</v>
      </c>
      <c r="Q10" s="82">
        <v>1</v>
      </c>
      <c r="R10" s="82">
        <v>1</v>
      </c>
      <c r="S10" s="82">
        <v>0</v>
      </c>
      <c r="T10" s="82">
        <v>1</v>
      </c>
      <c r="U10" s="82">
        <v>0</v>
      </c>
      <c r="V10" s="82">
        <v>1</v>
      </c>
      <c r="W10" s="82">
        <v>84</v>
      </c>
      <c r="X10" s="82">
        <v>0</v>
      </c>
      <c r="Y10" s="82">
        <v>0</v>
      </c>
      <c r="Z10" s="82">
        <v>0</v>
      </c>
      <c r="AA10" s="82">
        <v>0</v>
      </c>
      <c r="AB10" s="82">
        <v>0</v>
      </c>
      <c r="AC10" s="82">
        <v>0</v>
      </c>
      <c r="AD10" s="82">
        <v>0</v>
      </c>
      <c r="AE10" s="82">
        <v>0</v>
      </c>
      <c r="AF10" s="82">
        <v>11.95</v>
      </c>
      <c r="AG10" s="82">
        <v>14.1</v>
      </c>
      <c r="AH10" s="82">
        <v>2.1500000000000004</v>
      </c>
      <c r="AI10" s="82">
        <v>0.17991631799163185</v>
      </c>
      <c r="AJ10" s="82">
        <v>0.6800000000000006</v>
      </c>
      <c r="AK10" s="82">
        <v>0.13333333333333347</v>
      </c>
      <c r="AL10">
        <v>5.0999999999999996</v>
      </c>
      <c r="AM10"/>
      <c r="AN10"/>
      <c r="AO10"/>
      <c r="AP10"/>
      <c r="AQ10"/>
      <c r="AR10"/>
      <c r="AS10"/>
      <c r="AT10"/>
      <c r="AU10"/>
      <c r="AV10"/>
      <c r="AW10"/>
      <c r="AX10"/>
      <c r="AY10"/>
      <c r="AZ10"/>
      <c r="BA10"/>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2"/>
      <c r="CA10" s="82"/>
      <c r="CB10" s="82"/>
      <c r="CC10" s="82"/>
      <c r="CD10" s="82"/>
      <c r="CE10" s="82"/>
      <c r="CF10" s="82"/>
      <c r="CG10" s="82"/>
      <c r="CH10" s="82"/>
      <c r="CI10" s="82"/>
      <c r="CJ10" s="82"/>
      <c r="CK10" s="82"/>
      <c r="CL10" s="82"/>
      <c r="CM10" s="82"/>
      <c r="CN10" s="82"/>
      <c r="CO10" s="82"/>
      <c r="CP10" s="82"/>
      <c r="CQ10" s="82"/>
      <c r="CR10" s="82"/>
      <c r="CS10" s="82"/>
      <c r="CT10" s="82"/>
      <c r="CU10" s="82"/>
      <c r="CV10" s="82"/>
      <c r="CW10" s="82"/>
      <c r="CX10" s="82"/>
      <c r="CY10" s="82"/>
      <c r="CZ10" s="82"/>
      <c r="DA10" s="82"/>
      <c r="DB10" s="82"/>
      <c r="DC10" s="82"/>
      <c r="DD10" s="82"/>
      <c r="DE10" s="82"/>
      <c r="DF10" s="82"/>
      <c r="DG10" s="82"/>
      <c r="DH10" s="82"/>
      <c r="DI10" s="82"/>
      <c r="DJ10" s="82"/>
      <c r="DK10" s="82"/>
      <c r="DL10" s="82"/>
      <c r="DM10" s="82"/>
      <c r="DN10" s="82"/>
      <c r="DO10" s="82"/>
      <c r="DP10" s="82"/>
      <c r="DQ10" s="82"/>
      <c r="DR10" s="82"/>
      <c r="DS10" s="82"/>
      <c r="DT10" s="82"/>
      <c r="DU10" s="82"/>
      <c r="DV10" s="82"/>
      <c r="DW10" s="82"/>
      <c r="DX10" s="82"/>
      <c r="DY10" s="82"/>
      <c r="DZ10" s="82"/>
      <c r="EA10" s="82"/>
      <c r="EB10" s="82"/>
      <c r="EC10" s="82"/>
      <c r="ED10" s="82"/>
      <c r="EE10" s="82"/>
      <c r="EF10" s="82"/>
      <c r="EG10" s="82"/>
      <c r="EH10" s="82"/>
      <c r="EI10" s="82"/>
      <c r="EJ10" s="82"/>
      <c r="EK10" s="82"/>
      <c r="EL10" s="82"/>
      <c r="EM10" s="82"/>
      <c r="EN10" s="82"/>
      <c r="EO10" s="82"/>
      <c r="EP10" s="82"/>
      <c r="EQ10" s="82"/>
      <c r="ER10" s="82"/>
      <c r="ES10" s="82"/>
      <c r="ET10" s="82"/>
      <c r="EU10" s="82"/>
      <c r="EV10" s="82"/>
      <c r="EW10" s="82"/>
      <c r="EX10" s="82"/>
      <c r="EY10" s="82"/>
      <c r="EZ10" s="82"/>
      <c r="FA10" s="82"/>
      <c r="FB10" s="82"/>
      <c r="FC10" s="82"/>
      <c r="FD10" s="82"/>
      <c r="FE10" s="82"/>
      <c r="FF10" s="82"/>
      <c r="FG10" s="82"/>
      <c r="FH10" s="82"/>
      <c r="FI10" s="82"/>
      <c r="FJ10" s="82"/>
      <c r="FK10" s="82"/>
      <c r="FL10" s="82"/>
      <c r="FM10" s="82"/>
      <c r="FN10" s="82"/>
      <c r="FO10" s="82"/>
      <c r="FP10" s="82"/>
      <c r="FQ10" s="82"/>
      <c r="FR10" s="82"/>
      <c r="FS10" s="82"/>
      <c r="FT10" s="82"/>
      <c r="FU10" s="82"/>
      <c r="FV10" s="82"/>
      <c r="FW10" s="82"/>
      <c r="FX10" s="82"/>
      <c r="FY10" s="82"/>
      <c r="FZ10" s="82"/>
      <c r="GA10" s="82"/>
      <c r="GB10" s="82"/>
      <c r="GC10" s="82"/>
      <c r="GD10" s="82"/>
      <c r="GE10" s="82"/>
      <c r="GF10" s="82"/>
      <c r="GG10" s="82"/>
      <c r="GH10" s="82"/>
      <c r="GI10" s="82"/>
      <c r="GJ10" s="82"/>
      <c r="GK10" s="82"/>
      <c r="GL10" s="82"/>
      <c r="GM10" s="82"/>
      <c r="GN10" s="82"/>
      <c r="GO10" s="82"/>
      <c r="GP10" s="82"/>
      <c r="GQ10" s="82"/>
      <c r="GR10" s="82"/>
      <c r="GS10" s="82"/>
      <c r="GT10" s="82"/>
      <c r="GU10" s="82"/>
      <c r="GV10" s="82"/>
      <c r="GW10" s="82"/>
      <c r="GX10" s="82"/>
      <c r="GY10" s="82"/>
      <c r="GZ10" s="82"/>
      <c r="HA10" s="82"/>
      <c r="HB10" s="82"/>
      <c r="HC10" s="82"/>
      <c r="HD10" s="82"/>
      <c r="HE10" s="82"/>
      <c r="HF10" s="82"/>
      <c r="HG10" s="82"/>
      <c r="HH10" s="82"/>
      <c r="HI10" s="82"/>
      <c r="HJ10" s="82"/>
      <c r="HK10" s="82"/>
      <c r="HL10" s="82"/>
      <c r="HM10" s="82"/>
      <c r="HN10" s="82"/>
      <c r="HO10" s="82"/>
      <c r="HP10" s="82"/>
      <c r="HQ10" s="82"/>
      <c r="HR10" s="82"/>
      <c r="HS10" s="82"/>
      <c r="HT10" s="82"/>
      <c r="HU10" s="82"/>
      <c r="HV10" s="82"/>
      <c r="HW10" s="82"/>
      <c r="HX10" s="82"/>
      <c r="HY10" s="82"/>
      <c r="HZ10" s="82"/>
      <c r="IA10" s="82"/>
      <c r="IB10" s="82"/>
      <c r="IC10" s="82"/>
      <c r="ID10" s="82"/>
      <c r="IE10" s="82"/>
      <c r="IF10" s="82"/>
      <c r="IG10" s="82"/>
      <c r="IH10" s="82"/>
      <c r="II10" s="82"/>
      <c r="IJ10" s="82"/>
      <c r="IK10" s="82"/>
      <c r="IL10" s="82"/>
      <c r="IM10" s="82"/>
      <c r="IN10" s="82"/>
      <c r="IO10" s="82"/>
      <c r="IP10" s="82"/>
      <c r="IQ10" s="82"/>
      <c r="IR10" s="82"/>
      <c r="IS10" s="82"/>
      <c r="IT10" s="82"/>
      <c r="IU10" s="82"/>
      <c r="IV10" s="82"/>
      <c r="IW10" s="82"/>
      <c r="IX10" s="82"/>
      <c r="IY10" s="82"/>
      <c r="IZ10" s="82"/>
      <c r="JA10" s="82"/>
      <c r="JB10" s="82"/>
      <c r="JC10" s="82"/>
      <c r="JD10" s="82"/>
      <c r="JE10" s="82"/>
      <c r="JF10" s="82"/>
      <c r="JG10" s="82"/>
      <c r="JH10" s="82"/>
      <c r="JI10" s="82"/>
      <c r="JJ10" s="82"/>
      <c r="JK10" s="82"/>
      <c r="JL10" s="82"/>
      <c r="JM10" s="82"/>
      <c r="JN10" s="82"/>
      <c r="JO10" s="82"/>
      <c r="JP10" s="82"/>
      <c r="JQ10" s="82"/>
      <c r="JR10" s="82"/>
      <c r="JS10" s="82"/>
      <c r="JT10" s="82"/>
      <c r="JU10" s="82"/>
      <c r="JV10" s="82"/>
      <c r="JW10" s="82"/>
      <c r="JX10" s="82"/>
      <c r="JY10" s="82"/>
      <c r="JZ10" s="82"/>
      <c r="KA10" s="82"/>
      <c r="KB10" s="82"/>
      <c r="KC10" s="82"/>
      <c r="KD10" s="82"/>
      <c r="KE10" s="82"/>
      <c r="KF10" s="82"/>
      <c r="KG10" s="82"/>
      <c r="KH10" s="82"/>
      <c r="KI10" s="82"/>
      <c r="KJ10" s="82"/>
      <c r="KK10" s="82"/>
      <c r="KL10" s="82"/>
      <c r="KM10" s="82"/>
      <c r="KN10" s="82"/>
      <c r="KO10" s="82"/>
      <c r="KP10" s="82"/>
      <c r="KQ10" s="82"/>
      <c r="KR10" s="82"/>
      <c r="KS10" s="82"/>
      <c r="KT10" s="82"/>
      <c r="KU10" s="82"/>
      <c r="KV10" s="82"/>
      <c r="KW10" s="82"/>
      <c r="KX10" s="82"/>
      <c r="KY10" s="82"/>
      <c r="KZ10" s="82"/>
      <c r="LA10" s="82"/>
      <c r="LB10" s="82"/>
      <c r="LC10" s="82"/>
      <c r="LD10" s="82"/>
      <c r="LE10" s="82"/>
      <c r="LF10" s="82"/>
      <c r="LG10" s="82"/>
      <c r="LH10" s="82"/>
      <c r="LI10" s="82"/>
      <c r="LJ10" s="82"/>
      <c r="LK10" s="82"/>
      <c r="LL10" s="82"/>
      <c r="LM10" s="82"/>
      <c r="LN10" s="82"/>
      <c r="LO10" s="82"/>
      <c r="LP10" s="82"/>
      <c r="LQ10" s="82"/>
      <c r="LR10" s="82"/>
      <c r="LS10" s="82"/>
      <c r="LT10" s="82"/>
      <c r="LU10" s="82"/>
      <c r="LV10" s="82"/>
      <c r="LW10" s="82"/>
      <c r="LX10" s="82"/>
      <c r="LY10" s="82"/>
      <c r="LZ10" s="82"/>
      <c r="MA10" s="82"/>
      <c r="MB10" s="82"/>
      <c r="MC10" s="82"/>
      <c r="MD10" s="82"/>
      <c r="ME10" s="82"/>
      <c r="MF10" s="82"/>
      <c r="MG10" s="82"/>
      <c r="MH10" s="82"/>
      <c r="MI10" s="82"/>
      <c r="MJ10" s="82"/>
      <c r="MK10" s="82"/>
      <c r="ML10" s="82"/>
      <c r="MM10" s="82"/>
      <c r="MN10" s="82"/>
      <c r="MO10" s="82"/>
      <c r="MP10" s="82"/>
      <c r="MQ10" s="82"/>
      <c r="MR10" s="82"/>
      <c r="MS10" s="82"/>
      <c r="MT10" s="82"/>
      <c r="MU10" s="82"/>
      <c r="MV10" s="82"/>
      <c r="MW10" s="82"/>
      <c r="MX10" s="82"/>
      <c r="MY10" s="82"/>
      <c r="MZ10" s="82"/>
      <c r="NA10" s="82"/>
      <c r="NB10" s="82"/>
      <c r="NC10" s="82"/>
      <c r="ND10" s="82"/>
      <c r="NE10" s="82"/>
      <c r="NF10" s="82"/>
      <c r="NG10" s="82"/>
      <c r="NH10" s="82"/>
      <c r="NI10" s="82"/>
      <c r="NJ10" s="82"/>
      <c r="NK10" s="82"/>
      <c r="NL10" s="82"/>
      <c r="NM10" s="82"/>
      <c r="NN10" s="82"/>
      <c r="NO10" s="82"/>
      <c r="NP10" s="82"/>
      <c r="NQ10" s="82"/>
      <c r="NR10" s="82"/>
      <c r="NS10" s="82"/>
      <c r="NT10" s="82"/>
      <c r="NU10" s="82"/>
      <c r="NV10" s="82"/>
      <c r="NW10" s="82"/>
      <c r="NX10" s="82"/>
      <c r="NY10" s="82"/>
      <c r="NZ10" s="82"/>
      <c r="OA10" s="82"/>
      <c r="OB10" s="82"/>
      <c r="OC10" s="82"/>
      <c r="OD10" s="82"/>
      <c r="OE10" s="82"/>
      <c r="OF10" s="82"/>
      <c r="OG10" s="82"/>
      <c r="OH10" s="82"/>
      <c r="OI10" s="82"/>
      <c r="OJ10" s="82"/>
      <c r="OK10" s="82"/>
      <c r="OL10" s="82"/>
      <c r="OM10" s="82"/>
      <c r="ON10" s="82"/>
      <c r="OO10" s="82"/>
      <c r="OP10" s="82"/>
      <c r="OQ10" s="82"/>
      <c r="OR10" s="82"/>
      <c r="OS10" s="82"/>
      <c r="OT10" s="82"/>
      <c r="OU10" s="82"/>
      <c r="OV10" s="82"/>
      <c r="OW10" s="82"/>
      <c r="OX10" s="82"/>
      <c r="OY10" s="82"/>
    </row>
    <row r="11" spans="1:415" x14ac:dyDescent="0.25">
      <c r="A11" s="82" t="s">
        <v>1984</v>
      </c>
      <c r="B11" s="82">
        <v>5</v>
      </c>
      <c r="C11" s="82">
        <v>8</v>
      </c>
      <c r="D11" s="82">
        <v>2013</v>
      </c>
      <c r="E11" s="82">
        <v>2013</v>
      </c>
      <c r="F11" s="82">
        <v>1</v>
      </c>
      <c r="G11" s="82">
        <v>0</v>
      </c>
      <c r="H11" s="82">
        <v>1</v>
      </c>
      <c r="I11" s="82">
        <v>0</v>
      </c>
      <c r="J11" s="82" t="s">
        <v>2194</v>
      </c>
      <c r="K11" s="82">
        <v>4515</v>
      </c>
      <c r="L11" s="82">
        <v>6</v>
      </c>
      <c r="M11" s="82">
        <v>88</v>
      </c>
      <c r="N11" s="82">
        <v>0</v>
      </c>
      <c r="O11" s="82">
        <v>0</v>
      </c>
      <c r="P11" s="82">
        <v>0</v>
      </c>
      <c r="Q11" s="82">
        <v>1</v>
      </c>
      <c r="R11" s="82">
        <v>1</v>
      </c>
      <c r="S11" s="82">
        <v>0</v>
      </c>
      <c r="T11" s="82">
        <v>1</v>
      </c>
      <c r="U11" s="82">
        <v>0</v>
      </c>
      <c r="V11" s="82">
        <v>1</v>
      </c>
      <c r="W11" s="82">
        <v>84</v>
      </c>
      <c r="X11" s="82">
        <v>0</v>
      </c>
      <c r="Y11" s="82">
        <v>0</v>
      </c>
      <c r="Z11" s="82">
        <v>0</v>
      </c>
      <c r="AA11" s="82">
        <v>0</v>
      </c>
      <c r="AB11" s="82">
        <v>0</v>
      </c>
      <c r="AC11" s="82">
        <v>0</v>
      </c>
      <c r="AD11" s="82">
        <v>0</v>
      </c>
      <c r="AE11" s="82">
        <v>0</v>
      </c>
      <c r="AF11" s="82">
        <v>12.55</v>
      </c>
      <c r="AG11" s="82">
        <v>14.36</v>
      </c>
      <c r="AH11" s="82">
        <v>1.8099999999999987</v>
      </c>
      <c r="AI11" s="82">
        <v>0.14422310756972101</v>
      </c>
      <c r="AJ11" s="82">
        <v>0.45999999999999996</v>
      </c>
      <c r="AK11" s="82">
        <v>9.5435684647302885E-2</v>
      </c>
      <c r="AL11">
        <v>4.82</v>
      </c>
      <c r="AM11"/>
      <c r="AN11"/>
      <c r="AO11"/>
      <c r="AP11"/>
      <c r="AQ11"/>
      <c r="AR11"/>
      <c r="AS11"/>
      <c r="AT11"/>
      <c r="AU11"/>
      <c r="AV11"/>
      <c r="AW11"/>
      <c r="AX11"/>
      <c r="AY11"/>
      <c r="AZ11"/>
      <c r="BA11"/>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c r="CU11" s="82"/>
      <c r="CV11" s="82"/>
      <c r="CW11" s="82"/>
      <c r="CX11" s="82"/>
      <c r="CY11" s="82"/>
      <c r="CZ11" s="82"/>
      <c r="DA11" s="82"/>
      <c r="DB11" s="82"/>
      <c r="DC11" s="82"/>
      <c r="DD11" s="82"/>
      <c r="DE11" s="82"/>
      <c r="DF11" s="82"/>
      <c r="DG11" s="82"/>
      <c r="DH11" s="82"/>
      <c r="DI11" s="82"/>
      <c r="DJ11" s="82"/>
      <c r="DK11" s="82"/>
      <c r="DL11" s="82"/>
      <c r="DM11" s="82"/>
      <c r="DN11" s="82"/>
      <c r="DO11" s="82"/>
      <c r="DP11" s="82"/>
      <c r="DQ11" s="82"/>
      <c r="DR11" s="82"/>
      <c r="DS11" s="82"/>
      <c r="DT11" s="82"/>
      <c r="DU11" s="82"/>
      <c r="DV11" s="82"/>
      <c r="DW11" s="82"/>
      <c r="DX11" s="82"/>
      <c r="DY11" s="82"/>
      <c r="DZ11" s="82"/>
      <c r="EA11" s="82"/>
      <c r="EB11" s="82"/>
      <c r="EC11" s="82"/>
      <c r="ED11" s="82"/>
      <c r="EE11" s="82"/>
      <c r="EF11" s="82"/>
      <c r="EG11" s="82"/>
      <c r="EH11" s="82"/>
      <c r="EI11" s="82"/>
      <c r="EJ11" s="82"/>
      <c r="EK11" s="82"/>
      <c r="EL11" s="82"/>
      <c r="EM11" s="82"/>
      <c r="EN11" s="82"/>
      <c r="EO11" s="82"/>
      <c r="EP11" s="82"/>
      <c r="EQ11" s="82"/>
      <c r="ER11" s="82"/>
      <c r="ES11" s="82"/>
      <c r="ET11" s="82"/>
      <c r="EU11" s="82"/>
      <c r="EV11" s="82"/>
      <c r="EW11" s="82"/>
      <c r="EX11" s="82"/>
      <c r="EY11" s="82"/>
      <c r="EZ11" s="82"/>
      <c r="FA11" s="82"/>
      <c r="FB11" s="82"/>
      <c r="FC11" s="82"/>
      <c r="FD11" s="82"/>
      <c r="FE11" s="82"/>
      <c r="FF11" s="82"/>
      <c r="FG11" s="82"/>
      <c r="FH11" s="82"/>
      <c r="FI11" s="82"/>
      <c r="FJ11" s="82"/>
      <c r="FK11" s="82"/>
      <c r="FL11" s="82"/>
      <c r="FM11" s="82"/>
      <c r="FN11" s="82"/>
      <c r="FO11" s="82"/>
      <c r="FP11" s="82"/>
      <c r="FQ11" s="82"/>
      <c r="FR11" s="82"/>
      <c r="FS11" s="82"/>
      <c r="FT11" s="82"/>
      <c r="FU11" s="82"/>
      <c r="FV11" s="82"/>
      <c r="FW11" s="82"/>
      <c r="FX11" s="82"/>
      <c r="FY11" s="82"/>
      <c r="FZ11" s="82"/>
      <c r="GA11" s="82"/>
      <c r="GB11" s="82"/>
      <c r="GC11" s="82"/>
      <c r="GD11" s="82"/>
      <c r="GE11" s="82"/>
      <c r="GF11" s="82"/>
      <c r="GG11" s="82"/>
      <c r="GH11" s="82"/>
      <c r="GI11" s="82"/>
      <c r="GJ11" s="82"/>
      <c r="GK11" s="82"/>
      <c r="GL11" s="82"/>
      <c r="GM11" s="82"/>
      <c r="GN11" s="82"/>
      <c r="GO11" s="82"/>
      <c r="GP11" s="82"/>
      <c r="GQ11" s="82"/>
      <c r="GR11" s="82"/>
      <c r="GS11" s="82"/>
      <c r="GT11" s="82"/>
      <c r="GU11" s="82"/>
      <c r="GV11" s="82"/>
      <c r="GW11" s="82"/>
      <c r="GX11" s="82"/>
      <c r="GY11" s="82"/>
      <c r="GZ11" s="82"/>
      <c r="HA11" s="82"/>
      <c r="HB11" s="82"/>
      <c r="HC11" s="82"/>
      <c r="HD11" s="82"/>
      <c r="HE11" s="82"/>
      <c r="HF11" s="82"/>
      <c r="HG11" s="82"/>
      <c r="HH11" s="82"/>
      <c r="HI11" s="82"/>
      <c r="HJ11" s="82"/>
      <c r="HK11" s="82"/>
      <c r="HL11" s="82"/>
      <c r="HM11" s="82"/>
      <c r="HN11" s="82"/>
      <c r="HO11" s="82"/>
      <c r="HP11" s="82"/>
      <c r="HQ11" s="82"/>
      <c r="HR11" s="82"/>
      <c r="HS11" s="82"/>
      <c r="HT11" s="82"/>
      <c r="HU11" s="82"/>
      <c r="HV11" s="82"/>
      <c r="HW11" s="82"/>
      <c r="HX11" s="82"/>
      <c r="HY11" s="82"/>
      <c r="HZ11" s="82"/>
      <c r="IA11" s="82"/>
      <c r="IB11" s="82"/>
      <c r="IC11" s="82"/>
      <c r="ID11" s="82"/>
      <c r="IE11" s="82"/>
      <c r="IF11" s="82"/>
      <c r="IG11" s="82"/>
      <c r="IH11" s="82"/>
      <c r="II11" s="82"/>
      <c r="IJ11" s="82"/>
      <c r="IK11" s="82"/>
      <c r="IL11" s="82"/>
      <c r="IM11" s="82"/>
      <c r="IN11" s="82"/>
      <c r="IO11" s="82"/>
      <c r="IP11" s="82"/>
      <c r="IQ11" s="82"/>
      <c r="IR11" s="82"/>
      <c r="IS11" s="82"/>
      <c r="IT11" s="82"/>
      <c r="IU11" s="82"/>
      <c r="IV11" s="82"/>
      <c r="IW11" s="82"/>
      <c r="IX11" s="82"/>
      <c r="IY11" s="82"/>
      <c r="IZ11" s="82"/>
      <c r="JA11" s="82"/>
      <c r="JB11" s="82"/>
      <c r="JC11" s="82"/>
      <c r="JD11" s="82"/>
      <c r="JE11" s="82"/>
      <c r="JF11" s="82"/>
      <c r="JG11" s="82"/>
      <c r="JH11" s="82"/>
      <c r="JI11" s="82"/>
      <c r="JJ11" s="82"/>
      <c r="JK11" s="82"/>
      <c r="JL11" s="82"/>
      <c r="JM11" s="82"/>
      <c r="JN11" s="82"/>
      <c r="JO11" s="82"/>
      <c r="JP11" s="82"/>
      <c r="JQ11" s="82"/>
      <c r="JR11" s="82"/>
      <c r="JS11" s="82"/>
      <c r="JT11" s="82"/>
      <c r="JU11" s="82"/>
      <c r="JV11" s="82"/>
      <c r="JW11" s="82"/>
      <c r="JX11" s="82"/>
      <c r="JY11" s="82"/>
      <c r="JZ11" s="82"/>
      <c r="KA11" s="82"/>
      <c r="KB11" s="82"/>
      <c r="KC11" s="82"/>
      <c r="KD11" s="82"/>
      <c r="KE11" s="82"/>
      <c r="KF11" s="82"/>
      <c r="KG11" s="82"/>
      <c r="KH11" s="82"/>
      <c r="KI11" s="82"/>
      <c r="KJ11" s="82"/>
      <c r="KK11" s="82"/>
      <c r="KL11" s="82"/>
      <c r="KM11" s="82"/>
      <c r="KN11" s="82"/>
      <c r="KO11" s="82"/>
      <c r="KP11" s="82"/>
      <c r="KQ11" s="82"/>
      <c r="KR11" s="82"/>
      <c r="KS11" s="82"/>
      <c r="KT11" s="82"/>
      <c r="KU11" s="82"/>
      <c r="KV11" s="82"/>
      <c r="KW11" s="82"/>
      <c r="KX11" s="82"/>
      <c r="KY11" s="82"/>
      <c r="KZ11" s="82"/>
      <c r="LA11" s="82"/>
      <c r="LB11" s="82"/>
      <c r="LC11" s="82"/>
      <c r="LD11" s="82"/>
      <c r="LE11" s="82"/>
      <c r="LF11" s="82"/>
      <c r="LG11" s="82"/>
      <c r="LH11" s="82"/>
      <c r="LI11" s="82"/>
      <c r="LJ11" s="82"/>
      <c r="LK11" s="82"/>
      <c r="LL11" s="82"/>
      <c r="LM11" s="82"/>
      <c r="LN11" s="82"/>
      <c r="LO11" s="82"/>
      <c r="LP11" s="82"/>
      <c r="LQ11" s="82"/>
      <c r="LR11" s="82"/>
      <c r="LS11" s="82"/>
      <c r="LT11" s="82"/>
      <c r="LU11" s="82"/>
      <c r="LV11" s="82"/>
      <c r="LW11" s="82"/>
      <c r="LX11" s="82"/>
      <c r="LY11" s="82"/>
      <c r="LZ11" s="82"/>
      <c r="MA11" s="82"/>
      <c r="MB11" s="82"/>
      <c r="MC11" s="82"/>
      <c r="MD11" s="82"/>
      <c r="ME11" s="82"/>
      <c r="MF11" s="82"/>
      <c r="MG11" s="82"/>
      <c r="MH11" s="82"/>
      <c r="MI11" s="82"/>
      <c r="MJ11" s="82"/>
      <c r="MK11" s="82"/>
      <c r="ML11" s="82"/>
      <c r="MM11" s="82"/>
      <c r="MN11" s="82"/>
      <c r="MO11" s="82"/>
      <c r="MP11" s="82"/>
      <c r="MQ11" s="82"/>
      <c r="MR11" s="82"/>
      <c r="MS11" s="82"/>
      <c r="MT11" s="82"/>
      <c r="MU11" s="82"/>
      <c r="MV11" s="82"/>
      <c r="MW11" s="82"/>
      <c r="MX11" s="82"/>
      <c r="MY11" s="82"/>
      <c r="MZ11" s="82"/>
      <c r="NA11" s="82"/>
      <c r="NB11" s="82"/>
      <c r="NC11" s="82"/>
      <c r="ND11" s="82"/>
      <c r="NE11" s="82"/>
      <c r="NF11" s="82"/>
      <c r="NG11" s="82"/>
      <c r="NH11" s="82"/>
      <c r="NI11" s="82"/>
      <c r="NJ11" s="82"/>
      <c r="NK11" s="82"/>
      <c r="NL11" s="82"/>
      <c r="NM11" s="82"/>
      <c r="NN11" s="82"/>
      <c r="NO11" s="82"/>
      <c r="NP11" s="82"/>
      <c r="NQ11" s="82"/>
      <c r="NR11" s="82"/>
      <c r="NS11" s="82"/>
      <c r="NT11" s="82"/>
      <c r="NU11" s="82"/>
      <c r="NV11" s="82"/>
      <c r="NW11" s="82"/>
      <c r="NX11" s="82"/>
      <c r="NY11" s="82"/>
      <c r="NZ11" s="82"/>
      <c r="OA11" s="82"/>
      <c r="OB11" s="82"/>
      <c r="OC11" s="82"/>
      <c r="OD11" s="82"/>
      <c r="OE11" s="82"/>
      <c r="OF11" s="82"/>
      <c r="OG11" s="82"/>
      <c r="OH11" s="82"/>
      <c r="OI11" s="82"/>
      <c r="OJ11" s="82"/>
      <c r="OK11" s="82"/>
      <c r="OL11" s="82"/>
      <c r="OM11" s="82"/>
      <c r="ON11" s="82"/>
      <c r="OO11" s="82"/>
      <c r="OP11" s="82"/>
      <c r="OQ11" s="82"/>
      <c r="OR11" s="82"/>
      <c r="OS11" s="82"/>
      <c r="OT11" s="82"/>
      <c r="OU11" s="82"/>
      <c r="OV11" s="82"/>
      <c r="OW11" s="82"/>
      <c r="OX11" s="82"/>
      <c r="OY11" s="82"/>
    </row>
    <row r="12" spans="1:415" x14ac:dyDescent="0.25">
      <c r="A12" s="82" t="s">
        <v>1984</v>
      </c>
      <c r="B12" s="82">
        <v>5</v>
      </c>
      <c r="C12" s="82">
        <v>9</v>
      </c>
      <c r="D12" s="82">
        <v>2013</v>
      </c>
      <c r="E12" s="82">
        <v>2013</v>
      </c>
      <c r="F12" s="82">
        <v>1</v>
      </c>
      <c r="G12" s="82">
        <v>0</v>
      </c>
      <c r="H12" s="82">
        <v>1</v>
      </c>
      <c r="I12" s="82">
        <v>0</v>
      </c>
      <c r="J12" s="82" t="s">
        <v>2194</v>
      </c>
      <c r="K12" s="82">
        <v>4515</v>
      </c>
      <c r="L12" s="82">
        <v>6</v>
      </c>
      <c r="M12" s="82">
        <v>88</v>
      </c>
      <c r="N12" s="82">
        <v>0</v>
      </c>
      <c r="O12" s="82">
        <v>0</v>
      </c>
      <c r="P12" s="82">
        <v>0</v>
      </c>
      <c r="Q12" s="82">
        <v>1</v>
      </c>
      <c r="R12" s="82">
        <v>1</v>
      </c>
      <c r="S12" s="82">
        <v>0</v>
      </c>
      <c r="T12" s="82">
        <v>1</v>
      </c>
      <c r="U12" s="82">
        <v>0</v>
      </c>
      <c r="V12" s="82">
        <v>1</v>
      </c>
      <c r="W12" s="82">
        <v>84</v>
      </c>
      <c r="X12" s="82">
        <v>0</v>
      </c>
      <c r="Y12" s="82">
        <v>0</v>
      </c>
      <c r="Z12" s="82">
        <v>0</v>
      </c>
      <c r="AA12" s="82">
        <v>0</v>
      </c>
      <c r="AB12" s="82">
        <v>0</v>
      </c>
      <c r="AC12" s="82">
        <v>0</v>
      </c>
      <c r="AD12" s="82">
        <v>0</v>
      </c>
      <c r="AE12" s="82">
        <v>0</v>
      </c>
      <c r="AF12" s="82">
        <v>0.82</v>
      </c>
      <c r="AG12" s="82">
        <v>6.04</v>
      </c>
      <c r="AH12" s="82">
        <v>5.22</v>
      </c>
      <c r="AI12" s="82">
        <v>6.3658536585365857</v>
      </c>
      <c r="AJ12" s="82">
        <v>0.87000000000000011</v>
      </c>
      <c r="AK12" s="82">
        <v>0.22193877551020411</v>
      </c>
      <c r="AL12">
        <v>3.92</v>
      </c>
      <c r="AM12"/>
      <c r="AN12"/>
      <c r="AO12"/>
      <c r="AP12"/>
      <c r="AQ12"/>
      <c r="AR12"/>
      <c r="AS12"/>
      <c r="AT12"/>
      <c r="AU12"/>
      <c r="AV12"/>
      <c r="AW12"/>
      <c r="AX12"/>
      <c r="AY12"/>
      <c r="AZ12"/>
      <c r="BA1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c r="CU12" s="82"/>
      <c r="CV12" s="82"/>
      <c r="CW12" s="82"/>
      <c r="CX12" s="82"/>
      <c r="CY12" s="82"/>
      <c r="CZ12" s="82"/>
      <c r="DA12" s="82"/>
      <c r="DB12" s="82"/>
      <c r="DC12" s="82"/>
      <c r="DD12" s="82"/>
      <c r="DE12" s="82"/>
      <c r="DF12" s="82"/>
      <c r="DG12" s="82"/>
      <c r="DH12" s="82"/>
      <c r="DI12" s="82"/>
      <c r="DJ12" s="82"/>
      <c r="DK12" s="82"/>
      <c r="DL12" s="82"/>
      <c r="DM12" s="82"/>
      <c r="DN12" s="82"/>
      <c r="DO12" s="82"/>
      <c r="DP12" s="82"/>
      <c r="DQ12" s="82"/>
      <c r="DR12" s="82"/>
      <c r="DS12" s="82"/>
      <c r="DT12" s="82"/>
      <c r="DU12" s="82"/>
      <c r="DV12" s="82"/>
      <c r="DW12" s="82"/>
      <c r="DX12" s="82"/>
      <c r="DY12" s="82"/>
      <c r="DZ12" s="82"/>
      <c r="EA12" s="82"/>
      <c r="EB12" s="82"/>
      <c r="EC12" s="82"/>
      <c r="ED12" s="82"/>
      <c r="EE12" s="82"/>
      <c r="EF12" s="82"/>
      <c r="EG12" s="82"/>
      <c r="EH12" s="82"/>
      <c r="EI12" s="82"/>
      <c r="EJ12" s="82"/>
      <c r="EK12" s="82"/>
      <c r="EL12" s="82"/>
      <c r="EM12" s="82"/>
      <c r="EN12" s="82"/>
      <c r="EO12" s="82"/>
      <c r="EP12" s="82"/>
      <c r="EQ12" s="82"/>
      <c r="ER12" s="82"/>
      <c r="ES12" s="82"/>
      <c r="ET12" s="82"/>
      <c r="EU12" s="82"/>
      <c r="EV12" s="82"/>
      <c r="EW12" s="82"/>
      <c r="EX12" s="82"/>
      <c r="EY12" s="82"/>
      <c r="EZ12" s="82"/>
      <c r="FA12" s="82"/>
      <c r="FB12" s="82"/>
      <c r="FC12" s="82"/>
      <c r="FD12" s="82"/>
      <c r="FE12" s="82"/>
      <c r="FF12" s="82"/>
      <c r="FG12" s="82"/>
      <c r="FH12" s="82"/>
      <c r="FI12" s="82"/>
      <c r="FJ12" s="82"/>
      <c r="FK12" s="82"/>
      <c r="FL12" s="82"/>
      <c r="FM12" s="82"/>
      <c r="FN12" s="82"/>
      <c r="FO12" s="82"/>
      <c r="FP12" s="82"/>
      <c r="FQ12" s="82"/>
      <c r="FR12" s="82"/>
      <c r="FS12" s="82"/>
      <c r="FT12" s="82"/>
      <c r="FU12" s="82"/>
      <c r="FV12" s="82"/>
      <c r="FW12" s="82"/>
      <c r="FX12" s="82"/>
      <c r="FY12" s="82"/>
      <c r="FZ12" s="82"/>
      <c r="GA12" s="82"/>
      <c r="GB12" s="82"/>
      <c r="GC12" s="82"/>
      <c r="GD12" s="82"/>
      <c r="GE12" s="82"/>
      <c r="GF12" s="82"/>
      <c r="GG12" s="82"/>
      <c r="GH12" s="82"/>
      <c r="GI12" s="82"/>
      <c r="GJ12" s="82"/>
      <c r="GK12" s="82"/>
      <c r="GL12" s="82"/>
      <c r="GM12" s="82"/>
      <c r="GN12" s="82"/>
      <c r="GO12" s="82"/>
      <c r="GP12" s="82"/>
      <c r="GQ12" s="82"/>
      <c r="GR12" s="82"/>
      <c r="GS12" s="82"/>
      <c r="GT12" s="82"/>
      <c r="GU12" s="82"/>
      <c r="GV12" s="82"/>
      <c r="GW12" s="82"/>
      <c r="GX12" s="82"/>
      <c r="GY12" s="82"/>
      <c r="GZ12" s="82"/>
      <c r="HA12" s="82"/>
      <c r="HB12" s="82"/>
      <c r="HC12" s="82"/>
      <c r="HD12" s="82"/>
      <c r="HE12" s="82"/>
      <c r="HF12" s="82"/>
      <c r="HG12" s="82"/>
      <c r="HH12" s="82"/>
      <c r="HI12" s="82"/>
      <c r="HJ12" s="82"/>
      <c r="HK12" s="82"/>
      <c r="HL12" s="82"/>
      <c r="HM12" s="82"/>
      <c r="HN12" s="82"/>
      <c r="HO12" s="82"/>
      <c r="HP12" s="82"/>
      <c r="HQ12" s="82"/>
      <c r="HR12" s="82"/>
      <c r="HS12" s="82"/>
      <c r="HT12" s="82"/>
      <c r="HU12" s="82"/>
      <c r="HV12" s="82"/>
      <c r="HW12" s="82"/>
      <c r="HX12" s="82"/>
      <c r="HY12" s="82"/>
      <c r="HZ12" s="82"/>
      <c r="IA12" s="82"/>
      <c r="IB12" s="82"/>
      <c r="IC12" s="82"/>
      <c r="ID12" s="82"/>
      <c r="IE12" s="82"/>
      <c r="IF12" s="82"/>
      <c r="IG12" s="82"/>
      <c r="IH12" s="82"/>
      <c r="II12" s="82"/>
      <c r="IJ12" s="82"/>
      <c r="IK12" s="82"/>
      <c r="IL12" s="82"/>
      <c r="IM12" s="82"/>
      <c r="IN12" s="82"/>
      <c r="IO12" s="82"/>
      <c r="IP12" s="82"/>
      <c r="IQ12" s="82"/>
      <c r="IR12" s="82"/>
      <c r="IS12" s="82"/>
      <c r="IT12" s="82"/>
      <c r="IU12" s="82"/>
      <c r="IV12" s="82"/>
      <c r="IW12" s="82"/>
      <c r="IX12" s="82"/>
      <c r="IY12" s="82"/>
      <c r="IZ12" s="82"/>
      <c r="JA12" s="82"/>
      <c r="JB12" s="82"/>
      <c r="JC12" s="82"/>
      <c r="JD12" s="82"/>
      <c r="JE12" s="82"/>
      <c r="JF12" s="82"/>
      <c r="JG12" s="82"/>
      <c r="JH12" s="82"/>
      <c r="JI12" s="82"/>
      <c r="JJ12" s="82"/>
      <c r="JK12" s="82"/>
      <c r="JL12" s="82"/>
      <c r="JM12" s="82"/>
      <c r="JN12" s="82"/>
      <c r="JO12" s="82"/>
      <c r="JP12" s="82"/>
      <c r="JQ12" s="82"/>
      <c r="JR12" s="82"/>
      <c r="JS12" s="82"/>
      <c r="JT12" s="82"/>
      <c r="JU12" s="82"/>
      <c r="JV12" s="82"/>
      <c r="JW12" s="82"/>
      <c r="JX12" s="82"/>
      <c r="JY12" s="82"/>
      <c r="JZ12" s="82"/>
      <c r="KA12" s="82"/>
      <c r="KB12" s="82"/>
      <c r="KC12" s="82"/>
      <c r="KD12" s="82"/>
      <c r="KE12" s="82"/>
      <c r="KF12" s="82"/>
      <c r="KG12" s="82"/>
      <c r="KH12" s="82"/>
      <c r="KI12" s="82"/>
      <c r="KJ12" s="82"/>
      <c r="KK12" s="82"/>
      <c r="KL12" s="82"/>
      <c r="KM12" s="82"/>
      <c r="KN12" s="82"/>
      <c r="KO12" s="82"/>
      <c r="KP12" s="82"/>
      <c r="KQ12" s="82"/>
      <c r="KR12" s="82"/>
      <c r="KS12" s="82"/>
      <c r="KT12" s="82"/>
      <c r="KU12" s="82"/>
      <c r="KV12" s="82"/>
      <c r="KW12" s="82"/>
      <c r="KX12" s="82"/>
      <c r="KY12" s="82"/>
      <c r="KZ12" s="82"/>
      <c r="LA12" s="82"/>
      <c r="LB12" s="82"/>
      <c r="LC12" s="82"/>
      <c r="LD12" s="82"/>
      <c r="LE12" s="82"/>
      <c r="LF12" s="82"/>
      <c r="LG12" s="82"/>
      <c r="LH12" s="82"/>
      <c r="LI12" s="82"/>
      <c r="LJ12" s="82"/>
      <c r="LK12" s="82"/>
      <c r="LL12" s="82"/>
      <c r="LM12" s="82"/>
      <c r="LN12" s="82"/>
      <c r="LO12" s="82"/>
      <c r="LP12" s="82"/>
      <c r="LQ12" s="82"/>
      <c r="LR12" s="82"/>
      <c r="LS12" s="82"/>
      <c r="LT12" s="82"/>
      <c r="LU12" s="82"/>
      <c r="LV12" s="82"/>
      <c r="LW12" s="82"/>
      <c r="LX12" s="82"/>
      <c r="LY12" s="82"/>
      <c r="LZ12" s="82"/>
      <c r="MA12" s="82"/>
      <c r="MB12" s="82"/>
      <c r="MC12" s="82"/>
      <c r="MD12" s="82"/>
      <c r="ME12" s="82"/>
      <c r="MF12" s="82"/>
      <c r="MG12" s="82"/>
      <c r="MH12" s="82"/>
      <c r="MI12" s="82"/>
      <c r="MJ12" s="82"/>
      <c r="MK12" s="82"/>
      <c r="ML12" s="82"/>
      <c r="MM12" s="82"/>
      <c r="MN12" s="82"/>
      <c r="MO12" s="82"/>
      <c r="MP12" s="82"/>
      <c r="MQ12" s="82"/>
      <c r="MR12" s="82"/>
      <c r="MS12" s="82"/>
      <c r="MT12" s="82"/>
      <c r="MU12" s="82"/>
      <c r="MV12" s="82"/>
      <c r="MW12" s="82"/>
      <c r="MX12" s="82"/>
      <c r="MY12" s="82"/>
      <c r="MZ12" s="82"/>
      <c r="NA12" s="82"/>
      <c r="NB12" s="82"/>
      <c r="NC12" s="82"/>
      <c r="ND12" s="82"/>
      <c r="NE12" s="82"/>
      <c r="NF12" s="82"/>
      <c r="NG12" s="82"/>
      <c r="NH12" s="82"/>
      <c r="NI12" s="82"/>
      <c r="NJ12" s="82"/>
      <c r="NK12" s="82"/>
      <c r="NL12" s="82"/>
      <c r="NM12" s="82"/>
      <c r="NN12" s="82"/>
      <c r="NO12" s="82"/>
      <c r="NP12" s="82"/>
      <c r="NQ12" s="82"/>
      <c r="NR12" s="82"/>
      <c r="NS12" s="82"/>
      <c r="NT12" s="82"/>
      <c r="NU12" s="82"/>
      <c r="NV12" s="82"/>
      <c r="NW12" s="82"/>
      <c r="NX12" s="82"/>
      <c r="NY12" s="82"/>
      <c r="NZ12" s="82"/>
      <c r="OA12" s="82"/>
      <c r="OB12" s="82"/>
      <c r="OC12" s="82"/>
      <c r="OD12" s="82"/>
      <c r="OE12" s="82"/>
      <c r="OF12" s="82"/>
      <c r="OG12" s="82"/>
      <c r="OH12" s="82"/>
      <c r="OI12" s="82"/>
      <c r="OJ12" s="82"/>
      <c r="OK12" s="82"/>
      <c r="OL12" s="82"/>
      <c r="OM12" s="82"/>
      <c r="ON12" s="82"/>
      <c r="OO12" s="82"/>
      <c r="OP12" s="82"/>
      <c r="OQ12" s="82"/>
      <c r="OR12" s="82"/>
      <c r="OS12" s="82"/>
      <c r="OT12" s="82"/>
      <c r="OU12" s="82"/>
      <c r="OV12" s="82"/>
      <c r="OW12" s="82"/>
      <c r="OX12" s="82"/>
      <c r="OY12" s="82"/>
    </row>
    <row r="13" spans="1:415" x14ac:dyDescent="0.25">
      <c r="A13" s="82" t="s">
        <v>1984</v>
      </c>
      <c r="B13" s="82">
        <v>5</v>
      </c>
      <c r="C13" s="82">
        <v>10</v>
      </c>
      <c r="D13" s="82">
        <v>2013</v>
      </c>
      <c r="E13" s="82">
        <v>2013</v>
      </c>
      <c r="F13" s="82">
        <v>1</v>
      </c>
      <c r="G13" s="82">
        <v>0</v>
      </c>
      <c r="H13" s="82">
        <v>1</v>
      </c>
      <c r="I13" s="82">
        <v>0</v>
      </c>
      <c r="J13" s="82" t="s">
        <v>2194</v>
      </c>
      <c r="K13" s="82">
        <v>4515</v>
      </c>
      <c r="L13" s="82">
        <v>6</v>
      </c>
      <c r="M13" s="82">
        <v>88</v>
      </c>
      <c r="N13" s="82">
        <v>0</v>
      </c>
      <c r="O13" s="82">
        <v>0</v>
      </c>
      <c r="P13" s="82">
        <v>0</v>
      </c>
      <c r="Q13" s="82">
        <v>1</v>
      </c>
      <c r="R13" s="82">
        <v>1</v>
      </c>
      <c r="S13" s="82">
        <v>0</v>
      </c>
      <c r="T13" s="82">
        <v>1</v>
      </c>
      <c r="U13" s="82">
        <v>0</v>
      </c>
      <c r="V13" s="82">
        <v>1</v>
      </c>
      <c r="W13" s="82">
        <v>84</v>
      </c>
      <c r="X13" s="82">
        <v>0</v>
      </c>
      <c r="Y13" s="82">
        <v>0</v>
      </c>
      <c r="Z13" s="82">
        <v>0</v>
      </c>
      <c r="AA13" s="82">
        <v>0</v>
      </c>
      <c r="AB13" s="82">
        <v>0</v>
      </c>
      <c r="AC13" s="82">
        <v>0</v>
      </c>
      <c r="AD13" s="82">
        <v>0</v>
      </c>
      <c r="AE13" s="82">
        <v>0</v>
      </c>
      <c r="AF13" s="82">
        <v>2.12</v>
      </c>
      <c r="AG13" s="82">
        <v>7.67</v>
      </c>
      <c r="AH13" s="82">
        <v>5.55</v>
      </c>
      <c r="AI13" s="82">
        <v>2.6179245283018866</v>
      </c>
      <c r="AJ13" s="82">
        <v>0.92000000000000037</v>
      </c>
      <c r="AK13" s="82">
        <v>0.24338624338624348</v>
      </c>
      <c r="AL13">
        <v>3.78</v>
      </c>
      <c r="AM13"/>
      <c r="AN13"/>
      <c r="AO13"/>
      <c r="AP13"/>
      <c r="AQ13"/>
      <c r="AR13"/>
      <c r="AS13"/>
      <c r="AT13"/>
      <c r="AU13"/>
      <c r="AV13"/>
      <c r="AW13"/>
      <c r="AX13"/>
      <c r="AY13"/>
      <c r="AZ13"/>
      <c r="BA13"/>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c r="CU13" s="82"/>
      <c r="CV13" s="82"/>
      <c r="CW13" s="82"/>
      <c r="CX13" s="82"/>
      <c r="CY13" s="82"/>
      <c r="CZ13" s="82"/>
      <c r="DA13" s="82"/>
      <c r="DB13" s="82"/>
      <c r="DC13" s="82"/>
      <c r="DD13" s="82"/>
      <c r="DE13" s="82"/>
      <c r="DF13" s="82"/>
      <c r="DG13" s="82"/>
      <c r="DH13" s="82"/>
      <c r="DI13" s="82"/>
      <c r="DJ13" s="82"/>
      <c r="DK13" s="82"/>
      <c r="DL13" s="82"/>
      <c r="DM13" s="82"/>
      <c r="DN13" s="82"/>
      <c r="DO13" s="82"/>
      <c r="DP13" s="82"/>
      <c r="DQ13" s="82"/>
      <c r="DR13" s="82"/>
      <c r="DS13" s="82"/>
      <c r="DT13" s="82"/>
      <c r="DU13" s="82"/>
      <c r="DV13" s="82"/>
      <c r="DW13" s="82"/>
      <c r="DX13" s="82"/>
      <c r="DY13" s="82"/>
      <c r="DZ13" s="82"/>
      <c r="EA13" s="82"/>
      <c r="EB13" s="82"/>
      <c r="EC13" s="82"/>
      <c r="ED13" s="82"/>
      <c r="EE13" s="82"/>
      <c r="EF13" s="82"/>
      <c r="EG13" s="82"/>
      <c r="EH13" s="82"/>
      <c r="EI13" s="82"/>
      <c r="EJ13" s="82"/>
      <c r="EK13" s="82"/>
      <c r="EL13" s="82"/>
      <c r="EM13" s="82"/>
      <c r="EN13" s="82"/>
      <c r="EO13" s="82"/>
      <c r="EP13" s="82"/>
      <c r="EQ13" s="82"/>
      <c r="ER13" s="82"/>
      <c r="ES13" s="82"/>
      <c r="ET13" s="82"/>
      <c r="EU13" s="82"/>
      <c r="EV13" s="82"/>
      <c r="EW13" s="82"/>
      <c r="EX13" s="82"/>
      <c r="EY13" s="82"/>
      <c r="EZ13" s="82"/>
      <c r="FA13" s="82"/>
      <c r="FB13" s="82"/>
      <c r="FC13" s="82"/>
      <c r="FD13" s="82"/>
      <c r="FE13" s="82"/>
      <c r="FF13" s="82"/>
      <c r="FG13" s="82"/>
      <c r="FH13" s="82"/>
      <c r="FI13" s="82"/>
      <c r="FJ13" s="82"/>
      <c r="FK13" s="82"/>
      <c r="FL13" s="82"/>
      <c r="FM13" s="82"/>
      <c r="FN13" s="82"/>
      <c r="FO13" s="82"/>
      <c r="FP13" s="82"/>
      <c r="FQ13" s="82"/>
      <c r="FR13" s="82"/>
      <c r="FS13" s="82"/>
      <c r="FT13" s="82"/>
      <c r="FU13" s="82"/>
      <c r="FV13" s="82"/>
      <c r="FW13" s="82"/>
      <c r="FX13" s="82"/>
      <c r="FY13" s="82"/>
      <c r="FZ13" s="82"/>
      <c r="GA13" s="82"/>
      <c r="GB13" s="82"/>
      <c r="GC13" s="82"/>
      <c r="GD13" s="82"/>
      <c r="GE13" s="82"/>
      <c r="GF13" s="82"/>
      <c r="GG13" s="82"/>
      <c r="GH13" s="82"/>
      <c r="GI13" s="82"/>
      <c r="GJ13" s="82"/>
      <c r="GK13" s="82"/>
      <c r="GL13" s="82"/>
      <c r="GM13" s="82"/>
      <c r="GN13" s="82"/>
      <c r="GO13" s="82"/>
      <c r="GP13" s="82"/>
      <c r="GQ13" s="82"/>
      <c r="GR13" s="82"/>
      <c r="GS13" s="82"/>
      <c r="GT13" s="82"/>
      <c r="GU13" s="82"/>
      <c r="GV13" s="82"/>
      <c r="GW13" s="82"/>
      <c r="GX13" s="82"/>
      <c r="GY13" s="82"/>
      <c r="GZ13" s="82"/>
      <c r="HA13" s="82"/>
      <c r="HB13" s="82"/>
      <c r="HC13" s="82"/>
      <c r="HD13" s="82"/>
      <c r="HE13" s="82"/>
      <c r="HF13" s="82"/>
      <c r="HG13" s="82"/>
      <c r="HH13" s="82"/>
      <c r="HI13" s="82"/>
      <c r="HJ13" s="82"/>
      <c r="HK13" s="82"/>
      <c r="HL13" s="82"/>
      <c r="HM13" s="82"/>
      <c r="HN13" s="82"/>
      <c r="HO13" s="82"/>
      <c r="HP13" s="82"/>
      <c r="HQ13" s="82"/>
      <c r="HR13" s="82"/>
      <c r="HS13" s="82"/>
      <c r="HT13" s="82"/>
      <c r="HU13" s="82"/>
      <c r="HV13" s="82"/>
      <c r="HW13" s="82"/>
      <c r="HX13" s="82"/>
      <c r="HY13" s="82"/>
      <c r="HZ13" s="82"/>
      <c r="IA13" s="82"/>
      <c r="IB13" s="82"/>
      <c r="IC13" s="82"/>
      <c r="ID13" s="82"/>
      <c r="IE13" s="82"/>
      <c r="IF13" s="82"/>
      <c r="IG13" s="82"/>
      <c r="IH13" s="82"/>
      <c r="II13" s="82"/>
      <c r="IJ13" s="82"/>
      <c r="IK13" s="82"/>
      <c r="IL13" s="82"/>
      <c r="IM13" s="82"/>
      <c r="IN13" s="82"/>
      <c r="IO13" s="82"/>
      <c r="IP13" s="82"/>
      <c r="IQ13" s="82"/>
      <c r="IR13" s="82"/>
      <c r="IS13" s="82"/>
      <c r="IT13" s="82"/>
      <c r="IU13" s="82"/>
      <c r="IV13" s="82"/>
      <c r="IW13" s="82"/>
      <c r="IX13" s="82"/>
      <c r="IY13" s="82"/>
      <c r="IZ13" s="82"/>
      <c r="JA13" s="82"/>
      <c r="JB13" s="82"/>
      <c r="JC13" s="82"/>
      <c r="JD13" s="82"/>
      <c r="JE13" s="82"/>
      <c r="JF13" s="82"/>
      <c r="JG13" s="82"/>
      <c r="JH13" s="82"/>
      <c r="JI13" s="82"/>
      <c r="JJ13" s="82"/>
      <c r="JK13" s="82"/>
      <c r="JL13" s="82"/>
      <c r="JM13" s="82"/>
      <c r="JN13" s="82"/>
      <c r="JO13" s="82"/>
      <c r="JP13" s="82"/>
      <c r="JQ13" s="82"/>
      <c r="JR13" s="82"/>
      <c r="JS13" s="82"/>
      <c r="JT13" s="82"/>
      <c r="JU13" s="82"/>
      <c r="JV13" s="82"/>
      <c r="JW13" s="82"/>
      <c r="JX13" s="82"/>
      <c r="JY13" s="82"/>
      <c r="JZ13" s="82"/>
      <c r="KA13" s="82"/>
      <c r="KB13" s="82"/>
      <c r="KC13" s="82"/>
      <c r="KD13" s="82"/>
      <c r="KE13" s="82"/>
      <c r="KF13" s="82"/>
      <c r="KG13" s="82"/>
      <c r="KH13" s="82"/>
      <c r="KI13" s="82"/>
      <c r="KJ13" s="82"/>
      <c r="KK13" s="82"/>
      <c r="KL13" s="82"/>
      <c r="KM13" s="82"/>
      <c r="KN13" s="82"/>
      <c r="KO13" s="82"/>
      <c r="KP13" s="82"/>
      <c r="KQ13" s="82"/>
      <c r="KR13" s="82"/>
      <c r="KS13" s="82"/>
      <c r="KT13" s="82"/>
      <c r="KU13" s="82"/>
      <c r="KV13" s="82"/>
      <c r="KW13" s="82"/>
      <c r="KX13" s="82"/>
      <c r="KY13" s="82"/>
      <c r="KZ13" s="82"/>
      <c r="LA13" s="82"/>
      <c r="LB13" s="82"/>
      <c r="LC13" s="82"/>
      <c r="LD13" s="82"/>
      <c r="LE13" s="82"/>
      <c r="LF13" s="82"/>
      <c r="LG13" s="82"/>
      <c r="LH13" s="82"/>
      <c r="LI13" s="82"/>
      <c r="LJ13" s="82"/>
      <c r="LK13" s="82"/>
      <c r="LL13" s="82"/>
      <c r="LM13" s="82"/>
      <c r="LN13" s="82"/>
      <c r="LO13" s="82"/>
      <c r="LP13" s="82"/>
      <c r="LQ13" s="82"/>
      <c r="LR13" s="82"/>
      <c r="LS13" s="82"/>
      <c r="LT13" s="82"/>
      <c r="LU13" s="82"/>
      <c r="LV13" s="82"/>
      <c r="LW13" s="82"/>
      <c r="LX13" s="82"/>
      <c r="LY13" s="82"/>
      <c r="LZ13" s="82"/>
      <c r="MA13" s="82"/>
      <c r="MB13" s="82"/>
      <c r="MC13" s="82"/>
      <c r="MD13" s="82"/>
      <c r="ME13" s="82"/>
      <c r="MF13" s="82"/>
      <c r="MG13" s="82"/>
      <c r="MH13" s="82"/>
      <c r="MI13" s="82"/>
      <c r="MJ13" s="82"/>
      <c r="MK13" s="82"/>
      <c r="ML13" s="82"/>
      <c r="MM13" s="82"/>
      <c r="MN13" s="82"/>
      <c r="MO13" s="82"/>
      <c r="MP13" s="82"/>
      <c r="MQ13" s="82"/>
      <c r="MR13" s="82"/>
      <c r="MS13" s="82"/>
      <c r="MT13" s="82"/>
      <c r="MU13" s="82"/>
      <c r="MV13" s="82"/>
      <c r="MW13" s="82"/>
      <c r="MX13" s="82"/>
      <c r="MY13" s="82"/>
      <c r="MZ13" s="82"/>
      <c r="NA13" s="82"/>
      <c r="NB13" s="82"/>
      <c r="NC13" s="82"/>
      <c r="ND13" s="82"/>
      <c r="NE13" s="82"/>
      <c r="NF13" s="82"/>
      <c r="NG13" s="82"/>
      <c r="NH13" s="82"/>
      <c r="NI13" s="82"/>
      <c r="NJ13" s="82"/>
      <c r="NK13" s="82"/>
      <c r="NL13" s="82"/>
      <c r="NM13" s="82"/>
      <c r="NN13" s="82"/>
      <c r="NO13" s="82"/>
      <c r="NP13" s="82"/>
      <c r="NQ13" s="82"/>
      <c r="NR13" s="82"/>
      <c r="NS13" s="82"/>
      <c r="NT13" s="82"/>
      <c r="NU13" s="82"/>
      <c r="NV13" s="82"/>
      <c r="NW13" s="82"/>
      <c r="NX13" s="82"/>
      <c r="NY13" s="82"/>
      <c r="NZ13" s="82"/>
      <c r="OA13" s="82"/>
      <c r="OB13" s="82"/>
      <c r="OC13" s="82"/>
      <c r="OD13" s="82"/>
      <c r="OE13" s="82"/>
      <c r="OF13" s="82"/>
      <c r="OG13" s="82"/>
      <c r="OH13" s="82"/>
      <c r="OI13" s="82"/>
      <c r="OJ13" s="82"/>
      <c r="OK13" s="82"/>
      <c r="OL13" s="82"/>
      <c r="OM13" s="82"/>
      <c r="ON13" s="82"/>
      <c r="OO13" s="82"/>
      <c r="OP13" s="82"/>
      <c r="OQ13" s="82"/>
      <c r="OR13" s="82"/>
      <c r="OS13" s="82"/>
      <c r="OT13" s="82"/>
      <c r="OU13" s="82"/>
      <c r="OV13" s="82"/>
      <c r="OW13" s="82"/>
      <c r="OX13" s="82"/>
      <c r="OY13" s="82"/>
    </row>
    <row r="14" spans="1:415" x14ac:dyDescent="0.25">
      <c r="A14" s="82" t="s">
        <v>1984</v>
      </c>
      <c r="B14" s="82">
        <v>5</v>
      </c>
      <c r="C14" s="82">
        <v>11</v>
      </c>
      <c r="D14" s="82">
        <v>2013</v>
      </c>
      <c r="E14" s="82">
        <v>2013</v>
      </c>
      <c r="F14" s="82">
        <v>1</v>
      </c>
      <c r="G14" s="82">
        <v>0</v>
      </c>
      <c r="H14" s="82">
        <v>1</v>
      </c>
      <c r="I14" s="82">
        <v>0</v>
      </c>
      <c r="J14" s="82" t="s">
        <v>2194</v>
      </c>
      <c r="K14" s="82">
        <v>4515</v>
      </c>
      <c r="L14" s="82">
        <v>6</v>
      </c>
      <c r="M14" s="82">
        <v>88</v>
      </c>
      <c r="N14" s="82">
        <v>0</v>
      </c>
      <c r="O14" s="82">
        <v>0</v>
      </c>
      <c r="P14" s="82">
        <v>0</v>
      </c>
      <c r="Q14" s="82">
        <v>1</v>
      </c>
      <c r="R14" s="82">
        <v>1</v>
      </c>
      <c r="S14" s="82">
        <v>0</v>
      </c>
      <c r="T14" s="82">
        <v>1</v>
      </c>
      <c r="U14" s="82">
        <v>0</v>
      </c>
      <c r="V14" s="82">
        <v>1</v>
      </c>
      <c r="W14" s="82">
        <v>84</v>
      </c>
      <c r="X14" s="82">
        <v>0</v>
      </c>
      <c r="Y14" s="82">
        <v>0</v>
      </c>
      <c r="Z14" s="82">
        <v>0</v>
      </c>
      <c r="AA14" s="82">
        <v>0</v>
      </c>
      <c r="AB14" s="82">
        <v>0</v>
      </c>
      <c r="AC14" s="82">
        <v>0</v>
      </c>
      <c r="AD14" s="82">
        <v>0</v>
      </c>
      <c r="AE14" s="82">
        <v>0</v>
      </c>
      <c r="AF14" s="82">
        <v>3.58</v>
      </c>
      <c r="AG14" s="82">
        <v>9.3000000000000007</v>
      </c>
      <c r="AH14" s="82">
        <v>5.7200000000000006</v>
      </c>
      <c r="AI14" s="82">
        <v>1.5977653631284918</v>
      </c>
      <c r="AJ14" s="82">
        <v>0.95000000000000018</v>
      </c>
      <c r="AK14" s="82">
        <v>0.25956284153005471</v>
      </c>
      <c r="AL14">
        <v>3.66</v>
      </c>
      <c r="AM14"/>
      <c r="AN14"/>
      <c r="AO14"/>
      <c r="AP14"/>
      <c r="AQ14"/>
      <c r="AR14"/>
      <c r="AS14"/>
      <c r="AT14"/>
      <c r="AU14"/>
      <c r="AV14"/>
      <c r="AW14"/>
      <c r="AX14"/>
      <c r="AY14"/>
      <c r="AZ14"/>
      <c r="BA14"/>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c r="CU14" s="82"/>
      <c r="CV14" s="82"/>
      <c r="CW14" s="82"/>
      <c r="CX14" s="82"/>
      <c r="CY14" s="82"/>
      <c r="CZ14" s="82"/>
      <c r="DA14" s="82"/>
      <c r="DB14" s="82"/>
      <c r="DC14" s="82"/>
      <c r="DD14" s="82"/>
      <c r="DE14" s="82"/>
      <c r="DF14" s="82"/>
      <c r="DG14" s="82"/>
      <c r="DH14" s="82"/>
      <c r="DI14" s="82"/>
      <c r="DJ14" s="82"/>
      <c r="DK14" s="82"/>
      <c r="DL14" s="82"/>
      <c r="DM14" s="82"/>
      <c r="DN14" s="82"/>
      <c r="DO14" s="82"/>
      <c r="DP14" s="82"/>
      <c r="DQ14" s="82"/>
      <c r="DR14" s="82"/>
      <c r="DS14" s="82"/>
      <c r="DT14" s="82"/>
      <c r="DU14" s="82"/>
      <c r="DV14" s="82"/>
      <c r="DW14" s="82"/>
      <c r="DX14" s="82"/>
      <c r="DY14" s="82"/>
      <c r="DZ14" s="82"/>
      <c r="EA14" s="82"/>
      <c r="EB14" s="82"/>
      <c r="EC14" s="82"/>
      <c r="ED14" s="82"/>
      <c r="EE14" s="82"/>
      <c r="EF14" s="82"/>
      <c r="EG14" s="82"/>
      <c r="EH14" s="82"/>
      <c r="EI14" s="82"/>
      <c r="EJ14" s="82"/>
      <c r="EK14" s="82"/>
      <c r="EL14" s="82"/>
      <c r="EM14" s="82"/>
      <c r="EN14" s="82"/>
      <c r="EO14" s="82"/>
      <c r="EP14" s="82"/>
      <c r="EQ14" s="82"/>
      <c r="ER14" s="82"/>
      <c r="ES14" s="82"/>
      <c r="ET14" s="82"/>
      <c r="EU14" s="82"/>
      <c r="EV14" s="82"/>
      <c r="EW14" s="82"/>
      <c r="EX14" s="82"/>
      <c r="EY14" s="82"/>
      <c r="EZ14" s="82"/>
      <c r="FA14" s="82"/>
      <c r="FB14" s="82"/>
      <c r="FC14" s="82"/>
      <c r="FD14" s="82"/>
      <c r="FE14" s="82"/>
      <c r="FF14" s="82"/>
      <c r="FG14" s="82"/>
      <c r="FH14" s="82"/>
      <c r="FI14" s="82"/>
      <c r="FJ14" s="82"/>
      <c r="FK14" s="82"/>
      <c r="FL14" s="82"/>
      <c r="FM14" s="82"/>
      <c r="FN14" s="82"/>
      <c r="FO14" s="82"/>
      <c r="FP14" s="82"/>
      <c r="FQ14" s="82"/>
      <c r="FR14" s="82"/>
      <c r="FS14" s="82"/>
      <c r="FT14" s="82"/>
      <c r="FU14" s="82"/>
      <c r="FV14" s="82"/>
      <c r="FW14" s="82"/>
      <c r="FX14" s="82"/>
      <c r="FY14" s="82"/>
      <c r="FZ14" s="82"/>
      <c r="GA14" s="82"/>
      <c r="GB14" s="82"/>
      <c r="GC14" s="82"/>
      <c r="GD14" s="82"/>
      <c r="GE14" s="82"/>
      <c r="GF14" s="82"/>
      <c r="GG14" s="82"/>
      <c r="GH14" s="82"/>
      <c r="GI14" s="82"/>
      <c r="GJ14" s="82"/>
      <c r="GK14" s="82"/>
      <c r="GL14" s="82"/>
      <c r="GM14" s="82"/>
      <c r="GN14" s="82"/>
      <c r="GO14" s="82"/>
      <c r="GP14" s="82"/>
      <c r="GQ14" s="82"/>
      <c r="GR14" s="82"/>
      <c r="GS14" s="82"/>
      <c r="GT14" s="82"/>
      <c r="GU14" s="82"/>
      <c r="GV14" s="82"/>
      <c r="GW14" s="82"/>
      <c r="GX14" s="82"/>
      <c r="GY14" s="82"/>
      <c r="GZ14" s="82"/>
      <c r="HA14" s="82"/>
      <c r="HB14" s="82"/>
      <c r="HC14" s="82"/>
      <c r="HD14" s="82"/>
      <c r="HE14" s="82"/>
      <c r="HF14" s="82"/>
      <c r="HG14" s="82"/>
      <c r="HH14" s="82"/>
      <c r="HI14" s="82"/>
      <c r="HJ14" s="82"/>
      <c r="HK14" s="82"/>
      <c r="HL14" s="82"/>
      <c r="HM14" s="82"/>
      <c r="HN14" s="82"/>
      <c r="HO14" s="82"/>
      <c r="HP14" s="82"/>
      <c r="HQ14" s="82"/>
      <c r="HR14" s="82"/>
      <c r="HS14" s="82"/>
      <c r="HT14" s="82"/>
      <c r="HU14" s="82"/>
      <c r="HV14" s="82"/>
      <c r="HW14" s="82"/>
      <c r="HX14" s="82"/>
      <c r="HY14" s="82"/>
      <c r="HZ14" s="82"/>
      <c r="IA14" s="82"/>
      <c r="IB14" s="82"/>
      <c r="IC14" s="82"/>
      <c r="ID14" s="82"/>
      <c r="IE14" s="82"/>
      <c r="IF14" s="82"/>
      <c r="IG14" s="82"/>
      <c r="IH14" s="82"/>
      <c r="II14" s="82"/>
      <c r="IJ14" s="82"/>
      <c r="IK14" s="82"/>
      <c r="IL14" s="82"/>
      <c r="IM14" s="82"/>
      <c r="IN14" s="82"/>
      <c r="IO14" s="82"/>
      <c r="IP14" s="82"/>
      <c r="IQ14" s="82"/>
      <c r="IR14" s="82"/>
      <c r="IS14" s="82"/>
      <c r="IT14" s="82"/>
      <c r="IU14" s="82"/>
      <c r="IV14" s="82"/>
      <c r="IW14" s="82"/>
      <c r="IX14" s="82"/>
      <c r="IY14" s="82"/>
      <c r="IZ14" s="82"/>
      <c r="JA14" s="82"/>
      <c r="JB14" s="82"/>
      <c r="JC14" s="82"/>
      <c r="JD14" s="82"/>
      <c r="JE14" s="82"/>
      <c r="JF14" s="82"/>
      <c r="JG14" s="82"/>
      <c r="JH14" s="82"/>
      <c r="JI14" s="82"/>
      <c r="JJ14" s="82"/>
      <c r="JK14" s="82"/>
      <c r="JL14" s="82"/>
      <c r="JM14" s="82"/>
      <c r="JN14" s="82"/>
      <c r="JO14" s="82"/>
      <c r="JP14" s="82"/>
      <c r="JQ14" s="82"/>
      <c r="JR14" s="82"/>
      <c r="JS14" s="82"/>
      <c r="JT14" s="82"/>
      <c r="JU14" s="82"/>
      <c r="JV14" s="82"/>
      <c r="JW14" s="82"/>
      <c r="JX14" s="82"/>
      <c r="JY14" s="82"/>
      <c r="JZ14" s="82"/>
      <c r="KA14" s="82"/>
      <c r="KB14" s="82"/>
      <c r="KC14" s="82"/>
      <c r="KD14" s="82"/>
      <c r="KE14" s="82"/>
      <c r="KF14" s="82"/>
      <c r="KG14" s="82"/>
      <c r="KH14" s="82"/>
      <c r="KI14" s="82"/>
      <c r="KJ14" s="82"/>
      <c r="KK14" s="82"/>
      <c r="KL14" s="82"/>
      <c r="KM14" s="82"/>
      <c r="KN14" s="82"/>
      <c r="KO14" s="82"/>
      <c r="KP14" s="82"/>
      <c r="KQ14" s="82"/>
      <c r="KR14" s="82"/>
      <c r="KS14" s="82"/>
      <c r="KT14" s="82"/>
      <c r="KU14" s="82"/>
      <c r="KV14" s="82"/>
      <c r="KW14" s="82"/>
      <c r="KX14" s="82"/>
      <c r="KY14" s="82"/>
      <c r="KZ14" s="82"/>
      <c r="LA14" s="82"/>
      <c r="LB14" s="82"/>
      <c r="LC14" s="82"/>
      <c r="LD14" s="82"/>
      <c r="LE14" s="82"/>
      <c r="LF14" s="82"/>
      <c r="LG14" s="82"/>
      <c r="LH14" s="82"/>
      <c r="LI14" s="82"/>
      <c r="LJ14" s="82"/>
      <c r="LK14" s="82"/>
      <c r="LL14" s="82"/>
      <c r="LM14" s="82"/>
      <c r="LN14" s="82"/>
      <c r="LO14" s="82"/>
      <c r="LP14" s="82"/>
      <c r="LQ14" s="82"/>
      <c r="LR14" s="82"/>
      <c r="LS14" s="82"/>
      <c r="LT14" s="82"/>
      <c r="LU14" s="82"/>
      <c r="LV14" s="82"/>
      <c r="LW14" s="82"/>
      <c r="LX14" s="82"/>
      <c r="LY14" s="82"/>
      <c r="LZ14" s="82"/>
      <c r="MA14" s="82"/>
      <c r="MB14" s="82"/>
      <c r="MC14" s="82"/>
      <c r="MD14" s="82"/>
      <c r="ME14" s="82"/>
      <c r="MF14" s="82"/>
      <c r="MG14" s="82"/>
      <c r="MH14" s="82"/>
      <c r="MI14" s="82"/>
      <c r="MJ14" s="82"/>
      <c r="MK14" s="82"/>
      <c r="ML14" s="82"/>
      <c r="MM14" s="82"/>
      <c r="MN14" s="82"/>
      <c r="MO14" s="82"/>
      <c r="MP14" s="82"/>
      <c r="MQ14" s="82"/>
      <c r="MR14" s="82"/>
      <c r="MS14" s="82"/>
      <c r="MT14" s="82"/>
      <c r="MU14" s="82"/>
      <c r="MV14" s="82"/>
      <c r="MW14" s="82"/>
      <c r="MX14" s="82"/>
      <c r="MY14" s="82"/>
      <c r="MZ14" s="82"/>
      <c r="NA14" s="82"/>
      <c r="NB14" s="82"/>
      <c r="NC14" s="82"/>
      <c r="ND14" s="82"/>
      <c r="NE14" s="82"/>
      <c r="NF14" s="82"/>
      <c r="NG14" s="82"/>
      <c r="NH14" s="82"/>
      <c r="NI14" s="82"/>
      <c r="NJ14" s="82"/>
      <c r="NK14" s="82"/>
      <c r="NL14" s="82"/>
      <c r="NM14" s="82"/>
      <c r="NN14" s="82"/>
      <c r="NO14" s="82"/>
      <c r="NP14" s="82"/>
      <c r="NQ14" s="82"/>
      <c r="NR14" s="82"/>
      <c r="NS14" s="82"/>
      <c r="NT14" s="82"/>
      <c r="NU14" s="82"/>
      <c r="NV14" s="82"/>
      <c r="NW14" s="82"/>
      <c r="NX14" s="82"/>
      <c r="NY14" s="82"/>
      <c r="NZ14" s="82"/>
      <c r="OA14" s="82"/>
      <c r="OB14" s="82"/>
      <c r="OC14" s="82"/>
      <c r="OD14" s="82"/>
      <c r="OE14" s="82"/>
      <c r="OF14" s="82"/>
      <c r="OG14" s="82"/>
      <c r="OH14" s="82"/>
      <c r="OI14" s="82"/>
      <c r="OJ14" s="82"/>
      <c r="OK14" s="82"/>
      <c r="OL14" s="82"/>
      <c r="OM14" s="82"/>
      <c r="ON14" s="82"/>
      <c r="OO14" s="82"/>
      <c r="OP14" s="82"/>
      <c r="OQ14" s="82"/>
      <c r="OR14" s="82"/>
      <c r="OS14" s="82"/>
      <c r="OT14" s="82"/>
      <c r="OU14" s="82"/>
      <c r="OV14" s="82"/>
      <c r="OW14" s="82"/>
      <c r="OX14" s="82"/>
      <c r="OY14" s="82"/>
    </row>
    <row r="15" spans="1:415" x14ac:dyDescent="0.25">
      <c r="A15" s="82" t="s">
        <v>1984</v>
      </c>
      <c r="B15" s="82">
        <v>5</v>
      </c>
      <c r="C15" s="82">
        <v>12</v>
      </c>
      <c r="D15" s="82">
        <v>2013</v>
      </c>
      <c r="E15" s="82">
        <v>2013</v>
      </c>
      <c r="F15" s="82">
        <v>1</v>
      </c>
      <c r="G15" s="82">
        <v>0</v>
      </c>
      <c r="H15" s="82">
        <v>1</v>
      </c>
      <c r="I15" s="82">
        <v>0</v>
      </c>
      <c r="J15" s="82" t="s">
        <v>2194</v>
      </c>
      <c r="K15" s="82">
        <v>4515</v>
      </c>
      <c r="L15" s="82">
        <v>6</v>
      </c>
      <c r="M15" s="82">
        <v>88</v>
      </c>
      <c r="N15" s="82">
        <v>0</v>
      </c>
      <c r="O15" s="82">
        <v>0</v>
      </c>
      <c r="P15" s="82">
        <v>0</v>
      </c>
      <c r="Q15" s="82">
        <v>1</v>
      </c>
      <c r="R15" s="82">
        <v>1</v>
      </c>
      <c r="S15" s="82">
        <v>0</v>
      </c>
      <c r="T15" s="82">
        <v>1</v>
      </c>
      <c r="U15" s="82">
        <v>0</v>
      </c>
      <c r="V15" s="82">
        <v>1</v>
      </c>
      <c r="W15" s="82">
        <v>84</v>
      </c>
      <c r="X15" s="82">
        <v>0</v>
      </c>
      <c r="Y15" s="82">
        <v>0</v>
      </c>
      <c r="Z15" s="82">
        <v>0</v>
      </c>
      <c r="AA15" s="82">
        <v>0</v>
      </c>
      <c r="AB15" s="82">
        <v>0</v>
      </c>
      <c r="AC15" s="82">
        <v>0</v>
      </c>
      <c r="AD15" s="82">
        <v>0</v>
      </c>
      <c r="AE15" s="82">
        <v>0</v>
      </c>
      <c r="AF15" s="82">
        <v>5.1100000000000003</v>
      </c>
      <c r="AG15" s="82">
        <v>10.92</v>
      </c>
      <c r="AH15" s="82">
        <v>5.81</v>
      </c>
      <c r="AI15" s="82">
        <v>1.1369863013698629</v>
      </c>
      <c r="AJ15" s="82">
        <v>0.97999999999999954</v>
      </c>
      <c r="AK15" s="82">
        <v>0.27683615819209029</v>
      </c>
      <c r="AL15">
        <v>3.54</v>
      </c>
      <c r="AM15"/>
      <c r="AN15"/>
      <c r="AO15"/>
      <c r="AP15"/>
      <c r="AQ15"/>
      <c r="AR15"/>
      <c r="AS15"/>
      <c r="AT15"/>
      <c r="AU15"/>
      <c r="AV15"/>
      <c r="AW15"/>
      <c r="AX15"/>
      <c r="AY15"/>
      <c r="AZ15"/>
      <c r="BA15"/>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2"/>
      <c r="DP15" s="82"/>
      <c r="DQ15" s="82"/>
      <c r="DR15" s="82"/>
      <c r="DS15" s="82"/>
      <c r="DT15" s="82"/>
      <c r="DU15" s="82"/>
      <c r="DV15" s="82"/>
      <c r="DW15" s="82"/>
      <c r="DX15" s="82"/>
      <c r="DY15" s="82"/>
      <c r="DZ15" s="82"/>
      <c r="EA15" s="82"/>
      <c r="EB15" s="82"/>
      <c r="EC15" s="82"/>
      <c r="ED15" s="82"/>
      <c r="EE15" s="82"/>
      <c r="EF15" s="82"/>
      <c r="EG15" s="82"/>
      <c r="EH15" s="82"/>
      <c r="EI15" s="82"/>
      <c r="EJ15" s="82"/>
      <c r="EK15" s="82"/>
      <c r="EL15" s="82"/>
      <c r="EM15" s="82"/>
      <c r="EN15" s="82"/>
      <c r="EO15" s="82"/>
      <c r="EP15" s="82"/>
      <c r="EQ15" s="82"/>
      <c r="ER15" s="82"/>
      <c r="ES15" s="82"/>
      <c r="ET15" s="82"/>
      <c r="EU15" s="82"/>
      <c r="EV15" s="82"/>
      <c r="EW15" s="82"/>
      <c r="EX15" s="82"/>
      <c r="EY15" s="82"/>
      <c r="EZ15" s="82"/>
      <c r="FA15" s="82"/>
      <c r="FB15" s="82"/>
      <c r="FC15" s="82"/>
      <c r="FD15" s="82"/>
      <c r="FE15" s="82"/>
      <c r="FF15" s="82"/>
      <c r="FG15" s="82"/>
      <c r="FH15" s="82"/>
      <c r="FI15" s="82"/>
      <c r="FJ15" s="82"/>
      <c r="FK15" s="82"/>
      <c r="FL15" s="82"/>
      <c r="FM15" s="82"/>
      <c r="FN15" s="82"/>
      <c r="FO15" s="82"/>
      <c r="FP15" s="82"/>
      <c r="FQ15" s="82"/>
      <c r="FR15" s="82"/>
      <c r="FS15" s="82"/>
      <c r="FT15" s="82"/>
      <c r="FU15" s="82"/>
      <c r="FV15" s="82"/>
      <c r="FW15" s="82"/>
      <c r="FX15" s="82"/>
      <c r="FY15" s="82"/>
      <c r="FZ15" s="82"/>
      <c r="GA15" s="82"/>
      <c r="GB15" s="82"/>
      <c r="GC15" s="82"/>
      <c r="GD15" s="82"/>
      <c r="GE15" s="82"/>
      <c r="GF15" s="82"/>
      <c r="GG15" s="82"/>
      <c r="GH15" s="82"/>
      <c r="GI15" s="82"/>
      <c r="GJ15" s="82"/>
      <c r="GK15" s="82"/>
      <c r="GL15" s="82"/>
      <c r="GM15" s="82"/>
      <c r="GN15" s="82"/>
      <c r="GO15" s="82"/>
      <c r="GP15" s="82"/>
      <c r="GQ15" s="82"/>
      <c r="GR15" s="82"/>
      <c r="GS15" s="82"/>
      <c r="GT15" s="82"/>
      <c r="GU15" s="82"/>
      <c r="GV15" s="82"/>
      <c r="GW15" s="82"/>
      <c r="GX15" s="82"/>
      <c r="GY15" s="82"/>
      <c r="GZ15" s="82"/>
      <c r="HA15" s="82"/>
      <c r="HB15" s="82"/>
      <c r="HC15" s="82"/>
      <c r="HD15" s="82"/>
      <c r="HE15" s="82"/>
      <c r="HF15" s="82"/>
      <c r="HG15" s="82"/>
      <c r="HH15" s="82"/>
      <c r="HI15" s="82"/>
      <c r="HJ15" s="82"/>
      <c r="HK15" s="82"/>
      <c r="HL15" s="82"/>
      <c r="HM15" s="82"/>
      <c r="HN15" s="82"/>
      <c r="HO15" s="82"/>
      <c r="HP15" s="82"/>
      <c r="HQ15" s="82"/>
      <c r="HR15" s="82"/>
      <c r="HS15" s="82"/>
      <c r="HT15" s="82"/>
      <c r="HU15" s="82"/>
      <c r="HV15" s="82"/>
      <c r="HW15" s="82"/>
      <c r="HX15" s="82"/>
      <c r="HY15" s="82"/>
      <c r="HZ15" s="82"/>
      <c r="IA15" s="82"/>
      <c r="IB15" s="82"/>
      <c r="IC15" s="82"/>
      <c r="ID15" s="82"/>
      <c r="IE15" s="82"/>
      <c r="IF15" s="82"/>
      <c r="IG15" s="82"/>
      <c r="IH15" s="82"/>
      <c r="II15" s="82"/>
      <c r="IJ15" s="82"/>
      <c r="IK15" s="82"/>
      <c r="IL15" s="82"/>
      <c r="IM15" s="82"/>
      <c r="IN15" s="82"/>
      <c r="IO15" s="82"/>
      <c r="IP15" s="82"/>
      <c r="IQ15" s="82"/>
      <c r="IR15" s="82"/>
      <c r="IS15" s="82"/>
      <c r="IT15" s="82"/>
      <c r="IU15" s="82"/>
      <c r="IV15" s="82"/>
      <c r="IW15" s="82"/>
      <c r="IX15" s="82"/>
      <c r="IY15" s="82"/>
      <c r="IZ15" s="82"/>
      <c r="JA15" s="82"/>
      <c r="JB15" s="82"/>
      <c r="JC15" s="82"/>
      <c r="JD15" s="82"/>
      <c r="JE15" s="82"/>
      <c r="JF15" s="82"/>
      <c r="JG15" s="82"/>
      <c r="JH15" s="82"/>
      <c r="JI15" s="82"/>
      <c r="JJ15" s="82"/>
      <c r="JK15" s="82"/>
      <c r="JL15" s="82"/>
      <c r="JM15" s="82"/>
      <c r="JN15" s="82"/>
      <c r="JO15" s="82"/>
      <c r="JP15" s="82"/>
      <c r="JQ15" s="82"/>
      <c r="JR15" s="82"/>
      <c r="JS15" s="82"/>
      <c r="JT15" s="82"/>
      <c r="JU15" s="82"/>
      <c r="JV15" s="82"/>
      <c r="JW15" s="82"/>
      <c r="JX15" s="82"/>
      <c r="JY15" s="82"/>
      <c r="JZ15" s="82"/>
      <c r="KA15" s="82"/>
      <c r="KB15" s="82"/>
      <c r="KC15" s="82"/>
      <c r="KD15" s="82"/>
      <c r="KE15" s="82"/>
      <c r="KF15" s="82"/>
      <c r="KG15" s="82"/>
      <c r="KH15" s="82"/>
      <c r="KI15" s="82"/>
      <c r="KJ15" s="82"/>
      <c r="KK15" s="82"/>
      <c r="KL15" s="82"/>
      <c r="KM15" s="82"/>
      <c r="KN15" s="82"/>
      <c r="KO15" s="82"/>
      <c r="KP15" s="82"/>
      <c r="KQ15" s="82"/>
      <c r="KR15" s="82"/>
      <c r="KS15" s="82"/>
      <c r="KT15" s="82"/>
      <c r="KU15" s="82"/>
      <c r="KV15" s="82"/>
      <c r="KW15" s="82"/>
      <c r="KX15" s="82"/>
      <c r="KY15" s="82"/>
      <c r="KZ15" s="82"/>
      <c r="LA15" s="82"/>
      <c r="LB15" s="82"/>
      <c r="LC15" s="82"/>
      <c r="LD15" s="82"/>
      <c r="LE15" s="82"/>
      <c r="LF15" s="82"/>
      <c r="LG15" s="82"/>
      <c r="LH15" s="82"/>
      <c r="LI15" s="82"/>
      <c r="LJ15" s="82"/>
      <c r="LK15" s="82"/>
      <c r="LL15" s="82"/>
      <c r="LM15" s="82"/>
      <c r="LN15" s="82"/>
      <c r="LO15" s="82"/>
      <c r="LP15" s="82"/>
      <c r="LQ15" s="82"/>
      <c r="LR15" s="82"/>
      <c r="LS15" s="82"/>
      <c r="LT15" s="82"/>
      <c r="LU15" s="82"/>
      <c r="LV15" s="82"/>
      <c r="LW15" s="82"/>
      <c r="LX15" s="82"/>
      <c r="LY15" s="82"/>
      <c r="LZ15" s="82"/>
      <c r="MA15" s="82"/>
      <c r="MB15" s="82"/>
      <c r="MC15" s="82"/>
      <c r="MD15" s="82"/>
      <c r="ME15" s="82"/>
      <c r="MF15" s="82"/>
      <c r="MG15" s="82"/>
      <c r="MH15" s="82"/>
      <c r="MI15" s="82"/>
      <c r="MJ15" s="82"/>
      <c r="MK15" s="82"/>
      <c r="ML15" s="82"/>
      <c r="MM15" s="82"/>
      <c r="MN15" s="82"/>
      <c r="MO15" s="82"/>
      <c r="MP15" s="82"/>
      <c r="MQ15" s="82"/>
      <c r="MR15" s="82"/>
      <c r="MS15" s="82"/>
      <c r="MT15" s="82"/>
      <c r="MU15" s="82"/>
      <c r="MV15" s="82"/>
      <c r="MW15" s="82"/>
      <c r="MX15" s="82"/>
      <c r="MY15" s="82"/>
      <c r="MZ15" s="82"/>
      <c r="NA15" s="82"/>
      <c r="NB15" s="82"/>
      <c r="NC15" s="82"/>
      <c r="ND15" s="82"/>
      <c r="NE15" s="82"/>
      <c r="NF15" s="82"/>
      <c r="NG15" s="82"/>
      <c r="NH15" s="82"/>
      <c r="NI15" s="82"/>
      <c r="NJ15" s="82"/>
      <c r="NK15" s="82"/>
      <c r="NL15" s="82"/>
      <c r="NM15" s="82"/>
      <c r="NN15" s="82"/>
      <c r="NO15" s="82"/>
      <c r="NP15" s="82"/>
      <c r="NQ15" s="82"/>
      <c r="NR15" s="82"/>
      <c r="NS15" s="82"/>
      <c r="NT15" s="82"/>
      <c r="NU15" s="82"/>
      <c r="NV15" s="82"/>
      <c r="NW15" s="82"/>
      <c r="NX15" s="82"/>
      <c r="NY15" s="82"/>
      <c r="NZ15" s="82"/>
      <c r="OA15" s="82"/>
      <c r="OB15" s="82"/>
      <c r="OC15" s="82"/>
      <c r="OD15" s="82"/>
      <c r="OE15" s="82"/>
      <c r="OF15" s="82"/>
      <c r="OG15" s="82"/>
      <c r="OH15" s="82"/>
      <c r="OI15" s="82"/>
      <c r="OJ15" s="82"/>
      <c r="OK15" s="82"/>
      <c r="OL15" s="82"/>
      <c r="OM15" s="82"/>
      <c r="ON15" s="82"/>
      <c r="OO15" s="82"/>
      <c r="OP15" s="82"/>
      <c r="OQ15" s="82"/>
      <c r="OR15" s="82"/>
      <c r="OS15" s="82"/>
      <c r="OT15" s="82"/>
      <c r="OU15" s="82"/>
      <c r="OV15" s="82"/>
      <c r="OW15" s="82"/>
      <c r="OX15" s="82"/>
      <c r="OY15" s="82"/>
    </row>
    <row r="16" spans="1:415" x14ac:dyDescent="0.25">
      <c r="A16" s="82" t="s">
        <v>1984</v>
      </c>
      <c r="B16" s="82">
        <v>5</v>
      </c>
      <c r="C16" s="82">
        <v>13</v>
      </c>
      <c r="D16" s="82">
        <v>2013</v>
      </c>
      <c r="E16" s="82">
        <v>2013</v>
      </c>
      <c r="F16" s="82">
        <v>1</v>
      </c>
      <c r="G16" s="82">
        <v>0</v>
      </c>
      <c r="H16" s="82">
        <v>1</v>
      </c>
      <c r="I16" s="82">
        <v>0</v>
      </c>
      <c r="J16" s="82" t="s">
        <v>2194</v>
      </c>
      <c r="K16" s="82">
        <v>4515</v>
      </c>
      <c r="L16" s="82">
        <v>6</v>
      </c>
      <c r="M16" s="82">
        <v>88</v>
      </c>
      <c r="N16" s="82">
        <v>0</v>
      </c>
      <c r="O16" s="82">
        <v>0</v>
      </c>
      <c r="P16" s="82">
        <v>0</v>
      </c>
      <c r="Q16" s="82">
        <v>1</v>
      </c>
      <c r="R16" s="82">
        <v>1</v>
      </c>
      <c r="S16" s="82">
        <v>0</v>
      </c>
      <c r="T16" s="82">
        <v>1</v>
      </c>
      <c r="U16" s="82">
        <v>0</v>
      </c>
      <c r="V16" s="82">
        <v>1</v>
      </c>
      <c r="W16" s="82">
        <v>84</v>
      </c>
      <c r="X16" s="82">
        <v>0</v>
      </c>
      <c r="Y16" s="82">
        <v>0</v>
      </c>
      <c r="Z16" s="82">
        <v>0</v>
      </c>
      <c r="AA16" s="82">
        <v>0</v>
      </c>
      <c r="AB16" s="82">
        <v>0</v>
      </c>
      <c r="AC16" s="82">
        <v>0</v>
      </c>
      <c r="AD16" s="82">
        <v>0</v>
      </c>
      <c r="AE16" s="82">
        <v>0</v>
      </c>
      <c r="AF16" s="82">
        <v>0.82</v>
      </c>
      <c r="AG16" s="82">
        <v>10.75</v>
      </c>
      <c r="AH16" s="82">
        <v>9.93</v>
      </c>
      <c r="AI16" s="82">
        <v>12.109756097560975</v>
      </c>
      <c r="AJ16" s="82">
        <v>1.9100000000000001</v>
      </c>
      <c r="AK16" s="82">
        <v>0.48724489795918374</v>
      </c>
      <c r="AL16">
        <v>3.92</v>
      </c>
      <c r="AM16"/>
      <c r="AN16"/>
      <c r="AO16"/>
      <c r="AP16"/>
      <c r="AQ16"/>
      <c r="AR16"/>
      <c r="AS16"/>
      <c r="AT16"/>
      <c r="AU16"/>
      <c r="AV16"/>
      <c r="AW16"/>
      <c r="AX16"/>
      <c r="AY16"/>
      <c r="AZ16"/>
      <c r="BA16"/>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c r="CU16" s="82"/>
      <c r="CV16" s="82"/>
      <c r="CW16" s="82"/>
      <c r="CX16" s="82"/>
      <c r="CY16" s="82"/>
      <c r="CZ16" s="82"/>
      <c r="DA16" s="82"/>
      <c r="DB16" s="82"/>
      <c r="DC16" s="82"/>
      <c r="DD16" s="82"/>
      <c r="DE16" s="82"/>
      <c r="DF16" s="82"/>
      <c r="DG16" s="82"/>
      <c r="DH16" s="82"/>
      <c r="DI16" s="82"/>
      <c r="DJ16" s="82"/>
      <c r="DK16" s="82"/>
      <c r="DL16" s="82"/>
      <c r="DM16" s="82"/>
      <c r="DN16" s="82"/>
      <c r="DO16" s="82"/>
      <c r="DP16" s="82"/>
      <c r="DQ16" s="82"/>
      <c r="DR16" s="82"/>
      <c r="DS16" s="82"/>
      <c r="DT16" s="82"/>
      <c r="DU16" s="82"/>
      <c r="DV16" s="82"/>
      <c r="DW16" s="82"/>
      <c r="DX16" s="82"/>
      <c r="DY16" s="82"/>
      <c r="DZ16" s="82"/>
      <c r="EA16" s="82"/>
      <c r="EB16" s="82"/>
      <c r="EC16" s="82"/>
      <c r="ED16" s="82"/>
      <c r="EE16" s="82"/>
      <c r="EF16" s="82"/>
      <c r="EG16" s="82"/>
      <c r="EH16" s="82"/>
      <c r="EI16" s="82"/>
      <c r="EJ16" s="82"/>
      <c r="EK16" s="82"/>
      <c r="EL16" s="82"/>
      <c r="EM16" s="82"/>
      <c r="EN16" s="82"/>
      <c r="EO16" s="82"/>
      <c r="EP16" s="82"/>
      <c r="EQ16" s="82"/>
      <c r="ER16" s="82"/>
      <c r="ES16" s="82"/>
      <c r="ET16" s="82"/>
      <c r="EU16" s="82"/>
      <c r="EV16" s="82"/>
      <c r="EW16" s="82"/>
      <c r="EX16" s="82"/>
      <c r="EY16" s="82"/>
      <c r="EZ16" s="82"/>
      <c r="FA16" s="82"/>
      <c r="FB16" s="82"/>
      <c r="FC16" s="82"/>
      <c r="FD16" s="82"/>
      <c r="FE16" s="82"/>
      <c r="FF16" s="82"/>
      <c r="FG16" s="82"/>
      <c r="FH16" s="82"/>
      <c r="FI16" s="82"/>
      <c r="FJ16" s="82"/>
      <c r="FK16" s="82"/>
      <c r="FL16" s="82"/>
      <c r="FM16" s="82"/>
      <c r="FN16" s="82"/>
      <c r="FO16" s="82"/>
      <c r="FP16" s="82"/>
      <c r="FQ16" s="82"/>
      <c r="FR16" s="82"/>
      <c r="FS16" s="82"/>
      <c r="FT16" s="82"/>
      <c r="FU16" s="82"/>
      <c r="FV16" s="82"/>
      <c r="FW16" s="82"/>
      <c r="FX16" s="82"/>
      <c r="FY16" s="82"/>
      <c r="FZ16" s="82"/>
      <c r="GA16" s="82"/>
      <c r="GB16" s="82"/>
      <c r="GC16" s="82"/>
      <c r="GD16" s="82"/>
      <c r="GE16" s="82"/>
      <c r="GF16" s="82"/>
      <c r="GG16" s="82"/>
      <c r="GH16" s="82"/>
      <c r="GI16" s="82"/>
      <c r="GJ16" s="82"/>
      <c r="GK16" s="82"/>
      <c r="GL16" s="82"/>
      <c r="GM16" s="82"/>
      <c r="GN16" s="82"/>
      <c r="GO16" s="82"/>
      <c r="GP16" s="82"/>
      <c r="GQ16" s="82"/>
      <c r="GR16" s="82"/>
      <c r="GS16" s="82"/>
      <c r="GT16" s="82"/>
      <c r="GU16" s="82"/>
      <c r="GV16" s="82"/>
      <c r="GW16" s="82"/>
      <c r="GX16" s="82"/>
      <c r="GY16" s="82"/>
      <c r="GZ16" s="82"/>
      <c r="HA16" s="82"/>
      <c r="HB16" s="82"/>
      <c r="HC16" s="82"/>
      <c r="HD16" s="82"/>
      <c r="HE16" s="82"/>
      <c r="HF16" s="82"/>
      <c r="HG16" s="82"/>
      <c r="HH16" s="82"/>
      <c r="HI16" s="82"/>
      <c r="HJ16" s="82"/>
      <c r="HK16" s="82"/>
      <c r="HL16" s="82"/>
      <c r="HM16" s="82"/>
      <c r="HN16" s="82"/>
      <c r="HO16" s="82"/>
      <c r="HP16" s="82"/>
      <c r="HQ16" s="82"/>
      <c r="HR16" s="82"/>
      <c r="HS16" s="82"/>
      <c r="HT16" s="82"/>
      <c r="HU16" s="82"/>
      <c r="HV16" s="82"/>
      <c r="HW16" s="82"/>
      <c r="HX16" s="82"/>
      <c r="HY16" s="82"/>
      <c r="HZ16" s="82"/>
      <c r="IA16" s="82"/>
      <c r="IB16" s="82"/>
      <c r="IC16" s="82"/>
      <c r="ID16" s="82"/>
      <c r="IE16" s="82"/>
      <c r="IF16" s="82"/>
      <c r="IG16" s="82"/>
      <c r="IH16" s="82"/>
      <c r="II16" s="82"/>
      <c r="IJ16" s="82"/>
      <c r="IK16" s="82"/>
      <c r="IL16" s="82"/>
      <c r="IM16" s="82"/>
      <c r="IN16" s="82"/>
      <c r="IO16" s="82"/>
      <c r="IP16" s="82"/>
      <c r="IQ16" s="82"/>
      <c r="IR16" s="82"/>
      <c r="IS16" s="82"/>
      <c r="IT16" s="82"/>
      <c r="IU16" s="82"/>
      <c r="IV16" s="82"/>
      <c r="IW16" s="82"/>
      <c r="IX16" s="82"/>
      <c r="IY16" s="82"/>
      <c r="IZ16" s="82"/>
      <c r="JA16" s="82"/>
      <c r="JB16" s="82"/>
      <c r="JC16" s="82"/>
      <c r="JD16" s="82"/>
      <c r="JE16" s="82"/>
      <c r="JF16" s="82"/>
      <c r="JG16" s="82"/>
      <c r="JH16" s="82"/>
      <c r="JI16" s="82"/>
      <c r="JJ16" s="82"/>
      <c r="JK16" s="82"/>
      <c r="JL16" s="82"/>
      <c r="JM16" s="82"/>
      <c r="JN16" s="82"/>
      <c r="JO16" s="82"/>
      <c r="JP16" s="82"/>
      <c r="JQ16" s="82"/>
      <c r="JR16" s="82"/>
      <c r="JS16" s="82"/>
      <c r="JT16" s="82"/>
      <c r="JU16" s="82"/>
      <c r="JV16" s="82"/>
      <c r="JW16" s="82"/>
      <c r="JX16" s="82"/>
      <c r="JY16" s="82"/>
      <c r="JZ16" s="82"/>
      <c r="KA16" s="82"/>
      <c r="KB16" s="82"/>
      <c r="KC16" s="82"/>
      <c r="KD16" s="82"/>
      <c r="KE16" s="82"/>
      <c r="KF16" s="82"/>
      <c r="KG16" s="82"/>
      <c r="KH16" s="82"/>
      <c r="KI16" s="82"/>
      <c r="KJ16" s="82"/>
      <c r="KK16" s="82"/>
      <c r="KL16" s="82"/>
      <c r="KM16" s="82"/>
      <c r="KN16" s="82"/>
      <c r="KO16" s="82"/>
      <c r="KP16" s="82"/>
      <c r="KQ16" s="82"/>
      <c r="KR16" s="82"/>
      <c r="KS16" s="82"/>
      <c r="KT16" s="82"/>
      <c r="KU16" s="82"/>
      <c r="KV16" s="82"/>
      <c r="KW16" s="82"/>
      <c r="KX16" s="82"/>
      <c r="KY16" s="82"/>
      <c r="KZ16" s="82"/>
      <c r="LA16" s="82"/>
      <c r="LB16" s="82"/>
      <c r="LC16" s="82"/>
      <c r="LD16" s="82"/>
      <c r="LE16" s="82"/>
      <c r="LF16" s="82"/>
      <c r="LG16" s="82"/>
      <c r="LH16" s="82"/>
      <c r="LI16" s="82"/>
      <c r="LJ16" s="82"/>
      <c r="LK16" s="82"/>
      <c r="LL16" s="82"/>
      <c r="LM16" s="82"/>
      <c r="LN16" s="82"/>
      <c r="LO16" s="82"/>
      <c r="LP16" s="82"/>
      <c r="LQ16" s="82"/>
      <c r="LR16" s="82"/>
      <c r="LS16" s="82"/>
      <c r="LT16" s="82"/>
      <c r="LU16" s="82"/>
      <c r="LV16" s="82"/>
      <c r="LW16" s="82"/>
      <c r="LX16" s="82"/>
      <c r="LY16" s="82"/>
      <c r="LZ16" s="82"/>
      <c r="MA16" s="82"/>
      <c r="MB16" s="82"/>
      <c r="MC16" s="82"/>
      <c r="MD16" s="82"/>
      <c r="ME16" s="82"/>
      <c r="MF16" s="82"/>
      <c r="MG16" s="82"/>
      <c r="MH16" s="82"/>
      <c r="MI16" s="82"/>
      <c r="MJ16" s="82"/>
      <c r="MK16" s="82"/>
      <c r="ML16" s="82"/>
      <c r="MM16" s="82"/>
      <c r="MN16" s="82"/>
      <c r="MO16" s="82"/>
      <c r="MP16" s="82"/>
      <c r="MQ16" s="82"/>
      <c r="MR16" s="82"/>
      <c r="MS16" s="82"/>
      <c r="MT16" s="82"/>
      <c r="MU16" s="82"/>
      <c r="MV16" s="82"/>
      <c r="MW16" s="82"/>
      <c r="MX16" s="82"/>
      <c r="MY16" s="82"/>
      <c r="MZ16" s="82"/>
      <c r="NA16" s="82"/>
      <c r="NB16" s="82"/>
      <c r="NC16" s="82"/>
      <c r="ND16" s="82"/>
      <c r="NE16" s="82"/>
      <c r="NF16" s="82"/>
      <c r="NG16" s="82"/>
      <c r="NH16" s="82"/>
      <c r="NI16" s="82"/>
      <c r="NJ16" s="82"/>
      <c r="NK16" s="82"/>
      <c r="NL16" s="82"/>
      <c r="NM16" s="82"/>
      <c r="NN16" s="82"/>
      <c r="NO16" s="82"/>
      <c r="NP16" s="82"/>
      <c r="NQ16" s="82"/>
      <c r="NR16" s="82"/>
      <c r="NS16" s="82"/>
      <c r="NT16" s="82"/>
      <c r="NU16" s="82"/>
      <c r="NV16" s="82"/>
      <c r="NW16" s="82"/>
      <c r="NX16" s="82"/>
      <c r="NY16" s="82"/>
      <c r="NZ16" s="82"/>
      <c r="OA16" s="82"/>
      <c r="OB16" s="82"/>
      <c r="OC16" s="82"/>
      <c r="OD16" s="82"/>
      <c r="OE16" s="82"/>
      <c r="OF16" s="82"/>
      <c r="OG16" s="82"/>
      <c r="OH16" s="82"/>
      <c r="OI16" s="82"/>
      <c r="OJ16" s="82"/>
      <c r="OK16" s="82"/>
      <c r="OL16" s="82"/>
      <c r="OM16" s="82"/>
      <c r="ON16" s="82"/>
      <c r="OO16" s="82"/>
      <c r="OP16" s="82"/>
      <c r="OQ16" s="82"/>
      <c r="OR16" s="82"/>
      <c r="OS16" s="82"/>
      <c r="OT16" s="82"/>
      <c r="OU16" s="82"/>
      <c r="OV16" s="82"/>
      <c r="OW16" s="82"/>
      <c r="OX16" s="82"/>
      <c r="OY16" s="82"/>
    </row>
    <row r="17" spans="1:415" x14ac:dyDescent="0.25">
      <c r="A17" s="82" t="s">
        <v>1984</v>
      </c>
      <c r="B17" s="82">
        <v>5</v>
      </c>
      <c r="C17" s="82">
        <v>14</v>
      </c>
      <c r="D17" s="82">
        <v>2013</v>
      </c>
      <c r="E17" s="82">
        <v>2013</v>
      </c>
      <c r="F17" s="82">
        <v>1</v>
      </c>
      <c r="G17" s="82">
        <v>0</v>
      </c>
      <c r="H17" s="82">
        <v>1</v>
      </c>
      <c r="I17" s="82">
        <v>0</v>
      </c>
      <c r="J17" s="82" t="s">
        <v>2194</v>
      </c>
      <c r="K17" s="82">
        <v>4515</v>
      </c>
      <c r="L17" s="82">
        <v>6</v>
      </c>
      <c r="M17" s="82">
        <v>88</v>
      </c>
      <c r="N17" s="82">
        <v>0</v>
      </c>
      <c r="O17" s="82">
        <v>0</v>
      </c>
      <c r="P17" s="82">
        <v>0</v>
      </c>
      <c r="Q17" s="82">
        <v>1</v>
      </c>
      <c r="R17" s="82">
        <v>1</v>
      </c>
      <c r="S17" s="82">
        <v>0</v>
      </c>
      <c r="T17" s="82">
        <v>1</v>
      </c>
      <c r="U17" s="82">
        <v>0</v>
      </c>
      <c r="V17" s="82">
        <v>1</v>
      </c>
      <c r="W17" s="82">
        <v>84</v>
      </c>
      <c r="X17" s="82">
        <v>0</v>
      </c>
      <c r="Y17" s="82">
        <v>0</v>
      </c>
      <c r="Z17" s="82">
        <v>0</v>
      </c>
      <c r="AA17" s="82">
        <v>0</v>
      </c>
      <c r="AB17" s="82">
        <v>0</v>
      </c>
      <c r="AC17" s="82">
        <v>0</v>
      </c>
      <c r="AD17" s="82">
        <v>0</v>
      </c>
      <c r="AE17" s="82">
        <v>0</v>
      </c>
      <c r="AF17" s="82">
        <v>2.12</v>
      </c>
      <c r="AG17" s="82">
        <v>12.58</v>
      </c>
      <c r="AH17" s="82">
        <v>10.46</v>
      </c>
      <c r="AI17" s="82">
        <v>4.933962264150944</v>
      </c>
      <c r="AJ17" s="82">
        <v>1.9500000000000006</v>
      </c>
      <c r="AK17" s="82">
        <v>0.51587301587301604</v>
      </c>
      <c r="AL17">
        <v>3.78</v>
      </c>
      <c r="AM17"/>
      <c r="AN17"/>
      <c r="AO17"/>
      <c r="AP17"/>
      <c r="AQ17"/>
      <c r="AR17"/>
      <c r="AS17"/>
      <c r="AT17"/>
      <c r="AU17"/>
      <c r="AV17"/>
      <c r="AW17"/>
      <c r="AX17"/>
      <c r="AY17"/>
      <c r="AZ17"/>
      <c r="BA17"/>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c r="CU17" s="82"/>
      <c r="CV17" s="82"/>
      <c r="CW17" s="82"/>
      <c r="CX17" s="82"/>
      <c r="CY17" s="82"/>
      <c r="CZ17" s="82"/>
      <c r="DA17" s="82"/>
      <c r="DB17" s="82"/>
      <c r="DC17" s="82"/>
      <c r="DD17" s="82"/>
      <c r="DE17" s="82"/>
      <c r="DF17" s="82"/>
      <c r="DG17" s="82"/>
      <c r="DH17" s="82"/>
      <c r="DI17" s="82"/>
      <c r="DJ17" s="82"/>
      <c r="DK17" s="82"/>
      <c r="DL17" s="82"/>
      <c r="DM17" s="82"/>
      <c r="DN17" s="82"/>
      <c r="DO17" s="82"/>
      <c r="DP17" s="82"/>
      <c r="DQ17" s="82"/>
      <c r="DR17" s="82"/>
      <c r="DS17" s="82"/>
      <c r="DT17" s="82"/>
      <c r="DU17" s="82"/>
      <c r="DV17" s="82"/>
      <c r="DW17" s="82"/>
      <c r="DX17" s="82"/>
      <c r="DY17" s="82"/>
      <c r="DZ17" s="82"/>
      <c r="EA17" s="82"/>
      <c r="EB17" s="82"/>
      <c r="EC17" s="82"/>
      <c r="ED17" s="82"/>
      <c r="EE17" s="82"/>
      <c r="EF17" s="82"/>
      <c r="EG17" s="82"/>
      <c r="EH17" s="82"/>
      <c r="EI17" s="82"/>
      <c r="EJ17" s="82"/>
      <c r="EK17" s="82"/>
      <c r="EL17" s="82"/>
      <c r="EM17" s="82"/>
      <c r="EN17" s="82"/>
      <c r="EO17" s="82"/>
      <c r="EP17" s="82"/>
      <c r="EQ17" s="82"/>
      <c r="ER17" s="82"/>
      <c r="ES17" s="82"/>
      <c r="ET17" s="82"/>
      <c r="EU17" s="82"/>
      <c r="EV17" s="82"/>
      <c r="EW17" s="82"/>
      <c r="EX17" s="82"/>
      <c r="EY17" s="82"/>
      <c r="EZ17" s="82"/>
      <c r="FA17" s="82"/>
      <c r="FB17" s="82"/>
      <c r="FC17" s="82"/>
      <c r="FD17" s="82"/>
      <c r="FE17" s="82"/>
      <c r="FF17" s="82"/>
      <c r="FG17" s="82"/>
      <c r="FH17" s="82"/>
      <c r="FI17" s="82"/>
      <c r="FJ17" s="82"/>
      <c r="FK17" s="82"/>
      <c r="FL17" s="82"/>
      <c r="FM17" s="82"/>
      <c r="FN17" s="82"/>
      <c r="FO17" s="82"/>
      <c r="FP17" s="82"/>
      <c r="FQ17" s="82"/>
      <c r="FR17" s="82"/>
      <c r="FS17" s="82"/>
      <c r="FT17" s="82"/>
      <c r="FU17" s="82"/>
      <c r="FV17" s="82"/>
      <c r="FW17" s="82"/>
      <c r="FX17" s="82"/>
      <c r="FY17" s="82"/>
      <c r="FZ17" s="82"/>
      <c r="GA17" s="82"/>
      <c r="GB17" s="82"/>
      <c r="GC17" s="82"/>
      <c r="GD17" s="82"/>
      <c r="GE17" s="82"/>
      <c r="GF17" s="82"/>
      <c r="GG17" s="82"/>
      <c r="GH17" s="82"/>
      <c r="GI17" s="82"/>
      <c r="GJ17" s="82"/>
      <c r="GK17" s="82"/>
      <c r="GL17" s="82"/>
      <c r="GM17" s="82"/>
      <c r="GN17" s="82"/>
      <c r="GO17" s="82"/>
      <c r="GP17" s="82"/>
      <c r="GQ17" s="82"/>
      <c r="GR17" s="82"/>
      <c r="GS17" s="82"/>
      <c r="GT17" s="82"/>
      <c r="GU17" s="82"/>
      <c r="GV17" s="82"/>
      <c r="GW17" s="82"/>
      <c r="GX17" s="82"/>
      <c r="GY17" s="82"/>
      <c r="GZ17" s="82"/>
      <c r="HA17" s="82"/>
      <c r="HB17" s="82"/>
      <c r="HC17" s="82"/>
      <c r="HD17" s="82"/>
      <c r="HE17" s="82"/>
      <c r="HF17" s="82"/>
      <c r="HG17" s="82"/>
      <c r="HH17" s="82"/>
      <c r="HI17" s="82"/>
      <c r="HJ17" s="82"/>
      <c r="HK17" s="82"/>
      <c r="HL17" s="82"/>
      <c r="HM17" s="82"/>
      <c r="HN17" s="82"/>
      <c r="HO17" s="82"/>
      <c r="HP17" s="82"/>
      <c r="HQ17" s="82"/>
      <c r="HR17" s="82"/>
      <c r="HS17" s="82"/>
      <c r="HT17" s="82"/>
      <c r="HU17" s="82"/>
      <c r="HV17" s="82"/>
      <c r="HW17" s="82"/>
      <c r="HX17" s="82"/>
      <c r="HY17" s="82"/>
      <c r="HZ17" s="82"/>
      <c r="IA17" s="82"/>
      <c r="IB17" s="82"/>
      <c r="IC17" s="82"/>
      <c r="ID17" s="82"/>
      <c r="IE17" s="82"/>
      <c r="IF17" s="82"/>
      <c r="IG17" s="82"/>
      <c r="IH17" s="82"/>
      <c r="II17" s="82"/>
      <c r="IJ17" s="82"/>
      <c r="IK17" s="82"/>
      <c r="IL17" s="82"/>
      <c r="IM17" s="82"/>
      <c r="IN17" s="82"/>
      <c r="IO17" s="82"/>
      <c r="IP17" s="82"/>
      <c r="IQ17" s="82"/>
      <c r="IR17" s="82"/>
      <c r="IS17" s="82"/>
      <c r="IT17" s="82"/>
      <c r="IU17" s="82"/>
      <c r="IV17" s="82"/>
      <c r="IW17" s="82"/>
      <c r="IX17" s="82"/>
      <c r="IY17" s="82"/>
      <c r="IZ17" s="82"/>
      <c r="JA17" s="82"/>
      <c r="JB17" s="82"/>
      <c r="JC17" s="82"/>
      <c r="JD17" s="82"/>
      <c r="JE17" s="82"/>
      <c r="JF17" s="82"/>
      <c r="JG17" s="82"/>
      <c r="JH17" s="82"/>
      <c r="JI17" s="82"/>
      <c r="JJ17" s="82"/>
      <c r="JK17" s="82"/>
      <c r="JL17" s="82"/>
      <c r="JM17" s="82"/>
      <c r="JN17" s="82"/>
      <c r="JO17" s="82"/>
      <c r="JP17" s="82"/>
      <c r="JQ17" s="82"/>
      <c r="JR17" s="82"/>
      <c r="JS17" s="82"/>
      <c r="JT17" s="82"/>
      <c r="JU17" s="82"/>
      <c r="JV17" s="82"/>
      <c r="JW17" s="82"/>
      <c r="JX17" s="82"/>
      <c r="JY17" s="82"/>
      <c r="JZ17" s="82"/>
      <c r="KA17" s="82"/>
      <c r="KB17" s="82"/>
      <c r="KC17" s="82"/>
      <c r="KD17" s="82"/>
      <c r="KE17" s="82"/>
      <c r="KF17" s="82"/>
      <c r="KG17" s="82"/>
      <c r="KH17" s="82"/>
      <c r="KI17" s="82"/>
      <c r="KJ17" s="82"/>
      <c r="KK17" s="82"/>
      <c r="KL17" s="82"/>
      <c r="KM17" s="82"/>
      <c r="KN17" s="82"/>
      <c r="KO17" s="82"/>
      <c r="KP17" s="82"/>
      <c r="KQ17" s="82"/>
      <c r="KR17" s="82"/>
      <c r="KS17" s="82"/>
      <c r="KT17" s="82"/>
      <c r="KU17" s="82"/>
      <c r="KV17" s="82"/>
      <c r="KW17" s="82"/>
      <c r="KX17" s="82"/>
      <c r="KY17" s="82"/>
      <c r="KZ17" s="82"/>
      <c r="LA17" s="82"/>
      <c r="LB17" s="82"/>
      <c r="LC17" s="82"/>
      <c r="LD17" s="82"/>
      <c r="LE17" s="82"/>
      <c r="LF17" s="82"/>
      <c r="LG17" s="82"/>
      <c r="LH17" s="82"/>
      <c r="LI17" s="82"/>
      <c r="LJ17" s="82"/>
      <c r="LK17" s="82"/>
      <c r="LL17" s="82"/>
      <c r="LM17" s="82"/>
      <c r="LN17" s="82"/>
      <c r="LO17" s="82"/>
      <c r="LP17" s="82"/>
      <c r="LQ17" s="82"/>
      <c r="LR17" s="82"/>
      <c r="LS17" s="82"/>
      <c r="LT17" s="82"/>
      <c r="LU17" s="82"/>
      <c r="LV17" s="82"/>
      <c r="LW17" s="82"/>
      <c r="LX17" s="82"/>
      <c r="LY17" s="82"/>
      <c r="LZ17" s="82"/>
      <c r="MA17" s="82"/>
      <c r="MB17" s="82"/>
      <c r="MC17" s="82"/>
      <c r="MD17" s="82"/>
      <c r="ME17" s="82"/>
      <c r="MF17" s="82"/>
      <c r="MG17" s="82"/>
      <c r="MH17" s="82"/>
      <c r="MI17" s="82"/>
      <c r="MJ17" s="82"/>
      <c r="MK17" s="82"/>
      <c r="ML17" s="82"/>
      <c r="MM17" s="82"/>
      <c r="MN17" s="82"/>
      <c r="MO17" s="82"/>
      <c r="MP17" s="82"/>
      <c r="MQ17" s="82"/>
      <c r="MR17" s="82"/>
      <c r="MS17" s="82"/>
      <c r="MT17" s="82"/>
      <c r="MU17" s="82"/>
      <c r="MV17" s="82"/>
      <c r="MW17" s="82"/>
      <c r="MX17" s="82"/>
      <c r="MY17" s="82"/>
      <c r="MZ17" s="82"/>
      <c r="NA17" s="82"/>
      <c r="NB17" s="82"/>
      <c r="NC17" s="82"/>
      <c r="ND17" s="82"/>
      <c r="NE17" s="82"/>
      <c r="NF17" s="82"/>
      <c r="NG17" s="82"/>
      <c r="NH17" s="82"/>
      <c r="NI17" s="82"/>
      <c r="NJ17" s="82"/>
      <c r="NK17" s="82"/>
      <c r="NL17" s="82"/>
      <c r="NM17" s="82"/>
      <c r="NN17" s="82"/>
      <c r="NO17" s="82"/>
      <c r="NP17" s="82"/>
      <c r="NQ17" s="82"/>
      <c r="NR17" s="82"/>
      <c r="NS17" s="82"/>
      <c r="NT17" s="82"/>
      <c r="NU17" s="82"/>
      <c r="NV17" s="82"/>
      <c r="NW17" s="82"/>
      <c r="NX17" s="82"/>
      <c r="NY17" s="82"/>
      <c r="NZ17" s="82"/>
      <c r="OA17" s="82"/>
      <c r="OB17" s="82"/>
      <c r="OC17" s="82"/>
      <c r="OD17" s="82"/>
      <c r="OE17" s="82"/>
      <c r="OF17" s="82"/>
      <c r="OG17" s="82"/>
      <c r="OH17" s="82"/>
      <c r="OI17" s="82"/>
      <c r="OJ17" s="82"/>
      <c r="OK17" s="82"/>
      <c r="OL17" s="82"/>
      <c r="OM17" s="82"/>
      <c r="ON17" s="82"/>
      <c r="OO17" s="82"/>
      <c r="OP17" s="82"/>
      <c r="OQ17" s="82"/>
      <c r="OR17" s="82"/>
      <c r="OS17" s="82"/>
      <c r="OT17" s="82"/>
      <c r="OU17" s="82"/>
      <c r="OV17" s="82"/>
      <c r="OW17" s="82"/>
      <c r="OX17" s="82"/>
      <c r="OY17" s="82"/>
    </row>
    <row r="18" spans="1:415" x14ac:dyDescent="0.25">
      <c r="A18" s="82" t="s">
        <v>1984</v>
      </c>
      <c r="B18" s="82">
        <v>5</v>
      </c>
      <c r="C18" s="82">
        <v>15</v>
      </c>
      <c r="D18" s="82">
        <v>2013</v>
      </c>
      <c r="E18" s="82">
        <v>2013</v>
      </c>
      <c r="F18" s="82">
        <v>1</v>
      </c>
      <c r="G18" s="82">
        <v>0</v>
      </c>
      <c r="H18" s="82">
        <v>1</v>
      </c>
      <c r="I18" s="82">
        <v>0</v>
      </c>
      <c r="J18" s="82" t="s">
        <v>2194</v>
      </c>
      <c r="K18" s="82">
        <v>4515</v>
      </c>
      <c r="L18" s="82">
        <v>6</v>
      </c>
      <c r="M18" s="82">
        <v>88</v>
      </c>
      <c r="N18" s="82">
        <v>0</v>
      </c>
      <c r="O18" s="82">
        <v>0</v>
      </c>
      <c r="P18" s="82">
        <v>0</v>
      </c>
      <c r="Q18" s="82">
        <v>1</v>
      </c>
      <c r="R18" s="82">
        <v>1</v>
      </c>
      <c r="S18" s="82">
        <v>0</v>
      </c>
      <c r="T18" s="82">
        <v>1</v>
      </c>
      <c r="U18" s="82">
        <v>0</v>
      </c>
      <c r="V18" s="82">
        <v>1</v>
      </c>
      <c r="W18" s="82">
        <v>84</v>
      </c>
      <c r="X18" s="82">
        <v>0</v>
      </c>
      <c r="Y18" s="82">
        <v>0</v>
      </c>
      <c r="Z18" s="82">
        <v>0</v>
      </c>
      <c r="AA18" s="82">
        <v>0</v>
      </c>
      <c r="AB18" s="82">
        <v>0</v>
      </c>
      <c r="AC18" s="82">
        <v>0</v>
      </c>
      <c r="AD18" s="82">
        <v>0</v>
      </c>
      <c r="AE18" s="82">
        <v>0</v>
      </c>
      <c r="AF18" s="82">
        <v>3.58</v>
      </c>
      <c r="AG18" s="82">
        <v>14.4</v>
      </c>
      <c r="AH18" s="82">
        <v>10.82</v>
      </c>
      <c r="AI18" s="82">
        <v>3.022346368715084</v>
      </c>
      <c r="AJ18" s="82">
        <v>1.9699999999999998</v>
      </c>
      <c r="AK18" s="82">
        <v>0.53825136612021851</v>
      </c>
      <c r="AL18">
        <v>3.66</v>
      </c>
      <c r="AM18"/>
      <c r="AN18"/>
      <c r="AO18"/>
      <c r="AP18"/>
      <c r="AQ18"/>
      <c r="AR18"/>
      <c r="AS18"/>
      <c r="AT18"/>
      <c r="AU18"/>
      <c r="AV18"/>
      <c r="AW18"/>
      <c r="AX18"/>
      <c r="AY18"/>
      <c r="AZ18"/>
      <c r="BA18"/>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c r="CU18" s="82"/>
      <c r="CV18" s="82"/>
      <c r="CW18" s="82"/>
      <c r="CX18" s="82"/>
      <c r="CY18" s="82"/>
      <c r="CZ18" s="82"/>
      <c r="DA18" s="82"/>
      <c r="DB18" s="82"/>
      <c r="DC18" s="82"/>
      <c r="DD18" s="82"/>
      <c r="DE18" s="82"/>
      <c r="DF18" s="82"/>
      <c r="DG18" s="82"/>
      <c r="DH18" s="82"/>
      <c r="DI18" s="82"/>
      <c r="DJ18" s="82"/>
      <c r="DK18" s="82"/>
      <c r="DL18" s="82"/>
      <c r="DM18" s="82"/>
      <c r="DN18" s="82"/>
      <c r="DO18" s="82"/>
      <c r="DP18" s="82"/>
      <c r="DQ18" s="82"/>
      <c r="DR18" s="82"/>
      <c r="DS18" s="82"/>
      <c r="DT18" s="82"/>
      <c r="DU18" s="82"/>
      <c r="DV18" s="82"/>
      <c r="DW18" s="82"/>
      <c r="DX18" s="82"/>
      <c r="DY18" s="82"/>
      <c r="DZ18" s="82"/>
      <c r="EA18" s="82"/>
      <c r="EB18" s="82"/>
      <c r="EC18" s="82"/>
      <c r="ED18" s="82"/>
      <c r="EE18" s="82"/>
      <c r="EF18" s="82"/>
      <c r="EG18" s="82"/>
      <c r="EH18" s="82"/>
      <c r="EI18" s="82"/>
      <c r="EJ18" s="82"/>
      <c r="EK18" s="82"/>
      <c r="EL18" s="82"/>
      <c r="EM18" s="82"/>
      <c r="EN18" s="82"/>
      <c r="EO18" s="82"/>
      <c r="EP18" s="82"/>
      <c r="EQ18" s="82"/>
      <c r="ER18" s="82"/>
      <c r="ES18" s="82"/>
      <c r="ET18" s="82"/>
      <c r="EU18" s="82"/>
      <c r="EV18" s="82"/>
      <c r="EW18" s="82"/>
      <c r="EX18" s="82"/>
      <c r="EY18" s="82"/>
      <c r="EZ18" s="82"/>
      <c r="FA18" s="82"/>
      <c r="FB18" s="82"/>
      <c r="FC18" s="82"/>
      <c r="FD18" s="82"/>
      <c r="FE18" s="82"/>
      <c r="FF18" s="82"/>
      <c r="FG18" s="82"/>
      <c r="FH18" s="82"/>
      <c r="FI18" s="82"/>
      <c r="FJ18" s="82"/>
      <c r="FK18" s="82"/>
      <c r="FL18" s="82"/>
      <c r="FM18" s="82"/>
      <c r="FN18" s="82"/>
      <c r="FO18" s="82"/>
      <c r="FP18" s="82"/>
      <c r="FQ18" s="82"/>
      <c r="FR18" s="82"/>
      <c r="FS18" s="82"/>
      <c r="FT18" s="82"/>
      <c r="FU18" s="82"/>
      <c r="FV18" s="82"/>
      <c r="FW18" s="82"/>
      <c r="FX18" s="82"/>
      <c r="FY18" s="82"/>
      <c r="FZ18" s="82"/>
      <c r="GA18" s="82"/>
      <c r="GB18" s="82"/>
      <c r="GC18" s="82"/>
      <c r="GD18" s="82"/>
      <c r="GE18" s="82"/>
      <c r="GF18" s="82"/>
      <c r="GG18" s="82"/>
      <c r="GH18" s="82"/>
      <c r="GI18" s="82"/>
      <c r="GJ18" s="82"/>
      <c r="GK18" s="82"/>
      <c r="GL18" s="82"/>
      <c r="GM18" s="82"/>
      <c r="GN18" s="82"/>
      <c r="GO18" s="82"/>
      <c r="GP18" s="82"/>
      <c r="GQ18" s="82"/>
      <c r="GR18" s="82"/>
      <c r="GS18" s="82"/>
      <c r="GT18" s="82"/>
      <c r="GU18" s="82"/>
      <c r="GV18" s="82"/>
      <c r="GW18" s="82"/>
      <c r="GX18" s="82"/>
      <c r="GY18" s="82"/>
      <c r="GZ18" s="82"/>
      <c r="HA18" s="82"/>
      <c r="HB18" s="82"/>
      <c r="HC18" s="82"/>
      <c r="HD18" s="82"/>
      <c r="HE18" s="82"/>
      <c r="HF18" s="82"/>
      <c r="HG18" s="82"/>
      <c r="HH18" s="82"/>
      <c r="HI18" s="82"/>
      <c r="HJ18" s="82"/>
      <c r="HK18" s="82"/>
      <c r="HL18" s="82"/>
      <c r="HM18" s="82"/>
      <c r="HN18" s="82"/>
      <c r="HO18" s="82"/>
      <c r="HP18" s="82"/>
      <c r="HQ18" s="82"/>
      <c r="HR18" s="82"/>
      <c r="HS18" s="82"/>
      <c r="HT18" s="82"/>
      <c r="HU18" s="82"/>
      <c r="HV18" s="82"/>
      <c r="HW18" s="82"/>
      <c r="HX18" s="82"/>
      <c r="HY18" s="82"/>
      <c r="HZ18" s="82"/>
      <c r="IA18" s="82"/>
      <c r="IB18" s="82"/>
      <c r="IC18" s="82"/>
      <c r="ID18" s="82"/>
      <c r="IE18" s="82"/>
      <c r="IF18" s="82"/>
      <c r="IG18" s="82"/>
      <c r="IH18" s="82"/>
      <c r="II18" s="82"/>
      <c r="IJ18" s="82"/>
      <c r="IK18" s="82"/>
      <c r="IL18" s="82"/>
      <c r="IM18" s="82"/>
      <c r="IN18" s="82"/>
      <c r="IO18" s="82"/>
      <c r="IP18" s="82"/>
      <c r="IQ18" s="82"/>
      <c r="IR18" s="82"/>
      <c r="IS18" s="82"/>
      <c r="IT18" s="82"/>
      <c r="IU18" s="82"/>
      <c r="IV18" s="82"/>
      <c r="IW18" s="82"/>
      <c r="IX18" s="82"/>
      <c r="IY18" s="82"/>
      <c r="IZ18" s="82"/>
      <c r="JA18" s="82"/>
      <c r="JB18" s="82"/>
      <c r="JC18" s="82"/>
      <c r="JD18" s="82"/>
      <c r="JE18" s="82"/>
      <c r="JF18" s="82"/>
      <c r="JG18" s="82"/>
      <c r="JH18" s="82"/>
      <c r="JI18" s="82"/>
      <c r="JJ18" s="82"/>
      <c r="JK18" s="82"/>
      <c r="JL18" s="82"/>
      <c r="JM18" s="82"/>
      <c r="JN18" s="82"/>
      <c r="JO18" s="82"/>
      <c r="JP18" s="82"/>
      <c r="JQ18" s="82"/>
      <c r="JR18" s="82"/>
      <c r="JS18" s="82"/>
      <c r="JT18" s="82"/>
      <c r="JU18" s="82"/>
      <c r="JV18" s="82"/>
      <c r="JW18" s="82"/>
      <c r="JX18" s="82"/>
      <c r="JY18" s="82"/>
      <c r="JZ18" s="82"/>
      <c r="KA18" s="82"/>
      <c r="KB18" s="82"/>
      <c r="KC18" s="82"/>
      <c r="KD18" s="82"/>
      <c r="KE18" s="82"/>
      <c r="KF18" s="82"/>
      <c r="KG18" s="82"/>
      <c r="KH18" s="82"/>
      <c r="KI18" s="82"/>
      <c r="KJ18" s="82"/>
      <c r="KK18" s="82"/>
      <c r="KL18" s="82"/>
      <c r="KM18" s="82"/>
      <c r="KN18" s="82"/>
      <c r="KO18" s="82"/>
      <c r="KP18" s="82"/>
      <c r="KQ18" s="82"/>
      <c r="KR18" s="82"/>
      <c r="KS18" s="82"/>
      <c r="KT18" s="82"/>
      <c r="KU18" s="82"/>
      <c r="KV18" s="82"/>
      <c r="KW18" s="82"/>
      <c r="KX18" s="82"/>
      <c r="KY18" s="82"/>
      <c r="KZ18" s="82"/>
      <c r="LA18" s="82"/>
      <c r="LB18" s="82"/>
      <c r="LC18" s="82"/>
      <c r="LD18" s="82"/>
      <c r="LE18" s="82"/>
      <c r="LF18" s="82"/>
      <c r="LG18" s="82"/>
      <c r="LH18" s="82"/>
      <c r="LI18" s="82"/>
      <c r="LJ18" s="82"/>
      <c r="LK18" s="82"/>
      <c r="LL18" s="82"/>
      <c r="LM18" s="82"/>
      <c r="LN18" s="82"/>
      <c r="LO18" s="82"/>
      <c r="LP18" s="82"/>
      <c r="LQ18" s="82"/>
      <c r="LR18" s="82"/>
      <c r="LS18" s="82"/>
      <c r="LT18" s="82"/>
      <c r="LU18" s="82"/>
      <c r="LV18" s="82"/>
      <c r="LW18" s="82"/>
      <c r="LX18" s="82"/>
      <c r="LY18" s="82"/>
      <c r="LZ18" s="82"/>
      <c r="MA18" s="82"/>
      <c r="MB18" s="82"/>
      <c r="MC18" s="82"/>
      <c r="MD18" s="82"/>
      <c r="ME18" s="82"/>
      <c r="MF18" s="82"/>
      <c r="MG18" s="82"/>
      <c r="MH18" s="82"/>
      <c r="MI18" s="82"/>
      <c r="MJ18" s="82"/>
      <c r="MK18" s="82"/>
      <c r="ML18" s="82"/>
      <c r="MM18" s="82"/>
      <c r="MN18" s="82"/>
      <c r="MO18" s="82"/>
      <c r="MP18" s="82"/>
      <c r="MQ18" s="82"/>
      <c r="MR18" s="82"/>
      <c r="MS18" s="82"/>
      <c r="MT18" s="82"/>
      <c r="MU18" s="82"/>
      <c r="MV18" s="82"/>
      <c r="MW18" s="82"/>
      <c r="MX18" s="82"/>
      <c r="MY18" s="82"/>
      <c r="MZ18" s="82"/>
      <c r="NA18" s="82"/>
      <c r="NB18" s="82"/>
      <c r="NC18" s="82"/>
      <c r="ND18" s="82"/>
      <c r="NE18" s="82"/>
      <c r="NF18" s="82"/>
      <c r="NG18" s="82"/>
      <c r="NH18" s="82"/>
      <c r="NI18" s="82"/>
      <c r="NJ18" s="82"/>
      <c r="NK18" s="82"/>
      <c r="NL18" s="82"/>
      <c r="NM18" s="82"/>
      <c r="NN18" s="82"/>
      <c r="NO18" s="82"/>
      <c r="NP18" s="82"/>
      <c r="NQ18" s="82"/>
      <c r="NR18" s="82"/>
      <c r="NS18" s="82"/>
      <c r="NT18" s="82"/>
      <c r="NU18" s="82"/>
      <c r="NV18" s="82"/>
      <c r="NW18" s="82"/>
      <c r="NX18" s="82"/>
      <c r="NY18" s="82"/>
      <c r="NZ18" s="82"/>
      <c r="OA18" s="82"/>
      <c r="OB18" s="82"/>
      <c r="OC18" s="82"/>
      <c r="OD18" s="82"/>
      <c r="OE18" s="82"/>
      <c r="OF18" s="82"/>
      <c r="OG18" s="82"/>
      <c r="OH18" s="82"/>
      <c r="OI18" s="82"/>
      <c r="OJ18" s="82"/>
      <c r="OK18" s="82"/>
      <c r="OL18" s="82"/>
      <c r="OM18" s="82"/>
      <c r="ON18" s="82"/>
      <c r="OO18" s="82"/>
      <c r="OP18" s="82"/>
      <c r="OQ18" s="82"/>
      <c r="OR18" s="82"/>
      <c r="OS18" s="82"/>
      <c r="OT18" s="82"/>
      <c r="OU18" s="82"/>
      <c r="OV18" s="82"/>
      <c r="OW18" s="82"/>
      <c r="OX18" s="82"/>
      <c r="OY18" s="82"/>
    </row>
    <row r="19" spans="1:415" x14ac:dyDescent="0.25">
      <c r="A19" s="82" t="s">
        <v>1984</v>
      </c>
      <c r="B19" s="82">
        <v>5</v>
      </c>
      <c r="C19" s="82">
        <v>16</v>
      </c>
      <c r="D19" s="82">
        <v>2013</v>
      </c>
      <c r="E19" s="82">
        <v>2013</v>
      </c>
      <c r="F19" s="82">
        <v>1</v>
      </c>
      <c r="G19" s="82">
        <v>0</v>
      </c>
      <c r="H19" s="82">
        <v>1</v>
      </c>
      <c r="I19" s="82">
        <v>0</v>
      </c>
      <c r="J19" s="82" t="s">
        <v>2194</v>
      </c>
      <c r="K19" s="82">
        <v>4515</v>
      </c>
      <c r="L19" s="82">
        <v>6</v>
      </c>
      <c r="M19" s="82">
        <v>88</v>
      </c>
      <c r="N19" s="82">
        <v>0</v>
      </c>
      <c r="O19" s="82">
        <v>0</v>
      </c>
      <c r="P19" s="82">
        <v>0</v>
      </c>
      <c r="Q19" s="82">
        <v>1</v>
      </c>
      <c r="R19" s="82">
        <v>1</v>
      </c>
      <c r="S19" s="82">
        <v>0</v>
      </c>
      <c r="T19" s="82">
        <v>1</v>
      </c>
      <c r="U19" s="82">
        <v>0</v>
      </c>
      <c r="V19" s="82">
        <v>1</v>
      </c>
      <c r="W19" s="82">
        <v>84</v>
      </c>
      <c r="X19" s="82">
        <v>0</v>
      </c>
      <c r="Y19" s="82">
        <v>0</v>
      </c>
      <c r="Z19" s="82">
        <v>0</v>
      </c>
      <c r="AA19" s="82">
        <v>0</v>
      </c>
      <c r="AB19" s="82">
        <v>0</v>
      </c>
      <c r="AC19" s="82">
        <v>0</v>
      </c>
      <c r="AD19" s="82">
        <v>0</v>
      </c>
      <c r="AE19" s="82">
        <v>0</v>
      </c>
      <c r="AF19" s="82">
        <v>5.1100000000000003</v>
      </c>
      <c r="AG19" s="82">
        <v>16.18</v>
      </c>
      <c r="AH19" s="82">
        <v>11.07</v>
      </c>
      <c r="AI19" s="82">
        <v>2.1663405088062619</v>
      </c>
      <c r="AJ19" s="82">
        <v>1.9900000000000002</v>
      </c>
      <c r="AK19" s="82">
        <v>0.56214689265536733</v>
      </c>
      <c r="AL19">
        <v>3.54</v>
      </c>
      <c r="AM19"/>
      <c r="AN19"/>
      <c r="AO19"/>
      <c r="AP19"/>
      <c r="AQ19"/>
      <c r="AR19"/>
      <c r="AS19"/>
      <c r="AT19"/>
      <c r="AU19"/>
      <c r="AV19"/>
      <c r="AW19"/>
      <c r="AX19"/>
      <c r="AY19"/>
      <c r="AZ19"/>
      <c r="BA19"/>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c r="CU19" s="82"/>
      <c r="CV19" s="82"/>
      <c r="CW19" s="82"/>
      <c r="CX19" s="82"/>
      <c r="CY19" s="82"/>
      <c r="CZ19" s="82"/>
      <c r="DA19" s="82"/>
      <c r="DB19" s="82"/>
      <c r="DC19" s="82"/>
      <c r="DD19" s="82"/>
      <c r="DE19" s="82"/>
      <c r="DF19" s="82"/>
      <c r="DG19" s="82"/>
      <c r="DH19" s="82"/>
      <c r="DI19" s="82"/>
      <c r="DJ19" s="82"/>
      <c r="DK19" s="82"/>
      <c r="DL19" s="82"/>
      <c r="DM19" s="82"/>
      <c r="DN19" s="82"/>
      <c r="DO19" s="82"/>
      <c r="DP19" s="82"/>
      <c r="DQ19" s="82"/>
      <c r="DR19" s="82"/>
      <c r="DS19" s="82"/>
      <c r="DT19" s="82"/>
      <c r="DU19" s="82"/>
      <c r="DV19" s="82"/>
      <c r="DW19" s="82"/>
      <c r="DX19" s="82"/>
      <c r="DY19" s="82"/>
      <c r="DZ19" s="82"/>
      <c r="EA19" s="82"/>
      <c r="EB19" s="82"/>
      <c r="EC19" s="82"/>
      <c r="ED19" s="82"/>
      <c r="EE19" s="82"/>
      <c r="EF19" s="82"/>
      <c r="EG19" s="82"/>
      <c r="EH19" s="82"/>
      <c r="EI19" s="82"/>
      <c r="EJ19" s="82"/>
      <c r="EK19" s="82"/>
      <c r="EL19" s="82"/>
      <c r="EM19" s="82"/>
      <c r="EN19" s="82"/>
      <c r="EO19" s="82"/>
      <c r="EP19" s="82"/>
      <c r="EQ19" s="82"/>
      <c r="ER19" s="82"/>
      <c r="ES19" s="82"/>
      <c r="ET19" s="82"/>
      <c r="EU19" s="82"/>
      <c r="EV19" s="82"/>
      <c r="EW19" s="82"/>
      <c r="EX19" s="82"/>
      <c r="EY19" s="82"/>
      <c r="EZ19" s="82"/>
      <c r="FA19" s="82"/>
      <c r="FB19" s="82"/>
      <c r="FC19" s="82"/>
      <c r="FD19" s="82"/>
      <c r="FE19" s="82"/>
      <c r="FF19" s="82"/>
      <c r="FG19" s="82"/>
      <c r="FH19" s="82"/>
      <c r="FI19" s="82"/>
      <c r="FJ19" s="82"/>
      <c r="FK19" s="82"/>
      <c r="FL19" s="82"/>
      <c r="FM19" s="82"/>
      <c r="FN19" s="82"/>
      <c r="FO19" s="82"/>
      <c r="FP19" s="82"/>
      <c r="FQ19" s="82"/>
      <c r="FR19" s="82"/>
      <c r="FS19" s="82"/>
      <c r="FT19" s="82"/>
      <c r="FU19" s="82"/>
      <c r="FV19" s="82"/>
      <c r="FW19" s="82"/>
      <c r="FX19" s="82"/>
      <c r="FY19" s="82"/>
      <c r="FZ19" s="82"/>
      <c r="GA19" s="82"/>
      <c r="GB19" s="82"/>
      <c r="GC19" s="82"/>
      <c r="GD19" s="82"/>
      <c r="GE19" s="82"/>
      <c r="GF19" s="82"/>
      <c r="GG19" s="82"/>
      <c r="GH19" s="82"/>
      <c r="GI19" s="82"/>
      <c r="GJ19" s="82"/>
      <c r="GK19" s="82"/>
      <c r="GL19" s="82"/>
      <c r="GM19" s="82"/>
      <c r="GN19" s="82"/>
      <c r="GO19" s="82"/>
      <c r="GP19" s="82"/>
      <c r="GQ19" s="82"/>
      <c r="GR19" s="82"/>
      <c r="GS19" s="82"/>
      <c r="GT19" s="82"/>
      <c r="GU19" s="82"/>
      <c r="GV19" s="82"/>
      <c r="GW19" s="82"/>
      <c r="GX19" s="82"/>
      <c r="GY19" s="82"/>
      <c r="GZ19" s="82"/>
      <c r="HA19" s="82"/>
      <c r="HB19" s="82"/>
      <c r="HC19" s="82"/>
      <c r="HD19" s="82"/>
      <c r="HE19" s="82"/>
      <c r="HF19" s="82"/>
      <c r="HG19" s="82"/>
      <c r="HH19" s="82"/>
      <c r="HI19" s="82"/>
      <c r="HJ19" s="82"/>
      <c r="HK19" s="82"/>
      <c r="HL19" s="82"/>
      <c r="HM19" s="82"/>
      <c r="HN19" s="82"/>
      <c r="HO19" s="82"/>
      <c r="HP19" s="82"/>
      <c r="HQ19" s="82"/>
      <c r="HR19" s="82"/>
      <c r="HS19" s="82"/>
      <c r="HT19" s="82"/>
      <c r="HU19" s="82"/>
      <c r="HV19" s="82"/>
      <c r="HW19" s="82"/>
      <c r="HX19" s="82"/>
      <c r="HY19" s="82"/>
      <c r="HZ19" s="82"/>
      <c r="IA19" s="82"/>
      <c r="IB19" s="82"/>
      <c r="IC19" s="82"/>
      <c r="ID19" s="82"/>
      <c r="IE19" s="82"/>
      <c r="IF19" s="82"/>
      <c r="IG19" s="82"/>
      <c r="IH19" s="82"/>
      <c r="II19" s="82"/>
      <c r="IJ19" s="82"/>
      <c r="IK19" s="82"/>
      <c r="IL19" s="82"/>
      <c r="IM19" s="82"/>
      <c r="IN19" s="82"/>
      <c r="IO19" s="82"/>
      <c r="IP19" s="82"/>
      <c r="IQ19" s="82"/>
      <c r="IR19" s="82"/>
      <c r="IS19" s="82"/>
      <c r="IT19" s="82"/>
      <c r="IU19" s="82"/>
      <c r="IV19" s="82"/>
      <c r="IW19" s="82"/>
      <c r="IX19" s="82"/>
      <c r="IY19" s="82"/>
      <c r="IZ19" s="82"/>
      <c r="JA19" s="82"/>
      <c r="JB19" s="82"/>
      <c r="JC19" s="82"/>
      <c r="JD19" s="82"/>
      <c r="JE19" s="82"/>
      <c r="JF19" s="82"/>
      <c r="JG19" s="82"/>
      <c r="JH19" s="82"/>
      <c r="JI19" s="82"/>
      <c r="JJ19" s="82"/>
      <c r="JK19" s="82"/>
      <c r="JL19" s="82"/>
      <c r="JM19" s="82"/>
      <c r="JN19" s="82"/>
      <c r="JO19" s="82"/>
      <c r="JP19" s="82"/>
      <c r="JQ19" s="82"/>
      <c r="JR19" s="82"/>
      <c r="JS19" s="82"/>
      <c r="JT19" s="82"/>
      <c r="JU19" s="82"/>
      <c r="JV19" s="82"/>
      <c r="JW19" s="82"/>
      <c r="JX19" s="82"/>
      <c r="JY19" s="82"/>
      <c r="JZ19" s="82"/>
      <c r="KA19" s="82"/>
      <c r="KB19" s="82"/>
      <c r="KC19" s="82"/>
      <c r="KD19" s="82"/>
      <c r="KE19" s="82"/>
      <c r="KF19" s="82"/>
      <c r="KG19" s="82"/>
      <c r="KH19" s="82"/>
      <c r="KI19" s="82"/>
      <c r="KJ19" s="82"/>
      <c r="KK19" s="82"/>
      <c r="KL19" s="82"/>
      <c r="KM19" s="82"/>
      <c r="KN19" s="82"/>
      <c r="KO19" s="82"/>
      <c r="KP19" s="82"/>
      <c r="KQ19" s="82"/>
      <c r="KR19" s="82"/>
      <c r="KS19" s="82"/>
      <c r="KT19" s="82"/>
      <c r="KU19" s="82"/>
      <c r="KV19" s="82"/>
      <c r="KW19" s="82"/>
      <c r="KX19" s="82"/>
      <c r="KY19" s="82"/>
      <c r="KZ19" s="82"/>
      <c r="LA19" s="82"/>
      <c r="LB19" s="82"/>
      <c r="LC19" s="82"/>
      <c r="LD19" s="82"/>
      <c r="LE19" s="82"/>
      <c r="LF19" s="82"/>
      <c r="LG19" s="82"/>
      <c r="LH19" s="82"/>
      <c r="LI19" s="82"/>
      <c r="LJ19" s="82"/>
      <c r="LK19" s="82"/>
      <c r="LL19" s="82"/>
      <c r="LM19" s="82"/>
      <c r="LN19" s="82"/>
      <c r="LO19" s="82"/>
      <c r="LP19" s="82"/>
      <c r="LQ19" s="82"/>
      <c r="LR19" s="82"/>
      <c r="LS19" s="82"/>
      <c r="LT19" s="82"/>
      <c r="LU19" s="82"/>
      <c r="LV19" s="82"/>
      <c r="LW19" s="82"/>
      <c r="LX19" s="82"/>
      <c r="LY19" s="82"/>
      <c r="LZ19" s="82"/>
      <c r="MA19" s="82"/>
      <c r="MB19" s="82"/>
      <c r="MC19" s="82"/>
      <c r="MD19" s="82"/>
      <c r="ME19" s="82"/>
      <c r="MF19" s="82"/>
      <c r="MG19" s="82"/>
      <c r="MH19" s="82"/>
      <c r="MI19" s="82"/>
      <c r="MJ19" s="82"/>
      <c r="MK19" s="82"/>
      <c r="ML19" s="82"/>
      <c r="MM19" s="82"/>
      <c r="MN19" s="82"/>
      <c r="MO19" s="82"/>
      <c r="MP19" s="82"/>
      <c r="MQ19" s="82"/>
      <c r="MR19" s="82"/>
      <c r="MS19" s="82"/>
      <c r="MT19" s="82"/>
      <c r="MU19" s="82"/>
      <c r="MV19" s="82"/>
      <c r="MW19" s="82"/>
      <c r="MX19" s="82"/>
      <c r="MY19" s="82"/>
      <c r="MZ19" s="82"/>
      <c r="NA19" s="82"/>
      <c r="NB19" s="82"/>
      <c r="NC19" s="82"/>
      <c r="ND19" s="82"/>
      <c r="NE19" s="82"/>
      <c r="NF19" s="82"/>
      <c r="NG19" s="82"/>
      <c r="NH19" s="82"/>
      <c r="NI19" s="82"/>
      <c r="NJ19" s="82"/>
      <c r="NK19" s="82"/>
      <c r="NL19" s="82"/>
      <c r="NM19" s="82"/>
      <c r="NN19" s="82"/>
      <c r="NO19" s="82"/>
      <c r="NP19" s="82"/>
      <c r="NQ19" s="82"/>
      <c r="NR19" s="82"/>
      <c r="NS19" s="82"/>
      <c r="NT19" s="82"/>
      <c r="NU19" s="82"/>
      <c r="NV19" s="82"/>
      <c r="NW19" s="82"/>
      <c r="NX19" s="82"/>
      <c r="NY19" s="82"/>
      <c r="NZ19" s="82"/>
      <c r="OA19" s="82"/>
      <c r="OB19" s="82"/>
      <c r="OC19" s="82"/>
      <c r="OD19" s="82"/>
      <c r="OE19" s="82"/>
      <c r="OF19" s="82"/>
      <c r="OG19" s="82"/>
      <c r="OH19" s="82"/>
      <c r="OI19" s="82"/>
      <c r="OJ19" s="82"/>
      <c r="OK19" s="82"/>
      <c r="OL19" s="82"/>
      <c r="OM19" s="82"/>
      <c r="ON19" s="82"/>
      <c r="OO19" s="82"/>
      <c r="OP19" s="82"/>
      <c r="OQ19" s="82"/>
      <c r="OR19" s="82"/>
      <c r="OS19" s="82"/>
      <c r="OT19" s="82"/>
      <c r="OU19" s="82"/>
      <c r="OV19" s="82"/>
      <c r="OW19" s="82"/>
      <c r="OX19" s="82"/>
      <c r="OY19" s="82"/>
    </row>
    <row r="20" spans="1:415" x14ac:dyDescent="0.25">
      <c r="A20" s="82" t="s">
        <v>2483</v>
      </c>
      <c r="B20" s="82">
        <v>21</v>
      </c>
      <c r="C20" s="82">
        <v>1</v>
      </c>
      <c r="D20" s="82">
        <v>2010</v>
      </c>
      <c r="E20" s="82">
        <v>2011</v>
      </c>
      <c r="F20" s="82">
        <v>0</v>
      </c>
      <c r="G20" s="82">
        <v>0</v>
      </c>
      <c r="H20" s="82">
        <v>1</v>
      </c>
      <c r="I20" s="82">
        <v>0</v>
      </c>
      <c r="J20" s="82" t="s">
        <v>2259</v>
      </c>
      <c r="K20" s="82">
        <v>15642</v>
      </c>
      <c r="L20" s="82">
        <v>4</v>
      </c>
      <c r="M20" s="82">
        <v>285</v>
      </c>
      <c r="N20" s="82">
        <v>0</v>
      </c>
      <c r="O20" s="82">
        <v>0</v>
      </c>
      <c r="P20" s="82">
        <v>0</v>
      </c>
      <c r="Q20" s="82">
        <v>1</v>
      </c>
      <c r="R20" s="82">
        <v>1</v>
      </c>
      <c r="S20" s="82">
        <v>0</v>
      </c>
      <c r="T20" s="82">
        <v>1</v>
      </c>
      <c r="U20" s="82">
        <v>0</v>
      </c>
      <c r="V20" s="82">
        <v>0</v>
      </c>
      <c r="W20" s="82" t="s">
        <v>1976</v>
      </c>
      <c r="X20" s="82">
        <v>0</v>
      </c>
      <c r="Y20" s="82">
        <v>0</v>
      </c>
      <c r="Z20" s="82">
        <v>1</v>
      </c>
      <c r="AA20" s="82">
        <v>0</v>
      </c>
      <c r="AB20" s="82">
        <v>1</v>
      </c>
      <c r="AC20" s="82">
        <v>1</v>
      </c>
      <c r="AD20" s="82">
        <v>0</v>
      </c>
      <c r="AE20" s="82">
        <v>1</v>
      </c>
      <c r="AF20" s="82">
        <v>11.08</v>
      </c>
      <c r="AG20" s="82">
        <v>13.51</v>
      </c>
      <c r="AH20" s="82">
        <v>2.4299999999999997</v>
      </c>
      <c r="AI20" s="82">
        <v>0.21931407942238265</v>
      </c>
      <c r="AJ20" s="82">
        <v>0.81</v>
      </c>
      <c r="AK20" s="82">
        <v>0.27181208053691275</v>
      </c>
      <c r="AL20">
        <v>2.98</v>
      </c>
      <c r="AM20"/>
      <c r="AN20"/>
      <c r="AO20"/>
      <c r="AP20"/>
      <c r="AQ20"/>
      <c r="AR20"/>
      <c r="AS20"/>
      <c r="AT20"/>
      <c r="AU20"/>
      <c r="AV20"/>
      <c r="AW20"/>
      <c r="AX20"/>
      <c r="AY20"/>
      <c r="AZ20"/>
      <c r="BA20"/>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2"/>
      <c r="DP20" s="82"/>
      <c r="DQ20" s="82"/>
      <c r="DR20" s="82"/>
      <c r="DS20" s="82"/>
      <c r="DT20" s="82"/>
      <c r="DU20" s="82"/>
      <c r="DV20" s="82"/>
      <c r="DW20" s="82"/>
      <c r="DX20" s="82"/>
      <c r="DY20" s="82"/>
      <c r="DZ20" s="82"/>
      <c r="EA20" s="82"/>
      <c r="EB20" s="82"/>
      <c r="EC20" s="82"/>
      <c r="ED20" s="82"/>
      <c r="EE20" s="82"/>
      <c r="EF20" s="82"/>
      <c r="EG20" s="82"/>
      <c r="EH20" s="82"/>
      <c r="EI20" s="82"/>
      <c r="EJ20" s="82"/>
      <c r="EK20" s="82"/>
      <c r="EL20" s="82"/>
      <c r="EM20" s="82"/>
      <c r="EN20" s="82"/>
      <c r="EO20" s="82"/>
      <c r="EP20" s="82"/>
      <c r="EQ20" s="82"/>
      <c r="ER20" s="82"/>
      <c r="ES20" s="82"/>
      <c r="ET20" s="82"/>
      <c r="EU20" s="82"/>
      <c r="EV20" s="82"/>
      <c r="EW20" s="82"/>
      <c r="EX20" s="82"/>
      <c r="EY20" s="82"/>
      <c r="EZ20" s="82"/>
      <c r="FA20" s="82"/>
      <c r="FB20" s="82"/>
      <c r="FC20" s="82"/>
      <c r="FD20" s="82"/>
      <c r="FE20" s="82"/>
      <c r="FF20" s="82"/>
      <c r="FG20" s="82"/>
      <c r="FH20" s="82"/>
      <c r="FI20" s="82"/>
      <c r="FJ20" s="82"/>
      <c r="FK20" s="82"/>
      <c r="FL20" s="82"/>
      <c r="FM20" s="82"/>
      <c r="FN20" s="82"/>
      <c r="FO20" s="82"/>
      <c r="FP20" s="82"/>
      <c r="FQ20" s="82"/>
      <c r="FR20" s="82"/>
      <c r="FS20" s="82"/>
      <c r="FT20" s="82"/>
      <c r="FU20" s="82"/>
      <c r="FV20" s="82"/>
      <c r="FW20" s="82"/>
      <c r="FX20" s="82"/>
      <c r="FY20" s="82"/>
      <c r="FZ20" s="82"/>
      <c r="GA20" s="82"/>
      <c r="GB20" s="82"/>
      <c r="GC20" s="82"/>
      <c r="GD20" s="82"/>
      <c r="GE20" s="82"/>
      <c r="GF20" s="82"/>
      <c r="GG20" s="82"/>
      <c r="GH20" s="82"/>
      <c r="GI20" s="82"/>
      <c r="GJ20" s="82"/>
      <c r="GK20" s="82"/>
      <c r="GL20" s="82"/>
      <c r="GM20" s="82"/>
      <c r="GN20" s="82"/>
      <c r="GO20" s="82"/>
      <c r="GP20" s="82"/>
      <c r="GQ20" s="82"/>
      <c r="GR20" s="82"/>
      <c r="GS20" s="82"/>
      <c r="GT20" s="82"/>
      <c r="GU20" s="82"/>
      <c r="GV20" s="82"/>
      <c r="GW20" s="82"/>
      <c r="GX20" s="82"/>
      <c r="GY20" s="82"/>
      <c r="GZ20" s="82"/>
      <c r="HA20" s="82"/>
      <c r="HB20" s="82"/>
      <c r="HC20" s="82"/>
      <c r="HD20" s="82"/>
      <c r="HE20" s="82"/>
      <c r="HF20" s="82"/>
      <c r="HG20" s="82"/>
      <c r="HH20" s="82"/>
      <c r="HI20" s="82"/>
      <c r="HJ20" s="82"/>
      <c r="HK20" s="82"/>
      <c r="HL20" s="82"/>
      <c r="HM20" s="82"/>
      <c r="HN20" s="82"/>
      <c r="HO20" s="82"/>
      <c r="HP20" s="82"/>
      <c r="HQ20" s="82"/>
      <c r="HR20" s="82"/>
      <c r="HS20" s="82"/>
      <c r="HT20" s="82"/>
      <c r="HU20" s="82"/>
      <c r="HV20" s="82"/>
      <c r="HW20" s="82"/>
      <c r="HX20" s="82"/>
      <c r="HY20" s="82"/>
      <c r="HZ20" s="82"/>
      <c r="IA20" s="82"/>
      <c r="IB20" s="82"/>
      <c r="IC20" s="82"/>
      <c r="ID20" s="82"/>
      <c r="IE20" s="82"/>
      <c r="IF20" s="82"/>
      <c r="IG20" s="82"/>
      <c r="IH20" s="82"/>
      <c r="II20" s="82"/>
      <c r="IJ20" s="82"/>
      <c r="IK20" s="82"/>
      <c r="IL20" s="82"/>
      <c r="IM20" s="82"/>
      <c r="IN20" s="82"/>
      <c r="IO20" s="82"/>
      <c r="IP20" s="82"/>
      <c r="IQ20" s="82"/>
      <c r="IR20" s="82"/>
      <c r="IS20" s="82"/>
      <c r="IT20" s="82"/>
      <c r="IU20" s="82"/>
      <c r="IV20" s="82"/>
      <c r="IW20" s="82"/>
      <c r="IX20" s="82"/>
      <c r="IY20" s="82"/>
      <c r="IZ20" s="82"/>
      <c r="JA20" s="82"/>
      <c r="JB20" s="82"/>
      <c r="JC20" s="82"/>
      <c r="JD20" s="82"/>
      <c r="JE20" s="82"/>
      <c r="JF20" s="82"/>
      <c r="JG20" s="82"/>
      <c r="JH20" s="82"/>
      <c r="JI20" s="82"/>
      <c r="JJ20" s="82"/>
      <c r="JK20" s="82"/>
      <c r="JL20" s="82"/>
      <c r="JM20" s="82"/>
      <c r="JN20" s="82"/>
      <c r="JO20" s="82"/>
      <c r="JP20" s="82"/>
      <c r="JQ20" s="82"/>
      <c r="JR20" s="82"/>
      <c r="JS20" s="82"/>
      <c r="JT20" s="82"/>
      <c r="JU20" s="82"/>
      <c r="JV20" s="82"/>
      <c r="JW20" s="82"/>
      <c r="JX20" s="82"/>
      <c r="JY20" s="82"/>
      <c r="JZ20" s="82"/>
      <c r="KA20" s="82"/>
      <c r="KB20" s="82"/>
      <c r="KC20" s="82"/>
      <c r="KD20" s="82"/>
      <c r="KE20" s="82"/>
      <c r="KF20" s="82"/>
      <c r="KG20" s="82"/>
      <c r="KH20" s="82"/>
      <c r="KI20" s="82"/>
      <c r="KJ20" s="82"/>
      <c r="KK20" s="82"/>
      <c r="KL20" s="82"/>
      <c r="KM20" s="82"/>
      <c r="KN20" s="82"/>
      <c r="KO20" s="82"/>
      <c r="KP20" s="82"/>
      <c r="KQ20" s="82"/>
      <c r="KR20" s="82"/>
      <c r="KS20" s="82"/>
      <c r="KT20" s="82"/>
      <c r="KU20" s="82"/>
      <c r="KV20" s="82"/>
      <c r="KW20" s="82"/>
      <c r="KX20" s="82"/>
      <c r="KY20" s="82"/>
      <c r="KZ20" s="82"/>
      <c r="LA20" s="82"/>
      <c r="LB20" s="82"/>
      <c r="LC20" s="82"/>
      <c r="LD20" s="82"/>
      <c r="LE20" s="82"/>
      <c r="LF20" s="82"/>
      <c r="LG20" s="82"/>
      <c r="LH20" s="82"/>
      <c r="LI20" s="82"/>
      <c r="LJ20" s="82"/>
      <c r="LK20" s="82"/>
      <c r="LL20" s="82"/>
      <c r="LM20" s="82"/>
      <c r="LN20" s="82"/>
      <c r="LO20" s="82"/>
      <c r="LP20" s="82"/>
      <c r="LQ20" s="82"/>
      <c r="LR20" s="82"/>
      <c r="LS20" s="82"/>
      <c r="LT20" s="82"/>
      <c r="LU20" s="82"/>
      <c r="LV20" s="82"/>
      <c r="LW20" s="82"/>
      <c r="LX20" s="82"/>
      <c r="LY20" s="82"/>
      <c r="LZ20" s="82"/>
      <c r="MA20" s="82"/>
      <c r="MB20" s="82"/>
      <c r="MC20" s="82"/>
      <c r="MD20" s="82"/>
      <c r="ME20" s="82"/>
      <c r="MF20" s="82"/>
      <c r="MG20" s="82"/>
      <c r="MH20" s="82"/>
      <c r="MI20" s="82"/>
      <c r="MJ20" s="82"/>
      <c r="MK20" s="82"/>
      <c r="ML20" s="82"/>
      <c r="MM20" s="82"/>
      <c r="MN20" s="82"/>
      <c r="MO20" s="82"/>
      <c r="MP20" s="82"/>
      <c r="MQ20" s="82"/>
      <c r="MR20" s="82"/>
      <c r="MS20" s="82"/>
      <c r="MT20" s="82"/>
      <c r="MU20" s="82"/>
      <c r="MV20" s="82"/>
      <c r="MW20" s="82"/>
      <c r="MX20" s="82"/>
      <c r="MY20" s="82"/>
      <c r="MZ20" s="82"/>
      <c r="NA20" s="82"/>
      <c r="NB20" s="82"/>
      <c r="NC20" s="82"/>
      <c r="ND20" s="82"/>
      <c r="NE20" s="82"/>
      <c r="NF20" s="82"/>
      <c r="NG20" s="82"/>
      <c r="NH20" s="82"/>
      <c r="NI20" s="82"/>
      <c r="NJ20" s="82"/>
      <c r="NK20" s="82"/>
      <c r="NL20" s="82"/>
      <c r="NM20" s="82"/>
      <c r="NN20" s="82"/>
      <c r="NO20" s="82"/>
      <c r="NP20" s="82"/>
      <c r="NQ20" s="82"/>
      <c r="NR20" s="82"/>
      <c r="NS20" s="82"/>
      <c r="NT20" s="82"/>
      <c r="NU20" s="82"/>
      <c r="NV20" s="82"/>
      <c r="NW20" s="82"/>
      <c r="NX20" s="82"/>
      <c r="NY20" s="82"/>
      <c r="NZ20" s="82"/>
      <c r="OA20" s="82"/>
      <c r="OB20" s="82"/>
      <c r="OC20" s="82"/>
      <c r="OD20" s="82"/>
      <c r="OE20" s="82"/>
      <c r="OF20" s="82"/>
      <c r="OG20" s="82"/>
      <c r="OH20" s="82"/>
      <c r="OI20" s="82"/>
      <c r="OJ20" s="82"/>
      <c r="OK20" s="82"/>
      <c r="OL20" s="82"/>
      <c r="OM20" s="82"/>
      <c r="ON20" s="82"/>
      <c r="OO20" s="82"/>
      <c r="OP20" s="82"/>
      <c r="OQ20" s="82"/>
      <c r="OR20" s="82"/>
      <c r="OS20" s="82"/>
      <c r="OT20" s="82"/>
      <c r="OU20" s="82"/>
      <c r="OV20" s="82"/>
      <c r="OW20" s="82"/>
      <c r="OX20" s="82"/>
      <c r="OY20" s="82"/>
    </row>
    <row r="21" spans="1:415" x14ac:dyDescent="0.25">
      <c r="A21" s="82" t="s">
        <v>2483</v>
      </c>
      <c r="B21" s="82">
        <v>21</v>
      </c>
      <c r="C21" s="82">
        <v>2</v>
      </c>
      <c r="D21" s="82">
        <v>2010</v>
      </c>
      <c r="E21" s="82">
        <v>2011</v>
      </c>
      <c r="F21" s="82">
        <v>0</v>
      </c>
      <c r="G21" s="82">
        <v>0</v>
      </c>
      <c r="H21" s="82">
        <v>1</v>
      </c>
      <c r="I21" s="82">
        <v>0</v>
      </c>
      <c r="J21" s="82" t="s">
        <v>2259</v>
      </c>
      <c r="K21" s="82">
        <v>15642</v>
      </c>
      <c r="L21" s="82">
        <v>4</v>
      </c>
      <c r="M21" s="82">
        <v>285</v>
      </c>
      <c r="N21" s="82">
        <v>0</v>
      </c>
      <c r="O21" s="82">
        <v>0</v>
      </c>
      <c r="P21" s="82">
        <v>0</v>
      </c>
      <c r="Q21" s="82">
        <v>1</v>
      </c>
      <c r="R21" s="82">
        <v>1</v>
      </c>
      <c r="S21" s="82">
        <v>0</v>
      </c>
      <c r="T21" s="82">
        <v>1</v>
      </c>
      <c r="U21" s="82">
        <v>0</v>
      </c>
      <c r="V21" s="82">
        <v>0</v>
      </c>
      <c r="W21" s="82" t="s">
        <v>1976</v>
      </c>
      <c r="X21" s="82">
        <v>0</v>
      </c>
      <c r="Y21" s="82">
        <v>0</v>
      </c>
      <c r="Z21" s="82">
        <v>1</v>
      </c>
      <c r="AA21" s="82">
        <v>0</v>
      </c>
      <c r="AB21" s="82">
        <v>1</v>
      </c>
      <c r="AC21" s="82">
        <v>0</v>
      </c>
      <c r="AD21" s="82">
        <v>0</v>
      </c>
      <c r="AE21" s="82">
        <v>1</v>
      </c>
      <c r="AF21" s="82">
        <v>11.08</v>
      </c>
      <c r="AG21" s="82">
        <v>13.48</v>
      </c>
      <c r="AH21" s="82">
        <v>2.4000000000000004</v>
      </c>
      <c r="AI21" s="82">
        <v>0.21660649819494587</v>
      </c>
      <c r="AJ21" s="82">
        <v>0.79999999999999982</v>
      </c>
      <c r="AK21" s="82">
        <v>0.26845637583892612</v>
      </c>
      <c r="AL21">
        <v>2.98</v>
      </c>
      <c r="AM21"/>
      <c r="AN21"/>
      <c r="AO21"/>
      <c r="AP21"/>
      <c r="AQ21"/>
      <c r="AR21"/>
      <c r="AS21"/>
      <c r="AT21"/>
      <c r="AU21"/>
      <c r="AV21"/>
      <c r="AW21"/>
      <c r="AX21"/>
      <c r="AY21"/>
      <c r="AZ21"/>
      <c r="BA21"/>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c r="CU21" s="82"/>
      <c r="CV21" s="82"/>
      <c r="CW21" s="82"/>
      <c r="CX21" s="82"/>
      <c r="CY21" s="82"/>
      <c r="CZ21" s="82"/>
      <c r="DA21" s="82"/>
      <c r="DB21" s="82"/>
      <c r="DC21" s="82"/>
      <c r="DD21" s="82"/>
      <c r="DE21" s="82"/>
      <c r="DF21" s="82"/>
      <c r="DG21" s="82"/>
      <c r="DH21" s="82"/>
      <c r="DI21" s="82"/>
      <c r="DJ21" s="82"/>
      <c r="DK21" s="82"/>
      <c r="DL21" s="82"/>
      <c r="DM21" s="82"/>
      <c r="DN21" s="82"/>
      <c r="DO21" s="82"/>
      <c r="DP21" s="82"/>
      <c r="DQ21" s="82"/>
      <c r="DR21" s="82"/>
      <c r="DS21" s="82"/>
      <c r="DT21" s="82"/>
      <c r="DU21" s="82"/>
      <c r="DV21" s="82"/>
      <c r="DW21" s="82"/>
      <c r="DX21" s="82"/>
      <c r="DY21" s="82"/>
      <c r="DZ21" s="82"/>
      <c r="EA21" s="82"/>
      <c r="EB21" s="82"/>
      <c r="EC21" s="82"/>
      <c r="ED21" s="82"/>
      <c r="EE21" s="82"/>
      <c r="EF21" s="82"/>
      <c r="EG21" s="82"/>
      <c r="EH21" s="82"/>
      <c r="EI21" s="82"/>
      <c r="EJ21" s="82"/>
      <c r="EK21" s="82"/>
      <c r="EL21" s="82"/>
      <c r="EM21" s="82"/>
      <c r="EN21" s="82"/>
      <c r="EO21" s="82"/>
      <c r="EP21" s="82"/>
      <c r="EQ21" s="82"/>
      <c r="ER21" s="82"/>
      <c r="ES21" s="82"/>
      <c r="ET21" s="82"/>
      <c r="EU21" s="82"/>
      <c r="EV21" s="82"/>
      <c r="EW21" s="82"/>
      <c r="EX21" s="82"/>
      <c r="EY21" s="82"/>
      <c r="EZ21" s="82"/>
      <c r="FA21" s="82"/>
      <c r="FB21" s="82"/>
      <c r="FC21" s="82"/>
      <c r="FD21" s="82"/>
      <c r="FE21" s="82"/>
      <c r="FF21" s="82"/>
      <c r="FG21" s="82"/>
      <c r="FH21" s="82"/>
      <c r="FI21" s="82"/>
      <c r="FJ21" s="82"/>
      <c r="FK21" s="82"/>
      <c r="FL21" s="82"/>
      <c r="FM21" s="82"/>
      <c r="FN21" s="82"/>
      <c r="FO21" s="82"/>
      <c r="FP21" s="82"/>
      <c r="FQ21" s="82"/>
      <c r="FR21" s="82"/>
      <c r="FS21" s="82"/>
      <c r="FT21" s="82"/>
      <c r="FU21" s="82"/>
      <c r="FV21" s="82"/>
      <c r="FW21" s="82"/>
      <c r="FX21" s="82"/>
      <c r="FY21" s="82"/>
      <c r="FZ21" s="82"/>
      <c r="GA21" s="82"/>
      <c r="GB21" s="82"/>
      <c r="GC21" s="82"/>
      <c r="GD21" s="82"/>
      <c r="GE21" s="82"/>
      <c r="GF21" s="82"/>
      <c r="GG21" s="82"/>
      <c r="GH21" s="82"/>
      <c r="GI21" s="82"/>
      <c r="GJ21" s="82"/>
      <c r="GK21" s="82"/>
      <c r="GL21" s="82"/>
      <c r="GM21" s="82"/>
      <c r="GN21" s="82"/>
      <c r="GO21" s="82"/>
      <c r="GP21" s="82"/>
      <c r="GQ21" s="82"/>
      <c r="GR21" s="82"/>
      <c r="GS21" s="82"/>
      <c r="GT21" s="82"/>
      <c r="GU21" s="82"/>
      <c r="GV21" s="82"/>
      <c r="GW21" s="82"/>
      <c r="GX21" s="82"/>
      <c r="GY21" s="82"/>
      <c r="GZ21" s="82"/>
      <c r="HA21" s="82"/>
      <c r="HB21" s="82"/>
      <c r="HC21" s="82"/>
      <c r="HD21" s="82"/>
      <c r="HE21" s="82"/>
      <c r="HF21" s="82"/>
      <c r="HG21" s="82"/>
      <c r="HH21" s="82"/>
      <c r="HI21" s="82"/>
      <c r="HJ21" s="82"/>
      <c r="HK21" s="82"/>
      <c r="HL21" s="82"/>
      <c r="HM21" s="82"/>
      <c r="HN21" s="82"/>
      <c r="HO21" s="82"/>
      <c r="HP21" s="82"/>
      <c r="HQ21" s="82"/>
      <c r="HR21" s="82"/>
      <c r="HS21" s="82"/>
      <c r="HT21" s="82"/>
      <c r="HU21" s="82"/>
      <c r="HV21" s="82"/>
      <c r="HW21" s="82"/>
      <c r="HX21" s="82"/>
      <c r="HY21" s="82"/>
      <c r="HZ21" s="82"/>
      <c r="IA21" s="82"/>
      <c r="IB21" s="82"/>
      <c r="IC21" s="82"/>
      <c r="ID21" s="82"/>
      <c r="IE21" s="82"/>
      <c r="IF21" s="82"/>
      <c r="IG21" s="82"/>
      <c r="IH21" s="82"/>
      <c r="II21" s="82"/>
      <c r="IJ21" s="82"/>
      <c r="IK21" s="82"/>
      <c r="IL21" s="82"/>
      <c r="IM21" s="82"/>
      <c r="IN21" s="82"/>
      <c r="IO21" s="82"/>
      <c r="IP21" s="82"/>
      <c r="IQ21" s="82"/>
      <c r="IR21" s="82"/>
      <c r="IS21" s="82"/>
      <c r="IT21" s="82"/>
      <c r="IU21" s="82"/>
      <c r="IV21" s="82"/>
      <c r="IW21" s="82"/>
      <c r="IX21" s="82"/>
      <c r="IY21" s="82"/>
      <c r="IZ21" s="82"/>
      <c r="JA21" s="82"/>
      <c r="JB21" s="82"/>
      <c r="JC21" s="82"/>
      <c r="JD21" s="82"/>
      <c r="JE21" s="82"/>
      <c r="JF21" s="82"/>
      <c r="JG21" s="82"/>
      <c r="JH21" s="82"/>
      <c r="JI21" s="82"/>
      <c r="JJ21" s="82"/>
      <c r="JK21" s="82"/>
      <c r="JL21" s="82"/>
      <c r="JM21" s="82"/>
      <c r="JN21" s="82"/>
      <c r="JO21" s="82"/>
      <c r="JP21" s="82"/>
      <c r="JQ21" s="82"/>
      <c r="JR21" s="82"/>
      <c r="JS21" s="82"/>
      <c r="JT21" s="82"/>
      <c r="JU21" s="82"/>
      <c r="JV21" s="82"/>
      <c r="JW21" s="82"/>
      <c r="JX21" s="82"/>
      <c r="JY21" s="82"/>
      <c r="JZ21" s="82"/>
      <c r="KA21" s="82"/>
      <c r="KB21" s="82"/>
      <c r="KC21" s="82"/>
      <c r="KD21" s="82"/>
      <c r="KE21" s="82"/>
      <c r="KF21" s="82"/>
      <c r="KG21" s="82"/>
      <c r="KH21" s="82"/>
      <c r="KI21" s="82"/>
      <c r="KJ21" s="82"/>
      <c r="KK21" s="82"/>
      <c r="KL21" s="82"/>
      <c r="KM21" s="82"/>
      <c r="KN21" s="82"/>
      <c r="KO21" s="82"/>
      <c r="KP21" s="82"/>
      <c r="KQ21" s="82"/>
      <c r="KR21" s="82"/>
      <c r="KS21" s="82"/>
      <c r="KT21" s="82"/>
      <c r="KU21" s="82"/>
      <c r="KV21" s="82"/>
      <c r="KW21" s="82"/>
      <c r="KX21" s="82"/>
      <c r="KY21" s="82"/>
      <c r="KZ21" s="82"/>
      <c r="LA21" s="82"/>
      <c r="LB21" s="82"/>
      <c r="LC21" s="82"/>
      <c r="LD21" s="82"/>
      <c r="LE21" s="82"/>
      <c r="LF21" s="82"/>
      <c r="LG21" s="82"/>
      <c r="LH21" s="82"/>
      <c r="LI21" s="82"/>
      <c r="LJ21" s="82"/>
      <c r="LK21" s="82"/>
      <c r="LL21" s="82"/>
      <c r="LM21" s="82"/>
      <c r="LN21" s="82"/>
      <c r="LO21" s="82"/>
      <c r="LP21" s="82"/>
      <c r="LQ21" s="82"/>
      <c r="LR21" s="82"/>
      <c r="LS21" s="82"/>
      <c r="LT21" s="82"/>
      <c r="LU21" s="82"/>
      <c r="LV21" s="82"/>
      <c r="LW21" s="82"/>
      <c r="LX21" s="82"/>
      <c r="LY21" s="82"/>
      <c r="LZ21" s="82"/>
      <c r="MA21" s="82"/>
      <c r="MB21" s="82"/>
      <c r="MC21" s="82"/>
      <c r="MD21" s="82"/>
      <c r="ME21" s="82"/>
      <c r="MF21" s="82"/>
      <c r="MG21" s="82"/>
      <c r="MH21" s="82"/>
      <c r="MI21" s="82"/>
      <c r="MJ21" s="82"/>
      <c r="MK21" s="82"/>
      <c r="ML21" s="82"/>
      <c r="MM21" s="82"/>
      <c r="MN21" s="82"/>
      <c r="MO21" s="82"/>
      <c r="MP21" s="82"/>
      <c r="MQ21" s="82"/>
      <c r="MR21" s="82"/>
      <c r="MS21" s="82"/>
      <c r="MT21" s="82"/>
      <c r="MU21" s="82"/>
      <c r="MV21" s="82"/>
      <c r="MW21" s="82"/>
      <c r="MX21" s="82"/>
      <c r="MY21" s="82"/>
      <c r="MZ21" s="82"/>
      <c r="NA21" s="82"/>
      <c r="NB21" s="82"/>
      <c r="NC21" s="82"/>
      <c r="ND21" s="82"/>
      <c r="NE21" s="82"/>
      <c r="NF21" s="82"/>
      <c r="NG21" s="82"/>
      <c r="NH21" s="82"/>
      <c r="NI21" s="82"/>
      <c r="NJ21" s="82"/>
      <c r="NK21" s="82"/>
      <c r="NL21" s="82"/>
      <c r="NM21" s="82"/>
      <c r="NN21" s="82"/>
      <c r="NO21" s="82"/>
      <c r="NP21" s="82"/>
      <c r="NQ21" s="82"/>
      <c r="NR21" s="82"/>
      <c r="NS21" s="82"/>
      <c r="NT21" s="82"/>
      <c r="NU21" s="82"/>
      <c r="NV21" s="82"/>
      <c r="NW21" s="82"/>
      <c r="NX21" s="82"/>
      <c r="NY21" s="82"/>
      <c r="NZ21" s="82"/>
      <c r="OA21" s="82"/>
      <c r="OB21" s="82"/>
      <c r="OC21" s="82"/>
      <c r="OD21" s="82"/>
      <c r="OE21" s="82"/>
      <c r="OF21" s="82"/>
      <c r="OG21" s="82"/>
      <c r="OH21" s="82"/>
      <c r="OI21" s="82"/>
      <c r="OJ21" s="82"/>
      <c r="OK21" s="82"/>
      <c r="OL21" s="82"/>
      <c r="OM21" s="82"/>
      <c r="ON21" s="82"/>
      <c r="OO21" s="82"/>
      <c r="OP21" s="82"/>
      <c r="OQ21" s="82"/>
      <c r="OR21" s="82"/>
      <c r="OS21" s="82"/>
      <c r="OT21" s="82"/>
      <c r="OU21" s="82"/>
      <c r="OV21" s="82"/>
      <c r="OW21" s="82"/>
      <c r="OX21" s="82"/>
      <c r="OY21" s="82"/>
    </row>
    <row r="22" spans="1:415" x14ac:dyDescent="0.25">
      <c r="A22" s="82" t="s">
        <v>2483</v>
      </c>
      <c r="B22" s="82">
        <v>21</v>
      </c>
      <c r="C22" s="82">
        <v>3</v>
      </c>
      <c r="D22" s="82">
        <v>2010</v>
      </c>
      <c r="E22" s="82">
        <v>2011</v>
      </c>
      <c r="F22" s="82">
        <v>0</v>
      </c>
      <c r="G22" s="82">
        <v>0</v>
      </c>
      <c r="H22" s="82">
        <v>1</v>
      </c>
      <c r="I22" s="82">
        <v>0</v>
      </c>
      <c r="J22" s="82" t="s">
        <v>2259</v>
      </c>
      <c r="K22" s="82">
        <v>15642</v>
      </c>
      <c r="L22" s="82">
        <v>4</v>
      </c>
      <c r="M22" s="82">
        <v>285</v>
      </c>
      <c r="N22" s="82">
        <v>0</v>
      </c>
      <c r="O22" s="82">
        <v>0</v>
      </c>
      <c r="P22" s="82">
        <v>0</v>
      </c>
      <c r="Q22" s="82">
        <v>1</v>
      </c>
      <c r="R22" s="82">
        <v>1</v>
      </c>
      <c r="S22" s="82">
        <v>0</v>
      </c>
      <c r="T22" s="82">
        <v>1</v>
      </c>
      <c r="U22" s="82">
        <v>0</v>
      </c>
      <c r="V22" s="82">
        <v>0</v>
      </c>
      <c r="W22" s="82" t="s">
        <v>1976</v>
      </c>
      <c r="X22" s="82">
        <v>0</v>
      </c>
      <c r="Y22" s="82">
        <v>0</v>
      </c>
      <c r="Z22" s="82">
        <v>1</v>
      </c>
      <c r="AA22" s="82">
        <v>0</v>
      </c>
      <c r="AB22" s="82">
        <v>0</v>
      </c>
      <c r="AC22" s="82">
        <v>1</v>
      </c>
      <c r="AD22" s="82">
        <v>0</v>
      </c>
      <c r="AE22" s="82">
        <v>1</v>
      </c>
      <c r="AF22" s="82">
        <v>11.08</v>
      </c>
      <c r="AG22" s="82">
        <v>12.83</v>
      </c>
      <c r="AH22" s="82">
        <v>1.75</v>
      </c>
      <c r="AI22" s="82">
        <v>0.15794223826714801</v>
      </c>
      <c r="AJ22" s="82">
        <v>0.58000000000000007</v>
      </c>
      <c r="AK22" s="82">
        <v>0.1946308724832215</v>
      </c>
      <c r="AL22">
        <v>2.98</v>
      </c>
      <c r="AM22"/>
      <c r="AN22"/>
      <c r="AO22"/>
      <c r="AP22"/>
      <c r="AQ22"/>
      <c r="AR22"/>
      <c r="AS22"/>
      <c r="AT22"/>
      <c r="AU22"/>
      <c r="AV22"/>
      <c r="AW22"/>
      <c r="AX22"/>
      <c r="AY22"/>
      <c r="AZ22"/>
      <c r="BA2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c r="CU22" s="82"/>
      <c r="CV22" s="82"/>
      <c r="CW22" s="82"/>
      <c r="CX22" s="82"/>
      <c r="CY22" s="82"/>
      <c r="CZ22" s="82"/>
      <c r="DA22" s="82"/>
      <c r="DB22" s="82"/>
      <c r="DC22" s="82"/>
      <c r="DD22" s="82"/>
      <c r="DE22" s="82"/>
      <c r="DF22" s="82"/>
      <c r="DG22" s="82"/>
      <c r="DH22" s="82"/>
      <c r="DI22" s="82"/>
      <c r="DJ22" s="82"/>
      <c r="DK22" s="82"/>
      <c r="DL22" s="82"/>
      <c r="DM22" s="82"/>
      <c r="DN22" s="82"/>
      <c r="DO22" s="82"/>
      <c r="DP22" s="82"/>
      <c r="DQ22" s="82"/>
      <c r="DR22" s="82"/>
      <c r="DS22" s="82"/>
      <c r="DT22" s="82"/>
      <c r="DU22" s="82"/>
      <c r="DV22" s="82"/>
      <c r="DW22" s="82"/>
      <c r="DX22" s="82"/>
      <c r="DY22" s="82"/>
      <c r="DZ22" s="82"/>
      <c r="EA22" s="82"/>
      <c r="EB22" s="82"/>
      <c r="EC22" s="82"/>
      <c r="ED22" s="82"/>
      <c r="EE22" s="82"/>
      <c r="EF22" s="82"/>
      <c r="EG22" s="82"/>
      <c r="EH22" s="82"/>
      <c r="EI22" s="82"/>
      <c r="EJ22" s="82"/>
      <c r="EK22" s="82"/>
      <c r="EL22" s="82"/>
      <c r="EM22" s="82"/>
      <c r="EN22" s="82"/>
      <c r="EO22" s="82"/>
      <c r="EP22" s="82"/>
      <c r="EQ22" s="82"/>
      <c r="ER22" s="82"/>
      <c r="ES22" s="82"/>
      <c r="ET22" s="82"/>
      <c r="EU22" s="82"/>
      <c r="EV22" s="82"/>
      <c r="EW22" s="82"/>
      <c r="EX22" s="82"/>
      <c r="EY22" s="82"/>
      <c r="EZ22" s="82"/>
      <c r="FA22" s="82"/>
      <c r="FB22" s="82"/>
      <c r="FC22" s="82"/>
      <c r="FD22" s="82"/>
      <c r="FE22" s="82"/>
      <c r="FF22" s="82"/>
      <c r="FG22" s="82"/>
      <c r="FH22" s="82"/>
      <c r="FI22" s="82"/>
      <c r="FJ22" s="82"/>
      <c r="FK22" s="82"/>
      <c r="FL22" s="82"/>
      <c r="FM22" s="82"/>
      <c r="FN22" s="82"/>
      <c r="FO22" s="82"/>
      <c r="FP22" s="82"/>
      <c r="FQ22" s="82"/>
      <c r="FR22" s="82"/>
      <c r="FS22" s="82"/>
      <c r="FT22" s="82"/>
      <c r="FU22" s="82"/>
      <c r="FV22" s="82"/>
      <c r="FW22" s="82"/>
      <c r="FX22" s="82"/>
      <c r="FY22" s="82"/>
      <c r="FZ22" s="82"/>
      <c r="GA22" s="82"/>
      <c r="GB22" s="82"/>
      <c r="GC22" s="82"/>
      <c r="GD22" s="82"/>
      <c r="GE22" s="82"/>
      <c r="GF22" s="82"/>
      <c r="GG22" s="82"/>
      <c r="GH22" s="82"/>
      <c r="GI22" s="82"/>
      <c r="GJ22" s="82"/>
      <c r="GK22" s="82"/>
      <c r="GL22" s="82"/>
      <c r="GM22" s="82"/>
      <c r="GN22" s="82"/>
      <c r="GO22" s="82"/>
      <c r="GP22" s="82"/>
      <c r="GQ22" s="82"/>
      <c r="GR22" s="82"/>
      <c r="GS22" s="82"/>
      <c r="GT22" s="82"/>
      <c r="GU22" s="82"/>
      <c r="GV22" s="82"/>
      <c r="GW22" s="82"/>
      <c r="GX22" s="82"/>
      <c r="GY22" s="82"/>
      <c r="GZ22" s="82"/>
      <c r="HA22" s="82"/>
      <c r="HB22" s="82"/>
      <c r="HC22" s="82"/>
      <c r="HD22" s="82"/>
      <c r="HE22" s="82"/>
      <c r="HF22" s="82"/>
      <c r="HG22" s="82"/>
      <c r="HH22" s="82"/>
      <c r="HI22" s="82"/>
      <c r="HJ22" s="82"/>
      <c r="HK22" s="82"/>
      <c r="HL22" s="82"/>
      <c r="HM22" s="82"/>
      <c r="HN22" s="82"/>
      <c r="HO22" s="82"/>
      <c r="HP22" s="82"/>
      <c r="HQ22" s="82"/>
      <c r="HR22" s="82"/>
      <c r="HS22" s="82"/>
      <c r="HT22" s="82"/>
      <c r="HU22" s="82"/>
      <c r="HV22" s="82"/>
      <c r="HW22" s="82"/>
      <c r="HX22" s="82"/>
      <c r="HY22" s="82"/>
      <c r="HZ22" s="82"/>
      <c r="IA22" s="82"/>
      <c r="IB22" s="82"/>
      <c r="IC22" s="82"/>
      <c r="ID22" s="82"/>
      <c r="IE22" s="82"/>
      <c r="IF22" s="82"/>
      <c r="IG22" s="82"/>
      <c r="IH22" s="82"/>
      <c r="II22" s="82"/>
      <c r="IJ22" s="82"/>
      <c r="IK22" s="82"/>
      <c r="IL22" s="82"/>
      <c r="IM22" s="82"/>
      <c r="IN22" s="82"/>
      <c r="IO22" s="82"/>
      <c r="IP22" s="82"/>
      <c r="IQ22" s="82"/>
      <c r="IR22" s="82"/>
      <c r="IS22" s="82"/>
      <c r="IT22" s="82"/>
      <c r="IU22" s="82"/>
      <c r="IV22" s="82"/>
      <c r="IW22" s="82"/>
      <c r="IX22" s="82"/>
      <c r="IY22" s="82"/>
      <c r="IZ22" s="82"/>
      <c r="JA22" s="82"/>
      <c r="JB22" s="82"/>
      <c r="JC22" s="82"/>
      <c r="JD22" s="82"/>
      <c r="JE22" s="82"/>
      <c r="JF22" s="82"/>
      <c r="JG22" s="82"/>
      <c r="JH22" s="82"/>
      <c r="JI22" s="82"/>
      <c r="JJ22" s="82"/>
      <c r="JK22" s="82"/>
      <c r="JL22" s="82"/>
      <c r="JM22" s="82"/>
      <c r="JN22" s="82"/>
      <c r="JO22" s="82"/>
      <c r="JP22" s="82"/>
      <c r="JQ22" s="82"/>
      <c r="JR22" s="82"/>
      <c r="JS22" s="82"/>
      <c r="JT22" s="82"/>
      <c r="JU22" s="82"/>
      <c r="JV22" s="82"/>
      <c r="JW22" s="82"/>
      <c r="JX22" s="82"/>
      <c r="JY22" s="82"/>
      <c r="JZ22" s="82"/>
      <c r="KA22" s="82"/>
      <c r="KB22" s="82"/>
      <c r="KC22" s="82"/>
      <c r="KD22" s="82"/>
      <c r="KE22" s="82"/>
      <c r="KF22" s="82"/>
      <c r="KG22" s="82"/>
      <c r="KH22" s="82"/>
      <c r="KI22" s="82"/>
      <c r="KJ22" s="82"/>
      <c r="KK22" s="82"/>
      <c r="KL22" s="82"/>
      <c r="KM22" s="82"/>
      <c r="KN22" s="82"/>
      <c r="KO22" s="82"/>
      <c r="KP22" s="82"/>
      <c r="KQ22" s="82"/>
      <c r="KR22" s="82"/>
      <c r="KS22" s="82"/>
      <c r="KT22" s="82"/>
      <c r="KU22" s="82"/>
      <c r="KV22" s="82"/>
      <c r="KW22" s="82"/>
      <c r="KX22" s="82"/>
      <c r="KY22" s="82"/>
      <c r="KZ22" s="82"/>
      <c r="LA22" s="82"/>
      <c r="LB22" s="82"/>
      <c r="LC22" s="82"/>
      <c r="LD22" s="82"/>
      <c r="LE22" s="82"/>
      <c r="LF22" s="82"/>
      <c r="LG22" s="82"/>
      <c r="LH22" s="82"/>
      <c r="LI22" s="82"/>
      <c r="LJ22" s="82"/>
      <c r="LK22" s="82"/>
      <c r="LL22" s="82"/>
      <c r="LM22" s="82"/>
      <c r="LN22" s="82"/>
      <c r="LO22" s="82"/>
      <c r="LP22" s="82"/>
      <c r="LQ22" s="82"/>
      <c r="LR22" s="82"/>
      <c r="LS22" s="82"/>
      <c r="LT22" s="82"/>
      <c r="LU22" s="82"/>
      <c r="LV22" s="82"/>
      <c r="LW22" s="82"/>
      <c r="LX22" s="82"/>
      <c r="LY22" s="82"/>
      <c r="LZ22" s="82"/>
      <c r="MA22" s="82"/>
      <c r="MB22" s="82"/>
      <c r="MC22" s="82"/>
      <c r="MD22" s="82"/>
      <c r="ME22" s="82"/>
      <c r="MF22" s="82"/>
      <c r="MG22" s="82"/>
      <c r="MH22" s="82"/>
      <c r="MI22" s="82"/>
      <c r="MJ22" s="82"/>
      <c r="MK22" s="82"/>
      <c r="ML22" s="82"/>
      <c r="MM22" s="82"/>
      <c r="MN22" s="82"/>
      <c r="MO22" s="82"/>
      <c r="MP22" s="82"/>
      <c r="MQ22" s="82"/>
      <c r="MR22" s="82"/>
      <c r="MS22" s="82"/>
      <c r="MT22" s="82"/>
      <c r="MU22" s="82"/>
      <c r="MV22" s="82"/>
      <c r="MW22" s="82"/>
      <c r="MX22" s="82"/>
      <c r="MY22" s="82"/>
      <c r="MZ22" s="82"/>
      <c r="NA22" s="82"/>
      <c r="NB22" s="82"/>
      <c r="NC22" s="82"/>
      <c r="ND22" s="82"/>
      <c r="NE22" s="82"/>
      <c r="NF22" s="82"/>
      <c r="NG22" s="82"/>
      <c r="NH22" s="82"/>
      <c r="NI22" s="82"/>
      <c r="NJ22" s="82"/>
      <c r="NK22" s="82"/>
      <c r="NL22" s="82"/>
      <c r="NM22" s="82"/>
      <c r="NN22" s="82"/>
      <c r="NO22" s="82"/>
      <c r="NP22" s="82"/>
      <c r="NQ22" s="82"/>
      <c r="NR22" s="82"/>
      <c r="NS22" s="82"/>
      <c r="NT22" s="82"/>
      <c r="NU22" s="82"/>
      <c r="NV22" s="82"/>
      <c r="NW22" s="82"/>
      <c r="NX22" s="82"/>
      <c r="NY22" s="82"/>
      <c r="NZ22" s="82"/>
      <c r="OA22" s="82"/>
      <c r="OB22" s="82"/>
      <c r="OC22" s="82"/>
      <c r="OD22" s="82"/>
      <c r="OE22" s="82"/>
      <c r="OF22" s="82"/>
      <c r="OG22" s="82"/>
      <c r="OH22" s="82"/>
      <c r="OI22" s="82"/>
      <c r="OJ22" s="82"/>
      <c r="OK22" s="82"/>
      <c r="OL22" s="82"/>
      <c r="OM22" s="82"/>
      <c r="ON22" s="82"/>
      <c r="OO22" s="82"/>
      <c r="OP22" s="82"/>
      <c r="OQ22" s="82"/>
      <c r="OR22" s="82"/>
      <c r="OS22" s="82"/>
      <c r="OT22" s="82"/>
      <c r="OU22" s="82"/>
      <c r="OV22" s="82"/>
      <c r="OW22" s="82"/>
      <c r="OX22" s="82"/>
      <c r="OY22" s="82"/>
    </row>
    <row r="23" spans="1:415" x14ac:dyDescent="0.25">
      <c r="A23" s="82" t="s">
        <v>2483</v>
      </c>
      <c r="B23" s="82">
        <v>21</v>
      </c>
      <c r="C23" s="82">
        <v>4</v>
      </c>
      <c r="D23" s="82">
        <v>2010</v>
      </c>
      <c r="E23" s="82">
        <v>2011</v>
      </c>
      <c r="F23" s="82">
        <v>0</v>
      </c>
      <c r="G23" s="82">
        <v>0</v>
      </c>
      <c r="H23" s="82">
        <v>1</v>
      </c>
      <c r="I23" s="82">
        <v>0</v>
      </c>
      <c r="J23" s="82" t="s">
        <v>2259</v>
      </c>
      <c r="K23" s="82">
        <v>15642</v>
      </c>
      <c r="L23" s="82">
        <v>4</v>
      </c>
      <c r="M23" s="82">
        <v>285</v>
      </c>
      <c r="N23" s="82">
        <v>0</v>
      </c>
      <c r="O23" s="82">
        <v>0</v>
      </c>
      <c r="P23" s="82">
        <v>0</v>
      </c>
      <c r="Q23" s="82">
        <v>1</v>
      </c>
      <c r="R23" s="82">
        <v>1</v>
      </c>
      <c r="S23" s="82">
        <v>0</v>
      </c>
      <c r="T23" s="82">
        <v>1</v>
      </c>
      <c r="U23" s="82">
        <v>0</v>
      </c>
      <c r="V23" s="82">
        <v>0</v>
      </c>
      <c r="W23" s="82" t="s">
        <v>1976</v>
      </c>
      <c r="X23" s="82">
        <v>0</v>
      </c>
      <c r="Y23" s="82">
        <v>0</v>
      </c>
      <c r="Z23" s="82">
        <v>1</v>
      </c>
      <c r="AA23" s="82">
        <v>0</v>
      </c>
      <c r="AB23" s="82">
        <v>0</v>
      </c>
      <c r="AC23" s="82">
        <v>0</v>
      </c>
      <c r="AD23" s="82">
        <v>1</v>
      </c>
      <c r="AE23" s="82">
        <v>1</v>
      </c>
      <c r="AF23" s="82">
        <v>11.08</v>
      </c>
      <c r="AG23" s="82">
        <v>12.8</v>
      </c>
      <c r="AH23" s="82">
        <v>1.7200000000000006</v>
      </c>
      <c r="AI23" s="82">
        <v>0.15523465703971126</v>
      </c>
      <c r="AJ23" s="82">
        <v>0.56999999999999984</v>
      </c>
      <c r="AK23" s="82">
        <v>0.19127516778523485</v>
      </c>
      <c r="AL23">
        <v>2.98</v>
      </c>
      <c r="AM23"/>
      <c r="AN23"/>
      <c r="AO23"/>
      <c r="AP23"/>
      <c r="AQ23"/>
      <c r="AR23"/>
      <c r="AS23"/>
      <c r="AT23"/>
      <c r="AU23"/>
      <c r="AV23"/>
      <c r="AW23"/>
      <c r="AX23"/>
      <c r="AY23"/>
      <c r="AZ23"/>
      <c r="BA23"/>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c r="CU23" s="82"/>
      <c r="CV23" s="82"/>
      <c r="CW23" s="82"/>
      <c r="CX23" s="82"/>
      <c r="CY23" s="82"/>
      <c r="CZ23" s="82"/>
      <c r="DA23" s="82"/>
      <c r="DB23" s="82"/>
      <c r="DC23" s="82"/>
      <c r="DD23" s="82"/>
      <c r="DE23" s="82"/>
      <c r="DF23" s="82"/>
      <c r="DG23" s="82"/>
      <c r="DH23" s="82"/>
      <c r="DI23" s="82"/>
      <c r="DJ23" s="82"/>
      <c r="DK23" s="82"/>
      <c r="DL23" s="82"/>
      <c r="DM23" s="82"/>
      <c r="DN23" s="82"/>
      <c r="DO23" s="82"/>
      <c r="DP23" s="82"/>
      <c r="DQ23" s="82"/>
      <c r="DR23" s="82"/>
      <c r="DS23" s="82"/>
      <c r="DT23" s="82"/>
      <c r="DU23" s="82"/>
      <c r="DV23" s="82"/>
      <c r="DW23" s="82"/>
      <c r="DX23" s="82"/>
      <c r="DY23" s="82"/>
      <c r="DZ23" s="82"/>
      <c r="EA23" s="82"/>
      <c r="EB23" s="82"/>
      <c r="EC23" s="82"/>
      <c r="ED23" s="82"/>
      <c r="EE23" s="82"/>
      <c r="EF23" s="82"/>
      <c r="EG23" s="82"/>
      <c r="EH23" s="82"/>
      <c r="EI23" s="82"/>
      <c r="EJ23" s="82"/>
      <c r="EK23" s="82"/>
      <c r="EL23" s="82"/>
      <c r="EM23" s="82"/>
      <c r="EN23" s="82"/>
      <c r="EO23" s="82"/>
      <c r="EP23" s="82"/>
      <c r="EQ23" s="82"/>
      <c r="ER23" s="82"/>
      <c r="ES23" s="82"/>
      <c r="ET23" s="82"/>
      <c r="EU23" s="82"/>
      <c r="EV23" s="82"/>
      <c r="EW23" s="82"/>
      <c r="EX23" s="82"/>
      <c r="EY23" s="82"/>
      <c r="EZ23" s="82"/>
      <c r="FA23" s="82"/>
      <c r="FB23" s="82"/>
      <c r="FC23" s="82"/>
      <c r="FD23" s="82"/>
      <c r="FE23" s="82"/>
      <c r="FF23" s="82"/>
      <c r="FG23" s="82"/>
      <c r="FH23" s="82"/>
      <c r="FI23" s="82"/>
      <c r="FJ23" s="82"/>
      <c r="FK23" s="82"/>
      <c r="FL23" s="82"/>
      <c r="FM23" s="82"/>
      <c r="FN23" s="82"/>
      <c r="FO23" s="82"/>
      <c r="FP23" s="82"/>
      <c r="FQ23" s="82"/>
      <c r="FR23" s="82"/>
      <c r="FS23" s="82"/>
      <c r="FT23" s="82"/>
      <c r="FU23" s="82"/>
      <c r="FV23" s="82"/>
      <c r="FW23" s="82"/>
      <c r="FX23" s="82"/>
      <c r="FY23" s="82"/>
      <c r="FZ23" s="82"/>
      <c r="GA23" s="82"/>
      <c r="GB23" s="82"/>
      <c r="GC23" s="82"/>
      <c r="GD23" s="82"/>
      <c r="GE23" s="82"/>
      <c r="GF23" s="82"/>
      <c r="GG23" s="82"/>
      <c r="GH23" s="82"/>
      <c r="GI23" s="82"/>
      <c r="GJ23" s="82"/>
      <c r="GK23" s="82"/>
      <c r="GL23" s="82"/>
      <c r="GM23" s="82"/>
      <c r="GN23" s="82"/>
      <c r="GO23" s="82"/>
      <c r="GP23" s="82"/>
      <c r="GQ23" s="82"/>
      <c r="GR23" s="82"/>
      <c r="GS23" s="82"/>
      <c r="GT23" s="82"/>
      <c r="GU23" s="82"/>
      <c r="GV23" s="82"/>
      <c r="GW23" s="82"/>
      <c r="GX23" s="82"/>
      <c r="GY23" s="82"/>
      <c r="GZ23" s="82"/>
      <c r="HA23" s="82"/>
      <c r="HB23" s="82"/>
      <c r="HC23" s="82"/>
      <c r="HD23" s="82"/>
      <c r="HE23" s="82"/>
      <c r="HF23" s="82"/>
      <c r="HG23" s="82"/>
      <c r="HH23" s="82"/>
      <c r="HI23" s="82"/>
      <c r="HJ23" s="82"/>
      <c r="HK23" s="82"/>
      <c r="HL23" s="82"/>
      <c r="HM23" s="82"/>
      <c r="HN23" s="82"/>
      <c r="HO23" s="82"/>
      <c r="HP23" s="82"/>
      <c r="HQ23" s="82"/>
      <c r="HR23" s="82"/>
      <c r="HS23" s="82"/>
      <c r="HT23" s="82"/>
      <c r="HU23" s="82"/>
      <c r="HV23" s="82"/>
      <c r="HW23" s="82"/>
      <c r="HX23" s="82"/>
      <c r="HY23" s="82"/>
      <c r="HZ23" s="82"/>
      <c r="IA23" s="82"/>
      <c r="IB23" s="82"/>
      <c r="IC23" s="82"/>
      <c r="ID23" s="82"/>
      <c r="IE23" s="82"/>
      <c r="IF23" s="82"/>
      <c r="IG23" s="82"/>
      <c r="IH23" s="82"/>
      <c r="II23" s="82"/>
      <c r="IJ23" s="82"/>
      <c r="IK23" s="82"/>
      <c r="IL23" s="82"/>
      <c r="IM23" s="82"/>
      <c r="IN23" s="82"/>
      <c r="IO23" s="82"/>
      <c r="IP23" s="82"/>
      <c r="IQ23" s="82"/>
      <c r="IR23" s="82"/>
      <c r="IS23" s="82"/>
      <c r="IT23" s="82"/>
      <c r="IU23" s="82"/>
      <c r="IV23" s="82"/>
      <c r="IW23" s="82"/>
      <c r="IX23" s="82"/>
      <c r="IY23" s="82"/>
      <c r="IZ23" s="82"/>
      <c r="JA23" s="82"/>
      <c r="JB23" s="82"/>
      <c r="JC23" s="82"/>
      <c r="JD23" s="82"/>
      <c r="JE23" s="82"/>
      <c r="JF23" s="82"/>
      <c r="JG23" s="82"/>
      <c r="JH23" s="82"/>
      <c r="JI23" s="82"/>
      <c r="JJ23" s="82"/>
      <c r="JK23" s="82"/>
      <c r="JL23" s="82"/>
      <c r="JM23" s="82"/>
      <c r="JN23" s="82"/>
      <c r="JO23" s="82"/>
      <c r="JP23" s="82"/>
      <c r="JQ23" s="82"/>
      <c r="JR23" s="82"/>
      <c r="JS23" s="82"/>
      <c r="JT23" s="82"/>
      <c r="JU23" s="82"/>
      <c r="JV23" s="82"/>
      <c r="JW23" s="82"/>
      <c r="JX23" s="82"/>
      <c r="JY23" s="82"/>
      <c r="JZ23" s="82"/>
      <c r="KA23" s="82"/>
      <c r="KB23" s="82"/>
      <c r="KC23" s="82"/>
      <c r="KD23" s="82"/>
      <c r="KE23" s="82"/>
      <c r="KF23" s="82"/>
      <c r="KG23" s="82"/>
      <c r="KH23" s="82"/>
      <c r="KI23" s="82"/>
      <c r="KJ23" s="82"/>
      <c r="KK23" s="82"/>
      <c r="KL23" s="82"/>
      <c r="KM23" s="82"/>
      <c r="KN23" s="82"/>
      <c r="KO23" s="82"/>
      <c r="KP23" s="82"/>
      <c r="KQ23" s="82"/>
      <c r="KR23" s="82"/>
      <c r="KS23" s="82"/>
      <c r="KT23" s="82"/>
      <c r="KU23" s="82"/>
      <c r="KV23" s="82"/>
      <c r="KW23" s="82"/>
      <c r="KX23" s="82"/>
      <c r="KY23" s="82"/>
      <c r="KZ23" s="82"/>
      <c r="LA23" s="82"/>
      <c r="LB23" s="82"/>
      <c r="LC23" s="82"/>
      <c r="LD23" s="82"/>
      <c r="LE23" s="82"/>
      <c r="LF23" s="82"/>
      <c r="LG23" s="82"/>
      <c r="LH23" s="82"/>
      <c r="LI23" s="82"/>
      <c r="LJ23" s="82"/>
      <c r="LK23" s="82"/>
      <c r="LL23" s="82"/>
      <c r="LM23" s="82"/>
      <c r="LN23" s="82"/>
      <c r="LO23" s="82"/>
      <c r="LP23" s="82"/>
      <c r="LQ23" s="82"/>
      <c r="LR23" s="82"/>
      <c r="LS23" s="82"/>
      <c r="LT23" s="82"/>
      <c r="LU23" s="82"/>
      <c r="LV23" s="82"/>
      <c r="LW23" s="82"/>
      <c r="LX23" s="82"/>
      <c r="LY23" s="82"/>
      <c r="LZ23" s="82"/>
      <c r="MA23" s="82"/>
      <c r="MB23" s="82"/>
      <c r="MC23" s="82"/>
      <c r="MD23" s="82"/>
      <c r="ME23" s="82"/>
      <c r="MF23" s="82"/>
      <c r="MG23" s="82"/>
      <c r="MH23" s="82"/>
      <c r="MI23" s="82"/>
      <c r="MJ23" s="82"/>
      <c r="MK23" s="82"/>
      <c r="ML23" s="82"/>
      <c r="MM23" s="82"/>
      <c r="MN23" s="82"/>
      <c r="MO23" s="82"/>
      <c r="MP23" s="82"/>
      <c r="MQ23" s="82"/>
      <c r="MR23" s="82"/>
      <c r="MS23" s="82"/>
      <c r="MT23" s="82"/>
      <c r="MU23" s="82"/>
      <c r="MV23" s="82"/>
      <c r="MW23" s="82"/>
      <c r="MX23" s="82"/>
      <c r="MY23" s="82"/>
      <c r="MZ23" s="82"/>
      <c r="NA23" s="82"/>
      <c r="NB23" s="82"/>
      <c r="NC23" s="82"/>
      <c r="ND23" s="82"/>
      <c r="NE23" s="82"/>
      <c r="NF23" s="82"/>
      <c r="NG23" s="82"/>
      <c r="NH23" s="82"/>
      <c r="NI23" s="82"/>
      <c r="NJ23" s="82"/>
      <c r="NK23" s="82"/>
      <c r="NL23" s="82"/>
      <c r="NM23" s="82"/>
      <c r="NN23" s="82"/>
      <c r="NO23" s="82"/>
      <c r="NP23" s="82"/>
      <c r="NQ23" s="82"/>
      <c r="NR23" s="82"/>
      <c r="NS23" s="82"/>
      <c r="NT23" s="82"/>
      <c r="NU23" s="82"/>
      <c r="NV23" s="82"/>
      <c r="NW23" s="82"/>
      <c r="NX23" s="82"/>
      <c r="NY23" s="82"/>
      <c r="NZ23" s="82"/>
      <c r="OA23" s="82"/>
      <c r="OB23" s="82"/>
      <c r="OC23" s="82"/>
      <c r="OD23" s="82"/>
      <c r="OE23" s="82"/>
      <c r="OF23" s="82"/>
      <c r="OG23" s="82"/>
      <c r="OH23" s="82"/>
      <c r="OI23" s="82"/>
      <c r="OJ23" s="82"/>
      <c r="OK23" s="82"/>
      <c r="OL23" s="82"/>
      <c r="OM23" s="82"/>
      <c r="ON23" s="82"/>
      <c r="OO23" s="82"/>
      <c r="OP23" s="82"/>
      <c r="OQ23" s="82"/>
      <c r="OR23" s="82"/>
      <c r="OS23" s="82"/>
      <c r="OT23" s="82"/>
      <c r="OU23" s="82"/>
      <c r="OV23" s="82"/>
      <c r="OW23" s="82"/>
      <c r="OX23" s="82"/>
      <c r="OY23" s="82"/>
    </row>
    <row r="24" spans="1:415" x14ac:dyDescent="0.25">
      <c r="A24" s="82" t="s">
        <v>2483</v>
      </c>
      <c r="B24" s="82">
        <v>21</v>
      </c>
      <c r="C24" s="82">
        <v>5</v>
      </c>
      <c r="D24" s="82">
        <v>2010</v>
      </c>
      <c r="E24" s="82">
        <v>2011</v>
      </c>
      <c r="F24" s="82">
        <v>0</v>
      </c>
      <c r="G24" s="82">
        <v>0</v>
      </c>
      <c r="H24" s="82">
        <v>1</v>
      </c>
      <c r="I24" s="82">
        <v>0</v>
      </c>
      <c r="J24" s="82" t="s">
        <v>2259</v>
      </c>
      <c r="K24" s="82">
        <v>15642</v>
      </c>
      <c r="L24" s="82">
        <v>4</v>
      </c>
      <c r="M24" s="82">
        <v>285</v>
      </c>
      <c r="N24" s="82">
        <v>0</v>
      </c>
      <c r="O24" s="82">
        <v>0</v>
      </c>
      <c r="P24" s="82">
        <v>0</v>
      </c>
      <c r="Q24" s="82">
        <v>1</v>
      </c>
      <c r="R24" s="82">
        <v>1</v>
      </c>
      <c r="S24" s="82">
        <v>0</v>
      </c>
      <c r="T24" s="82">
        <v>1</v>
      </c>
      <c r="U24" s="82">
        <v>0</v>
      </c>
      <c r="V24" s="82">
        <v>0</v>
      </c>
      <c r="W24" s="82" t="s">
        <v>1976</v>
      </c>
      <c r="X24" s="82">
        <v>0</v>
      </c>
      <c r="Y24" s="82">
        <v>0</v>
      </c>
      <c r="Z24" s="82">
        <v>1</v>
      </c>
      <c r="AA24" s="82">
        <v>0</v>
      </c>
      <c r="AB24" s="82">
        <v>1</v>
      </c>
      <c r="AC24" s="82">
        <v>1</v>
      </c>
      <c r="AD24" s="82">
        <v>0</v>
      </c>
      <c r="AE24" s="82">
        <v>1</v>
      </c>
      <c r="AF24" s="82">
        <v>11.08</v>
      </c>
      <c r="AG24" s="82">
        <v>13.51</v>
      </c>
      <c r="AH24" s="82">
        <v>2.4299999999999997</v>
      </c>
      <c r="AI24" s="82">
        <v>0.21931407942238265</v>
      </c>
      <c r="AJ24" s="82">
        <v>0.81</v>
      </c>
      <c r="AK24" s="82">
        <v>0.27181208053691275</v>
      </c>
      <c r="AL24">
        <v>2.98</v>
      </c>
      <c r="AM24"/>
      <c r="AN24"/>
      <c r="AO24"/>
      <c r="AP24"/>
      <c r="AQ24"/>
      <c r="AR24"/>
      <c r="AS24"/>
      <c r="AT24"/>
      <c r="AU24"/>
      <c r="AV24"/>
      <c r="AW24"/>
      <c r="AX24"/>
      <c r="AY24"/>
      <c r="AZ24"/>
      <c r="BA24"/>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c r="CU24" s="82"/>
      <c r="CV24" s="82"/>
      <c r="CW24" s="82"/>
      <c r="CX24" s="82"/>
      <c r="CY24" s="82"/>
      <c r="CZ24" s="82"/>
      <c r="DA24" s="82"/>
      <c r="DB24" s="82"/>
      <c r="DC24" s="82"/>
      <c r="DD24" s="82"/>
      <c r="DE24" s="82"/>
      <c r="DF24" s="82"/>
      <c r="DG24" s="82"/>
      <c r="DH24" s="82"/>
      <c r="DI24" s="82"/>
      <c r="DJ24" s="82"/>
      <c r="DK24" s="82"/>
      <c r="DL24" s="82"/>
      <c r="DM24" s="82"/>
      <c r="DN24" s="82"/>
      <c r="DO24" s="82"/>
      <c r="DP24" s="82"/>
      <c r="DQ24" s="82"/>
      <c r="DR24" s="82"/>
      <c r="DS24" s="82"/>
      <c r="DT24" s="82"/>
      <c r="DU24" s="82"/>
      <c r="DV24" s="82"/>
      <c r="DW24" s="82"/>
      <c r="DX24" s="82"/>
      <c r="DY24" s="82"/>
      <c r="DZ24" s="82"/>
      <c r="EA24" s="82"/>
      <c r="EB24" s="82"/>
      <c r="EC24" s="82"/>
      <c r="ED24" s="82"/>
      <c r="EE24" s="82"/>
      <c r="EF24" s="82"/>
      <c r="EG24" s="82"/>
      <c r="EH24" s="82"/>
      <c r="EI24" s="82"/>
      <c r="EJ24" s="82"/>
      <c r="EK24" s="82"/>
      <c r="EL24" s="82"/>
      <c r="EM24" s="82"/>
      <c r="EN24" s="82"/>
      <c r="EO24" s="82"/>
      <c r="EP24" s="82"/>
      <c r="EQ24" s="82"/>
      <c r="ER24" s="82"/>
      <c r="ES24" s="82"/>
      <c r="ET24" s="82"/>
      <c r="EU24" s="82"/>
      <c r="EV24" s="82"/>
      <c r="EW24" s="82"/>
      <c r="EX24" s="82"/>
      <c r="EY24" s="82"/>
      <c r="EZ24" s="82"/>
      <c r="FA24" s="82"/>
      <c r="FB24" s="82"/>
      <c r="FC24" s="82"/>
      <c r="FD24" s="82"/>
      <c r="FE24" s="82"/>
      <c r="FF24" s="82"/>
      <c r="FG24" s="82"/>
      <c r="FH24" s="82"/>
      <c r="FI24" s="82"/>
      <c r="FJ24" s="82"/>
      <c r="FK24" s="82"/>
      <c r="FL24" s="82"/>
      <c r="FM24" s="82"/>
      <c r="FN24" s="82"/>
      <c r="FO24" s="82"/>
      <c r="FP24" s="82"/>
      <c r="FQ24" s="82"/>
      <c r="FR24" s="82"/>
      <c r="FS24" s="82"/>
      <c r="FT24" s="82"/>
      <c r="FU24" s="82"/>
      <c r="FV24" s="82"/>
      <c r="FW24" s="82"/>
      <c r="FX24" s="82"/>
      <c r="FY24" s="82"/>
      <c r="FZ24" s="82"/>
      <c r="GA24" s="82"/>
      <c r="GB24" s="82"/>
      <c r="GC24" s="82"/>
      <c r="GD24" s="82"/>
      <c r="GE24" s="82"/>
      <c r="GF24" s="82"/>
      <c r="GG24" s="82"/>
      <c r="GH24" s="82"/>
      <c r="GI24" s="82"/>
      <c r="GJ24" s="82"/>
      <c r="GK24" s="82"/>
      <c r="GL24" s="82"/>
      <c r="GM24" s="82"/>
      <c r="GN24" s="82"/>
      <c r="GO24" s="82"/>
      <c r="GP24" s="82"/>
      <c r="GQ24" s="82"/>
      <c r="GR24" s="82"/>
      <c r="GS24" s="82"/>
      <c r="GT24" s="82"/>
      <c r="GU24" s="82"/>
      <c r="GV24" s="82"/>
      <c r="GW24" s="82"/>
      <c r="GX24" s="82"/>
      <c r="GY24" s="82"/>
      <c r="GZ24" s="82"/>
      <c r="HA24" s="82"/>
      <c r="HB24" s="82"/>
      <c r="HC24" s="82"/>
      <c r="HD24" s="82"/>
      <c r="HE24" s="82"/>
      <c r="HF24" s="82"/>
      <c r="HG24" s="82"/>
      <c r="HH24" s="82"/>
      <c r="HI24" s="82"/>
      <c r="HJ24" s="82"/>
      <c r="HK24" s="82"/>
      <c r="HL24" s="82"/>
      <c r="HM24" s="82"/>
      <c r="HN24" s="82"/>
      <c r="HO24" s="82"/>
      <c r="HP24" s="82"/>
      <c r="HQ24" s="82"/>
      <c r="HR24" s="82"/>
      <c r="HS24" s="82"/>
      <c r="HT24" s="82"/>
      <c r="HU24" s="82"/>
      <c r="HV24" s="82"/>
      <c r="HW24" s="82"/>
      <c r="HX24" s="82"/>
      <c r="HY24" s="82"/>
      <c r="HZ24" s="82"/>
      <c r="IA24" s="82"/>
      <c r="IB24" s="82"/>
      <c r="IC24" s="82"/>
      <c r="ID24" s="82"/>
      <c r="IE24" s="82"/>
      <c r="IF24" s="82"/>
      <c r="IG24" s="82"/>
      <c r="IH24" s="82"/>
      <c r="II24" s="82"/>
      <c r="IJ24" s="82"/>
      <c r="IK24" s="82"/>
      <c r="IL24" s="82"/>
      <c r="IM24" s="82"/>
      <c r="IN24" s="82"/>
      <c r="IO24" s="82"/>
      <c r="IP24" s="82"/>
      <c r="IQ24" s="82"/>
      <c r="IR24" s="82"/>
      <c r="IS24" s="82"/>
      <c r="IT24" s="82"/>
      <c r="IU24" s="82"/>
      <c r="IV24" s="82"/>
      <c r="IW24" s="82"/>
      <c r="IX24" s="82"/>
      <c r="IY24" s="82"/>
      <c r="IZ24" s="82"/>
      <c r="JA24" s="82"/>
      <c r="JB24" s="82"/>
      <c r="JC24" s="82"/>
      <c r="JD24" s="82"/>
      <c r="JE24" s="82"/>
      <c r="JF24" s="82"/>
      <c r="JG24" s="82"/>
      <c r="JH24" s="82"/>
      <c r="JI24" s="82"/>
      <c r="JJ24" s="82"/>
      <c r="JK24" s="82"/>
      <c r="JL24" s="82"/>
      <c r="JM24" s="82"/>
      <c r="JN24" s="82"/>
      <c r="JO24" s="82"/>
      <c r="JP24" s="82"/>
      <c r="JQ24" s="82"/>
      <c r="JR24" s="82"/>
      <c r="JS24" s="82"/>
      <c r="JT24" s="82"/>
      <c r="JU24" s="82"/>
      <c r="JV24" s="82"/>
      <c r="JW24" s="82"/>
      <c r="JX24" s="82"/>
      <c r="JY24" s="82"/>
      <c r="JZ24" s="82"/>
      <c r="KA24" s="82"/>
      <c r="KB24" s="82"/>
      <c r="KC24" s="82"/>
      <c r="KD24" s="82"/>
      <c r="KE24" s="82"/>
      <c r="KF24" s="82"/>
      <c r="KG24" s="82"/>
      <c r="KH24" s="82"/>
      <c r="KI24" s="82"/>
      <c r="KJ24" s="82"/>
      <c r="KK24" s="82"/>
      <c r="KL24" s="82"/>
      <c r="KM24" s="82"/>
      <c r="KN24" s="82"/>
      <c r="KO24" s="82"/>
      <c r="KP24" s="82"/>
      <c r="KQ24" s="82"/>
      <c r="KR24" s="82"/>
      <c r="KS24" s="82"/>
      <c r="KT24" s="82"/>
      <c r="KU24" s="82"/>
      <c r="KV24" s="82"/>
      <c r="KW24" s="82"/>
      <c r="KX24" s="82"/>
      <c r="KY24" s="82"/>
      <c r="KZ24" s="82"/>
      <c r="LA24" s="82"/>
      <c r="LB24" s="82"/>
      <c r="LC24" s="82"/>
      <c r="LD24" s="82"/>
      <c r="LE24" s="82"/>
      <c r="LF24" s="82"/>
      <c r="LG24" s="82"/>
      <c r="LH24" s="82"/>
      <c r="LI24" s="82"/>
      <c r="LJ24" s="82"/>
      <c r="LK24" s="82"/>
      <c r="LL24" s="82"/>
      <c r="LM24" s="82"/>
      <c r="LN24" s="82"/>
      <c r="LO24" s="82"/>
      <c r="LP24" s="82"/>
      <c r="LQ24" s="82"/>
      <c r="LR24" s="82"/>
      <c r="LS24" s="82"/>
      <c r="LT24" s="82"/>
      <c r="LU24" s="82"/>
      <c r="LV24" s="82"/>
      <c r="LW24" s="82"/>
      <c r="LX24" s="82"/>
      <c r="LY24" s="82"/>
      <c r="LZ24" s="82"/>
      <c r="MA24" s="82"/>
      <c r="MB24" s="82"/>
      <c r="MC24" s="82"/>
      <c r="MD24" s="82"/>
      <c r="ME24" s="82"/>
      <c r="MF24" s="82"/>
      <c r="MG24" s="82"/>
      <c r="MH24" s="82"/>
      <c r="MI24" s="82"/>
      <c r="MJ24" s="82"/>
      <c r="MK24" s="82"/>
      <c r="ML24" s="82"/>
      <c r="MM24" s="82"/>
      <c r="MN24" s="82"/>
      <c r="MO24" s="82"/>
      <c r="MP24" s="82"/>
      <c r="MQ24" s="82"/>
      <c r="MR24" s="82"/>
      <c r="MS24" s="82"/>
      <c r="MT24" s="82"/>
      <c r="MU24" s="82"/>
      <c r="MV24" s="82"/>
      <c r="MW24" s="82"/>
      <c r="MX24" s="82"/>
      <c r="MY24" s="82"/>
      <c r="MZ24" s="82"/>
      <c r="NA24" s="82"/>
      <c r="NB24" s="82"/>
      <c r="NC24" s="82"/>
      <c r="ND24" s="82"/>
      <c r="NE24" s="82"/>
      <c r="NF24" s="82"/>
      <c r="NG24" s="82"/>
      <c r="NH24" s="82"/>
      <c r="NI24" s="82"/>
      <c r="NJ24" s="82"/>
      <c r="NK24" s="82"/>
      <c r="NL24" s="82"/>
      <c r="NM24" s="82"/>
      <c r="NN24" s="82"/>
      <c r="NO24" s="82"/>
      <c r="NP24" s="82"/>
      <c r="NQ24" s="82"/>
      <c r="NR24" s="82"/>
      <c r="NS24" s="82"/>
      <c r="NT24" s="82"/>
      <c r="NU24" s="82"/>
      <c r="NV24" s="82"/>
      <c r="NW24" s="82"/>
      <c r="NX24" s="82"/>
      <c r="NY24" s="82"/>
      <c r="NZ24" s="82"/>
      <c r="OA24" s="82"/>
      <c r="OB24" s="82"/>
      <c r="OC24" s="82"/>
      <c r="OD24" s="82"/>
      <c r="OE24" s="82"/>
      <c r="OF24" s="82"/>
      <c r="OG24" s="82"/>
      <c r="OH24" s="82"/>
      <c r="OI24" s="82"/>
      <c r="OJ24" s="82"/>
      <c r="OK24" s="82"/>
      <c r="OL24" s="82"/>
      <c r="OM24" s="82"/>
      <c r="ON24" s="82"/>
      <c r="OO24" s="82"/>
      <c r="OP24" s="82"/>
      <c r="OQ24" s="82"/>
      <c r="OR24" s="82"/>
      <c r="OS24" s="82"/>
      <c r="OT24" s="82"/>
      <c r="OU24" s="82"/>
      <c r="OV24" s="82"/>
      <c r="OW24" s="82"/>
      <c r="OX24" s="82"/>
      <c r="OY24" s="82"/>
    </row>
    <row r="25" spans="1:415" x14ac:dyDescent="0.25">
      <c r="A25" s="82" t="s">
        <v>2483</v>
      </c>
      <c r="B25" s="82">
        <v>21</v>
      </c>
      <c r="C25" s="82">
        <v>6</v>
      </c>
      <c r="D25" s="82">
        <v>2010</v>
      </c>
      <c r="E25" s="82">
        <v>2014</v>
      </c>
      <c r="F25" s="82">
        <v>0</v>
      </c>
      <c r="G25" s="82">
        <v>0</v>
      </c>
      <c r="H25" s="82">
        <v>1</v>
      </c>
      <c r="I25" s="82">
        <v>0</v>
      </c>
      <c r="J25" s="82" t="s">
        <v>2259</v>
      </c>
      <c r="K25" s="82">
        <v>15642</v>
      </c>
      <c r="L25" s="82">
        <v>4</v>
      </c>
      <c r="M25" s="82">
        <v>285</v>
      </c>
      <c r="N25" s="82">
        <v>0</v>
      </c>
      <c r="O25" s="82">
        <v>0</v>
      </c>
      <c r="P25" s="82">
        <v>0</v>
      </c>
      <c r="Q25" s="82">
        <v>1</v>
      </c>
      <c r="R25" s="82">
        <v>1</v>
      </c>
      <c r="S25" s="82">
        <v>0</v>
      </c>
      <c r="T25" s="82">
        <v>1</v>
      </c>
      <c r="U25" s="82">
        <v>0</v>
      </c>
      <c r="V25" s="82">
        <v>0</v>
      </c>
      <c r="W25" s="82" t="s">
        <v>1976</v>
      </c>
      <c r="X25" s="82">
        <v>0</v>
      </c>
      <c r="Y25" s="82">
        <v>0</v>
      </c>
      <c r="Z25" s="82">
        <v>1</v>
      </c>
      <c r="AA25" s="82">
        <v>0</v>
      </c>
      <c r="AB25" s="82">
        <v>1</v>
      </c>
      <c r="AC25" s="82">
        <v>1</v>
      </c>
      <c r="AD25" s="82">
        <v>0</v>
      </c>
      <c r="AE25" s="82">
        <v>1</v>
      </c>
      <c r="AF25" s="82">
        <v>13.46</v>
      </c>
      <c r="AG25" s="82">
        <v>14.9</v>
      </c>
      <c r="AH25" s="82">
        <v>1.4399999999999995</v>
      </c>
      <c r="AI25" s="82">
        <v>0.10698365527488851</v>
      </c>
      <c r="AJ25" s="82">
        <v>0.5</v>
      </c>
      <c r="AK25" s="82">
        <v>0.1519756838905775</v>
      </c>
      <c r="AL25">
        <v>3.29</v>
      </c>
      <c r="AM25"/>
      <c r="AN25"/>
      <c r="AO25"/>
      <c r="AP25"/>
      <c r="AQ25"/>
      <c r="AR25"/>
      <c r="AS25"/>
      <c r="AT25"/>
      <c r="AU25"/>
      <c r="AV25"/>
      <c r="AW25"/>
      <c r="AX25"/>
      <c r="AY25"/>
      <c r="AZ25"/>
      <c r="BA25"/>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c r="CU25" s="82"/>
      <c r="CV25" s="82"/>
      <c r="CW25" s="82"/>
      <c r="CX25" s="82"/>
      <c r="CY25" s="82"/>
      <c r="CZ25" s="82"/>
      <c r="DA25" s="82"/>
      <c r="DB25" s="82"/>
      <c r="DC25" s="82"/>
      <c r="DD25" s="82"/>
      <c r="DE25" s="82"/>
      <c r="DF25" s="82"/>
      <c r="DG25" s="82"/>
      <c r="DH25" s="82"/>
      <c r="DI25" s="82"/>
      <c r="DJ25" s="82"/>
      <c r="DK25" s="82"/>
      <c r="DL25" s="82"/>
      <c r="DM25" s="82"/>
      <c r="DN25" s="82"/>
      <c r="DO25" s="82"/>
      <c r="DP25" s="82"/>
      <c r="DQ25" s="82"/>
      <c r="DR25" s="82"/>
      <c r="DS25" s="82"/>
      <c r="DT25" s="82"/>
      <c r="DU25" s="82"/>
      <c r="DV25" s="82"/>
      <c r="DW25" s="82"/>
      <c r="DX25" s="82"/>
      <c r="DY25" s="82"/>
      <c r="DZ25" s="82"/>
      <c r="EA25" s="82"/>
      <c r="EB25" s="82"/>
      <c r="EC25" s="82"/>
      <c r="ED25" s="82"/>
      <c r="EE25" s="82"/>
      <c r="EF25" s="82"/>
      <c r="EG25" s="82"/>
      <c r="EH25" s="82"/>
      <c r="EI25" s="82"/>
      <c r="EJ25" s="82"/>
      <c r="EK25" s="82"/>
      <c r="EL25" s="82"/>
      <c r="EM25" s="82"/>
      <c r="EN25" s="82"/>
      <c r="EO25" s="82"/>
      <c r="EP25" s="82"/>
      <c r="EQ25" s="82"/>
      <c r="ER25" s="82"/>
      <c r="ES25" s="82"/>
      <c r="ET25" s="82"/>
      <c r="EU25" s="82"/>
      <c r="EV25" s="82"/>
      <c r="EW25" s="82"/>
      <c r="EX25" s="82"/>
      <c r="EY25" s="82"/>
      <c r="EZ25" s="82"/>
      <c r="FA25" s="82"/>
      <c r="FB25" s="82"/>
      <c r="FC25" s="82"/>
      <c r="FD25" s="82"/>
      <c r="FE25" s="82"/>
      <c r="FF25" s="82"/>
      <c r="FG25" s="82"/>
      <c r="FH25" s="82"/>
      <c r="FI25" s="82"/>
      <c r="FJ25" s="82"/>
      <c r="FK25" s="82"/>
      <c r="FL25" s="82"/>
      <c r="FM25" s="82"/>
      <c r="FN25" s="82"/>
      <c r="FO25" s="82"/>
      <c r="FP25" s="82"/>
      <c r="FQ25" s="82"/>
      <c r="FR25" s="82"/>
      <c r="FS25" s="82"/>
      <c r="FT25" s="82"/>
      <c r="FU25" s="82"/>
      <c r="FV25" s="82"/>
      <c r="FW25" s="82"/>
      <c r="FX25" s="82"/>
      <c r="FY25" s="82"/>
      <c r="FZ25" s="82"/>
      <c r="GA25" s="82"/>
      <c r="GB25" s="82"/>
      <c r="GC25" s="82"/>
      <c r="GD25" s="82"/>
      <c r="GE25" s="82"/>
      <c r="GF25" s="82"/>
      <c r="GG25" s="82"/>
      <c r="GH25" s="82"/>
      <c r="GI25" s="82"/>
      <c r="GJ25" s="82"/>
      <c r="GK25" s="82"/>
      <c r="GL25" s="82"/>
      <c r="GM25" s="82"/>
      <c r="GN25" s="82"/>
      <c r="GO25" s="82"/>
      <c r="GP25" s="82"/>
      <c r="GQ25" s="82"/>
      <c r="GR25" s="82"/>
      <c r="GS25" s="82"/>
      <c r="GT25" s="82"/>
      <c r="GU25" s="82"/>
      <c r="GV25" s="82"/>
      <c r="GW25" s="82"/>
      <c r="GX25" s="82"/>
      <c r="GY25" s="82"/>
      <c r="GZ25" s="82"/>
      <c r="HA25" s="82"/>
      <c r="HB25" s="82"/>
      <c r="HC25" s="82"/>
      <c r="HD25" s="82"/>
      <c r="HE25" s="82"/>
      <c r="HF25" s="82"/>
      <c r="HG25" s="82"/>
      <c r="HH25" s="82"/>
      <c r="HI25" s="82"/>
      <c r="HJ25" s="82"/>
      <c r="HK25" s="82"/>
      <c r="HL25" s="82"/>
      <c r="HM25" s="82"/>
      <c r="HN25" s="82"/>
      <c r="HO25" s="82"/>
      <c r="HP25" s="82"/>
      <c r="HQ25" s="82"/>
      <c r="HR25" s="82"/>
      <c r="HS25" s="82"/>
      <c r="HT25" s="82"/>
      <c r="HU25" s="82"/>
      <c r="HV25" s="82"/>
      <c r="HW25" s="82"/>
      <c r="HX25" s="82"/>
      <c r="HY25" s="82"/>
      <c r="HZ25" s="82"/>
      <c r="IA25" s="82"/>
      <c r="IB25" s="82"/>
      <c r="IC25" s="82"/>
      <c r="ID25" s="82"/>
      <c r="IE25" s="82"/>
      <c r="IF25" s="82"/>
      <c r="IG25" s="82"/>
      <c r="IH25" s="82"/>
      <c r="II25" s="82"/>
      <c r="IJ25" s="82"/>
      <c r="IK25" s="82"/>
      <c r="IL25" s="82"/>
      <c r="IM25" s="82"/>
      <c r="IN25" s="82"/>
      <c r="IO25" s="82"/>
      <c r="IP25" s="82"/>
      <c r="IQ25" s="82"/>
      <c r="IR25" s="82"/>
      <c r="IS25" s="82"/>
      <c r="IT25" s="82"/>
      <c r="IU25" s="82"/>
      <c r="IV25" s="82"/>
      <c r="IW25" s="82"/>
      <c r="IX25" s="82"/>
      <c r="IY25" s="82"/>
      <c r="IZ25" s="82"/>
      <c r="JA25" s="82"/>
      <c r="JB25" s="82"/>
      <c r="JC25" s="82"/>
      <c r="JD25" s="82"/>
      <c r="JE25" s="82"/>
      <c r="JF25" s="82"/>
      <c r="JG25" s="82"/>
      <c r="JH25" s="82"/>
      <c r="JI25" s="82"/>
      <c r="JJ25" s="82"/>
      <c r="JK25" s="82"/>
      <c r="JL25" s="82"/>
      <c r="JM25" s="82"/>
      <c r="JN25" s="82"/>
      <c r="JO25" s="82"/>
      <c r="JP25" s="82"/>
      <c r="JQ25" s="82"/>
      <c r="JR25" s="82"/>
      <c r="JS25" s="82"/>
      <c r="JT25" s="82"/>
      <c r="JU25" s="82"/>
      <c r="JV25" s="82"/>
      <c r="JW25" s="82"/>
      <c r="JX25" s="82"/>
      <c r="JY25" s="82"/>
      <c r="JZ25" s="82"/>
      <c r="KA25" s="82"/>
      <c r="KB25" s="82"/>
      <c r="KC25" s="82"/>
      <c r="KD25" s="82"/>
      <c r="KE25" s="82"/>
      <c r="KF25" s="82"/>
      <c r="KG25" s="82"/>
      <c r="KH25" s="82"/>
      <c r="KI25" s="82"/>
      <c r="KJ25" s="82"/>
      <c r="KK25" s="82"/>
      <c r="KL25" s="82"/>
      <c r="KM25" s="82"/>
      <c r="KN25" s="82"/>
      <c r="KO25" s="82"/>
      <c r="KP25" s="82"/>
      <c r="KQ25" s="82"/>
      <c r="KR25" s="82"/>
      <c r="KS25" s="82"/>
      <c r="KT25" s="82"/>
      <c r="KU25" s="82"/>
      <c r="KV25" s="82"/>
      <c r="KW25" s="82"/>
      <c r="KX25" s="82"/>
      <c r="KY25" s="82"/>
      <c r="KZ25" s="82"/>
      <c r="LA25" s="82"/>
      <c r="LB25" s="82"/>
      <c r="LC25" s="82"/>
      <c r="LD25" s="82"/>
      <c r="LE25" s="82"/>
      <c r="LF25" s="82"/>
      <c r="LG25" s="82"/>
      <c r="LH25" s="82"/>
      <c r="LI25" s="82"/>
      <c r="LJ25" s="82"/>
      <c r="LK25" s="82"/>
      <c r="LL25" s="82"/>
      <c r="LM25" s="82"/>
      <c r="LN25" s="82"/>
      <c r="LO25" s="82"/>
      <c r="LP25" s="82"/>
      <c r="LQ25" s="82"/>
      <c r="LR25" s="82"/>
      <c r="LS25" s="82"/>
      <c r="LT25" s="82"/>
      <c r="LU25" s="82"/>
      <c r="LV25" s="82"/>
      <c r="LW25" s="82"/>
      <c r="LX25" s="82"/>
      <c r="LY25" s="82"/>
      <c r="LZ25" s="82"/>
      <c r="MA25" s="82"/>
      <c r="MB25" s="82"/>
      <c r="MC25" s="82"/>
      <c r="MD25" s="82"/>
      <c r="ME25" s="82"/>
      <c r="MF25" s="82"/>
      <c r="MG25" s="82"/>
      <c r="MH25" s="82"/>
      <c r="MI25" s="82"/>
      <c r="MJ25" s="82"/>
      <c r="MK25" s="82"/>
      <c r="ML25" s="82"/>
      <c r="MM25" s="82"/>
      <c r="MN25" s="82"/>
      <c r="MO25" s="82"/>
      <c r="MP25" s="82"/>
      <c r="MQ25" s="82"/>
      <c r="MR25" s="82"/>
      <c r="MS25" s="82"/>
      <c r="MT25" s="82"/>
      <c r="MU25" s="82"/>
      <c r="MV25" s="82"/>
      <c r="MW25" s="82"/>
      <c r="MX25" s="82"/>
      <c r="MY25" s="82"/>
      <c r="MZ25" s="82"/>
      <c r="NA25" s="82"/>
      <c r="NB25" s="82"/>
      <c r="NC25" s="82"/>
      <c r="ND25" s="82"/>
      <c r="NE25" s="82"/>
      <c r="NF25" s="82"/>
      <c r="NG25" s="82"/>
      <c r="NH25" s="82"/>
      <c r="NI25" s="82"/>
      <c r="NJ25" s="82"/>
      <c r="NK25" s="82"/>
      <c r="NL25" s="82"/>
      <c r="NM25" s="82"/>
      <c r="NN25" s="82"/>
      <c r="NO25" s="82"/>
      <c r="NP25" s="82"/>
      <c r="NQ25" s="82"/>
      <c r="NR25" s="82"/>
      <c r="NS25" s="82"/>
      <c r="NT25" s="82"/>
      <c r="NU25" s="82"/>
      <c r="NV25" s="82"/>
      <c r="NW25" s="82"/>
      <c r="NX25" s="82"/>
      <c r="NY25" s="82"/>
      <c r="NZ25" s="82"/>
      <c r="OA25" s="82"/>
      <c r="OB25" s="82"/>
      <c r="OC25" s="82"/>
      <c r="OD25" s="82"/>
      <c r="OE25" s="82"/>
      <c r="OF25" s="82"/>
      <c r="OG25" s="82"/>
      <c r="OH25" s="82"/>
      <c r="OI25" s="82"/>
      <c r="OJ25" s="82"/>
      <c r="OK25" s="82"/>
      <c r="OL25" s="82"/>
      <c r="OM25" s="82"/>
      <c r="ON25" s="82"/>
      <c r="OO25" s="82"/>
      <c r="OP25" s="82"/>
      <c r="OQ25" s="82"/>
      <c r="OR25" s="82"/>
      <c r="OS25" s="82"/>
      <c r="OT25" s="82"/>
      <c r="OU25" s="82"/>
      <c r="OV25" s="82"/>
      <c r="OW25" s="82"/>
      <c r="OX25" s="82"/>
      <c r="OY25" s="82"/>
    </row>
    <row r="26" spans="1:415" x14ac:dyDescent="0.25">
      <c r="A26" s="82" t="s">
        <v>2483</v>
      </c>
      <c r="B26" s="82">
        <v>21</v>
      </c>
      <c r="C26" s="82">
        <v>7</v>
      </c>
      <c r="D26" s="82">
        <v>2010</v>
      </c>
      <c r="E26" s="82">
        <v>2014</v>
      </c>
      <c r="F26" s="82">
        <v>0</v>
      </c>
      <c r="G26" s="82">
        <v>0</v>
      </c>
      <c r="H26" s="82">
        <v>1</v>
      </c>
      <c r="I26" s="82">
        <v>0</v>
      </c>
      <c r="J26" s="82" t="s">
        <v>2259</v>
      </c>
      <c r="K26" s="82">
        <v>15642</v>
      </c>
      <c r="L26" s="82">
        <v>4</v>
      </c>
      <c r="M26" s="82">
        <v>285</v>
      </c>
      <c r="N26" s="82">
        <v>0</v>
      </c>
      <c r="O26" s="82">
        <v>0</v>
      </c>
      <c r="P26" s="82">
        <v>0</v>
      </c>
      <c r="Q26" s="82">
        <v>1</v>
      </c>
      <c r="R26" s="82">
        <v>1</v>
      </c>
      <c r="S26" s="82">
        <v>0</v>
      </c>
      <c r="T26" s="82">
        <v>1</v>
      </c>
      <c r="U26" s="82">
        <v>0</v>
      </c>
      <c r="V26" s="82">
        <v>0</v>
      </c>
      <c r="W26" s="82" t="s">
        <v>1976</v>
      </c>
      <c r="X26" s="82">
        <v>0</v>
      </c>
      <c r="Y26" s="82">
        <v>0</v>
      </c>
      <c r="Z26" s="82">
        <v>1</v>
      </c>
      <c r="AA26" s="82">
        <v>0</v>
      </c>
      <c r="AB26" s="82">
        <v>1</v>
      </c>
      <c r="AC26" s="82">
        <v>0</v>
      </c>
      <c r="AD26" s="82">
        <v>0</v>
      </c>
      <c r="AE26" s="82">
        <v>1</v>
      </c>
      <c r="AF26" s="82">
        <v>13.46</v>
      </c>
      <c r="AG26" s="82">
        <v>14.77</v>
      </c>
      <c r="AH26" s="82">
        <v>1.3099999999999987</v>
      </c>
      <c r="AI26" s="82">
        <v>9.732540861812769E-2</v>
      </c>
      <c r="AJ26" s="82">
        <v>0.45000000000000018</v>
      </c>
      <c r="AK26" s="82">
        <v>0.1367781155015198</v>
      </c>
      <c r="AL26">
        <v>3.29</v>
      </c>
      <c r="AM26"/>
      <c r="AN26"/>
      <c r="AO26"/>
      <c r="AP26"/>
      <c r="AQ26"/>
      <c r="AR26"/>
      <c r="AS26"/>
      <c r="AT26"/>
      <c r="AU26"/>
      <c r="AV26"/>
      <c r="AW26"/>
      <c r="AX26"/>
      <c r="AY26"/>
      <c r="AZ26"/>
      <c r="BA26"/>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c r="CU26" s="82"/>
      <c r="CV26" s="82"/>
      <c r="CW26" s="82"/>
      <c r="CX26" s="82"/>
      <c r="CY26" s="82"/>
      <c r="CZ26" s="82"/>
      <c r="DA26" s="82"/>
      <c r="DB26" s="82"/>
      <c r="DC26" s="82"/>
      <c r="DD26" s="82"/>
      <c r="DE26" s="82"/>
      <c r="DF26" s="82"/>
      <c r="DG26" s="82"/>
      <c r="DH26" s="82"/>
      <c r="DI26" s="82"/>
      <c r="DJ26" s="82"/>
      <c r="DK26" s="82"/>
      <c r="DL26" s="82"/>
      <c r="DM26" s="82"/>
      <c r="DN26" s="82"/>
      <c r="DO26" s="82"/>
      <c r="DP26" s="82"/>
      <c r="DQ26" s="82"/>
      <c r="DR26" s="82"/>
      <c r="DS26" s="82"/>
      <c r="DT26" s="82"/>
      <c r="DU26" s="82"/>
      <c r="DV26" s="82"/>
      <c r="DW26" s="82"/>
      <c r="DX26" s="82"/>
      <c r="DY26" s="82"/>
      <c r="DZ26" s="82"/>
      <c r="EA26" s="82"/>
      <c r="EB26" s="82"/>
      <c r="EC26" s="82"/>
      <c r="ED26" s="82"/>
      <c r="EE26" s="82"/>
      <c r="EF26" s="82"/>
      <c r="EG26" s="82"/>
      <c r="EH26" s="82"/>
      <c r="EI26" s="82"/>
      <c r="EJ26" s="82"/>
      <c r="EK26" s="82"/>
      <c r="EL26" s="82"/>
      <c r="EM26" s="82"/>
      <c r="EN26" s="82"/>
      <c r="EO26" s="82"/>
      <c r="EP26" s="82"/>
      <c r="EQ26" s="82"/>
      <c r="ER26" s="82"/>
      <c r="ES26" s="82"/>
      <c r="ET26" s="82"/>
      <c r="EU26" s="82"/>
      <c r="EV26" s="82"/>
      <c r="EW26" s="82"/>
      <c r="EX26" s="82"/>
      <c r="EY26" s="82"/>
      <c r="EZ26" s="82"/>
      <c r="FA26" s="82"/>
      <c r="FB26" s="82"/>
      <c r="FC26" s="82"/>
      <c r="FD26" s="82"/>
      <c r="FE26" s="82"/>
      <c r="FF26" s="82"/>
      <c r="FG26" s="82"/>
      <c r="FH26" s="82"/>
      <c r="FI26" s="82"/>
      <c r="FJ26" s="82"/>
      <c r="FK26" s="82"/>
      <c r="FL26" s="82"/>
      <c r="FM26" s="82"/>
      <c r="FN26" s="82"/>
      <c r="FO26" s="82"/>
      <c r="FP26" s="82"/>
      <c r="FQ26" s="82"/>
      <c r="FR26" s="82"/>
      <c r="FS26" s="82"/>
      <c r="FT26" s="82"/>
      <c r="FU26" s="82"/>
      <c r="FV26" s="82"/>
      <c r="FW26" s="82"/>
      <c r="FX26" s="82"/>
      <c r="FY26" s="82"/>
      <c r="FZ26" s="82"/>
      <c r="GA26" s="82"/>
      <c r="GB26" s="82"/>
      <c r="GC26" s="82"/>
      <c r="GD26" s="82"/>
      <c r="GE26" s="82"/>
      <c r="GF26" s="82"/>
      <c r="GG26" s="82"/>
      <c r="GH26" s="82"/>
      <c r="GI26" s="82"/>
      <c r="GJ26" s="82"/>
      <c r="GK26" s="82"/>
      <c r="GL26" s="82"/>
      <c r="GM26" s="82"/>
      <c r="GN26" s="82"/>
      <c r="GO26" s="82"/>
      <c r="GP26" s="82"/>
      <c r="GQ26" s="82"/>
      <c r="GR26" s="82"/>
      <c r="GS26" s="82"/>
      <c r="GT26" s="82"/>
      <c r="GU26" s="82"/>
      <c r="GV26" s="82"/>
      <c r="GW26" s="82"/>
      <c r="GX26" s="82"/>
      <c r="GY26" s="82"/>
      <c r="GZ26" s="82"/>
      <c r="HA26" s="82"/>
      <c r="HB26" s="82"/>
      <c r="HC26" s="82"/>
      <c r="HD26" s="82"/>
      <c r="HE26" s="82"/>
      <c r="HF26" s="82"/>
      <c r="HG26" s="82"/>
      <c r="HH26" s="82"/>
      <c r="HI26" s="82"/>
      <c r="HJ26" s="82"/>
      <c r="HK26" s="82"/>
      <c r="HL26" s="82"/>
      <c r="HM26" s="82"/>
      <c r="HN26" s="82"/>
      <c r="HO26" s="82"/>
      <c r="HP26" s="82"/>
      <c r="HQ26" s="82"/>
      <c r="HR26" s="82"/>
      <c r="HS26" s="82"/>
      <c r="HT26" s="82"/>
      <c r="HU26" s="82"/>
      <c r="HV26" s="82"/>
      <c r="HW26" s="82"/>
      <c r="HX26" s="82"/>
      <c r="HY26" s="82"/>
      <c r="HZ26" s="82"/>
      <c r="IA26" s="82"/>
      <c r="IB26" s="82"/>
      <c r="IC26" s="82"/>
      <c r="ID26" s="82"/>
      <c r="IE26" s="82"/>
      <c r="IF26" s="82"/>
      <c r="IG26" s="82"/>
      <c r="IH26" s="82"/>
      <c r="II26" s="82"/>
      <c r="IJ26" s="82"/>
      <c r="IK26" s="82"/>
      <c r="IL26" s="82"/>
      <c r="IM26" s="82"/>
      <c r="IN26" s="82"/>
      <c r="IO26" s="82"/>
      <c r="IP26" s="82"/>
      <c r="IQ26" s="82"/>
      <c r="IR26" s="82"/>
      <c r="IS26" s="82"/>
      <c r="IT26" s="82"/>
      <c r="IU26" s="82"/>
      <c r="IV26" s="82"/>
      <c r="IW26" s="82"/>
      <c r="IX26" s="82"/>
      <c r="IY26" s="82"/>
      <c r="IZ26" s="82"/>
      <c r="JA26" s="82"/>
      <c r="JB26" s="82"/>
      <c r="JC26" s="82"/>
      <c r="JD26" s="82"/>
      <c r="JE26" s="82"/>
      <c r="JF26" s="82"/>
      <c r="JG26" s="82"/>
      <c r="JH26" s="82"/>
      <c r="JI26" s="82"/>
      <c r="JJ26" s="82"/>
      <c r="JK26" s="82"/>
      <c r="JL26" s="82"/>
      <c r="JM26" s="82"/>
      <c r="JN26" s="82"/>
      <c r="JO26" s="82"/>
      <c r="JP26" s="82"/>
      <c r="JQ26" s="82"/>
      <c r="JR26" s="82"/>
      <c r="JS26" s="82"/>
      <c r="JT26" s="82"/>
      <c r="JU26" s="82"/>
      <c r="JV26" s="82"/>
      <c r="JW26" s="82"/>
      <c r="JX26" s="82"/>
      <c r="JY26" s="82"/>
      <c r="JZ26" s="82"/>
      <c r="KA26" s="82"/>
      <c r="KB26" s="82"/>
      <c r="KC26" s="82"/>
      <c r="KD26" s="82"/>
      <c r="KE26" s="82"/>
      <c r="KF26" s="82"/>
      <c r="KG26" s="82"/>
      <c r="KH26" s="82"/>
      <c r="KI26" s="82"/>
      <c r="KJ26" s="82"/>
      <c r="KK26" s="82"/>
      <c r="KL26" s="82"/>
      <c r="KM26" s="82"/>
      <c r="KN26" s="82"/>
      <c r="KO26" s="82"/>
      <c r="KP26" s="82"/>
      <c r="KQ26" s="82"/>
      <c r="KR26" s="82"/>
      <c r="KS26" s="82"/>
      <c r="KT26" s="82"/>
      <c r="KU26" s="82"/>
      <c r="KV26" s="82"/>
      <c r="KW26" s="82"/>
      <c r="KX26" s="82"/>
      <c r="KY26" s="82"/>
      <c r="KZ26" s="82"/>
      <c r="LA26" s="82"/>
      <c r="LB26" s="82"/>
      <c r="LC26" s="82"/>
      <c r="LD26" s="82"/>
      <c r="LE26" s="82"/>
      <c r="LF26" s="82"/>
      <c r="LG26" s="82"/>
      <c r="LH26" s="82"/>
      <c r="LI26" s="82"/>
      <c r="LJ26" s="82"/>
      <c r="LK26" s="82"/>
      <c r="LL26" s="82"/>
      <c r="LM26" s="82"/>
      <c r="LN26" s="82"/>
      <c r="LO26" s="82"/>
      <c r="LP26" s="82"/>
      <c r="LQ26" s="82"/>
      <c r="LR26" s="82"/>
      <c r="LS26" s="82"/>
      <c r="LT26" s="82"/>
      <c r="LU26" s="82"/>
      <c r="LV26" s="82"/>
      <c r="LW26" s="82"/>
      <c r="LX26" s="82"/>
      <c r="LY26" s="82"/>
      <c r="LZ26" s="82"/>
      <c r="MA26" s="82"/>
      <c r="MB26" s="82"/>
      <c r="MC26" s="82"/>
      <c r="MD26" s="82"/>
      <c r="ME26" s="82"/>
      <c r="MF26" s="82"/>
      <c r="MG26" s="82"/>
      <c r="MH26" s="82"/>
      <c r="MI26" s="82"/>
      <c r="MJ26" s="82"/>
      <c r="MK26" s="82"/>
      <c r="ML26" s="82"/>
      <c r="MM26" s="82"/>
      <c r="MN26" s="82"/>
      <c r="MO26" s="82"/>
      <c r="MP26" s="82"/>
      <c r="MQ26" s="82"/>
      <c r="MR26" s="82"/>
      <c r="MS26" s="82"/>
      <c r="MT26" s="82"/>
      <c r="MU26" s="82"/>
      <c r="MV26" s="82"/>
      <c r="MW26" s="82"/>
      <c r="MX26" s="82"/>
      <c r="MY26" s="82"/>
      <c r="MZ26" s="82"/>
      <c r="NA26" s="82"/>
      <c r="NB26" s="82"/>
      <c r="NC26" s="82"/>
      <c r="ND26" s="82"/>
      <c r="NE26" s="82"/>
      <c r="NF26" s="82"/>
      <c r="NG26" s="82"/>
      <c r="NH26" s="82"/>
      <c r="NI26" s="82"/>
      <c r="NJ26" s="82"/>
      <c r="NK26" s="82"/>
      <c r="NL26" s="82"/>
      <c r="NM26" s="82"/>
      <c r="NN26" s="82"/>
      <c r="NO26" s="82"/>
      <c r="NP26" s="82"/>
      <c r="NQ26" s="82"/>
      <c r="NR26" s="82"/>
      <c r="NS26" s="82"/>
      <c r="NT26" s="82"/>
      <c r="NU26" s="82"/>
      <c r="NV26" s="82"/>
      <c r="NW26" s="82"/>
      <c r="NX26" s="82"/>
      <c r="NY26" s="82"/>
      <c r="NZ26" s="82"/>
      <c r="OA26" s="82"/>
      <c r="OB26" s="82"/>
      <c r="OC26" s="82"/>
      <c r="OD26" s="82"/>
      <c r="OE26" s="82"/>
      <c r="OF26" s="82"/>
      <c r="OG26" s="82"/>
      <c r="OH26" s="82"/>
      <c r="OI26" s="82"/>
      <c r="OJ26" s="82"/>
      <c r="OK26" s="82"/>
      <c r="OL26" s="82"/>
      <c r="OM26" s="82"/>
      <c r="ON26" s="82"/>
      <c r="OO26" s="82"/>
      <c r="OP26" s="82"/>
      <c r="OQ26" s="82"/>
      <c r="OR26" s="82"/>
      <c r="OS26" s="82"/>
      <c r="OT26" s="82"/>
      <c r="OU26" s="82"/>
      <c r="OV26" s="82"/>
      <c r="OW26" s="82"/>
      <c r="OX26" s="82"/>
      <c r="OY26" s="82"/>
    </row>
    <row r="27" spans="1:415" x14ac:dyDescent="0.25">
      <c r="A27" s="82" t="s">
        <v>2483</v>
      </c>
      <c r="B27" s="82">
        <v>21</v>
      </c>
      <c r="C27" s="82">
        <v>8</v>
      </c>
      <c r="D27" s="82">
        <v>2010</v>
      </c>
      <c r="E27" s="82">
        <v>2014</v>
      </c>
      <c r="F27" s="82">
        <v>0</v>
      </c>
      <c r="G27" s="82">
        <v>0</v>
      </c>
      <c r="H27" s="82">
        <v>1</v>
      </c>
      <c r="I27" s="82">
        <v>0</v>
      </c>
      <c r="J27" s="82" t="s">
        <v>2259</v>
      </c>
      <c r="K27" s="82">
        <v>15642</v>
      </c>
      <c r="L27" s="82">
        <v>4</v>
      </c>
      <c r="M27" s="82">
        <v>285</v>
      </c>
      <c r="N27" s="82">
        <v>0</v>
      </c>
      <c r="O27" s="82">
        <v>0</v>
      </c>
      <c r="P27" s="82">
        <v>0</v>
      </c>
      <c r="Q27" s="82">
        <v>1</v>
      </c>
      <c r="R27" s="82">
        <v>1</v>
      </c>
      <c r="S27" s="82">
        <v>0</v>
      </c>
      <c r="T27" s="82">
        <v>1</v>
      </c>
      <c r="U27" s="82">
        <v>0</v>
      </c>
      <c r="V27" s="82">
        <v>0</v>
      </c>
      <c r="W27" s="82" t="s">
        <v>1976</v>
      </c>
      <c r="X27" s="82">
        <v>0</v>
      </c>
      <c r="Y27" s="82">
        <v>0</v>
      </c>
      <c r="Z27" s="82">
        <v>1</v>
      </c>
      <c r="AA27" s="82">
        <v>0</v>
      </c>
      <c r="AB27" s="82">
        <v>0</v>
      </c>
      <c r="AC27" s="82">
        <v>1</v>
      </c>
      <c r="AD27" s="82">
        <v>0</v>
      </c>
      <c r="AE27" s="82">
        <v>1</v>
      </c>
      <c r="AF27" s="82">
        <v>13.46</v>
      </c>
      <c r="AG27" s="82">
        <v>14.68</v>
      </c>
      <c r="AH27" s="82">
        <v>1.2199999999999989</v>
      </c>
      <c r="AI27" s="82">
        <v>9.0638930163447165E-2</v>
      </c>
      <c r="AJ27" s="82">
        <v>0.41999999999999993</v>
      </c>
      <c r="AK27" s="82">
        <v>0.1276595744680851</v>
      </c>
      <c r="AL27">
        <v>3.29</v>
      </c>
      <c r="AM27"/>
      <c r="AN27"/>
      <c r="AO27"/>
      <c r="AP27"/>
      <c r="AQ27"/>
      <c r="AR27"/>
      <c r="AS27"/>
      <c r="AT27"/>
      <c r="AU27"/>
      <c r="AV27"/>
      <c r="AW27"/>
      <c r="AX27"/>
      <c r="AY27"/>
      <c r="AZ27"/>
      <c r="BA27"/>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c r="CU27" s="82"/>
      <c r="CV27" s="82"/>
      <c r="CW27" s="82"/>
      <c r="CX27" s="82"/>
      <c r="CY27" s="82"/>
      <c r="CZ27" s="82"/>
      <c r="DA27" s="82"/>
      <c r="DB27" s="82"/>
      <c r="DC27" s="82"/>
      <c r="DD27" s="82"/>
      <c r="DE27" s="82"/>
      <c r="DF27" s="82"/>
      <c r="DG27" s="82"/>
      <c r="DH27" s="82"/>
      <c r="DI27" s="82"/>
      <c r="DJ27" s="82"/>
      <c r="DK27" s="82"/>
      <c r="DL27" s="82"/>
      <c r="DM27" s="82"/>
      <c r="DN27" s="82"/>
      <c r="DO27" s="82"/>
      <c r="DP27" s="82"/>
      <c r="DQ27" s="82"/>
      <c r="DR27" s="82"/>
      <c r="DS27" s="82"/>
      <c r="DT27" s="82"/>
      <c r="DU27" s="82"/>
      <c r="DV27" s="82"/>
      <c r="DW27" s="82"/>
      <c r="DX27" s="82"/>
      <c r="DY27" s="82"/>
      <c r="DZ27" s="82"/>
      <c r="EA27" s="82"/>
      <c r="EB27" s="82"/>
      <c r="EC27" s="82"/>
      <c r="ED27" s="82"/>
      <c r="EE27" s="82"/>
      <c r="EF27" s="82"/>
      <c r="EG27" s="82"/>
      <c r="EH27" s="82"/>
      <c r="EI27" s="82"/>
      <c r="EJ27" s="82"/>
      <c r="EK27" s="82"/>
      <c r="EL27" s="82"/>
      <c r="EM27" s="82"/>
      <c r="EN27" s="82"/>
      <c r="EO27" s="82"/>
      <c r="EP27" s="82"/>
      <c r="EQ27" s="82"/>
      <c r="ER27" s="82"/>
      <c r="ES27" s="82"/>
      <c r="ET27" s="82"/>
      <c r="EU27" s="82"/>
      <c r="EV27" s="82"/>
      <c r="EW27" s="82"/>
      <c r="EX27" s="82"/>
      <c r="EY27" s="82"/>
      <c r="EZ27" s="82"/>
      <c r="FA27" s="82"/>
      <c r="FB27" s="82"/>
      <c r="FC27" s="82"/>
      <c r="FD27" s="82"/>
      <c r="FE27" s="82"/>
      <c r="FF27" s="82"/>
      <c r="FG27" s="82"/>
      <c r="FH27" s="82"/>
      <c r="FI27" s="82"/>
      <c r="FJ27" s="82"/>
      <c r="FK27" s="82"/>
      <c r="FL27" s="82"/>
      <c r="FM27" s="82"/>
      <c r="FN27" s="82"/>
      <c r="FO27" s="82"/>
      <c r="FP27" s="82"/>
      <c r="FQ27" s="82"/>
      <c r="FR27" s="82"/>
      <c r="FS27" s="82"/>
      <c r="FT27" s="82"/>
      <c r="FU27" s="82"/>
      <c r="FV27" s="82"/>
      <c r="FW27" s="82"/>
      <c r="FX27" s="82"/>
      <c r="FY27" s="82"/>
      <c r="FZ27" s="82"/>
      <c r="GA27" s="82"/>
      <c r="GB27" s="82"/>
      <c r="GC27" s="82"/>
      <c r="GD27" s="82"/>
      <c r="GE27" s="82"/>
      <c r="GF27" s="82"/>
      <c r="GG27" s="82"/>
      <c r="GH27" s="82"/>
      <c r="GI27" s="82"/>
      <c r="GJ27" s="82"/>
      <c r="GK27" s="82"/>
      <c r="GL27" s="82"/>
      <c r="GM27" s="82"/>
      <c r="GN27" s="82"/>
      <c r="GO27" s="82"/>
      <c r="GP27" s="82"/>
      <c r="GQ27" s="82"/>
      <c r="GR27" s="82"/>
      <c r="GS27" s="82"/>
      <c r="GT27" s="82"/>
      <c r="GU27" s="82"/>
      <c r="GV27" s="82"/>
      <c r="GW27" s="82"/>
      <c r="GX27" s="82"/>
      <c r="GY27" s="82"/>
      <c r="GZ27" s="82"/>
      <c r="HA27" s="82"/>
      <c r="HB27" s="82"/>
      <c r="HC27" s="82"/>
      <c r="HD27" s="82"/>
      <c r="HE27" s="82"/>
      <c r="HF27" s="82"/>
      <c r="HG27" s="82"/>
      <c r="HH27" s="82"/>
      <c r="HI27" s="82"/>
      <c r="HJ27" s="82"/>
      <c r="HK27" s="82"/>
      <c r="HL27" s="82"/>
      <c r="HM27" s="82"/>
      <c r="HN27" s="82"/>
      <c r="HO27" s="82"/>
      <c r="HP27" s="82"/>
      <c r="HQ27" s="82"/>
      <c r="HR27" s="82"/>
      <c r="HS27" s="82"/>
      <c r="HT27" s="82"/>
      <c r="HU27" s="82"/>
      <c r="HV27" s="82"/>
      <c r="HW27" s="82"/>
      <c r="HX27" s="82"/>
      <c r="HY27" s="82"/>
      <c r="HZ27" s="82"/>
      <c r="IA27" s="82"/>
      <c r="IB27" s="82"/>
      <c r="IC27" s="82"/>
      <c r="ID27" s="82"/>
      <c r="IE27" s="82"/>
      <c r="IF27" s="82"/>
      <c r="IG27" s="82"/>
      <c r="IH27" s="82"/>
      <c r="II27" s="82"/>
      <c r="IJ27" s="82"/>
      <c r="IK27" s="82"/>
      <c r="IL27" s="82"/>
      <c r="IM27" s="82"/>
      <c r="IN27" s="82"/>
      <c r="IO27" s="82"/>
      <c r="IP27" s="82"/>
      <c r="IQ27" s="82"/>
      <c r="IR27" s="82"/>
      <c r="IS27" s="82"/>
      <c r="IT27" s="82"/>
      <c r="IU27" s="82"/>
      <c r="IV27" s="82"/>
      <c r="IW27" s="82"/>
      <c r="IX27" s="82"/>
      <c r="IY27" s="82"/>
      <c r="IZ27" s="82"/>
      <c r="JA27" s="82"/>
      <c r="JB27" s="82"/>
      <c r="JC27" s="82"/>
      <c r="JD27" s="82"/>
      <c r="JE27" s="82"/>
      <c r="JF27" s="82"/>
      <c r="JG27" s="82"/>
      <c r="JH27" s="82"/>
      <c r="JI27" s="82"/>
      <c r="JJ27" s="82"/>
      <c r="JK27" s="82"/>
      <c r="JL27" s="82"/>
      <c r="JM27" s="82"/>
      <c r="JN27" s="82"/>
      <c r="JO27" s="82"/>
      <c r="JP27" s="82"/>
      <c r="JQ27" s="82"/>
      <c r="JR27" s="82"/>
      <c r="JS27" s="82"/>
      <c r="JT27" s="82"/>
      <c r="JU27" s="82"/>
      <c r="JV27" s="82"/>
      <c r="JW27" s="82"/>
      <c r="JX27" s="82"/>
      <c r="JY27" s="82"/>
      <c r="JZ27" s="82"/>
      <c r="KA27" s="82"/>
      <c r="KB27" s="82"/>
      <c r="KC27" s="82"/>
      <c r="KD27" s="82"/>
      <c r="KE27" s="82"/>
      <c r="KF27" s="82"/>
      <c r="KG27" s="82"/>
      <c r="KH27" s="82"/>
      <c r="KI27" s="82"/>
      <c r="KJ27" s="82"/>
      <c r="KK27" s="82"/>
      <c r="KL27" s="82"/>
      <c r="KM27" s="82"/>
      <c r="KN27" s="82"/>
      <c r="KO27" s="82"/>
      <c r="KP27" s="82"/>
      <c r="KQ27" s="82"/>
      <c r="KR27" s="82"/>
      <c r="KS27" s="82"/>
      <c r="KT27" s="82"/>
      <c r="KU27" s="82"/>
      <c r="KV27" s="82"/>
      <c r="KW27" s="82"/>
      <c r="KX27" s="82"/>
      <c r="KY27" s="82"/>
      <c r="KZ27" s="82"/>
      <c r="LA27" s="82"/>
      <c r="LB27" s="82"/>
      <c r="LC27" s="82"/>
      <c r="LD27" s="82"/>
      <c r="LE27" s="82"/>
      <c r="LF27" s="82"/>
      <c r="LG27" s="82"/>
      <c r="LH27" s="82"/>
      <c r="LI27" s="82"/>
      <c r="LJ27" s="82"/>
      <c r="LK27" s="82"/>
      <c r="LL27" s="82"/>
      <c r="LM27" s="82"/>
      <c r="LN27" s="82"/>
      <c r="LO27" s="82"/>
      <c r="LP27" s="82"/>
      <c r="LQ27" s="82"/>
      <c r="LR27" s="82"/>
      <c r="LS27" s="82"/>
      <c r="LT27" s="82"/>
      <c r="LU27" s="82"/>
      <c r="LV27" s="82"/>
      <c r="LW27" s="82"/>
      <c r="LX27" s="82"/>
      <c r="LY27" s="82"/>
      <c r="LZ27" s="82"/>
      <c r="MA27" s="82"/>
      <c r="MB27" s="82"/>
      <c r="MC27" s="82"/>
      <c r="MD27" s="82"/>
      <c r="ME27" s="82"/>
      <c r="MF27" s="82"/>
      <c r="MG27" s="82"/>
      <c r="MH27" s="82"/>
      <c r="MI27" s="82"/>
      <c r="MJ27" s="82"/>
      <c r="MK27" s="82"/>
      <c r="ML27" s="82"/>
      <c r="MM27" s="82"/>
      <c r="MN27" s="82"/>
      <c r="MO27" s="82"/>
      <c r="MP27" s="82"/>
      <c r="MQ27" s="82"/>
      <c r="MR27" s="82"/>
      <c r="MS27" s="82"/>
      <c r="MT27" s="82"/>
      <c r="MU27" s="82"/>
      <c r="MV27" s="82"/>
      <c r="MW27" s="82"/>
      <c r="MX27" s="82"/>
      <c r="MY27" s="82"/>
      <c r="MZ27" s="82"/>
      <c r="NA27" s="82"/>
      <c r="NB27" s="82"/>
      <c r="NC27" s="82"/>
      <c r="ND27" s="82"/>
      <c r="NE27" s="82"/>
      <c r="NF27" s="82"/>
      <c r="NG27" s="82"/>
      <c r="NH27" s="82"/>
      <c r="NI27" s="82"/>
      <c r="NJ27" s="82"/>
      <c r="NK27" s="82"/>
      <c r="NL27" s="82"/>
      <c r="NM27" s="82"/>
      <c r="NN27" s="82"/>
      <c r="NO27" s="82"/>
      <c r="NP27" s="82"/>
      <c r="NQ27" s="82"/>
      <c r="NR27" s="82"/>
      <c r="NS27" s="82"/>
      <c r="NT27" s="82"/>
      <c r="NU27" s="82"/>
      <c r="NV27" s="82"/>
      <c r="NW27" s="82"/>
      <c r="NX27" s="82"/>
      <c r="NY27" s="82"/>
      <c r="NZ27" s="82"/>
      <c r="OA27" s="82"/>
      <c r="OB27" s="82"/>
      <c r="OC27" s="82"/>
      <c r="OD27" s="82"/>
      <c r="OE27" s="82"/>
      <c r="OF27" s="82"/>
      <c r="OG27" s="82"/>
      <c r="OH27" s="82"/>
      <c r="OI27" s="82"/>
      <c r="OJ27" s="82"/>
      <c r="OK27" s="82"/>
      <c r="OL27" s="82"/>
      <c r="OM27" s="82"/>
      <c r="ON27" s="82"/>
      <c r="OO27" s="82"/>
      <c r="OP27" s="82"/>
      <c r="OQ27" s="82"/>
      <c r="OR27" s="82"/>
      <c r="OS27" s="82"/>
      <c r="OT27" s="82"/>
      <c r="OU27" s="82"/>
      <c r="OV27" s="82"/>
      <c r="OW27" s="82"/>
      <c r="OX27" s="82"/>
      <c r="OY27" s="82"/>
    </row>
    <row r="28" spans="1:415" x14ac:dyDescent="0.25">
      <c r="A28" s="82" t="s">
        <v>2483</v>
      </c>
      <c r="B28" s="82">
        <v>21</v>
      </c>
      <c r="C28" s="82">
        <v>9</v>
      </c>
      <c r="D28" s="82">
        <v>2010</v>
      </c>
      <c r="E28" s="82">
        <v>2014</v>
      </c>
      <c r="F28" s="82">
        <v>0</v>
      </c>
      <c r="G28" s="82">
        <v>0</v>
      </c>
      <c r="H28" s="82">
        <v>1</v>
      </c>
      <c r="I28" s="82">
        <v>0</v>
      </c>
      <c r="J28" s="82" t="s">
        <v>2259</v>
      </c>
      <c r="K28" s="82">
        <v>15642</v>
      </c>
      <c r="L28" s="82">
        <v>4</v>
      </c>
      <c r="M28" s="82">
        <v>285</v>
      </c>
      <c r="N28" s="82">
        <v>0</v>
      </c>
      <c r="O28" s="82">
        <v>0</v>
      </c>
      <c r="P28" s="82">
        <v>0</v>
      </c>
      <c r="Q28" s="82">
        <v>1</v>
      </c>
      <c r="R28" s="82">
        <v>1</v>
      </c>
      <c r="S28" s="82">
        <v>0</v>
      </c>
      <c r="T28" s="82">
        <v>1</v>
      </c>
      <c r="U28" s="82">
        <v>0</v>
      </c>
      <c r="V28" s="82">
        <v>0</v>
      </c>
      <c r="W28" s="82" t="s">
        <v>1976</v>
      </c>
      <c r="X28" s="82">
        <v>0</v>
      </c>
      <c r="Y28" s="82">
        <v>0</v>
      </c>
      <c r="Z28" s="82">
        <v>1</v>
      </c>
      <c r="AA28" s="82">
        <v>0</v>
      </c>
      <c r="AB28" s="82">
        <v>0</v>
      </c>
      <c r="AC28" s="82">
        <v>0</v>
      </c>
      <c r="AD28" s="82">
        <v>1</v>
      </c>
      <c r="AE28" s="82">
        <v>1</v>
      </c>
      <c r="AF28" s="82">
        <v>13.46</v>
      </c>
      <c r="AG28" s="82">
        <v>14.43</v>
      </c>
      <c r="AH28" s="82">
        <v>0.96999999999999886</v>
      </c>
      <c r="AI28" s="82">
        <v>7.2065378900445676E-2</v>
      </c>
      <c r="AJ28" s="82">
        <v>0.33999999999999986</v>
      </c>
      <c r="AK28" s="82">
        <v>0.10334346504559266</v>
      </c>
      <c r="AL28">
        <v>3.29</v>
      </c>
      <c r="AM28"/>
      <c r="AN28"/>
      <c r="AO28"/>
      <c r="AP28"/>
      <c r="AQ28"/>
      <c r="AR28"/>
      <c r="AS28"/>
      <c r="AT28"/>
      <c r="AU28"/>
      <c r="AV28"/>
      <c r="AW28"/>
      <c r="AX28"/>
      <c r="AY28"/>
      <c r="AZ28"/>
      <c r="BA28"/>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c r="CU28" s="82"/>
      <c r="CV28" s="82"/>
      <c r="CW28" s="82"/>
      <c r="CX28" s="82"/>
      <c r="CY28" s="82"/>
      <c r="CZ28" s="82"/>
      <c r="DA28" s="82"/>
      <c r="DB28" s="82"/>
      <c r="DC28" s="82"/>
      <c r="DD28" s="82"/>
      <c r="DE28" s="82"/>
      <c r="DF28" s="82"/>
      <c r="DG28" s="82"/>
      <c r="DH28" s="82"/>
      <c r="DI28" s="82"/>
      <c r="DJ28" s="82"/>
      <c r="DK28" s="82"/>
      <c r="DL28" s="82"/>
      <c r="DM28" s="82"/>
      <c r="DN28" s="82"/>
      <c r="DO28" s="82"/>
      <c r="DP28" s="82"/>
      <c r="DQ28" s="82"/>
      <c r="DR28" s="82"/>
      <c r="DS28" s="82"/>
      <c r="DT28" s="82"/>
      <c r="DU28" s="82"/>
      <c r="DV28" s="82"/>
      <c r="DW28" s="82"/>
      <c r="DX28" s="82"/>
      <c r="DY28" s="82"/>
      <c r="DZ28" s="82"/>
      <c r="EA28" s="82"/>
      <c r="EB28" s="82"/>
      <c r="EC28" s="82"/>
      <c r="ED28" s="82"/>
      <c r="EE28" s="82"/>
      <c r="EF28" s="82"/>
      <c r="EG28" s="82"/>
      <c r="EH28" s="82"/>
      <c r="EI28" s="82"/>
      <c r="EJ28" s="82"/>
      <c r="EK28" s="82"/>
      <c r="EL28" s="82"/>
      <c r="EM28" s="82"/>
      <c r="EN28" s="82"/>
      <c r="EO28" s="82"/>
      <c r="EP28" s="82"/>
      <c r="EQ28" s="82"/>
      <c r="ER28" s="82"/>
      <c r="ES28" s="82"/>
      <c r="ET28" s="82"/>
      <c r="EU28" s="82"/>
      <c r="EV28" s="82"/>
      <c r="EW28" s="82"/>
      <c r="EX28" s="82"/>
      <c r="EY28" s="82"/>
      <c r="EZ28" s="82"/>
      <c r="FA28" s="82"/>
      <c r="FB28" s="82"/>
      <c r="FC28" s="82"/>
      <c r="FD28" s="82"/>
      <c r="FE28" s="82"/>
      <c r="FF28" s="82"/>
      <c r="FG28" s="82"/>
      <c r="FH28" s="82"/>
      <c r="FI28" s="82"/>
      <c r="FJ28" s="82"/>
      <c r="FK28" s="82"/>
      <c r="FL28" s="82"/>
      <c r="FM28" s="82"/>
      <c r="FN28" s="82"/>
      <c r="FO28" s="82"/>
      <c r="FP28" s="82"/>
      <c r="FQ28" s="82"/>
      <c r="FR28" s="82"/>
      <c r="FS28" s="82"/>
      <c r="FT28" s="82"/>
      <c r="FU28" s="82"/>
      <c r="FV28" s="82"/>
      <c r="FW28" s="82"/>
      <c r="FX28" s="82"/>
      <c r="FY28" s="82"/>
      <c r="FZ28" s="82"/>
      <c r="GA28" s="82"/>
      <c r="GB28" s="82"/>
      <c r="GC28" s="82"/>
      <c r="GD28" s="82"/>
      <c r="GE28" s="82"/>
      <c r="GF28" s="82"/>
      <c r="GG28" s="82"/>
      <c r="GH28" s="82"/>
      <c r="GI28" s="82"/>
      <c r="GJ28" s="82"/>
      <c r="GK28" s="82"/>
      <c r="GL28" s="82"/>
      <c r="GM28" s="82"/>
      <c r="GN28" s="82"/>
      <c r="GO28" s="82"/>
      <c r="GP28" s="82"/>
      <c r="GQ28" s="82"/>
      <c r="GR28" s="82"/>
      <c r="GS28" s="82"/>
      <c r="GT28" s="82"/>
      <c r="GU28" s="82"/>
      <c r="GV28" s="82"/>
      <c r="GW28" s="82"/>
      <c r="GX28" s="82"/>
      <c r="GY28" s="82"/>
      <c r="GZ28" s="82"/>
      <c r="HA28" s="82"/>
      <c r="HB28" s="82"/>
      <c r="HC28" s="82"/>
      <c r="HD28" s="82"/>
      <c r="HE28" s="82"/>
      <c r="HF28" s="82"/>
      <c r="HG28" s="82"/>
      <c r="HH28" s="82"/>
      <c r="HI28" s="82"/>
      <c r="HJ28" s="82"/>
      <c r="HK28" s="82"/>
      <c r="HL28" s="82"/>
      <c r="HM28" s="82"/>
      <c r="HN28" s="82"/>
      <c r="HO28" s="82"/>
      <c r="HP28" s="82"/>
      <c r="HQ28" s="82"/>
      <c r="HR28" s="82"/>
      <c r="HS28" s="82"/>
      <c r="HT28" s="82"/>
      <c r="HU28" s="82"/>
      <c r="HV28" s="82"/>
      <c r="HW28" s="82"/>
      <c r="HX28" s="82"/>
      <c r="HY28" s="82"/>
      <c r="HZ28" s="82"/>
      <c r="IA28" s="82"/>
      <c r="IB28" s="82"/>
      <c r="IC28" s="82"/>
      <c r="ID28" s="82"/>
      <c r="IE28" s="82"/>
      <c r="IF28" s="82"/>
      <c r="IG28" s="82"/>
      <c r="IH28" s="82"/>
      <c r="II28" s="82"/>
      <c r="IJ28" s="82"/>
      <c r="IK28" s="82"/>
      <c r="IL28" s="82"/>
      <c r="IM28" s="82"/>
      <c r="IN28" s="82"/>
      <c r="IO28" s="82"/>
      <c r="IP28" s="82"/>
      <c r="IQ28" s="82"/>
      <c r="IR28" s="82"/>
      <c r="IS28" s="82"/>
      <c r="IT28" s="82"/>
      <c r="IU28" s="82"/>
      <c r="IV28" s="82"/>
      <c r="IW28" s="82"/>
      <c r="IX28" s="82"/>
      <c r="IY28" s="82"/>
      <c r="IZ28" s="82"/>
      <c r="JA28" s="82"/>
      <c r="JB28" s="82"/>
      <c r="JC28" s="82"/>
      <c r="JD28" s="82"/>
      <c r="JE28" s="82"/>
      <c r="JF28" s="82"/>
      <c r="JG28" s="82"/>
      <c r="JH28" s="82"/>
      <c r="JI28" s="82"/>
      <c r="JJ28" s="82"/>
      <c r="JK28" s="82"/>
      <c r="JL28" s="82"/>
      <c r="JM28" s="82"/>
      <c r="JN28" s="82"/>
      <c r="JO28" s="82"/>
      <c r="JP28" s="82"/>
      <c r="JQ28" s="82"/>
      <c r="JR28" s="82"/>
      <c r="JS28" s="82"/>
      <c r="JT28" s="82"/>
      <c r="JU28" s="82"/>
      <c r="JV28" s="82"/>
      <c r="JW28" s="82"/>
      <c r="JX28" s="82"/>
      <c r="JY28" s="82"/>
      <c r="JZ28" s="82"/>
      <c r="KA28" s="82"/>
      <c r="KB28" s="82"/>
      <c r="KC28" s="82"/>
      <c r="KD28" s="82"/>
      <c r="KE28" s="82"/>
      <c r="KF28" s="82"/>
      <c r="KG28" s="82"/>
      <c r="KH28" s="82"/>
      <c r="KI28" s="82"/>
      <c r="KJ28" s="82"/>
      <c r="KK28" s="82"/>
      <c r="KL28" s="82"/>
      <c r="KM28" s="82"/>
      <c r="KN28" s="82"/>
      <c r="KO28" s="82"/>
      <c r="KP28" s="82"/>
      <c r="KQ28" s="82"/>
      <c r="KR28" s="82"/>
      <c r="KS28" s="82"/>
      <c r="KT28" s="82"/>
      <c r="KU28" s="82"/>
      <c r="KV28" s="82"/>
      <c r="KW28" s="82"/>
      <c r="KX28" s="82"/>
      <c r="KY28" s="82"/>
      <c r="KZ28" s="82"/>
      <c r="LA28" s="82"/>
      <c r="LB28" s="82"/>
      <c r="LC28" s="82"/>
      <c r="LD28" s="82"/>
      <c r="LE28" s="82"/>
      <c r="LF28" s="82"/>
      <c r="LG28" s="82"/>
      <c r="LH28" s="82"/>
      <c r="LI28" s="82"/>
      <c r="LJ28" s="82"/>
      <c r="LK28" s="82"/>
      <c r="LL28" s="82"/>
      <c r="LM28" s="82"/>
      <c r="LN28" s="82"/>
      <c r="LO28" s="82"/>
      <c r="LP28" s="82"/>
      <c r="LQ28" s="82"/>
      <c r="LR28" s="82"/>
      <c r="LS28" s="82"/>
      <c r="LT28" s="82"/>
      <c r="LU28" s="82"/>
      <c r="LV28" s="82"/>
      <c r="LW28" s="82"/>
      <c r="LX28" s="82"/>
      <c r="LY28" s="82"/>
      <c r="LZ28" s="82"/>
      <c r="MA28" s="82"/>
      <c r="MB28" s="82"/>
      <c r="MC28" s="82"/>
      <c r="MD28" s="82"/>
      <c r="ME28" s="82"/>
      <c r="MF28" s="82"/>
      <c r="MG28" s="82"/>
      <c r="MH28" s="82"/>
      <c r="MI28" s="82"/>
      <c r="MJ28" s="82"/>
      <c r="MK28" s="82"/>
      <c r="ML28" s="82"/>
      <c r="MM28" s="82"/>
      <c r="MN28" s="82"/>
      <c r="MO28" s="82"/>
      <c r="MP28" s="82"/>
      <c r="MQ28" s="82"/>
      <c r="MR28" s="82"/>
      <c r="MS28" s="82"/>
      <c r="MT28" s="82"/>
      <c r="MU28" s="82"/>
      <c r="MV28" s="82"/>
      <c r="MW28" s="82"/>
      <c r="MX28" s="82"/>
      <c r="MY28" s="82"/>
      <c r="MZ28" s="82"/>
      <c r="NA28" s="82"/>
      <c r="NB28" s="82"/>
      <c r="NC28" s="82"/>
      <c r="ND28" s="82"/>
      <c r="NE28" s="82"/>
      <c r="NF28" s="82"/>
      <c r="NG28" s="82"/>
      <c r="NH28" s="82"/>
      <c r="NI28" s="82"/>
      <c r="NJ28" s="82"/>
      <c r="NK28" s="82"/>
      <c r="NL28" s="82"/>
      <c r="NM28" s="82"/>
      <c r="NN28" s="82"/>
      <c r="NO28" s="82"/>
      <c r="NP28" s="82"/>
      <c r="NQ28" s="82"/>
      <c r="NR28" s="82"/>
      <c r="NS28" s="82"/>
      <c r="NT28" s="82"/>
      <c r="NU28" s="82"/>
      <c r="NV28" s="82"/>
      <c r="NW28" s="82"/>
      <c r="NX28" s="82"/>
      <c r="NY28" s="82"/>
      <c r="NZ28" s="82"/>
      <c r="OA28" s="82"/>
      <c r="OB28" s="82"/>
      <c r="OC28" s="82"/>
      <c r="OD28" s="82"/>
      <c r="OE28" s="82"/>
      <c r="OF28" s="82"/>
      <c r="OG28" s="82"/>
      <c r="OH28" s="82"/>
      <c r="OI28" s="82"/>
      <c r="OJ28" s="82"/>
      <c r="OK28" s="82"/>
      <c r="OL28" s="82"/>
      <c r="OM28" s="82"/>
      <c r="ON28" s="82"/>
      <c r="OO28" s="82"/>
      <c r="OP28" s="82"/>
      <c r="OQ28" s="82"/>
      <c r="OR28" s="82"/>
      <c r="OS28" s="82"/>
      <c r="OT28" s="82"/>
      <c r="OU28" s="82"/>
      <c r="OV28" s="82"/>
      <c r="OW28" s="82"/>
      <c r="OX28" s="82"/>
      <c r="OY28" s="82"/>
    </row>
    <row r="29" spans="1:415" x14ac:dyDescent="0.25">
      <c r="A29" s="82" t="s">
        <v>2483</v>
      </c>
      <c r="B29" s="82">
        <v>21</v>
      </c>
      <c r="C29" s="82">
        <v>10</v>
      </c>
      <c r="D29" s="82">
        <v>2010</v>
      </c>
      <c r="E29" s="82">
        <v>2014</v>
      </c>
      <c r="F29" s="82">
        <v>0</v>
      </c>
      <c r="G29" s="82">
        <v>0</v>
      </c>
      <c r="H29" s="82">
        <v>1</v>
      </c>
      <c r="I29" s="82">
        <v>0</v>
      </c>
      <c r="J29" s="82" t="s">
        <v>2259</v>
      </c>
      <c r="K29" s="82">
        <v>15642</v>
      </c>
      <c r="L29" s="82">
        <v>4</v>
      </c>
      <c r="M29" s="82">
        <v>285</v>
      </c>
      <c r="N29" s="82">
        <v>0</v>
      </c>
      <c r="O29" s="82">
        <v>0</v>
      </c>
      <c r="P29" s="82">
        <v>0</v>
      </c>
      <c r="Q29" s="82">
        <v>1</v>
      </c>
      <c r="R29" s="82">
        <v>1</v>
      </c>
      <c r="S29" s="82">
        <v>0</v>
      </c>
      <c r="T29" s="82">
        <v>1</v>
      </c>
      <c r="U29" s="82">
        <v>0</v>
      </c>
      <c r="V29" s="82">
        <v>0</v>
      </c>
      <c r="W29" s="82" t="s">
        <v>1976</v>
      </c>
      <c r="X29" s="82">
        <v>0</v>
      </c>
      <c r="Y29" s="82">
        <v>0</v>
      </c>
      <c r="Z29" s="82">
        <v>1</v>
      </c>
      <c r="AA29" s="82">
        <v>0</v>
      </c>
      <c r="AB29" s="82">
        <v>1</v>
      </c>
      <c r="AC29" s="82">
        <v>1</v>
      </c>
      <c r="AD29" s="82">
        <v>0</v>
      </c>
      <c r="AE29" s="82">
        <v>1</v>
      </c>
      <c r="AF29" s="82">
        <v>13.46</v>
      </c>
      <c r="AG29" s="82">
        <v>14.9</v>
      </c>
      <c r="AH29" s="82">
        <v>1.4399999999999995</v>
      </c>
      <c r="AI29" s="82">
        <v>0.10698365527488851</v>
      </c>
      <c r="AJ29" s="82">
        <v>0.5</v>
      </c>
      <c r="AK29" s="82">
        <v>0.1519756838905775</v>
      </c>
      <c r="AL29">
        <v>3.29</v>
      </c>
      <c r="AM29"/>
      <c r="AN29"/>
      <c r="AO29"/>
      <c r="AP29"/>
      <c r="AQ29"/>
      <c r="AR29"/>
      <c r="AS29"/>
      <c r="AT29"/>
      <c r="AU29"/>
      <c r="AV29"/>
      <c r="AW29"/>
      <c r="AX29"/>
      <c r="AY29"/>
      <c r="AZ29"/>
      <c r="BA29"/>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c r="CU29" s="82"/>
      <c r="CV29" s="82"/>
      <c r="CW29" s="82"/>
      <c r="CX29" s="82"/>
      <c r="CY29" s="82"/>
      <c r="CZ29" s="82"/>
      <c r="DA29" s="82"/>
      <c r="DB29" s="82"/>
      <c r="DC29" s="82"/>
      <c r="DD29" s="82"/>
      <c r="DE29" s="82"/>
      <c r="DF29" s="82"/>
      <c r="DG29" s="82"/>
      <c r="DH29" s="82"/>
      <c r="DI29" s="82"/>
      <c r="DJ29" s="82"/>
      <c r="DK29" s="82"/>
      <c r="DL29" s="82"/>
      <c r="DM29" s="82"/>
      <c r="DN29" s="82"/>
      <c r="DO29" s="82"/>
      <c r="DP29" s="82"/>
      <c r="DQ29" s="82"/>
      <c r="DR29" s="82"/>
      <c r="DS29" s="82"/>
      <c r="DT29" s="82"/>
      <c r="DU29" s="82"/>
      <c r="DV29" s="82"/>
      <c r="DW29" s="82"/>
      <c r="DX29" s="82"/>
      <c r="DY29" s="82"/>
      <c r="DZ29" s="82"/>
      <c r="EA29" s="82"/>
      <c r="EB29" s="82"/>
      <c r="EC29" s="82"/>
      <c r="ED29" s="82"/>
      <c r="EE29" s="82"/>
      <c r="EF29" s="82"/>
      <c r="EG29" s="82"/>
      <c r="EH29" s="82"/>
      <c r="EI29" s="82"/>
      <c r="EJ29" s="82"/>
      <c r="EK29" s="82"/>
      <c r="EL29" s="82"/>
      <c r="EM29" s="82"/>
      <c r="EN29" s="82"/>
      <c r="EO29" s="82"/>
      <c r="EP29" s="82"/>
      <c r="EQ29" s="82"/>
      <c r="ER29" s="82"/>
      <c r="ES29" s="82"/>
      <c r="ET29" s="82"/>
      <c r="EU29" s="82"/>
      <c r="EV29" s="82"/>
      <c r="EW29" s="82"/>
      <c r="EX29" s="82"/>
      <c r="EY29" s="82"/>
      <c r="EZ29" s="82"/>
      <c r="FA29" s="82"/>
      <c r="FB29" s="82"/>
      <c r="FC29" s="82"/>
      <c r="FD29" s="82"/>
      <c r="FE29" s="82"/>
      <c r="FF29" s="82"/>
      <c r="FG29" s="82"/>
      <c r="FH29" s="82"/>
      <c r="FI29" s="82"/>
      <c r="FJ29" s="82"/>
      <c r="FK29" s="82"/>
      <c r="FL29" s="82"/>
      <c r="FM29" s="82"/>
      <c r="FN29" s="82"/>
      <c r="FO29" s="82"/>
      <c r="FP29" s="82"/>
      <c r="FQ29" s="82"/>
      <c r="FR29" s="82"/>
      <c r="FS29" s="82"/>
      <c r="FT29" s="82"/>
      <c r="FU29" s="82"/>
      <c r="FV29" s="82"/>
      <c r="FW29" s="82"/>
      <c r="FX29" s="82"/>
      <c r="FY29" s="82"/>
      <c r="FZ29" s="82"/>
      <c r="GA29" s="82"/>
      <c r="GB29" s="82"/>
      <c r="GC29" s="82"/>
      <c r="GD29" s="82"/>
      <c r="GE29" s="82"/>
      <c r="GF29" s="82"/>
      <c r="GG29" s="82"/>
      <c r="GH29" s="82"/>
      <c r="GI29" s="82"/>
      <c r="GJ29" s="82"/>
      <c r="GK29" s="82"/>
      <c r="GL29" s="82"/>
      <c r="GM29" s="82"/>
      <c r="GN29" s="82"/>
      <c r="GO29" s="82"/>
      <c r="GP29" s="82"/>
      <c r="GQ29" s="82"/>
      <c r="GR29" s="82"/>
      <c r="GS29" s="82"/>
      <c r="GT29" s="82"/>
      <c r="GU29" s="82"/>
      <c r="GV29" s="82"/>
      <c r="GW29" s="82"/>
      <c r="GX29" s="82"/>
      <c r="GY29" s="82"/>
      <c r="GZ29" s="82"/>
      <c r="HA29" s="82"/>
      <c r="HB29" s="82"/>
      <c r="HC29" s="82"/>
      <c r="HD29" s="82"/>
      <c r="HE29" s="82"/>
      <c r="HF29" s="82"/>
      <c r="HG29" s="82"/>
      <c r="HH29" s="82"/>
      <c r="HI29" s="82"/>
      <c r="HJ29" s="82"/>
      <c r="HK29" s="82"/>
      <c r="HL29" s="82"/>
      <c r="HM29" s="82"/>
      <c r="HN29" s="82"/>
      <c r="HO29" s="82"/>
      <c r="HP29" s="82"/>
      <c r="HQ29" s="82"/>
      <c r="HR29" s="82"/>
      <c r="HS29" s="82"/>
      <c r="HT29" s="82"/>
      <c r="HU29" s="82"/>
      <c r="HV29" s="82"/>
      <c r="HW29" s="82"/>
      <c r="HX29" s="82"/>
      <c r="HY29" s="82"/>
      <c r="HZ29" s="82"/>
      <c r="IA29" s="82"/>
      <c r="IB29" s="82"/>
      <c r="IC29" s="82"/>
      <c r="ID29" s="82"/>
      <c r="IE29" s="82"/>
      <c r="IF29" s="82"/>
      <c r="IG29" s="82"/>
      <c r="IH29" s="82"/>
      <c r="II29" s="82"/>
      <c r="IJ29" s="82"/>
      <c r="IK29" s="82"/>
      <c r="IL29" s="82"/>
      <c r="IM29" s="82"/>
      <c r="IN29" s="82"/>
      <c r="IO29" s="82"/>
      <c r="IP29" s="82"/>
      <c r="IQ29" s="82"/>
      <c r="IR29" s="82"/>
      <c r="IS29" s="82"/>
      <c r="IT29" s="82"/>
      <c r="IU29" s="82"/>
      <c r="IV29" s="82"/>
      <c r="IW29" s="82"/>
      <c r="IX29" s="82"/>
      <c r="IY29" s="82"/>
      <c r="IZ29" s="82"/>
      <c r="JA29" s="82"/>
      <c r="JB29" s="82"/>
      <c r="JC29" s="82"/>
      <c r="JD29" s="82"/>
      <c r="JE29" s="82"/>
      <c r="JF29" s="82"/>
      <c r="JG29" s="82"/>
      <c r="JH29" s="82"/>
      <c r="JI29" s="82"/>
      <c r="JJ29" s="82"/>
      <c r="JK29" s="82"/>
      <c r="JL29" s="82"/>
      <c r="JM29" s="82"/>
      <c r="JN29" s="82"/>
      <c r="JO29" s="82"/>
      <c r="JP29" s="82"/>
      <c r="JQ29" s="82"/>
      <c r="JR29" s="82"/>
      <c r="JS29" s="82"/>
      <c r="JT29" s="82"/>
      <c r="JU29" s="82"/>
      <c r="JV29" s="82"/>
      <c r="JW29" s="82"/>
      <c r="JX29" s="82"/>
      <c r="JY29" s="82"/>
      <c r="JZ29" s="82"/>
      <c r="KA29" s="82"/>
      <c r="KB29" s="82"/>
      <c r="KC29" s="82"/>
      <c r="KD29" s="82"/>
      <c r="KE29" s="82"/>
      <c r="KF29" s="82"/>
      <c r="KG29" s="82"/>
      <c r="KH29" s="82"/>
      <c r="KI29" s="82"/>
      <c r="KJ29" s="82"/>
      <c r="KK29" s="82"/>
      <c r="KL29" s="82"/>
      <c r="KM29" s="82"/>
      <c r="KN29" s="82"/>
      <c r="KO29" s="82"/>
      <c r="KP29" s="82"/>
      <c r="KQ29" s="82"/>
      <c r="KR29" s="82"/>
      <c r="KS29" s="82"/>
      <c r="KT29" s="82"/>
      <c r="KU29" s="82"/>
      <c r="KV29" s="82"/>
      <c r="KW29" s="82"/>
      <c r="KX29" s="82"/>
      <c r="KY29" s="82"/>
      <c r="KZ29" s="82"/>
      <c r="LA29" s="82"/>
      <c r="LB29" s="82"/>
      <c r="LC29" s="82"/>
      <c r="LD29" s="82"/>
      <c r="LE29" s="82"/>
      <c r="LF29" s="82"/>
      <c r="LG29" s="82"/>
      <c r="LH29" s="82"/>
      <c r="LI29" s="82"/>
      <c r="LJ29" s="82"/>
      <c r="LK29" s="82"/>
      <c r="LL29" s="82"/>
      <c r="LM29" s="82"/>
      <c r="LN29" s="82"/>
      <c r="LO29" s="82"/>
      <c r="LP29" s="82"/>
      <c r="LQ29" s="82"/>
      <c r="LR29" s="82"/>
      <c r="LS29" s="82"/>
      <c r="LT29" s="82"/>
      <c r="LU29" s="82"/>
      <c r="LV29" s="82"/>
      <c r="LW29" s="82"/>
      <c r="LX29" s="82"/>
      <c r="LY29" s="82"/>
      <c r="LZ29" s="82"/>
      <c r="MA29" s="82"/>
      <c r="MB29" s="82"/>
      <c r="MC29" s="82"/>
      <c r="MD29" s="82"/>
      <c r="ME29" s="82"/>
      <c r="MF29" s="82"/>
      <c r="MG29" s="82"/>
      <c r="MH29" s="82"/>
      <c r="MI29" s="82"/>
      <c r="MJ29" s="82"/>
      <c r="MK29" s="82"/>
      <c r="ML29" s="82"/>
      <c r="MM29" s="82"/>
      <c r="MN29" s="82"/>
      <c r="MO29" s="82"/>
      <c r="MP29" s="82"/>
      <c r="MQ29" s="82"/>
      <c r="MR29" s="82"/>
      <c r="MS29" s="82"/>
      <c r="MT29" s="82"/>
      <c r="MU29" s="82"/>
      <c r="MV29" s="82"/>
      <c r="MW29" s="82"/>
      <c r="MX29" s="82"/>
      <c r="MY29" s="82"/>
      <c r="MZ29" s="82"/>
      <c r="NA29" s="82"/>
      <c r="NB29" s="82"/>
      <c r="NC29" s="82"/>
      <c r="ND29" s="82"/>
      <c r="NE29" s="82"/>
      <c r="NF29" s="82"/>
      <c r="NG29" s="82"/>
      <c r="NH29" s="82"/>
      <c r="NI29" s="82"/>
      <c r="NJ29" s="82"/>
      <c r="NK29" s="82"/>
      <c r="NL29" s="82"/>
      <c r="NM29" s="82"/>
      <c r="NN29" s="82"/>
      <c r="NO29" s="82"/>
      <c r="NP29" s="82"/>
      <c r="NQ29" s="82"/>
      <c r="NR29" s="82"/>
      <c r="NS29" s="82"/>
      <c r="NT29" s="82"/>
      <c r="NU29" s="82"/>
      <c r="NV29" s="82"/>
      <c r="NW29" s="82"/>
      <c r="NX29" s="82"/>
      <c r="NY29" s="82"/>
      <c r="NZ29" s="82"/>
      <c r="OA29" s="82"/>
      <c r="OB29" s="82"/>
      <c r="OC29" s="82"/>
      <c r="OD29" s="82"/>
      <c r="OE29" s="82"/>
      <c r="OF29" s="82"/>
      <c r="OG29" s="82"/>
      <c r="OH29" s="82"/>
      <c r="OI29" s="82"/>
      <c r="OJ29" s="82"/>
      <c r="OK29" s="82"/>
      <c r="OL29" s="82"/>
      <c r="OM29" s="82"/>
      <c r="ON29" s="82"/>
      <c r="OO29" s="82"/>
      <c r="OP29" s="82"/>
      <c r="OQ29" s="82"/>
      <c r="OR29" s="82"/>
      <c r="OS29" s="82"/>
      <c r="OT29" s="82"/>
      <c r="OU29" s="82"/>
      <c r="OV29" s="82"/>
      <c r="OW29" s="82"/>
      <c r="OX29" s="82"/>
      <c r="OY29" s="82"/>
    </row>
    <row r="30" spans="1:415" x14ac:dyDescent="0.25">
      <c r="A30" s="82" t="s">
        <v>2483</v>
      </c>
      <c r="B30" s="82">
        <v>21</v>
      </c>
      <c r="C30" s="82">
        <v>11</v>
      </c>
      <c r="D30" s="82">
        <v>2010</v>
      </c>
      <c r="E30" s="82">
        <v>2014</v>
      </c>
      <c r="F30" s="82">
        <v>0</v>
      </c>
      <c r="G30" s="82">
        <v>0</v>
      </c>
      <c r="H30" s="82">
        <v>1</v>
      </c>
      <c r="I30" s="82">
        <v>0</v>
      </c>
      <c r="J30" s="82" t="s">
        <v>2259</v>
      </c>
      <c r="K30" s="82">
        <v>15642</v>
      </c>
      <c r="L30" s="82">
        <v>4</v>
      </c>
      <c r="M30" s="82">
        <v>285</v>
      </c>
      <c r="N30" s="82">
        <v>0</v>
      </c>
      <c r="O30" s="82">
        <v>0</v>
      </c>
      <c r="P30" s="82">
        <v>0</v>
      </c>
      <c r="Q30" s="82">
        <v>1</v>
      </c>
      <c r="R30" s="82">
        <v>1</v>
      </c>
      <c r="S30" s="82">
        <v>0</v>
      </c>
      <c r="T30" s="82">
        <v>1</v>
      </c>
      <c r="U30" s="82">
        <v>0</v>
      </c>
      <c r="V30" s="82">
        <v>0</v>
      </c>
      <c r="W30" s="82" t="s">
        <v>1976</v>
      </c>
      <c r="X30" s="82">
        <v>0</v>
      </c>
      <c r="Y30" s="82">
        <v>0</v>
      </c>
      <c r="Z30" s="82">
        <v>1</v>
      </c>
      <c r="AA30" s="82">
        <v>0</v>
      </c>
      <c r="AB30" s="82">
        <v>1</v>
      </c>
      <c r="AC30" s="82">
        <v>1</v>
      </c>
      <c r="AD30" s="82">
        <v>0</v>
      </c>
      <c r="AE30" s="82">
        <v>1</v>
      </c>
      <c r="AF30" s="82">
        <v>13.21</v>
      </c>
      <c r="AG30" s="82">
        <v>14.77</v>
      </c>
      <c r="AH30" s="82">
        <v>1.5599999999999987</v>
      </c>
      <c r="AI30" s="82">
        <v>0.11809235427706273</v>
      </c>
      <c r="AJ30" s="82">
        <v>0.54</v>
      </c>
      <c r="AK30" s="82">
        <v>0.16822429906542058</v>
      </c>
      <c r="AL30">
        <v>3.21</v>
      </c>
      <c r="AM30"/>
      <c r="AN30"/>
      <c r="AO30"/>
      <c r="AP30"/>
      <c r="AQ30"/>
      <c r="AR30"/>
      <c r="AS30"/>
      <c r="AT30"/>
      <c r="AU30"/>
      <c r="AV30"/>
      <c r="AW30"/>
      <c r="AX30"/>
      <c r="AY30"/>
      <c r="AZ30"/>
      <c r="BA30"/>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c r="CU30" s="82"/>
      <c r="CV30" s="82"/>
      <c r="CW30" s="82"/>
      <c r="CX30" s="82"/>
      <c r="CY30" s="82"/>
      <c r="CZ30" s="82"/>
      <c r="DA30" s="82"/>
      <c r="DB30" s="82"/>
      <c r="DC30" s="82"/>
      <c r="DD30" s="82"/>
      <c r="DE30" s="82"/>
      <c r="DF30" s="82"/>
      <c r="DG30" s="82"/>
      <c r="DH30" s="82"/>
      <c r="DI30" s="82"/>
      <c r="DJ30" s="82"/>
      <c r="DK30" s="82"/>
      <c r="DL30" s="82"/>
      <c r="DM30" s="82"/>
      <c r="DN30" s="82"/>
      <c r="DO30" s="82"/>
      <c r="DP30" s="82"/>
      <c r="DQ30" s="82"/>
      <c r="DR30" s="82"/>
      <c r="DS30" s="82"/>
      <c r="DT30" s="82"/>
      <c r="DU30" s="82"/>
      <c r="DV30" s="82"/>
      <c r="DW30" s="82"/>
      <c r="DX30" s="82"/>
      <c r="DY30" s="82"/>
      <c r="DZ30" s="82"/>
      <c r="EA30" s="82"/>
      <c r="EB30" s="82"/>
      <c r="EC30" s="82"/>
      <c r="ED30" s="82"/>
      <c r="EE30" s="82"/>
      <c r="EF30" s="82"/>
      <c r="EG30" s="82"/>
      <c r="EH30" s="82"/>
      <c r="EI30" s="82"/>
      <c r="EJ30" s="82"/>
      <c r="EK30" s="82"/>
      <c r="EL30" s="82"/>
      <c r="EM30" s="82"/>
      <c r="EN30" s="82"/>
      <c r="EO30" s="82"/>
      <c r="EP30" s="82"/>
      <c r="EQ30" s="82"/>
      <c r="ER30" s="82"/>
      <c r="ES30" s="82"/>
      <c r="ET30" s="82"/>
      <c r="EU30" s="82"/>
      <c r="EV30" s="82"/>
      <c r="EW30" s="82"/>
      <c r="EX30" s="82"/>
      <c r="EY30" s="82"/>
      <c r="EZ30" s="82"/>
      <c r="FA30" s="82"/>
      <c r="FB30" s="82"/>
      <c r="FC30" s="82"/>
      <c r="FD30" s="82"/>
      <c r="FE30" s="82"/>
      <c r="FF30" s="82"/>
      <c r="FG30" s="82"/>
      <c r="FH30" s="82"/>
      <c r="FI30" s="82"/>
      <c r="FJ30" s="82"/>
      <c r="FK30" s="82"/>
      <c r="FL30" s="82"/>
      <c r="FM30" s="82"/>
      <c r="FN30" s="82"/>
      <c r="FO30" s="82"/>
      <c r="FP30" s="82"/>
      <c r="FQ30" s="82"/>
      <c r="FR30" s="82"/>
      <c r="FS30" s="82"/>
      <c r="FT30" s="82"/>
      <c r="FU30" s="82"/>
      <c r="FV30" s="82"/>
      <c r="FW30" s="82"/>
      <c r="FX30" s="82"/>
      <c r="FY30" s="82"/>
      <c r="FZ30" s="82"/>
      <c r="GA30" s="82"/>
      <c r="GB30" s="82"/>
      <c r="GC30" s="82"/>
      <c r="GD30" s="82"/>
      <c r="GE30" s="82"/>
      <c r="GF30" s="82"/>
      <c r="GG30" s="82"/>
      <c r="GH30" s="82"/>
      <c r="GI30" s="82"/>
      <c r="GJ30" s="82"/>
      <c r="GK30" s="82"/>
      <c r="GL30" s="82"/>
      <c r="GM30" s="82"/>
      <c r="GN30" s="82"/>
      <c r="GO30" s="82"/>
      <c r="GP30" s="82"/>
      <c r="GQ30" s="82"/>
      <c r="GR30" s="82"/>
      <c r="GS30" s="82"/>
      <c r="GT30" s="82"/>
      <c r="GU30" s="82"/>
      <c r="GV30" s="82"/>
      <c r="GW30" s="82"/>
      <c r="GX30" s="82"/>
      <c r="GY30" s="82"/>
      <c r="GZ30" s="82"/>
      <c r="HA30" s="82"/>
      <c r="HB30" s="82"/>
      <c r="HC30" s="82"/>
      <c r="HD30" s="82"/>
      <c r="HE30" s="82"/>
      <c r="HF30" s="82"/>
      <c r="HG30" s="82"/>
      <c r="HH30" s="82"/>
      <c r="HI30" s="82"/>
      <c r="HJ30" s="82"/>
      <c r="HK30" s="82"/>
      <c r="HL30" s="82"/>
      <c r="HM30" s="82"/>
      <c r="HN30" s="82"/>
      <c r="HO30" s="82"/>
      <c r="HP30" s="82"/>
      <c r="HQ30" s="82"/>
      <c r="HR30" s="82"/>
      <c r="HS30" s="82"/>
      <c r="HT30" s="82"/>
      <c r="HU30" s="82"/>
      <c r="HV30" s="82"/>
      <c r="HW30" s="82"/>
      <c r="HX30" s="82"/>
      <c r="HY30" s="82"/>
      <c r="HZ30" s="82"/>
      <c r="IA30" s="82"/>
      <c r="IB30" s="82"/>
      <c r="IC30" s="82"/>
      <c r="ID30" s="82"/>
      <c r="IE30" s="82"/>
      <c r="IF30" s="82"/>
      <c r="IG30" s="82"/>
      <c r="IH30" s="82"/>
      <c r="II30" s="82"/>
      <c r="IJ30" s="82"/>
      <c r="IK30" s="82"/>
      <c r="IL30" s="82"/>
      <c r="IM30" s="82"/>
      <c r="IN30" s="82"/>
      <c r="IO30" s="82"/>
      <c r="IP30" s="82"/>
      <c r="IQ30" s="82"/>
      <c r="IR30" s="82"/>
      <c r="IS30" s="82"/>
      <c r="IT30" s="82"/>
      <c r="IU30" s="82"/>
      <c r="IV30" s="82"/>
      <c r="IW30" s="82"/>
      <c r="IX30" s="82"/>
      <c r="IY30" s="82"/>
      <c r="IZ30" s="82"/>
      <c r="JA30" s="82"/>
      <c r="JB30" s="82"/>
      <c r="JC30" s="82"/>
      <c r="JD30" s="82"/>
      <c r="JE30" s="82"/>
      <c r="JF30" s="82"/>
      <c r="JG30" s="82"/>
      <c r="JH30" s="82"/>
      <c r="JI30" s="82"/>
      <c r="JJ30" s="82"/>
      <c r="JK30" s="82"/>
      <c r="JL30" s="82"/>
      <c r="JM30" s="82"/>
      <c r="JN30" s="82"/>
      <c r="JO30" s="82"/>
      <c r="JP30" s="82"/>
      <c r="JQ30" s="82"/>
      <c r="JR30" s="82"/>
      <c r="JS30" s="82"/>
      <c r="JT30" s="82"/>
      <c r="JU30" s="82"/>
      <c r="JV30" s="82"/>
      <c r="JW30" s="82"/>
      <c r="JX30" s="82"/>
      <c r="JY30" s="82"/>
      <c r="JZ30" s="82"/>
      <c r="KA30" s="82"/>
      <c r="KB30" s="82"/>
      <c r="KC30" s="82"/>
      <c r="KD30" s="82"/>
      <c r="KE30" s="82"/>
      <c r="KF30" s="82"/>
      <c r="KG30" s="82"/>
      <c r="KH30" s="82"/>
      <c r="KI30" s="82"/>
      <c r="KJ30" s="82"/>
      <c r="KK30" s="82"/>
      <c r="KL30" s="82"/>
      <c r="KM30" s="82"/>
      <c r="KN30" s="82"/>
      <c r="KO30" s="82"/>
      <c r="KP30" s="82"/>
      <c r="KQ30" s="82"/>
      <c r="KR30" s="82"/>
      <c r="KS30" s="82"/>
      <c r="KT30" s="82"/>
      <c r="KU30" s="82"/>
      <c r="KV30" s="82"/>
      <c r="KW30" s="82"/>
      <c r="KX30" s="82"/>
      <c r="KY30" s="82"/>
      <c r="KZ30" s="82"/>
      <c r="LA30" s="82"/>
      <c r="LB30" s="82"/>
      <c r="LC30" s="82"/>
      <c r="LD30" s="82"/>
      <c r="LE30" s="82"/>
      <c r="LF30" s="82"/>
      <c r="LG30" s="82"/>
      <c r="LH30" s="82"/>
      <c r="LI30" s="82"/>
      <c r="LJ30" s="82"/>
      <c r="LK30" s="82"/>
      <c r="LL30" s="82"/>
      <c r="LM30" s="82"/>
      <c r="LN30" s="82"/>
      <c r="LO30" s="82"/>
      <c r="LP30" s="82"/>
      <c r="LQ30" s="82"/>
      <c r="LR30" s="82"/>
      <c r="LS30" s="82"/>
      <c r="LT30" s="82"/>
      <c r="LU30" s="82"/>
      <c r="LV30" s="82"/>
      <c r="LW30" s="82"/>
      <c r="LX30" s="82"/>
      <c r="LY30" s="82"/>
      <c r="LZ30" s="82"/>
      <c r="MA30" s="82"/>
      <c r="MB30" s="82"/>
      <c r="MC30" s="82"/>
      <c r="MD30" s="82"/>
      <c r="ME30" s="82"/>
      <c r="MF30" s="82"/>
      <c r="MG30" s="82"/>
      <c r="MH30" s="82"/>
      <c r="MI30" s="82"/>
      <c r="MJ30" s="82"/>
      <c r="MK30" s="82"/>
      <c r="ML30" s="82"/>
      <c r="MM30" s="82"/>
      <c r="MN30" s="82"/>
      <c r="MO30" s="82"/>
      <c r="MP30" s="82"/>
      <c r="MQ30" s="82"/>
      <c r="MR30" s="82"/>
      <c r="MS30" s="82"/>
      <c r="MT30" s="82"/>
      <c r="MU30" s="82"/>
      <c r="MV30" s="82"/>
      <c r="MW30" s="82"/>
      <c r="MX30" s="82"/>
      <c r="MY30" s="82"/>
      <c r="MZ30" s="82"/>
      <c r="NA30" s="82"/>
      <c r="NB30" s="82"/>
      <c r="NC30" s="82"/>
      <c r="ND30" s="82"/>
      <c r="NE30" s="82"/>
      <c r="NF30" s="82"/>
      <c r="NG30" s="82"/>
      <c r="NH30" s="82"/>
      <c r="NI30" s="82"/>
      <c r="NJ30" s="82"/>
      <c r="NK30" s="82"/>
      <c r="NL30" s="82"/>
      <c r="NM30" s="82"/>
      <c r="NN30" s="82"/>
      <c r="NO30" s="82"/>
      <c r="NP30" s="82"/>
      <c r="NQ30" s="82"/>
      <c r="NR30" s="82"/>
      <c r="NS30" s="82"/>
      <c r="NT30" s="82"/>
      <c r="NU30" s="82"/>
      <c r="NV30" s="82"/>
      <c r="NW30" s="82"/>
      <c r="NX30" s="82"/>
      <c r="NY30" s="82"/>
      <c r="NZ30" s="82"/>
      <c r="OA30" s="82"/>
      <c r="OB30" s="82"/>
      <c r="OC30" s="82"/>
      <c r="OD30" s="82"/>
      <c r="OE30" s="82"/>
      <c r="OF30" s="82"/>
      <c r="OG30" s="82"/>
      <c r="OH30" s="82"/>
      <c r="OI30" s="82"/>
      <c r="OJ30" s="82"/>
      <c r="OK30" s="82"/>
      <c r="OL30" s="82"/>
      <c r="OM30" s="82"/>
      <c r="ON30" s="82"/>
      <c r="OO30" s="82"/>
      <c r="OP30" s="82"/>
      <c r="OQ30" s="82"/>
      <c r="OR30" s="82"/>
      <c r="OS30" s="82"/>
      <c r="OT30" s="82"/>
      <c r="OU30" s="82"/>
      <c r="OV30" s="82"/>
      <c r="OW30" s="82"/>
      <c r="OX30" s="82"/>
      <c r="OY30" s="82"/>
    </row>
    <row r="31" spans="1:415" x14ac:dyDescent="0.25">
      <c r="A31" s="82" t="s">
        <v>2483</v>
      </c>
      <c r="B31" s="82">
        <v>21</v>
      </c>
      <c r="C31" s="82">
        <v>12</v>
      </c>
      <c r="D31" s="82">
        <v>2010</v>
      </c>
      <c r="E31" s="82">
        <v>2014</v>
      </c>
      <c r="F31" s="82">
        <v>0</v>
      </c>
      <c r="G31" s="82">
        <v>0</v>
      </c>
      <c r="H31" s="82">
        <v>1</v>
      </c>
      <c r="I31" s="82">
        <v>0</v>
      </c>
      <c r="J31" s="82" t="s">
        <v>2259</v>
      </c>
      <c r="K31" s="82">
        <v>15642</v>
      </c>
      <c r="L31" s="82">
        <v>4</v>
      </c>
      <c r="M31" s="82">
        <v>285</v>
      </c>
      <c r="N31" s="82">
        <v>0</v>
      </c>
      <c r="O31" s="82">
        <v>0</v>
      </c>
      <c r="P31" s="82">
        <v>0</v>
      </c>
      <c r="Q31" s="82">
        <v>1</v>
      </c>
      <c r="R31" s="82">
        <v>1</v>
      </c>
      <c r="S31" s="82">
        <v>0</v>
      </c>
      <c r="T31" s="82">
        <v>1</v>
      </c>
      <c r="U31" s="82">
        <v>0</v>
      </c>
      <c r="V31" s="82">
        <v>0</v>
      </c>
      <c r="W31" s="82" t="s">
        <v>1976</v>
      </c>
      <c r="X31" s="82">
        <v>0</v>
      </c>
      <c r="Y31" s="82">
        <v>0</v>
      </c>
      <c r="Z31" s="82">
        <v>1</v>
      </c>
      <c r="AA31" s="82">
        <v>0</v>
      </c>
      <c r="AB31" s="82">
        <v>1</v>
      </c>
      <c r="AC31" s="82">
        <v>0</v>
      </c>
      <c r="AD31" s="82">
        <v>0</v>
      </c>
      <c r="AE31" s="82">
        <v>1</v>
      </c>
      <c r="AF31" s="82">
        <v>13.21</v>
      </c>
      <c r="AG31" s="82">
        <v>14.52</v>
      </c>
      <c r="AH31" s="82">
        <v>1.3099999999999987</v>
      </c>
      <c r="AI31" s="82">
        <v>9.9167297501892404E-2</v>
      </c>
      <c r="AJ31" s="82">
        <v>0.45000000000000018</v>
      </c>
      <c r="AK31" s="82">
        <v>0.14018691588785051</v>
      </c>
      <c r="AL31">
        <v>3.21</v>
      </c>
      <c r="AM31"/>
      <c r="AN31"/>
      <c r="AO31"/>
      <c r="AP31"/>
      <c r="AQ31"/>
      <c r="AR31"/>
      <c r="AS31"/>
      <c r="AT31"/>
      <c r="AU31"/>
      <c r="AV31"/>
      <c r="AW31"/>
      <c r="AX31"/>
      <c r="AY31"/>
      <c r="AZ31"/>
      <c r="BA31"/>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c r="CU31" s="82"/>
      <c r="CV31" s="82"/>
      <c r="CW31" s="82"/>
      <c r="CX31" s="82"/>
      <c r="CY31" s="82"/>
      <c r="CZ31" s="82"/>
      <c r="DA31" s="82"/>
      <c r="DB31" s="82"/>
      <c r="DC31" s="82"/>
      <c r="DD31" s="82"/>
      <c r="DE31" s="82"/>
      <c r="DF31" s="82"/>
      <c r="DG31" s="82"/>
      <c r="DH31" s="82"/>
      <c r="DI31" s="82"/>
      <c r="DJ31" s="82"/>
      <c r="DK31" s="82"/>
      <c r="DL31" s="82"/>
      <c r="DM31" s="82"/>
      <c r="DN31" s="82"/>
      <c r="DO31" s="82"/>
      <c r="DP31" s="82"/>
      <c r="DQ31" s="82"/>
      <c r="DR31" s="82"/>
      <c r="DS31" s="82"/>
      <c r="DT31" s="82"/>
      <c r="DU31" s="82"/>
      <c r="DV31" s="82"/>
      <c r="DW31" s="82"/>
      <c r="DX31" s="82"/>
      <c r="DY31" s="82"/>
      <c r="DZ31" s="82"/>
      <c r="EA31" s="82"/>
      <c r="EB31" s="82"/>
      <c r="EC31" s="82"/>
      <c r="ED31" s="82"/>
      <c r="EE31" s="82"/>
      <c r="EF31" s="82"/>
      <c r="EG31" s="82"/>
      <c r="EH31" s="82"/>
      <c r="EI31" s="82"/>
      <c r="EJ31" s="82"/>
      <c r="EK31" s="82"/>
      <c r="EL31" s="82"/>
      <c r="EM31" s="82"/>
      <c r="EN31" s="82"/>
      <c r="EO31" s="82"/>
      <c r="EP31" s="82"/>
      <c r="EQ31" s="82"/>
      <c r="ER31" s="82"/>
      <c r="ES31" s="82"/>
      <c r="ET31" s="82"/>
      <c r="EU31" s="82"/>
      <c r="EV31" s="82"/>
      <c r="EW31" s="82"/>
      <c r="EX31" s="82"/>
      <c r="EY31" s="82"/>
      <c r="EZ31" s="82"/>
      <c r="FA31" s="82"/>
      <c r="FB31" s="82"/>
      <c r="FC31" s="82"/>
      <c r="FD31" s="82"/>
      <c r="FE31" s="82"/>
      <c r="FF31" s="82"/>
      <c r="FG31" s="82"/>
      <c r="FH31" s="82"/>
      <c r="FI31" s="82"/>
      <c r="FJ31" s="82"/>
      <c r="FK31" s="82"/>
      <c r="FL31" s="82"/>
      <c r="FM31" s="82"/>
      <c r="FN31" s="82"/>
      <c r="FO31" s="82"/>
      <c r="FP31" s="82"/>
      <c r="FQ31" s="82"/>
      <c r="FR31" s="82"/>
      <c r="FS31" s="82"/>
      <c r="FT31" s="82"/>
      <c r="FU31" s="82"/>
      <c r="FV31" s="82"/>
      <c r="FW31" s="82"/>
      <c r="FX31" s="82"/>
      <c r="FY31" s="82"/>
      <c r="FZ31" s="82"/>
      <c r="GA31" s="82"/>
      <c r="GB31" s="82"/>
      <c r="GC31" s="82"/>
      <c r="GD31" s="82"/>
      <c r="GE31" s="82"/>
      <c r="GF31" s="82"/>
      <c r="GG31" s="82"/>
      <c r="GH31" s="82"/>
      <c r="GI31" s="82"/>
      <c r="GJ31" s="82"/>
      <c r="GK31" s="82"/>
      <c r="GL31" s="82"/>
      <c r="GM31" s="82"/>
      <c r="GN31" s="82"/>
      <c r="GO31" s="82"/>
      <c r="GP31" s="82"/>
      <c r="GQ31" s="82"/>
      <c r="GR31" s="82"/>
      <c r="GS31" s="82"/>
      <c r="GT31" s="82"/>
      <c r="GU31" s="82"/>
      <c r="GV31" s="82"/>
      <c r="GW31" s="82"/>
      <c r="GX31" s="82"/>
      <c r="GY31" s="82"/>
      <c r="GZ31" s="82"/>
      <c r="HA31" s="82"/>
      <c r="HB31" s="82"/>
      <c r="HC31" s="82"/>
      <c r="HD31" s="82"/>
      <c r="HE31" s="82"/>
      <c r="HF31" s="82"/>
      <c r="HG31" s="82"/>
      <c r="HH31" s="82"/>
      <c r="HI31" s="82"/>
      <c r="HJ31" s="82"/>
      <c r="HK31" s="82"/>
      <c r="HL31" s="82"/>
      <c r="HM31" s="82"/>
      <c r="HN31" s="82"/>
      <c r="HO31" s="82"/>
      <c r="HP31" s="82"/>
      <c r="HQ31" s="82"/>
      <c r="HR31" s="82"/>
      <c r="HS31" s="82"/>
      <c r="HT31" s="82"/>
      <c r="HU31" s="82"/>
      <c r="HV31" s="82"/>
      <c r="HW31" s="82"/>
      <c r="HX31" s="82"/>
      <c r="HY31" s="82"/>
      <c r="HZ31" s="82"/>
      <c r="IA31" s="82"/>
      <c r="IB31" s="82"/>
      <c r="IC31" s="82"/>
      <c r="ID31" s="82"/>
      <c r="IE31" s="82"/>
      <c r="IF31" s="82"/>
      <c r="IG31" s="82"/>
      <c r="IH31" s="82"/>
      <c r="II31" s="82"/>
      <c r="IJ31" s="82"/>
      <c r="IK31" s="82"/>
      <c r="IL31" s="82"/>
      <c r="IM31" s="82"/>
      <c r="IN31" s="82"/>
      <c r="IO31" s="82"/>
      <c r="IP31" s="82"/>
      <c r="IQ31" s="82"/>
      <c r="IR31" s="82"/>
      <c r="IS31" s="82"/>
      <c r="IT31" s="82"/>
      <c r="IU31" s="82"/>
      <c r="IV31" s="82"/>
      <c r="IW31" s="82"/>
      <c r="IX31" s="82"/>
      <c r="IY31" s="82"/>
      <c r="IZ31" s="82"/>
      <c r="JA31" s="82"/>
      <c r="JB31" s="82"/>
      <c r="JC31" s="82"/>
      <c r="JD31" s="82"/>
      <c r="JE31" s="82"/>
      <c r="JF31" s="82"/>
      <c r="JG31" s="82"/>
      <c r="JH31" s="82"/>
      <c r="JI31" s="82"/>
      <c r="JJ31" s="82"/>
      <c r="JK31" s="82"/>
      <c r="JL31" s="82"/>
      <c r="JM31" s="82"/>
      <c r="JN31" s="82"/>
      <c r="JO31" s="82"/>
      <c r="JP31" s="82"/>
      <c r="JQ31" s="82"/>
      <c r="JR31" s="82"/>
      <c r="JS31" s="82"/>
      <c r="JT31" s="82"/>
      <c r="JU31" s="82"/>
      <c r="JV31" s="82"/>
      <c r="JW31" s="82"/>
      <c r="JX31" s="82"/>
      <c r="JY31" s="82"/>
      <c r="JZ31" s="82"/>
      <c r="KA31" s="82"/>
      <c r="KB31" s="82"/>
      <c r="KC31" s="82"/>
      <c r="KD31" s="82"/>
      <c r="KE31" s="82"/>
      <c r="KF31" s="82"/>
      <c r="KG31" s="82"/>
      <c r="KH31" s="82"/>
      <c r="KI31" s="82"/>
      <c r="KJ31" s="82"/>
      <c r="KK31" s="82"/>
      <c r="KL31" s="82"/>
      <c r="KM31" s="82"/>
      <c r="KN31" s="82"/>
      <c r="KO31" s="82"/>
      <c r="KP31" s="82"/>
      <c r="KQ31" s="82"/>
      <c r="KR31" s="82"/>
      <c r="KS31" s="82"/>
      <c r="KT31" s="82"/>
      <c r="KU31" s="82"/>
      <c r="KV31" s="82"/>
      <c r="KW31" s="82"/>
      <c r="KX31" s="82"/>
      <c r="KY31" s="82"/>
      <c r="KZ31" s="82"/>
      <c r="LA31" s="82"/>
      <c r="LB31" s="82"/>
      <c r="LC31" s="82"/>
      <c r="LD31" s="82"/>
      <c r="LE31" s="82"/>
      <c r="LF31" s="82"/>
      <c r="LG31" s="82"/>
      <c r="LH31" s="82"/>
      <c r="LI31" s="82"/>
      <c r="LJ31" s="82"/>
      <c r="LK31" s="82"/>
      <c r="LL31" s="82"/>
      <c r="LM31" s="82"/>
      <c r="LN31" s="82"/>
      <c r="LO31" s="82"/>
      <c r="LP31" s="82"/>
      <c r="LQ31" s="82"/>
      <c r="LR31" s="82"/>
      <c r="LS31" s="82"/>
      <c r="LT31" s="82"/>
      <c r="LU31" s="82"/>
      <c r="LV31" s="82"/>
      <c r="LW31" s="82"/>
      <c r="LX31" s="82"/>
      <c r="LY31" s="82"/>
      <c r="LZ31" s="82"/>
      <c r="MA31" s="82"/>
      <c r="MB31" s="82"/>
      <c r="MC31" s="82"/>
      <c r="MD31" s="82"/>
      <c r="ME31" s="82"/>
      <c r="MF31" s="82"/>
      <c r="MG31" s="82"/>
      <c r="MH31" s="82"/>
      <c r="MI31" s="82"/>
      <c r="MJ31" s="82"/>
      <c r="MK31" s="82"/>
      <c r="ML31" s="82"/>
      <c r="MM31" s="82"/>
      <c r="MN31" s="82"/>
      <c r="MO31" s="82"/>
      <c r="MP31" s="82"/>
      <c r="MQ31" s="82"/>
      <c r="MR31" s="82"/>
      <c r="MS31" s="82"/>
      <c r="MT31" s="82"/>
      <c r="MU31" s="82"/>
      <c r="MV31" s="82"/>
      <c r="MW31" s="82"/>
      <c r="MX31" s="82"/>
      <c r="MY31" s="82"/>
      <c r="MZ31" s="82"/>
      <c r="NA31" s="82"/>
      <c r="NB31" s="82"/>
      <c r="NC31" s="82"/>
      <c r="ND31" s="82"/>
      <c r="NE31" s="82"/>
      <c r="NF31" s="82"/>
      <c r="NG31" s="82"/>
      <c r="NH31" s="82"/>
      <c r="NI31" s="82"/>
      <c r="NJ31" s="82"/>
      <c r="NK31" s="82"/>
      <c r="NL31" s="82"/>
      <c r="NM31" s="82"/>
      <c r="NN31" s="82"/>
      <c r="NO31" s="82"/>
      <c r="NP31" s="82"/>
      <c r="NQ31" s="82"/>
      <c r="NR31" s="82"/>
      <c r="NS31" s="82"/>
      <c r="NT31" s="82"/>
      <c r="NU31" s="82"/>
      <c r="NV31" s="82"/>
      <c r="NW31" s="82"/>
      <c r="NX31" s="82"/>
      <c r="NY31" s="82"/>
      <c r="NZ31" s="82"/>
      <c r="OA31" s="82"/>
      <c r="OB31" s="82"/>
      <c r="OC31" s="82"/>
      <c r="OD31" s="82"/>
      <c r="OE31" s="82"/>
      <c r="OF31" s="82"/>
      <c r="OG31" s="82"/>
      <c r="OH31" s="82"/>
      <c r="OI31" s="82"/>
      <c r="OJ31" s="82"/>
      <c r="OK31" s="82"/>
      <c r="OL31" s="82"/>
      <c r="OM31" s="82"/>
      <c r="ON31" s="82"/>
      <c r="OO31" s="82"/>
      <c r="OP31" s="82"/>
      <c r="OQ31" s="82"/>
      <c r="OR31" s="82"/>
      <c r="OS31" s="82"/>
      <c r="OT31" s="82"/>
      <c r="OU31" s="82"/>
      <c r="OV31" s="82"/>
      <c r="OW31" s="82"/>
      <c r="OX31" s="82"/>
      <c r="OY31" s="82"/>
    </row>
    <row r="32" spans="1:415" x14ac:dyDescent="0.25">
      <c r="A32" s="82" t="s">
        <v>2483</v>
      </c>
      <c r="B32" s="82">
        <v>21</v>
      </c>
      <c r="C32" s="82">
        <v>13</v>
      </c>
      <c r="D32" s="82">
        <v>2010</v>
      </c>
      <c r="E32" s="82">
        <v>2014</v>
      </c>
      <c r="F32" s="82">
        <v>0</v>
      </c>
      <c r="G32" s="82">
        <v>0</v>
      </c>
      <c r="H32" s="82">
        <v>1</v>
      </c>
      <c r="I32" s="82">
        <v>0</v>
      </c>
      <c r="J32" s="82" t="s">
        <v>2259</v>
      </c>
      <c r="K32" s="82">
        <v>15642</v>
      </c>
      <c r="L32" s="82">
        <v>4</v>
      </c>
      <c r="M32" s="82">
        <v>285</v>
      </c>
      <c r="N32" s="82">
        <v>0</v>
      </c>
      <c r="O32" s="82">
        <v>0</v>
      </c>
      <c r="P32" s="82">
        <v>0</v>
      </c>
      <c r="Q32" s="82">
        <v>1</v>
      </c>
      <c r="R32" s="82">
        <v>1</v>
      </c>
      <c r="S32" s="82">
        <v>0</v>
      </c>
      <c r="T32" s="82">
        <v>1</v>
      </c>
      <c r="U32" s="82">
        <v>0</v>
      </c>
      <c r="V32" s="82">
        <v>0</v>
      </c>
      <c r="W32" s="82" t="s">
        <v>1976</v>
      </c>
      <c r="X32" s="82">
        <v>0</v>
      </c>
      <c r="Y32" s="82">
        <v>0</v>
      </c>
      <c r="Z32" s="82">
        <v>1</v>
      </c>
      <c r="AA32" s="82">
        <v>0</v>
      </c>
      <c r="AB32" s="82">
        <v>0</v>
      </c>
      <c r="AC32" s="82">
        <v>1</v>
      </c>
      <c r="AD32" s="82">
        <v>0</v>
      </c>
      <c r="AE32" s="82">
        <v>1</v>
      </c>
      <c r="AF32" s="82">
        <v>13.21</v>
      </c>
      <c r="AG32" s="82">
        <v>14.34</v>
      </c>
      <c r="AH32" s="82">
        <v>1.129999999999999</v>
      </c>
      <c r="AI32" s="82">
        <v>8.5541256623769796E-2</v>
      </c>
      <c r="AJ32" s="82">
        <v>0.39000000000000012</v>
      </c>
      <c r="AK32" s="82">
        <v>0.12149532710280378</v>
      </c>
      <c r="AL32">
        <v>3.21</v>
      </c>
      <c r="AM32"/>
      <c r="AN32"/>
      <c r="AO32"/>
      <c r="AP32"/>
      <c r="AQ32"/>
      <c r="AR32"/>
      <c r="AS32"/>
      <c r="AT32"/>
      <c r="AU32"/>
      <c r="AV32"/>
      <c r="AW32"/>
      <c r="AX32"/>
      <c r="AY32"/>
      <c r="AZ32"/>
      <c r="BA3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c r="CU32" s="82"/>
      <c r="CV32" s="82"/>
      <c r="CW32" s="82"/>
      <c r="CX32" s="82"/>
      <c r="CY32" s="82"/>
      <c r="CZ32" s="82"/>
      <c r="DA32" s="82"/>
      <c r="DB32" s="82"/>
      <c r="DC32" s="82"/>
      <c r="DD32" s="82"/>
      <c r="DE32" s="82"/>
      <c r="DF32" s="82"/>
      <c r="DG32" s="82"/>
      <c r="DH32" s="82"/>
      <c r="DI32" s="82"/>
      <c r="DJ32" s="82"/>
      <c r="DK32" s="82"/>
      <c r="DL32" s="82"/>
      <c r="DM32" s="82"/>
      <c r="DN32" s="82"/>
      <c r="DO32" s="82"/>
      <c r="DP32" s="82"/>
      <c r="DQ32" s="82"/>
      <c r="DR32" s="82"/>
      <c r="DS32" s="82"/>
      <c r="DT32" s="82"/>
      <c r="DU32" s="82"/>
      <c r="DV32" s="82"/>
      <c r="DW32" s="82"/>
      <c r="DX32" s="82"/>
      <c r="DY32" s="82"/>
      <c r="DZ32" s="82"/>
      <c r="EA32" s="82"/>
      <c r="EB32" s="82"/>
      <c r="EC32" s="82"/>
      <c r="ED32" s="82"/>
      <c r="EE32" s="82"/>
      <c r="EF32" s="82"/>
      <c r="EG32" s="82"/>
      <c r="EH32" s="82"/>
      <c r="EI32" s="82"/>
      <c r="EJ32" s="82"/>
      <c r="EK32" s="82"/>
      <c r="EL32" s="82"/>
      <c r="EM32" s="82"/>
      <c r="EN32" s="82"/>
      <c r="EO32" s="82"/>
      <c r="EP32" s="82"/>
      <c r="EQ32" s="82"/>
      <c r="ER32" s="82"/>
      <c r="ES32" s="82"/>
      <c r="ET32" s="82"/>
      <c r="EU32" s="82"/>
      <c r="EV32" s="82"/>
      <c r="EW32" s="82"/>
      <c r="EX32" s="82"/>
      <c r="EY32" s="82"/>
      <c r="EZ32" s="82"/>
      <c r="FA32" s="82"/>
      <c r="FB32" s="82"/>
      <c r="FC32" s="82"/>
      <c r="FD32" s="82"/>
      <c r="FE32" s="82"/>
      <c r="FF32" s="82"/>
      <c r="FG32" s="82"/>
      <c r="FH32" s="82"/>
      <c r="FI32" s="82"/>
      <c r="FJ32" s="82"/>
      <c r="FK32" s="82"/>
      <c r="FL32" s="82"/>
      <c r="FM32" s="82"/>
      <c r="FN32" s="82"/>
      <c r="FO32" s="82"/>
      <c r="FP32" s="82"/>
      <c r="FQ32" s="82"/>
      <c r="FR32" s="82"/>
      <c r="FS32" s="82"/>
      <c r="FT32" s="82"/>
      <c r="FU32" s="82"/>
      <c r="FV32" s="82"/>
      <c r="FW32" s="82"/>
      <c r="FX32" s="82"/>
      <c r="FY32" s="82"/>
      <c r="FZ32" s="82"/>
      <c r="GA32" s="82"/>
      <c r="GB32" s="82"/>
      <c r="GC32" s="82"/>
      <c r="GD32" s="82"/>
      <c r="GE32" s="82"/>
      <c r="GF32" s="82"/>
      <c r="GG32" s="82"/>
      <c r="GH32" s="82"/>
      <c r="GI32" s="82"/>
      <c r="GJ32" s="82"/>
      <c r="GK32" s="82"/>
      <c r="GL32" s="82"/>
      <c r="GM32" s="82"/>
      <c r="GN32" s="82"/>
      <c r="GO32" s="82"/>
      <c r="GP32" s="82"/>
      <c r="GQ32" s="82"/>
      <c r="GR32" s="82"/>
      <c r="GS32" s="82"/>
      <c r="GT32" s="82"/>
      <c r="GU32" s="82"/>
      <c r="GV32" s="82"/>
      <c r="GW32" s="82"/>
      <c r="GX32" s="82"/>
      <c r="GY32" s="82"/>
      <c r="GZ32" s="82"/>
      <c r="HA32" s="82"/>
      <c r="HB32" s="82"/>
      <c r="HC32" s="82"/>
      <c r="HD32" s="82"/>
      <c r="HE32" s="82"/>
      <c r="HF32" s="82"/>
      <c r="HG32" s="82"/>
      <c r="HH32" s="82"/>
      <c r="HI32" s="82"/>
      <c r="HJ32" s="82"/>
      <c r="HK32" s="82"/>
      <c r="HL32" s="82"/>
      <c r="HM32" s="82"/>
      <c r="HN32" s="82"/>
      <c r="HO32" s="82"/>
      <c r="HP32" s="82"/>
      <c r="HQ32" s="82"/>
      <c r="HR32" s="82"/>
      <c r="HS32" s="82"/>
      <c r="HT32" s="82"/>
      <c r="HU32" s="82"/>
      <c r="HV32" s="82"/>
      <c r="HW32" s="82"/>
      <c r="HX32" s="82"/>
      <c r="HY32" s="82"/>
      <c r="HZ32" s="82"/>
      <c r="IA32" s="82"/>
      <c r="IB32" s="82"/>
      <c r="IC32" s="82"/>
      <c r="ID32" s="82"/>
      <c r="IE32" s="82"/>
      <c r="IF32" s="82"/>
      <c r="IG32" s="82"/>
      <c r="IH32" s="82"/>
      <c r="II32" s="82"/>
      <c r="IJ32" s="82"/>
      <c r="IK32" s="82"/>
      <c r="IL32" s="82"/>
      <c r="IM32" s="82"/>
      <c r="IN32" s="82"/>
      <c r="IO32" s="82"/>
      <c r="IP32" s="82"/>
      <c r="IQ32" s="82"/>
      <c r="IR32" s="82"/>
      <c r="IS32" s="82"/>
      <c r="IT32" s="82"/>
      <c r="IU32" s="82"/>
      <c r="IV32" s="82"/>
      <c r="IW32" s="82"/>
      <c r="IX32" s="82"/>
      <c r="IY32" s="82"/>
      <c r="IZ32" s="82"/>
      <c r="JA32" s="82"/>
      <c r="JB32" s="82"/>
      <c r="JC32" s="82"/>
      <c r="JD32" s="82"/>
      <c r="JE32" s="82"/>
      <c r="JF32" s="82"/>
      <c r="JG32" s="82"/>
      <c r="JH32" s="82"/>
      <c r="JI32" s="82"/>
      <c r="JJ32" s="82"/>
      <c r="JK32" s="82"/>
      <c r="JL32" s="82"/>
      <c r="JM32" s="82"/>
      <c r="JN32" s="82"/>
      <c r="JO32" s="82"/>
      <c r="JP32" s="82"/>
      <c r="JQ32" s="82"/>
      <c r="JR32" s="82"/>
      <c r="JS32" s="82"/>
      <c r="JT32" s="82"/>
      <c r="JU32" s="82"/>
      <c r="JV32" s="82"/>
      <c r="JW32" s="82"/>
      <c r="JX32" s="82"/>
      <c r="JY32" s="82"/>
      <c r="JZ32" s="82"/>
      <c r="KA32" s="82"/>
      <c r="KB32" s="82"/>
      <c r="KC32" s="82"/>
      <c r="KD32" s="82"/>
      <c r="KE32" s="82"/>
      <c r="KF32" s="82"/>
      <c r="KG32" s="82"/>
      <c r="KH32" s="82"/>
      <c r="KI32" s="82"/>
      <c r="KJ32" s="82"/>
      <c r="KK32" s="82"/>
      <c r="KL32" s="82"/>
      <c r="KM32" s="82"/>
      <c r="KN32" s="82"/>
      <c r="KO32" s="82"/>
      <c r="KP32" s="82"/>
      <c r="KQ32" s="82"/>
      <c r="KR32" s="82"/>
      <c r="KS32" s="82"/>
      <c r="KT32" s="82"/>
      <c r="KU32" s="82"/>
      <c r="KV32" s="82"/>
      <c r="KW32" s="82"/>
      <c r="KX32" s="82"/>
      <c r="KY32" s="82"/>
      <c r="KZ32" s="82"/>
      <c r="LA32" s="82"/>
      <c r="LB32" s="82"/>
      <c r="LC32" s="82"/>
      <c r="LD32" s="82"/>
      <c r="LE32" s="82"/>
      <c r="LF32" s="82"/>
      <c r="LG32" s="82"/>
      <c r="LH32" s="82"/>
      <c r="LI32" s="82"/>
      <c r="LJ32" s="82"/>
      <c r="LK32" s="82"/>
      <c r="LL32" s="82"/>
      <c r="LM32" s="82"/>
      <c r="LN32" s="82"/>
      <c r="LO32" s="82"/>
      <c r="LP32" s="82"/>
      <c r="LQ32" s="82"/>
      <c r="LR32" s="82"/>
      <c r="LS32" s="82"/>
      <c r="LT32" s="82"/>
      <c r="LU32" s="82"/>
      <c r="LV32" s="82"/>
      <c r="LW32" s="82"/>
      <c r="LX32" s="82"/>
      <c r="LY32" s="82"/>
      <c r="LZ32" s="82"/>
      <c r="MA32" s="82"/>
      <c r="MB32" s="82"/>
      <c r="MC32" s="82"/>
      <c r="MD32" s="82"/>
      <c r="ME32" s="82"/>
      <c r="MF32" s="82"/>
      <c r="MG32" s="82"/>
      <c r="MH32" s="82"/>
      <c r="MI32" s="82"/>
      <c r="MJ32" s="82"/>
      <c r="MK32" s="82"/>
      <c r="ML32" s="82"/>
      <c r="MM32" s="82"/>
      <c r="MN32" s="82"/>
      <c r="MO32" s="82"/>
      <c r="MP32" s="82"/>
      <c r="MQ32" s="82"/>
      <c r="MR32" s="82"/>
      <c r="MS32" s="82"/>
      <c r="MT32" s="82"/>
      <c r="MU32" s="82"/>
      <c r="MV32" s="82"/>
      <c r="MW32" s="82"/>
      <c r="MX32" s="82"/>
      <c r="MY32" s="82"/>
      <c r="MZ32" s="82"/>
      <c r="NA32" s="82"/>
      <c r="NB32" s="82"/>
      <c r="NC32" s="82"/>
      <c r="ND32" s="82"/>
      <c r="NE32" s="82"/>
      <c r="NF32" s="82"/>
      <c r="NG32" s="82"/>
      <c r="NH32" s="82"/>
      <c r="NI32" s="82"/>
      <c r="NJ32" s="82"/>
      <c r="NK32" s="82"/>
      <c r="NL32" s="82"/>
      <c r="NM32" s="82"/>
      <c r="NN32" s="82"/>
      <c r="NO32" s="82"/>
      <c r="NP32" s="82"/>
      <c r="NQ32" s="82"/>
      <c r="NR32" s="82"/>
      <c r="NS32" s="82"/>
      <c r="NT32" s="82"/>
      <c r="NU32" s="82"/>
      <c r="NV32" s="82"/>
      <c r="NW32" s="82"/>
      <c r="NX32" s="82"/>
      <c r="NY32" s="82"/>
      <c r="NZ32" s="82"/>
      <c r="OA32" s="82"/>
      <c r="OB32" s="82"/>
      <c r="OC32" s="82"/>
      <c r="OD32" s="82"/>
      <c r="OE32" s="82"/>
      <c r="OF32" s="82"/>
      <c r="OG32" s="82"/>
      <c r="OH32" s="82"/>
      <c r="OI32" s="82"/>
      <c r="OJ32" s="82"/>
      <c r="OK32" s="82"/>
      <c r="OL32" s="82"/>
      <c r="OM32" s="82"/>
      <c r="ON32" s="82"/>
      <c r="OO32" s="82"/>
      <c r="OP32" s="82"/>
      <c r="OQ32" s="82"/>
      <c r="OR32" s="82"/>
      <c r="OS32" s="82"/>
      <c r="OT32" s="82"/>
      <c r="OU32" s="82"/>
      <c r="OV32" s="82"/>
      <c r="OW32" s="82"/>
      <c r="OX32" s="82"/>
      <c r="OY32" s="82"/>
    </row>
    <row r="33" spans="1:415" x14ac:dyDescent="0.25">
      <c r="A33" s="82" t="s">
        <v>2483</v>
      </c>
      <c r="B33" s="82">
        <v>21</v>
      </c>
      <c r="C33" s="82">
        <v>14</v>
      </c>
      <c r="D33" s="82">
        <v>2010</v>
      </c>
      <c r="E33" s="82">
        <v>2014</v>
      </c>
      <c r="F33" s="82">
        <v>0</v>
      </c>
      <c r="G33" s="82">
        <v>0</v>
      </c>
      <c r="H33" s="82">
        <v>1</v>
      </c>
      <c r="I33" s="82">
        <v>0</v>
      </c>
      <c r="J33" s="82" t="s">
        <v>2259</v>
      </c>
      <c r="K33" s="82">
        <v>15642</v>
      </c>
      <c r="L33" s="82">
        <v>4</v>
      </c>
      <c r="M33" s="82">
        <v>285</v>
      </c>
      <c r="N33" s="82">
        <v>0</v>
      </c>
      <c r="O33" s="82">
        <v>0</v>
      </c>
      <c r="P33" s="82">
        <v>0</v>
      </c>
      <c r="Q33" s="82">
        <v>1</v>
      </c>
      <c r="R33" s="82">
        <v>1</v>
      </c>
      <c r="S33" s="82">
        <v>0</v>
      </c>
      <c r="T33" s="82">
        <v>1</v>
      </c>
      <c r="U33" s="82">
        <v>0</v>
      </c>
      <c r="V33" s="82">
        <v>0</v>
      </c>
      <c r="W33" s="82" t="s">
        <v>1976</v>
      </c>
      <c r="X33" s="82">
        <v>0</v>
      </c>
      <c r="Y33" s="82">
        <v>0</v>
      </c>
      <c r="Z33" s="82">
        <v>1</v>
      </c>
      <c r="AA33" s="82">
        <v>0</v>
      </c>
      <c r="AB33" s="82">
        <v>0</v>
      </c>
      <c r="AC33" s="82">
        <v>0</v>
      </c>
      <c r="AD33" s="82">
        <v>1</v>
      </c>
      <c r="AE33" s="82">
        <v>1</v>
      </c>
      <c r="AF33" s="82">
        <v>13.21</v>
      </c>
      <c r="AG33" s="82">
        <v>13.57</v>
      </c>
      <c r="AH33" s="82">
        <v>0.35999999999999943</v>
      </c>
      <c r="AI33" s="82">
        <v>2.7252081756245224E-2</v>
      </c>
      <c r="AJ33" s="82">
        <v>0.12000000000000011</v>
      </c>
      <c r="AK33" s="82">
        <v>3.738317757009349E-2</v>
      </c>
      <c r="AL33">
        <v>3.21</v>
      </c>
      <c r="AM33"/>
      <c r="AN33"/>
      <c r="AO33"/>
      <c r="AP33"/>
      <c r="AQ33"/>
      <c r="AR33"/>
      <c r="AS33"/>
      <c r="AT33"/>
      <c r="AU33"/>
      <c r="AV33"/>
      <c r="AW33"/>
      <c r="AX33"/>
      <c r="AY33"/>
      <c r="AZ33"/>
      <c r="BA33"/>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c r="CU33" s="82"/>
      <c r="CV33" s="82"/>
      <c r="CW33" s="82"/>
      <c r="CX33" s="82"/>
      <c r="CY33" s="82"/>
      <c r="CZ33" s="82"/>
      <c r="DA33" s="82"/>
      <c r="DB33" s="82"/>
      <c r="DC33" s="82"/>
      <c r="DD33" s="82"/>
      <c r="DE33" s="82"/>
      <c r="DF33" s="82"/>
      <c r="DG33" s="82"/>
      <c r="DH33" s="82"/>
      <c r="DI33" s="82"/>
      <c r="DJ33" s="82"/>
      <c r="DK33" s="82"/>
      <c r="DL33" s="82"/>
      <c r="DM33" s="82"/>
      <c r="DN33" s="82"/>
      <c r="DO33" s="82"/>
      <c r="DP33" s="82"/>
      <c r="DQ33" s="82"/>
      <c r="DR33" s="82"/>
      <c r="DS33" s="82"/>
      <c r="DT33" s="82"/>
      <c r="DU33" s="82"/>
      <c r="DV33" s="82"/>
      <c r="DW33" s="82"/>
      <c r="DX33" s="82"/>
      <c r="DY33" s="82"/>
      <c r="DZ33" s="82"/>
      <c r="EA33" s="82"/>
      <c r="EB33" s="82"/>
      <c r="EC33" s="82"/>
      <c r="ED33" s="82"/>
      <c r="EE33" s="82"/>
      <c r="EF33" s="82"/>
      <c r="EG33" s="82"/>
      <c r="EH33" s="82"/>
      <c r="EI33" s="82"/>
      <c r="EJ33" s="82"/>
      <c r="EK33" s="82"/>
      <c r="EL33" s="82"/>
      <c r="EM33" s="82"/>
      <c r="EN33" s="82"/>
      <c r="EO33" s="82"/>
      <c r="EP33" s="82"/>
      <c r="EQ33" s="82"/>
      <c r="ER33" s="82"/>
      <c r="ES33" s="82"/>
      <c r="ET33" s="82"/>
      <c r="EU33" s="82"/>
      <c r="EV33" s="82"/>
      <c r="EW33" s="82"/>
      <c r="EX33" s="82"/>
      <c r="EY33" s="82"/>
      <c r="EZ33" s="82"/>
      <c r="FA33" s="82"/>
      <c r="FB33" s="82"/>
      <c r="FC33" s="82"/>
      <c r="FD33" s="82"/>
      <c r="FE33" s="82"/>
      <c r="FF33" s="82"/>
      <c r="FG33" s="82"/>
      <c r="FH33" s="82"/>
      <c r="FI33" s="82"/>
      <c r="FJ33" s="82"/>
      <c r="FK33" s="82"/>
      <c r="FL33" s="82"/>
      <c r="FM33" s="82"/>
      <c r="FN33" s="82"/>
      <c r="FO33" s="82"/>
      <c r="FP33" s="82"/>
      <c r="FQ33" s="82"/>
      <c r="FR33" s="82"/>
      <c r="FS33" s="82"/>
      <c r="FT33" s="82"/>
      <c r="FU33" s="82"/>
      <c r="FV33" s="82"/>
      <c r="FW33" s="82"/>
      <c r="FX33" s="82"/>
      <c r="FY33" s="82"/>
      <c r="FZ33" s="82"/>
      <c r="GA33" s="82"/>
      <c r="GB33" s="82"/>
      <c r="GC33" s="82"/>
      <c r="GD33" s="82"/>
      <c r="GE33" s="82"/>
      <c r="GF33" s="82"/>
      <c r="GG33" s="82"/>
      <c r="GH33" s="82"/>
      <c r="GI33" s="82"/>
      <c r="GJ33" s="82"/>
      <c r="GK33" s="82"/>
      <c r="GL33" s="82"/>
      <c r="GM33" s="82"/>
      <c r="GN33" s="82"/>
      <c r="GO33" s="82"/>
      <c r="GP33" s="82"/>
      <c r="GQ33" s="82"/>
      <c r="GR33" s="82"/>
      <c r="GS33" s="82"/>
      <c r="GT33" s="82"/>
      <c r="GU33" s="82"/>
      <c r="GV33" s="82"/>
      <c r="GW33" s="82"/>
      <c r="GX33" s="82"/>
      <c r="GY33" s="82"/>
      <c r="GZ33" s="82"/>
      <c r="HA33" s="82"/>
      <c r="HB33" s="82"/>
      <c r="HC33" s="82"/>
      <c r="HD33" s="82"/>
      <c r="HE33" s="82"/>
      <c r="HF33" s="82"/>
      <c r="HG33" s="82"/>
      <c r="HH33" s="82"/>
      <c r="HI33" s="82"/>
      <c r="HJ33" s="82"/>
      <c r="HK33" s="82"/>
      <c r="HL33" s="82"/>
      <c r="HM33" s="82"/>
      <c r="HN33" s="82"/>
      <c r="HO33" s="82"/>
      <c r="HP33" s="82"/>
      <c r="HQ33" s="82"/>
      <c r="HR33" s="82"/>
      <c r="HS33" s="82"/>
      <c r="HT33" s="82"/>
      <c r="HU33" s="82"/>
      <c r="HV33" s="82"/>
      <c r="HW33" s="82"/>
      <c r="HX33" s="82"/>
      <c r="HY33" s="82"/>
      <c r="HZ33" s="82"/>
      <c r="IA33" s="82"/>
      <c r="IB33" s="82"/>
      <c r="IC33" s="82"/>
      <c r="ID33" s="82"/>
      <c r="IE33" s="82"/>
      <c r="IF33" s="82"/>
      <c r="IG33" s="82"/>
      <c r="IH33" s="82"/>
      <c r="II33" s="82"/>
      <c r="IJ33" s="82"/>
      <c r="IK33" s="82"/>
      <c r="IL33" s="82"/>
      <c r="IM33" s="82"/>
      <c r="IN33" s="82"/>
      <c r="IO33" s="82"/>
      <c r="IP33" s="82"/>
      <c r="IQ33" s="82"/>
      <c r="IR33" s="82"/>
      <c r="IS33" s="82"/>
      <c r="IT33" s="82"/>
      <c r="IU33" s="82"/>
      <c r="IV33" s="82"/>
      <c r="IW33" s="82"/>
      <c r="IX33" s="82"/>
      <c r="IY33" s="82"/>
      <c r="IZ33" s="82"/>
      <c r="JA33" s="82"/>
      <c r="JB33" s="82"/>
      <c r="JC33" s="82"/>
      <c r="JD33" s="82"/>
      <c r="JE33" s="82"/>
      <c r="JF33" s="82"/>
      <c r="JG33" s="82"/>
      <c r="JH33" s="82"/>
      <c r="JI33" s="82"/>
      <c r="JJ33" s="82"/>
      <c r="JK33" s="82"/>
      <c r="JL33" s="82"/>
      <c r="JM33" s="82"/>
      <c r="JN33" s="82"/>
      <c r="JO33" s="82"/>
      <c r="JP33" s="82"/>
      <c r="JQ33" s="82"/>
      <c r="JR33" s="82"/>
      <c r="JS33" s="82"/>
      <c r="JT33" s="82"/>
      <c r="JU33" s="82"/>
      <c r="JV33" s="82"/>
      <c r="JW33" s="82"/>
      <c r="JX33" s="82"/>
      <c r="JY33" s="82"/>
      <c r="JZ33" s="82"/>
      <c r="KA33" s="82"/>
      <c r="KB33" s="82"/>
      <c r="KC33" s="82"/>
      <c r="KD33" s="82"/>
      <c r="KE33" s="82"/>
      <c r="KF33" s="82"/>
      <c r="KG33" s="82"/>
      <c r="KH33" s="82"/>
      <c r="KI33" s="82"/>
      <c r="KJ33" s="82"/>
      <c r="KK33" s="82"/>
      <c r="KL33" s="82"/>
      <c r="KM33" s="82"/>
      <c r="KN33" s="82"/>
      <c r="KO33" s="82"/>
      <c r="KP33" s="82"/>
      <c r="KQ33" s="82"/>
      <c r="KR33" s="82"/>
      <c r="KS33" s="82"/>
      <c r="KT33" s="82"/>
      <c r="KU33" s="82"/>
      <c r="KV33" s="82"/>
      <c r="KW33" s="82"/>
      <c r="KX33" s="82"/>
      <c r="KY33" s="82"/>
      <c r="KZ33" s="82"/>
      <c r="LA33" s="82"/>
      <c r="LB33" s="82"/>
      <c r="LC33" s="82"/>
      <c r="LD33" s="82"/>
      <c r="LE33" s="82"/>
      <c r="LF33" s="82"/>
      <c r="LG33" s="82"/>
      <c r="LH33" s="82"/>
      <c r="LI33" s="82"/>
      <c r="LJ33" s="82"/>
      <c r="LK33" s="82"/>
      <c r="LL33" s="82"/>
      <c r="LM33" s="82"/>
      <c r="LN33" s="82"/>
      <c r="LO33" s="82"/>
      <c r="LP33" s="82"/>
      <c r="LQ33" s="82"/>
      <c r="LR33" s="82"/>
      <c r="LS33" s="82"/>
      <c r="LT33" s="82"/>
      <c r="LU33" s="82"/>
      <c r="LV33" s="82"/>
      <c r="LW33" s="82"/>
      <c r="LX33" s="82"/>
      <c r="LY33" s="82"/>
      <c r="LZ33" s="82"/>
      <c r="MA33" s="82"/>
      <c r="MB33" s="82"/>
      <c r="MC33" s="82"/>
      <c r="MD33" s="82"/>
      <c r="ME33" s="82"/>
      <c r="MF33" s="82"/>
      <c r="MG33" s="82"/>
      <c r="MH33" s="82"/>
      <c r="MI33" s="82"/>
      <c r="MJ33" s="82"/>
      <c r="MK33" s="82"/>
      <c r="ML33" s="82"/>
      <c r="MM33" s="82"/>
      <c r="MN33" s="82"/>
      <c r="MO33" s="82"/>
      <c r="MP33" s="82"/>
      <c r="MQ33" s="82"/>
      <c r="MR33" s="82"/>
      <c r="MS33" s="82"/>
      <c r="MT33" s="82"/>
      <c r="MU33" s="82"/>
      <c r="MV33" s="82"/>
      <c r="MW33" s="82"/>
      <c r="MX33" s="82"/>
      <c r="MY33" s="82"/>
      <c r="MZ33" s="82"/>
      <c r="NA33" s="82"/>
      <c r="NB33" s="82"/>
      <c r="NC33" s="82"/>
      <c r="ND33" s="82"/>
      <c r="NE33" s="82"/>
      <c r="NF33" s="82"/>
      <c r="NG33" s="82"/>
      <c r="NH33" s="82"/>
      <c r="NI33" s="82"/>
      <c r="NJ33" s="82"/>
      <c r="NK33" s="82"/>
      <c r="NL33" s="82"/>
      <c r="NM33" s="82"/>
      <c r="NN33" s="82"/>
      <c r="NO33" s="82"/>
      <c r="NP33" s="82"/>
      <c r="NQ33" s="82"/>
      <c r="NR33" s="82"/>
      <c r="NS33" s="82"/>
      <c r="NT33" s="82"/>
      <c r="NU33" s="82"/>
      <c r="NV33" s="82"/>
      <c r="NW33" s="82"/>
      <c r="NX33" s="82"/>
      <c r="NY33" s="82"/>
      <c r="NZ33" s="82"/>
      <c r="OA33" s="82"/>
      <c r="OB33" s="82"/>
      <c r="OC33" s="82"/>
      <c r="OD33" s="82"/>
      <c r="OE33" s="82"/>
      <c r="OF33" s="82"/>
      <c r="OG33" s="82"/>
      <c r="OH33" s="82"/>
      <c r="OI33" s="82"/>
      <c r="OJ33" s="82"/>
      <c r="OK33" s="82"/>
      <c r="OL33" s="82"/>
      <c r="OM33" s="82"/>
      <c r="ON33" s="82"/>
      <c r="OO33" s="82"/>
      <c r="OP33" s="82"/>
      <c r="OQ33" s="82"/>
      <c r="OR33" s="82"/>
      <c r="OS33" s="82"/>
      <c r="OT33" s="82"/>
      <c r="OU33" s="82"/>
      <c r="OV33" s="82"/>
      <c r="OW33" s="82"/>
      <c r="OX33" s="82"/>
      <c r="OY33" s="82"/>
    </row>
    <row r="34" spans="1:415" x14ac:dyDescent="0.25">
      <c r="A34" s="82" t="s">
        <v>2483</v>
      </c>
      <c r="B34" s="82">
        <v>21</v>
      </c>
      <c r="C34" s="82">
        <v>15</v>
      </c>
      <c r="D34" s="82">
        <v>2010</v>
      </c>
      <c r="E34" s="82">
        <v>2014</v>
      </c>
      <c r="F34" s="82">
        <v>0</v>
      </c>
      <c r="G34" s="82">
        <v>0</v>
      </c>
      <c r="H34" s="82">
        <v>1</v>
      </c>
      <c r="I34" s="82">
        <v>0</v>
      </c>
      <c r="J34" s="82" t="s">
        <v>2259</v>
      </c>
      <c r="K34" s="82">
        <v>15642</v>
      </c>
      <c r="L34" s="82">
        <v>4</v>
      </c>
      <c r="M34" s="82">
        <v>285</v>
      </c>
      <c r="N34" s="82">
        <v>0</v>
      </c>
      <c r="O34" s="82">
        <v>0</v>
      </c>
      <c r="P34" s="82">
        <v>0</v>
      </c>
      <c r="Q34" s="82">
        <v>1</v>
      </c>
      <c r="R34" s="82">
        <v>1</v>
      </c>
      <c r="S34" s="82">
        <v>0</v>
      </c>
      <c r="T34" s="82">
        <v>1</v>
      </c>
      <c r="U34" s="82">
        <v>0</v>
      </c>
      <c r="V34" s="82">
        <v>0</v>
      </c>
      <c r="W34" s="82" t="s">
        <v>1976</v>
      </c>
      <c r="X34" s="82">
        <v>0</v>
      </c>
      <c r="Y34" s="82">
        <v>0</v>
      </c>
      <c r="Z34" s="82">
        <v>1</v>
      </c>
      <c r="AA34" s="82">
        <v>0</v>
      </c>
      <c r="AB34" s="82">
        <v>1</v>
      </c>
      <c r="AC34" s="82">
        <v>1</v>
      </c>
      <c r="AD34" s="82">
        <v>0</v>
      </c>
      <c r="AE34" s="82">
        <v>1</v>
      </c>
      <c r="AF34" s="82">
        <v>13.21</v>
      </c>
      <c r="AG34" s="82">
        <v>14.75</v>
      </c>
      <c r="AH34" s="82">
        <v>1.5399999999999991</v>
      </c>
      <c r="AI34" s="82">
        <v>0.11657834973504913</v>
      </c>
      <c r="AJ34" s="82">
        <v>0.53000000000000025</v>
      </c>
      <c r="AK34" s="82">
        <v>0.16510903426791285</v>
      </c>
      <c r="AL34">
        <v>3.21</v>
      </c>
      <c r="AM34"/>
      <c r="AN34"/>
      <c r="AO34"/>
      <c r="AP34"/>
      <c r="AQ34"/>
      <c r="AR34"/>
      <c r="AS34"/>
      <c r="AT34"/>
      <c r="AU34"/>
      <c r="AV34"/>
      <c r="AW34"/>
      <c r="AX34"/>
      <c r="AY34"/>
      <c r="AZ34"/>
      <c r="BA34"/>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c r="CU34" s="82"/>
      <c r="CV34" s="82"/>
      <c r="CW34" s="82"/>
      <c r="CX34" s="82"/>
      <c r="CY34" s="82"/>
      <c r="CZ34" s="82"/>
      <c r="DA34" s="82"/>
      <c r="DB34" s="82"/>
      <c r="DC34" s="82"/>
      <c r="DD34" s="82"/>
      <c r="DE34" s="82"/>
      <c r="DF34" s="82"/>
      <c r="DG34" s="82"/>
      <c r="DH34" s="82"/>
      <c r="DI34" s="82"/>
      <c r="DJ34" s="82"/>
      <c r="DK34" s="82"/>
      <c r="DL34" s="82"/>
      <c r="DM34" s="82"/>
      <c r="DN34" s="82"/>
      <c r="DO34" s="82"/>
      <c r="DP34" s="82"/>
      <c r="DQ34" s="82"/>
      <c r="DR34" s="82"/>
      <c r="DS34" s="82"/>
      <c r="DT34" s="82"/>
      <c r="DU34" s="82"/>
      <c r="DV34" s="82"/>
      <c r="DW34" s="82"/>
      <c r="DX34" s="82"/>
      <c r="DY34" s="82"/>
      <c r="DZ34" s="82"/>
      <c r="EA34" s="82"/>
      <c r="EB34" s="82"/>
      <c r="EC34" s="82"/>
      <c r="ED34" s="82"/>
      <c r="EE34" s="82"/>
      <c r="EF34" s="82"/>
      <c r="EG34" s="82"/>
      <c r="EH34" s="82"/>
      <c r="EI34" s="82"/>
      <c r="EJ34" s="82"/>
      <c r="EK34" s="82"/>
      <c r="EL34" s="82"/>
      <c r="EM34" s="82"/>
      <c r="EN34" s="82"/>
      <c r="EO34" s="82"/>
      <c r="EP34" s="82"/>
      <c r="EQ34" s="82"/>
      <c r="ER34" s="82"/>
      <c r="ES34" s="82"/>
      <c r="ET34" s="82"/>
      <c r="EU34" s="82"/>
      <c r="EV34" s="82"/>
      <c r="EW34" s="82"/>
      <c r="EX34" s="82"/>
      <c r="EY34" s="82"/>
      <c r="EZ34" s="82"/>
      <c r="FA34" s="82"/>
      <c r="FB34" s="82"/>
      <c r="FC34" s="82"/>
      <c r="FD34" s="82"/>
      <c r="FE34" s="82"/>
      <c r="FF34" s="82"/>
      <c r="FG34" s="82"/>
      <c r="FH34" s="82"/>
      <c r="FI34" s="82"/>
      <c r="FJ34" s="82"/>
      <c r="FK34" s="82"/>
      <c r="FL34" s="82"/>
      <c r="FM34" s="82"/>
      <c r="FN34" s="82"/>
      <c r="FO34" s="82"/>
      <c r="FP34" s="82"/>
      <c r="FQ34" s="82"/>
      <c r="FR34" s="82"/>
      <c r="FS34" s="82"/>
      <c r="FT34" s="82"/>
      <c r="FU34" s="82"/>
      <c r="FV34" s="82"/>
      <c r="FW34" s="82"/>
      <c r="FX34" s="82"/>
      <c r="FY34" s="82"/>
      <c r="FZ34" s="82"/>
      <c r="GA34" s="82"/>
      <c r="GB34" s="82"/>
      <c r="GC34" s="82"/>
      <c r="GD34" s="82"/>
      <c r="GE34" s="82"/>
      <c r="GF34" s="82"/>
      <c r="GG34" s="82"/>
      <c r="GH34" s="82"/>
      <c r="GI34" s="82"/>
      <c r="GJ34" s="82"/>
      <c r="GK34" s="82"/>
      <c r="GL34" s="82"/>
      <c r="GM34" s="82"/>
      <c r="GN34" s="82"/>
      <c r="GO34" s="82"/>
      <c r="GP34" s="82"/>
      <c r="GQ34" s="82"/>
      <c r="GR34" s="82"/>
      <c r="GS34" s="82"/>
      <c r="GT34" s="82"/>
      <c r="GU34" s="82"/>
      <c r="GV34" s="82"/>
      <c r="GW34" s="82"/>
      <c r="GX34" s="82"/>
      <c r="GY34" s="82"/>
      <c r="GZ34" s="82"/>
      <c r="HA34" s="82"/>
      <c r="HB34" s="82"/>
      <c r="HC34" s="82"/>
      <c r="HD34" s="82"/>
      <c r="HE34" s="82"/>
      <c r="HF34" s="82"/>
      <c r="HG34" s="82"/>
      <c r="HH34" s="82"/>
      <c r="HI34" s="82"/>
      <c r="HJ34" s="82"/>
      <c r="HK34" s="82"/>
      <c r="HL34" s="82"/>
      <c r="HM34" s="82"/>
      <c r="HN34" s="82"/>
      <c r="HO34" s="82"/>
      <c r="HP34" s="82"/>
      <c r="HQ34" s="82"/>
      <c r="HR34" s="82"/>
      <c r="HS34" s="82"/>
      <c r="HT34" s="82"/>
      <c r="HU34" s="82"/>
      <c r="HV34" s="82"/>
      <c r="HW34" s="82"/>
      <c r="HX34" s="82"/>
      <c r="HY34" s="82"/>
      <c r="HZ34" s="82"/>
      <c r="IA34" s="82"/>
      <c r="IB34" s="82"/>
      <c r="IC34" s="82"/>
      <c r="ID34" s="82"/>
      <c r="IE34" s="82"/>
      <c r="IF34" s="82"/>
      <c r="IG34" s="82"/>
      <c r="IH34" s="82"/>
      <c r="II34" s="82"/>
      <c r="IJ34" s="82"/>
      <c r="IK34" s="82"/>
      <c r="IL34" s="82"/>
      <c r="IM34" s="82"/>
      <c r="IN34" s="82"/>
      <c r="IO34" s="82"/>
      <c r="IP34" s="82"/>
      <c r="IQ34" s="82"/>
      <c r="IR34" s="82"/>
      <c r="IS34" s="82"/>
      <c r="IT34" s="82"/>
      <c r="IU34" s="82"/>
      <c r="IV34" s="82"/>
      <c r="IW34" s="82"/>
      <c r="IX34" s="82"/>
      <c r="IY34" s="82"/>
      <c r="IZ34" s="82"/>
      <c r="JA34" s="82"/>
      <c r="JB34" s="82"/>
      <c r="JC34" s="82"/>
      <c r="JD34" s="82"/>
      <c r="JE34" s="82"/>
      <c r="JF34" s="82"/>
      <c r="JG34" s="82"/>
      <c r="JH34" s="82"/>
      <c r="JI34" s="82"/>
      <c r="JJ34" s="82"/>
      <c r="JK34" s="82"/>
      <c r="JL34" s="82"/>
      <c r="JM34" s="82"/>
      <c r="JN34" s="82"/>
      <c r="JO34" s="82"/>
      <c r="JP34" s="82"/>
      <c r="JQ34" s="82"/>
      <c r="JR34" s="82"/>
      <c r="JS34" s="82"/>
      <c r="JT34" s="82"/>
      <c r="JU34" s="82"/>
      <c r="JV34" s="82"/>
      <c r="JW34" s="82"/>
      <c r="JX34" s="82"/>
      <c r="JY34" s="82"/>
      <c r="JZ34" s="82"/>
      <c r="KA34" s="82"/>
      <c r="KB34" s="82"/>
      <c r="KC34" s="82"/>
      <c r="KD34" s="82"/>
      <c r="KE34" s="82"/>
      <c r="KF34" s="82"/>
      <c r="KG34" s="82"/>
      <c r="KH34" s="82"/>
      <c r="KI34" s="82"/>
      <c r="KJ34" s="82"/>
      <c r="KK34" s="82"/>
      <c r="KL34" s="82"/>
      <c r="KM34" s="82"/>
      <c r="KN34" s="82"/>
      <c r="KO34" s="82"/>
      <c r="KP34" s="82"/>
      <c r="KQ34" s="82"/>
      <c r="KR34" s="82"/>
      <c r="KS34" s="82"/>
      <c r="KT34" s="82"/>
      <c r="KU34" s="82"/>
      <c r="KV34" s="82"/>
      <c r="KW34" s="82"/>
      <c r="KX34" s="82"/>
      <c r="KY34" s="82"/>
      <c r="KZ34" s="82"/>
      <c r="LA34" s="82"/>
      <c r="LB34" s="82"/>
      <c r="LC34" s="82"/>
      <c r="LD34" s="82"/>
      <c r="LE34" s="82"/>
      <c r="LF34" s="82"/>
      <c r="LG34" s="82"/>
      <c r="LH34" s="82"/>
      <c r="LI34" s="82"/>
      <c r="LJ34" s="82"/>
      <c r="LK34" s="82"/>
      <c r="LL34" s="82"/>
      <c r="LM34" s="82"/>
      <c r="LN34" s="82"/>
      <c r="LO34" s="82"/>
      <c r="LP34" s="82"/>
      <c r="LQ34" s="82"/>
      <c r="LR34" s="82"/>
      <c r="LS34" s="82"/>
      <c r="LT34" s="82"/>
      <c r="LU34" s="82"/>
      <c r="LV34" s="82"/>
      <c r="LW34" s="82"/>
      <c r="LX34" s="82"/>
      <c r="LY34" s="82"/>
      <c r="LZ34" s="82"/>
      <c r="MA34" s="82"/>
      <c r="MB34" s="82"/>
      <c r="MC34" s="82"/>
      <c r="MD34" s="82"/>
      <c r="ME34" s="82"/>
      <c r="MF34" s="82"/>
      <c r="MG34" s="82"/>
      <c r="MH34" s="82"/>
      <c r="MI34" s="82"/>
      <c r="MJ34" s="82"/>
      <c r="MK34" s="82"/>
      <c r="ML34" s="82"/>
      <c r="MM34" s="82"/>
      <c r="MN34" s="82"/>
      <c r="MO34" s="82"/>
      <c r="MP34" s="82"/>
      <c r="MQ34" s="82"/>
      <c r="MR34" s="82"/>
      <c r="MS34" s="82"/>
      <c r="MT34" s="82"/>
      <c r="MU34" s="82"/>
      <c r="MV34" s="82"/>
      <c r="MW34" s="82"/>
      <c r="MX34" s="82"/>
      <c r="MY34" s="82"/>
      <c r="MZ34" s="82"/>
      <c r="NA34" s="82"/>
      <c r="NB34" s="82"/>
      <c r="NC34" s="82"/>
      <c r="ND34" s="82"/>
      <c r="NE34" s="82"/>
      <c r="NF34" s="82"/>
      <c r="NG34" s="82"/>
      <c r="NH34" s="82"/>
      <c r="NI34" s="82"/>
      <c r="NJ34" s="82"/>
      <c r="NK34" s="82"/>
      <c r="NL34" s="82"/>
      <c r="NM34" s="82"/>
      <c r="NN34" s="82"/>
      <c r="NO34" s="82"/>
      <c r="NP34" s="82"/>
      <c r="NQ34" s="82"/>
      <c r="NR34" s="82"/>
      <c r="NS34" s="82"/>
      <c r="NT34" s="82"/>
      <c r="NU34" s="82"/>
      <c r="NV34" s="82"/>
      <c r="NW34" s="82"/>
      <c r="NX34" s="82"/>
      <c r="NY34" s="82"/>
      <c r="NZ34" s="82"/>
      <c r="OA34" s="82"/>
      <c r="OB34" s="82"/>
      <c r="OC34" s="82"/>
      <c r="OD34" s="82"/>
      <c r="OE34" s="82"/>
      <c r="OF34" s="82"/>
      <c r="OG34" s="82"/>
      <c r="OH34" s="82"/>
      <c r="OI34" s="82"/>
      <c r="OJ34" s="82"/>
      <c r="OK34" s="82"/>
      <c r="OL34" s="82"/>
      <c r="OM34" s="82"/>
      <c r="ON34" s="82"/>
      <c r="OO34" s="82"/>
      <c r="OP34" s="82"/>
      <c r="OQ34" s="82"/>
      <c r="OR34" s="82"/>
      <c r="OS34" s="82"/>
      <c r="OT34" s="82"/>
      <c r="OU34" s="82"/>
      <c r="OV34" s="82"/>
      <c r="OW34" s="82"/>
      <c r="OX34" s="82"/>
      <c r="OY34" s="82"/>
    </row>
    <row r="35" spans="1:415" x14ac:dyDescent="0.25">
      <c r="A35" s="82" t="s">
        <v>2484</v>
      </c>
      <c r="B35" s="82">
        <v>36</v>
      </c>
      <c r="C35" s="82">
        <v>1</v>
      </c>
      <c r="D35" s="82">
        <v>2011</v>
      </c>
      <c r="E35" s="82">
        <v>2005</v>
      </c>
      <c r="F35" s="82">
        <v>0</v>
      </c>
      <c r="G35" s="82">
        <v>1</v>
      </c>
      <c r="H35" s="82">
        <v>1</v>
      </c>
      <c r="I35" s="82">
        <v>0</v>
      </c>
      <c r="J35" s="82" t="s">
        <v>2004</v>
      </c>
      <c r="K35" s="82">
        <v>4350</v>
      </c>
      <c r="L35" s="82">
        <v>11</v>
      </c>
      <c r="M35" s="82">
        <v>118</v>
      </c>
      <c r="N35" s="82">
        <v>1</v>
      </c>
      <c r="O35" s="82">
        <v>2</v>
      </c>
      <c r="P35" s="82">
        <v>0</v>
      </c>
      <c r="Q35" s="82">
        <v>1</v>
      </c>
      <c r="R35" s="82">
        <v>1</v>
      </c>
      <c r="S35" s="82">
        <v>0</v>
      </c>
      <c r="T35" s="82">
        <v>1</v>
      </c>
      <c r="U35" s="82">
        <v>1</v>
      </c>
      <c r="V35" s="82">
        <v>0</v>
      </c>
      <c r="W35" s="82" t="s">
        <v>1976</v>
      </c>
      <c r="X35" s="82">
        <v>1</v>
      </c>
      <c r="Y35" s="82">
        <v>1</v>
      </c>
      <c r="Z35" s="82">
        <v>1</v>
      </c>
      <c r="AA35" s="82">
        <v>0</v>
      </c>
      <c r="AB35" s="82">
        <v>1</v>
      </c>
      <c r="AC35" s="82">
        <v>0</v>
      </c>
      <c r="AD35" s="82">
        <v>0</v>
      </c>
      <c r="AE35" s="82">
        <v>1</v>
      </c>
      <c r="AF35" s="82">
        <v>4.5</v>
      </c>
      <c r="AG35" s="82">
        <v>4.1230000000000002</v>
      </c>
      <c r="AH35" s="82">
        <v>-0.37699999999999978</v>
      </c>
      <c r="AI35" s="82">
        <v>-8.3777777777777729E-2</v>
      </c>
      <c r="AJ35" s="82">
        <v>-4.0000000000000036E-2</v>
      </c>
      <c r="AK35" s="82">
        <v>-2.0000000000000018E-2</v>
      </c>
      <c r="AL35">
        <v>2</v>
      </c>
      <c r="AM35"/>
      <c r="AN35"/>
      <c r="AO35"/>
      <c r="AP35"/>
      <c r="AQ35"/>
      <c r="AR35"/>
      <c r="AS35"/>
      <c r="AT35"/>
      <c r="AU35"/>
      <c r="AV35"/>
      <c r="AW35"/>
      <c r="AX35"/>
      <c r="AY35"/>
      <c r="AZ35"/>
      <c r="BA35"/>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c r="CU35" s="82"/>
      <c r="CV35" s="82"/>
      <c r="CW35" s="82"/>
      <c r="CX35" s="82"/>
      <c r="CY35" s="82"/>
      <c r="CZ35" s="82"/>
      <c r="DA35" s="82"/>
      <c r="DB35" s="82"/>
      <c r="DC35" s="82"/>
      <c r="DD35" s="82"/>
      <c r="DE35" s="82"/>
      <c r="DF35" s="82"/>
      <c r="DG35" s="82"/>
      <c r="DH35" s="82"/>
      <c r="DI35" s="82"/>
      <c r="DJ35" s="82"/>
      <c r="DK35" s="82"/>
      <c r="DL35" s="82"/>
      <c r="DM35" s="82"/>
      <c r="DN35" s="82"/>
      <c r="DO35" s="82"/>
      <c r="DP35" s="82"/>
      <c r="DQ35" s="82"/>
      <c r="DR35" s="82"/>
      <c r="DS35" s="82"/>
      <c r="DT35" s="82"/>
      <c r="DU35" s="82"/>
      <c r="DV35" s="82"/>
      <c r="DW35" s="82"/>
      <c r="DX35" s="82"/>
      <c r="DY35" s="82"/>
      <c r="DZ35" s="82"/>
      <c r="EA35" s="82"/>
      <c r="EB35" s="82"/>
      <c r="EC35" s="82"/>
      <c r="ED35" s="82"/>
      <c r="EE35" s="82"/>
      <c r="EF35" s="82"/>
      <c r="EG35" s="82"/>
      <c r="EH35" s="82"/>
      <c r="EI35" s="82"/>
      <c r="EJ35" s="82"/>
      <c r="EK35" s="82"/>
      <c r="EL35" s="82"/>
      <c r="EM35" s="82"/>
      <c r="EN35" s="82"/>
      <c r="EO35" s="82"/>
      <c r="EP35" s="82"/>
      <c r="EQ35" s="82"/>
      <c r="ER35" s="82"/>
      <c r="ES35" s="82"/>
      <c r="ET35" s="82"/>
      <c r="EU35" s="82"/>
      <c r="EV35" s="82"/>
      <c r="EW35" s="82"/>
      <c r="EX35" s="82"/>
      <c r="EY35" s="82"/>
      <c r="EZ35" s="82"/>
      <c r="FA35" s="82"/>
      <c r="FB35" s="82"/>
      <c r="FC35" s="82"/>
      <c r="FD35" s="82"/>
      <c r="FE35" s="82"/>
      <c r="FF35" s="82"/>
      <c r="FG35" s="82"/>
      <c r="FH35" s="82"/>
      <c r="FI35" s="82"/>
      <c r="FJ35" s="82"/>
      <c r="FK35" s="82"/>
      <c r="FL35" s="82"/>
      <c r="FM35" s="82"/>
      <c r="FN35" s="82"/>
      <c r="FO35" s="82"/>
      <c r="FP35" s="82"/>
      <c r="FQ35" s="82"/>
      <c r="FR35" s="82"/>
      <c r="FS35" s="82"/>
      <c r="FT35" s="82"/>
      <c r="FU35" s="82"/>
      <c r="FV35" s="82"/>
      <c r="FW35" s="82"/>
      <c r="FX35" s="82"/>
      <c r="FY35" s="82"/>
      <c r="FZ35" s="82"/>
      <c r="GA35" s="82"/>
      <c r="GB35" s="82"/>
      <c r="GC35" s="82"/>
      <c r="GD35" s="82"/>
      <c r="GE35" s="82"/>
      <c r="GF35" s="82"/>
      <c r="GG35" s="82"/>
      <c r="GH35" s="82"/>
      <c r="GI35" s="82"/>
      <c r="GJ35" s="82"/>
      <c r="GK35" s="82"/>
      <c r="GL35" s="82"/>
      <c r="GM35" s="82"/>
      <c r="GN35" s="82"/>
      <c r="GO35" s="82"/>
      <c r="GP35" s="82"/>
      <c r="GQ35" s="82"/>
      <c r="GR35" s="82"/>
      <c r="GS35" s="82"/>
      <c r="GT35" s="82"/>
      <c r="GU35" s="82"/>
      <c r="GV35" s="82"/>
      <c r="GW35" s="82"/>
      <c r="GX35" s="82"/>
      <c r="GY35" s="82"/>
      <c r="GZ35" s="82"/>
      <c r="HA35" s="82"/>
      <c r="HB35" s="82"/>
      <c r="HC35" s="82"/>
      <c r="HD35" s="82"/>
      <c r="HE35" s="82"/>
      <c r="HF35" s="82"/>
      <c r="HG35" s="82"/>
      <c r="HH35" s="82"/>
      <c r="HI35" s="82"/>
      <c r="HJ35" s="82"/>
      <c r="HK35" s="82"/>
      <c r="HL35" s="82"/>
      <c r="HM35" s="82"/>
      <c r="HN35" s="82"/>
      <c r="HO35" s="82"/>
      <c r="HP35" s="82"/>
      <c r="HQ35" s="82"/>
      <c r="HR35" s="82"/>
      <c r="HS35" s="82"/>
      <c r="HT35" s="82"/>
      <c r="HU35" s="82"/>
      <c r="HV35" s="82"/>
      <c r="HW35" s="82"/>
      <c r="HX35" s="82"/>
      <c r="HY35" s="82"/>
      <c r="HZ35" s="82"/>
      <c r="IA35" s="82"/>
      <c r="IB35" s="82"/>
      <c r="IC35" s="82"/>
      <c r="ID35" s="82"/>
      <c r="IE35" s="82"/>
      <c r="IF35" s="82"/>
      <c r="IG35" s="82"/>
      <c r="IH35" s="82"/>
      <c r="II35" s="82"/>
      <c r="IJ35" s="82"/>
      <c r="IK35" s="82"/>
      <c r="IL35" s="82"/>
      <c r="IM35" s="82"/>
      <c r="IN35" s="82"/>
      <c r="IO35" s="82"/>
      <c r="IP35" s="82"/>
      <c r="IQ35" s="82"/>
      <c r="IR35" s="82"/>
      <c r="IS35" s="82"/>
      <c r="IT35" s="82"/>
      <c r="IU35" s="82"/>
      <c r="IV35" s="82"/>
      <c r="IW35" s="82"/>
      <c r="IX35" s="82"/>
      <c r="IY35" s="82"/>
      <c r="IZ35" s="82"/>
      <c r="JA35" s="82"/>
      <c r="JB35" s="82"/>
      <c r="JC35" s="82"/>
      <c r="JD35" s="82"/>
      <c r="JE35" s="82"/>
      <c r="JF35" s="82"/>
      <c r="JG35" s="82"/>
      <c r="JH35" s="82"/>
      <c r="JI35" s="82"/>
      <c r="JJ35" s="82"/>
      <c r="JK35" s="82"/>
      <c r="JL35" s="82"/>
      <c r="JM35" s="82"/>
      <c r="JN35" s="82"/>
      <c r="JO35" s="82"/>
      <c r="JP35" s="82"/>
      <c r="JQ35" s="82"/>
      <c r="JR35" s="82"/>
      <c r="JS35" s="82"/>
      <c r="JT35" s="82"/>
      <c r="JU35" s="82"/>
      <c r="JV35" s="82"/>
      <c r="JW35" s="82"/>
      <c r="JX35" s="82"/>
      <c r="JY35" s="82"/>
      <c r="JZ35" s="82"/>
      <c r="KA35" s="82"/>
      <c r="KB35" s="82"/>
      <c r="KC35" s="82"/>
      <c r="KD35" s="82"/>
      <c r="KE35" s="82"/>
      <c r="KF35" s="82"/>
      <c r="KG35" s="82"/>
      <c r="KH35" s="82"/>
      <c r="KI35" s="82"/>
      <c r="KJ35" s="82"/>
      <c r="KK35" s="82"/>
      <c r="KL35" s="82"/>
      <c r="KM35" s="82"/>
      <c r="KN35" s="82"/>
      <c r="KO35" s="82"/>
      <c r="KP35" s="82"/>
      <c r="KQ35" s="82"/>
      <c r="KR35" s="82"/>
      <c r="KS35" s="82"/>
      <c r="KT35" s="82"/>
      <c r="KU35" s="82"/>
      <c r="KV35" s="82"/>
      <c r="KW35" s="82"/>
      <c r="KX35" s="82"/>
      <c r="KY35" s="82"/>
      <c r="KZ35" s="82"/>
      <c r="LA35" s="82"/>
      <c r="LB35" s="82"/>
      <c r="LC35" s="82"/>
      <c r="LD35" s="82"/>
      <c r="LE35" s="82"/>
      <c r="LF35" s="82"/>
      <c r="LG35" s="82"/>
      <c r="LH35" s="82"/>
      <c r="LI35" s="82"/>
      <c r="LJ35" s="82"/>
      <c r="LK35" s="82"/>
      <c r="LL35" s="82"/>
      <c r="LM35" s="82"/>
      <c r="LN35" s="82"/>
      <c r="LO35" s="82"/>
      <c r="LP35" s="82"/>
      <c r="LQ35" s="82"/>
      <c r="LR35" s="82"/>
      <c r="LS35" s="82"/>
      <c r="LT35" s="82"/>
      <c r="LU35" s="82"/>
      <c r="LV35" s="82"/>
      <c r="LW35" s="82"/>
      <c r="LX35" s="82"/>
      <c r="LY35" s="82"/>
      <c r="LZ35" s="82"/>
      <c r="MA35" s="82"/>
      <c r="MB35" s="82"/>
      <c r="MC35" s="82"/>
      <c r="MD35" s="82"/>
      <c r="ME35" s="82"/>
      <c r="MF35" s="82"/>
      <c r="MG35" s="82"/>
      <c r="MH35" s="82"/>
      <c r="MI35" s="82"/>
      <c r="MJ35" s="82"/>
      <c r="MK35" s="82"/>
      <c r="ML35" s="82"/>
      <c r="MM35" s="82"/>
      <c r="MN35" s="82"/>
      <c r="MO35" s="82"/>
      <c r="MP35" s="82"/>
      <c r="MQ35" s="82"/>
      <c r="MR35" s="82"/>
      <c r="MS35" s="82"/>
      <c r="MT35" s="82"/>
      <c r="MU35" s="82"/>
      <c r="MV35" s="82"/>
      <c r="MW35" s="82"/>
      <c r="MX35" s="82"/>
      <c r="MY35" s="82"/>
      <c r="MZ35" s="82"/>
      <c r="NA35" s="82"/>
      <c r="NB35" s="82"/>
      <c r="NC35" s="82"/>
      <c r="ND35" s="82"/>
      <c r="NE35" s="82"/>
      <c r="NF35" s="82"/>
      <c r="NG35" s="82"/>
      <c r="NH35" s="82"/>
      <c r="NI35" s="82"/>
      <c r="NJ35" s="82"/>
      <c r="NK35" s="82"/>
      <c r="NL35" s="82"/>
      <c r="NM35" s="82"/>
      <c r="NN35" s="82"/>
      <c r="NO35" s="82"/>
      <c r="NP35" s="82"/>
      <c r="NQ35" s="82"/>
      <c r="NR35" s="82"/>
      <c r="NS35" s="82"/>
      <c r="NT35" s="82"/>
      <c r="NU35" s="82"/>
      <c r="NV35" s="82"/>
      <c r="NW35" s="82"/>
      <c r="NX35" s="82"/>
      <c r="NY35" s="82"/>
      <c r="NZ35" s="82"/>
      <c r="OA35" s="82"/>
      <c r="OB35" s="82"/>
      <c r="OC35" s="82"/>
      <c r="OD35" s="82"/>
      <c r="OE35" s="82"/>
      <c r="OF35" s="82"/>
      <c r="OG35" s="82"/>
      <c r="OH35" s="82"/>
      <c r="OI35" s="82"/>
      <c r="OJ35" s="82"/>
      <c r="OK35" s="82"/>
      <c r="OL35" s="82"/>
      <c r="OM35" s="82"/>
      <c r="ON35" s="82"/>
      <c r="OO35" s="82"/>
      <c r="OP35" s="82"/>
      <c r="OQ35" s="82"/>
      <c r="OR35" s="82"/>
      <c r="OS35" s="82"/>
      <c r="OT35" s="82"/>
      <c r="OU35" s="82"/>
      <c r="OV35" s="82"/>
      <c r="OW35" s="82"/>
      <c r="OX35" s="82"/>
      <c r="OY35" s="82"/>
    </row>
    <row r="36" spans="1:415" x14ac:dyDescent="0.25">
      <c r="A36" s="82" t="s">
        <v>2484</v>
      </c>
      <c r="B36" s="82">
        <v>36</v>
      </c>
      <c r="C36" s="82">
        <v>2</v>
      </c>
      <c r="D36" s="82">
        <v>2011</v>
      </c>
      <c r="E36" s="82">
        <v>2006</v>
      </c>
      <c r="F36" s="82">
        <v>0</v>
      </c>
      <c r="G36" s="82">
        <v>1</v>
      </c>
      <c r="H36" s="82">
        <v>1</v>
      </c>
      <c r="I36" s="82">
        <v>0</v>
      </c>
      <c r="J36" s="82" t="s">
        <v>2004</v>
      </c>
      <c r="K36" s="82">
        <v>4350</v>
      </c>
      <c r="L36" s="82">
        <v>11</v>
      </c>
      <c r="M36" s="82">
        <v>118</v>
      </c>
      <c r="N36" s="82">
        <v>1</v>
      </c>
      <c r="O36" s="82">
        <v>2</v>
      </c>
      <c r="P36" s="82">
        <v>0</v>
      </c>
      <c r="Q36" s="82">
        <v>1</v>
      </c>
      <c r="R36" s="82">
        <v>1</v>
      </c>
      <c r="S36" s="82">
        <v>0</v>
      </c>
      <c r="T36" s="82">
        <v>1</v>
      </c>
      <c r="U36" s="82">
        <v>1</v>
      </c>
      <c r="V36" s="82">
        <v>0</v>
      </c>
      <c r="W36" s="82" t="s">
        <v>1976</v>
      </c>
      <c r="X36" s="82">
        <v>1</v>
      </c>
      <c r="Y36" s="82">
        <v>1</v>
      </c>
      <c r="Z36" s="82">
        <v>1</v>
      </c>
      <c r="AA36" s="82">
        <v>0</v>
      </c>
      <c r="AB36" s="82">
        <v>1</v>
      </c>
      <c r="AC36" s="82">
        <v>0</v>
      </c>
      <c r="AD36" s="82">
        <v>0</v>
      </c>
      <c r="AE36" s="82">
        <v>1</v>
      </c>
      <c r="AF36" s="82">
        <v>5.883</v>
      </c>
      <c r="AG36" s="82">
        <v>5.4809999999999999</v>
      </c>
      <c r="AH36" s="82">
        <v>-0.40200000000000014</v>
      </c>
      <c r="AI36" s="82">
        <v>-6.8332483426823076E-2</v>
      </c>
      <c r="AJ36" s="82">
        <v>-8.9999999999999858E-2</v>
      </c>
      <c r="AK36" s="82">
        <v>-2.960526315789469E-2</v>
      </c>
      <c r="AL36">
        <v>3.04</v>
      </c>
      <c r="AM36"/>
      <c r="AN36"/>
      <c r="AO36"/>
      <c r="AP36"/>
      <c r="AQ36"/>
      <c r="AR36"/>
      <c r="AS36"/>
      <c r="AT36"/>
      <c r="AU36"/>
      <c r="AV36"/>
      <c r="AW36"/>
      <c r="AX36"/>
      <c r="AY36"/>
      <c r="AZ36"/>
      <c r="BA36"/>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c r="CU36" s="82"/>
      <c r="CV36" s="82"/>
      <c r="CW36" s="82"/>
      <c r="CX36" s="82"/>
      <c r="CY36" s="82"/>
      <c r="CZ36" s="82"/>
      <c r="DA36" s="82"/>
      <c r="DB36" s="82"/>
      <c r="DC36" s="82"/>
      <c r="DD36" s="82"/>
      <c r="DE36" s="82"/>
      <c r="DF36" s="82"/>
      <c r="DG36" s="82"/>
      <c r="DH36" s="82"/>
      <c r="DI36" s="82"/>
      <c r="DJ36" s="82"/>
      <c r="DK36" s="82"/>
      <c r="DL36" s="82"/>
      <c r="DM36" s="82"/>
      <c r="DN36" s="82"/>
      <c r="DO36" s="82"/>
      <c r="DP36" s="82"/>
      <c r="DQ36" s="82"/>
      <c r="DR36" s="82"/>
      <c r="DS36" s="82"/>
      <c r="DT36" s="82"/>
      <c r="DU36" s="82"/>
      <c r="DV36" s="82"/>
      <c r="DW36" s="82"/>
      <c r="DX36" s="82"/>
      <c r="DY36" s="82"/>
      <c r="DZ36" s="82"/>
      <c r="EA36" s="82"/>
      <c r="EB36" s="82"/>
      <c r="EC36" s="82"/>
      <c r="ED36" s="82"/>
      <c r="EE36" s="82"/>
      <c r="EF36" s="82"/>
      <c r="EG36" s="82"/>
      <c r="EH36" s="82"/>
      <c r="EI36" s="82"/>
      <c r="EJ36" s="82"/>
      <c r="EK36" s="82"/>
      <c r="EL36" s="82"/>
      <c r="EM36" s="82"/>
      <c r="EN36" s="82"/>
      <c r="EO36" s="82"/>
      <c r="EP36" s="82"/>
      <c r="EQ36" s="82"/>
      <c r="ER36" s="82"/>
      <c r="ES36" s="82"/>
      <c r="ET36" s="82"/>
      <c r="EU36" s="82"/>
      <c r="EV36" s="82"/>
      <c r="EW36" s="82"/>
      <c r="EX36" s="82"/>
      <c r="EY36" s="82"/>
      <c r="EZ36" s="82"/>
      <c r="FA36" s="82"/>
      <c r="FB36" s="82"/>
      <c r="FC36" s="82"/>
      <c r="FD36" s="82"/>
      <c r="FE36" s="82"/>
      <c r="FF36" s="82"/>
      <c r="FG36" s="82"/>
      <c r="FH36" s="82"/>
      <c r="FI36" s="82"/>
      <c r="FJ36" s="82"/>
      <c r="FK36" s="82"/>
      <c r="FL36" s="82"/>
      <c r="FM36" s="82"/>
      <c r="FN36" s="82"/>
      <c r="FO36" s="82"/>
      <c r="FP36" s="82"/>
      <c r="FQ36" s="82"/>
      <c r="FR36" s="82"/>
      <c r="FS36" s="82"/>
      <c r="FT36" s="82"/>
      <c r="FU36" s="82"/>
      <c r="FV36" s="82"/>
      <c r="FW36" s="82"/>
      <c r="FX36" s="82"/>
      <c r="FY36" s="82"/>
      <c r="FZ36" s="82"/>
      <c r="GA36" s="82"/>
      <c r="GB36" s="82"/>
      <c r="GC36" s="82"/>
      <c r="GD36" s="82"/>
      <c r="GE36" s="82"/>
      <c r="GF36" s="82"/>
      <c r="GG36" s="82"/>
      <c r="GH36" s="82"/>
      <c r="GI36" s="82"/>
      <c r="GJ36" s="82"/>
      <c r="GK36" s="82"/>
      <c r="GL36" s="82"/>
      <c r="GM36" s="82"/>
      <c r="GN36" s="82"/>
      <c r="GO36" s="82"/>
      <c r="GP36" s="82"/>
      <c r="GQ36" s="82"/>
      <c r="GR36" s="82"/>
      <c r="GS36" s="82"/>
      <c r="GT36" s="82"/>
      <c r="GU36" s="82"/>
      <c r="GV36" s="82"/>
      <c r="GW36" s="82"/>
      <c r="GX36" s="82"/>
      <c r="GY36" s="82"/>
      <c r="GZ36" s="82"/>
      <c r="HA36" s="82"/>
      <c r="HB36" s="82"/>
      <c r="HC36" s="82"/>
      <c r="HD36" s="82"/>
      <c r="HE36" s="82"/>
      <c r="HF36" s="82"/>
      <c r="HG36" s="82"/>
      <c r="HH36" s="82"/>
      <c r="HI36" s="82"/>
      <c r="HJ36" s="82"/>
      <c r="HK36" s="82"/>
      <c r="HL36" s="82"/>
      <c r="HM36" s="82"/>
      <c r="HN36" s="82"/>
      <c r="HO36" s="82"/>
      <c r="HP36" s="82"/>
      <c r="HQ36" s="82"/>
      <c r="HR36" s="82"/>
      <c r="HS36" s="82"/>
      <c r="HT36" s="82"/>
      <c r="HU36" s="82"/>
      <c r="HV36" s="82"/>
      <c r="HW36" s="82"/>
      <c r="HX36" s="82"/>
      <c r="HY36" s="82"/>
      <c r="HZ36" s="82"/>
      <c r="IA36" s="82"/>
      <c r="IB36" s="82"/>
      <c r="IC36" s="82"/>
      <c r="ID36" s="82"/>
      <c r="IE36" s="82"/>
      <c r="IF36" s="82"/>
      <c r="IG36" s="82"/>
      <c r="IH36" s="82"/>
      <c r="II36" s="82"/>
      <c r="IJ36" s="82"/>
      <c r="IK36" s="82"/>
      <c r="IL36" s="82"/>
      <c r="IM36" s="82"/>
      <c r="IN36" s="82"/>
      <c r="IO36" s="82"/>
      <c r="IP36" s="82"/>
      <c r="IQ36" s="82"/>
      <c r="IR36" s="82"/>
      <c r="IS36" s="82"/>
      <c r="IT36" s="82"/>
      <c r="IU36" s="82"/>
      <c r="IV36" s="82"/>
      <c r="IW36" s="82"/>
      <c r="IX36" s="82"/>
      <c r="IY36" s="82"/>
      <c r="IZ36" s="82"/>
      <c r="JA36" s="82"/>
      <c r="JB36" s="82"/>
      <c r="JC36" s="82"/>
      <c r="JD36" s="82"/>
      <c r="JE36" s="82"/>
      <c r="JF36" s="82"/>
      <c r="JG36" s="82"/>
      <c r="JH36" s="82"/>
      <c r="JI36" s="82"/>
      <c r="JJ36" s="82"/>
      <c r="JK36" s="82"/>
      <c r="JL36" s="82"/>
      <c r="JM36" s="82"/>
      <c r="JN36" s="82"/>
      <c r="JO36" s="82"/>
      <c r="JP36" s="82"/>
      <c r="JQ36" s="82"/>
      <c r="JR36" s="82"/>
      <c r="JS36" s="82"/>
      <c r="JT36" s="82"/>
      <c r="JU36" s="82"/>
      <c r="JV36" s="82"/>
      <c r="JW36" s="82"/>
      <c r="JX36" s="82"/>
      <c r="JY36" s="82"/>
      <c r="JZ36" s="82"/>
      <c r="KA36" s="82"/>
      <c r="KB36" s="82"/>
      <c r="KC36" s="82"/>
      <c r="KD36" s="82"/>
      <c r="KE36" s="82"/>
      <c r="KF36" s="82"/>
      <c r="KG36" s="82"/>
      <c r="KH36" s="82"/>
      <c r="KI36" s="82"/>
      <c r="KJ36" s="82"/>
      <c r="KK36" s="82"/>
      <c r="KL36" s="82"/>
      <c r="KM36" s="82"/>
      <c r="KN36" s="82"/>
      <c r="KO36" s="82"/>
      <c r="KP36" s="82"/>
      <c r="KQ36" s="82"/>
      <c r="KR36" s="82"/>
      <c r="KS36" s="82"/>
      <c r="KT36" s="82"/>
      <c r="KU36" s="82"/>
      <c r="KV36" s="82"/>
      <c r="KW36" s="82"/>
      <c r="KX36" s="82"/>
      <c r="KY36" s="82"/>
      <c r="KZ36" s="82"/>
      <c r="LA36" s="82"/>
      <c r="LB36" s="82"/>
      <c r="LC36" s="82"/>
      <c r="LD36" s="82"/>
      <c r="LE36" s="82"/>
      <c r="LF36" s="82"/>
      <c r="LG36" s="82"/>
      <c r="LH36" s="82"/>
      <c r="LI36" s="82"/>
      <c r="LJ36" s="82"/>
      <c r="LK36" s="82"/>
      <c r="LL36" s="82"/>
      <c r="LM36" s="82"/>
      <c r="LN36" s="82"/>
      <c r="LO36" s="82"/>
      <c r="LP36" s="82"/>
      <c r="LQ36" s="82"/>
      <c r="LR36" s="82"/>
      <c r="LS36" s="82"/>
      <c r="LT36" s="82"/>
      <c r="LU36" s="82"/>
      <c r="LV36" s="82"/>
      <c r="LW36" s="82"/>
      <c r="LX36" s="82"/>
      <c r="LY36" s="82"/>
      <c r="LZ36" s="82"/>
      <c r="MA36" s="82"/>
      <c r="MB36" s="82"/>
      <c r="MC36" s="82"/>
      <c r="MD36" s="82"/>
      <c r="ME36" s="82"/>
      <c r="MF36" s="82"/>
      <c r="MG36" s="82"/>
      <c r="MH36" s="82"/>
      <c r="MI36" s="82"/>
      <c r="MJ36" s="82"/>
      <c r="MK36" s="82"/>
      <c r="ML36" s="82"/>
      <c r="MM36" s="82"/>
      <c r="MN36" s="82"/>
      <c r="MO36" s="82"/>
      <c r="MP36" s="82"/>
      <c r="MQ36" s="82"/>
      <c r="MR36" s="82"/>
      <c r="MS36" s="82"/>
      <c r="MT36" s="82"/>
      <c r="MU36" s="82"/>
      <c r="MV36" s="82"/>
      <c r="MW36" s="82"/>
      <c r="MX36" s="82"/>
      <c r="MY36" s="82"/>
      <c r="MZ36" s="82"/>
      <c r="NA36" s="82"/>
      <c r="NB36" s="82"/>
      <c r="NC36" s="82"/>
      <c r="ND36" s="82"/>
      <c r="NE36" s="82"/>
      <c r="NF36" s="82"/>
      <c r="NG36" s="82"/>
      <c r="NH36" s="82"/>
      <c r="NI36" s="82"/>
      <c r="NJ36" s="82"/>
      <c r="NK36" s="82"/>
      <c r="NL36" s="82"/>
      <c r="NM36" s="82"/>
      <c r="NN36" s="82"/>
      <c r="NO36" s="82"/>
      <c r="NP36" s="82"/>
      <c r="NQ36" s="82"/>
      <c r="NR36" s="82"/>
      <c r="NS36" s="82"/>
      <c r="NT36" s="82"/>
      <c r="NU36" s="82"/>
      <c r="NV36" s="82"/>
      <c r="NW36" s="82"/>
      <c r="NX36" s="82"/>
      <c r="NY36" s="82"/>
      <c r="NZ36" s="82"/>
      <c r="OA36" s="82"/>
      <c r="OB36" s="82"/>
      <c r="OC36" s="82"/>
      <c r="OD36" s="82"/>
      <c r="OE36" s="82"/>
      <c r="OF36" s="82"/>
      <c r="OG36" s="82"/>
      <c r="OH36" s="82"/>
      <c r="OI36" s="82"/>
      <c r="OJ36" s="82"/>
      <c r="OK36" s="82"/>
      <c r="OL36" s="82"/>
      <c r="OM36" s="82"/>
      <c r="ON36" s="82"/>
      <c r="OO36" s="82"/>
      <c r="OP36" s="82"/>
      <c r="OQ36" s="82"/>
      <c r="OR36" s="82"/>
      <c r="OS36" s="82"/>
      <c r="OT36" s="82"/>
      <c r="OU36" s="82"/>
      <c r="OV36" s="82"/>
      <c r="OW36" s="82"/>
      <c r="OX36" s="82"/>
      <c r="OY36" s="82"/>
    </row>
    <row r="37" spans="1:415" x14ac:dyDescent="0.25">
      <c r="A37" s="82" t="s">
        <v>2484</v>
      </c>
      <c r="B37" s="82">
        <v>36</v>
      </c>
      <c r="C37" s="82">
        <v>3</v>
      </c>
      <c r="D37" s="82">
        <v>2011</v>
      </c>
      <c r="E37" s="82">
        <v>2007</v>
      </c>
      <c r="F37" s="82">
        <v>0</v>
      </c>
      <c r="G37" s="82">
        <v>1</v>
      </c>
      <c r="H37" s="82">
        <v>1</v>
      </c>
      <c r="I37" s="82">
        <v>0</v>
      </c>
      <c r="J37" s="82" t="s">
        <v>2004</v>
      </c>
      <c r="K37" s="82">
        <v>4350</v>
      </c>
      <c r="L37" s="82">
        <v>11</v>
      </c>
      <c r="M37" s="82">
        <v>118</v>
      </c>
      <c r="N37" s="82">
        <v>1</v>
      </c>
      <c r="O37" s="82">
        <v>2</v>
      </c>
      <c r="P37" s="82">
        <v>0</v>
      </c>
      <c r="Q37" s="82">
        <v>1</v>
      </c>
      <c r="R37" s="82">
        <v>1</v>
      </c>
      <c r="S37" s="82">
        <v>0</v>
      </c>
      <c r="T37" s="82">
        <v>1</v>
      </c>
      <c r="U37" s="82">
        <v>1</v>
      </c>
      <c r="V37" s="82">
        <v>0</v>
      </c>
      <c r="W37" s="82" t="s">
        <v>1976</v>
      </c>
      <c r="X37" s="82">
        <v>1</v>
      </c>
      <c r="Y37" s="82">
        <v>1</v>
      </c>
      <c r="Z37" s="82">
        <v>1</v>
      </c>
      <c r="AA37" s="82">
        <v>0</v>
      </c>
      <c r="AB37" s="82">
        <v>1</v>
      </c>
      <c r="AC37" s="82">
        <v>0</v>
      </c>
      <c r="AD37" s="82">
        <v>0</v>
      </c>
      <c r="AE37" s="82">
        <v>1</v>
      </c>
      <c r="AF37" s="82">
        <v>8.3670000000000009</v>
      </c>
      <c r="AG37" s="82">
        <v>6.5330000000000004</v>
      </c>
      <c r="AH37" s="82">
        <v>-1.8340000000000005</v>
      </c>
      <c r="AI37" s="82">
        <v>-0.21919445440420704</v>
      </c>
      <c r="AJ37" s="82">
        <v>-0.30000000000000027</v>
      </c>
      <c r="AK37" s="82">
        <v>-7.1428571428571494E-2</v>
      </c>
      <c r="AL37">
        <v>4.2</v>
      </c>
      <c r="AM37"/>
      <c r="AN37"/>
      <c r="AO37"/>
      <c r="AP37"/>
      <c r="AQ37"/>
      <c r="AR37"/>
      <c r="AS37"/>
      <c r="AT37"/>
      <c r="AU37"/>
      <c r="AV37"/>
      <c r="AW37"/>
      <c r="AX37"/>
      <c r="AY37"/>
      <c r="AZ37"/>
      <c r="BA37"/>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c r="DM37" s="82"/>
      <c r="DN37" s="82"/>
      <c r="DO37" s="82"/>
      <c r="DP37" s="82"/>
      <c r="DQ37" s="82"/>
      <c r="DR37" s="82"/>
      <c r="DS37" s="82"/>
      <c r="DT37" s="82"/>
      <c r="DU37" s="82"/>
      <c r="DV37" s="82"/>
      <c r="DW37" s="82"/>
      <c r="DX37" s="82"/>
      <c r="DY37" s="82"/>
      <c r="DZ37" s="82"/>
      <c r="EA37" s="82"/>
      <c r="EB37" s="82"/>
      <c r="EC37" s="82"/>
      <c r="ED37" s="82"/>
      <c r="EE37" s="82"/>
      <c r="EF37" s="82"/>
      <c r="EG37" s="82"/>
      <c r="EH37" s="82"/>
      <c r="EI37" s="82"/>
      <c r="EJ37" s="82"/>
      <c r="EK37" s="82"/>
      <c r="EL37" s="82"/>
      <c r="EM37" s="82"/>
      <c r="EN37" s="82"/>
      <c r="EO37" s="82"/>
      <c r="EP37" s="82"/>
      <c r="EQ37" s="82"/>
      <c r="ER37" s="82"/>
      <c r="ES37" s="82"/>
      <c r="ET37" s="82"/>
      <c r="EU37" s="82"/>
      <c r="EV37" s="82"/>
      <c r="EW37" s="82"/>
      <c r="EX37" s="82"/>
      <c r="EY37" s="82"/>
      <c r="EZ37" s="82"/>
      <c r="FA37" s="82"/>
      <c r="FB37" s="82"/>
      <c r="FC37" s="82"/>
      <c r="FD37" s="82"/>
      <c r="FE37" s="82"/>
      <c r="FF37" s="82"/>
      <c r="FG37" s="82"/>
      <c r="FH37" s="82"/>
      <c r="FI37" s="82"/>
      <c r="FJ37" s="82"/>
      <c r="FK37" s="82"/>
      <c r="FL37" s="82"/>
      <c r="FM37" s="82"/>
      <c r="FN37" s="82"/>
      <c r="FO37" s="82"/>
      <c r="FP37" s="82"/>
      <c r="FQ37" s="82"/>
      <c r="FR37" s="82"/>
      <c r="FS37" s="82"/>
      <c r="FT37" s="82"/>
      <c r="FU37" s="82"/>
      <c r="FV37" s="82"/>
      <c r="FW37" s="82"/>
      <c r="FX37" s="82"/>
      <c r="FY37" s="82"/>
      <c r="FZ37" s="82"/>
      <c r="GA37" s="82"/>
      <c r="GB37" s="82"/>
      <c r="GC37" s="82"/>
      <c r="GD37" s="82"/>
      <c r="GE37" s="82"/>
      <c r="GF37" s="82"/>
      <c r="GG37" s="82"/>
      <c r="GH37" s="82"/>
      <c r="GI37" s="82"/>
      <c r="GJ37" s="82"/>
      <c r="GK37" s="82"/>
      <c r="GL37" s="82"/>
      <c r="GM37" s="82"/>
      <c r="GN37" s="82"/>
      <c r="GO37" s="82"/>
      <c r="GP37" s="82"/>
      <c r="GQ37" s="82"/>
      <c r="GR37" s="82"/>
      <c r="GS37" s="82"/>
      <c r="GT37" s="82"/>
      <c r="GU37" s="82"/>
      <c r="GV37" s="82"/>
      <c r="GW37" s="82"/>
      <c r="GX37" s="82"/>
      <c r="GY37" s="82"/>
      <c r="GZ37" s="82"/>
      <c r="HA37" s="82"/>
      <c r="HB37" s="82"/>
      <c r="HC37" s="82"/>
      <c r="HD37" s="82"/>
      <c r="HE37" s="82"/>
      <c r="HF37" s="82"/>
      <c r="HG37" s="82"/>
      <c r="HH37" s="82"/>
      <c r="HI37" s="82"/>
      <c r="HJ37" s="82"/>
      <c r="HK37" s="82"/>
      <c r="HL37" s="82"/>
      <c r="HM37" s="82"/>
      <c r="HN37" s="82"/>
      <c r="HO37" s="82"/>
      <c r="HP37" s="82"/>
      <c r="HQ37" s="82"/>
      <c r="HR37" s="82"/>
      <c r="HS37" s="82"/>
      <c r="HT37" s="82"/>
      <c r="HU37" s="82"/>
      <c r="HV37" s="82"/>
      <c r="HW37" s="82"/>
      <c r="HX37" s="82"/>
      <c r="HY37" s="82"/>
      <c r="HZ37" s="82"/>
      <c r="IA37" s="82"/>
      <c r="IB37" s="82"/>
      <c r="IC37" s="82"/>
      <c r="ID37" s="82"/>
      <c r="IE37" s="82"/>
      <c r="IF37" s="82"/>
      <c r="IG37" s="82"/>
      <c r="IH37" s="82"/>
      <c r="II37" s="82"/>
      <c r="IJ37" s="82"/>
      <c r="IK37" s="82"/>
      <c r="IL37" s="82"/>
      <c r="IM37" s="82"/>
      <c r="IN37" s="82"/>
      <c r="IO37" s="82"/>
      <c r="IP37" s="82"/>
      <c r="IQ37" s="82"/>
      <c r="IR37" s="82"/>
      <c r="IS37" s="82"/>
      <c r="IT37" s="82"/>
      <c r="IU37" s="82"/>
      <c r="IV37" s="82"/>
      <c r="IW37" s="82"/>
      <c r="IX37" s="82"/>
      <c r="IY37" s="82"/>
      <c r="IZ37" s="82"/>
      <c r="JA37" s="82"/>
      <c r="JB37" s="82"/>
      <c r="JC37" s="82"/>
      <c r="JD37" s="82"/>
      <c r="JE37" s="82"/>
      <c r="JF37" s="82"/>
      <c r="JG37" s="82"/>
      <c r="JH37" s="82"/>
      <c r="JI37" s="82"/>
      <c r="JJ37" s="82"/>
      <c r="JK37" s="82"/>
      <c r="JL37" s="82"/>
      <c r="JM37" s="82"/>
      <c r="JN37" s="82"/>
      <c r="JO37" s="82"/>
      <c r="JP37" s="82"/>
      <c r="JQ37" s="82"/>
      <c r="JR37" s="82"/>
      <c r="JS37" s="82"/>
      <c r="JT37" s="82"/>
      <c r="JU37" s="82"/>
      <c r="JV37" s="82"/>
      <c r="JW37" s="82"/>
      <c r="JX37" s="82"/>
      <c r="JY37" s="82"/>
      <c r="JZ37" s="82"/>
      <c r="KA37" s="82"/>
      <c r="KB37" s="82"/>
      <c r="KC37" s="82"/>
      <c r="KD37" s="82"/>
      <c r="KE37" s="82"/>
      <c r="KF37" s="82"/>
      <c r="KG37" s="82"/>
      <c r="KH37" s="82"/>
      <c r="KI37" s="82"/>
      <c r="KJ37" s="82"/>
      <c r="KK37" s="82"/>
      <c r="KL37" s="82"/>
      <c r="KM37" s="82"/>
      <c r="KN37" s="82"/>
      <c r="KO37" s="82"/>
      <c r="KP37" s="82"/>
      <c r="KQ37" s="82"/>
      <c r="KR37" s="82"/>
      <c r="KS37" s="82"/>
      <c r="KT37" s="82"/>
      <c r="KU37" s="82"/>
      <c r="KV37" s="82"/>
      <c r="KW37" s="82"/>
      <c r="KX37" s="82"/>
      <c r="KY37" s="82"/>
      <c r="KZ37" s="82"/>
      <c r="LA37" s="82"/>
      <c r="LB37" s="82"/>
      <c r="LC37" s="82"/>
      <c r="LD37" s="82"/>
      <c r="LE37" s="82"/>
      <c r="LF37" s="82"/>
      <c r="LG37" s="82"/>
      <c r="LH37" s="82"/>
      <c r="LI37" s="82"/>
      <c r="LJ37" s="82"/>
      <c r="LK37" s="82"/>
      <c r="LL37" s="82"/>
      <c r="LM37" s="82"/>
      <c r="LN37" s="82"/>
      <c r="LO37" s="82"/>
      <c r="LP37" s="82"/>
      <c r="LQ37" s="82"/>
      <c r="LR37" s="82"/>
      <c r="LS37" s="82"/>
      <c r="LT37" s="82"/>
      <c r="LU37" s="82"/>
      <c r="LV37" s="82"/>
      <c r="LW37" s="82"/>
      <c r="LX37" s="82"/>
      <c r="LY37" s="82"/>
      <c r="LZ37" s="82"/>
      <c r="MA37" s="82"/>
      <c r="MB37" s="82"/>
      <c r="MC37" s="82"/>
      <c r="MD37" s="82"/>
      <c r="ME37" s="82"/>
      <c r="MF37" s="82"/>
      <c r="MG37" s="82"/>
      <c r="MH37" s="82"/>
      <c r="MI37" s="82"/>
      <c r="MJ37" s="82"/>
      <c r="MK37" s="82"/>
      <c r="ML37" s="82"/>
      <c r="MM37" s="82"/>
      <c r="MN37" s="82"/>
      <c r="MO37" s="82"/>
      <c r="MP37" s="82"/>
      <c r="MQ37" s="82"/>
      <c r="MR37" s="82"/>
      <c r="MS37" s="82"/>
      <c r="MT37" s="82"/>
      <c r="MU37" s="82"/>
      <c r="MV37" s="82"/>
      <c r="MW37" s="82"/>
      <c r="MX37" s="82"/>
      <c r="MY37" s="82"/>
      <c r="MZ37" s="82"/>
      <c r="NA37" s="82"/>
      <c r="NB37" s="82"/>
      <c r="NC37" s="82"/>
      <c r="ND37" s="82"/>
      <c r="NE37" s="82"/>
      <c r="NF37" s="82"/>
      <c r="NG37" s="82"/>
      <c r="NH37" s="82"/>
      <c r="NI37" s="82"/>
      <c r="NJ37" s="82"/>
      <c r="NK37" s="82"/>
      <c r="NL37" s="82"/>
      <c r="NM37" s="82"/>
      <c r="NN37" s="82"/>
      <c r="NO37" s="82"/>
      <c r="NP37" s="82"/>
      <c r="NQ37" s="82"/>
      <c r="NR37" s="82"/>
      <c r="NS37" s="82"/>
      <c r="NT37" s="82"/>
      <c r="NU37" s="82"/>
      <c r="NV37" s="82"/>
      <c r="NW37" s="82"/>
      <c r="NX37" s="82"/>
      <c r="NY37" s="82"/>
      <c r="NZ37" s="82"/>
      <c r="OA37" s="82"/>
      <c r="OB37" s="82"/>
      <c r="OC37" s="82"/>
      <c r="OD37" s="82"/>
      <c r="OE37" s="82"/>
      <c r="OF37" s="82"/>
      <c r="OG37" s="82"/>
      <c r="OH37" s="82"/>
      <c r="OI37" s="82"/>
      <c r="OJ37" s="82"/>
      <c r="OK37" s="82"/>
      <c r="OL37" s="82"/>
      <c r="OM37" s="82"/>
      <c r="ON37" s="82"/>
      <c r="OO37" s="82"/>
      <c r="OP37" s="82"/>
      <c r="OQ37" s="82"/>
      <c r="OR37" s="82"/>
      <c r="OS37" s="82"/>
      <c r="OT37" s="82"/>
      <c r="OU37" s="82"/>
      <c r="OV37" s="82"/>
      <c r="OW37" s="82"/>
      <c r="OX37" s="82"/>
      <c r="OY37" s="82"/>
    </row>
    <row r="38" spans="1:415" x14ac:dyDescent="0.25">
      <c r="A38" s="82" t="s">
        <v>2484</v>
      </c>
      <c r="B38" s="82">
        <v>36</v>
      </c>
      <c r="C38" s="82">
        <v>4</v>
      </c>
      <c r="D38" s="82">
        <v>2011</v>
      </c>
      <c r="E38" s="82">
        <v>2008</v>
      </c>
      <c r="F38" s="82">
        <v>0</v>
      </c>
      <c r="G38" s="82">
        <v>1</v>
      </c>
      <c r="H38" s="82">
        <v>1</v>
      </c>
      <c r="I38" s="82">
        <v>0</v>
      </c>
      <c r="J38" s="82" t="s">
        <v>2004</v>
      </c>
      <c r="K38" s="82">
        <v>4350</v>
      </c>
      <c r="L38" s="82">
        <v>11</v>
      </c>
      <c r="M38" s="82">
        <v>118</v>
      </c>
      <c r="N38" s="82">
        <v>1</v>
      </c>
      <c r="O38" s="82">
        <v>2</v>
      </c>
      <c r="P38" s="82">
        <v>0</v>
      </c>
      <c r="Q38" s="82">
        <v>1</v>
      </c>
      <c r="R38" s="82">
        <v>1</v>
      </c>
      <c r="S38" s="82">
        <v>0</v>
      </c>
      <c r="T38" s="82">
        <v>1</v>
      </c>
      <c r="U38" s="82">
        <v>1</v>
      </c>
      <c r="V38" s="82">
        <v>0</v>
      </c>
      <c r="W38" s="82" t="s">
        <v>1976</v>
      </c>
      <c r="X38" s="82">
        <v>1</v>
      </c>
      <c r="Y38" s="82">
        <v>1</v>
      </c>
      <c r="Z38" s="82">
        <v>1</v>
      </c>
      <c r="AA38" s="82">
        <v>0</v>
      </c>
      <c r="AB38" s="82">
        <v>1</v>
      </c>
      <c r="AC38" s="82">
        <v>0</v>
      </c>
      <c r="AD38" s="82">
        <v>0</v>
      </c>
      <c r="AE38" s="82">
        <v>1</v>
      </c>
      <c r="AF38" s="82">
        <v>10.218</v>
      </c>
      <c r="AG38" s="82">
        <v>7.8780000000000001</v>
      </c>
      <c r="AH38" s="82">
        <v>-2.34</v>
      </c>
      <c r="AI38" s="82">
        <v>-0.22900763358778625</v>
      </c>
      <c r="AJ38" s="82">
        <v>-0.17999999999999972</v>
      </c>
      <c r="AK38" s="82">
        <v>-4.433497536945806E-2</v>
      </c>
      <c r="AL38">
        <v>4.0599999999999996</v>
      </c>
      <c r="AM38"/>
      <c r="AN38"/>
      <c r="AO38"/>
      <c r="AP38"/>
      <c r="AQ38"/>
      <c r="AR38"/>
      <c r="AS38"/>
      <c r="AT38"/>
      <c r="AU38"/>
      <c r="AV38"/>
      <c r="AW38"/>
      <c r="AX38"/>
      <c r="AY38"/>
      <c r="AZ38"/>
      <c r="BA38"/>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c r="DM38" s="82"/>
      <c r="DN38" s="82"/>
      <c r="DO38" s="82"/>
      <c r="DP38" s="82"/>
      <c r="DQ38" s="82"/>
      <c r="DR38" s="82"/>
      <c r="DS38" s="82"/>
      <c r="DT38" s="82"/>
      <c r="DU38" s="82"/>
      <c r="DV38" s="82"/>
      <c r="DW38" s="82"/>
      <c r="DX38" s="82"/>
      <c r="DY38" s="82"/>
      <c r="DZ38" s="82"/>
      <c r="EA38" s="82"/>
      <c r="EB38" s="82"/>
      <c r="EC38" s="82"/>
      <c r="ED38" s="82"/>
      <c r="EE38" s="82"/>
      <c r="EF38" s="82"/>
      <c r="EG38" s="82"/>
      <c r="EH38" s="82"/>
      <c r="EI38" s="82"/>
      <c r="EJ38" s="82"/>
      <c r="EK38" s="82"/>
      <c r="EL38" s="82"/>
      <c r="EM38" s="82"/>
      <c r="EN38" s="82"/>
      <c r="EO38" s="82"/>
      <c r="EP38" s="82"/>
      <c r="EQ38" s="82"/>
      <c r="ER38" s="82"/>
      <c r="ES38" s="82"/>
      <c r="ET38" s="82"/>
      <c r="EU38" s="82"/>
      <c r="EV38" s="82"/>
      <c r="EW38" s="82"/>
      <c r="EX38" s="82"/>
      <c r="EY38" s="82"/>
      <c r="EZ38" s="82"/>
      <c r="FA38" s="82"/>
      <c r="FB38" s="82"/>
      <c r="FC38" s="82"/>
      <c r="FD38" s="82"/>
      <c r="FE38" s="82"/>
      <c r="FF38" s="82"/>
      <c r="FG38" s="82"/>
      <c r="FH38" s="82"/>
      <c r="FI38" s="82"/>
      <c r="FJ38" s="82"/>
      <c r="FK38" s="82"/>
      <c r="FL38" s="82"/>
      <c r="FM38" s="82"/>
      <c r="FN38" s="82"/>
      <c r="FO38" s="82"/>
      <c r="FP38" s="82"/>
      <c r="FQ38" s="82"/>
      <c r="FR38" s="82"/>
      <c r="FS38" s="82"/>
      <c r="FT38" s="82"/>
      <c r="FU38" s="82"/>
      <c r="FV38" s="82"/>
      <c r="FW38" s="82"/>
      <c r="FX38" s="82"/>
      <c r="FY38" s="82"/>
      <c r="FZ38" s="82"/>
      <c r="GA38" s="82"/>
      <c r="GB38" s="82"/>
      <c r="GC38" s="82"/>
      <c r="GD38" s="82"/>
      <c r="GE38" s="82"/>
      <c r="GF38" s="82"/>
      <c r="GG38" s="82"/>
      <c r="GH38" s="82"/>
      <c r="GI38" s="82"/>
      <c r="GJ38" s="82"/>
      <c r="GK38" s="82"/>
      <c r="GL38" s="82"/>
      <c r="GM38" s="82"/>
      <c r="GN38" s="82"/>
      <c r="GO38" s="82"/>
      <c r="GP38" s="82"/>
      <c r="GQ38" s="82"/>
      <c r="GR38" s="82"/>
      <c r="GS38" s="82"/>
      <c r="GT38" s="82"/>
      <c r="GU38" s="82"/>
      <c r="GV38" s="82"/>
      <c r="GW38" s="82"/>
      <c r="GX38" s="82"/>
      <c r="GY38" s="82"/>
      <c r="GZ38" s="82"/>
      <c r="HA38" s="82"/>
      <c r="HB38" s="82"/>
      <c r="HC38" s="82"/>
      <c r="HD38" s="82"/>
      <c r="HE38" s="82"/>
      <c r="HF38" s="82"/>
      <c r="HG38" s="82"/>
      <c r="HH38" s="82"/>
      <c r="HI38" s="82"/>
      <c r="HJ38" s="82"/>
      <c r="HK38" s="82"/>
      <c r="HL38" s="82"/>
      <c r="HM38" s="82"/>
      <c r="HN38" s="82"/>
      <c r="HO38" s="82"/>
      <c r="HP38" s="82"/>
      <c r="HQ38" s="82"/>
      <c r="HR38" s="82"/>
      <c r="HS38" s="82"/>
      <c r="HT38" s="82"/>
      <c r="HU38" s="82"/>
      <c r="HV38" s="82"/>
      <c r="HW38" s="82"/>
      <c r="HX38" s="82"/>
      <c r="HY38" s="82"/>
      <c r="HZ38" s="82"/>
      <c r="IA38" s="82"/>
      <c r="IB38" s="82"/>
      <c r="IC38" s="82"/>
      <c r="ID38" s="82"/>
      <c r="IE38" s="82"/>
      <c r="IF38" s="82"/>
      <c r="IG38" s="82"/>
      <c r="IH38" s="82"/>
      <c r="II38" s="82"/>
      <c r="IJ38" s="82"/>
      <c r="IK38" s="82"/>
      <c r="IL38" s="82"/>
      <c r="IM38" s="82"/>
      <c r="IN38" s="82"/>
      <c r="IO38" s="82"/>
      <c r="IP38" s="82"/>
      <c r="IQ38" s="82"/>
      <c r="IR38" s="82"/>
      <c r="IS38" s="82"/>
      <c r="IT38" s="82"/>
      <c r="IU38" s="82"/>
      <c r="IV38" s="82"/>
      <c r="IW38" s="82"/>
      <c r="IX38" s="82"/>
      <c r="IY38" s="82"/>
      <c r="IZ38" s="82"/>
      <c r="JA38" s="82"/>
      <c r="JB38" s="82"/>
      <c r="JC38" s="82"/>
      <c r="JD38" s="82"/>
      <c r="JE38" s="82"/>
      <c r="JF38" s="82"/>
      <c r="JG38" s="82"/>
      <c r="JH38" s="82"/>
      <c r="JI38" s="82"/>
      <c r="JJ38" s="82"/>
      <c r="JK38" s="82"/>
      <c r="JL38" s="82"/>
      <c r="JM38" s="82"/>
      <c r="JN38" s="82"/>
      <c r="JO38" s="82"/>
      <c r="JP38" s="82"/>
      <c r="JQ38" s="82"/>
      <c r="JR38" s="82"/>
      <c r="JS38" s="82"/>
      <c r="JT38" s="82"/>
      <c r="JU38" s="82"/>
      <c r="JV38" s="82"/>
      <c r="JW38" s="82"/>
      <c r="JX38" s="82"/>
      <c r="JY38" s="82"/>
      <c r="JZ38" s="82"/>
      <c r="KA38" s="82"/>
      <c r="KB38" s="82"/>
      <c r="KC38" s="82"/>
      <c r="KD38" s="82"/>
      <c r="KE38" s="82"/>
      <c r="KF38" s="82"/>
      <c r="KG38" s="82"/>
      <c r="KH38" s="82"/>
      <c r="KI38" s="82"/>
      <c r="KJ38" s="82"/>
      <c r="KK38" s="82"/>
      <c r="KL38" s="82"/>
      <c r="KM38" s="82"/>
      <c r="KN38" s="82"/>
      <c r="KO38" s="82"/>
      <c r="KP38" s="82"/>
      <c r="KQ38" s="82"/>
      <c r="KR38" s="82"/>
      <c r="KS38" s="82"/>
      <c r="KT38" s="82"/>
      <c r="KU38" s="82"/>
      <c r="KV38" s="82"/>
      <c r="KW38" s="82"/>
      <c r="KX38" s="82"/>
      <c r="KY38" s="82"/>
      <c r="KZ38" s="82"/>
      <c r="LA38" s="82"/>
      <c r="LB38" s="82"/>
      <c r="LC38" s="82"/>
      <c r="LD38" s="82"/>
      <c r="LE38" s="82"/>
      <c r="LF38" s="82"/>
      <c r="LG38" s="82"/>
      <c r="LH38" s="82"/>
      <c r="LI38" s="82"/>
      <c r="LJ38" s="82"/>
      <c r="LK38" s="82"/>
      <c r="LL38" s="82"/>
      <c r="LM38" s="82"/>
      <c r="LN38" s="82"/>
      <c r="LO38" s="82"/>
      <c r="LP38" s="82"/>
      <c r="LQ38" s="82"/>
      <c r="LR38" s="82"/>
      <c r="LS38" s="82"/>
      <c r="LT38" s="82"/>
      <c r="LU38" s="82"/>
      <c r="LV38" s="82"/>
      <c r="LW38" s="82"/>
      <c r="LX38" s="82"/>
      <c r="LY38" s="82"/>
      <c r="LZ38" s="82"/>
      <c r="MA38" s="82"/>
      <c r="MB38" s="82"/>
      <c r="MC38" s="82"/>
      <c r="MD38" s="82"/>
      <c r="ME38" s="82"/>
      <c r="MF38" s="82"/>
      <c r="MG38" s="82"/>
      <c r="MH38" s="82"/>
      <c r="MI38" s="82"/>
      <c r="MJ38" s="82"/>
      <c r="MK38" s="82"/>
      <c r="ML38" s="82"/>
      <c r="MM38" s="82"/>
      <c r="MN38" s="82"/>
      <c r="MO38" s="82"/>
      <c r="MP38" s="82"/>
      <c r="MQ38" s="82"/>
      <c r="MR38" s="82"/>
      <c r="MS38" s="82"/>
      <c r="MT38" s="82"/>
      <c r="MU38" s="82"/>
      <c r="MV38" s="82"/>
      <c r="MW38" s="82"/>
      <c r="MX38" s="82"/>
      <c r="MY38" s="82"/>
      <c r="MZ38" s="82"/>
      <c r="NA38" s="82"/>
      <c r="NB38" s="82"/>
      <c r="NC38" s="82"/>
      <c r="ND38" s="82"/>
      <c r="NE38" s="82"/>
      <c r="NF38" s="82"/>
      <c r="NG38" s="82"/>
      <c r="NH38" s="82"/>
      <c r="NI38" s="82"/>
      <c r="NJ38" s="82"/>
      <c r="NK38" s="82"/>
      <c r="NL38" s="82"/>
      <c r="NM38" s="82"/>
      <c r="NN38" s="82"/>
      <c r="NO38" s="82"/>
      <c r="NP38" s="82"/>
      <c r="NQ38" s="82"/>
      <c r="NR38" s="82"/>
      <c r="NS38" s="82"/>
      <c r="NT38" s="82"/>
      <c r="NU38" s="82"/>
      <c r="NV38" s="82"/>
      <c r="NW38" s="82"/>
      <c r="NX38" s="82"/>
      <c r="NY38" s="82"/>
      <c r="NZ38" s="82"/>
      <c r="OA38" s="82"/>
      <c r="OB38" s="82"/>
      <c r="OC38" s="82"/>
      <c r="OD38" s="82"/>
      <c r="OE38" s="82"/>
      <c r="OF38" s="82"/>
      <c r="OG38" s="82"/>
      <c r="OH38" s="82"/>
      <c r="OI38" s="82"/>
      <c r="OJ38" s="82"/>
      <c r="OK38" s="82"/>
      <c r="OL38" s="82"/>
      <c r="OM38" s="82"/>
      <c r="ON38" s="82"/>
      <c r="OO38" s="82"/>
      <c r="OP38" s="82"/>
      <c r="OQ38" s="82"/>
      <c r="OR38" s="82"/>
      <c r="OS38" s="82"/>
      <c r="OT38" s="82"/>
      <c r="OU38" s="82"/>
      <c r="OV38" s="82"/>
      <c r="OW38" s="82"/>
      <c r="OX38" s="82"/>
      <c r="OY38" s="82"/>
    </row>
    <row r="39" spans="1:415" x14ac:dyDescent="0.25">
      <c r="A39" s="82" t="s">
        <v>2484</v>
      </c>
      <c r="B39" s="82">
        <v>36</v>
      </c>
      <c r="C39" s="82">
        <v>5</v>
      </c>
      <c r="D39" s="82">
        <v>2011</v>
      </c>
      <c r="E39" s="82">
        <v>2009</v>
      </c>
      <c r="F39" s="82">
        <v>0</v>
      </c>
      <c r="G39" s="82">
        <v>1</v>
      </c>
      <c r="H39" s="82">
        <v>1</v>
      </c>
      <c r="I39" s="82">
        <v>0</v>
      </c>
      <c r="J39" s="82" t="s">
        <v>2004</v>
      </c>
      <c r="K39" s="82">
        <v>4350</v>
      </c>
      <c r="L39" s="82">
        <v>11</v>
      </c>
      <c r="M39" s="82">
        <v>118</v>
      </c>
      <c r="N39" s="82">
        <v>1</v>
      </c>
      <c r="O39" s="82">
        <v>2</v>
      </c>
      <c r="P39" s="82">
        <v>0</v>
      </c>
      <c r="Q39" s="82">
        <v>1</v>
      </c>
      <c r="R39" s="82">
        <v>1</v>
      </c>
      <c r="S39" s="82">
        <v>0</v>
      </c>
      <c r="T39" s="82">
        <v>1</v>
      </c>
      <c r="U39" s="82">
        <v>1</v>
      </c>
      <c r="V39" s="82">
        <v>0</v>
      </c>
      <c r="W39" s="82" t="s">
        <v>1976</v>
      </c>
      <c r="X39" s="82">
        <v>1</v>
      </c>
      <c r="Y39" s="82">
        <v>1</v>
      </c>
      <c r="Z39" s="82">
        <v>1</v>
      </c>
      <c r="AA39" s="82">
        <v>0</v>
      </c>
      <c r="AB39" s="82">
        <v>1</v>
      </c>
      <c r="AC39" s="82">
        <v>0</v>
      </c>
      <c r="AD39" s="82">
        <v>0</v>
      </c>
      <c r="AE39" s="82">
        <v>1</v>
      </c>
      <c r="AF39" s="82">
        <v>11.869</v>
      </c>
      <c r="AG39" s="82">
        <v>10.675000000000001</v>
      </c>
      <c r="AH39" s="82">
        <v>-1.1939999999999991</v>
      </c>
      <c r="AI39" s="82">
        <v>-0.10059819698373908</v>
      </c>
      <c r="AJ39" s="82">
        <v>0</v>
      </c>
      <c r="AK39" s="82">
        <v>0</v>
      </c>
      <c r="AL39">
        <v>3.6</v>
      </c>
      <c r="AM39"/>
      <c r="AN39"/>
      <c r="AO39"/>
      <c r="AP39"/>
      <c r="AQ39"/>
      <c r="AR39"/>
      <c r="AS39"/>
      <c r="AT39"/>
      <c r="AU39"/>
      <c r="AV39"/>
      <c r="AW39"/>
      <c r="AX39"/>
      <c r="AY39"/>
      <c r="AZ39"/>
      <c r="BA39"/>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2"/>
      <c r="DP39" s="82"/>
      <c r="DQ39" s="82"/>
      <c r="DR39" s="82"/>
      <c r="DS39" s="82"/>
      <c r="DT39" s="82"/>
      <c r="DU39" s="82"/>
      <c r="DV39" s="82"/>
      <c r="DW39" s="82"/>
      <c r="DX39" s="82"/>
      <c r="DY39" s="82"/>
      <c r="DZ39" s="82"/>
      <c r="EA39" s="82"/>
      <c r="EB39" s="82"/>
      <c r="EC39" s="82"/>
      <c r="ED39" s="82"/>
      <c r="EE39" s="82"/>
      <c r="EF39" s="82"/>
      <c r="EG39" s="82"/>
      <c r="EH39" s="82"/>
      <c r="EI39" s="82"/>
      <c r="EJ39" s="82"/>
      <c r="EK39" s="82"/>
      <c r="EL39" s="82"/>
      <c r="EM39" s="82"/>
      <c r="EN39" s="82"/>
      <c r="EO39" s="82"/>
      <c r="EP39" s="82"/>
      <c r="EQ39" s="82"/>
      <c r="ER39" s="82"/>
      <c r="ES39" s="82"/>
      <c r="ET39" s="82"/>
      <c r="EU39" s="82"/>
      <c r="EV39" s="82"/>
      <c r="EW39" s="82"/>
      <c r="EX39" s="82"/>
      <c r="EY39" s="82"/>
      <c r="EZ39" s="82"/>
      <c r="FA39" s="82"/>
      <c r="FB39" s="82"/>
      <c r="FC39" s="82"/>
      <c r="FD39" s="82"/>
      <c r="FE39" s="82"/>
      <c r="FF39" s="82"/>
      <c r="FG39" s="82"/>
      <c r="FH39" s="82"/>
      <c r="FI39" s="82"/>
      <c r="FJ39" s="82"/>
      <c r="FK39" s="82"/>
      <c r="FL39" s="82"/>
      <c r="FM39" s="82"/>
      <c r="FN39" s="82"/>
      <c r="FO39" s="82"/>
      <c r="FP39" s="82"/>
      <c r="FQ39" s="82"/>
      <c r="FR39" s="82"/>
      <c r="FS39" s="82"/>
      <c r="FT39" s="82"/>
      <c r="FU39" s="82"/>
      <c r="FV39" s="82"/>
      <c r="FW39" s="82"/>
      <c r="FX39" s="82"/>
      <c r="FY39" s="82"/>
      <c r="FZ39" s="82"/>
      <c r="GA39" s="82"/>
      <c r="GB39" s="82"/>
      <c r="GC39" s="82"/>
      <c r="GD39" s="82"/>
      <c r="GE39" s="82"/>
      <c r="GF39" s="82"/>
      <c r="GG39" s="82"/>
      <c r="GH39" s="82"/>
      <c r="GI39" s="82"/>
      <c r="GJ39" s="82"/>
      <c r="GK39" s="82"/>
      <c r="GL39" s="82"/>
      <c r="GM39" s="82"/>
      <c r="GN39" s="82"/>
      <c r="GO39" s="82"/>
      <c r="GP39" s="82"/>
      <c r="GQ39" s="82"/>
      <c r="GR39" s="82"/>
      <c r="GS39" s="82"/>
      <c r="GT39" s="82"/>
      <c r="GU39" s="82"/>
      <c r="GV39" s="82"/>
      <c r="GW39" s="82"/>
      <c r="GX39" s="82"/>
      <c r="GY39" s="82"/>
      <c r="GZ39" s="82"/>
      <c r="HA39" s="82"/>
      <c r="HB39" s="82"/>
      <c r="HC39" s="82"/>
      <c r="HD39" s="82"/>
      <c r="HE39" s="82"/>
      <c r="HF39" s="82"/>
      <c r="HG39" s="82"/>
      <c r="HH39" s="82"/>
      <c r="HI39" s="82"/>
      <c r="HJ39" s="82"/>
      <c r="HK39" s="82"/>
      <c r="HL39" s="82"/>
      <c r="HM39" s="82"/>
      <c r="HN39" s="82"/>
      <c r="HO39" s="82"/>
      <c r="HP39" s="82"/>
      <c r="HQ39" s="82"/>
      <c r="HR39" s="82"/>
      <c r="HS39" s="82"/>
      <c r="HT39" s="82"/>
      <c r="HU39" s="82"/>
      <c r="HV39" s="82"/>
      <c r="HW39" s="82"/>
      <c r="HX39" s="82"/>
      <c r="HY39" s="82"/>
      <c r="HZ39" s="82"/>
      <c r="IA39" s="82"/>
      <c r="IB39" s="82"/>
      <c r="IC39" s="82"/>
      <c r="ID39" s="82"/>
      <c r="IE39" s="82"/>
      <c r="IF39" s="82"/>
      <c r="IG39" s="82"/>
      <c r="IH39" s="82"/>
      <c r="II39" s="82"/>
      <c r="IJ39" s="82"/>
      <c r="IK39" s="82"/>
      <c r="IL39" s="82"/>
      <c r="IM39" s="82"/>
      <c r="IN39" s="82"/>
      <c r="IO39" s="82"/>
      <c r="IP39" s="82"/>
      <c r="IQ39" s="82"/>
      <c r="IR39" s="82"/>
      <c r="IS39" s="82"/>
      <c r="IT39" s="82"/>
      <c r="IU39" s="82"/>
      <c r="IV39" s="82"/>
      <c r="IW39" s="82"/>
      <c r="IX39" s="82"/>
      <c r="IY39" s="82"/>
      <c r="IZ39" s="82"/>
      <c r="JA39" s="82"/>
      <c r="JB39" s="82"/>
      <c r="JC39" s="82"/>
      <c r="JD39" s="82"/>
      <c r="JE39" s="82"/>
      <c r="JF39" s="82"/>
      <c r="JG39" s="82"/>
      <c r="JH39" s="82"/>
      <c r="JI39" s="82"/>
      <c r="JJ39" s="82"/>
      <c r="JK39" s="82"/>
      <c r="JL39" s="82"/>
      <c r="JM39" s="82"/>
      <c r="JN39" s="82"/>
      <c r="JO39" s="82"/>
      <c r="JP39" s="82"/>
      <c r="JQ39" s="82"/>
      <c r="JR39" s="82"/>
      <c r="JS39" s="82"/>
      <c r="JT39" s="82"/>
      <c r="JU39" s="82"/>
      <c r="JV39" s="82"/>
      <c r="JW39" s="82"/>
      <c r="JX39" s="82"/>
      <c r="JY39" s="82"/>
      <c r="JZ39" s="82"/>
      <c r="KA39" s="82"/>
      <c r="KB39" s="82"/>
      <c r="KC39" s="82"/>
      <c r="KD39" s="82"/>
      <c r="KE39" s="82"/>
      <c r="KF39" s="82"/>
      <c r="KG39" s="82"/>
      <c r="KH39" s="82"/>
      <c r="KI39" s="82"/>
      <c r="KJ39" s="82"/>
      <c r="KK39" s="82"/>
      <c r="KL39" s="82"/>
      <c r="KM39" s="82"/>
      <c r="KN39" s="82"/>
      <c r="KO39" s="82"/>
      <c r="KP39" s="82"/>
      <c r="KQ39" s="82"/>
      <c r="KR39" s="82"/>
      <c r="KS39" s="82"/>
      <c r="KT39" s="82"/>
      <c r="KU39" s="82"/>
      <c r="KV39" s="82"/>
      <c r="KW39" s="82"/>
      <c r="KX39" s="82"/>
      <c r="KY39" s="82"/>
      <c r="KZ39" s="82"/>
      <c r="LA39" s="82"/>
      <c r="LB39" s="82"/>
      <c r="LC39" s="82"/>
      <c r="LD39" s="82"/>
      <c r="LE39" s="82"/>
      <c r="LF39" s="82"/>
      <c r="LG39" s="82"/>
      <c r="LH39" s="82"/>
      <c r="LI39" s="82"/>
      <c r="LJ39" s="82"/>
      <c r="LK39" s="82"/>
      <c r="LL39" s="82"/>
      <c r="LM39" s="82"/>
      <c r="LN39" s="82"/>
      <c r="LO39" s="82"/>
      <c r="LP39" s="82"/>
      <c r="LQ39" s="82"/>
      <c r="LR39" s="82"/>
      <c r="LS39" s="82"/>
      <c r="LT39" s="82"/>
      <c r="LU39" s="82"/>
      <c r="LV39" s="82"/>
      <c r="LW39" s="82"/>
      <c r="LX39" s="82"/>
      <c r="LY39" s="82"/>
      <c r="LZ39" s="82"/>
      <c r="MA39" s="82"/>
      <c r="MB39" s="82"/>
      <c r="MC39" s="82"/>
      <c r="MD39" s="82"/>
      <c r="ME39" s="82"/>
      <c r="MF39" s="82"/>
      <c r="MG39" s="82"/>
      <c r="MH39" s="82"/>
      <c r="MI39" s="82"/>
      <c r="MJ39" s="82"/>
      <c r="MK39" s="82"/>
      <c r="ML39" s="82"/>
      <c r="MM39" s="82"/>
      <c r="MN39" s="82"/>
      <c r="MO39" s="82"/>
      <c r="MP39" s="82"/>
      <c r="MQ39" s="82"/>
      <c r="MR39" s="82"/>
      <c r="MS39" s="82"/>
      <c r="MT39" s="82"/>
      <c r="MU39" s="82"/>
      <c r="MV39" s="82"/>
      <c r="MW39" s="82"/>
      <c r="MX39" s="82"/>
      <c r="MY39" s="82"/>
      <c r="MZ39" s="82"/>
      <c r="NA39" s="82"/>
      <c r="NB39" s="82"/>
      <c r="NC39" s="82"/>
      <c r="ND39" s="82"/>
      <c r="NE39" s="82"/>
      <c r="NF39" s="82"/>
      <c r="NG39" s="82"/>
      <c r="NH39" s="82"/>
      <c r="NI39" s="82"/>
      <c r="NJ39" s="82"/>
      <c r="NK39" s="82"/>
      <c r="NL39" s="82"/>
      <c r="NM39" s="82"/>
      <c r="NN39" s="82"/>
      <c r="NO39" s="82"/>
      <c r="NP39" s="82"/>
      <c r="NQ39" s="82"/>
      <c r="NR39" s="82"/>
      <c r="NS39" s="82"/>
      <c r="NT39" s="82"/>
      <c r="NU39" s="82"/>
      <c r="NV39" s="82"/>
      <c r="NW39" s="82"/>
      <c r="NX39" s="82"/>
      <c r="NY39" s="82"/>
      <c r="NZ39" s="82"/>
      <c r="OA39" s="82"/>
      <c r="OB39" s="82"/>
      <c r="OC39" s="82"/>
      <c r="OD39" s="82"/>
      <c r="OE39" s="82"/>
      <c r="OF39" s="82"/>
      <c r="OG39" s="82"/>
      <c r="OH39" s="82"/>
      <c r="OI39" s="82"/>
      <c r="OJ39" s="82"/>
      <c r="OK39" s="82"/>
      <c r="OL39" s="82"/>
      <c r="OM39" s="82"/>
      <c r="ON39" s="82"/>
      <c r="OO39" s="82"/>
      <c r="OP39" s="82"/>
      <c r="OQ39" s="82"/>
      <c r="OR39" s="82"/>
      <c r="OS39" s="82"/>
      <c r="OT39" s="82"/>
      <c r="OU39" s="82"/>
      <c r="OV39" s="82"/>
      <c r="OW39" s="82"/>
      <c r="OX39" s="82"/>
      <c r="OY39" s="82"/>
    </row>
    <row r="40" spans="1:415" x14ac:dyDescent="0.25">
      <c r="A40" s="82" t="s">
        <v>1985</v>
      </c>
      <c r="B40" s="82">
        <v>41</v>
      </c>
      <c r="C40" s="82">
        <v>1</v>
      </c>
      <c r="D40" s="82">
        <v>2012</v>
      </c>
      <c r="E40" s="82">
        <v>2012</v>
      </c>
      <c r="F40" s="82">
        <v>0</v>
      </c>
      <c r="G40" s="82">
        <v>0</v>
      </c>
      <c r="H40" s="82">
        <v>1</v>
      </c>
      <c r="I40" s="82">
        <v>0</v>
      </c>
      <c r="J40" s="82" t="s">
        <v>2194</v>
      </c>
      <c r="K40" s="82">
        <v>2224</v>
      </c>
      <c r="L40" s="82">
        <v>1</v>
      </c>
      <c r="M40" s="82">
        <v>54</v>
      </c>
      <c r="N40" s="82">
        <v>0</v>
      </c>
      <c r="O40" s="82">
        <v>0</v>
      </c>
      <c r="P40" s="82">
        <v>0</v>
      </c>
      <c r="Q40" s="82">
        <v>1</v>
      </c>
      <c r="R40" s="82">
        <v>1</v>
      </c>
      <c r="S40" s="82">
        <v>0</v>
      </c>
      <c r="T40" s="82">
        <v>1</v>
      </c>
      <c r="U40" s="82">
        <v>0</v>
      </c>
      <c r="V40" s="82">
        <v>0</v>
      </c>
      <c r="W40" s="82" t="s">
        <v>1976</v>
      </c>
      <c r="X40" s="82">
        <v>0</v>
      </c>
      <c r="Y40" s="82">
        <v>0</v>
      </c>
      <c r="Z40" s="82">
        <v>0</v>
      </c>
      <c r="AA40" s="82">
        <v>1</v>
      </c>
      <c r="AB40" s="82">
        <v>0</v>
      </c>
      <c r="AC40" s="82">
        <v>0</v>
      </c>
      <c r="AD40" s="82">
        <v>0</v>
      </c>
      <c r="AE40" s="82">
        <v>0</v>
      </c>
      <c r="AF40" s="82">
        <v>11.5</v>
      </c>
      <c r="AG40" s="82">
        <v>13.3</v>
      </c>
      <c r="AH40" s="82">
        <v>1.8000000000000007</v>
      </c>
      <c r="AI40" s="82">
        <v>0.15652173913043485</v>
      </c>
      <c r="AJ40" s="82">
        <v>2.4900000000000002</v>
      </c>
      <c r="AK40" s="82">
        <v>0.3439226519337017</v>
      </c>
      <c r="AL40">
        <v>7.24</v>
      </c>
      <c r="AM40"/>
      <c r="AN40"/>
      <c r="AO40"/>
      <c r="AP40"/>
      <c r="AQ40"/>
      <c r="AR40"/>
      <c r="AS40"/>
      <c r="AT40"/>
      <c r="AU40"/>
      <c r="AV40"/>
      <c r="AW40"/>
      <c r="AX40"/>
      <c r="AY40"/>
      <c r="AZ40"/>
      <c r="BA40"/>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2"/>
      <c r="DP40" s="82"/>
      <c r="DQ40" s="82"/>
      <c r="DR40" s="82"/>
      <c r="DS40" s="82"/>
      <c r="DT40" s="82"/>
      <c r="DU40" s="82"/>
      <c r="DV40" s="82"/>
      <c r="DW40" s="82"/>
      <c r="DX40" s="82"/>
      <c r="DY40" s="82"/>
      <c r="DZ40" s="82"/>
      <c r="EA40" s="82"/>
      <c r="EB40" s="82"/>
      <c r="EC40" s="82"/>
      <c r="ED40" s="82"/>
      <c r="EE40" s="82"/>
      <c r="EF40" s="82"/>
      <c r="EG40" s="82"/>
      <c r="EH40" s="82"/>
      <c r="EI40" s="82"/>
      <c r="EJ40" s="82"/>
      <c r="EK40" s="82"/>
      <c r="EL40" s="82"/>
      <c r="EM40" s="82"/>
      <c r="EN40" s="82"/>
      <c r="EO40" s="82"/>
      <c r="EP40" s="82"/>
      <c r="EQ40" s="82"/>
      <c r="ER40" s="82"/>
      <c r="ES40" s="82"/>
      <c r="ET40" s="82"/>
      <c r="EU40" s="82"/>
      <c r="EV40" s="82"/>
      <c r="EW40" s="82"/>
      <c r="EX40" s="82"/>
      <c r="EY40" s="82"/>
      <c r="EZ40" s="82"/>
      <c r="FA40" s="82"/>
      <c r="FB40" s="82"/>
      <c r="FC40" s="82"/>
      <c r="FD40" s="82"/>
      <c r="FE40" s="82"/>
      <c r="FF40" s="82"/>
      <c r="FG40" s="82"/>
      <c r="FH40" s="82"/>
      <c r="FI40" s="82"/>
      <c r="FJ40" s="82"/>
      <c r="FK40" s="82"/>
      <c r="FL40" s="82"/>
      <c r="FM40" s="82"/>
      <c r="FN40" s="82"/>
      <c r="FO40" s="82"/>
      <c r="FP40" s="82"/>
      <c r="FQ40" s="82"/>
      <c r="FR40" s="82"/>
      <c r="FS40" s="82"/>
      <c r="FT40" s="82"/>
      <c r="FU40" s="82"/>
      <c r="FV40" s="82"/>
      <c r="FW40" s="82"/>
      <c r="FX40" s="82"/>
      <c r="FY40" s="82"/>
      <c r="FZ40" s="82"/>
      <c r="GA40" s="82"/>
      <c r="GB40" s="82"/>
      <c r="GC40" s="82"/>
      <c r="GD40" s="82"/>
      <c r="GE40" s="82"/>
      <c r="GF40" s="82"/>
      <c r="GG40" s="82"/>
      <c r="GH40" s="82"/>
      <c r="GI40" s="82"/>
      <c r="GJ40" s="82"/>
      <c r="GK40" s="82"/>
      <c r="GL40" s="82"/>
      <c r="GM40" s="82"/>
      <c r="GN40" s="82"/>
      <c r="GO40" s="82"/>
      <c r="GP40" s="82"/>
      <c r="GQ40" s="82"/>
      <c r="GR40" s="82"/>
      <c r="GS40" s="82"/>
      <c r="GT40" s="82"/>
      <c r="GU40" s="82"/>
      <c r="GV40" s="82"/>
      <c r="GW40" s="82"/>
      <c r="GX40" s="82"/>
      <c r="GY40" s="82"/>
      <c r="GZ40" s="82"/>
      <c r="HA40" s="82"/>
      <c r="HB40" s="82"/>
      <c r="HC40" s="82"/>
      <c r="HD40" s="82"/>
      <c r="HE40" s="82"/>
      <c r="HF40" s="82"/>
      <c r="HG40" s="82"/>
      <c r="HH40" s="82"/>
      <c r="HI40" s="82"/>
      <c r="HJ40" s="82"/>
      <c r="HK40" s="82"/>
      <c r="HL40" s="82"/>
      <c r="HM40" s="82"/>
      <c r="HN40" s="82"/>
      <c r="HO40" s="82"/>
      <c r="HP40" s="82"/>
      <c r="HQ40" s="82"/>
      <c r="HR40" s="82"/>
      <c r="HS40" s="82"/>
      <c r="HT40" s="82"/>
      <c r="HU40" s="82"/>
      <c r="HV40" s="82"/>
      <c r="HW40" s="82"/>
      <c r="HX40" s="82"/>
      <c r="HY40" s="82"/>
      <c r="HZ40" s="82"/>
      <c r="IA40" s="82"/>
      <c r="IB40" s="82"/>
      <c r="IC40" s="82"/>
      <c r="ID40" s="82"/>
      <c r="IE40" s="82"/>
      <c r="IF40" s="82"/>
      <c r="IG40" s="82"/>
      <c r="IH40" s="82"/>
      <c r="II40" s="82"/>
      <c r="IJ40" s="82"/>
      <c r="IK40" s="82"/>
      <c r="IL40" s="82"/>
      <c r="IM40" s="82"/>
      <c r="IN40" s="82"/>
      <c r="IO40" s="82"/>
      <c r="IP40" s="82"/>
      <c r="IQ40" s="82"/>
      <c r="IR40" s="82"/>
      <c r="IS40" s="82"/>
      <c r="IT40" s="82"/>
      <c r="IU40" s="82"/>
      <c r="IV40" s="82"/>
      <c r="IW40" s="82"/>
      <c r="IX40" s="82"/>
      <c r="IY40" s="82"/>
      <c r="IZ40" s="82"/>
      <c r="JA40" s="82"/>
      <c r="JB40" s="82"/>
      <c r="JC40" s="82"/>
      <c r="JD40" s="82"/>
      <c r="JE40" s="82"/>
      <c r="JF40" s="82"/>
      <c r="JG40" s="82"/>
      <c r="JH40" s="82"/>
      <c r="JI40" s="82"/>
      <c r="JJ40" s="82"/>
      <c r="JK40" s="82"/>
      <c r="JL40" s="82"/>
      <c r="JM40" s="82"/>
      <c r="JN40" s="82"/>
      <c r="JO40" s="82"/>
      <c r="JP40" s="82"/>
      <c r="JQ40" s="82"/>
      <c r="JR40" s="82"/>
      <c r="JS40" s="82"/>
      <c r="JT40" s="82"/>
      <c r="JU40" s="82"/>
      <c r="JV40" s="82"/>
      <c r="JW40" s="82"/>
      <c r="JX40" s="82"/>
      <c r="JY40" s="82"/>
      <c r="JZ40" s="82"/>
      <c r="KA40" s="82"/>
      <c r="KB40" s="82"/>
      <c r="KC40" s="82"/>
      <c r="KD40" s="82"/>
      <c r="KE40" s="82"/>
      <c r="KF40" s="82"/>
      <c r="KG40" s="82"/>
      <c r="KH40" s="82"/>
      <c r="KI40" s="82"/>
      <c r="KJ40" s="82"/>
      <c r="KK40" s="82"/>
      <c r="KL40" s="82"/>
      <c r="KM40" s="82"/>
      <c r="KN40" s="82"/>
      <c r="KO40" s="82"/>
      <c r="KP40" s="82"/>
      <c r="KQ40" s="82"/>
      <c r="KR40" s="82"/>
      <c r="KS40" s="82"/>
      <c r="KT40" s="82"/>
      <c r="KU40" s="82"/>
      <c r="KV40" s="82"/>
      <c r="KW40" s="82"/>
      <c r="KX40" s="82"/>
      <c r="KY40" s="82"/>
      <c r="KZ40" s="82"/>
      <c r="LA40" s="82"/>
      <c r="LB40" s="82"/>
      <c r="LC40" s="82"/>
      <c r="LD40" s="82"/>
      <c r="LE40" s="82"/>
      <c r="LF40" s="82"/>
      <c r="LG40" s="82"/>
      <c r="LH40" s="82"/>
      <c r="LI40" s="82"/>
      <c r="LJ40" s="82"/>
      <c r="LK40" s="82"/>
      <c r="LL40" s="82"/>
      <c r="LM40" s="82"/>
      <c r="LN40" s="82"/>
      <c r="LO40" s="82"/>
      <c r="LP40" s="82"/>
      <c r="LQ40" s="82"/>
      <c r="LR40" s="82"/>
      <c r="LS40" s="82"/>
      <c r="LT40" s="82"/>
      <c r="LU40" s="82"/>
      <c r="LV40" s="82"/>
      <c r="LW40" s="82"/>
      <c r="LX40" s="82"/>
      <c r="LY40" s="82"/>
      <c r="LZ40" s="82"/>
      <c r="MA40" s="82"/>
      <c r="MB40" s="82"/>
      <c r="MC40" s="82"/>
      <c r="MD40" s="82"/>
      <c r="ME40" s="82"/>
      <c r="MF40" s="82"/>
      <c r="MG40" s="82"/>
      <c r="MH40" s="82"/>
      <c r="MI40" s="82"/>
      <c r="MJ40" s="82"/>
      <c r="MK40" s="82"/>
      <c r="ML40" s="82"/>
      <c r="MM40" s="82"/>
      <c r="MN40" s="82"/>
      <c r="MO40" s="82"/>
      <c r="MP40" s="82"/>
      <c r="MQ40" s="82"/>
      <c r="MR40" s="82"/>
      <c r="MS40" s="82"/>
      <c r="MT40" s="82"/>
      <c r="MU40" s="82"/>
      <c r="MV40" s="82"/>
      <c r="MW40" s="82"/>
      <c r="MX40" s="82"/>
      <c r="MY40" s="82"/>
      <c r="MZ40" s="82"/>
      <c r="NA40" s="82"/>
      <c r="NB40" s="82"/>
      <c r="NC40" s="82"/>
      <c r="ND40" s="82"/>
      <c r="NE40" s="82"/>
      <c r="NF40" s="82"/>
      <c r="NG40" s="82"/>
      <c r="NH40" s="82"/>
      <c r="NI40" s="82"/>
      <c r="NJ40" s="82"/>
      <c r="NK40" s="82"/>
      <c r="NL40" s="82"/>
      <c r="NM40" s="82"/>
      <c r="NN40" s="82"/>
      <c r="NO40" s="82"/>
      <c r="NP40" s="82"/>
      <c r="NQ40" s="82"/>
      <c r="NR40" s="82"/>
      <c r="NS40" s="82"/>
      <c r="NT40" s="82"/>
      <c r="NU40" s="82"/>
      <c r="NV40" s="82"/>
      <c r="NW40" s="82"/>
      <c r="NX40" s="82"/>
      <c r="NY40" s="82"/>
      <c r="NZ40" s="82"/>
      <c r="OA40" s="82"/>
      <c r="OB40" s="82"/>
      <c r="OC40" s="82"/>
      <c r="OD40" s="82"/>
      <c r="OE40" s="82"/>
      <c r="OF40" s="82"/>
      <c r="OG40" s="82"/>
      <c r="OH40" s="82"/>
      <c r="OI40" s="82"/>
      <c r="OJ40" s="82"/>
      <c r="OK40" s="82"/>
      <c r="OL40" s="82"/>
      <c r="OM40" s="82"/>
      <c r="ON40" s="82"/>
      <c r="OO40" s="82"/>
      <c r="OP40" s="82"/>
      <c r="OQ40" s="82"/>
      <c r="OR40" s="82"/>
      <c r="OS40" s="82"/>
      <c r="OT40" s="82"/>
      <c r="OU40" s="82"/>
      <c r="OV40" s="82"/>
      <c r="OW40" s="82"/>
      <c r="OX40" s="82"/>
      <c r="OY40" s="82"/>
    </row>
    <row r="41" spans="1:415" x14ac:dyDescent="0.25">
      <c r="A41" s="82" t="s">
        <v>1985</v>
      </c>
      <c r="B41" s="82">
        <v>41</v>
      </c>
      <c r="C41" s="82">
        <v>2</v>
      </c>
      <c r="D41" s="82">
        <v>2012</v>
      </c>
      <c r="E41" s="82">
        <v>2012</v>
      </c>
      <c r="F41" s="82">
        <v>0</v>
      </c>
      <c r="G41" s="82">
        <v>0</v>
      </c>
      <c r="H41" s="82">
        <v>1</v>
      </c>
      <c r="I41" s="82">
        <v>0</v>
      </c>
      <c r="J41" s="82" t="s">
        <v>2194</v>
      </c>
      <c r="K41" s="82">
        <v>2224</v>
      </c>
      <c r="L41" s="82">
        <v>1</v>
      </c>
      <c r="M41" s="82">
        <v>54</v>
      </c>
      <c r="N41" s="82">
        <v>0</v>
      </c>
      <c r="O41" s="82">
        <v>0</v>
      </c>
      <c r="P41" s="82">
        <v>0</v>
      </c>
      <c r="Q41" s="82">
        <v>1</v>
      </c>
      <c r="R41" s="82">
        <v>1</v>
      </c>
      <c r="S41" s="82">
        <v>0</v>
      </c>
      <c r="T41" s="82">
        <v>1</v>
      </c>
      <c r="U41" s="82">
        <v>0</v>
      </c>
      <c r="V41" s="82">
        <v>0</v>
      </c>
      <c r="W41" s="82" t="s">
        <v>1976</v>
      </c>
      <c r="X41" s="82">
        <v>0</v>
      </c>
      <c r="Y41" s="82">
        <v>0</v>
      </c>
      <c r="Z41" s="82">
        <v>0</v>
      </c>
      <c r="AA41" s="82">
        <v>1</v>
      </c>
      <c r="AB41" s="82">
        <v>0</v>
      </c>
      <c r="AC41" s="82">
        <v>0</v>
      </c>
      <c r="AD41" s="82">
        <v>0</v>
      </c>
      <c r="AE41" s="82">
        <v>0</v>
      </c>
      <c r="AF41" s="82">
        <v>11.5</v>
      </c>
      <c r="AG41" s="82">
        <v>12</v>
      </c>
      <c r="AH41" s="82">
        <v>0.5</v>
      </c>
      <c r="AI41" s="82">
        <v>4.3478260869565216E-2</v>
      </c>
      <c r="AJ41" s="82">
        <v>0.58000000000000007</v>
      </c>
      <c r="AK41" s="82">
        <v>8.0110497237569064E-2</v>
      </c>
      <c r="AL41">
        <v>7.24</v>
      </c>
      <c r="AM41"/>
      <c r="AN41"/>
      <c r="AO41"/>
      <c r="AP41"/>
      <c r="AQ41"/>
      <c r="AR41"/>
      <c r="AS41"/>
      <c r="AT41"/>
      <c r="AU41"/>
      <c r="AV41"/>
      <c r="AW41"/>
      <c r="AX41"/>
      <c r="AY41"/>
      <c r="AZ41"/>
      <c r="BA41"/>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c r="CU41" s="82"/>
      <c r="CV41" s="82"/>
      <c r="CW41" s="82"/>
      <c r="CX41" s="82"/>
      <c r="CY41" s="82"/>
      <c r="CZ41" s="82"/>
      <c r="DA41" s="82"/>
      <c r="DB41" s="82"/>
      <c r="DC41" s="82"/>
      <c r="DD41" s="82"/>
      <c r="DE41" s="82"/>
      <c r="DF41" s="82"/>
      <c r="DG41" s="82"/>
      <c r="DH41" s="82"/>
      <c r="DI41" s="82"/>
      <c r="DJ41" s="82"/>
      <c r="DK41" s="82"/>
      <c r="DL41" s="82"/>
      <c r="DM41" s="82"/>
      <c r="DN41" s="82"/>
      <c r="DO41" s="82"/>
      <c r="DP41" s="82"/>
      <c r="DQ41" s="82"/>
      <c r="DR41" s="82"/>
      <c r="DS41" s="82"/>
      <c r="DT41" s="82"/>
      <c r="DU41" s="82"/>
      <c r="DV41" s="82"/>
      <c r="DW41" s="82"/>
      <c r="DX41" s="82"/>
      <c r="DY41" s="82"/>
      <c r="DZ41" s="82"/>
      <c r="EA41" s="82"/>
      <c r="EB41" s="82"/>
      <c r="EC41" s="82"/>
      <c r="ED41" s="82"/>
      <c r="EE41" s="82"/>
      <c r="EF41" s="82"/>
      <c r="EG41" s="82"/>
      <c r="EH41" s="82"/>
      <c r="EI41" s="82"/>
      <c r="EJ41" s="82"/>
      <c r="EK41" s="82"/>
      <c r="EL41" s="82"/>
      <c r="EM41" s="82"/>
      <c r="EN41" s="82"/>
      <c r="EO41" s="82"/>
      <c r="EP41" s="82"/>
      <c r="EQ41" s="82"/>
      <c r="ER41" s="82"/>
      <c r="ES41" s="82"/>
      <c r="ET41" s="82"/>
      <c r="EU41" s="82"/>
      <c r="EV41" s="82"/>
      <c r="EW41" s="82"/>
      <c r="EX41" s="82"/>
      <c r="EY41" s="82"/>
      <c r="EZ41" s="82"/>
      <c r="FA41" s="82"/>
      <c r="FB41" s="82"/>
      <c r="FC41" s="82"/>
      <c r="FD41" s="82"/>
      <c r="FE41" s="82"/>
      <c r="FF41" s="82"/>
      <c r="FG41" s="82"/>
      <c r="FH41" s="82"/>
      <c r="FI41" s="82"/>
      <c r="FJ41" s="82"/>
      <c r="FK41" s="82"/>
      <c r="FL41" s="82"/>
      <c r="FM41" s="82"/>
      <c r="FN41" s="82"/>
      <c r="FO41" s="82"/>
      <c r="FP41" s="82"/>
      <c r="FQ41" s="82"/>
      <c r="FR41" s="82"/>
      <c r="FS41" s="82"/>
      <c r="FT41" s="82"/>
      <c r="FU41" s="82"/>
      <c r="FV41" s="82"/>
      <c r="FW41" s="82"/>
      <c r="FX41" s="82"/>
      <c r="FY41" s="82"/>
      <c r="FZ41" s="82"/>
      <c r="GA41" s="82"/>
      <c r="GB41" s="82"/>
      <c r="GC41" s="82"/>
      <c r="GD41" s="82"/>
      <c r="GE41" s="82"/>
      <c r="GF41" s="82"/>
      <c r="GG41" s="82"/>
      <c r="GH41" s="82"/>
      <c r="GI41" s="82"/>
      <c r="GJ41" s="82"/>
      <c r="GK41" s="82"/>
      <c r="GL41" s="82"/>
      <c r="GM41" s="82"/>
      <c r="GN41" s="82"/>
      <c r="GO41" s="82"/>
      <c r="GP41" s="82"/>
      <c r="GQ41" s="82"/>
      <c r="GR41" s="82"/>
      <c r="GS41" s="82"/>
      <c r="GT41" s="82"/>
      <c r="GU41" s="82"/>
      <c r="GV41" s="82"/>
      <c r="GW41" s="82"/>
      <c r="GX41" s="82"/>
      <c r="GY41" s="82"/>
      <c r="GZ41" s="82"/>
      <c r="HA41" s="82"/>
      <c r="HB41" s="82"/>
      <c r="HC41" s="82"/>
      <c r="HD41" s="82"/>
      <c r="HE41" s="82"/>
      <c r="HF41" s="82"/>
      <c r="HG41" s="82"/>
      <c r="HH41" s="82"/>
      <c r="HI41" s="82"/>
      <c r="HJ41" s="82"/>
      <c r="HK41" s="82"/>
      <c r="HL41" s="82"/>
      <c r="HM41" s="82"/>
      <c r="HN41" s="82"/>
      <c r="HO41" s="82"/>
      <c r="HP41" s="82"/>
      <c r="HQ41" s="82"/>
      <c r="HR41" s="82"/>
      <c r="HS41" s="82"/>
      <c r="HT41" s="82"/>
      <c r="HU41" s="82"/>
      <c r="HV41" s="82"/>
      <c r="HW41" s="82"/>
      <c r="HX41" s="82"/>
      <c r="HY41" s="82"/>
      <c r="HZ41" s="82"/>
      <c r="IA41" s="82"/>
      <c r="IB41" s="82"/>
      <c r="IC41" s="82"/>
      <c r="ID41" s="82"/>
      <c r="IE41" s="82"/>
      <c r="IF41" s="82"/>
      <c r="IG41" s="82"/>
      <c r="IH41" s="82"/>
      <c r="II41" s="82"/>
      <c r="IJ41" s="82"/>
      <c r="IK41" s="82"/>
      <c r="IL41" s="82"/>
      <c r="IM41" s="82"/>
      <c r="IN41" s="82"/>
      <c r="IO41" s="82"/>
      <c r="IP41" s="82"/>
      <c r="IQ41" s="82"/>
      <c r="IR41" s="82"/>
      <c r="IS41" s="82"/>
      <c r="IT41" s="82"/>
      <c r="IU41" s="82"/>
      <c r="IV41" s="82"/>
      <c r="IW41" s="82"/>
      <c r="IX41" s="82"/>
      <c r="IY41" s="82"/>
      <c r="IZ41" s="82"/>
      <c r="JA41" s="82"/>
      <c r="JB41" s="82"/>
      <c r="JC41" s="82"/>
      <c r="JD41" s="82"/>
      <c r="JE41" s="82"/>
      <c r="JF41" s="82"/>
      <c r="JG41" s="82"/>
      <c r="JH41" s="82"/>
      <c r="JI41" s="82"/>
      <c r="JJ41" s="82"/>
      <c r="JK41" s="82"/>
      <c r="JL41" s="82"/>
      <c r="JM41" s="82"/>
      <c r="JN41" s="82"/>
      <c r="JO41" s="82"/>
      <c r="JP41" s="82"/>
      <c r="JQ41" s="82"/>
      <c r="JR41" s="82"/>
      <c r="JS41" s="82"/>
      <c r="JT41" s="82"/>
      <c r="JU41" s="82"/>
      <c r="JV41" s="82"/>
      <c r="JW41" s="82"/>
      <c r="JX41" s="82"/>
      <c r="JY41" s="82"/>
      <c r="JZ41" s="82"/>
      <c r="KA41" s="82"/>
      <c r="KB41" s="82"/>
      <c r="KC41" s="82"/>
      <c r="KD41" s="82"/>
      <c r="KE41" s="82"/>
      <c r="KF41" s="82"/>
      <c r="KG41" s="82"/>
      <c r="KH41" s="82"/>
      <c r="KI41" s="82"/>
      <c r="KJ41" s="82"/>
      <c r="KK41" s="82"/>
      <c r="KL41" s="82"/>
      <c r="KM41" s="82"/>
      <c r="KN41" s="82"/>
      <c r="KO41" s="82"/>
      <c r="KP41" s="82"/>
      <c r="KQ41" s="82"/>
      <c r="KR41" s="82"/>
      <c r="KS41" s="82"/>
      <c r="KT41" s="82"/>
      <c r="KU41" s="82"/>
      <c r="KV41" s="82"/>
      <c r="KW41" s="82"/>
      <c r="KX41" s="82"/>
      <c r="KY41" s="82"/>
      <c r="KZ41" s="82"/>
      <c r="LA41" s="82"/>
      <c r="LB41" s="82"/>
      <c r="LC41" s="82"/>
      <c r="LD41" s="82"/>
      <c r="LE41" s="82"/>
      <c r="LF41" s="82"/>
      <c r="LG41" s="82"/>
      <c r="LH41" s="82"/>
      <c r="LI41" s="82"/>
      <c r="LJ41" s="82"/>
      <c r="LK41" s="82"/>
      <c r="LL41" s="82"/>
      <c r="LM41" s="82"/>
      <c r="LN41" s="82"/>
      <c r="LO41" s="82"/>
      <c r="LP41" s="82"/>
      <c r="LQ41" s="82"/>
      <c r="LR41" s="82"/>
      <c r="LS41" s="82"/>
      <c r="LT41" s="82"/>
      <c r="LU41" s="82"/>
      <c r="LV41" s="82"/>
      <c r="LW41" s="82"/>
      <c r="LX41" s="82"/>
      <c r="LY41" s="82"/>
      <c r="LZ41" s="82"/>
      <c r="MA41" s="82"/>
      <c r="MB41" s="82"/>
      <c r="MC41" s="82"/>
      <c r="MD41" s="82"/>
      <c r="ME41" s="82"/>
      <c r="MF41" s="82"/>
      <c r="MG41" s="82"/>
      <c r="MH41" s="82"/>
      <c r="MI41" s="82"/>
      <c r="MJ41" s="82"/>
      <c r="MK41" s="82"/>
      <c r="ML41" s="82"/>
      <c r="MM41" s="82"/>
      <c r="MN41" s="82"/>
      <c r="MO41" s="82"/>
      <c r="MP41" s="82"/>
      <c r="MQ41" s="82"/>
      <c r="MR41" s="82"/>
      <c r="MS41" s="82"/>
      <c r="MT41" s="82"/>
      <c r="MU41" s="82"/>
      <c r="MV41" s="82"/>
      <c r="MW41" s="82"/>
      <c r="MX41" s="82"/>
      <c r="MY41" s="82"/>
      <c r="MZ41" s="82"/>
      <c r="NA41" s="82"/>
      <c r="NB41" s="82"/>
      <c r="NC41" s="82"/>
      <c r="ND41" s="82"/>
      <c r="NE41" s="82"/>
      <c r="NF41" s="82"/>
      <c r="NG41" s="82"/>
      <c r="NH41" s="82"/>
      <c r="NI41" s="82"/>
      <c r="NJ41" s="82"/>
      <c r="NK41" s="82"/>
      <c r="NL41" s="82"/>
      <c r="NM41" s="82"/>
      <c r="NN41" s="82"/>
      <c r="NO41" s="82"/>
      <c r="NP41" s="82"/>
      <c r="NQ41" s="82"/>
      <c r="NR41" s="82"/>
      <c r="NS41" s="82"/>
      <c r="NT41" s="82"/>
      <c r="NU41" s="82"/>
      <c r="NV41" s="82"/>
      <c r="NW41" s="82"/>
      <c r="NX41" s="82"/>
      <c r="NY41" s="82"/>
      <c r="NZ41" s="82"/>
      <c r="OA41" s="82"/>
      <c r="OB41" s="82"/>
      <c r="OC41" s="82"/>
      <c r="OD41" s="82"/>
      <c r="OE41" s="82"/>
      <c r="OF41" s="82"/>
      <c r="OG41" s="82"/>
      <c r="OH41" s="82"/>
      <c r="OI41" s="82"/>
      <c r="OJ41" s="82"/>
      <c r="OK41" s="82"/>
      <c r="OL41" s="82"/>
      <c r="OM41" s="82"/>
      <c r="ON41" s="82"/>
      <c r="OO41" s="82"/>
      <c r="OP41" s="82"/>
      <c r="OQ41" s="82"/>
      <c r="OR41" s="82"/>
      <c r="OS41" s="82"/>
      <c r="OT41" s="82"/>
      <c r="OU41" s="82"/>
      <c r="OV41" s="82"/>
      <c r="OW41" s="82"/>
      <c r="OX41" s="82"/>
      <c r="OY41" s="82"/>
    </row>
    <row r="42" spans="1:415" x14ac:dyDescent="0.25">
      <c r="A42" s="82" t="s">
        <v>1985</v>
      </c>
      <c r="B42" s="82">
        <v>41</v>
      </c>
      <c r="C42" s="82">
        <v>3</v>
      </c>
      <c r="D42" s="82">
        <v>2012</v>
      </c>
      <c r="E42" s="82">
        <v>2012</v>
      </c>
      <c r="F42" s="82">
        <v>0</v>
      </c>
      <c r="G42" s="82">
        <v>0</v>
      </c>
      <c r="H42" s="82">
        <v>1</v>
      </c>
      <c r="I42" s="82">
        <v>0</v>
      </c>
      <c r="J42" s="82" t="s">
        <v>2194</v>
      </c>
      <c r="K42" s="82">
        <v>2224</v>
      </c>
      <c r="L42" s="82">
        <v>1</v>
      </c>
      <c r="M42" s="82">
        <v>54</v>
      </c>
      <c r="N42" s="82">
        <v>0</v>
      </c>
      <c r="O42" s="82">
        <v>0</v>
      </c>
      <c r="P42" s="82">
        <v>0</v>
      </c>
      <c r="Q42" s="82">
        <v>1</v>
      </c>
      <c r="R42" s="82">
        <v>1</v>
      </c>
      <c r="S42" s="82">
        <v>0</v>
      </c>
      <c r="T42" s="82">
        <v>1</v>
      </c>
      <c r="U42" s="82">
        <v>0</v>
      </c>
      <c r="V42" s="82">
        <v>0</v>
      </c>
      <c r="W42" s="82" t="s">
        <v>1976</v>
      </c>
      <c r="X42" s="82">
        <v>0</v>
      </c>
      <c r="Y42" s="82">
        <v>0</v>
      </c>
      <c r="Z42" s="82">
        <v>1</v>
      </c>
      <c r="AA42" s="82">
        <v>0</v>
      </c>
      <c r="AB42" s="82">
        <v>0</v>
      </c>
      <c r="AC42" s="82">
        <v>0</v>
      </c>
      <c r="AD42" s="82">
        <v>1</v>
      </c>
      <c r="AE42" s="82">
        <v>1</v>
      </c>
      <c r="AF42" s="82">
        <v>13.3</v>
      </c>
      <c r="AG42" s="82">
        <v>12</v>
      </c>
      <c r="AH42" s="82">
        <v>-1.3000000000000007</v>
      </c>
      <c r="AI42" s="82">
        <v>-9.7744360902255689E-2</v>
      </c>
      <c r="AJ42" s="82">
        <v>-1.9100000000000001</v>
      </c>
      <c r="AK42" s="82">
        <v>-0.19630010277492294</v>
      </c>
      <c r="AL42">
        <v>9.73</v>
      </c>
      <c r="AM42"/>
      <c r="AN42"/>
      <c r="AO42"/>
      <c r="AP42"/>
      <c r="AQ42"/>
      <c r="AR42"/>
      <c r="AS42"/>
      <c r="AT42"/>
      <c r="AU42"/>
      <c r="AV42"/>
      <c r="AW42"/>
      <c r="AX42"/>
      <c r="AY42"/>
      <c r="AZ42"/>
      <c r="BA4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c r="CU42" s="82"/>
      <c r="CV42" s="82"/>
      <c r="CW42" s="82"/>
      <c r="CX42" s="82"/>
      <c r="CY42" s="82"/>
      <c r="CZ42" s="82"/>
      <c r="DA42" s="82"/>
      <c r="DB42" s="82"/>
      <c r="DC42" s="82"/>
      <c r="DD42" s="82"/>
      <c r="DE42" s="82"/>
      <c r="DF42" s="82"/>
      <c r="DG42" s="82"/>
      <c r="DH42" s="82"/>
      <c r="DI42" s="82"/>
      <c r="DJ42" s="82"/>
      <c r="DK42" s="82"/>
      <c r="DL42" s="82"/>
      <c r="DM42" s="82"/>
      <c r="DN42" s="82"/>
      <c r="DO42" s="82"/>
      <c r="DP42" s="82"/>
      <c r="DQ42" s="82"/>
      <c r="DR42" s="82"/>
      <c r="DS42" s="82"/>
      <c r="DT42" s="82"/>
      <c r="DU42" s="82"/>
      <c r="DV42" s="82"/>
      <c r="DW42" s="82"/>
      <c r="DX42" s="82"/>
      <c r="DY42" s="82"/>
      <c r="DZ42" s="82"/>
      <c r="EA42" s="82"/>
      <c r="EB42" s="82"/>
      <c r="EC42" s="82"/>
      <c r="ED42" s="82"/>
      <c r="EE42" s="82"/>
      <c r="EF42" s="82"/>
      <c r="EG42" s="82"/>
      <c r="EH42" s="82"/>
      <c r="EI42" s="82"/>
      <c r="EJ42" s="82"/>
      <c r="EK42" s="82"/>
      <c r="EL42" s="82"/>
      <c r="EM42" s="82"/>
      <c r="EN42" s="82"/>
      <c r="EO42" s="82"/>
      <c r="EP42" s="82"/>
      <c r="EQ42" s="82"/>
      <c r="ER42" s="82"/>
      <c r="ES42" s="82"/>
      <c r="ET42" s="82"/>
      <c r="EU42" s="82"/>
      <c r="EV42" s="82"/>
      <c r="EW42" s="82"/>
      <c r="EX42" s="82"/>
      <c r="EY42" s="82"/>
      <c r="EZ42" s="82"/>
      <c r="FA42" s="82"/>
      <c r="FB42" s="82"/>
      <c r="FC42" s="82"/>
      <c r="FD42" s="82"/>
      <c r="FE42" s="82"/>
      <c r="FF42" s="82"/>
      <c r="FG42" s="82"/>
      <c r="FH42" s="82"/>
      <c r="FI42" s="82"/>
      <c r="FJ42" s="82"/>
      <c r="FK42" s="82"/>
      <c r="FL42" s="82"/>
      <c r="FM42" s="82"/>
      <c r="FN42" s="82"/>
      <c r="FO42" s="82"/>
      <c r="FP42" s="82"/>
      <c r="FQ42" s="82"/>
      <c r="FR42" s="82"/>
      <c r="FS42" s="82"/>
      <c r="FT42" s="82"/>
      <c r="FU42" s="82"/>
      <c r="FV42" s="82"/>
      <c r="FW42" s="82"/>
      <c r="FX42" s="82"/>
      <c r="FY42" s="82"/>
      <c r="FZ42" s="82"/>
      <c r="GA42" s="82"/>
      <c r="GB42" s="82"/>
      <c r="GC42" s="82"/>
      <c r="GD42" s="82"/>
      <c r="GE42" s="82"/>
      <c r="GF42" s="82"/>
      <c r="GG42" s="82"/>
      <c r="GH42" s="82"/>
      <c r="GI42" s="82"/>
      <c r="GJ42" s="82"/>
      <c r="GK42" s="82"/>
      <c r="GL42" s="82"/>
      <c r="GM42" s="82"/>
      <c r="GN42" s="82"/>
      <c r="GO42" s="82"/>
      <c r="GP42" s="82"/>
      <c r="GQ42" s="82"/>
      <c r="GR42" s="82"/>
      <c r="GS42" s="82"/>
      <c r="GT42" s="82"/>
      <c r="GU42" s="82"/>
      <c r="GV42" s="82"/>
      <c r="GW42" s="82"/>
      <c r="GX42" s="82"/>
      <c r="GY42" s="82"/>
      <c r="GZ42" s="82"/>
      <c r="HA42" s="82"/>
      <c r="HB42" s="82"/>
      <c r="HC42" s="82"/>
      <c r="HD42" s="82"/>
      <c r="HE42" s="82"/>
      <c r="HF42" s="82"/>
      <c r="HG42" s="82"/>
      <c r="HH42" s="82"/>
      <c r="HI42" s="82"/>
      <c r="HJ42" s="82"/>
      <c r="HK42" s="82"/>
      <c r="HL42" s="82"/>
      <c r="HM42" s="82"/>
      <c r="HN42" s="82"/>
      <c r="HO42" s="82"/>
      <c r="HP42" s="82"/>
      <c r="HQ42" s="82"/>
      <c r="HR42" s="82"/>
      <c r="HS42" s="82"/>
      <c r="HT42" s="82"/>
      <c r="HU42" s="82"/>
      <c r="HV42" s="82"/>
      <c r="HW42" s="82"/>
      <c r="HX42" s="82"/>
      <c r="HY42" s="82"/>
      <c r="HZ42" s="82"/>
      <c r="IA42" s="82"/>
      <c r="IB42" s="82"/>
      <c r="IC42" s="82"/>
      <c r="ID42" s="82"/>
      <c r="IE42" s="82"/>
      <c r="IF42" s="82"/>
      <c r="IG42" s="82"/>
      <c r="IH42" s="82"/>
      <c r="II42" s="82"/>
      <c r="IJ42" s="82"/>
      <c r="IK42" s="82"/>
      <c r="IL42" s="82"/>
      <c r="IM42" s="82"/>
      <c r="IN42" s="82"/>
      <c r="IO42" s="82"/>
      <c r="IP42" s="82"/>
      <c r="IQ42" s="82"/>
      <c r="IR42" s="82"/>
      <c r="IS42" s="82"/>
      <c r="IT42" s="82"/>
      <c r="IU42" s="82"/>
      <c r="IV42" s="82"/>
      <c r="IW42" s="82"/>
      <c r="IX42" s="82"/>
      <c r="IY42" s="82"/>
      <c r="IZ42" s="82"/>
      <c r="JA42" s="82"/>
      <c r="JB42" s="82"/>
      <c r="JC42" s="82"/>
      <c r="JD42" s="82"/>
      <c r="JE42" s="82"/>
      <c r="JF42" s="82"/>
      <c r="JG42" s="82"/>
      <c r="JH42" s="82"/>
      <c r="JI42" s="82"/>
      <c r="JJ42" s="82"/>
      <c r="JK42" s="82"/>
      <c r="JL42" s="82"/>
      <c r="JM42" s="82"/>
      <c r="JN42" s="82"/>
      <c r="JO42" s="82"/>
      <c r="JP42" s="82"/>
      <c r="JQ42" s="82"/>
      <c r="JR42" s="82"/>
      <c r="JS42" s="82"/>
      <c r="JT42" s="82"/>
      <c r="JU42" s="82"/>
      <c r="JV42" s="82"/>
      <c r="JW42" s="82"/>
      <c r="JX42" s="82"/>
      <c r="JY42" s="82"/>
      <c r="JZ42" s="82"/>
      <c r="KA42" s="82"/>
      <c r="KB42" s="82"/>
      <c r="KC42" s="82"/>
      <c r="KD42" s="82"/>
      <c r="KE42" s="82"/>
      <c r="KF42" s="82"/>
      <c r="KG42" s="82"/>
      <c r="KH42" s="82"/>
      <c r="KI42" s="82"/>
      <c r="KJ42" s="82"/>
      <c r="KK42" s="82"/>
      <c r="KL42" s="82"/>
      <c r="KM42" s="82"/>
      <c r="KN42" s="82"/>
      <c r="KO42" s="82"/>
      <c r="KP42" s="82"/>
      <c r="KQ42" s="82"/>
      <c r="KR42" s="82"/>
      <c r="KS42" s="82"/>
      <c r="KT42" s="82"/>
      <c r="KU42" s="82"/>
      <c r="KV42" s="82"/>
      <c r="KW42" s="82"/>
      <c r="KX42" s="82"/>
      <c r="KY42" s="82"/>
      <c r="KZ42" s="82"/>
      <c r="LA42" s="82"/>
      <c r="LB42" s="82"/>
      <c r="LC42" s="82"/>
      <c r="LD42" s="82"/>
      <c r="LE42" s="82"/>
      <c r="LF42" s="82"/>
      <c r="LG42" s="82"/>
      <c r="LH42" s="82"/>
      <c r="LI42" s="82"/>
      <c r="LJ42" s="82"/>
      <c r="LK42" s="82"/>
      <c r="LL42" s="82"/>
      <c r="LM42" s="82"/>
      <c r="LN42" s="82"/>
      <c r="LO42" s="82"/>
      <c r="LP42" s="82"/>
      <c r="LQ42" s="82"/>
      <c r="LR42" s="82"/>
      <c r="LS42" s="82"/>
      <c r="LT42" s="82"/>
      <c r="LU42" s="82"/>
      <c r="LV42" s="82"/>
      <c r="LW42" s="82"/>
      <c r="LX42" s="82"/>
      <c r="LY42" s="82"/>
      <c r="LZ42" s="82"/>
      <c r="MA42" s="82"/>
      <c r="MB42" s="82"/>
      <c r="MC42" s="82"/>
      <c r="MD42" s="82"/>
      <c r="ME42" s="82"/>
      <c r="MF42" s="82"/>
      <c r="MG42" s="82"/>
      <c r="MH42" s="82"/>
      <c r="MI42" s="82"/>
      <c r="MJ42" s="82"/>
      <c r="MK42" s="82"/>
      <c r="ML42" s="82"/>
      <c r="MM42" s="82"/>
      <c r="MN42" s="82"/>
      <c r="MO42" s="82"/>
      <c r="MP42" s="82"/>
      <c r="MQ42" s="82"/>
      <c r="MR42" s="82"/>
      <c r="MS42" s="82"/>
      <c r="MT42" s="82"/>
      <c r="MU42" s="82"/>
      <c r="MV42" s="82"/>
      <c r="MW42" s="82"/>
      <c r="MX42" s="82"/>
      <c r="MY42" s="82"/>
      <c r="MZ42" s="82"/>
      <c r="NA42" s="82"/>
      <c r="NB42" s="82"/>
      <c r="NC42" s="82"/>
      <c r="ND42" s="82"/>
      <c r="NE42" s="82"/>
      <c r="NF42" s="82"/>
      <c r="NG42" s="82"/>
      <c r="NH42" s="82"/>
      <c r="NI42" s="82"/>
      <c r="NJ42" s="82"/>
      <c r="NK42" s="82"/>
      <c r="NL42" s="82"/>
      <c r="NM42" s="82"/>
      <c r="NN42" s="82"/>
      <c r="NO42" s="82"/>
      <c r="NP42" s="82"/>
      <c r="NQ42" s="82"/>
      <c r="NR42" s="82"/>
      <c r="NS42" s="82"/>
      <c r="NT42" s="82"/>
      <c r="NU42" s="82"/>
      <c r="NV42" s="82"/>
      <c r="NW42" s="82"/>
      <c r="NX42" s="82"/>
      <c r="NY42" s="82"/>
      <c r="NZ42" s="82"/>
      <c r="OA42" s="82"/>
      <c r="OB42" s="82"/>
      <c r="OC42" s="82"/>
      <c r="OD42" s="82"/>
      <c r="OE42" s="82"/>
      <c r="OF42" s="82"/>
      <c r="OG42" s="82"/>
      <c r="OH42" s="82"/>
      <c r="OI42" s="82"/>
      <c r="OJ42" s="82"/>
      <c r="OK42" s="82"/>
      <c r="OL42" s="82"/>
      <c r="OM42" s="82"/>
      <c r="ON42" s="82"/>
      <c r="OO42" s="82"/>
      <c r="OP42" s="82"/>
      <c r="OQ42" s="82"/>
      <c r="OR42" s="82"/>
      <c r="OS42" s="82"/>
      <c r="OT42" s="82"/>
      <c r="OU42" s="82"/>
      <c r="OV42" s="82"/>
      <c r="OW42" s="82"/>
      <c r="OX42" s="82"/>
      <c r="OY42" s="82"/>
    </row>
    <row r="43" spans="1:415" x14ac:dyDescent="0.25">
      <c r="A43" s="82" t="s">
        <v>2257</v>
      </c>
      <c r="B43" s="82">
        <v>44</v>
      </c>
      <c r="C43" s="82">
        <v>1</v>
      </c>
      <c r="D43" s="82">
        <v>2013</v>
      </c>
      <c r="E43" s="82">
        <v>2014</v>
      </c>
      <c r="F43" s="82">
        <v>0</v>
      </c>
      <c r="G43" s="82">
        <v>0</v>
      </c>
      <c r="H43" s="82">
        <v>1</v>
      </c>
      <c r="I43" s="82">
        <v>0</v>
      </c>
      <c r="J43" s="82" t="s">
        <v>2262</v>
      </c>
      <c r="K43" s="82">
        <v>4819</v>
      </c>
      <c r="L43" s="82">
        <v>1</v>
      </c>
      <c r="M43" s="82">
        <v>115</v>
      </c>
      <c r="N43" s="82">
        <v>2</v>
      </c>
      <c r="O43" s="82">
        <v>0</v>
      </c>
      <c r="P43" s="82">
        <v>0</v>
      </c>
      <c r="Q43" s="82">
        <v>1</v>
      </c>
      <c r="R43" s="82">
        <v>1</v>
      </c>
      <c r="S43" s="82">
        <v>0</v>
      </c>
      <c r="T43" s="82">
        <v>0</v>
      </c>
      <c r="U43" s="82">
        <v>0</v>
      </c>
      <c r="V43" s="82">
        <v>0</v>
      </c>
      <c r="W43" s="82" t="s">
        <v>1976</v>
      </c>
      <c r="X43" s="82">
        <v>0</v>
      </c>
      <c r="Y43" s="82">
        <v>1</v>
      </c>
      <c r="Z43" s="82">
        <v>1</v>
      </c>
      <c r="AA43" s="82">
        <v>0</v>
      </c>
      <c r="AB43" s="82">
        <v>0</v>
      </c>
      <c r="AC43" s="82">
        <v>1</v>
      </c>
      <c r="AD43" s="82">
        <v>0</v>
      </c>
      <c r="AE43" s="82">
        <v>1</v>
      </c>
      <c r="AF43" s="82">
        <v>13.71</v>
      </c>
      <c r="AG43" s="82">
        <v>13.48</v>
      </c>
      <c r="AH43" s="82">
        <v>-0.23000000000000043</v>
      </c>
      <c r="AI43" s="82">
        <v>-1.6776075857038688E-2</v>
      </c>
      <c r="AJ43" s="82">
        <v>-0.19</v>
      </c>
      <c r="AK43" s="82">
        <v>-4.185022026431718E-2</v>
      </c>
      <c r="AL43">
        <v>4.54</v>
      </c>
      <c r="AM43"/>
      <c r="AN43"/>
      <c r="AO43"/>
      <c r="AP43"/>
      <c r="AQ43"/>
      <c r="AR43"/>
      <c r="AS43"/>
      <c r="AT43"/>
      <c r="AU43"/>
      <c r="AV43"/>
      <c r="AW43"/>
      <c r="AX43"/>
      <c r="AY43"/>
      <c r="AZ43"/>
      <c r="BA43"/>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2"/>
      <c r="DP43" s="82"/>
      <c r="DQ43" s="82"/>
      <c r="DR43" s="82"/>
      <c r="DS43" s="82"/>
      <c r="DT43" s="82"/>
      <c r="DU43" s="82"/>
      <c r="DV43" s="82"/>
      <c r="DW43" s="82"/>
      <c r="DX43" s="82"/>
      <c r="DY43" s="82"/>
      <c r="DZ43" s="82"/>
      <c r="EA43" s="82"/>
      <c r="EB43" s="82"/>
      <c r="EC43" s="82"/>
      <c r="ED43" s="82"/>
      <c r="EE43" s="82"/>
      <c r="EF43" s="82"/>
      <c r="EG43" s="82"/>
      <c r="EH43" s="82"/>
      <c r="EI43" s="82"/>
      <c r="EJ43" s="82"/>
      <c r="EK43" s="82"/>
      <c r="EL43" s="82"/>
      <c r="EM43" s="82"/>
      <c r="EN43" s="82"/>
      <c r="EO43" s="82"/>
      <c r="EP43" s="82"/>
      <c r="EQ43" s="82"/>
      <c r="ER43" s="82"/>
      <c r="ES43" s="82"/>
      <c r="ET43" s="82"/>
      <c r="EU43" s="82"/>
      <c r="EV43" s="82"/>
      <c r="EW43" s="82"/>
      <c r="EX43" s="82"/>
      <c r="EY43" s="82"/>
      <c r="EZ43" s="82"/>
      <c r="FA43" s="82"/>
      <c r="FB43" s="82"/>
      <c r="FC43" s="82"/>
      <c r="FD43" s="82"/>
      <c r="FE43" s="82"/>
      <c r="FF43" s="82"/>
      <c r="FG43" s="82"/>
      <c r="FH43" s="82"/>
      <c r="FI43" s="82"/>
      <c r="FJ43" s="82"/>
      <c r="FK43" s="82"/>
      <c r="FL43" s="82"/>
      <c r="FM43" s="82"/>
      <c r="FN43" s="82"/>
      <c r="FO43" s="82"/>
      <c r="FP43" s="82"/>
      <c r="FQ43" s="82"/>
      <c r="FR43" s="82"/>
      <c r="FS43" s="82"/>
      <c r="FT43" s="82"/>
      <c r="FU43" s="82"/>
      <c r="FV43" s="82"/>
      <c r="FW43" s="82"/>
      <c r="FX43" s="82"/>
      <c r="FY43" s="82"/>
      <c r="FZ43" s="82"/>
      <c r="GA43" s="82"/>
      <c r="GB43" s="82"/>
      <c r="GC43" s="82"/>
      <c r="GD43" s="82"/>
      <c r="GE43" s="82"/>
      <c r="GF43" s="82"/>
      <c r="GG43" s="82"/>
      <c r="GH43" s="82"/>
      <c r="GI43" s="82"/>
      <c r="GJ43" s="82"/>
      <c r="GK43" s="82"/>
      <c r="GL43" s="82"/>
      <c r="GM43" s="82"/>
      <c r="GN43" s="82"/>
      <c r="GO43" s="82"/>
      <c r="GP43" s="82"/>
      <c r="GQ43" s="82"/>
      <c r="GR43" s="82"/>
      <c r="GS43" s="82"/>
      <c r="GT43" s="82"/>
      <c r="GU43" s="82"/>
      <c r="GV43" s="82"/>
      <c r="GW43" s="82"/>
      <c r="GX43" s="82"/>
      <c r="GY43" s="82"/>
      <c r="GZ43" s="82"/>
      <c r="HA43" s="82"/>
      <c r="HB43" s="82"/>
      <c r="HC43" s="82"/>
      <c r="HD43" s="82"/>
      <c r="HE43" s="82"/>
      <c r="HF43" s="82"/>
      <c r="HG43" s="82"/>
      <c r="HH43" s="82"/>
      <c r="HI43" s="82"/>
      <c r="HJ43" s="82"/>
      <c r="HK43" s="82"/>
      <c r="HL43" s="82"/>
      <c r="HM43" s="82"/>
      <c r="HN43" s="82"/>
      <c r="HO43" s="82"/>
      <c r="HP43" s="82"/>
      <c r="HQ43" s="82"/>
      <c r="HR43" s="82"/>
      <c r="HS43" s="82"/>
      <c r="HT43" s="82"/>
      <c r="HU43" s="82"/>
      <c r="HV43" s="82"/>
      <c r="HW43" s="82"/>
      <c r="HX43" s="82"/>
      <c r="HY43" s="82"/>
      <c r="HZ43" s="82"/>
      <c r="IA43" s="82"/>
      <c r="IB43" s="82"/>
      <c r="IC43" s="82"/>
      <c r="ID43" s="82"/>
      <c r="IE43" s="82"/>
      <c r="IF43" s="82"/>
      <c r="IG43" s="82"/>
      <c r="IH43" s="82"/>
      <c r="II43" s="82"/>
      <c r="IJ43" s="82"/>
      <c r="IK43" s="82"/>
      <c r="IL43" s="82"/>
      <c r="IM43" s="82"/>
      <c r="IN43" s="82"/>
      <c r="IO43" s="82"/>
      <c r="IP43" s="82"/>
      <c r="IQ43" s="82"/>
      <c r="IR43" s="82"/>
      <c r="IS43" s="82"/>
      <c r="IT43" s="82"/>
      <c r="IU43" s="82"/>
      <c r="IV43" s="82"/>
      <c r="IW43" s="82"/>
      <c r="IX43" s="82"/>
      <c r="IY43" s="82"/>
      <c r="IZ43" s="82"/>
      <c r="JA43" s="82"/>
      <c r="JB43" s="82"/>
      <c r="JC43" s="82"/>
      <c r="JD43" s="82"/>
      <c r="JE43" s="82"/>
      <c r="JF43" s="82"/>
      <c r="JG43" s="82"/>
      <c r="JH43" s="82"/>
      <c r="JI43" s="82"/>
      <c r="JJ43" s="82"/>
      <c r="JK43" s="82"/>
      <c r="JL43" s="82"/>
      <c r="JM43" s="82"/>
      <c r="JN43" s="82"/>
      <c r="JO43" s="82"/>
      <c r="JP43" s="82"/>
      <c r="JQ43" s="82"/>
      <c r="JR43" s="82"/>
      <c r="JS43" s="82"/>
      <c r="JT43" s="82"/>
      <c r="JU43" s="82"/>
      <c r="JV43" s="82"/>
      <c r="JW43" s="82"/>
      <c r="JX43" s="82"/>
      <c r="JY43" s="82"/>
      <c r="JZ43" s="82"/>
      <c r="KA43" s="82"/>
      <c r="KB43" s="82"/>
      <c r="KC43" s="82"/>
      <c r="KD43" s="82"/>
      <c r="KE43" s="82"/>
      <c r="KF43" s="82"/>
      <c r="KG43" s="82"/>
      <c r="KH43" s="82"/>
      <c r="KI43" s="82"/>
      <c r="KJ43" s="82"/>
      <c r="KK43" s="82"/>
      <c r="KL43" s="82"/>
      <c r="KM43" s="82"/>
      <c r="KN43" s="82"/>
      <c r="KO43" s="82"/>
      <c r="KP43" s="82"/>
      <c r="KQ43" s="82"/>
      <c r="KR43" s="82"/>
      <c r="KS43" s="82"/>
      <c r="KT43" s="82"/>
      <c r="KU43" s="82"/>
      <c r="KV43" s="82"/>
      <c r="KW43" s="82"/>
      <c r="KX43" s="82"/>
      <c r="KY43" s="82"/>
      <c r="KZ43" s="82"/>
      <c r="LA43" s="82"/>
      <c r="LB43" s="82"/>
      <c r="LC43" s="82"/>
      <c r="LD43" s="82"/>
      <c r="LE43" s="82"/>
      <c r="LF43" s="82"/>
      <c r="LG43" s="82"/>
      <c r="LH43" s="82"/>
      <c r="LI43" s="82"/>
      <c r="LJ43" s="82"/>
      <c r="LK43" s="82"/>
      <c r="LL43" s="82"/>
      <c r="LM43" s="82"/>
      <c r="LN43" s="82"/>
      <c r="LO43" s="82"/>
      <c r="LP43" s="82"/>
      <c r="LQ43" s="82"/>
      <c r="LR43" s="82"/>
      <c r="LS43" s="82"/>
      <c r="LT43" s="82"/>
      <c r="LU43" s="82"/>
      <c r="LV43" s="82"/>
      <c r="LW43" s="82"/>
      <c r="LX43" s="82"/>
      <c r="LY43" s="82"/>
      <c r="LZ43" s="82"/>
      <c r="MA43" s="82"/>
      <c r="MB43" s="82"/>
      <c r="MC43" s="82"/>
      <c r="MD43" s="82"/>
      <c r="ME43" s="82"/>
      <c r="MF43" s="82"/>
      <c r="MG43" s="82"/>
      <c r="MH43" s="82"/>
      <c r="MI43" s="82"/>
      <c r="MJ43" s="82"/>
      <c r="MK43" s="82"/>
      <c r="ML43" s="82"/>
      <c r="MM43" s="82"/>
      <c r="MN43" s="82"/>
      <c r="MO43" s="82"/>
      <c r="MP43" s="82"/>
      <c r="MQ43" s="82"/>
      <c r="MR43" s="82"/>
      <c r="MS43" s="82"/>
      <c r="MT43" s="82"/>
      <c r="MU43" s="82"/>
      <c r="MV43" s="82"/>
      <c r="MW43" s="82"/>
      <c r="MX43" s="82"/>
      <c r="MY43" s="82"/>
      <c r="MZ43" s="82"/>
      <c r="NA43" s="82"/>
      <c r="NB43" s="82"/>
      <c r="NC43" s="82"/>
      <c r="ND43" s="82"/>
      <c r="NE43" s="82"/>
      <c r="NF43" s="82"/>
      <c r="NG43" s="82"/>
      <c r="NH43" s="82"/>
      <c r="NI43" s="82"/>
      <c r="NJ43" s="82"/>
      <c r="NK43" s="82"/>
      <c r="NL43" s="82"/>
      <c r="NM43" s="82"/>
      <c r="NN43" s="82"/>
      <c r="NO43" s="82"/>
      <c r="NP43" s="82"/>
      <c r="NQ43" s="82"/>
      <c r="NR43" s="82"/>
      <c r="NS43" s="82"/>
      <c r="NT43" s="82"/>
      <c r="NU43" s="82"/>
      <c r="NV43" s="82"/>
      <c r="NW43" s="82"/>
      <c r="NX43" s="82"/>
      <c r="NY43" s="82"/>
      <c r="NZ43" s="82"/>
      <c r="OA43" s="82"/>
      <c r="OB43" s="82"/>
      <c r="OC43" s="82"/>
      <c r="OD43" s="82"/>
      <c r="OE43" s="82"/>
      <c r="OF43" s="82"/>
      <c r="OG43" s="82"/>
      <c r="OH43" s="82"/>
      <c r="OI43" s="82"/>
      <c r="OJ43" s="82"/>
      <c r="OK43" s="82"/>
      <c r="OL43" s="82"/>
      <c r="OM43" s="82"/>
      <c r="ON43" s="82"/>
      <c r="OO43" s="82"/>
      <c r="OP43" s="82"/>
      <c r="OQ43" s="82"/>
      <c r="OR43" s="82"/>
      <c r="OS43" s="82"/>
      <c r="OT43" s="82"/>
      <c r="OU43" s="82"/>
      <c r="OV43" s="82"/>
      <c r="OW43" s="82"/>
      <c r="OX43" s="82"/>
      <c r="OY43" s="82"/>
    </row>
    <row r="44" spans="1:415" x14ac:dyDescent="0.25">
      <c r="A44" s="82" t="s">
        <v>2257</v>
      </c>
      <c r="B44" s="82">
        <v>44</v>
      </c>
      <c r="C44" s="82">
        <v>2</v>
      </c>
      <c r="D44" s="82">
        <v>2013</v>
      </c>
      <c r="E44" s="82">
        <v>2015</v>
      </c>
      <c r="F44" s="82">
        <v>0</v>
      </c>
      <c r="G44" s="82">
        <v>0</v>
      </c>
      <c r="H44" s="82">
        <v>1</v>
      </c>
      <c r="I44" s="82">
        <v>0</v>
      </c>
      <c r="J44" s="82" t="s">
        <v>2262</v>
      </c>
      <c r="K44" s="82">
        <v>4819</v>
      </c>
      <c r="L44" s="82">
        <v>1</v>
      </c>
      <c r="M44" s="82">
        <v>115</v>
      </c>
      <c r="N44" s="82">
        <v>2</v>
      </c>
      <c r="O44" s="82">
        <v>0</v>
      </c>
      <c r="P44" s="82">
        <v>0</v>
      </c>
      <c r="Q44" s="82">
        <v>1</v>
      </c>
      <c r="R44" s="82">
        <v>1</v>
      </c>
      <c r="S44" s="82">
        <v>0</v>
      </c>
      <c r="T44" s="82">
        <v>0</v>
      </c>
      <c r="U44" s="82">
        <v>0</v>
      </c>
      <c r="V44" s="82">
        <v>0</v>
      </c>
      <c r="W44" s="82" t="s">
        <v>1976</v>
      </c>
      <c r="X44" s="82">
        <v>0</v>
      </c>
      <c r="Y44" s="82">
        <v>1</v>
      </c>
      <c r="Z44" s="82">
        <v>1</v>
      </c>
      <c r="AA44" s="82">
        <v>0</v>
      </c>
      <c r="AB44" s="82">
        <v>0</v>
      </c>
      <c r="AC44" s="82">
        <v>1</v>
      </c>
      <c r="AD44" s="82">
        <v>0</v>
      </c>
      <c r="AE44" s="82">
        <v>1</v>
      </c>
      <c r="AF44" s="82">
        <v>14.86</v>
      </c>
      <c r="AG44" s="82">
        <v>13.22</v>
      </c>
      <c r="AH44" s="82">
        <v>-1.6399999999999988</v>
      </c>
      <c r="AI44" s="82">
        <v>-0.1103633916554508</v>
      </c>
      <c r="AJ44" s="82">
        <v>-0.24</v>
      </c>
      <c r="AK44" s="82">
        <v>-5.1612903225806445E-2</v>
      </c>
      <c r="AL44">
        <v>4.6500000000000004</v>
      </c>
      <c r="AM44"/>
      <c r="AN44"/>
      <c r="AO44"/>
      <c r="AP44"/>
      <c r="AQ44"/>
      <c r="AR44"/>
      <c r="AS44"/>
      <c r="AT44"/>
      <c r="AU44"/>
      <c r="AV44"/>
      <c r="AW44"/>
      <c r="AX44"/>
      <c r="AY44"/>
      <c r="AZ44"/>
      <c r="BA44"/>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2"/>
      <c r="DP44" s="82"/>
      <c r="DQ44" s="82"/>
      <c r="DR44" s="82"/>
      <c r="DS44" s="82"/>
      <c r="DT44" s="82"/>
      <c r="DU44" s="82"/>
      <c r="DV44" s="82"/>
      <c r="DW44" s="82"/>
      <c r="DX44" s="82"/>
      <c r="DY44" s="82"/>
      <c r="DZ44" s="82"/>
      <c r="EA44" s="82"/>
      <c r="EB44" s="82"/>
      <c r="EC44" s="82"/>
      <c r="ED44" s="82"/>
      <c r="EE44" s="82"/>
      <c r="EF44" s="82"/>
      <c r="EG44" s="82"/>
      <c r="EH44" s="82"/>
      <c r="EI44" s="82"/>
      <c r="EJ44" s="82"/>
      <c r="EK44" s="82"/>
      <c r="EL44" s="82"/>
      <c r="EM44" s="82"/>
      <c r="EN44" s="82"/>
      <c r="EO44" s="82"/>
      <c r="EP44" s="82"/>
      <c r="EQ44" s="82"/>
      <c r="ER44" s="82"/>
      <c r="ES44" s="82"/>
      <c r="ET44" s="82"/>
      <c r="EU44" s="82"/>
      <c r="EV44" s="82"/>
      <c r="EW44" s="82"/>
      <c r="EX44" s="82"/>
      <c r="EY44" s="82"/>
      <c r="EZ44" s="82"/>
      <c r="FA44" s="82"/>
      <c r="FB44" s="82"/>
      <c r="FC44" s="82"/>
      <c r="FD44" s="82"/>
      <c r="FE44" s="82"/>
      <c r="FF44" s="82"/>
      <c r="FG44" s="82"/>
      <c r="FH44" s="82"/>
      <c r="FI44" s="82"/>
      <c r="FJ44" s="82"/>
      <c r="FK44" s="82"/>
      <c r="FL44" s="82"/>
      <c r="FM44" s="82"/>
      <c r="FN44" s="82"/>
      <c r="FO44" s="82"/>
      <c r="FP44" s="82"/>
      <c r="FQ44" s="82"/>
      <c r="FR44" s="82"/>
      <c r="FS44" s="82"/>
      <c r="FT44" s="82"/>
      <c r="FU44" s="82"/>
      <c r="FV44" s="82"/>
      <c r="FW44" s="82"/>
      <c r="FX44" s="82"/>
      <c r="FY44" s="82"/>
      <c r="FZ44" s="82"/>
      <c r="GA44" s="82"/>
      <c r="GB44" s="82"/>
      <c r="GC44" s="82"/>
      <c r="GD44" s="82"/>
      <c r="GE44" s="82"/>
      <c r="GF44" s="82"/>
      <c r="GG44" s="82"/>
      <c r="GH44" s="82"/>
      <c r="GI44" s="82"/>
      <c r="GJ44" s="82"/>
      <c r="GK44" s="82"/>
      <c r="GL44" s="82"/>
      <c r="GM44" s="82"/>
      <c r="GN44" s="82"/>
      <c r="GO44" s="82"/>
      <c r="GP44" s="82"/>
      <c r="GQ44" s="82"/>
      <c r="GR44" s="82"/>
      <c r="GS44" s="82"/>
      <c r="GT44" s="82"/>
      <c r="GU44" s="82"/>
      <c r="GV44" s="82"/>
      <c r="GW44" s="82"/>
      <c r="GX44" s="82"/>
      <c r="GY44" s="82"/>
      <c r="GZ44" s="82"/>
      <c r="HA44" s="82"/>
      <c r="HB44" s="82"/>
      <c r="HC44" s="82"/>
      <c r="HD44" s="82"/>
      <c r="HE44" s="82"/>
      <c r="HF44" s="82"/>
      <c r="HG44" s="82"/>
      <c r="HH44" s="82"/>
      <c r="HI44" s="82"/>
      <c r="HJ44" s="82"/>
      <c r="HK44" s="82"/>
      <c r="HL44" s="82"/>
      <c r="HM44" s="82"/>
      <c r="HN44" s="82"/>
      <c r="HO44" s="82"/>
      <c r="HP44" s="82"/>
      <c r="HQ44" s="82"/>
      <c r="HR44" s="82"/>
      <c r="HS44" s="82"/>
      <c r="HT44" s="82"/>
      <c r="HU44" s="82"/>
      <c r="HV44" s="82"/>
      <c r="HW44" s="82"/>
      <c r="HX44" s="82"/>
      <c r="HY44" s="82"/>
      <c r="HZ44" s="82"/>
      <c r="IA44" s="82"/>
      <c r="IB44" s="82"/>
      <c r="IC44" s="82"/>
      <c r="ID44" s="82"/>
      <c r="IE44" s="82"/>
      <c r="IF44" s="82"/>
      <c r="IG44" s="82"/>
      <c r="IH44" s="82"/>
      <c r="II44" s="82"/>
      <c r="IJ44" s="82"/>
      <c r="IK44" s="82"/>
      <c r="IL44" s="82"/>
      <c r="IM44" s="82"/>
      <c r="IN44" s="82"/>
      <c r="IO44" s="82"/>
      <c r="IP44" s="82"/>
      <c r="IQ44" s="82"/>
      <c r="IR44" s="82"/>
      <c r="IS44" s="82"/>
      <c r="IT44" s="82"/>
      <c r="IU44" s="82"/>
      <c r="IV44" s="82"/>
      <c r="IW44" s="82"/>
      <c r="IX44" s="82"/>
      <c r="IY44" s="82"/>
      <c r="IZ44" s="82"/>
      <c r="JA44" s="82"/>
      <c r="JB44" s="82"/>
      <c r="JC44" s="82"/>
      <c r="JD44" s="82"/>
      <c r="JE44" s="82"/>
      <c r="JF44" s="82"/>
      <c r="JG44" s="82"/>
      <c r="JH44" s="82"/>
      <c r="JI44" s="82"/>
      <c r="JJ44" s="82"/>
      <c r="JK44" s="82"/>
      <c r="JL44" s="82"/>
      <c r="JM44" s="82"/>
      <c r="JN44" s="82"/>
      <c r="JO44" s="82"/>
      <c r="JP44" s="82"/>
      <c r="JQ44" s="82"/>
      <c r="JR44" s="82"/>
      <c r="JS44" s="82"/>
      <c r="JT44" s="82"/>
      <c r="JU44" s="82"/>
      <c r="JV44" s="82"/>
      <c r="JW44" s="82"/>
      <c r="JX44" s="82"/>
      <c r="JY44" s="82"/>
      <c r="JZ44" s="82"/>
      <c r="KA44" s="82"/>
      <c r="KB44" s="82"/>
      <c r="KC44" s="82"/>
      <c r="KD44" s="82"/>
      <c r="KE44" s="82"/>
      <c r="KF44" s="82"/>
      <c r="KG44" s="82"/>
      <c r="KH44" s="82"/>
      <c r="KI44" s="82"/>
      <c r="KJ44" s="82"/>
      <c r="KK44" s="82"/>
      <c r="KL44" s="82"/>
      <c r="KM44" s="82"/>
      <c r="KN44" s="82"/>
      <c r="KO44" s="82"/>
      <c r="KP44" s="82"/>
      <c r="KQ44" s="82"/>
      <c r="KR44" s="82"/>
      <c r="KS44" s="82"/>
      <c r="KT44" s="82"/>
      <c r="KU44" s="82"/>
      <c r="KV44" s="82"/>
      <c r="KW44" s="82"/>
      <c r="KX44" s="82"/>
      <c r="KY44" s="82"/>
      <c r="KZ44" s="82"/>
      <c r="LA44" s="82"/>
      <c r="LB44" s="82"/>
      <c r="LC44" s="82"/>
      <c r="LD44" s="82"/>
      <c r="LE44" s="82"/>
      <c r="LF44" s="82"/>
      <c r="LG44" s="82"/>
      <c r="LH44" s="82"/>
      <c r="LI44" s="82"/>
      <c r="LJ44" s="82"/>
      <c r="LK44" s="82"/>
      <c r="LL44" s="82"/>
      <c r="LM44" s="82"/>
      <c r="LN44" s="82"/>
      <c r="LO44" s="82"/>
      <c r="LP44" s="82"/>
      <c r="LQ44" s="82"/>
      <c r="LR44" s="82"/>
      <c r="LS44" s="82"/>
      <c r="LT44" s="82"/>
      <c r="LU44" s="82"/>
      <c r="LV44" s="82"/>
      <c r="LW44" s="82"/>
      <c r="LX44" s="82"/>
      <c r="LY44" s="82"/>
      <c r="LZ44" s="82"/>
      <c r="MA44" s="82"/>
      <c r="MB44" s="82"/>
      <c r="MC44" s="82"/>
      <c r="MD44" s="82"/>
      <c r="ME44" s="82"/>
      <c r="MF44" s="82"/>
      <c r="MG44" s="82"/>
      <c r="MH44" s="82"/>
      <c r="MI44" s="82"/>
      <c r="MJ44" s="82"/>
      <c r="MK44" s="82"/>
      <c r="ML44" s="82"/>
      <c r="MM44" s="82"/>
      <c r="MN44" s="82"/>
      <c r="MO44" s="82"/>
      <c r="MP44" s="82"/>
      <c r="MQ44" s="82"/>
      <c r="MR44" s="82"/>
      <c r="MS44" s="82"/>
      <c r="MT44" s="82"/>
      <c r="MU44" s="82"/>
      <c r="MV44" s="82"/>
      <c r="MW44" s="82"/>
      <c r="MX44" s="82"/>
      <c r="MY44" s="82"/>
      <c r="MZ44" s="82"/>
      <c r="NA44" s="82"/>
      <c r="NB44" s="82"/>
      <c r="NC44" s="82"/>
      <c r="ND44" s="82"/>
      <c r="NE44" s="82"/>
      <c r="NF44" s="82"/>
      <c r="NG44" s="82"/>
      <c r="NH44" s="82"/>
      <c r="NI44" s="82"/>
      <c r="NJ44" s="82"/>
      <c r="NK44" s="82"/>
      <c r="NL44" s="82"/>
      <c r="NM44" s="82"/>
      <c r="NN44" s="82"/>
      <c r="NO44" s="82"/>
      <c r="NP44" s="82"/>
      <c r="NQ44" s="82"/>
      <c r="NR44" s="82"/>
      <c r="NS44" s="82"/>
      <c r="NT44" s="82"/>
      <c r="NU44" s="82"/>
      <c r="NV44" s="82"/>
      <c r="NW44" s="82"/>
      <c r="NX44" s="82"/>
      <c r="NY44" s="82"/>
      <c r="NZ44" s="82"/>
      <c r="OA44" s="82"/>
      <c r="OB44" s="82"/>
      <c r="OC44" s="82"/>
      <c r="OD44" s="82"/>
      <c r="OE44" s="82"/>
      <c r="OF44" s="82"/>
      <c r="OG44" s="82"/>
      <c r="OH44" s="82"/>
      <c r="OI44" s="82"/>
      <c r="OJ44" s="82"/>
      <c r="OK44" s="82"/>
      <c r="OL44" s="82"/>
      <c r="OM44" s="82"/>
      <c r="ON44" s="82"/>
      <c r="OO44" s="82"/>
      <c r="OP44" s="82"/>
      <c r="OQ44" s="82"/>
      <c r="OR44" s="82"/>
      <c r="OS44" s="82"/>
      <c r="OT44" s="82"/>
      <c r="OU44" s="82"/>
      <c r="OV44" s="82"/>
      <c r="OW44" s="82"/>
      <c r="OX44" s="82"/>
      <c r="OY44" s="82"/>
    </row>
    <row r="45" spans="1:415" x14ac:dyDescent="0.25">
      <c r="A45" s="82" t="s">
        <v>2257</v>
      </c>
      <c r="B45" s="82">
        <v>44</v>
      </c>
      <c r="C45" s="82">
        <v>3</v>
      </c>
      <c r="D45" s="82">
        <v>2013</v>
      </c>
      <c r="E45" s="82">
        <v>2016</v>
      </c>
      <c r="F45" s="82">
        <v>0</v>
      </c>
      <c r="G45" s="82">
        <v>0</v>
      </c>
      <c r="H45" s="82">
        <v>1</v>
      </c>
      <c r="I45" s="82">
        <v>0</v>
      </c>
      <c r="J45" s="82" t="s">
        <v>2262</v>
      </c>
      <c r="K45" s="82">
        <v>4819</v>
      </c>
      <c r="L45" s="82">
        <v>1</v>
      </c>
      <c r="M45" s="82">
        <v>115</v>
      </c>
      <c r="N45" s="82">
        <v>2</v>
      </c>
      <c r="O45" s="82">
        <v>0</v>
      </c>
      <c r="P45" s="82">
        <v>0</v>
      </c>
      <c r="Q45" s="82">
        <v>1</v>
      </c>
      <c r="R45" s="82">
        <v>1</v>
      </c>
      <c r="S45" s="82">
        <v>0</v>
      </c>
      <c r="T45" s="82">
        <v>0</v>
      </c>
      <c r="U45" s="82">
        <v>0</v>
      </c>
      <c r="V45" s="82">
        <v>0</v>
      </c>
      <c r="W45" s="82" t="s">
        <v>1976</v>
      </c>
      <c r="X45" s="82">
        <v>0</v>
      </c>
      <c r="Y45" s="82">
        <v>1</v>
      </c>
      <c r="Z45" s="82">
        <v>1</v>
      </c>
      <c r="AA45" s="82">
        <v>0</v>
      </c>
      <c r="AB45" s="82">
        <v>0</v>
      </c>
      <c r="AC45" s="82">
        <v>1</v>
      </c>
      <c r="AD45" s="82">
        <v>0</v>
      </c>
      <c r="AE45" s="82">
        <v>1</v>
      </c>
      <c r="AF45" s="82">
        <v>14.86</v>
      </c>
      <c r="AG45" s="82">
        <v>13.21</v>
      </c>
      <c r="AH45" s="82">
        <v>-1.6499999999999986</v>
      </c>
      <c r="AI45" s="82">
        <v>-0.11103633916554499</v>
      </c>
      <c r="AJ45" s="82">
        <v>-0.26</v>
      </c>
      <c r="AK45" s="82">
        <v>-5.6034482758620698E-2</v>
      </c>
      <c r="AL45">
        <v>4.6399999999999997</v>
      </c>
      <c r="AM45"/>
      <c r="AN45"/>
      <c r="AO45"/>
      <c r="AP45"/>
      <c r="AQ45"/>
      <c r="AR45"/>
      <c r="AS45"/>
      <c r="AT45"/>
      <c r="AU45"/>
      <c r="AV45"/>
      <c r="AW45"/>
      <c r="AX45"/>
      <c r="AY45"/>
      <c r="AZ45"/>
      <c r="BA45"/>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2"/>
      <c r="DP45" s="82"/>
      <c r="DQ45" s="82"/>
      <c r="DR45" s="82"/>
      <c r="DS45" s="82"/>
      <c r="DT45" s="82"/>
      <c r="DU45" s="82"/>
      <c r="DV45" s="82"/>
      <c r="DW45" s="82"/>
      <c r="DX45" s="82"/>
      <c r="DY45" s="82"/>
      <c r="DZ45" s="82"/>
      <c r="EA45" s="82"/>
      <c r="EB45" s="82"/>
      <c r="EC45" s="82"/>
      <c r="ED45" s="82"/>
      <c r="EE45" s="82"/>
      <c r="EF45" s="82"/>
      <c r="EG45" s="82"/>
      <c r="EH45" s="82"/>
      <c r="EI45" s="82"/>
      <c r="EJ45" s="82"/>
      <c r="EK45" s="82"/>
      <c r="EL45" s="82"/>
      <c r="EM45" s="82"/>
      <c r="EN45" s="82"/>
      <c r="EO45" s="82"/>
      <c r="EP45" s="82"/>
      <c r="EQ45" s="82"/>
      <c r="ER45" s="82"/>
      <c r="ES45" s="82"/>
      <c r="ET45" s="82"/>
      <c r="EU45" s="82"/>
      <c r="EV45" s="82"/>
      <c r="EW45" s="82"/>
      <c r="EX45" s="82"/>
      <c r="EY45" s="82"/>
      <c r="EZ45" s="82"/>
      <c r="FA45" s="82"/>
      <c r="FB45" s="82"/>
      <c r="FC45" s="82"/>
      <c r="FD45" s="82"/>
      <c r="FE45" s="82"/>
      <c r="FF45" s="82"/>
      <c r="FG45" s="82"/>
      <c r="FH45" s="82"/>
      <c r="FI45" s="82"/>
      <c r="FJ45" s="82"/>
      <c r="FK45" s="82"/>
      <c r="FL45" s="82"/>
      <c r="FM45" s="82"/>
      <c r="FN45" s="82"/>
      <c r="FO45" s="82"/>
      <c r="FP45" s="82"/>
      <c r="FQ45" s="82"/>
      <c r="FR45" s="82"/>
      <c r="FS45" s="82"/>
      <c r="FT45" s="82"/>
      <c r="FU45" s="82"/>
      <c r="FV45" s="82"/>
      <c r="FW45" s="82"/>
      <c r="FX45" s="82"/>
      <c r="FY45" s="82"/>
      <c r="FZ45" s="82"/>
      <c r="GA45" s="82"/>
      <c r="GB45" s="82"/>
      <c r="GC45" s="82"/>
      <c r="GD45" s="82"/>
      <c r="GE45" s="82"/>
      <c r="GF45" s="82"/>
      <c r="GG45" s="82"/>
      <c r="GH45" s="82"/>
      <c r="GI45" s="82"/>
      <c r="GJ45" s="82"/>
      <c r="GK45" s="82"/>
      <c r="GL45" s="82"/>
      <c r="GM45" s="82"/>
      <c r="GN45" s="82"/>
      <c r="GO45" s="82"/>
      <c r="GP45" s="82"/>
      <c r="GQ45" s="82"/>
      <c r="GR45" s="82"/>
      <c r="GS45" s="82"/>
      <c r="GT45" s="82"/>
      <c r="GU45" s="82"/>
      <c r="GV45" s="82"/>
      <c r="GW45" s="82"/>
      <c r="GX45" s="82"/>
      <c r="GY45" s="82"/>
      <c r="GZ45" s="82"/>
      <c r="HA45" s="82"/>
      <c r="HB45" s="82"/>
      <c r="HC45" s="82"/>
      <c r="HD45" s="82"/>
      <c r="HE45" s="82"/>
      <c r="HF45" s="82"/>
      <c r="HG45" s="82"/>
      <c r="HH45" s="82"/>
      <c r="HI45" s="82"/>
      <c r="HJ45" s="82"/>
      <c r="HK45" s="82"/>
      <c r="HL45" s="82"/>
      <c r="HM45" s="82"/>
      <c r="HN45" s="82"/>
      <c r="HO45" s="82"/>
      <c r="HP45" s="82"/>
      <c r="HQ45" s="82"/>
      <c r="HR45" s="82"/>
      <c r="HS45" s="82"/>
      <c r="HT45" s="82"/>
      <c r="HU45" s="82"/>
      <c r="HV45" s="82"/>
      <c r="HW45" s="82"/>
      <c r="HX45" s="82"/>
      <c r="HY45" s="82"/>
      <c r="HZ45" s="82"/>
      <c r="IA45" s="82"/>
      <c r="IB45" s="82"/>
      <c r="IC45" s="82"/>
      <c r="ID45" s="82"/>
      <c r="IE45" s="82"/>
      <c r="IF45" s="82"/>
      <c r="IG45" s="82"/>
      <c r="IH45" s="82"/>
      <c r="II45" s="82"/>
      <c r="IJ45" s="82"/>
      <c r="IK45" s="82"/>
      <c r="IL45" s="82"/>
      <c r="IM45" s="82"/>
      <c r="IN45" s="82"/>
      <c r="IO45" s="82"/>
      <c r="IP45" s="82"/>
      <c r="IQ45" s="82"/>
      <c r="IR45" s="82"/>
      <c r="IS45" s="82"/>
      <c r="IT45" s="82"/>
      <c r="IU45" s="82"/>
      <c r="IV45" s="82"/>
      <c r="IW45" s="82"/>
      <c r="IX45" s="82"/>
      <c r="IY45" s="82"/>
      <c r="IZ45" s="82"/>
      <c r="JA45" s="82"/>
      <c r="JB45" s="82"/>
      <c r="JC45" s="82"/>
      <c r="JD45" s="82"/>
      <c r="JE45" s="82"/>
      <c r="JF45" s="82"/>
      <c r="JG45" s="82"/>
      <c r="JH45" s="82"/>
      <c r="JI45" s="82"/>
      <c r="JJ45" s="82"/>
      <c r="JK45" s="82"/>
      <c r="JL45" s="82"/>
      <c r="JM45" s="82"/>
      <c r="JN45" s="82"/>
      <c r="JO45" s="82"/>
      <c r="JP45" s="82"/>
      <c r="JQ45" s="82"/>
      <c r="JR45" s="82"/>
      <c r="JS45" s="82"/>
      <c r="JT45" s="82"/>
      <c r="JU45" s="82"/>
      <c r="JV45" s="82"/>
      <c r="JW45" s="82"/>
      <c r="JX45" s="82"/>
      <c r="JY45" s="82"/>
      <c r="JZ45" s="82"/>
      <c r="KA45" s="82"/>
      <c r="KB45" s="82"/>
      <c r="KC45" s="82"/>
      <c r="KD45" s="82"/>
      <c r="KE45" s="82"/>
      <c r="KF45" s="82"/>
      <c r="KG45" s="82"/>
      <c r="KH45" s="82"/>
      <c r="KI45" s="82"/>
      <c r="KJ45" s="82"/>
      <c r="KK45" s="82"/>
      <c r="KL45" s="82"/>
      <c r="KM45" s="82"/>
      <c r="KN45" s="82"/>
      <c r="KO45" s="82"/>
      <c r="KP45" s="82"/>
      <c r="KQ45" s="82"/>
      <c r="KR45" s="82"/>
      <c r="KS45" s="82"/>
      <c r="KT45" s="82"/>
      <c r="KU45" s="82"/>
      <c r="KV45" s="82"/>
      <c r="KW45" s="82"/>
      <c r="KX45" s="82"/>
      <c r="KY45" s="82"/>
      <c r="KZ45" s="82"/>
      <c r="LA45" s="82"/>
      <c r="LB45" s="82"/>
      <c r="LC45" s="82"/>
      <c r="LD45" s="82"/>
      <c r="LE45" s="82"/>
      <c r="LF45" s="82"/>
      <c r="LG45" s="82"/>
      <c r="LH45" s="82"/>
      <c r="LI45" s="82"/>
      <c r="LJ45" s="82"/>
      <c r="LK45" s="82"/>
      <c r="LL45" s="82"/>
      <c r="LM45" s="82"/>
      <c r="LN45" s="82"/>
      <c r="LO45" s="82"/>
      <c r="LP45" s="82"/>
      <c r="LQ45" s="82"/>
      <c r="LR45" s="82"/>
      <c r="LS45" s="82"/>
      <c r="LT45" s="82"/>
      <c r="LU45" s="82"/>
      <c r="LV45" s="82"/>
      <c r="LW45" s="82"/>
      <c r="LX45" s="82"/>
      <c r="LY45" s="82"/>
      <c r="LZ45" s="82"/>
      <c r="MA45" s="82"/>
      <c r="MB45" s="82"/>
      <c r="MC45" s="82"/>
      <c r="MD45" s="82"/>
      <c r="ME45" s="82"/>
      <c r="MF45" s="82"/>
      <c r="MG45" s="82"/>
      <c r="MH45" s="82"/>
      <c r="MI45" s="82"/>
      <c r="MJ45" s="82"/>
      <c r="MK45" s="82"/>
      <c r="ML45" s="82"/>
      <c r="MM45" s="82"/>
      <c r="MN45" s="82"/>
      <c r="MO45" s="82"/>
      <c r="MP45" s="82"/>
      <c r="MQ45" s="82"/>
      <c r="MR45" s="82"/>
      <c r="MS45" s="82"/>
      <c r="MT45" s="82"/>
      <c r="MU45" s="82"/>
      <c r="MV45" s="82"/>
      <c r="MW45" s="82"/>
      <c r="MX45" s="82"/>
      <c r="MY45" s="82"/>
      <c r="MZ45" s="82"/>
      <c r="NA45" s="82"/>
      <c r="NB45" s="82"/>
      <c r="NC45" s="82"/>
      <c r="ND45" s="82"/>
      <c r="NE45" s="82"/>
      <c r="NF45" s="82"/>
      <c r="NG45" s="82"/>
      <c r="NH45" s="82"/>
      <c r="NI45" s="82"/>
      <c r="NJ45" s="82"/>
      <c r="NK45" s="82"/>
      <c r="NL45" s="82"/>
      <c r="NM45" s="82"/>
      <c r="NN45" s="82"/>
      <c r="NO45" s="82"/>
      <c r="NP45" s="82"/>
      <c r="NQ45" s="82"/>
      <c r="NR45" s="82"/>
      <c r="NS45" s="82"/>
      <c r="NT45" s="82"/>
      <c r="NU45" s="82"/>
      <c r="NV45" s="82"/>
      <c r="NW45" s="82"/>
      <c r="NX45" s="82"/>
      <c r="NY45" s="82"/>
      <c r="NZ45" s="82"/>
      <c r="OA45" s="82"/>
      <c r="OB45" s="82"/>
      <c r="OC45" s="82"/>
      <c r="OD45" s="82"/>
      <c r="OE45" s="82"/>
      <c r="OF45" s="82"/>
      <c r="OG45" s="82"/>
      <c r="OH45" s="82"/>
      <c r="OI45" s="82"/>
      <c r="OJ45" s="82"/>
      <c r="OK45" s="82"/>
      <c r="OL45" s="82"/>
      <c r="OM45" s="82"/>
      <c r="ON45" s="82"/>
      <c r="OO45" s="82"/>
      <c r="OP45" s="82"/>
      <c r="OQ45" s="82"/>
      <c r="OR45" s="82"/>
      <c r="OS45" s="82"/>
      <c r="OT45" s="82"/>
      <c r="OU45" s="82"/>
      <c r="OV45" s="82"/>
      <c r="OW45" s="82"/>
      <c r="OX45" s="82"/>
      <c r="OY45" s="82"/>
    </row>
    <row r="46" spans="1:415" x14ac:dyDescent="0.25">
      <c r="A46" s="82" t="s">
        <v>2257</v>
      </c>
      <c r="B46" s="82">
        <v>44</v>
      </c>
      <c r="C46" s="82">
        <v>4</v>
      </c>
      <c r="D46" s="82">
        <v>2013</v>
      </c>
      <c r="E46" s="82">
        <v>2017</v>
      </c>
      <c r="F46" s="82">
        <v>0</v>
      </c>
      <c r="G46" s="82">
        <v>0</v>
      </c>
      <c r="H46" s="82">
        <v>1</v>
      </c>
      <c r="I46" s="82">
        <v>0</v>
      </c>
      <c r="J46" s="82" t="s">
        <v>2262</v>
      </c>
      <c r="K46" s="82">
        <v>4819</v>
      </c>
      <c r="L46" s="82">
        <v>1</v>
      </c>
      <c r="M46" s="82">
        <v>115</v>
      </c>
      <c r="N46" s="82">
        <v>2</v>
      </c>
      <c r="O46" s="82">
        <v>0</v>
      </c>
      <c r="P46" s="82">
        <v>0</v>
      </c>
      <c r="Q46" s="82">
        <v>1</v>
      </c>
      <c r="R46" s="82">
        <v>1</v>
      </c>
      <c r="S46" s="82">
        <v>0</v>
      </c>
      <c r="T46" s="82">
        <v>0</v>
      </c>
      <c r="U46" s="82">
        <v>0</v>
      </c>
      <c r="V46" s="82">
        <v>0</v>
      </c>
      <c r="W46" s="82" t="s">
        <v>1976</v>
      </c>
      <c r="X46" s="82">
        <v>0</v>
      </c>
      <c r="Y46" s="82">
        <v>1</v>
      </c>
      <c r="Z46" s="82">
        <v>1</v>
      </c>
      <c r="AA46" s="82">
        <v>0</v>
      </c>
      <c r="AB46" s="82">
        <v>0</v>
      </c>
      <c r="AC46" s="82">
        <v>1</v>
      </c>
      <c r="AD46" s="82">
        <v>0</v>
      </c>
      <c r="AE46" s="82">
        <v>1</v>
      </c>
      <c r="AF46" s="82">
        <v>14.84</v>
      </c>
      <c r="AG46" s="82">
        <v>13.2</v>
      </c>
      <c r="AH46" s="82">
        <v>-1.6400000000000006</v>
      </c>
      <c r="AI46" s="82">
        <v>-0.11051212938005395</v>
      </c>
      <c r="AJ46" s="82">
        <v>-0.27</v>
      </c>
      <c r="AK46" s="82">
        <v>-5.7569296375266525E-2</v>
      </c>
      <c r="AL46">
        <v>4.6900000000000004</v>
      </c>
      <c r="AM46"/>
      <c r="AN46"/>
      <c r="AO46"/>
      <c r="AP46"/>
      <c r="AQ46"/>
      <c r="AR46"/>
      <c r="AS46"/>
      <c r="AT46"/>
      <c r="AU46"/>
      <c r="AV46"/>
      <c r="AW46"/>
      <c r="AX46"/>
      <c r="AY46"/>
      <c r="AZ46"/>
      <c r="BA46"/>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2"/>
      <c r="DP46" s="82"/>
      <c r="DQ46" s="82"/>
      <c r="DR46" s="82"/>
      <c r="DS46" s="82"/>
      <c r="DT46" s="82"/>
      <c r="DU46" s="82"/>
      <c r="DV46" s="82"/>
      <c r="DW46" s="82"/>
      <c r="DX46" s="82"/>
      <c r="DY46" s="82"/>
      <c r="DZ46" s="82"/>
      <c r="EA46" s="82"/>
      <c r="EB46" s="82"/>
      <c r="EC46" s="82"/>
      <c r="ED46" s="82"/>
      <c r="EE46" s="82"/>
      <c r="EF46" s="82"/>
      <c r="EG46" s="82"/>
      <c r="EH46" s="82"/>
      <c r="EI46" s="82"/>
      <c r="EJ46" s="82"/>
      <c r="EK46" s="82"/>
      <c r="EL46" s="82"/>
      <c r="EM46" s="82"/>
      <c r="EN46" s="82"/>
      <c r="EO46" s="82"/>
      <c r="EP46" s="82"/>
      <c r="EQ46" s="82"/>
      <c r="ER46" s="82"/>
      <c r="ES46" s="82"/>
      <c r="ET46" s="82"/>
      <c r="EU46" s="82"/>
      <c r="EV46" s="82"/>
      <c r="EW46" s="82"/>
      <c r="EX46" s="82"/>
      <c r="EY46" s="82"/>
      <c r="EZ46" s="82"/>
      <c r="FA46" s="82"/>
      <c r="FB46" s="82"/>
      <c r="FC46" s="82"/>
      <c r="FD46" s="82"/>
      <c r="FE46" s="82"/>
      <c r="FF46" s="82"/>
      <c r="FG46" s="82"/>
      <c r="FH46" s="82"/>
      <c r="FI46" s="82"/>
      <c r="FJ46" s="82"/>
      <c r="FK46" s="82"/>
      <c r="FL46" s="82"/>
      <c r="FM46" s="82"/>
      <c r="FN46" s="82"/>
      <c r="FO46" s="82"/>
      <c r="FP46" s="82"/>
      <c r="FQ46" s="82"/>
      <c r="FR46" s="82"/>
      <c r="FS46" s="82"/>
      <c r="FT46" s="82"/>
      <c r="FU46" s="82"/>
      <c r="FV46" s="82"/>
      <c r="FW46" s="82"/>
      <c r="FX46" s="82"/>
      <c r="FY46" s="82"/>
      <c r="FZ46" s="82"/>
      <c r="GA46" s="82"/>
      <c r="GB46" s="82"/>
      <c r="GC46" s="82"/>
      <c r="GD46" s="82"/>
      <c r="GE46" s="82"/>
      <c r="GF46" s="82"/>
      <c r="GG46" s="82"/>
      <c r="GH46" s="82"/>
      <c r="GI46" s="82"/>
      <c r="GJ46" s="82"/>
      <c r="GK46" s="82"/>
      <c r="GL46" s="82"/>
      <c r="GM46" s="82"/>
      <c r="GN46" s="82"/>
      <c r="GO46" s="82"/>
      <c r="GP46" s="82"/>
      <c r="GQ46" s="82"/>
      <c r="GR46" s="82"/>
      <c r="GS46" s="82"/>
      <c r="GT46" s="82"/>
      <c r="GU46" s="82"/>
      <c r="GV46" s="82"/>
      <c r="GW46" s="82"/>
      <c r="GX46" s="82"/>
      <c r="GY46" s="82"/>
      <c r="GZ46" s="82"/>
      <c r="HA46" s="82"/>
      <c r="HB46" s="82"/>
      <c r="HC46" s="82"/>
      <c r="HD46" s="82"/>
      <c r="HE46" s="82"/>
      <c r="HF46" s="82"/>
      <c r="HG46" s="82"/>
      <c r="HH46" s="82"/>
      <c r="HI46" s="82"/>
      <c r="HJ46" s="82"/>
      <c r="HK46" s="82"/>
      <c r="HL46" s="82"/>
      <c r="HM46" s="82"/>
      <c r="HN46" s="82"/>
      <c r="HO46" s="82"/>
      <c r="HP46" s="82"/>
      <c r="HQ46" s="82"/>
      <c r="HR46" s="82"/>
      <c r="HS46" s="82"/>
      <c r="HT46" s="82"/>
      <c r="HU46" s="82"/>
      <c r="HV46" s="82"/>
      <c r="HW46" s="82"/>
      <c r="HX46" s="82"/>
      <c r="HY46" s="82"/>
      <c r="HZ46" s="82"/>
      <c r="IA46" s="82"/>
      <c r="IB46" s="82"/>
      <c r="IC46" s="82"/>
      <c r="ID46" s="82"/>
      <c r="IE46" s="82"/>
      <c r="IF46" s="82"/>
      <c r="IG46" s="82"/>
      <c r="IH46" s="82"/>
      <c r="II46" s="82"/>
      <c r="IJ46" s="82"/>
      <c r="IK46" s="82"/>
      <c r="IL46" s="82"/>
      <c r="IM46" s="82"/>
      <c r="IN46" s="82"/>
      <c r="IO46" s="82"/>
      <c r="IP46" s="82"/>
      <c r="IQ46" s="82"/>
      <c r="IR46" s="82"/>
      <c r="IS46" s="82"/>
      <c r="IT46" s="82"/>
      <c r="IU46" s="82"/>
      <c r="IV46" s="82"/>
      <c r="IW46" s="82"/>
      <c r="IX46" s="82"/>
      <c r="IY46" s="82"/>
      <c r="IZ46" s="82"/>
      <c r="JA46" s="82"/>
      <c r="JB46" s="82"/>
      <c r="JC46" s="82"/>
      <c r="JD46" s="82"/>
      <c r="JE46" s="82"/>
      <c r="JF46" s="82"/>
      <c r="JG46" s="82"/>
      <c r="JH46" s="82"/>
      <c r="JI46" s="82"/>
      <c r="JJ46" s="82"/>
      <c r="JK46" s="82"/>
      <c r="JL46" s="82"/>
      <c r="JM46" s="82"/>
      <c r="JN46" s="82"/>
      <c r="JO46" s="82"/>
      <c r="JP46" s="82"/>
      <c r="JQ46" s="82"/>
      <c r="JR46" s="82"/>
      <c r="JS46" s="82"/>
      <c r="JT46" s="82"/>
      <c r="JU46" s="82"/>
      <c r="JV46" s="82"/>
      <c r="JW46" s="82"/>
      <c r="JX46" s="82"/>
      <c r="JY46" s="82"/>
      <c r="JZ46" s="82"/>
      <c r="KA46" s="82"/>
      <c r="KB46" s="82"/>
      <c r="KC46" s="82"/>
      <c r="KD46" s="82"/>
      <c r="KE46" s="82"/>
      <c r="KF46" s="82"/>
      <c r="KG46" s="82"/>
      <c r="KH46" s="82"/>
      <c r="KI46" s="82"/>
      <c r="KJ46" s="82"/>
      <c r="KK46" s="82"/>
      <c r="KL46" s="82"/>
      <c r="KM46" s="82"/>
      <c r="KN46" s="82"/>
      <c r="KO46" s="82"/>
      <c r="KP46" s="82"/>
      <c r="KQ46" s="82"/>
      <c r="KR46" s="82"/>
      <c r="KS46" s="82"/>
      <c r="KT46" s="82"/>
      <c r="KU46" s="82"/>
      <c r="KV46" s="82"/>
      <c r="KW46" s="82"/>
      <c r="KX46" s="82"/>
      <c r="KY46" s="82"/>
      <c r="KZ46" s="82"/>
      <c r="LA46" s="82"/>
      <c r="LB46" s="82"/>
      <c r="LC46" s="82"/>
      <c r="LD46" s="82"/>
      <c r="LE46" s="82"/>
      <c r="LF46" s="82"/>
      <c r="LG46" s="82"/>
      <c r="LH46" s="82"/>
      <c r="LI46" s="82"/>
      <c r="LJ46" s="82"/>
      <c r="LK46" s="82"/>
      <c r="LL46" s="82"/>
      <c r="LM46" s="82"/>
      <c r="LN46" s="82"/>
      <c r="LO46" s="82"/>
      <c r="LP46" s="82"/>
      <c r="LQ46" s="82"/>
      <c r="LR46" s="82"/>
      <c r="LS46" s="82"/>
      <c r="LT46" s="82"/>
      <c r="LU46" s="82"/>
      <c r="LV46" s="82"/>
      <c r="LW46" s="82"/>
      <c r="LX46" s="82"/>
      <c r="LY46" s="82"/>
      <c r="LZ46" s="82"/>
      <c r="MA46" s="82"/>
      <c r="MB46" s="82"/>
      <c r="MC46" s="82"/>
      <c r="MD46" s="82"/>
      <c r="ME46" s="82"/>
      <c r="MF46" s="82"/>
      <c r="MG46" s="82"/>
      <c r="MH46" s="82"/>
      <c r="MI46" s="82"/>
      <c r="MJ46" s="82"/>
      <c r="MK46" s="82"/>
      <c r="ML46" s="82"/>
      <c r="MM46" s="82"/>
      <c r="MN46" s="82"/>
      <c r="MO46" s="82"/>
      <c r="MP46" s="82"/>
      <c r="MQ46" s="82"/>
      <c r="MR46" s="82"/>
      <c r="MS46" s="82"/>
      <c r="MT46" s="82"/>
      <c r="MU46" s="82"/>
      <c r="MV46" s="82"/>
      <c r="MW46" s="82"/>
      <c r="MX46" s="82"/>
      <c r="MY46" s="82"/>
      <c r="MZ46" s="82"/>
      <c r="NA46" s="82"/>
      <c r="NB46" s="82"/>
      <c r="NC46" s="82"/>
      <c r="ND46" s="82"/>
      <c r="NE46" s="82"/>
      <c r="NF46" s="82"/>
      <c r="NG46" s="82"/>
      <c r="NH46" s="82"/>
      <c r="NI46" s="82"/>
      <c r="NJ46" s="82"/>
      <c r="NK46" s="82"/>
      <c r="NL46" s="82"/>
      <c r="NM46" s="82"/>
      <c r="NN46" s="82"/>
      <c r="NO46" s="82"/>
      <c r="NP46" s="82"/>
      <c r="NQ46" s="82"/>
      <c r="NR46" s="82"/>
      <c r="NS46" s="82"/>
      <c r="NT46" s="82"/>
      <c r="NU46" s="82"/>
      <c r="NV46" s="82"/>
      <c r="NW46" s="82"/>
      <c r="NX46" s="82"/>
      <c r="NY46" s="82"/>
      <c r="NZ46" s="82"/>
      <c r="OA46" s="82"/>
      <c r="OB46" s="82"/>
      <c r="OC46" s="82"/>
      <c r="OD46" s="82"/>
      <c r="OE46" s="82"/>
      <c r="OF46" s="82"/>
      <c r="OG46" s="82"/>
      <c r="OH46" s="82"/>
      <c r="OI46" s="82"/>
      <c r="OJ46" s="82"/>
      <c r="OK46" s="82"/>
      <c r="OL46" s="82"/>
      <c r="OM46" s="82"/>
      <c r="ON46" s="82"/>
      <c r="OO46" s="82"/>
      <c r="OP46" s="82"/>
      <c r="OQ46" s="82"/>
      <c r="OR46" s="82"/>
      <c r="OS46" s="82"/>
      <c r="OT46" s="82"/>
      <c r="OU46" s="82"/>
      <c r="OV46" s="82"/>
      <c r="OW46" s="82"/>
      <c r="OX46" s="82"/>
      <c r="OY46" s="82"/>
    </row>
    <row r="47" spans="1:415" x14ac:dyDescent="0.25">
      <c r="A47" s="82" t="s">
        <v>2257</v>
      </c>
      <c r="B47" s="82">
        <v>44</v>
      </c>
      <c r="C47" s="82">
        <v>5</v>
      </c>
      <c r="D47" s="82">
        <v>2013</v>
      </c>
      <c r="E47" s="82">
        <v>2018</v>
      </c>
      <c r="F47" s="82">
        <v>0</v>
      </c>
      <c r="G47" s="82">
        <v>0</v>
      </c>
      <c r="H47" s="82">
        <v>1</v>
      </c>
      <c r="I47" s="82">
        <v>0</v>
      </c>
      <c r="J47" s="82" t="s">
        <v>2262</v>
      </c>
      <c r="K47" s="82">
        <v>4819</v>
      </c>
      <c r="L47" s="82">
        <v>1</v>
      </c>
      <c r="M47" s="82">
        <v>115</v>
      </c>
      <c r="N47" s="82">
        <v>2</v>
      </c>
      <c r="O47" s="82">
        <v>0</v>
      </c>
      <c r="P47" s="82">
        <v>0</v>
      </c>
      <c r="Q47" s="82">
        <v>1</v>
      </c>
      <c r="R47" s="82">
        <v>1</v>
      </c>
      <c r="S47" s="82">
        <v>0</v>
      </c>
      <c r="T47" s="82">
        <v>0</v>
      </c>
      <c r="U47" s="82">
        <v>0</v>
      </c>
      <c r="V47" s="82">
        <v>0</v>
      </c>
      <c r="W47" s="82" t="s">
        <v>1976</v>
      </c>
      <c r="X47" s="82">
        <v>0</v>
      </c>
      <c r="Y47" s="82">
        <v>1</v>
      </c>
      <c r="Z47" s="82">
        <v>1</v>
      </c>
      <c r="AA47" s="82">
        <v>0</v>
      </c>
      <c r="AB47" s="82">
        <v>0</v>
      </c>
      <c r="AC47" s="82">
        <v>1</v>
      </c>
      <c r="AD47" s="82">
        <v>0</v>
      </c>
      <c r="AE47" s="82">
        <v>1</v>
      </c>
      <c r="AF47" s="82">
        <v>14.86</v>
      </c>
      <c r="AG47" s="82">
        <v>13.19</v>
      </c>
      <c r="AH47" s="82">
        <v>-1.67</v>
      </c>
      <c r="AI47" s="82">
        <v>-0.11238223418573351</v>
      </c>
      <c r="AJ47" s="82">
        <v>-0.25</v>
      </c>
      <c r="AK47" s="82">
        <v>-5.2742616033755269E-2</v>
      </c>
      <c r="AL47">
        <v>4.74</v>
      </c>
      <c r="AM47"/>
      <c r="AN47"/>
      <c r="AO47"/>
      <c r="AP47"/>
      <c r="AQ47"/>
      <c r="AR47"/>
      <c r="AS47"/>
      <c r="AT47"/>
      <c r="AU47"/>
      <c r="AV47"/>
      <c r="AW47"/>
      <c r="AX47"/>
      <c r="AY47"/>
      <c r="AZ47"/>
      <c r="BA47"/>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2"/>
      <c r="DP47" s="82"/>
      <c r="DQ47" s="82"/>
      <c r="DR47" s="82"/>
      <c r="DS47" s="82"/>
      <c r="DT47" s="82"/>
      <c r="DU47" s="82"/>
      <c r="DV47" s="82"/>
      <c r="DW47" s="82"/>
      <c r="DX47" s="82"/>
      <c r="DY47" s="82"/>
      <c r="DZ47" s="82"/>
      <c r="EA47" s="82"/>
      <c r="EB47" s="82"/>
      <c r="EC47" s="82"/>
      <c r="ED47" s="82"/>
      <c r="EE47" s="82"/>
      <c r="EF47" s="82"/>
      <c r="EG47" s="82"/>
      <c r="EH47" s="82"/>
      <c r="EI47" s="82"/>
      <c r="EJ47" s="82"/>
      <c r="EK47" s="82"/>
      <c r="EL47" s="82"/>
      <c r="EM47" s="82"/>
      <c r="EN47" s="82"/>
      <c r="EO47" s="82"/>
      <c r="EP47" s="82"/>
      <c r="EQ47" s="82"/>
      <c r="ER47" s="82"/>
      <c r="ES47" s="82"/>
      <c r="ET47" s="82"/>
      <c r="EU47" s="82"/>
      <c r="EV47" s="82"/>
      <c r="EW47" s="82"/>
      <c r="EX47" s="82"/>
      <c r="EY47" s="82"/>
      <c r="EZ47" s="82"/>
      <c r="FA47" s="82"/>
      <c r="FB47" s="82"/>
      <c r="FC47" s="82"/>
      <c r="FD47" s="82"/>
      <c r="FE47" s="82"/>
      <c r="FF47" s="82"/>
      <c r="FG47" s="82"/>
      <c r="FH47" s="82"/>
      <c r="FI47" s="82"/>
      <c r="FJ47" s="82"/>
      <c r="FK47" s="82"/>
      <c r="FL47" s="82"/>
      <c r="FM47" s="82"/>
      <c r="FN47" s="82"/>
      <c r="FO47" s="82"/>
      <c r="FP47" s="82"/>
      <c r="FQ47" s="82"/>
      <c r="FR47" s="82"/>
      <c r="FS47" s="82"/>
      <c r="FT47" s="82"/>
      <c r="FU47" s="82"/>
      <c r="FV47" s="82"/>
      <c r="FW47" s="82"/>
      <c r="FX47" s="82"/>
      <c r="FY47" s="82"/>
      <c r="FZ47" s="82"/>
      <c r="GA47" s="82"/>
      <c r="GB47" s="82"/>
      <c r="GC47" s="82"/>
      <c r="GD47" s="82"/>
      <c r="GE47" s="82"/>
      <c r="GF47" s="82"/>
      <c r="GG47" s="82"/>
      <c r="GH47" s="82"/>
      <c r="GI47" s="82"/>
      <c r="GJ47" s="82"/>
      <c r="GK47" s="82"/>
      <c r="GL47" s="82"/>
      <c r="GM47" s="82"/>
      <c r="GN47" s="82"/>
      <c r="GO47" s="82"/>
      <c r="GP47" s="82"/>
      <c r="GQ47" s="82"/>
      <c r="GR47" s="82"/>
      <c r="GS47" s="82"/>
      <c r="GT47" s="82"/>
      <c r="GU47" s="82"/>
      <c r="GV47" s="82"/>
      <c r="GW47" s="82"/>
      <c r="GX47" s="82"/>
      <c r="GY47" s="82"/>
      <c r="GZ47" s="82"/>
      <c r="HA47" s="82"/>
      <c r="HB47" s="82"/>
      <c r="HC47" s="82"/>
      <c r="HD47" s="82"/>
      <c r="HE47" s="82"/>
      <c r="HF47" s="82"/>
      <c r="HG47" s="82"/>
      <c r="HH47" s="82"/>
      <c r="HI47" s="82"/>
      <c r="HJ47" s="82"/>
      <c r="HK47" s="82"/>
      <c r="HL47" s="82"/>
      <c r="HM47" s="82"/>
      <c r="HN47" s="82"/>
      <c r="HO47" s="82"/>
      <c r="HP47" s="82"/>
      <c r="HQ47" s="82"/>
      <c r="HR47" s="82"/>
      <c r="HS47" s="82"/>
      <c r="HT47" s="82"/>
      <c r="HU47" s="82"/>
      <c r="HV47" s="82"/>
      <c r="HW47" s="82"/>
      <c r="HX47" s="82"/>
      <c r="HY47" s="82"/>
      <c r="HZ47" s="82"/>
      <c r="IA47" s="82"/>
      <c r="IB47" s="82"/>
      <c r="IC47" s="82"/>
      <c r="ID47" s="82"/>
      <c r="IE47" s="82"/>
      <c r="IF47" s="82"/>
      <c r="IG47" s="82"/>
      <c r="IH47" s="82"/>
      <c r="II47" s="82"/>
      <c r="IJ47" s="82"/>
      <c r="IK47" s="82"/>
      <c r="IL47" s="82"/>
      <c r="IM47" s="82"/>
      <c r="IN47" s="82"/>
      <c r="IO47" s="82"/>
      <c r="IP47" s="82"/>
      <c r="IQ47" s="82"/>
      <c r="IR47" s="82"/>
      <c r="IS47" s="82"/>
      <c r="IT47" s="82"/>
      <c r="IU47" s="82"/>
      <c r="IV47" s="82"/>
      <c r="IW47" s="82"/>
      <c r="IX47" s="82"/>
      <c r="IY47" s="82"/>
      <c r="IZ47" s="82"/>
      <c r="JA47" s="82"/>
      <c r="JB47" s="82"/>
      <c r="JC47" s="82"/>
      <c r="JD47" s="82"/>
      <c r="JE47" s="82"/>
      <c r="JF47" s="82"/>
      <c r="JG47" s="82"/>
      <c r="JH47" s="82"/>
      <c r="JI47" s="82"/>
      <c r="JJ47" s="82"/>
      <c r="JK47" s="82"/>
      <c r="JL47" s="82"/>
      <c r="JM47" s="82"/>
      <c r="JN47" s="82"/>
      <c r="JO47" s="82"/>
      <c r="JP47" s="82"/>
      <c r="JQ47" s="82"/>
      <c r="JR47" s="82"/>
      <c r="JS47" s="82"/>
      <c r="JT47" s="82"/>
      <c r="JU47" s="82"/>
      <c r="JV47" s="82"/>
      <c r="JW47" s="82"/>
      <c r="JX47" s="82"/>
      <c r="JY47" s="82"/>
      <c r="JZ47" s="82"/>
      <c r="KA47" s="82"/>
      <c r="KB47" s="82"/>
      <c r="KC47" s="82"/>
      <c r="KD47" s="82"/>
      <c r="KE47" s="82"/>
      <c r="KF47" s="82"/>
      <c r="KG47" s="82"/>
      <c r="KH47" s="82"/>
      <c r="KI47" s="82"/>
      <c r="KJ47" s="82"/>
      <c r="KK47" s="82"/>
      <c r="KL47" s="82"/>
      <c r="KM47" s="82"/>
      <c r="KN47" s="82"/>
      <c r="KO47" s="82"/>
      <c r="KP47" s="82"/>
      <c r="KQ47" s="82"/>
      <c r="KR47" s="82"/>
      <c r="KS47" s="82"/>
      <c r="KT47" s="82"/>
      <c r="KU47" s="82"/>
      <c r="KV47" s="82"/>
      <c r="KW47" s="82"/>
      <c r="KX47" s="82"/>
      <c r="KY47" s="82"/>
      <c r="KZ47" s="82"/>
      <c r="LA47" s="82"/>
      <c r="LB47" s="82"/>
      <c r="LC47" s="82"/>
      <c r="LD47" s="82"/>
      <c r="LE47" s="82"/>
      <c r="LF47" s="82"/>
      <c r="LG47" s="82"/>
      <c r="LH47" s="82"/>
      <c r="LI47" s="82"/>
      <c r="LJ47" s="82"/>
      <c r="LK47" s="82"/>
      <c r="LL47" s="82"/>
      <c r="LM47" s="82"/>
      <c r="LN47" s="82"/>
      <c r="LO47" s="82"/>
      <c r="LP47" s="82"/>
      <c r="LQ47" s="82"/>
      <c r="LR47" s="82"/>
      <c r="LS47" s="82"/>
      <c r="LT47" s="82"/>
      <c r="LU47" s="82"/>
      <c r="LV47" s="82"/>
      <c r="LW47" s="82"/>
      <c r="LX47" s="82"/>
      <c r="LY47" s="82"/>
      <c r="LZ47" s="82"/>
      <c r="MA47" s="82"/>
      <c r="MB47" s="82"/>
      <c r="MC47" s="82"/>
      <c r="MD47" s="82"/>
      <c r="ME47" s="82"/>
      <c r="MF47" s="82"/>
      <c r="MG47" s="82"/>
      <c r="MH47" s="82"/>
      <c r="MI47" s="82"/>
      <c r="MJ47" s="82"/>
      <c r="MK47" s="82"/>
      <c r="ML47" s="82"/>
      <c r="MM47" s="82"/>
      <c r="MN47" s="82"/>
      <c r="MO47" s="82"/>
      <c r="MP47" s="82"/>
      <c r="MQ47" s="82"/>
      <c r="MR47" s="82"/>
      <c r="MS47" s="82"/>
      <c r="MT47" s="82"/>
      <c r="MU47" s="82"/>
      <c r="MV47" s="82"/>
      <c r="MW47" s="82"/>
      <c r="MX47" s="82"/>
      <c r="MY47" s="82"/>
      <c r="MZ47" s="82"/>
      <c r="NA47" s="82"/>
      <c r="NB47" s="82"/>
      <c r="NC47" s="82"/>
      <c r="ND47" s="82"/>
      <c r="NE47" s="82"/>
      <c r="NF47" s="82"/>
      <c r="NG47" s="82"/>
      <c r="NH47" s="82"/>
      <c r="NI47" s="82"/>
      <c r="NJ47" s="82"/>
      <c r="NK47" s="82"/>
      <c r="NL47" s="82"/>
      <c r="NM47" s="82"/>
      <c r="NN47" s="82"/>
      <c r="NO47" s="82"/>
      <c r="NP47" s="82"/>
      <c r="NQ47" s="82"/>
      <c r="NR47" s="82"/>
      <c r="NS47" s="82"/>
      <c r="NT47" s="82"/>
      <c r="NU47" s="82"/>
      <c r="NV47" s="82"/>
      <c r="NW47" s="82"/>
      <c r="NX47" s="82"/>
      <c r="NY47" s="82"/>
      <c r="NZ47" s="82"/>
      <c r="OA47" s="82"/>
      <c r="OB47" s="82"/>
      <c r="OC47" s="82"/>
      <c r="OD47" s="82"/>
      <c r="OE47" s="82"/>
      <c r="OF47" s="82"/>
      <c r="OG47" s="82"/>
      <c r="OH47" s="82"/>
      <c r="OI47" s="82"/>
      <c r="OJ47" s="82"/>
      <c r="OK47" s="82"/>
      <c r="OL47" s="82"/>
      <c r="OM47" s="82"/>
      <c r="ON47" s="82"/>
      <c r="OO47" s="82"/>
      <c r="OP47" s="82"/>
      <c r="OQ47" s="82"/>
      <c r="OR47" s="82"/>
      <c r="OS47" s="82"/>
      <c r="OT47" s="82"/>
      <c r="OU47" s="82"/>
      <c r="OV47" s="82"/>
      <c r="OW47" s="82"/>
      <c r="OX47" s="82"/>
      <c r="OY47" s="82"/>
    </row>
    <row r="48" spans="1:415" x14ac:dyDescent="0.25">
      <c r="A48" s="82" t="s">
        <v>2257</v>
      </c>
      <c r="B48" s="82">
        <v>44</v>
      </c>
      <c r="C48" s="82">
        <v>6</v>
      </c>
      <c r="D48" s="82">
        <v>2013</v>
      </c>
      <c r="E48" s="82">
        <v>2019</v>
      </c>
      <c r="F48" s="82">
        <v>0</v>
      </c>
      <c r="G48" s="82">
        <v>0</v>
      </c>
      <c r="H48" s="82">
        <v>1</v>
      </c>
      <c r="I48" s="82">
        <v>0</v>
      </c>
      <c r="J48" s="82" t="s">
        <v>2262</v>
      </c>
      <c r="K48" s="82">
        <v>4819</v>
      </c>
      <c r="L48" s="82">
        <v>1</v>
      </c>
      <c r="M48" s="82">
        <v>115</v>
      </c>
      <c r="N48" s="82">
        <v>2</v>
      </c>
      <c r="O48" s="82">
        <v>0</v>
      </c>
      <c r="P48" s="82">
        <v>0</v>
      </c>
      <c r="Q48" s="82">
        <v>1</v>
      </c>
      <c r="R48" s="82">
        <v>1</v>
      </c>
      <c r="S48" s="82">
        <v>0</v>
      </c>
      <c r="T48" s="82">
        <v>0</v>
      </c>
      <c r="U48" s="82">
        <v>0</v>
      </c>
      <c r="V48" s="82">
        <v>0</v>
      </c>
      <c r="W48" s="82" t="s">
        <v>1976</v>
      </c>
      <c r="X48" s="82">
        <v>0</v>
      </c>
      <c r="Y48" s="82">
        <v>1</v>
      </c>
      <c r="Z48" s="82">
        <v>1</v>
      </c>
      <c r="AA48" s="82">
        <v>0</v>
      </c>
      <c r="AB48" s="82">
        <v>0</v>
      </c>
      <c r="AC48" s="82">
        <v>1</v>
      </c>
      <c r="AD48" s="82">
        <v>0</v>
      </c>
      <c r="AE48" s="82">
        <v>1</v>
      </c>
      <c r="AF48" s="82">
        <v>14.85</v>
      </c>
      <c r="AG48" s="82">
        <v>13.16</v>
      </c>
      <c r="AH48" s="82">
        <v>-1.6899999999999995</v>
      </c>
      <c r="AI48" s="82">
        <v>-0.11380471380471377</v>
      </c>
      <c r="AJ48" s="82">
        <v>-0.26</v>
      </c>
      <c r="AK48" s="82">
        <v>-5.4054054054054057E-2</v>
      </c>
      <c r="AL48">
        <v>4.8099999999999996</v>
      </c>
      <c r="AM48"/>
      <c r="AN48"/>
      <c r="AO48"/>
      <c r="AP48"/>
      <c r="AQ48"/>
      <c r="AR48"/>
      <c r="AS48"/>
      <c r="AT48"/>
      <c r="AU48"/>
      <c r="AV48"/>
      <c r="AW48"/>
      <c r="AX48"/>
      <c r="AY48"/>
      <c r="AZ48"/>
      <c r="BA48"/>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c r="CU48" s="82"/>
      <c r="CV48" s="82"/>
      <c r="CW48" s="82"/>
      <c r="CX48" s="82"/>
      <c r="CY48" s="82"/>
      <c r="CZ48" s="82"/>
      <c r="DA48" s="82"/>
      <c r="DB48" s="82"/>
      <c r="DC48" s="82"/>
      <c r="DD48" s="82"/>
      <c r="DE48" s="82"/>
      <c r="DF48" s="82"/>
      <c r="DG48" s="82"/>
      <c r="DH48" s="82"/>
      <c r="DI48" s="82"/>
      <c r="DJ48" s="82"/>
      <c r="DK48" s="82"/>
      <c r="DL48" s="82"/>
      <c r="DM48" s="82"/>
      <c r="DN48" s="82"/>
      <c r="DO48" s="82"/>
      <c r="DP48" s="82"/>
      <c r="DQ48" s="82"/>
      <c r="DR48" s="82"/>
      <c r="DS48" s="82"/>
      <c r="DT48" s="82"/>
      <c r="DU48" s="82"/>
      <c r="DV48" s="82"/>
      <c r="DW48" s="82"/>
      <c r="DX48" s="82"/>
      <c r="DY48" s="82"/>
      <c r="DZ48" s="82"/>
      <c r="EA48" s="82"/>
      <c r="EB48" s="82"/>
      <c r="EC48" s="82"/>
      <c r="ED48" s="82"/>
      <c r="EE48" s="82"/>
      <c r="EF48" s="82"/>
      <c r="EG48" s="82"/>
      <c r="EH48" s="82"/>
      <c r="EI48" s="82"/>
      <c r="EJ48" s="82"/>
      <c r="EK48" s="82"/>
      <c r="EL48" s="82"/>
      <c r="EM48" s="82"/>
      <c r="EN48" s="82"/>
      <c r="EO48" s="82"/>
      <c r="EP48" s="82"/>
      <c r="EQ48" s="82"/>
      <c r="ER48" s="82"/>
      <c r="ES48" s="82"/>
      <c r="ET48" s="82"/>
      <c r="EU48" s="82"/>
      <c r="EV48" s="82"/>
      <c r="EW48" s="82"/>
      <c r="EX48" s="82"/>
      <c r="EY48" s="82"/>
      <c r="EZ48" s="82"/>
      <c r="FA48" s="82"/>
      <c r="FB48" s="82"/>
      <c r="FC48" s="82"/>
      <c r="FD48" s="82"/>
      <c r="FE48" s="82"/>
      <c r="FF48" s="82"/>
      <c r="FG48" s="82"/>
      <c r="FH48" s="82"/>
      <c r="FI48" s="82"/>
      <c r="FJ48" s="82"/>
      <c r="FK48" s="82"/>
      <c r="FL48" s="82"/>
      <c r="FM48" s="82"/>
      <c r="FN48" s="82"/>
      <c r="FO48" s="82"/>
      <c r="FP48" s="82"/>
      <c r="FQ48" s="82"/>
      <c r="FR48" s="82"/>
      <c r="FS48" s="82"/>
      <c r="FT48" s="82"/>
      <c r="FU48" s="82"/>
      <c r="FV48" s="82"/>
      <c r="FW48" s="82"/>
      <c r="FX48" s="82"/>
      <c r="FY48" s="82"/>
      <c r="FZ48" s="82"/>
      <c r="GA48" s="82"/>
      <c r="GB48" s="82"/>
      <c r="GC48" s="82"/>
      <c r="GD48" s="82"/>
      <c r="GE48" s="82"/>
      <c r="GF48" s="82"/>
      <c r="GG48" s="82"/>
      <c r="GH48" s="82"/>
      <c r="GI48" s="82"/>
      <c r="GJ48" s="82"/>
      <c r="GK48" s="82"/>
      <c r="GL48" s="82"/>
      <c r="GM48" s="82"/>
      <c r="GN48" s="82"/>
      <c r="GO48" s="82"/>
      <c r="GP48" s="82"/>
      <c r="GQ48" s="82"/>
      <c r="GR48" s="82"/>
      <c r="GS48" s="82"/>
      <c r="GT48" s="82"/>
      <c r="GU48" s="82"/>
      <c r="GV48" s="82"/>
      <c r="GW48" s="82"/>
      <c r="GX48" s="82"/>
      <c r="GY48" s="82"/>
      <c r="GZ48" s="82"/>
      <c r="HA48" s="82"/>
      <c r="HB48" s="82"/>
      <c r="HC48" s="82"/>
      <c r="HD48" s="82"/>
      <c r="HE48" s="82"/>
      <c r="HF48" s="82"/>
      <c r="HG48" s="82"/>
      <c r="HH48" s="82"/>
      <c r="HI48" s="82"/>
      <c r="HJ48" s="82"/>
      <c r="HK48" s="82"/>
      <c r="HL48" s="82"/>
      <c r="HM48" s="82"/>
      <c r="HN48" s="82"/>
      <c r="HO48" s="82"/>
      <c r="HP48" s="82"/>
      <c r="HQ48" s="82"/>
      <c r="HR48" s="82"/>
      <c r="HS48" s="82"/>
      <c r="HT48" s="82"/>
      <c r="HU48" s="82"/>
      <c r="HV48" s="82"/>
      <c r="HW48" s="82"/>
      <c r="HX48" s="82"/>
      <c r="HY48" s="82"/>
      <c r="HZ48" s="82"/>
      <c r="IA48" s="82"/>
      <c r="IB48" s="82"/>
      <c r="IC48" s="82"/>
      <c r="ID48" s="82"/>
      <c r="IE48" s="82"/>
      <c r="IF48" s="82"/>
      <c r="IG48" s="82"/>
      <c r="IH48" s="82"/>
      <c r="II48" s="82"/>
      <c r="IJ48" s="82"/>
      <c r="IK48" s="82"/>
      <c r="IL48" s="82"/>
      <c r="IM48" s="82"/>
      <c r="IN48" s="82"/>
      <c r="IO48" s="82"/>
      <c r="IP48" s="82"/>
      <c r="IQ48" s="82"/>
      <c r="IR48" s="82"/>
      <c r="IS48" s="82"/>
      <c r="IT48" s="82"/>
      <c r="IU48" s="82"/>
      <c r="IV48" s="82"/>
      <c r="IW48" s="82"/>
      <c r="IX48" s="82"/>
      <c r="IY48" s="82"/>
      <c r="IZ48" s="82"/>
      <c r="JA48" s="82"/>
      <c r="JB48" s="82"/>
      <c r="JC48" s="82"/>
      <c r="JD48" s="82"/>
      <c r="JE48" s="82"/>
      <c r="JF48" s="82"/>
      <c r="JG48" s="82"/>
      <c r="JH48" s="82"/>
      <c r="JI48" s="82"/>
      <c r="JJ48" s="82"/>
      <c r="JK48" s="82"/>
      <c r="JL48" s="82"/>
      <c r="JM48" s="82"/>
      <c r="JN48" s="82"/>
      <c r="JO48" s="82"/>
      <c r="JP48" s="82"/>
      <c r="JQ48" s="82"/>
      <c r="JR48" s="82"/>
      <c r="JS48" s="82"/>
      <c r="JT48" s="82"/>
      <c r="JU48" s="82"/>
      <c r="JV48" s="82"/>
      <c r="JW48" s="82"/>
      <c r="JX48" s="82"/>
      <c r="JY48" s="82"/>
      <c r="JZ48" s="82"/>
      <c r="KA48" s="82"/>
      <c r="KB48" s="82"/>
      <c r="KC48" s="82"/>
      <c r="KD48" s="82"/>
      <c r="KE48" s="82"/>
      <c r="KF48" s="82"/>
      <c r="KG48" s="82"/>
      <c r="KH48" s="82"/>
      <c r="KI48" s="82"/>
      <c r="KJ48" s="82"/>
      <c r="KK48" s="82"/>
      <c r="KL48" s="82"/>
      <c r="KM48" s="82"/>
      <c r="KN48" s="82"/>
      <c r="KO48" s="82"/>
      <c r="KP48" s="82"/>
      <c r="KQ48" s="82"/>
      <c r="KR48" s="82"/>
      <c r="KS48" s="82"/>
      <c r="KT48" s="82"/>
      <c r="KU48" s="82"/>
      <c r="KV48" s="82"/>
      <c r="KW48" s="82"/>
      <c r="KX48" s="82"/>
      <c r="KY48" s="82"/>
      <c r="KZ48" s="82"/>
      <c r="LA48" s="82"/>
      <c r="LB48" s="82"/>
      <c r="LC48" s="82"/>
      <c r="LD48" s="82"/>
      <c r="LE48" s="82"/>
      <c r="LF48" s="82"/>
      <c r="LG48" s="82"/>
      <c r="LH48" s="82"/>
      <c r="LI48" s="82"/>
      <c r="LJ48" s="82"/>
      <c r="LK48" s="82"/>
      <c r="LL48" s="82"/>
      <c r="LM48" s="82"/>
      <c r="LN48" s="82"/>
      <c r="LO48" s="82"/>
      <c r="LP48" s="82"/>
      <c r="LQ48" s="82"/>
      <c r="LR48" s="82"/>
      <c r="LS48" s="82"/>
      <c r="LT48" s="82"/>
      <c r="LU48" s="82"/>
      <c r="LV48" s="82"/>
      <c r="LW48" s="82"/>
      <c r="LX48" s="82"/>
      <c r="LY48" s="82"/>
      <c r="LZ48" s="82"/>
      <c r="MA48" s="82"/>
      <c r="MB48" s="82"/>
      <c r="MC48" s="82"/>
      <c r="MD48" s="82"/>
      <c r="ME48" s="82"/>
      <c r="MF48" s="82"/>
      <c r="MG48" s="82"/>
      <c r="MH48" s="82"/>
      <c r="MI48" s="82"/>
      <c r="MJ48" s="82"/>
      <c r="MK48" s="82"/>
      <c r="ML48" s="82"/>
      <c r="MM48" s="82"/>
      <c r="MN48" s="82"/>
      <c r="MO48" s="82"/>
      <c r="MP48" s="82"/>
      <c r="MQ48" s="82"/>
      <c r="MR48" s="82"/>
      <c r="MS48" s="82"/>
      <c r="MT48" s="82"/>
      <c r="MU48" s="82"/>
      <c r="MV48" s="82"/>
      <c r="MW48" s="82"/>
      <c r="MX48" s="82"/>
      <c r="MY48" s="82"/>
      <c r="MZ48" s="82"/>
      <c r="NA48" s="82"/>
      <c r="NB48" s="82"/>
      <c r="NC48" s="82"/>
      <c r="ND48" s="82"/>
      <c r="NE48" s="82"/>
      <c r="NF48" s="82"/>
      <c r="NG48" s="82"/>
      <c r="NH48" s="82"/>
      <c r="NI48" s="82"/>
      <c r="NJ48" s="82"/>
      <c r="NK48" s="82"/>
      <c r="NL48" s="82"/>
      <c r="NM48" s="82"/>
      <c r="NN48" s="82"/>
      <c r="NO48" s="82"/>
      <c r="NP48" s="82"/>
      <c r="NQ48" s="82"/>
      <c r="NR48" s="82"/>
      <c r="NS48" s="82"/>
      <c r="NT48" s="82"/>
      <c r="NU48" s="82"/>
      <c r="NV48" s="82"/>
      <c r="NW48" s="82"/>
      <c r="NX48" s="82"/>
      <c r="NY48" s="82"/>
      <c r="NZ48" s="82"/>
      <c r="OA48" s="82"/>
      <c r="OB48" s="82"/>
      <c r="OC48" s="82"/>
      <c r="OD48" s="82"/>
      <c r="OE48" s="82"/>
      <c r="OF48" s="82"/>
      <c r="OG48" s="82"/>
      <c r="OH48" s="82"/>
      <c r="OI48" s="82"/>
      <c r="OJ48" s="82"/>
      <c r="OK48" s="82"/>
      <c r="OL48" s="82"/>
      <c r="OM48" s="82"/>
      <c r="ON48" s="82"/>
      <c r="OO48" s="82"/>
      <c r="OP48" s="82"/>
      <c r="OQ48" s="82"/>
      <c r="OR48" s="82"/>
      <c r="OS48" s="82"/>
      <c r="OT48" s="82"/>
      <c r="OU48" s="82"/>
      <c r="OV48" s="82"/>
      <c r="OW48" s="82"/>
      <c r="OX48" s="82"/>
      <c r="OY48" s="82"/>
    </row>
    <row r="49" spans="1:415" x14ac:dyDescent="0.25">
      <c r="A49" s="82" t="s">
        <v>2257</v>
      </c>
      <c r="B49" s="82">
        <v>44</v>
      </c>
      <c r="C49" s="82">
        <v>7</v>
      </c>
      <c r="D49" s="82">
        <v>2013</v>
      </c>
      <c r="E49" s="82">
        <v>2020</v>
      </c>
      <c r="F49" s="82">
        <v>0</v>
      </c>
      <c r="G49" s="82">
        <v>0</v>
      </c>
      <c r="H49" s="82">
        <v>1</v>
      </c>
      <c r="I49" s="82">
        <v>0</v>
      </c>
      <c r="J49" s="82" t="s">
        <v>2262</v>
      </c>
      <c r="K49" s="82">
        <v>4819</v>
      </c>
      <c r="L49" s="82">
        <v>1</v>
      </c>
      <c r="M49" s="82">
        <v>115</v>
      </c>
      <c r="N49" s="82">
        <v>2</v>
      </c>
      <c r="O49" s="82">
        <v>0</v>
      </c>
      <c r="P49" s="82">
        <v>0</v>
      </c>
      <c r="Q49" s="82">
        <v>1</v>
      </c>
      <c r="R49" s="82">
        <v>1</v>
      </c>
      <c r="S49" s="82">
        <v>0</v>
      </c>
      <c r="T49" s="82">
        <v>0</v>
      </c>
      <c r="U49" s="82">
        <v>0</v>
      </c>
      <c r="V49" s="82">
        <v>0</v>
      </c>
      <c r="W49" s="82" t="s">
        <v>1976</v>
      </c>
      <c r="X49" s="82">
        <v>0</v>
      </c>
      <c r="Y49" s="82">
        <v>1</v>
      </c>
      <c r="Z49" s="82">
        <v>1</v>
      </c>
      <c r="AA49" s="82">
        <v>0</v>
      </c>
      <c r="AB49" s="82">
        <v>0</v>
      </c>
      <c r="AC49" s="82">
        <v>1</v>
      </c>
      <c r="AD49" s="82">
        <v>0</v>
      </c>
      <c r="AE49" s="82">
        <v>1</v>
      </c>
      <c r="AF49" s="82">
        <v>14.85</v>
      </c>
      <c r="AG49" s="82">
        <v>13.15</v>
      </c>
      <c r="AH49" s="82">
        <v>-1.6999999999999993</v>
      </c>
      <c r="AI49" s="82">
        <v>-0.11447811447811443</v>
      </c>
      <c r="AJ49" s="82">
        <v>-0.27</v>
      </c>
      <c r="AK49" s="82">
        <v>-5.5785123966942157E-2</v>
      </c>
      <c r="AL49">
        <v>4.84</v>
      </c>
      <c r="AM49"/>
      <c r="AN49"/>
      <c r="AO49"/>
      <c r="AP49"/>
      <c r="AQ49"/>
      <c r="AR49"/>
      <c r="AS49"/>
      <c r="AT49"/>
      <c r="AU49"/>
      <c r="AV49"/>
      <c r="AW49"/>
      <c r="AX49"/>
      <c r="AY49"/>
      <c r="AZ49"/>
      <c r="BA49"/>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c r="CU49" s="82"/>
      <c r="CV49" s="82"/>
      <c r="CW49" s="82"/>
      <c r="CX49" s="82"/>
      <c r="CY49" s="82"/>
      <c r="CZ49" s="82"/>
      <c r="DA49" s="82"/>
      <c r="DB49" s="82"/>
      <c r="DC49" s="82"/>
      <c r="DD49" s="82"/>
      <c r="DE49" s="82"/>
      <c r="DF49" s="82"/>
      <c r="DG49" s="82"/>
      <c r="DH49" s="82"/>
      <c r="DI49" s="82"/>
      <c r="DJ49" s="82"/>
      <c r="DK49" s="82"/>
      <c r="DL49" s="82"/>
      <c r="DM49" s="82"/>
      <c r="DN49" s="82"/>
      <c r="DO49" s="82"/>
      <c r="DP49" s="82"/>
      <c r="DQ49" s="82"/>
      <c r="DR49" s="82"/>
      <c r="DS49" s="82"/>
      <c r="DT49" s="82"/>
      <c r="DU49" s="82"/>
      <c r="DV49" s="82"/>
      <c r="DW49" s="82"/>
      <c r="DX49" s="82"/>
      <c r="DY49" s="82"/>
      <c r="DZ49" s="82"/>
      <c r="EA49" s="82"/>
      <c r="EB49" s="82"/>
      <c r="EC49" s="82"/>
      <c r="ED49" s="82"/>
      <c r="EE49" s="82"/>
      <c r="EF49" s="82"/>
      <c r="EG49" s="82"/>
      <c r="EH49" s="82"/>
      <c r="EI49" s="82"/>
      <c r="EJ49" s="82"/>
      <c r="EK49" s="82"/>
      <c r="EL49" s="82"/>
      <c r="EM49" s="82"/>
      <c r="EN49" s="82"/>
      <c r="EO49" s="82"/>
      <c r="EP49" s="82"/>
      <c r="EQ49" s="82"/>
      <c r="ER49" s="82"/>
      <c r="ES49" s="82"/>
      <c r="ET49" s="82"/>
      <c r="EU49" s="82"/>
      <c r="EV49" s="82"/>
      <c r="EW49" s="82"/>
      <c r="EX49" s="82"/>
      <c r="EY49" s="82"/>
      <c r="EZ49" s="82"/>
      <c r="FA49" s="82"/>
      <c r="FB49" s="82"/>
      <c r="FC49" s="82"/>
      <c r="FD49" s="82"/>
      <c r="FE49" s="82"/>
      <c r="FF49" s="82"/>
      <c r="FG49" s="82"/>
      <c r="FH49" s="82"/>
      <c r="FI49" s="82"/>
      <c r="FJ49" s="82"/>
      <c r="FK49" s="82"/>
      <c r="FL49" s="82"/>
      <c r="FM49" s="82"/>
      <c r="FN49" s="82"/>
      <c r="FO49" s="82"/>
      <c r="FP49" s="82"/>
      <c r="FQ49" s="82"/>
      <c r="FR49" s="82"/>
      <c r="FS49" s="82"/>
      <c r="FT49" s="82"/>
      <c r="FU49" s="82"/>
      <c r="FV49" s="82"/>
      <c r="FW49" s="82"/>
      <c r="FX49" s="82"/>
      <c r="FY49" s="82"/>
      <c r="FZ49" s="82"/>
      <c r="GA49" s="82"/>
      <c r="GB49" s="82"/>
      <c r="GC49" s="82"/>
      <c r="GD49" s="82"/>
      <c r="GE49" s="82"/>
      <c r="GF49" s="82"/>
      <c r="GG49" s="82"/>
      <c r="GH49" s="82"/>
      <c r="GI49" s="82"/>
      <c r="GJ49" s="82"/>
      <c r="GK49" s="82"/>
      <c r="GL49" s="82"/>
      <c r="GM49" s="82"/>
      <c r="GN49" s="82"/>
      <c r="GO49" s="82"/>
      <c r="GP49" s="82"/>
      <c r="GQ49" s="82"/>
      <c r="GR49" s="82"/>
      <c r="GS49" s="82"/>
      <c r="GT49" s="82"/>
      <c r="GU49" s="82"/>
      <c r="GV49" s="82"/>
      <c r="GW49" s="82"/>
      <c r="GX49" s="82"/>
      <c r="GY49" s="82"/>
      <c r="GZ49" s="82"/>
      <c r="HA49" s="82"/>
      <c r="HB49" s="82"/>
      <c r="HC49" s="82"/>
      <c r="HD49" s="82"/>
      <c r="HE49" s="82"/>
      <c r="HF49" s="82"/>
      <c r="HG49" s="82"/>
      <c r="HH49" s="82"/>
      <c r="HI49" s="82"/>
      <c r="HJ49" s="82"/>
      <c r="HK49" s="82"/>
      <c r="HL49" s="82"/>
      <c r="HM49" s="82"/>
      <c r="HN49" s="82"/>
      <c r="HO49" s="82"/>
      <c r="HP49" s="82"/>
      <c r="HQ49" s="82"/>
      <c r="HR49" s="82"/>
      <c r="HS49" s="82"/>
      <c r="HT49" s="82"/>
      <c r="HU49" s="82"/>
      <c r="HV49" s="82"/>
      <c r="HW49" s="82"/>
      <c r="HX49" s="82"/>
      <c r="HY49" s="82"/>
      <c r="HZ49" s="82"/>
      <c r="IA49" s="82"/>
      <c r="IB49" s="82"/>
      <c r="IC49" s="82"/>
      <c r="ID49" s="82"/>
      <c r="IE49" s="82"/>
      <c r="IF49" s="82"/>
      <c r="IG49" s="82"/>
      <c r="IH49" s="82"/>
      <c r="II49" s="82"/>
      <c r="IJ49" s="82"/>
      <c r="IK49" s="82"/>
      <c r="IL49" s="82"/>
      <c r="IM49" s="82"/>
      <c r="IN49" s="82"/>
      <c r="IO49" s="82"/>
      <c r="IP49" s="82"/>
      <c r="IQ49" s="82"/>
      <c r="IR49" s="82"/>
      <c r="IS49" s="82"/>
      <c r="IT49" s="82"/>
      <c r="IU49" s="82"/>
      <c r="IV49" s="82"/>
      <c r="IW49" s="82"/>
      <c r="IX49" s="82"/>
      <c r="IY49" s="82"/>
      <c r="IZ49" s="82"/>
      <c r="JA49" s="82"/>
      <c r="JB49" s="82"/>
      <c r="JC49" s="82"/>
      <c r="JD49" s="82"/>
      <c r="JE49" s="82"/>
      <c r="JF49" s="82"/>
      <c r="JG49" s="82"/>
      <c r="JH49" s="82"/>
      <c r="JI49" s="82"/>
      <c r="JJ49" s="82"/>
      <c r="JK49" s="82"/>
      <c r="JL49" s="82"/>
      <c r="JM49" s="82"/>
      <c r="JN49" s="82"/>
      <c r="JO49" s="82"/>
      <c r="JP49" s="82"/>
      <c r="JQ49" s="82"/>
      <c r="JR49" s="82"/>
      <c r="JS49" s="82"/>
      <c r="JT49" s="82"/>
      <c r="JU49" s="82"/>
      <c r="JV49" s="82"/>
      <c r="JW49" s="82"/>
      <c r="JX49" s="82"/>
      <c r="JY49" s="82"/>
      <c r="JZ49" s="82"/>
      <c r="KA49" s="82"/>
      <c r="KB49" s="82"/>
      <c r="KC49" s="82"/>
      <c r="KD49" s="82"/>
      <c r="KE49" s="82"/>
      <c r="KF49" s="82"/>
      <c r="KG49" s="82"/>
      <c r="KH49" s="82"/>
      <c r="KI49" s="82"/>
      <c r="KJ49" s="82"/>
      <c r="KK49" s="82"/>
      <c r="KL49" s="82"/>
      <c r="KM49" s="82"/>
      <c r="KN49" s="82"/>
      <c r="KO49" s="82"/>
      <c r="KP49" s="82"/>
      <c r="KQ49" s="82"/>
      <c r="KR49" s="82"/>
      <c r="KS49" s="82"/>
      <c r="KT49" s="82"/>
      <c r="KU49" s="82"/>
      <c r="KV49" s="82"/>
      <c r="KW49" s="82"/>
      <c r="KX49" s="82"/>
      <c r="KY49" s="82"/>
      <c r="KZ49" s="82"/>
      <c r="LA49" s="82"/>
      <c r="LB49" s="82"/>
      <c r="LC49" s="82"/>
      <c r="LD49" s="82"/>
      <c r="LE49" s="82"/>
      <c r="LF49" s="82"/>
      <c r="LG49" s="82"/>
      <c r="LH49" s="82"/>
      <c r="LI49" s="82"/>
      <c r="LJ49" s="82"/>
      <c r="LK49" s="82"/>
      <c r="LL49" s="82"/>
      <c r="LM49" s="82"/>
      <c r="LN49" s="82"/>
      <c r="LO49" s="82"/>
      <c r="LP49" s="82"/>
      <c r="LQ49" s="82"/>
      <c r="LR49" s="82"/>
      <c r="LS49" s="82"/>
      <c r="LT49" s="82"/>
      <c r="LU49" s="82"/>
      <c r="LV49" s="82"/>
      <c r="LW49" s="82"/>
      <c r="LX49" s="82"/>
      <c r="LY49" s="82"/>
      <c r="LZ49" s="82"/>
      <c r="MA49" s="82"/>
      <c r="MB49" s="82"/>
      <c r="MC49" s="82"/>
      <c r="MD49" s="82"/>
      <c r="ME49" s="82"/>
      <c r="MF49" s="82"/>
      <c r="MG49" s="82"/>
      <c r="MH49" s="82"/>
      <c r="MI49" s="82"/>
      <c r="MJ49" s="82"/>
      <c r="MK49" s="82"/>
      <c r="ML49" s="82"/>
      <c r="MM49" s="82"/>
      <c r="MN49" s="82"/>
      <c r="MO49" s="82"/>
      <c r="MP49" s="82"/>
      <c r="MQ49" s="82"/>
      <c r="MR49" s="82"/>
      <c r="MS49" s="82"/>
      <c r="MT49" s="82"/>
      <c r="MU49" s="82"/>
      <c r="MV49" s="82"/>
      <c r="MW49" s="82"/>
      <c r="MX49" s="82"/>
      <c r="MY49" s="82"/>
      <c r="MZ49" s="82"/>
      <c r="NA49" s="82"/>
      <c r="NB49" s="82"/>
      <c r="NC49" s="82"/>
      <c r="ND49" s="82"/>
      <c r="NE49" s="82"/>
      <c r="NF49" s="82"/>
      <c r="NG49" s="82"/>
      <c r="NH49" s="82"/>
      <c r="NI49" s="82"/>
      <c r="NJ49" s="82"/>
      <c r="NK49" s="82"/>
      <c r="NL49" s="82"/>
      <c r="NM49" s="82"/>
      <c r="NN49" s="82"/>
      <c r="NO49" s="82"/>
      <c r="NP49" s="82"/>
      <c r="NQ49" s="82"/>
      <c r="NR49" s="82"/>
      <c r="NS49" s="82"/>
      <c r="NT49" s="82"/>
      <c r="NU49" s="82"/>
      <c r="NV49" s="82"/>
      <c r="NW49" s="82"/>
      <c r="NX49" s="82"/>
      <c r="NY49" s="82"/>
      <c r="NZ49" s="82"/>
      <c r="OA49" s="82"/>
      <c r="OB49" s="82"/>
      <c r="OC49" s="82"/>
      <c r="OD49" s="82"/>
      <c r="OE49" s="82"/>
      <c r="OF49" s="82"/>
      <c r="OG49" s="82"/>
      <c r="OH49" s="82"/>
      <c r="OI49" s="82"/>
      <c r="OJ49" s="82"/>
      <c r="OK49" s="82"/>
      <c r="OL49" s="82"/>
      <c r="OM49" s="82"/>
      <c r="ON49" s="82"/>
      <c r="OO49" s="82"/>
      <c r="OP49" s="82"/>
      <c r="OQ49" s="82"/>
      <c r="OR49" s="82"/>
      <c r="OS49" s="82"/>
      <c r="OT49" s="82"/>
      <c r="OU49" s="82"/>
      <c r="OV49" s="82"/>
      <c r="OW49" s="82"/>
      <c r="OX49" s="82"/>
      <c r="OY49" s="82"/>
    </row>
    <row r="50" spans="1:415" x14ac:dyDescent="0.25">
      <c r="A50" s="82" t="s">
        <v>2485</v>
      </c>
      <c r="B50" s="82">
        <v>51</v>
      </c>
      <c r="C50" s="82">
        <v>1</v>
      </c>
      <c r="D50" s="82">
        <v>2010</v>
      </c>
      <c r="E50" s="82">
        <v>2017</v>
      </c>
      <c r="F50" s="82">
        <v>0</v>
      </c>
      <c r="G50" s="82">
        <v>0</v>
      </c>
      <c r="H50" s="82">
        <v>1</v>
      </c>
      <c r="I50" s="82">
        <v>0</v>
      </c>
      <c r="J50" s="82" t="s">
        <v>211</v>
      </c>
      <c r="K50" s="82">
        <v>55360</v>
      </c>
      <c r="L50" s="82">
        <v>50</v>
      </c>
      <c r="M50" s="82">
        <v>273</v>
      </c>
      <c r="N50" s="82">
        <v>101</v>
      </c>
      <c r="O50" s="82">
        <v>919</v>
      </c>
      <c r="P50" s="82">
        <v>0</v>
      </c>
      <c r="Q50" s="82">
        <v>0</v>
      </c>
      <c r="R50" s="82">
        <v>1</v>
      </c>
      <c r="S50" s="82">
        <v>0</v>
      </c>
      <c r="T50" s="82">
        <v>1</v>
      </c>
      <c r="U50" s="82">
        <v>1</v>
      </c>
      <c r="V50" s="82">
        <v>0</v>
      </c>
      <c r="W50" s="82" t="s">
        <v>1976</v>
      </c>
      <c r="X50" s="82">
        <v>1</v>
      </c>
      <c r="Y50" s="82">
        <v>1</v>
      </c>
      <c r="Z50" s="82">
        <v>0</v>
      </c>
      <c r="AA50" s="82">
        <v>1</v>
      </c>
      <c r="AB50" s="82">
        <v>0</v>
      </c>
      <c r="AC50" s="82">
        <v>0</v>
      </c>
      <c r="AD50" s="82">
        <v>0</v>
      </c>
      <c r="AE50" s="82">
        <v>0</v>
      </c>
      <c r="AF50" s="82">
        <v>11.290000000000001</v>
      </c>
      <c r="AG50" s="82">
        <v>14.984999999999999</v>
      </c>
      <c r="AH50" s="82">
        <v>3.6949999999999985</v>
      </c>
      <c r="AI50" s="82">
        <v>0.32728077945084127</v>
      </c>
      <c r="AJ50" s="82">
        <v>0.28999999999999998</v>
      </c>
      <c r="AK50" s="82">
        <v>8.4057971014492749E-2</v>
      </c>
      <c r="AL50">
        <v>3.45</v>
      </c>
      <c r="AM50"/>
      <c r="AN50"/>
      <c r="AO50"/>
      <c r="AP50"/>
      <c r="AQ50"/>
      <c r="AR50"/>
      <c r="AS50"/>
      <c r="AT50"/>
      <c r="AU50"/>
      <c r="AV50"/>
      <c r="AW50"/>
      <c r="AX50"/>
      <c r="AY50"/>
      <c r="AZ50"/>
      <c r="BA50"/>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2"/>
      <c r="DP50" s="82"/>
      <c r="DQ50" s="82"/>
      <c r="DR50" s="82"/>
      <c r="DS50" s="82"/>
      <c r="DT50" s="82"/>
      <c r="DU50" s="82"/>
      <c r="DV50" s="82"/>
      <c r="DW50" s="82"/>
      <c r="DX50" s="82"/>
      <c r="DY50" s="82"/>
      <c r="DZ50" s="82"/>
      <c r="EA50" s="82"/>
      <c r="EB50" s="82"/>
      <c r="EC50" s="82"/>
      <c r="ED50" s="82"/>
      <c r="EE50" s="82"/>
      <c r="EF50" s="82"/>
      <c r="EG50" s="82"/>
      <c r="EH50" s="82"/>
      <c r="EI50" s="82"/>
      <c r="EJ50" s="82"/>
      <c r="EK50" s="82"/>
      <c r="EL50" s="82"/>
      <c r="EM50" s="82"/>
      <c r="EN50" s="82"/>
      <c r="EO50" s="82"/>
      <c r="EP50" s="82"/>
      <c r="EQ50" s="82"/>
      <c r="ER50" s="82"/>
      <c r="ES50" s="82"/>
      <c r="ET50" s="82"/>
      <c r="EU50" s="82"/>
      <c r="EV50" s="82"/>
      <c r="EW50" s="82"/>
      <c r="EX50" s="82"/>
      <c r="EY50" s="82"/>
      <c r="EZ50" s="82"/>
      <c r="FA50" s="82"/>
      <c r="FB50" s="82"/>
      <c r="FC50" s="82"/>
      <c r="FD50" s="82"/>
      <c r="FE50" s="82"/>
      <c r="FF50" s="82"/>
      <c r="FG50" s="82"/>
      <c r="FH50" s="82"/>
      <c r="FI50" s="82"/>
      <c r="FJ50" s="82"/>
      <c r="FK50" s="82"/>
      <c r="FL50" s="82"/>
      <c r="FM50" s="82"/>
      <c r="FN50" s="82"/>
      <c r="FO50" s="82"/>
      <c r="FP50" s="82"/>
      <c r="FQ50" s="82"/>
      <c r="FR50" s="82"/>
      <c r="FS50" s="82"/>
      <c r="FT50" s="82"/>
      <c r="FU50" s="82"/>
      <c r="FV50" s="82"/>
      <c r="FW50" s="82"/>
      <c r="FX50" s="82"/>
      <c r="FY50" s="82"/>
      <c r="FZ50" s="82"/>
      <c r="GA50" s="82"/>
      <c r="GB50" s="82"/>
      <c r="GC50" s="82"/>
      <c r="GD50" s="82"/>
      <c r="GE50" s="82"/>
      <c r="GF50" s="82"/>
      <c r="GG50" s="82"/>
      <c r="GH50" s="82"/>
      <c r="GI50" s="82"/>
      <c r="GJ50" s="82"/>
      <c r="GK50" s="82"/>
      <c r="GL50" s="82"/>
      <c r="GM50" s="82"/>
      <c r="GN50" s="82"/>
      <c r="GO50" s="82"/>
      <c r="GP50" s="82"/>
      <c r="GQ50" s="82"/>
      <c r="GR50" s="82"/>
      <c r="GS50" s="82"/>
      <c r="GT50" s="82"/>
      <c r="GU50" s="82"/>
      <c r="GV50" s="82"/>
      <c r="GW50" s="82"/>
      <c r="GX50" s="82"/>
      <c r="GY50" s="82"/>
      <c r="GZ50" s="82"/>
      <c r="HA50" s="82"/>
      <c r="HB50" s="82"/>
      <c r="HC50" s="82"/>
      <c r="HD50" s="82"/>
      <c r="HE50" s="82"/>
      <c r="HF50" s="82"/>
      <c r="HG50" s="82"/>
      <c r="HH50" s="82"/>
      <c r="HI50" s="82"/>
      <c r="HJ50" s="82"/>
      <c r="HK50" s="82"/>
      <c r="HL50" s="82"/>
      <c r="HM50" s="82"/>
      <c r="HN50" s="82"/>
      <c r="HO50" s="82"/>
      <c r="HP50" s="82"/>
      <c r="HQ50" s="82"/>
      <c r="HR50" s="82"/>
      <c r="HS50" s="82"/>
      <c r="HT50" s="82"/>
      <c r="HU50" s="82"/>
      <c r="HV50" s="82"/>
      <c r="HW50" s="82"/>
      <c r="HX50" s="82"/>
      <c r="HY50" s="82"/>
      <c r="HZ50" s="82"/>
      <c r="IA50" s="82"/>
      <c r="IB50" s="82"/>
      <c r="IC50" s="82"/>
      <c r="ID50" s="82"/>
      <c r="IE50" s="82"/>
      <c r="IF50" s="82"/>
      <c r="IG50" s="82"/>
      <c r="IH50" s="82"/>
      <c r="II50" s="82"/>
      <c r="IJ50" s="82"/>
      <c r="IK50" s="82"/>
      <c r="IL50" s="82"/>
      <c r="IM50" s="82"/>
      <c r="IN50" s="82"/>
      <c r="IO50" s="82"/>
      <c r="IP50" s="82"/>
      <c r="IQ50" s="82"/>
      <c r="IR50" s="82"/>
      <c r="IS50" s="82"/>
      <c r="IT50" s="82"/>
      <c r="IU50" s="82"/>
      <c r="IV50" s="82"/>
      <c r="IW50" s="82"/>
      <c r="IX50" s="82"/>
      <c r="IY50" s="82"/>
      <c r="IZ50" s="82"/>
      <c r="JA50" s="82"/>
      <c r="JB50" s="82"/>
      <c r="JC50" s="82"/>
      <c r="JD50" s="82"/>
      <c r="JE50" s="82"/>
      <c r="JF50" s="82"/>
      <c r="JG50" s="82"/>
      <c r="JH50" s="82"/>
      <c r="JI50" s="82"/>
      <c r="JJ50" s="82"/>
      <c r="JK50" s="82"/>
      <c r="JL50" s="82"/>
      <c r="JM50" s="82"/>
      <c r="JN50" s="82"/>
      <c r="JO50" s="82"/>
      <c r="JP50" s="82"/>
      <c r="JQ50" s="82"/>
      <c r="JR50" s="82"/>
      <c r="JS50" s="82"/>
      <c r="JT50" s="82"/>
      <c r="JU50" s="82"/>
      <c r="JV50" s="82"/>
      <c r="JW50" s="82"/>
      <c r="JX50" s="82"/>
      <c r="JY50" s="82"/>
      <c r="JZ50" s="82"/>
      <c r="KA50" s="82"/>
      <c r="KB50" s="82"/>
      <c r="KC50" s="82"/>
      <c r="KD50" s="82"/>
      <c r="KE50" s="82"/>
      <c r="KF50" s="82"/>
      <c r="KG50" s="82"/>
      <c r="KH50" s="82"/>
      <c r="KI50" s="82"/>
      <c r="KJ50" s="82"/>
      <c r="KK50" s="82"/>
      <c r="KL50" s="82"/>
      <c r="KM50" s="82"/>
      <c r="KN50" s="82"/>
      <c r="KO50" s="82"/>
      <c r="KP50" s="82"/>
      <c r="KQ50" s="82"/>
      <c r="KR50" s="82"/>
      <c r="KS50" s="82"/>
      <c r="KT50" s="82"/>
      <c r="KU50" s="82"/>
      <c r="KV50" s="82"/>
      <c r="KW50" s="82"/>
      <c r="KX50" s="82"/>
      <c r="KY50" s="82"/>
      <c r="KZ50" s="82"/>
      <c r="LA50" s="82"/>
      <c r="LB50" s="82"/>
      <c r="LC50" s="82"/>
      <c r="LD50" s="82"/>
      <c r="LE50" s="82"/>
      <c r="LF50" s="82"/>
      <c r="LG50" s="82"/>
      <c r="LH50" s="82"/>
      <c r="LI50" s="82"/>
      <c r="LJ50" s="82"/>
      <c r="LK50" s="82"/>
      <c r="LL50" s="82"/>
      <c r="LM50" s="82"/>
      <c r="LN50" s="82"/>
      <c r="LO50" s="82"/>
      <c r="LP50" s="82"/>
      <c r="LQ50" s="82"/>
      <c r="LR50" s="82"/>
      <c r="LS50" s="82"/>
      <c r="LT50" s="82"/>
      <c r="LU50" s="82"/>
      <c r="LV50" s="82"/>
      <c r="LW50" s="82"/>
      <c r="LX50" s="82"/>
      <c r="LY50" s="82"/>
      <c r="LZ50" s="82"/>
      <c r="MA50" s="82"/>
      <c r="MB50" s="82"/>
      <c r="MC50" s="82"/>
      <c r="MD50" s="82"/>
      <c r="ME50" s="82"/>
      <c r="MF50" s="82"/>
      <c r="MG50" s="82"/>
      <c r="MH50" s="82"/>
      <c r="MI50" s="82"/>
      <c r="MJ50" s="82"/>
      <c r="MK50" s="82"/>
      <c r="ML50" s="82"/>
      <c r="MM50" s="82"/>
      <c r="MN50" s="82"/>
      <c r="MO50" s="82"/>
      <c r="MP50" s="82"/>
      <c r="MQ50" s="82"/>
      <c r="MR50" s="82"/>
      <c r="MS50" s="82"/>
      <c r="MT50" s="82"/>
      <c r="MU50" s="82"/>
      <c r="MV50" s="82"/>
      <c r="MW50" s="82"/>
      <c r="MX50" s="82"/>
      <c r="MY50" s="82"/>
      <c r="MZ50" s="82"/>
      <c r="NA50" s="82"/>
      <c r="NB50" s="82"/>
      <c r="NC50" s="82"/>
      <c r="ND50" s="82"/>
      <c r="NE50" s="82"/>
      <c r="NF50" s="82"/>
      <c r="NG50" s="82"/>
      <c r="NH50" s="82"/>
      <c r="NI50" s="82"/>
      <c r="NJ50" s="82"/>
      <c r="NK50" s="82"/>
      <c r="NL50" s="82"/>
      <c r="NM50" s="82"/>
      <c r="NN50" s="82"/>
      <c r="NO50" s="82"/>
      <c r="NP50" s="82"/>
      <c r="NQ50" s="82"/>
      <c r="NR50" s="82"/>
      <c r="NS50" s="82"/>
      <c r="NT50" s="82"/>
      <c r="NU50" s="82"/>
      <c r="NV50" s="82"/>
      <c r="NW50" s="82"/>
      <c r="NX50" s="82"/>
      <c r="NY50" s="82"/>
      <c r="NZ50" s="82"/>
      <c r="OA50" s="82"/>
      <c r="OB50" s="82"/>
      <c r="OC50" s="82"/>
      <c r="OD50" s="82"/>
      <c r="OE50" s="82"/>
      <c r="OF50" s="82"/>
      <c r="OG50" s="82"/>
      <c r="OH50" s="82"/>
      <c r="OI50" s="82"/>
      <c r="OJ50" s="82"/>
      <c r="OK50" s="82"/>
      <c r="OL50" s="82"/>
      <c r="OM50" s="82"/>
      <c r="ON50" s="82"/>
      <c r="OO50" s="82"/>
      <c r="OP50" s="82"/>
      <c r="OQ50" s="82"/>
      <c r="OR50" s="82"/>
      <c r="OS50" s="82"/>
      <c r="OT50" s="82"/>
      <c r="OU50" s="82"/>
      <c r="OV50" s="82"/>
      <c r="OW50" s="82"/>
      <c r="OX50" s="82"/>
      <c r="OY50" s="82"/>
    </row>
    <row r="51" spans="1:415" x14ac:dyDescent="0.25">
      <c r="A51" s="82" t="s">
        <v>2485</v>
      </c>
      <c r="B51" s="82">
        <v>51</v>
      </c>
      <c r="C51" s="82">
        <v>2</v>
      </c>
      <c r="D51" s="82">
        <v>2010</v>
      </c>
      <c r="E51" s="82">
        <v>2022</v>
      </c>
      <c r="F51" s="82">
        <v>0</v>
      </c>
      <c r="G51" s="82">
        <v>0</v>
      </c>
      <c r="H51" s="82">
        <v>1</v>
      </c>
      <c r="I51" s="82">
        <v>0</v>
      </c>
      <c r="J51" s="82" t="s">
        <v>211</v>
      </c>
      <c r="K51" s="82">
        <v>55360</v>
      </c>
      <c r="L51" s="82">
        <v>50</v>
      </c>
      <c r="M51" s="82">
        <v>273</v>
      </c>
      <c r="N51" s="82">
        <v>101</v>
      </c>
      <c r="O51" s="82">
        <v>919</v>
      </c>
      <c r="P51" s="82">
        <v>0</v>
      </c>
      <c r="Q51" s="82">
        <v>0</v>
      </c>
      <c r="R51" s="82">
        <v>1</v>
      </c>
      <c r="S51" s="82">
        <v>0</v>
      </c>
      <c r="T51" s="82">
        <v>1</v>
      </c>
      <c r="U51" s="82">
        <v>1</v>
      </c>
      <c r="V51" s="82">
        <v>0</v>
      </c>
      <c r="W51" s="82" t="s">
        <v>1976</v>
      </c>
      <c r="X51" s="82">
        <v>1</v>
      </c>
      <c r="Y51" s="82">
        <v>1</v>
      </c>
      <c r="Z51" s="82">
        <v>0</v>
      </c>
      <c r="AA51" s="82">
        <v>1</v>
      </c>
      <c r="AB51" s="82">
        <v>0</v>
      </c>
      <c r="AC51" s="82">
        <v>0</v>
      </c>
      <c r="AD51" s="82">
        <v>0</v>
      </c>
      <c r="AE51" s="82">
        <v>0</v>
      </c>
      <c r="AF51" s="82">
        <v>12.28</v>
      </c>
      <c r="AG51" s="82">
        <v>14.984999999999999</v>
      </c>
      <c r="AH51" s="82">
        <v>2.7050000000000001</v>
      </c>
      <c r="AI51" s="82">
        <v>0.2202768729641694</v>
      </c>
      <c r="AJ51" s="82">
        <v>0.27</v>
      </c>
      <c r="AK51" s="82">
        <v>8.1325301204819289E-2</v>
      </c>
      <c r="AL51">
        <v>3.32</v>
      </c>
      <c r="AM51"/>
      <c r="AN51"/>
      <c r="AO51"/>
      <c r="AP51"/>
      <c r="AQ51"/>
      <c r="AR51"/>
      <c r="AS51"/>
      <c r="AT51"/>
      <c r="AU51"/>
      <c r="AV51"/>
      <c r="AW51"/>
      <c r="AX51"/>
      <c r="AY51"/>
      <c r="AZ51"/>
      <c r="BA51"/>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2"/>
      <c r="DP51" s="82"/>
      <c r="DQ51" s="82"/>
      <c r="DR51" s="82"/>
      <c r="DS51" s="82"/>
      <c r="DT51" s="82"/>
      <c r="DU51" s="82"/>
      <c r="DV51" s="82"/>
      <c r="DW51" s="82"/>
      <c r="DX51" s="82"/>
      <c r="DY51" s="82"/>
      <c r="DZ51" s="82"/>
      <c r="EA51" s="82"/>
      <c r="EB51" s="82"/>
      <c r="EC51" s="82"/>
      <c r="ED51" s="82"/>
      <c r="EE51" s="82"/>
      <c r="EF51" s="82"/>
      <c r="EG51" s="82"/>
      <c r="EH51" s="82"/>
      <c r="EI51" s="82"/>
      <c r="EJ51" s="82"/>
      <c r="EK51" s="82"/>
      <c r="EL51" s="82"/>
      <c r="EM51" s="82"/>
      <c r="EN51" s="82"/>
      <c r="EO51" s="82"/>
      <c r="EP51" s="82"/>
      <c r="EQ51" s="82"/>
      <c r="ER51" s="82"/>
      <c r="ES51" s="82"/>
      <c r="ET51" s="82"/>
      <c r="EU51" s="82"/>
      <c r="EV51" s="82"/>
      <c r="EW51" s="82"/>
      <c r="EX51" s="82"/>
      <c r="EY51" s="82"/>
      <c r="EZ51" s="82"/>
      <c r="FA51" s="82"/>
      <c r="FB51" s="82"/>
      <c r="FC51" s="82"/>
      <c r="FD51" s="82"/>
      <c r="FE51" s="82"/>
      <c r="FF51" s="82"/>
      <c r="FG51" s="82"/>
      <c r="FH51" s="82"/>
      <c r="FI51" s="82"/>
      <c r="FJ51" s="82"/>
      <c r="FK51" s="82"/>
      <c r="FL51" s="82"/>
      <c r="FM51" s="82"/>
      <c r="FN51" s="82"/>
      <c r="FO51" s="82"/>
      <c r="FP51" s="82"/>
      <c r="FQ51" s="82"/>
      <c r="FR51" s="82"/>
      <c r="FS51" s="82"/>
      <c r="FT51" s="82"/>
      <c r="FU51" s="82"/>
      <c r="FV51" s="82"/>
      <c r="FW51" s="82"/>
      <c r="FX51" s="82"/>
      <c r="FY51" s="82"/>
      <c r="FZ51" s="82"/>
      <c r="GA51" s="82"/>
      <c r="GB51" s="82"/>
      <c r="GC51" s="82"/>
      <c r="GD51" s="82"/>
      <c r="GE51" s="82"/>
      <c r="GF51" s="82"/>
      <c r="GG51" s="82"/>
      <c r="GH51" s="82"/>
      <c r="GI51" s="82"/>
      <c r="GJ51" s="82"/>
      <c r="GK51" s="82"/>
      <c r="GL51" s="82"/>
      <c r="GM51" s="82"/>
      <c r="GN51" s="82"/>
      <c r="GO51" s="82"/>
      <c r="GP51" s="82"/>
      <c r="GQ51" s="82"/>
      <c r="GR51" s="82"/>
      <c r="GS51" s="82"/>
      <c r="GT51" s="82"/>
      <c r="GU51" s="82"/>
      <c r="GV51" s="82"/>
      <c r="GW51" s="82"/>
      <c r="GX51" s="82"/>
      <c r="GY51" s="82"/>
      <c r="GZ51" s="82"/>
      <c r="HA51" s="82"/>
      <c r="HB51" s="82"/>
      <c r="HC51" s="82"/>
      <c r="HD51" s="82"/>
      <c r="HE51" s="82"/>
      <c r="HF51" s="82"/>
      <c r="HG51" s="82"/>
      <c r="HH51" s="82"/>
      <c r="HI51" s="82"/>
      <c r="HJ51" s="82"/>
      <c r="HK51" s="82"/>
      <c r="HL51" s="82"/>
      <c r="HM51" s="82"/>
      <c r="HN51" s="82"/>
      <c r="HO51" s="82"/>
      <c r="HP51" s="82"/>
      <c r="HQ51" s="82"/>
      <c r="HR51" s="82"/>
      <c r="HS51" s="82"/>
      <c r="HT51" s="82"/>
      <c r="HU51" s="82"/>
      <c r="HV51" s="82"/>
      <c r="HW51" s="82"/>
      <c r="HX51" s="82"/>
      <c r="HY51" s="82"/>
      <c r="HZ51" s="82"/>
      <c r="IA51" s="82"/>
      <c r="IB51" s="82"/>
      <c r="IC51" s="82"/>
      <c r="ID51" s="82"/>
      <c r="IE51" s="82"/>
      <c r="IF51" s="82"/>
      <c r="IG51" s="82"/>
      <c r="IH51" s="82"/>
      <c r="II51" s="82"/>
      <c r="IJ51" s="82"/>
      <c r="IK51" s="82"/>
      <c r="IL51" s="82"/>
      <c r="IM51" s="82"/>
      <c r="IN51" s="82"/>
      <c r="IO51" s="82"/>
      <c r="IP51" s="82"/>
      <c r="IQ51" s="82"/>
      <c r="IR51" s="82"/>
      <c r="IS51" s="82"/>
      <c r="IT51" s="82"/>
      <c r="IU51" s="82"/>
      <c r="IV51" s="82"/>
      <c r="IW51" s="82"/>
      <c r="IX51" s="82"/>
      <c r="IY51" s="82"/>
      <c r="IZ51" s="82"/>
      <c r="JA51" s="82"/>
      <c r="JB51" s="82"/>
      <c r="JC51" s="82"/>
      <c r="JD51" s="82"/>
      <c r="JE51" s="82"/>
      <c r="JF51" s="82"/>
      <c r="JG51" s="82"/>
      <c r="JH51" s="82"/>
      <c r="JI51" s="82"/>
      <c r="JJ51" s="82"/>
      <c r="JK51" s="82"/>
      <c r="JL51" s="82"/>
      <c r="JM51" s="82"/>
      <c r="JN51" s="82"/>
      <c r="JO51" s="82"/>
      <c r="JP51" s="82"/>
      <c r="JQ51" s="82"/>
      <c r="JR51" s="82"/>
      <c r="JS51" s="82"/>
      <c r="JT51" s="82"/>
      <c r="JU51" s="82"/>
      <c r="JV51" s="82"/>
      <c r="JW51" s="82"/>
      <c r="JX51" s="82"/>
      <c r="JY51" s="82"/>
      <c r="JZ51" s="82"/>
      <c r="KA51" s="82"/>
      <c r="KB51" s="82"/>
      <c r="KC51" s="82"/>
      <c r="KD51" s="82"/>
      <c r="KE51" s="82"/>
      <c r="KF51" s="82"/>
      <c r="KG51" s="82"/>
      <c r="KH51" s="82"/>
      <c r="KI51" s="82"/>
      <c r="KJ51" s="82"/>
      <c r="KK51" s="82"/>
      <c r="KL51" s="82"/>
      <c r="KM51" s="82"/>
      <c r="KN51" s="82"/>
      <c r="KO51" s="82"/>
      <c r="KP51" s="82"/>
      <c r="KQ51" s="82"/>
      <c r="KR51" s="82"/>
      <c r="KS51" s="82"/>
      <c r="KT51" s="82"/>
      <c r="KU51" s="82"/>
      <c r="KV51" s="82"/>
      <c r="KW51" s="82"/>
      <c r="KX51" s="82"/>
      <c r="KY51" s="82"/>
      <c r="KZ51" s="82"/>
      <c r="LA51" s="82"/>
      <c r="LB51" s="82"/>
      <c r="LC51" s="82"/>
      <c r="LD51" s="82"/>
      <c r="LE51" s="82"/>
      <c r="LF51" s="82"/>
      <c r="LG51" s="82"/>
      <c r="LH51" s="82"/>
      <c r="LI51" s="82"/>
      <c r="LJ51" s="82"/>
      <c r="LK51" s="82"/>
      <c r="LL51" s="82"/>
      <c r="LM51" s="82"/>
      <c r="LN51" s="82"/>
      <c r="LO51" s="82"/>
      <c r="LP51" s="82"/>
      <c r="LQ51" s="82"/>
      <c r="LR51" s="82"/>
      <c r="LS51" s="82"/>
      <c r="LT51" s="82"/>
      <c r="LU51" s="82"/>
      <c r="LV51" s="82"/>
      <c r="LW51" s="82"/>
      <c r="LX51" s="82"/>
      <c r="LY51" s="82"/>
      <c r="LZ51" s="82"/>
      <c r="MA51" s="82"/>
      <c r="MB51" s="82"/>
      <c r="MC51" s="82"/>
      <c r="MD51" s="82"/>
      <c r="ME51" s="82"/>
      <c r="MF51" s="82"/>
      <c r="MG51" s="82"/>
      <c r="MH51" s="82"/>
      <c r="MI51" s="82"/>
      <c r="MJ51" s="82"/>
      <c r="MK51" s="82"/>
      <c r="ML51" s="82"/>
      <c r="MM51" s="82"/>
      <c r="MN51" s="82"/>
      <c r="MO51" s="82"/>
      <c r="MP51" s="82"/>
      <c r="MQ51" s="82"/>
      <c r="MR51" s="82"/>
      <c r="MS51" s="82"/>
      <c r="MT51" s="82"/>
      <c r="MU51" s="82"/>
      <c r="MV51" s="82"/>
      <c r="MW51" s="82"/>
      <c r="MX51" s="82"/>
      <c r="MY51" s="82"/>
      <c r="MZ51" s="82"/>
      <c r="NA51" s="82"/>
      <c r="NB51" s="82"/>
      <c r="NC51" s="82"/>
      <c r="ND51" s="82"/>
      <c r="NE51" s="82"/>
      <c r="NF51" s="82"/>
      <c r="NG51" s="82"/>
      <c r="NH51" s="82"/>
      <c r="NI51" s="82"/>
      <c r="NJ51" s="82"/>
      <c r="NK51" s="82"/>
      <c r="NL51" s="82"/>
      <c r="NM51" s="82"/>
      <c r="NN51" s="82"/>
      <c r="NO51" s="82"/>
      <c r="NP51" s="82"/>
      <c r="NQ51" s="82"/>
      <c r="NR51" s="82"/>
      <c r="NS51" s="82"/>
      <c r="NT51" s="82"/>
      <c r="NU51" s="82"/>
      <c r="NV51" s="82"/>
      <c r="NW51" s="82"/>
      <c r="NX51" s="82"/>
      <c r="NY51" s="82"/>
      <c r="NZ51" s="82"/>
      <c r="OA51" s="82"/>
      <c r="OB51" s="82"/>
      <c r="OC51" s="82"/>
      <c r="OD51" s="82"/>
      <c r="OE51" s="82"/>
      <c r="OF51" s="82"/>
      <c r="OG51" s="82"/>
      <c r="OH51" s="82"/>
      <c r="OI51" s="82"/>
      <c r="OJ51" s="82"/>
      <c r="OK51" s="82"/>
      <c r="OL51" s="82"/>
      <c r="OM51" s="82"/>
      <c r="ON51" s="82"/>
      <c r="OO51" s="82"/>
      <c r="OP51" s="82"/>
      <c r="OQ51" s="82"/>
      <c r="OR51" s="82"/>
      <c r="OS51" s="82"/>
      <c r="OT51" s="82"/>
      <c r="OU51" s="82"/>
      <c r="OV51" s="82"/>
      <c r="OW51" s="82"/>
      <c r="OX51" s="82"/>
      <c r="OY51" s="82"/>
    </row>
    <row r="52" spans="1:415" x14ac:dyDescent="0.25">
      <c r="A52" s="82" t="s">
        <v>2486</v>
      </c>
      <c r="B52" s="82">
        <v>53</v>
      </c>
      <c r="C52" s="82">
        <v>1</v>
      </c>
      <c r="D52" s="82">
        <v>2014</v>
      </c>
      <c r="E52" s="82">
        <v>2015</v>
      </c>
      <c r="F52" s="82">
        <v>1</v>
      </c>
      <c r="G52" s="82">
        <v>1</v>
      </c>
      <c r="H52" s="82">
        <v>0</v>
      </c>
      <c r="I52" s="82">
        <v>1</v>
      </c>
      <c r="J52" s="82" t="s">
        <v>2268</v>
      </c>
      <c r="K52" s="82">
        <v>6502</v>
      </c>
      <c r="L52" s="82">
        <v>8</v>
      </c>
      <c r="M52" s="82">
        <v>30</v>
      </c>
      <c r="N52" s="82">
        <v>44</v>
      </c>
      <c r="O52" s="82">
        <v>44</v>
      </c>
      <c r="P52" s="82">
        <v>0</v>
      </c>
      <c r="Q52" s="82" t="s">
        <v>1976</v>
      </c>
      <c r="R52" s="82">
        <v>1</v>
      </c>
      <c r="S52" s="82">
        <v>0</v>
      </c>
      <c r="T52" s="82">
        <v>1</v>
      </c>
      <c r="U52" s="82">
        <v>1</v>
      </c>
      <c r="V52" s="82">
        <v>1</v>
      </c>
      <c r="W52" s="82" t="s">
        <v>1976</v>
      </c>
      <c r="X52" s="82">
        <v>1</v>
      </c>
      <c r="Y52" s="82">
        <v>1</v>
      </c>
      <c r="Z52" s="82">
        <v>1</v>
      </c>
      <c r="AA52" s="82">
        <v>0</v>
      </c>
      <c r="AB52" s="82">
        <v>0</v>
      </c>
      <c r="AC52" s="82">
        <v>0</v>
      </c>
      <c r="AD52" s="82">
        <v>1</v>
      </c>
      <c r="AE52" s="82">
        <v>1</v>
      </c>
      <c r="AF52" s="82">
        <v>12.046493636407023</v>
      </c>
      <c r="AG52" s="82">
        <v>14.978431344269289</v>
      </c>
      <c r="AH52" s="82">
        <v>2.9319377078622662</v>
      </c>
      <c r="AI52" s="82">
        <v>0.24338515391743015</v>
      </c>
      <c r="AJ52" s="82">
        <v>0.8268663199405607</v>
      </c>
      <c r="AK52" s="82">
        <v>0.23639999999999989</v>
      </c>
      <c r="AL52">
        <v>3.4977424701377373</v>
      </c>
      <c r="AM52"/>
      <c r="AN52"/>
      <c r="AO52"/>
      <c r="AP52"/>
      <c r="AQ52"/>
      <c r="AR52"/>
      <c r="AS52"/>
      <c r="AT52"/>
      <c r="AU52"/>
      <c r="AV52"/>
      <c r="AW52"/>
      <c r="AX52"/>
      <c r="AY52"/>
      <c r="AZ52"/>
      <c r="BA5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2"/>
      <c r="DP52" s="82"/>
      <c r="DQ52" s="82"/>
      <c r="DR52" s="82"/>
      <c r="DS52" s="82"/>
      <c r="DT52" s="82"/>
      <c r="DU52" s="82"/>
      <c r="DV52" s="82"/>
      <c r="DW52" s="82"/>
      <c r="DX52" s="82"/>
      <c r="DY52" s="82"/>
      <c r="DZ52" s="82"/>
      <c r="EA52" s="82"/>
      <c r="EB52" s="82"/>
      <c r="EC52" s="82"/>
      <c r="ED52" s="82"/>
      <c r="EE52" s="82"/>
      <c r="EF52" s="82"/>
      <c r="EG52" s="82"/>
      <c r="EH52" s="82"/>
      <c r="EI52" s="82"/>
      <c r="EJ52" s="82"/>
      <c r="EK52" s="82"/>
      <c r="EL52" s="82"/>
      <c r="EM52" s="82"/>
      <c r="EN52" s="82"/>
      <c r="EO52" s="82"/>
      <c r="EP52" s="82"/>
      <c r="EQ52" s="82"/>
      <c r="ER52" s="82"/>
      <c r="ES52" s="82"/>
      <c r="ET52" s="82"/>
      <c r="EU52" s="82"/>
      <c r="EV52" s="82"/>
      <c r="EW52" s="82"/>
      <c r="EX52" s="82"/>
      <c r="EY52" s="82"/>
      <c r="EZ52" s="82"/>
      <c r="FA52" s="82"/>
      <c r="FB52" s="82"/>
      <c r="FC52" s="82"/>
      <c r="FD52" s="82"/>
      <c r="FE52" s="82"/>
      <c r="FF52" s="82"/>
      <c r="FG52" s="82"/>
      <c r="FH52" s="82"/>
      <c r="FI52" s="82"/>
      <c r="FJ52" s="82"/>
      <c r="FK52" s="82"/>
      <c r="FL52" s="82"/>
      <c r="FM52" s="82"/>
      <c r="FN52" s="82"/>
      <c r="FO52" s="82"/>
      <c r="FP52" s="82"/>
      <c r="FQ52" s="82"/>
      <c r="FR52" s="82"/>
      <c r="FS52" s="82"/>
      <c r="FT52" s="82"/>
      <c r="FU52" s="82"/>
      <c r="FV52" s="82"/>
      <c r="FW52" s="82"/>
      <c r="FX52" s="82"/>
      <c r="FY52" s="82"/>
      <c r="FZ52" s="82"/>
      <c r="GA52" s="82"/>
      <c r="GB52" s="82"/>
      <c r="GC52" s="82"/>
      <c r="GD52" s="82"/>
      <c r="GE52" s="82"/>
      <c r="GF52" s="82"/>
      <c r="GG52" s="82"/>
      <c r="GH52" s="82"/>
      <c r="GI52" s="82"/>
      <c r="GJ52" s="82"/>
      <c r="GK52" s="82"/>
      <c r="GL52" s="82"/>
      <c r="GM52" s="82"/>
      <c r="GN52" s="82"/>
      <c r="GO52" s="82"/>
      <c r="GP52" s="82"/>
      <c r="GQ52" s="82"/>
      <c r="GR52" s="82"/>
      <c r="GS52" s="82"/>
      <c r="GT52" s="82"/>
      <c r="GU52" s="82"/>
      <c r="GV52" s="82"/>
      <c r="GW52" s="82"/>
      <c r="GX52" s="82"/>
      <c r="GY52" s="82"/>
      <c r="GZ52" s="82"/>
      <c r="HA52" s="82"/>
      <c r="HB52" s="82"/>
      <c r="HC52" s="82"/>
      <c r="HD52" s="82"/>
      <c r="HE52" s="82"/>
      <c r="HF52" s="82"/>
      <c r="HG52" s="82"/>
      <c r="HH52" s="82"/>
      <c r="HI52" s="82"/>
      <c r="HJ52" s="82"/>
      <c r="HK52" s="82"/>
      <c r="HL52" s="82"/>
      <c r="HM52" s="82"/>
      <c r="HN52" s="82"/>
      <c r="HO52" s="82"/>
      <c r="HP52" s="82"/>
      <c r="HQ52" s="82"/>
      <c r="HR52" s="82"/>
      <c r="HS52" s="82"/>
      <c r="HT52" s="82"/>
      <c r="HU52" s="82"/>
      <c r="HV52" s="82"/>
      <c r="HW52" s="82"/>
      <c r="HX52" s="82"/>
      <c r="HY52" s="82"/>
      <c r="HZ52" s="82"/>
      <c r="IA52" s="82"/>
      <c r="IB52" s="82"/>
      <c r="IC52" s="82"/>
      <c r="ID52" s="82"/>
      <c r="IE52" s="82"/>
      <c r="IF52" s="82"/>
      <c r="IG52" s="82"/>
      <c r="IH52" s="82"/>
      <c r="II52" s="82"/>
      <c r="IJ52" s="82"/>
      <c r="IK52" s="82"/>
      <c r="IL52" s="82"/>
      <c r="IM52" s="82"/>
      <c r="IN52" s="82"/>
      <c r="IO52" s="82"/>
      <c r="IP52" s="82"/>
      <c r="IQ52" s="82"/>
      <c r="IR52" s="82"/>
      <c r="IS52" s="82"/>
      <c r="IT52" s="82"/>
      <c r="IU52" s="82"/>
      <c r="IV52" s="82"/>
      <c r="IW52" s="82"/>
      <c r="IX52" s="82"/>
      <c r="IY52" s="82"/>
      <c r="IZ52" s="82"/>
      <c r="JA52" s="82"/>
      <c r="JB52" s="82"/>
      <c r="JC52" s="82"/>
      <c r="JD52" s="82"/>
      <c r="JE52" s="82"/>
      <c r="JF52" s="82"/>
      <c r="JG52" s="82"/>
      <c r="JH52" s="82"/>
      <c r="JI52" s="82"/>
      <c r="JJ52" s="82"/>
      <c r="JK52" s="82"/>
      <c r="JL52" s="82"/>
      <c r="JM52" s="82"/>
      <c r="JN52" s="82"/>
      <c r="JO52" s="82"/>
      <c r="JP52" s="82"/>
      <c r="JQ52" s="82"/>
      <c r="JR52" s="82"/>
      <c r="JS52" s="82"/>
      <c r="JT52" s="82"/>
      <c r="JU52" s="82"/>
      <c r="JV52" s="82"/>
      <c r="JW52" s="82"/>
      <c r="JX52" s="82"/>
      <c r="JY52" s="82"/>
      <c r="JZ52" s="82"/>
      <c r="KA52" s="82"/>
      <c r="KB52" s="82"/>
      <c r="KC52" s="82"/>
      <c r="KD52" s="82"/>
      <c r="KE52" s="82"/>
      <c r="KF52" s="82"/>
      <c r="KG52" s="82"/>
      <c r="KH52" s="82"/>
      <c r="KI52" s="82"/>
      <c r="KJ52" s="82"/>
      <c r="KK52" s="82"/>
      <c r="KL52" s="82"/>
      <c r="KM52" s="82"/>
      <c r="KN52" s="82"/>
      <c r="KO52" s="82"/>
      <c r="KP52" s="82"/>
      <c r="KQ52" s="82"/>
      <c r="KR52" s="82"/>
      <c r="KS52" s="82"/>
      <c r="KT52" s="82"/>
      <c r="KU52" s="82"/>
      <c r="KV52" s="82"/>
      <c r="KW52" s="82"/>
      <c r="KX52" s="82"/>
      <c r="KY52" s="82"/>
      <c r="KZ52" s="82"/>
      <c r="LA52" s="82"/>
      <c r="LB52" s="82"/>
      <c r="LC52" s="82"/>
      <c r="LD52" s="82"/>
      <c r="LE52" s="82"/>
      <c r="LF52" s="82"/>
      <c r="LG52" s="82"/>
      <c r="LH52" s="82"/>
      <c r="LI52" s="82"/>
      <c r="LJ52" s="82"/>
      <c r="LK52" s="82"/>
      <c r="LL52" s="82"/>
      <c r="LM52" s="82"/>
      <c r="LN52" s="82"/>
      <c r="LO52" s="82"/>
      <c r="LP52" s="82"/>
      <c r="LQ52" s="82"/>
      <c r="LR52" s="82"/>
      <c r="LS52" s="82"/>
      <c r="LT52" s="82"/>
      <c r="LU52" s="82"/>
      <c r="LV52" s="82"/>
      <c r="LW52" s="82"/>
      <c r="LX52" s="82"/>
      <c r="LY52" s="82"/>
      <c r="LZ52" s="82"/>
      <c r="MA52" s="82"/>
      <c r="MB52" s="82"/>
      <c r="MC52" s="82"/>
      <c r="MD52" s="82"/>
      <c r="ME52" s="82"/>
      <c r="MF52" s="82"/>
      <c r="MG52" s="82"/>
      <c r="MH52" s="82"/>
      <c r="MI52" s="82"/>
      <c r="MJ52" s="82"/>
      <c r="MK52" s="82"/>
      <c r="ML52" s="82"/>
      <c r="MM52" s="82"/>
      <c r="MN52" s="82"/>
      <c r="MO52" s="82"/>
      <c r="MP52" s="82"/>
      <c r="MQ52" s="82"/>
      <c r="MR52" s="82"/>
      <c r="MS52" s="82"/>
      <c r="MT52" s="82"/>
      <c r="MU52" s="82"/>
      <c r="MV52" s="82"/>
      <c r="MW52" s="82"/>
      <c r="MX52" s="82"/>
      <c r="MY52" s="82"/>
      <c r="MZ52" s="82"/>
      <c r="NA52" s="82"/>
      <c r="NB52" s="82"/>
      <c r="NC52" s="82"/>
      <c r="ND52" s="82"/>
      <c r="NE52" s="82"/>
      <c r="NF52" s="82"/>
      <c r="NG52" s="82"/>
      <c r="NH52" s="82"/>
      <c r="NI52" s="82"/>
      <c r="NJ52" s="82"/>
      <c r="NK52" s="82"/>
      <c r="NL52" s="82"/>
      <c r="NM52" s="82"/>
      <c r="NN52" s="82"/>
      <c r="NO52" s="82"/>
      <c r="NP52" s="82"/>
      <c r="NQ52" s="82"/>
      <c r="NR52" s="82"/>
      <c r="NS52" s="82"/>
      <c r="NT52" s="82"/>
      <c r="NU52" s="82"/>
      <c r="NV52" s="82"/>
      <c r="NW52" s="82"/>
      <c r="NX52" s="82"/>
      <c r="NY52" s="82"/>
      <c r="NZ52" s="82"/>
      <c r="OA52" s="82"/>
      <c r="OB52" s="82"/>
      <c r="OC52" s="82"/>
      <c r="OD52" s="82"/>
      <c r="OE52" s="82"/>
      <c r="OF52" s="82"/>
      <c r="OG52" s="82"/>
      <c r="OH52" s="82"/>
      <c r="OI52" s="82"/>
      <c r="OJ52" s="82"/>
      <c r="OK52" s="82"/>
      <c r="OL52" s="82"/>
      <c r="OM52" s="82"/>
      <c r="ON52" s="82"/>
      <c r="OO52" s="82"/>
      <c r="OP52" s="82"/>
      <c r="OQ52" s="82"/>
      <c r="OR52" s="82"/>
      <c r="OS52" s="82"/>
      <c r="OT52" s="82"/>
      <c r="OU52" s="82"/>
      <c r="OV52" s="82"/>
      <c r="OW52" s="82"/>
      <c r="OX52" s="82"/>
      <c r="OY52" s="82"/>
    </row>
    <row r="53" spans="1:415" x14ac:dyDescent="0.25">
      <c r="A53" s="82" t="s">
        <v>2486</v>
      </c>
      <c r="B53" s="82">
        <v>53</v>
      </c>
      <c r="C53" s="82">
        <v>2</v>
      </c>
      <c r="D53" s="82">
        <v>2014</v>
      </c>
      <c r="E53" s="82">
        <v>2015</v>
      </c>
      <c r="F53" s="82">
        <v>1</v>
      </c>
      <c r="G53" s="82">
        <v>1</v>
      </c>
      <c r="H53" s="82">
        <v>0</v>
      </c>
      <c r="I53" s="82">
        <v>1</v>
      </c>
      <c r="J53" s="82" t="s">
        <v>2268</v>
      </c>
      <c r="K53" s="82">
        <v>6502</v>
      </c>
      <c r="L53" s="82">
        <v>8</v>
      </c>
      <c r="M53" s="82">
        <v>30</v>
      </c>
      <c r="N53" s="82">
        <v>44</v>
      </c>
      <c r="O53" s="82">
        <v>44</v>
      </c>
      <c r="P53" s="82">
        <v>0</v>
      </c>
      <c r="Q53" s="82" t="s">
        <v>1976</v>
      </c>
      <c r="R53" s="82">
        <v>1</v>
      </c>
      <c r="S53" s="82">
        <v>0</v>
      </c>
      <c r="T53" s="82">
        <v>1</v>
      </c>
      <c r="U53" s="82">
        <v>1</v>
      </c>
      <c r="V53" s="82">
        <v>1</v>
      </c>
      <c r="W53" s="82" t="s">
        <v>1976</v>
      </c>
      <c r="X53" s="82">
        <v>1</v>
      </c>
      <c r="Y53" s="82">
        <v>1</v>
      </c>
      <c r="Z53" s="82">
        <v>1</v>
      </c>
      <c r="AA53" s="82">
        <v>0</v>
      </c>
      <c r="AB53" s="82">
        <v>1</v>
      </c>
      <c r="AC53" s="82">
        <v>0</v>
      </c>
      <c r="AD53" s="82">
        <v>0</v>
      </c>
      <c r="AE53" s="82">
        <v>1</v>
      </c>
      <c r="AF53" s="82">
        <v>12.046493636407023</v>
      </c>
      <c r="AG53" s="82">
        <v>14.895334970992314</v>
      </c>
      <c r="AH53" s="82">
        <v>2.8488413345852912</v>
      </c>
      <c r="AI53" s="82">
        <v>0.23648718212704625</v>
      </c>
      <c r="AJ53" s="82">
        <v>0.80343144539063827</v>
      </c>
      <c r="AK53" s="82">
        <v>0.22970000000000002</v>
      </c>
      <c r="AL53">
        <v>3.4977424701377373</v>
      </c>
      <c r="AM53"/>
      <c r="AN53"/>
      <c r="AO53"/>
      <c r="AP53"/>
      <c r="AQ53"/>
      <c r="AR53"/>
      <c r="AS53"/>
      <c r="AT53"/>
      <c r="AU53"/>
      <c r="AV53"/>
      <c r="AW53"/>
      <c r="AX53"/>
      <c r="AY53"/>
      <c r="AZ53"/>
      <c r="BA53"/>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2"/>
      <c r="DP53" s="82"/>
      <c r="DQ53" s="82"/>
      <c r="DR53" s="82"/>
      <c r="DS53" s="82"/>
      <c r="DT53" s="82"/>
      <c r="DU53" s="82"/>
      <c r="DV53" s="82"/>
      <c r="DW53" s="82"/>
      <c r="DX53" s="82"/>
      <c r="DY53" s="82"/>
      <c r="DZ53" s="82"/>
      <c r="EA53" s="82"/>
      <c r="EB53" s="82"/>
      <c r="EC53" s="82"/>
      <c r="ED53" s="82"/>
      <c r="EE53" s="82"/>
      <c r="EF53" s="82"/>
      <c r="EG53" s="82"/>
      <c r="EH53" s="82"/>
      <c r="EI53" s="82"/>
      <c r="EJ53" s="82"/>
      <c r="EK53" s="82"/>
      <c r="EL53" s="82"/>
      <c r="EM53" s="82"/>
      <c r="EN53" s="82"/>
      <c r="EO53" s="82"/>
      <c r="EP53" s="82"/>
      <c r="EQ53" s="82"/>
      <c r="ER53" s="82"/>
      <c r="ES53" s="82"/>
      <c r="ET53" s="82"/>
      <c r="EU53" s="82"/>
      <c r="EV53" s="82"/>
      <c r="EW53" s="82"/>
      <c r="EX53" s="82"/>
      <c r="EY53" s="82"/>
      <c r="EZ53" s="82"/>
      <c r="FA53" s="82"/>
      <c r="FB53" s="82"/>
      <c r="FC53" s="82"/>
      <c r="FD53" s="82"/>
      <c r="FE53" s="82"/>
      <c r="FF53" s="82"/>
      <c r="FG53" s="82"/>
      <c r="FH53" s="82"/>
      <c r="FI53" s="82"/>
      <c r="FJ53" s="82"/>
      <c r="FK53" s="82"/>
      <c r="FL53" s="82"/>
      <c r="FM53" s="82"/>
      <c r="FN53" s="82"/>
      <c r="FO53" s="82"/>
      <c r="FP53" s="82"/>
      <c r="FQ53" s="82"/>
      <c r="FR53" s="82"/>
      <c r="FS53" s="82"/>
      <c r="FT53" s="82"/>
      <c r="FU53" s="82"/>
      <c r="FV53" s="82"/>
      <c r="FW53" s="82"/>
      <c r="FX53" s="82"/>
      <c r="FY53" s="82"/>
      <c r="FZ53" s="82"/>
      <c r="GA53" s="82"/>
      <c r="GB53" s="82"/>
      <c r="GC53" s="82"/>
      <c r="GD53" s="82"/>
      <c r="GE53" s="82"/>
      <c r="GF53" s="82"/>
      <c r="GG53" s="82"/>
      <c r="GH53" s="82"/>
      <c r="GI53" s="82"/>
      <c r="GJ53" s="82"/>
      <c r="GK53" s="82"/>
      <c r="GL53" s="82"/>
      <c r="GM53" s="82"/>
      <c r="GN53" s="82"/>
      <c r="GO53" s="82"/>
      <c r="GP53" s="82"/>
      <c r="GQ53" s="82"/>
      <c r="GR53" s="82"/>
      <c r="GS53" s="82"/>
      <c r="GT53" s="82"/>
      <c r="GU53" s="82"/>
      <c r="GV53" s="82"/>
      <c r="GW53" s="82"/>
      <c r="GX53" s="82"/>
      <c r="GY53" s="82"/>
      <c r="GZ53" s="82"/>
      <c r="HA53" s="82"/>
      <c r="HB53" s="82"/>
      <c r="HC53" s="82"/>
      <c r="HD53" s="82"/>
      <c r="HE53" s="82"/>
      <c r="HF53" s="82"/>
      <c r="HG53" s="82"/>
      <c r="HH53" s="82"/>
      <c r="HI53" s="82"/>
      <c r="HJ53" s="82"/>
      <c r="HK53" s="82"/>
      <c r="HL53" s="82"/>
      <c r="HM53" s="82"/>
      <c r="HN53" s="82"/>
      <c r="HO53" s="82"/>
      <c r="HP53" s="82"/>
      <c r="HQ53" s="82"/>
      <c r="HR53" s="82"/>
      <c r="HS53" s="82"/>
      <c r="HT53" s="82"/>
      <c r="HU53" s="82"/>
      <c r="HV53" s="82"/>
      <c r="HW53" s="82"/>
      <c r="HX53" s="82"/>
      <c r="HY53" s="82"/>
      <c r="HZ53" s="82"/>
      <c r="IA53" s="82"/>
      <c r="IB53" s="82"/>
      <c r="IC53" s="82"/>
      <c r="ID53" s="82"/>
      <c r="IE53" s="82"/>
      <c r="IF53" s="82"/>
      <c r="IG53" s="82"/>
      <c r="IH53" s="82"/>
      <c r="II53" s="82"/>
      <c r="IJ53" s="82"/>
      <c r="IK53" s="82"/>
      <c r="IL53" s="82"/>
      <c r="IM53" s="82"/>
      <c r="IN53" s="82"/>
      <c r="IO53" s="82"/>
      <c r="IP53" s="82"/>
      <c r="IQ53" s="82"/>
      <c r="IR53" s="82"/>
      <c r="IS53" s="82"/>
      <c r="IT53" s="82"/>
      <c r="IU53" s="82"/>
      <c r="IV53" s="82"/>
      <c r="IW53" s="82"/>
      <c r="IX53" s="82"/>
      <c r="IY53" s="82"/>
      <c r="IZ53" s="82"/>
      <c r="JA53" s="82"/>
      <c r="JB53" s="82"/>
      <c r="JC53" s="82"/>
      <c r="JD53" s="82"/>
      <c r="JE53" s="82"/>
      <c r="JF53" s="82"/>
      <c r="JG53" s="82"/>
      <c r="JH53" s="82"/>
      <c r="JI53" s="82"/>
      <c r="JJ53" s="82"/>
      <c r="JK53" s="82"/>
      <c r="JL53" s="82"/>
      <c r="JM53" s="82"/>
      <c r="JN53" s="82"/>
      <c r="JO53" s="82"/>
      <c r="JP53" s="82"/>
      <c r="JQ53" s="82"/>
      <c r="JR53" s="82"/>
      <c r="JS53" s="82"/>
      <c r="JT53" s="82"/>
      <c r="JU53" s="82"/>
      <c r="JV53" s="82"/>
      <c r="JW53" s="82"/>
      <c r="JX53" s="82"/>
      <c r="JY53" s="82"/>
      <c r="JZ53" s="82"/>
      <c r="KA53" s="82"/>
      <c r="KB53" s="82"/>
      <c r="KC53" s="82"/>
      <c r="KD53" s="82"/>
      <c r="KE53" s="82"/>
      <c r="KF53" s="82"/>
      <c r="KG53" s="82"/>
      <c r="KH53" s="82"/>
      <c r="KI53" s="82"/>
      <c r="KJ53" s="82"/>
      <c r="KK53" s="82"/>
      <c r="KL53" s="82"/>
      <c r="KM53" s="82"/>
      <c r="KN53" s="82"/>
      <c r="KO53" s="82"/>
      <c r="KP53" s="82"/>
      <c r="KQ53" s="82"/>
      <c r="KR53" s="82"/>
      <c r="KS53" s="82"/>
      <c r="KT53" s="82"/>
      <c r="KU53" s="82"/>
      <c r="KV53" s="82"/>
      <c r="KW53" s="82"/>
      <c r="KX53" s="82"/>
      <c r="KY53" s="82"/>
      <c r="KZ53" s="82"/>
      <c r="LA53" s="82"/>
      <c r="LB53" s="82"/>
      <c r="LC53" s="82"/>
      <c r="LD53" s="82"/>
      <c r="LE53" s="82"/>
      <c r="LF53" s="82"/>
      <c r="LG53" s="82"/>
      <c r="LH53" s="82"/>
      <c r="LI53" s="82"/>
      <c r="LJ53" s="82"/>
      <c r="LK53" s="82"/>
      <c r="LL53" s="82"/>
      <c r="LM53" s="82"/>
      <c r="LN53" s="82"/>
      <c r="LO53" s="82"/>
      <c r="LP53" s="82"/>
      <c r="LQ53" s="82"/>
      <c r="LR53" s="82"/>
      <c r="LS53" s="82"/>
      <c r="LT53" s="82"/>
      <c r="LU53" s="82"/>
      <c r="LV53" s="82"/>
      <c r="LW53" s="82"/>
      <c r="LX53" s="82"/>
      <c r="LY53" s="82"/>
      <c r="LZ53" s="82"/>
      <c r="MA53" s="82"/>
      <c r="MB53" s="82"/>
      <c r="MC53" s="82"/>
      <c r="MD53" s="82"/>
      <c r="ME53" s="82"/>
      <c r="MF53" s="82"/>
      <c r="MG53" s="82"/>
      <c r="MH53" s="82"/>
      <c r="MI53" s="82"/>
      <c r="MJ53" s="82"/>
      <c r="MK53" s="82"/>
      <c r="ML53" s="82"/>
      <c r="MM53" s="82"/>
      <c r="MN53" s="82"/>
      <c r="MO53" s="82"/>
      <c r="MP53" s="82"/>
      <c r="MQ53" s="82"/>
      <c r="MR53" s="82"/>
      <c r="MS53" s="82"/>
      <c r="MT53" s="82"/>
      <c r="MU53" s="82"/>
      <c r="MV53" s="82"/>
      <c r="MW53" s="82"/>
      <c r="MX53" s="82"/>
      <c r="MY53" s="82"/>
      <c r="MZ53" s="82"/>
      <c r="NA53" s="82"/>
      <c r="NB53" s="82"/>
      <c r="NC53" s="82"/>
      <c r="ND53" s="82"/>
      <c r="NE53" s="82"/>
      <c r="NF53" s="82"/>
      <c r="NG53" s="82"/>
      <c r="NH53" s="82"/>
      <c r="NI53" s="82"/>
      <c r="NJ53" s="82"/>
      <c r="NK53" s="82"/>
      <c r="NL53" s="82"/>
      <c r="NM53" s="82"/>
      <c r="NN53" s="82"/>
      <c r="NO53" s="82"/>
      <c r="NP53" s="82"/>
      <c r="NQ53" s="82"/>
      <c r="NR53" s="82"/>
      <c r="NS53" s="82"/>
      <c r="NT53" s="82"/>
      <c r="NU53" s="82"/>
      <c r="NV53" s="82"/>
      <c r="NW53" s="82"/>
      <c r="NX53" s="82"/>
      <c r="NY53" s="82"/>
      <c r="NZ53" s="82"/>
      <c r="OA53" s="82"/>
      <c r="OB53" s="82"/>
      <c r="OC53" s="82"/>
      <c r="OD53" s="82"/>
      <c r="OE53" s="82"/>
      <c r="OF53" s="82"/>
      <c r="OG53" s="82"/>
      <c r="OH53" s="82"/>
      <c r="OI53" s="82"/>
      <c r="OJ53" s="82"/>
      <c r="OK53" s="82"/>
      <c r="OL53" s="82"/>
      <c r="OM53" s="82"/>
      <c r="ON53" s="82"/>
      <c r="OO53" s="82"/>
      <c r="OP53" s="82"/>
      <c r="OQ53" s="82"/>
      <c r="OR53" s="82"/>
      <c r="OS53" s="82"/>
      <c r="OT53" s="82"/>
      <c r="OU53" s="82"/>
      <c r="OV53" s="82"/>
      <c r="OW53" s="82"/>
      <c r="OX53" s="82"/>
      <c r="OY53" s="82"/>
    </row>
    <row r="54" spans="1:415" x14ac:dyDescent="0.25">
      <c r="A54" s="82" t="s">
        <v>2486</v>
      </c>
      <c r="B54" s="82">
        <v>53</v>
      </c>
      <c r="C54" s="82">
        <v>3</v>
      </c>
      <c r="D54" s="82">
        <v>2014</v>
      </c>
      <c r="E54" s="82">
        <v>2015</v>
      </c>
      <c r="F54" s="82">
        <v>1</v>
      </c>
      <c r="G54" s="82">
        <v>1</v>
      </c>
      <c r="H54" s="82">
        <v>0</v>
      </c>
      <c r="I54" s="82">
        <v>1</v>
      </c>
      <c r="J54" s="82" t="s">
        <v>2268</v>
      </c>
      <c r="K54" s="82">
        <v>6502</v>
      </c>
      <c r="L54" s="82">
        <v>8</v>
      </c>
      <c r="M54" s="82">
        <v>30</v>
      </c>
      <c r="N54" s="82">
        <v>44</v>
      </c>
      <c r="O54" s="82">
        <v>44</v>
      </c>
      <c r="P54" s="82">
        <v>0</v>
      </c>
      <c r="Q54" s="82" t="s">
        <v>1976</v>
      </c>
      <c r="R54" s="82">
        <v>1</v>
      </c>
      <c r="S54" s="82">
        <v>0</v>
      </c>
      <c r="T54" s="82">
        <v>1</v>
      </c>
      <c r="U54" s="82">
        <v>1</v>
      </c>
      <c r="V54" s="82">
        <v>1</v>
      </c>
      <c r="W54" s="82" t="s">
        <v>1976</v>
      </c>
      <c r="X54" s="82">
        <v>1</v>
      </c>
      <c r="Y54" s="82">
        <v>1</v>
      </c>
      <c r="Z54" s="82">
        <v>1</v>
      </c>
      <c r="AA54" s="82">
        <v>0</v>
      </c>
      <c r="AB54" s="82">
        <v>0</v>
      </c>
      <c r="AC54" s="82">
        <v>0</v>
      </c>
      <c r="AD54" s="82">
        <v>1</v>
      </c>
      <c r="AE54" s="82">
        <v>1</v>
      </c>
      <c r="AF54" s="82">
        <v>6.8957587376117617</v>
      </c>
      <c r="AG54" s="82">
        <v>15.044164296264508</v>
      </c>
      <c r="AH54" s="82">
        <v>8.1484055586527475</v>
      </c>
      <c r="AI54" s="82">
        <v>1.1816546762589928</v>
      </c>
      <c r="AJ54" s="82">
        <v>2.0133097102360402</v>
      </c>
      <c r="AK54" s="82">
        <v>0.85409999999999986</v>
      </c>
      <c r="AL54">
        <v>2.3572294933099642</v>
      </c>
      <c r="AM54"/>
      <c r="AN54"/>
      <c r="AO54"/>
      <c r="AP54"/>
      <c r="AQ54"/>
      <c r="AR54"/>
      <c r="AS54"/>
      <c r="AT54"/>
      <c r="AU54"/>
      <c r="AV54"/>
      <c r="AW54"/>
      <c r="AX54"/>
      <c r="AY54"/>
      <c r="AZ54"/>
      <c r="BA54"/>
      <c r="BC54" s="82"/>
    </row>
    <row r="55" spans="1:415" x14ac:dyDescent="0.25">
      <c r="A55" s="82" t="s">
        <v>2486</v>
      </c>
      <c r="B55" s="82">
        <v>53</v>
      </c>
      <c r="C55" s="82">
        <v>4</v>
      </c>
      <c r="D55" s="82">
        <v>2014</v>
      </c>
      <c r="E55" s="82">
        <v>2015</v>
      </c>
      <c r="F55" s="82">
        <v>1</v>
      </c>
      <c r="G55" s="82">
        <v>1</v>
      </c>
      <c r="H55" s="82">
        <v>0</v>
      </c>
      <c r="I55" s="82">
        <v>1</v>
      </c>
      <c r="J55" s="82" t="s">
        <v>2268</v>
      </c>
      <c r="K55" s="82">
        <v>6502</v>
      </c>
      <c r="L55" s="82">
        <v>8</v>
      </c>
      <c r="M55" s="82">
        <v>30</v>
      </c>
      <c r="N55" s="82">
        <v>44</v>
      </c>
      <c r="O55" s="82">
        <v>44</v>
      </c>
      <c r="P55" s="82">
        <v>0</v>
      </c>
      <c r="Q55" s="82" t="s">
        <v>1976</v>
      </c>
      <c r="R55" s="82">
        <v>1</v>
      </c>
      <c r="S55" s="82">
        <v>0</v>
      </c>
      <c r="T55" s="82">
        <v>1</v>
      </c>
      <c r="U55" s="82">
        <v>1</v>
      </c>
      <c r="V55" s="82">
        <v>1</v>
      </c>
      <c r="W55" s="82" t="s">
        <v>1976</v>
      </c>
      <c r="X55" s="82">
        <v>1</v>
      </c>
      <c r="Y55" s="82">
        <v>1</v>
      </c>
      <c r="Z55" s="82">
        <v>0</v>
      </c>
      <c r="AA55" s="82">
        <v>0</v>
      </c>
      <c r="AB55" s="82">
        <v>1</v>
      </c>
      <c r="AC55" s="82">
        <v>0</v>
      </c>
      <c r="AD55" s="82">
        <v>0</v>
      </c>
      <c r="AE55" s="82">
        <v>1</v>
      </c>
      <c r="AF55" s="82">
        <v>6.8957587376117617</v>
      </c>
      <c r="AG55" s="82">
        <v>11.931150909321069</v>
      </c>
      <c r="AH55" s="82">
        <v>5.0353921717093071</v>
      </c>
      <c r="AI55" s="82">
        <v>0.7302158273381294</v>
      </c>
      <c r="AJ55" s="82">
        <v>1.1484422091406141</v>
      </c>
      <c r="AK55" s="82">
        <v>0.4871999999999998</v>
      </c>
      <c r="AL55">
        <v>2.3572294933099642</v>
      </c>
      <c r="AM55"/>
      <c r="AN55"/>
      <c r="AO55"/>
      <c r="AP55"/>
      <c r="AQ55"/>
      <c r="AR55"/>
      <c r="AS55"/>
      <c r="AT55"/>
      <c r="AU55"/>
      <c r="AV55"/>
      <c r="AW55"/>
      <c r="AX55"/>
      <c r="AY55"/>
      <c r="AZ55"/>
      <c r="BA55"/>
      <c r="BC55" s="82"/>
    </row>
    <row r="56" spans="1:415" x14ac:dyDescent="0.25">
      <c r="A56" s="82" t="s">
        <v>2487</v>
      </c>
      <c r="B56" s="82">
        <v>57</v>
      </c>
      <c r="C56" s="82">
        <v>1</v>
      </c>
      <c r="D56" s="82">
        <v>2012</v>
      </c>
      <c r="E56" s="82">
        <v>2009</v>
      </c>
      <c r="F56" s="82">
        <v>0</v>
      </c>
      <c r="G56" s="82">
        <v>0</v>
      </c>
      <c r="H56" s="82">
        <v>0</v>
      </c>
      <c r="I56" s="82">
        <v>0</v>
      </c>
      <c r="J56" s="82" t="s">
        <v>1993</v>
      </c>
      <c r="K56" s="82">
        <v>14528</v>
      </c>
      <c r="L56" s="82">
        <v>17</v>
      </c>
      <c r="M56" s="82">
        <v>265</v>
      </c>
      <c r="N56" s="82">
        <v>2</v>
      </c>
      <c r="O56" s="82">
        <v>3</v>
      </c>
      <c r="P56" s="82">
        <v>0</v>
      </c>
      <c r="Q56" s="82">
        <v>1</v>
      </c>
      <c r="R56" s="82">
        <v>1</v>
      </c>
      <c r="S56" s="82">
        <v>0</v>
      </c>
      <c r="T56" s="82">
        <v>0</v>
      </c>
      <c r="U56" s="82">
        <v>0</v>
      </c>
      <c r="V56" s="82">
        <v>0</v>
      </c>
      <c r="W56" s="82" t="s">
        <v>1976</v>
      </c>
      <c r="X56" s="82">
        <v>0</v>
      </c>
      <c r="Y56" s="82">
        <v>0</v>
      </c>
      <c r="Z56" s="82">
        <v>1</v>
      </c>
      <c r="AA56" s="82">
        <v>0</v>
      </c>
      <c r="AB56" s="82">
        <v>0</v>
      </c>
      <c r="AC56" s="82">
        <v>0</v>
      </c>
      <c r="AD56" s="82">
        <v>1</v>
      </c>
      <c r="AE56" s="82">
        <v>0</v>
      </c>
      <c r="AF56" s="82">
        <v>3.9</v>
      </c>
      <c r="AG56" s="82">
        <v>13.9</v>
      </c>
      <c r="AH56" s="82">
        <v>10</v>
      </c>
      <c r="AI56" s="82">
        <v>2.5641025641025643</v>
      </c>
      <c r="AJ56" s="82">
        <v>1.3125</v>
      </c>
      <c r="AK56" s="82">
        <v>0.3</v>
      </c>
      <c r="AL56">
        <v>4.375</v>
      </c>
      <c r="AM56"/>
      <c r="AN56"/>
      <c r="AO56"/>
      <c r="AP56"/>
      <c r="AQ56"/>
      <c r="AR56"/>
      <c r="AS56"/>
      <c r="AT56"/>
      <c r="AU56"/>
      <c r="AV56"/>
      <c r="AW56"/>
      <c r="AX56"/>
      <c r="AY56"/>
      <c r="AZ56"/>
      <c r="BA56"/>
      <c r="BC56" s="82"/>
    </row>
    <row r="57" spans="1:415" x14ac:dyDescent="0.25">
      <c r="A57" s="82" t="s">
        <v>2487</v>
      </c>
      <c r="B57" s="82">
        <v>57</v>
      </c>
      <c r="C57" s="82">
        <v>2</v>
      </c>
      <c r="D57" s="82">
        <v>2012</v>
      </c>
      <c r="E57" s="82">
        <v>2012</v>
      </c>
      <c r="F57" s="82">
        <v>0</v>
      </c>
      <c r="G57" s="82">
        <v>0</v>
      </c>
      <c r="H57" s="82">
        <v>0</v>
      </c>
      <c r="I57" s="82">
        <v>0</v>
      </c>
      <c r="J57" s="82" t="s">
        <v>1993</v>
      </c>
      <c r="K57" s="82">
        <v>14528</v>
      </c>
      <c r="L57" s="82">
        <v>17</v>
      </c>
      <c r="M57" s="82">
        <v>265</v>
      </c>
      <c r="N57" s="82">
        <v>2</v>
      </c>
      <c r="O57" s="82">
        <v>3</v>
      </c>
      <c r="P57" s="82">
        <v>0</v>
      </c>
      <c r="Q57" s="82">
        <v>1</v>
      </c>
      <c r="R57" s="82">
        <v>1</v>
      </c>
      <c r="S57" s="82">
        <v>0</v>
      </c>
      <c r="T57" s="82">
        <v>0</v>
      </c>
      <c r="U57" s="82">
        <v>0</v>
      </c>
      <c r="V57" s="82">
        <v>0</v>
      </c>
      <c r="W57" s="82" t="s">
        <v>1976</v>
      </c>
      <c r="X57" s="82">
        <v>0</v>
      </c>
      <c r="Y57" s="82">
        <v>0</v>
      </c>
      <c r="Z57" s="82">
        <v>1</v>
      </c>
      <c r="AA57" s="82">
        <v>0</v>
      </c>
      <c r="AB57" s="82">
        <v>0</v>
      </c>
      <c r="AC57" s="82">
        <v>0</v>
      </c>
      <c r="AD57" s="82">
        <v>1</v>
      </c>
      <c r="AE57" s="82">
        <v>0</v>
      </c>
      <c r="AF57" s="82">
        <v>3.9043619999999999</v>
      </c>
      <c r="AG57" s="82">
        <v>13.2</v>
      </c>
      <c r="AH57" s="82">
        <v>9.2956380000000003</v>
      </c>
      <c r="AI57" s="82">
        <v>2.3808340517605693</v>
      </c>
      <c r="AJ57" s="82">
        <v>2.7560000000000002</v>
      </c>
      <c r="AK57" s="82">
        <v>0.4</v>
      </c>
      <c r="AL57">
        <v>6.89</v>
      </c>
      <c r="AM57"/>
      <c r="AN57"/>
      <c r="AO57"/>
      <c r="AP57"/>
      <c r="AQ57"/>
      <c r="AR57"/>
      <c r="AS57"/>
      <c r="AT57"/>
      <c r="AU57"/>
      <c r="AV57"/>
      <c r="AW57"/>
      <c r="AX57"/>
      <c r="AY57"/>
      <c r="AZ57"/>
      <c r="BA57"/>
      <c r="BC57" s="82"/>
    </row>
    <row r="58" spans="1:415" x14ac:dyDescent="0.25">
      <c r="A58" s="82" t="s">
        <v>2488</v>
      </c>
      <c r="B58" s="82">
        <v>59</v>
      </c>
      <c r="C58" s="82">
        <v>1</v>
      </c>
      <c r="D58" s="82">
        <v>2014</v>
      </c>
      <c r="E58" s="82">
        <v>2018.5</v>
      </c>
      <c r="F58" s="82">
        <v>1</v>
      </c>
      <c r="G58" s="82">
        <v>1</v>
      </c>
      <c r="H58" s="82">
        <v>1</v>
      </c>
      <c r="I58" s="82">
        <v>0</v>
      </c>
      <c r="J58" s="82" t="s">
        <v>409</v>
      </c>
      <c r="K58" s="82">
        <v>3074</v>
      </c>
      <c r="L58" s="82">
        <v>92</v>
      </c>
      <c r="M58" s="82">
        <v>89</v>
      </c>
      <c r="N58" s="82">
        <v>107</v>
      </c>
      <c r="O58" s="82">
        <v>144</v>
      </c>
      <c r="P58" s="82">
        <v>9</v>
      </c>
      <c r="Q58" s="82">
        <v>0</v>
      </c>
      <c r="R58" s="82">
        <v>1</v>
      </c>
      <c r="S58" s="82">
        <v>0</v>
      </c>
      <c r="T58" s="82">
        <v>1</v>
      </c>
      <c r="U58" s="82">
        <v>1</v>
      </c>
      <c r="V58" s="82">
        <v>1</v>
      </c>
      <c r="W58" s="82" t="s">
        <v>1976</v>
      </c>
      <c r="X58" s="82">
        <v>1</v>
      </c>
      <c r="Y58" s="82">
        <v>1</v>
      </c>
      <c r="Z58" s="82">
        <v>0</v>
      </c>
      <c r="AA58" s="82">
        <v>1</v>
      </c>
      <c r="AB58" s="82">
        <v>0</v>
      </c>
      <c r="AC58" s="82">
        <v>0</v>
      </c>
      <c r="AD58" s="82">
        <v>0</v>
      </c>
      <c r="AE58" s="82">
        <v>0</v>
      </c>
      <c r="AF58" s="82">
        <v>4.8208333333333337</v>
      </c>
      <c r="AG58" s="82">
        <v>16.029166666666665</v>
      </c>
      <c r="AH58" s="82">
        <v>11.208333333333332</v>
      </c>
      <c r="AI58" s="82">
        <v>2.3249783923941223</v>
      </c>
      <c r="AJ58" s="82">
        <v>1.5410160927515144</v>
      </c>
      <c r="AK58" s="82">
        <v>0.33</v>
      </c>
      <c r="AL58">
        <v>4.6697457356106495</v>
      </c>
      <c r="AM58"/>
      <c r="AN58"/>
      <c r="AO58"/>
      <c r="AP58"/>
      <c r="AQ58"/>
      <c r="AR58"/>
      <c r="AS58"/>
      <c r="AT58"/>
      <c r="AU58"/>
      <c r="AV58"/>
      <c r="AW58"/>
      <c r="AX58"/>
      <c r="AY58"/>
      <c r="AZ58"/>
      <c r="BA58"/>
      <c r="BC58" s="82"/>
    </row>
    <row r="59" spans="1:415" x14ac:dyDescent="0.25">
      <c r="A59" s="82" t="s">
        <v>2488</v>
      </c>
      <c r="B59" s="82">
        <v>59</v>
      </c>
      <c r="C59" s="82">
        <v>2</v>
      </c>
      <c r="D59" s="82">
        <v>2014</v>
      </c>
      <c r="E59" s="82">
        <v>2018.5</v>
      </c>
      <c r="F59" s="82">
        <v>1</v>
      </c>
      <c r="G59" s="82">
        <v>1</v>
      </c>
      <c r="H59" s="82">
        <v>1</v>
      </c>
      <c r="I59" s="82">
        <v>0</v>
      </c>
      <c r="J59" s="82" t="s">
        <v>409</v>
      </c>
      <c r="K59" s="82">
        <v>3074</v>
      </c>
      <c r="L59" s="82">
        <v>92</v>
      </c>
      <c r="M59" s="82">
        <v>89</v>
      </c>
      <c r="N59" s="82">
        <v>107</v>
      </c>
      <c r="O59" s="82">
        <v>144</v>
      </c>
      <c r="P59" s="82">
        <v>9</v>
      </c>
      <c r="Q59" s="82">
        <v>0</v>
      </c>
      <c r="R59" s="82">
        <v>1</v>
      </c>
      <c r="S59" s="82">
        <v>0</v>
      </c>
      <c r="T59" s="82">
        <v>1</v>
      </c>
      <c r="U59" s="82">
        <v>1</v>
      </c>
      <c r="V59" s="82">
        <v>1</v>
      </c>
      <c r="W59" s="82" t="s">
        <v>1976</v>
      </c>
      <c r="X59" s="82">
        <v>1</v>
      </c>
      <c r="Y59" s="82">
        <v>1</v>
      </c>
      <c r="Z59" s="82">
        <v>0</v>
      </c>
      <c r="AA59" s="82">
        <v>0</v>
      </c>
      <c r="AB59" s="82">
        <v>0</v>
      </c>
      <c r="AC59" s="82">
        <v>1</v>
      </c>
      <c r="AD59" s="82">
        <v>0</v>
      </c>
      <c r="AE59" s="82">
        <v>0</v>
      </c>
      <c r="AF59" s="82">
        <v>4.8208333333333337</v>
      </c>
      <c r="AG59" s="82">
        <v>4.895833333333333</v>
      </c>
      <c r="AH59" s="82">
        <v>7.4999999999999289E-2</v>
      </c>
      <c r="AI59" s="82">
        <v>1.5557476231633387E-2</v>
      </c>
      <c r="AJ59" s="82">
        <v>0.28018474413663896</v>
      </c>
      <c r="AK59" s="82">
        <v>0.06</v>
      </c>
      <c r="AL59">
        <v>4.6697457356106495</v>
      </c>
      <c r="AM59"/>
      <c r="AN59"/>
      <c r="AO59"/>
      <c r="AP59"/>
      <c r="AQ59"/>
      <c r="AR59"/>
      <c r="AS59"/>
      <c r="AT59"/>
      <c r="AU59"/>
      <c r="AV59"/>
      <c r="AW59"/>
      <c r="AX59"/>
      <c r="AY59"/>
      <c r="AZ59"/>
      <c r="BA59"/>
      <c r="BC59" s="82"/>
    </row>
    <row r="60" spans="1:415" x14ac:dyDescent="0.25">
      <c r="A60" s="82" t="s">
        <v>2488</v>
      </c>
      <c r="B60" s="82">
        <v>59</v>
      </c>
      <c r="C60" s="82">
        <v>3</v>
      </c>
      <c r="D60" s="82">
        <v>2014</v>
      </c>
      <c r="E60" s="82">
        <v>2018.5</v>
      </c>
      <c r="F60" s="82">
        <v>1</v>
      </c>
      <c r="G60" s="82">
        <v>1</v>
      </c>
      <c r="H60" s="82">
        <v>1</v>
      </c>
      <c r="I60" s="82">
        <v>0</v>
      </c>
      <c r="J60" s="82" t="s">
        <v>409</v>
      </c>
      <c r="K60" s="82">
        <v>3074</v>
      </c>
      <c r="L60" s="82">
        <v>92</v>
      </c>
      <c r="M60" s="82">
        <v>89</v>
      </c>
      <c r="N60" s="82">
        <v>107</v>
      </c>
      <c r="O60" s="82">
        <v>144</v>
      </c>
      <c r="P60" s="82">
        <v>9</v>
      </c>
      <c r="Q60" s="82">
        <v>0</v>
      </c>
      <c r="R60" s="82">
        <v>1</v>
      </c>
      <c r="S60" s="82">
        <v>0</v>
      </c>
      <c r="T60" s="82">
        <v>1</v>
      </c>
      <c r="U60" s="82">
        <v>1</v>
      </c>
      <c r="V60" s="82">
        <v>1</v>
      </c>
      <c r="W60" s="82" t="s">
        <v>1976</v>
      </c>
      <c r="X60" s="82">
        <v>1</v>
      </c>
      <c r="Y60" s="82">
        <v>1</v>
      </c>
      <c r="Z60" s="82">
        <v>0</v>
      </c>
      <c r="AA60" s="82">
        <v>0</v>
      </c>
      <c r="AB60" s="82">
        <v>0</v>
      </c>
      <c r="AC60" s="82">
        <v>1</v>
      </c>
      <c r="AD60" s="82">
        <v>0</v>
      </c>
      <c r="AE60" s="82">
        <v>0</v>
      </c>
      <c r="AF60" s="82">
        <v>4.8208333333333337</v>
      </c>
      <c r="AG60" s="82">
        <v>3.4333333333333336</v>
      </c>
      <c r="AH60" s="82">
        <v>-1.3875000000000002</v>
      </c>
      <c r="AI60" s="82">
        <v>-0.28781331028522039</v>
      </c>
      <c r="AJ60" s="82">
        <v>0.79385677505381047</v>
      </c>
      <c r="AK60" s="82">
        <v>0.17</v>
      </c>
      <c r="AL60">
        <v>4.6697457356106495</v>
      </c>
      <c r="AM60"/>
      <c r="AN60"/>
      <c r="AO60"/>
      <c r="AP60"/>
      <c r="AQ60"/>
      <c r="AR60"/>
      <c r="AS60"/>
      <c r="AT60"/>
      <c r="AU60"/>
      <c r="AV60"/>
      <c r="AW60"/>
      <c r="AX60"/>
      <c r="AY60"/>
      <c r="AZ60"/>
      <c r="BA60"/>
      <c r="BC60" s="82"/>
    </row>
    <row r="61" spans="1:415" x14ac:dyDescent="0.25">
      <c r="A61" s="82" t="s">
        <v>2489</v>
      </c>
      <c r="B61" s="82">
        <v>62</v>
      </c>
      <c r="C61" s="82">
        <v>1</v>
      </c>
      <c r="D61" s="82">
        <v>2011</v>
      </c>
      <c r="E61" s="82">
        <v>2022</v>
      </c>
      <c r="F61" s="82">
        <v>0</v>
      </c>
      <c r="G61" s="82">
        <v>0</v>
      </c>
      <c r="H61" s="82">
        <v>1</v>
      </c>
      <c r="I61" s="82">
        <v>0</v>
      </c>
      <c r="J61" s="82" t="s">
        <v>409</v>
      </c>
      <c r="K61" s="82">
        <v>17748</v>
      </c>
      <c r="L61" s="82">
        <v>26</v>
      </c>
      <c r="M61" s="82">
        <v>177</v>
      </c>
      <c r="N61" s="82">
        <v>3</v>
      </c>
      <c r="O61" s="82">
        <v>209</v>
      </c>
      <c r="P61" s="82">
        <v>0</v>
      </c>
      <c r="Q61" s="82">
        <v>0</v>
      </c>
      <c r="R61" s="82">
        <v>1</v>
      </c>
      <c r="S61" s="82">
        <v>0</v>
      </c>
      <c r="T61" s="82">
        <v>1</v>
      </c>
      <c r="U61" s="82">
        <v>1</v>
      </c>
      <c r="V61" s="82">
        <v>1</v>
      </c>
      <c r="W61" s="82" t="s">
        <v>1976</v>
      </c>
      <c r="X61" s="82">
        <v>1</v>
      </c>
      <c r="Y61" s="82">
        <v>1</v>
      </c>
      <c r="Z61" s="82">
        <v>0</v>
      </c>
      <c r="AA61" s="82">
        <v>1</v>
      </c>
      <c r="AB61" s="82">
        <v>0</v>
      </c>
      <c r="AC61" s="82">
        <v>0</v>
      </c>
      <c r="AD61" s="82">
        <v>0</v>
      </c>
      <c r="AE61" s="82">
        <v>0</v>
      </c>
      <c r="AF61" s="82">
        <v>6.5567503395292448</v>
      </c>
      <c r="AG61" s="82">
        <v>14.09357899330722</v>
      </c>
      <c r="AH61" s="82">
        <v>7.5368286537779756</v>
      </c>
      <c r="AI61" s="82">
        <v>1.1494762288477034</v>
      </c>
      <c r="AJ61" s="82">
        <v>0.7188533907400001</v>
      </c>
      <c r="AK61" s="82">
        <v>0.24064625850340146</v>
      </c>
      <c r="AL61">
        <v>2.9871787544531441</v>
      </c>
      <c r="AM61"/>
      <c r="AN61"/>
      <c r="AO61"/>
      <c r="AP61"/>
      <c r="AQ61"/>
      <c r="AR61"/>
      <c r="AS61"/>
      <c r="AT61"/>
      <c r="AU61"/>
      <c r="AV61"/>
      <c r="AW61"/>
      <c r="AX61"/>
      <c r="AY61"/>
      <c r="AZ61"/>
      <c r="BA61"/>
      <c r="BC61" s="82"/>
    </row>
    <row r="62" spans="1:415" x14ac:dyDescent="0.25">
      <c r="A62" s="82" t="s">
        <v>2489</v>
      </c>
      <c r="B62" s="82">
        <v>62</v>
      </c>
      <c r="C62" s="82">
        <v>2</v>
      </c>
      <c r="D62" s="82">
        <v>2011</v>
      </c>
      <c r="E62" s="82">
        <v>2022</v>
      </c>
      <c r="F62" s="82">
        <v>0</v>
      </c>
      <c r="G62" s="82">
        <v>0</v>
      </c>
      <c r="H62" s="82">
        <v>1</v>
      </c>
      <c r="I62" s="82">
        <v>0</v>
      </c>
      <c r="J62" s="82" t="s">
        <v>409</v>
      </c>
      <c r="K62" s="82">
        <v>17748</v>
      </c>
      <c r="L62" s="82">
        <v>26</v>
      </c>
      <c r="M62" s="82">
        <v>177</v>
      </c>
      <c r="N62" s="82">
        <v>3</v>
      </c>
      <c r="O62" s="82">
        <v>209</v>
      </c>
      <c r="P62" s="82">
        <v>0</v>
      </c>
      <c r="Q62" s="82">
        <v>0</v>
      </c>
      <c r="R62" s="82">
        <v>1</v>
      </c>
      <c r="S62" s="82">
        <v>0</v>
      </c>
      <c r="T62" s="82">
        <v>1</v>
      </c>
      <c r="U62" s="82">
        <v>1</v>
      </c>
      <c r="V62" s="82">
        <v>1</v>
      </c>
      <c r="W62" s="82" t="s">
        <v>1976</v>
      </c>
      <c r="X62" s="82">
        <v>1</v>
      </c>
      <c r="Y62" s="82">
        <v>1</v>
      </c>
      <c r="Z62" s="82">
        <v>0</v>
      </c>
      <c r="AA62" s="82">
        <v>1</v>
      </c>
      <c r="AB62" s="82">
        <v>1</v>
      </c>
      <c r="AC62" s="82">
        <v>0</v>
      </c>
      <c r="AD62" s="82">
        <v>0</v>
      </c>
      <c r="AE62" s="82">
        <v>0</v>
      </c>
      <c r="AF62" s="82">
        <v>6.5567503395292448</v>
      </c>
      <c r="AG62" s="82">
        <v>0</v>
      </c>
      <c r="AH62" s="82">
        <v>-6.5567503395292448</v>
      </c>
      <c r="AI62" s="82">
        <v>-1</v>
      </c>
      <c r="AJ62" s="82">
        <v>-0.16764778723971713</v>
      </c>
      <c r="AK62" s="82">
        <v>-5.6122448979591788E-2</v>
      </c>
      <c r="AL62">
        <v>2.9871787544531441</v>
      </c>
      <c r="AM62"/>
      <c r="AN62"/>
      <c r="AO62"/>
      <c r="AP62"/>
      <c r="AQ62"/>
      <c r="AR62"/>
      <c r="AS62"/>
      <c r="AT62"/>
      <c r="AU62"/>
      <c r="AV62"/>
      <c r="AW62"/>
      <c r="AX62"/>
      <c r="AY62"/>
      <c r="AZ62"/>
      <c r="BA62"/>
      <c r="BC62" s="82"/>
    </row>
    <row r="63" spans="1:415" x14ac:dyDescent="0.25">
      <c r="A63" s="82" t="s">
        <v>2490</v>
      </c>
      <c r="B63" s="82">
        <v>64</v>
      </c>
      <c r="C63" s="82">
        <v>1</v>
      </c>
      <c r="D63" s="82">
        <v>2012</v>
      </c>
      <c r="E63" s="82">
        <v>2022</v>
      </c>
      <c r="F63" s="82">
        <v>1</v>
      </c>
      <c r="G63" s="82">
        <v>1</v>
      </c>
      <c r="H63" s="82">
        <v>1</v>
      </c>
      <c r="I63" s="82">
        <v>0</v>
      </c>
      <c r="J63" s="82" t="s">
        <v>409</v>
      </c>
      <c r="K63" s="82">
        <v>4515</v>
      </c>
      <c r="L63" s="82">
        <v>27</v>
      </c>
      <c r="M63" s="82">
        <v>53</v>
      </c>
      <c r="N63" s="82">
        <v>0</v>
      </c>
      <c r="O63" s="82">
        <v>40</v>
      </c>
      <c r="P63" s="82">
        <v>0</v>
      </c>
      <c r="Q63" s="82">
        <v>1</v>
      </c>
      <c r="R63" s="82">
        <v>1</v>
      </c>
      <c r="S63" s="82">
        <v>0</v>
      </c>
      <c r="T63" s="82">
        <v>1</v>
      </c>
      <c r="U63" s="82">
        <v>1</v>
      </c>
      <c r="V63" s="82">
        <v>0</v>
      </c>
      <c r="W63" s="82" t="s">
        <v>1976</v>
      </c>
      <c r="X63" s="82">
        <v>0</v>
      </c>
      <c r="Y63" s="82">
        <v>1</v>
      </c>
      <c r="Z63" s="82">
        <v>0</v>
      </c>
      <c r="AA63" s="82">
        <v>1</v>
      </c>
      <c r="AB63" s="82">
        <v>0</v>
      </c>
      <c r="AC63" s="82">
        <v>0</v>
      </c>
      <c r="AD63" s="82">
        <v>0</v>
      </c>
      <c r="AE63" s="82">
        <v>0</v>
      </c>
      <c r="AF63" s="82">
        <v>3.883329169664782</v>
      </c>
      <c r="AG63" s="82">
        <v>11.491484277579458</v>
      </c>
      <c r="AH63" s="82">
        <v>7.6081551079146763</v>
      </c>
      <c r="AI63" s="82">
        <v>1.9591836734693882</v>
      </c>
      <c r="AJ63" s="82">
        <v>1.5724922371186494</v>
      </c>
      <c r="AK63" s="82">
        <v>0.23499999999999999</v>
      </c>
      <c r="AL63">
        <v>6.6914563281644659</v>
      </c>
      <c r="AM63"/>
      <c r="AN63"/>
      <c r="AO63"/>
      <c r="AP63"/>
      <c r="AQ63"/>
      <c r="AR63"/>
      <c r="AS63"/>
      <c r="AT63"/>
      <c r="AU63"/>
      <c r="AV63"/>
      <c r="AW63"/>
      <c r="AX63"/>
      <c r="AY63"/>
      <c r="AZ63"/>
      <c r="BA63"/>
      <c r="BC63" s="82"/>
    </row>
    <row r="64" spans="1:415" x14ac:dyDescent="0.25">
      <c r="A64" s="82" t="s">
        <v>2490</v>
      </c>
      <c r="B64" s="82">
        <v>64</v>
      </c>
      <c r="C64" s="82">
        <v>2</v>
      </c>
      <c r="D64" s="82">
        <v>2012</v>
      </c>
      <c r="E64" s="82">
        <v>2022</v>
      </c>
      <c r="F64" s="82">
        <v>1</v>
      </c>
      <c r="G64" s="82">
        <v>1</v>
      </c>
      <c r="H64" s="82">
        <v>1</v>
      </c>
      <c r="I64" s="82">
        <v>0</v>
      </c>
      <c r="J64" s="82" t="s">
        <v>409</v>
      </c>
      <c r="K64" s="82">
        <v>4515</v>
      </c>
      <c r="L64" s="82">
        <v>27</v>
      </c>
      <c r="M64" s="82">
        <v>53</v>
      </c>
      <c r="N64" s="82">
        <v>0</v>
      </c>
      <c r="O64" s="82">
        <v>40</v>
      </c>
      <c r="P64" s="82">
        <v>0</v>
      </c>
      <c r="Q64" s="82">
        <v>1</v>
      </c>
      <c r="R64" s="82">
        <v>1</v>
      </c>
      <c r="S64" s="82">
        <v>0</v>
      </c>
      <c r="T64" s="82">
        <v>1</v>
      </c>
      <c r="U64" s="82">
        <v>1</v>
      </c>
      <c r="V64" s="82">
        <v>0</v>
      </c>
      <c r="W64" s="82" t="s">
        <v>1976</v>
      </c>
      <c r="X64" s="82">
        <v>0</v>
      </c>
      <c r="Y64" s="82">
        <v>1</v>
      </c>
      <c r="Z64" s="82">
        <v>0</v>
      </c>
      <c r="AA64" s="82">
        <v>1</v>
      </c>
      <c r="AB64" s="82">
        <v>1</v>
      </c>
      <c r="AC64" s="82">
        <v>0</v>
      </c>
      <c r="AD64" s="82">
        <v>0</v>
      </c>
      <c r="AE64" s="82">
        <v>0</v>
      </c>
      <c r="AF64" s="82">
        <v>3.883329169664782</v>
      </c>
      <c r="AG64" s="82">
        <v>15.004972573942831</v>
      </c>
      <c r="AH64" s="82">
        <v>11.12164340427805</v>
      </c>
      <c r="AI64" s="82">
        <v>2.8639455782312928</v>
      </c>
      <c r="AJ64" s="82">
        <v>2.4624559287645233</v>
      </c>
      <c r="AK64" s="82">
        <v>0.36799999999999999</v>
      </c>
      <c r="AL64">
        <v>6.6914563281644659</v>
      </c>
      <c r="AM64"/>
      <c r="AN64"/>
      <c r="AO64"/>
      <c r="AP64"/>
      <c r="AQ64"/>
      <c r="AR64"/>
      <c r="AS64"/>
      <c r="AT64"/>
      <c r="AU64"/>
      <c r="AV64"/>
      <c r="AW64"/>
      <c r="AX64"/>
      <c r="AY64"/>
      <c r="AZ64"/>
      <c r="BA64"/>
      <c r="BC64" s="82"/>
    </row>
    <row r="65" spans="1:55" x14ac:dyDescent="0.25">
      <c r="A65" s="82" t="s">
        <v>2490</v>
      </c>
      <c r="B65" s="82">
        <v>64</v>
      </c>
      <c r="C65" s="82">
        <v>3</v>
      </c>
      <c r="D65" s="82">
        <v>2012</v>
      </c>
      <c r="E65" s="82">
        <v>2022</v>
      </c>
      <c r="F65" s="82">
        <v>1</v>
      </c>
      <c r="G65" s="82">
        <v>1</v>
      </c>
      <c r="H65" s="82">
        <v>1</v>
      </c>
      <c r="I65" s="82">
        <v>0</v>
      </c>
      <c r="J65" s="82" t="s">
        <v>409</v>
      </c>
      <c r="K65" s="82">
        <v>4515</v>
      </c>
      <c r="L65" s="82">
        <v>27</v>
      </c>
      <c r="M65" s="82">
        <v>53</v>
      </c>
      <c r="N65" s="82">
        <v>0</v>
      </c>
      <c r="O65" s="82">
        <v>40</v>
      </c>
      <c r="P65" s="82">
        <v>0</v>
      </c>
      <c r="Q65" s="82">
        <v>1</v>
      </c>
      <c r="R65" s="82">
        <v>1</v>
      </c>
      <c r="S65" s="82">
        <v>0</v>
      </c>
      <c r="T65" s="82">
        <v>1</v>
      </c>
      <c r="U65" s="82">
        <v>1</v>
      </c>
      <c r="V65" s="82">
        <v>0</v>
      </c>
      <c r="W65" s="82" t="s">
        <v>1976</v>
      </c>
      <c r="X65" s="82">
        <v>0</v>
      </c>
      <c r="Y65" s="82">
        <v>1</v>
      </c>
      <c r="Z65" s="82">
        <v>0</v>
      </c>
      <c r="AA65" s="82">
        <v>1</v>
      </c>
      <c r="AB65" s="82">
        <v>1</v>
      </c>
      <c r="AC65" s="82">
        <v>1</v>
      </c>
      <c r="AD65" s="82">
        <v>0</v>
      </c>
      <c r="AE65" s="82">
        <v>0</v>
      </c>
      <c r="AF65" s="82">
        <v>3.883329169664782</v>
      </c>
      <c r="AG65" s="82">
        <v>15.004972573942831</v>
      </c>
      <c r="AH65" s="82">
        <v>11.12164340427805</v>
      </c>
      <c r="AI65" s="82">
        <v>2.8639455782312928</v>
      </c>
      <c r="AJ65" s="82">
        <v>2.4825302977490167</v>
      </c>
      <c r="AK65" s="82">
        <v>0.371</v>
      </c>
      <c r="AL65">
        <v>6.6914563281644659</v>
      </c>
      <c r="AM65"/>
      <c r="AN65"/>
      <c r="AO65"/>
      <c r="AP65"/>
      <c r="AQ65"/>
      <c r="AR65"/>
      <c r="AS65"/>
      <c r="AT65"/>
      <c r="AU65"/>
      <c r="AV65"/>
      <c r="AW65"/>
      <c r="AX65"/>
      <c r="AY65"/>
      <c r="AZ65"/>
      <c r="BA65"/>
      <c r="BC65" s="82"/>
    </row>
    <row r="66" spans="1:55" x14ac:dyDescent="0.25">
      <c r="A66" s="82" t="s">
        <v>2490</v>
      </c>
      <c r="B66" s="82">
        <v>64</v>
      </c>
      <c r="C66" s="82">
        <v>4</v>
      </c>
      <c r="D66" s="82">
        <v>2012</v>
      </c>
      <c r="E66" s="82">
        <v>2022</v>
      </c>
      <c r="F66" s="82">
        <v>1</v>
      </c>
      <c r="G66" s="82">
        <v>1</v>
      </c>
      <c r="H66" s="82">
        <v>1</v>
      </c>
      <c r="I66" s="82">
        <v>0</v>
      </c>
      <c r="J66" s="82" t="s">
        <v>409</v>
      </c>
      <c r="K66" s="82">
        <v>4515</v>
      </c>
      <c r="L66" s="82">
        <v>27</v>
      </c>
      <c r="M66" s="82">
        <v>53</v>
      </c>
      <c r="N66" s="82">
        <v>0</v>
      </c>
      <c r="O66" s="82">
        <v>40</v>
      </c>
      <c r="P66" s="82">
        <v>0</v>
      </c>
      <c r="Q66" s="82">
        <v>1</v>
      </c>
      <c r="R66" s="82">
        <v>1</v>
      </c>
      <c r="S66" s="82">
        <v>0</v>
      </c>
      <c r="T66" s="82">
        <v>1</v>
      </c>
      <c r="U66" s="82">
        <v>1</v>
      </c>
      <c r="V66" s="82">
        <v>0</v>
      </c>
      <c r="W66" s="82" t="s">
        <v>1976</v>
      </c>
      <c r="X66" s="82">
        <v>0</v>
      </c>
      <c r="Y66" s="82">
        <v>1</v>
      </c>
      <c r="Z66" s="82">
        <v>0</v>
      </c>
      <c r="AA66" s="82">
        <v>1</v>
      </c>
      <c r="AB66" s="82">
        <v>0</v>
      </c>
      <c r="AC66" s="82">
        <v>1</v>
      </c>
      <c r="AD66" s="82">
        <v>0</v>
      </c>
      <c r="AE66" s="82">
        <v>0</v>
      </c>
      <c r="AF66" s="82">
        <v>3.883329169664782</v>
      </c>
      <c r="AG66" s="82">
        <v>10.064955194845457</v>
      </c>
      <c r="AH66" s="82">
        <v>6.1816260251806749</v>
      </c>
      <c r="AI66" s="82">
        <v>1.591836734693878</v>
      </c>
      <c r="AJ66" s="82">
        <v>2.3687755401702209</v>
      </c>
      <c r="AK66" s="82">
        <v>0.35399999999999998</v>
      </c>
      <c r="AL66">
        <v>6.6914563281644659</v>
      </c>
      <c r="AM66"/>
      <c r="AN66"/>
      <c r="AO66"/>
      <c r="AP66"/>
      <c r="AQ66"/>
      <c r="AR66"/>
      <c r="AS66"/>
      <c r="AT66"/>
      <c r="AU66"/>
      <c r="AV66"/>
      <c r="AW66"/>
      <c r="AX66"/>
      <c r="AY66"/>
      <c r="AZ66"/>
      <c r="BA66"/>
      <c r="BC66" s="82"/>
    </row>
    <row r="67" spans="1:55" x14ac:dyDescent="0.25">
      <c r="A67" s="82" t="s">
        <v>2490</v>
      </c>
      <c r="B67" s="82">
        <v>64</v>
      </c>
      <c r="C67" s="82">
        <v>5</v>
      </c>
      <c r="D67" s="82">
        <v>2012</v>
      </c>
      <c r="E67" s="82">
        <v>2022</v>
      </c>
      <c r="F67" s="82">
        <v>1</v>
      </c>
      <c r="G67" s="82">
        <v>1</v>
      </c>
      <c r="H67" s="82">
        <v>1</v>
      </c>
      <c r="I67" s="82">
        <v>0</v>
      </c>
      <c r="J67" s="82" t="s">
        <v>409</v>
      </c>
      <c r="K67" s="82">
        <v>4515</v>
      </c>
      <c r="L67" s="82">
        <v>27</v>
      </c>
      <c r="M67" s="82">
        <v>53</v>
      </c>
      <c r="N67" s="82">
        <v>0</v>
      </c>
      <c r="O67" s="82">
        <v>40</v>
      </c>
      <c r="P67" s="82">
        <v>0</v>
      </c>
      <c r="Q67" s="82">
        <v>1</v>
      </c>
      <c r="R67" s="82">
        <v>1</v>
      </c>
      <c r="S67" s="82">
        <v>0</v>
      </c>
      <c r="T67" s="82">
        <v>1</v>
      </c>
      <c r="U67" s="82">
        <v>1</v>
      </c>
      <c r="V67" s="82">
        <v>0</v>
      </c>
      <c r="W67" s="82" t="s">
        <v>1976</v>
      </c>
      <c r="X67" s="82">
        <v>0</v>
      </c>
      <c r="Y67" s="82">
        <v>1</v>
      </c>
      <c r="Z67" s="82">
        <v>0</v>
      </c>
      <c r="AA67" s="82">
        <v>1</v>
      </c>
      <c r="AB67" s="82">
        <v>1</v>
      </c>
      <c r="AC67" s="82">
        <v>1</v>
      </c>
      <c r="AD67" s="82">
        <v>0</v>
      </c>
      <c r="AE67" s="82">
        <v>0</v>
      </c>
      <c r="AF67" s="82">
        <v>3.883329169664782</v>
      </c>
      <c r="AG67" s="82">
        <v>12.284000434653903</v>
      </c>
      <c r="AH67" s="82">
        <v>8.4006712649891213</v>
      </c>
      <c r="AI67" s="82">
        <v>2.1632653061224492</v>
      </c>
      <c r="AJ67" s="82">
        <v>2.8304860268135692</v>
      </c>
      <c r="AK67" s="82">
        <v>0.42299999999999999</v>
      </c>
      <c r="AL67">
        <v>6.6914563281644659</v>
      </c>
      <c r="AM67"/>
      <c r="AN67"/>
      <c r="AO67"/>
      <c r="AP67"/>
      <c r="AQ67"/>
      <c r="AR67"/>
      <c r="AS67"/>
      <c r="AT67"/>
      <c r="AU67"/>
      <c r="AV67"/>
      <c r="AW67"/>
      <c r="AX67"/>
      <c r="AY67"/>
      <c r="AZ67"/>
      <c r="BA67"/>
      <c r="BC67" s="82"/>
    </row>
    <row r="68" spans="1:55" x14ac:dyDescent="0.25">
      <c r="A68" s="82" t="s">
        <v>2490</v>
      </c>
      <c r="B68" s="82">
        <v>64</v>
      </c>
      <c r="C68" s="82">
        <v>6</v>
      </c>
      <c r="D68" s="82">
        <v>2012</v>
      </c>
      <c r="E68" s="82">
        <v>2022</v>
      </c>
      <c r="F68" s="82">
        <v>1</v>
      </c>
      <c r="G68" s="82">
        <v>1</v>
      </c>
      <c r="H68" s="82">
        <v>1</v>
      </c>
      <c r="I68" s="82">
        <v>0</v>
      </c>
      <c r="J68" s="82" t="s">
        <v>409</v>
      </c>
      <c r="K68" s="82">
        <v>4515</v>
      </c>
      <c r="L68" s="82">
        <v>27</v>
      </c>
      <c r="M68" s="82">
        <v>53</v>
      </c>
      <c r="N68" s="82">
        <v>0</v>
      </c>
      <c r="O68" s="82">
        <v>40</v>
      </c>
      <c r="P68" s="82">
        <v>0</v>
      </c>
      <c r="Q68" s="82">
        <v>1</v>
      </c>
      <c r="R68" s="82">
        <v>1</v>
      </c>
      <c r="S68" s="82">
        <v>0</v>
      </c>
      <c r="T68" s="82">
        <v>1</v>
      </c>
      <c r="U68" s="82">
        <v>1</v>
      </c>
      <c r="V68" s="82">
        <v>0</v>
      </c>
      <c r="W68" s="82" t="s">
        <v>1976</v>
      </c>
      <c r="X68" s="82">
        <v>0</v>
      </c>
      <c r="Y68" s="82">
        <v>1</v>
      </c>
      <c r="Z68" s="82">
        <v>0</v>
      </c>
      <c r="AA68" s="82">
        <v>1</v>
      </c>
      <c r="AB68" s="82">
        <v>1</v>
      </c>
      <c r="AC68" s="82">
        <v>1</v>
      </c>
      <c r="AD68" s="82">
        <v>0</v>
      </c>
      <c r="AE68" s="82">
        <v>0</v>
      </c>
      <c r="AF68" s="82">
        <v>3.883329169664782</v>
      </c>
      <c r="AG68" s="82">
        <v>13.921867159274424</v>
      </c>
      <c r="AH68" s="82">
        <v>10.038537989609642</v>
      </c>
      <c r="AI68" s="82">
        <v>2.5850340136054424</v>
      </c>
      <c r="AJ68" s="82">
        <v>3.5063231159581805</v>
      </c>
      <c r="AK68" s="82">
        <v>0.52400000000000002</v>
      </c>
      <c r="AL68">
        <v>6.6914563281644659</v>
      </c>
      <c r="AM68"/>
      <c r="AN68"/>
      <c r="AO68"/>
      <c r="AP68"/>
      <c r="AQ68"/>
      <c r="AR68"/>
      <c r="AS68"/>
      <c r="AT68"/>
      <c r="AU68"/>
      <c r="AV68"/>
      <c r="AW68"/>
      <c r="AX68"/>
      <c r="AY68"/>
      <c r="AZ68"/>
      <c r="BA68"/>
      <c r="BC68" s="82"/>
    </row>
    <row r="69" spans="1:55" x14ac:dyDescent="0.25">
      <c r="A69" s="82" t="s">
        <v>2490</v>
      </c>
      <c r="B69" s="82">
        <v>64</v>
      </c>
      <c r="C69" s="82">
        <v>7</v>
      </c>
      <c r="D69" s="82">
        <v>2012</v>
      </c>
      <c r="E69" s="82">
        <v>2022</v>
      </c>
      <c r="F69" s="82">
        <v>1</v>
      </c>
      <c r="G69" s="82">
        <v>1</v>
      </c>
      <c r="H69" s="82">
        <v>1</v>
      </c>
      <c r="I69" s="82">
        <v>0</v>
      </c>
      <c r="J69" s="82" t="s">
        <v>409</v>
      </c>
      <c r="K69" s="82">
        <v>4515</v>
      </c>
      <c r="L69" s="82">
        <v>27</v>
      </c>
      <c r="M69" s="82">
        <v>53</v>
      </c>
      <c r="N69" s="82">
        <v>0</v>
      </c>
      <c r="O69" s="82">
        <v>40</v>
      </c>
      <c r="P69" s="82">
        <v>0</v>
      </c>
      <c r="Q69" s="82">
        <v>1</v>
      </c>
      <c r="R69" s="82">
        <v>1</v>
      </c>
      <c r="S69" s="82">
        <v>0</v>
      </c>
      <c r="T69" s="82">
        <v>1</v>
      </c>
      <c r="U69" s="82">
        <v>1</v>
      </c>
      <c r="V69" s="82">
        <v>0</v>
      </c>
      <c r="W69" s="82" t="s">
        <v>1976</v>
      </c>
      <c r="X69" s="82">
        <v>0</v>
      </c>
      <c r="Y69" s="82">
        <v>1</v>
      </c>
      <c r="Z69" s="82">
        <v>0</v>
      </c>
      <c r="AA69" s="82">
        <v>1</v>
      </c>
      <c r="AB69" s="82">
        <v>1</v>
      </c>
      <c r="AC69" s="82">
        <v>1</v>
      </c>
      <c r="AD69" s="82">
        <v>0</v>
      </c>
      <c r="AE69" s="82">
        <v>1</v>
      </c>
      <c r="AF69" s="82">
        <v>12.284000434653903</v>
      </c>
      <c r="AG69" s="82">
        <v>13.921867159274424</v>
      </c>
      <c r="AH69" s="82">
        <v>1.6378667246205207</v>
      </c>
      <c r="AI69" s="82">
        <v>0.13333333333333336</v>
      </c>
      <c r="AJ69" s="82">
        <v>0.67583708914461127</v>
      </c>
      <c r="AK69" s="82">
        <v>0.10100000000000003</v>
      </c>
      <c r="AL69">
        <v>6.6914563281644659</v>
      </c>
      <c r="AM69"/>
      <c r="AN69"/>
      <c r="AO69"/>
      <c r="AP69"/>
      <c r="AQ69"/>
      <c r="AR69"/>
      <c r="AS69"/>
      <c r="AT69"/>
      <c r="AU69"/>
      <c r="AV69"/>
      <c r="AW69"/>
      <c r="AX69"/>
      <c r="AY69"/>
      <c r="AZ69"/>
      <c r="BA69"/>
      <c r="BC69" s="82"/>
    </row>
    <row r="70" spans="1:55" x14ac:dyDescent="0.25">
      <c r="A70" s="82" t="s">
        <v>2491</v>
      </c>
      <c r="B70" s="82">
        <v>71</v>
      </c>
      <c r="C70" s="82">
        <v>1</v>
      </c>
      <c r="D70" s="82">
        <v>2014</v>
      </c>
      <c r="E70" s="82">
        <v>2017</v>
      </c>
      <c r="F70" s="82">
        <v>0</v>
      </c>
      <c r="G70" s="82">
        <v>0</v>
      </c>
      <c r="H70" s="82">
        <v>0</v>
      </c>
      <c r="I70" s="82">
        <v>0</v>
      </c>
      <c r="J70" s="82" t="s">
        <v>2276</v>
      </c>
      <c r="K70" s="82">
        <v>23772</v>
      </c>
      <c r="L70" s="82">
        <v>73</v>
      </c>
      <c r="M70" s="82">
        <v>232</v>
      </c>
      <c r="N70" s="82">
        <v>0</v>
      </c>
      <c r="O70" s="82">
        <v>49</v>
      </c>
      <c r="P70" s="82">
        <v>0</v>
      </c>
      <c r="Q70" s="82" t="s">
        <v>1976</v>
      </c>
      <c r="R70" s="82">
        <v>1</v>
      </c>
      <c r="S70" s="82">
        <v>0</v>
      </c>
      <c r="T70" s="82">
        <v>0</v>
      </c>
      <c r="U70" s="82">
        <v>1</v>
      </c>
      <c r="V70" s="82">
        <v>1</v>
      </c>
      <c r="W70" s="82" t="s">
        <v>1976</v>
      </c>
      <c r="X70" s="82">
        <v>0</v>
      </c>
      <c r="Y70" s="82">
        <v>1</v>
      </c>
      <c r="Z70" s="82">
        <v>0</v>
      </c>
      <c r="AA70" s="82">
        <v>1</v>
      </c>
      <c r="AB70" s="82">
        <v>0</v>
      </c>
      <c r="AC70" s="82">
        <v>0</v>
      </c>
      <c r="AD70" s="82">
        <v>0</v>
      </c>
      <c r="AE70" s="82">
        <v>0</v>
      </c>
      <c r="AF70" s="82">
        <v>15</v>
      </c>
      <c r="AG70" s="82">
        <v>13</v>
      </c>
      <c r="AH70" s="82">
        <v>-2</v>
      </c>
      <c r="AI70" s="82">
        <v>-0.13333333333333333</v>
      </c>
      <c r="AJ70" s="82">
        <v>-0.25</v>
      </c>
      <c r="AK70" s="82">
        <v>-7.4404761904761904E-2</v>
      </c>
      <c r="AL70">
        <v>3.36</v>
      </c>
      <c r="AM70"/>
      <c r="AN70"/>
      <c r="AO70"/>
      <c r="AP70"/>
      <c r="AQ70"/>
      <c r="AR70"/>
      <c r="AS70"/>
      <c r="AT70"/>
      <c r="AU70"/>
      <c r="AV70"/>
      <c r="AW70"/>
      <c r="AX70"/>
      <c r="AY70"/>
      <c r="AZ70"/>
      <c r="BA70"/>
      <c r="BC70" s="82"/>
    </row>
    <row r="71" spans="1:55" x14ac:dyDescent="0.25">
      <c r="A71" s="82" t="s">
        <v>2492</v>
      </c>
      <c r="B71" s="82">
        <v>72</v>
      </c>
      <c r="C71" s="82">
        <v>1</v>
      </c>
      <c r="D71" s="82">
        <v>2011</v>
      </c>
      <c r="E71" s="82">
        <v>2009</v>
      </c>
      <c r="F71" s="82">
        <v>1</v>
      </c>
      <c r="G71" s="82">
        <v>1</v>
      </c>
      <c r="H71" s="82">
        <v>1</v>
      </c>
      <c r="I71" s="82">
        <v>0</v>
      </c>
      <c r="J71" s="82" t="s">
        <v>2278</v>
      </c>
      <c r="K71" s="82">
        <v>15222</v>
      </c>
      <c r="L71" s="82">
        <v>12</v>
      </c>
      <c r="M71" s="82">
        <v>149</v>
      </c>
      <c r="N71" s="82">
        <v>12</v>
      </c>
      <c r="O71" s="82">
        <v>9</v>
      </c>
      <c r="P71" s="82">
        <v>5</v>
      </c>
      <c r="Q71" s="82">
        <v>1</v>
      </c>
      <c r="R71" s="82">
        <v>1</v>
      </c>
      <c r="S71" s="82">
        <v>0</v>
      </c>
      <c r="T71" s="82">
        <v>1</v>
      </c>
      <c r="U71" s="82">
        <v>0</v>
      </c>
      <c r="V71" s="82">
        <v>1</v>
      </c>
      <c r="W71" s="82">
        <v>62</v>
      </c>
      <c r="X71" s="82">
        <v>0</v>
      </c>
      <c r="Y71" s="82">
        <v>1</v>
      </c>
      <c r="Z71" s="82">
        <v>0</v>
      </c>
      <c r="AA71" s="82">
        <v>0</v>
      </c>
      <c r="AB71" s="82">
        <v>0</v>
      </c>
      <c r="AC71" s="82">
        <v>1</v>
      </c>
      <c r="AD71" s="82" t="s">
        <v>1976</v>
      </c>
      <c r="AE71" s="82">
        <v>1</v>
      </c>
      <c r="AF71" s="82">
        <v>0.05</v>
      </c>
      <c r="AG71" s="82">
        <v>6.03</v>
      </c>
      <c r="AH71" s="82">
        <v>5.98</v>
      </c>
      <c r="AI71" s="82">
        <v>119.60000000000001</v>
      </c>
      <c r="AJ71" s="82">
        <v>0.73</v>
      </c>
      <c r="AK71" s="82">
        <v>0.29918032786885246</v>
      </c>
      <c r="AL71">
        <v>2.44</v>
      </c>
      <c r="AM71"/>
      <c r="AN71"/>
      <c r="AO71"/>
      <c r="AP71"/>
      <c r="AQ71"/>
      <c r="AR71"/>
      <c r="AS71"/>
      <c r="AT71"/>
      <c r="AU71"/>
      <c r="AV71"/>
      <c r="AW71"/>
      <c r="AX71"/>
      <c r="AY71"/>
      <c r="AZ71"/>
      <c r="BA71"/>
      <c r="BC71" s="82"/>
    </row>
    <row r="72" spans="1:55" x14ac:dyDescent="0.25">
      <c r="A72" s="82" t="s">
        <v>2492</v>
      </c>
      <c r="B72" s="82">
        <v>72</v>
      </c>
      <c r="C72" s="82">
        <v>2</v>
      </c>
      <c r="D72" s="82">
        <v>2011</v>
      </c>
      <c r="E72" s="82">
        <v>2009</v>
      </c>
      <c r="F72" s="82">
        <v>1</v>
      </c>
      <c r="G72" s="82">
        <v>1</v>
      </c>
      <c r="H72" s="82">
        <v>1</v>
      </c>
      <c r="I72" s="82">
        <v>0</v>
      </c>
      <c r="J72" s="82" t="s">
        <v>2278</v>
      </c>
      <c r="K72" s="82">
        <v>15222</v>
      </c>
      <c r="L72" s="82">
        <v>12</v>
      </c>
      <c r="M72" s="82">
        <v>149</v>
      </c>
      <c r="N72" s="82">
        <v>12</v>
      </c>
      <c r="O72" s="82">
        <v>9</v>
      </c>
      <c r="P72" s="82">
        <v>5</v>
      </c>
      <c r="Q72" s="82">
        <v>1</v>
      </c>
      <c r="R72" s="82">
        <v>1</v>
      </c>
      <c r="S72" s="82">
        <v>0</v>
      </c>
      <c r="T72" s="82">
        <v>1</v>
      </c>
      <c r="U72" s="82">
        <v>0</v>
      </c>
      <c r="V72" s="82">
        <v>1</v>
      </c>
      <c r="W72" s="82">
        <v>62</v>
      </c>
      <c r="X72" s="82">
        <v>0</v>
      </c>
      <c r="Y72" s="82">
        <v>1</v>
      </c>
      <c r="Z72" s="82">
        <v>1</v>
      </c>
      <c r="AA72" s="82">
        <v>0</v>
      </c>
      <c r="AB72" s="82">
        <v>1</v>
      </c>
      <c r="AC72" s="82">
        <v>0</v>
      </c>
      <c r="AD72" s="82">
        <v>0</v>
      </c>
      <c r="AE72" s="82">
        <v>1</v>
      </c>
      <c r="AF72" s="82">
        <v>0.05</v>
      </c>
      <c r="AG72" s="82">
        <v>10.76</v>
      </c>
      <c r="AH72" s="82">
        <v>10.709999999999999</v>
      </c>
      <c r="AI72" s="82">
        <v>214.19999999999996</v>
      </c>
      <c r="AJ72" s="82">
        <v>1.3000000000000003</v>
      </c>
      <c r="AK72" s="82">
        <v>0.53278688524590179</v>
      </c>
      <c r="AL72">
        <v>2.44</v>
      </c>
      <c r="AM72"/>
      <c r="AN72"/>
      <c r="AO72"/>
      <c r="AP72"/>
      <c r="AQ72"/>
      <c r="AR72"/>
      <c r="AS72"/>
      <c r="AT72"/>
      <c r="AU72"/>
      <c r="AV72"/>
      <c r="AW72"/>
      <c r="AX72"/>
      <c r="AY72"/>
      <c r="AZ72"/>
      <c r="BA72"/>
      <c r="BC72" s="82"/>
    </row>
    <row r="73" spans="1:55" x14ac:dyDescent="0.25">
      <c r="A73" s="82" t="s">
        <v>2492</v>
      </c>
      <c r="B73" s="82">
        <v>72</v>
      </c>
      <c r="C73" s="82">
        <v>3</v>
      </c>
      <c r="D73" s="82">
        <v>2011</v>
      </c>
      <c r="E73" s="82">
        <v>2009</v>
      </c>
      <c r="F73" s="82">
        <v>1</v>
      </c>
      <c r="G73" s="82">
        <v>1</v>
      </c>
      <c r="H73" s="82">
        <v>1</v>
      </c>
      <c r="I73" s="82">
        <v>0</v>
      </c>
      <c r="J73" s="82" t="s">
        <v>2278</v>
      </c>
      <c r="K73" s="82">
        <v>15222</v>
      </c>
      <c r="L73" s="82">
        <v>12</v>
      </c>
      <c r="M73" s="82">
        <v>149</v>
      </c>
      <c r="N73" s="82">
        <v>12</v>
      </c>
      <c r="O73" s="82">
        <v>9</v>
      </c>
      <c r="P73" s="82">
        <v>5</v>
      </c>
      <c r="Q73" s="82">
        <v>1</v>
      </c>
      <c r="R73" s="82">
        <v>1</v>
      </c>
      <c r="S73" s="82">
        <v>0</v>
      </c>
      <c r="T73" s="82">
        <v>1</v>
      </c>
      <c r="U73" s="82">
        <v>0</v>
      </c>
      <c r="V73" s="82">
        <v>1</v>
      </c>
      <c r="W73" s="82">
        <v>62</v>
      </c>
      <c r="X73" s="82">
        <v>0</v>
      </c>
      <c r="Y73" s="82">
        <v>1</v>
      </c>
      <c r="Z73" s="82">
        <v>0</v>
      </c>
      <c r="AA73" s="82">
        <v>0</v>
      </c>
      <c r="AB73" s="82">
        <v>0</v>
      </c>
      <c r="AC73" s="82">
        <v>1</v>
      </c>
      <c r="AD73" s="82">
        <v>0</v>
      </c>
      <c r="AE73" s="82">
        <v>0</v>
      </c>
      <c r="AF73" s="82">
        <v>0.05</v>
      </c>
      <c r="AG73" s="82">
        <v>13.94</v>
      </c>
      <c r="AH73" s="82">
        <v>13.889999999999999</v>
      </c>
      <c r="AI73" s="82">
        <v>277.79999999999995</v>
      </c>
      <c r="AJ73" s="82">
        <v>1.27</v>
      </c>
      <c r="AK73" s="82">
        <v>0.52049180327868849</v>
      </c>
      <c r="AL73">
        <v>2.44</v>
      </c>
      <c r="AM73"/>
      <c r="AN73"/>
      <c r="AO73"/>
      <c r="AP73"/>
      <c r="AQ73"/>
      <c r="AR73"/>
      <c r="AS73"/>
      <c r="AT73"/>
      <c r="AU73"/>
      <c r="AV73"/>
      <c r="AW73"/>
      <c r="AX73"/>
      <c r="AY73"/>
      <c r="AZ73"/>
      <c r="BA73"/>
      <c r="BC73" s="82"/>
    </row>
    <row r="74" spans="1:55" x14ac:dyDescent="0.25">
      <c r="A74" s="82" t="s">
        <v>2492</v>
      </c>
      <c r="B74" s="82">
        <v>72</v>
      </c>
      <c r="C74" s="82">
        <v>4</v>
      </c>
      <c r="D74" s="82">
        <v>2011</v>
      </c>
      <c r="E74" s="82">
        <v>2009</v>
      </c>
      <c r="F74" s="82">
        <v>1</v>
      </c>
      <c r="G74" s="82">
        <v>1</v>
      </c>
      <c r="H74" s="82">
        <v>1</v>
      </c>
      <c r="I74" s="82">
        <v>0</v>
      </c>
      <c r="J74" s="82" t="s">
        <v>2278</v>
      </c>
      <c r="K74" s="82">
        <v>15222</v>
      </c>
      <c r="L74" s="82">
        <v>12</v>
      </c>
      <c r="M74" s="82">
        <v>149</v>
      </c>
      <c r="N74" s="82">
        <v>12</v>
      </c>
      <c r="O74" s="82">
        <v>9</v>
      </c>
      <c r="P74" s="82">
        <v>5</v>
      </c>
      <c r="Q74" s="82">
        <v>1</v>
      </c>
      <c r="R74" s="82">
        <v>1</v>
      </c>
      <c r="S74" s="82">
        <v>0</v>
      </c>
      <c r="T74" s="82">
        <v>1</v>
      </c>
      <c r="U74" s="82">
        <v>0</v>
      </c>
      <c r="V74" s="82">
        <v>1</v>
      </c>
      <c r="W74" s="82">
        <v>62</v>
      </c>
      <c r="X74" s="82">
        <v>0</v>
      </c>
      <c r="Y74" s="82">
        <v>1</v>
      </c>
      <c r="Z74" s="82">
        <v>0</v>
      </c>
      <c r="AA74" s="82">
        <v>0</v>
      </c>
      <c r="AB74" s="82">
        <v>1</v>
      </c>
      <c r="AC74" s="82">
        <v>1</v>
      </c>
      <c r="AD74" s="82">
        <v>0</v>
      </c>
      <c r="AE74" s="82">
        <v>1</v>
      </c>
      <c r="AF74" s="82">
        <v>0.05</v>
      </c>
      <c r="AG74" s="82">
        <v>15.51</v>
      </c>
      <c r="AH74" s="82">
        <v>15.459999999999999</v>
      </c>
      <c r="AI74" s="82">
        <v>309.2</v>
      </c>
      <c r="AJ74" s="82">
        <v>1.8800000000000003</v>
      </c>
      <c r="AK74" s="82">
        <v>0.77049180327868871</v>
      </c>
      <c r="AL74">
        <v>2.44</v>
      </c>
      <c r="AM74"/>
      <c r="AN74"/>
      <c r="AO74"/>
      <c r="AP74"/>
      <c r="AQ74"/>
      <c r="AR74"/>
      <c r="AS74"/>
      <c r="AT74"/>
      <c r="AU74"/>
      <c r="AV74"/>
      <c r="AW74"/>
      <c r="AX74"/>
      <c r="AY74"/>
      <c r="AZ74"/>
      <c r="BA74"/>
      <c r="BC74" s="82"/>
    </row>
    <row r="75" spans="1:55" x14ac:dyDescent="0.25">
      <c r="A75" s="82" t="s">
        <v>2492</v>
      </c>
      <c r="B75" s="82">
        <v>72</v>
      </c>
      <c r="C75" s="82">
        <v>5</v>
      </c>
      <c r="D75" s="82">
        <v>2011</v>
      </c>
      <c r="E75" s="82">
        <v>2009</v>
      </c>
      <c r="F75" s="82">
        <v>1</v>
      </c>
      <c r="G75" s="82">
        <v>1</v>
      </c>
      <c r="H75" s="82">
        <v>1</v>
      </c>
      <c r="I75" s="82">
        <v>0</v>
      </c>
      <c r="J75" s="82" t="s">
        <v>2278</v>
      </c>
      <c r="K75" s="82">
        <v>15222</v>
      </c>
      <c r="L75" s="82">
        <v>12</v>
      </c>
      <c r="M75" s="82">
        <v>149</v>
      </c>
      <c r="N75" s="82">
        <v>12</v>
      </c>
      <c r="O75" s="82">
        <v>9</v>
      </c>
      <c r="P75" s="82">
        <v>5</v>
      </c>
      <c r="Q75" s="82">
        <v>1</v>
      </c>
      <c r="R75" s="82">
        <v>1</v>
      </c>
      <c r="S75" s="82">
        <v>0</v>
      </c>
      <c r="T75" s="82">
        <v>1</v>
      </c>
      <c r="U75" s="82">
        <v>0</v>
      </c>
      <c r="V75" s="82">
        <v>1</v>
      </c>
      <c r="W75" s="82">
        <v>62</v>
      </c>
      <c r="X75" s="82">
        <v>0</v>
      </c>
      <c r="Y75" s="82">
        <v>1</v>
      </c>
      <c r="Z75" s="82">
        <v>0</v>
      </c>
      <c r="AA75" s="82">
        <v>0</v>
      </c>
      <c r="AB75" s="82">
        <v>1</v>
      </c>
      <c r="AC75" s="82">
        <v>0</v>
      </c>
      <c r="AD75" s="82">
        <v>0</v>
      </c>
      <c r="AE75" s="82">
        <v>1</v>
      </c>
      <c r="AF75" s="82">
        <v>0.05</v>
      </c>
      <c r="AG75" s="82">
        <v>16.02</v>
      </c>
      <c r="AH75" s="82">
        <v>15.969999999999999</v>
      </c>
      <c r="AI75" s="82">
        <v>319.39999999999998</v>
      </c>
      <c r="AJ75" s="82">
        <v>1.94</v>
      </c>
      <c r="AK75" s="82">
        <v>0.79508196721311475</v>
      </c>
      <c r="AL75">
        <v>2.44</v>
      </c>
      <c r="AM75"/>
      <c r="AN75"/>
      <c r="AO75"/>
      <c r="AP75"/>
      <c r="AQ75"/>
      <c r="AR75"/>
      <c r="AS75"/>
      <c r="AT75"/>
      <c r="AU75"/>
      <c r="AV75"/>
      <c r="AW75"/>
      <c r="AX75"/>
      <c r="AY75"/>
      <c r="AZ75"/>
      <c r="BA75"/>
      <c r="BC75" s="82"/>
    </row>
    <row r="76" spans="1:55" x14ac:dyDescent="0.25">
      <c r="A76" s="82" t="s">
        <v>2492</v>
      </c>
      <c r="B76" s="82">
        <v>72</v>
      </c>
      <c r="C76" s="82">
        <v>6</v>
      </c>
      <c r="D76" s="82">
        <v>2011</v>
      </c>
      <c r="E76" s="82">
        <v>2009</v>
      </c>
      <c r="F76" s="82">
        <v>1</v>
      </c>
      <c r="G76" s="82">
        <v>1</v>
      </c>
      <c r="H76" s="82">
        <v>1</v>
      </c>
      <c r="I76" s="82">
        <v>0</v>
      </c>
      <c r="J76" s="82" t="s">
        <v>2278</v>
      </c>
      <c r="K76" s="82">
        <v>15222</v>
      </c>
      <c r="L76" s="82">
        <v>12</v>
      </c>
      <c r="M76" s="82">
        <v>149</v>
      </c>
      <c r="N76" s="82">
        <v>12</v>
      </c>
      <c r="O76" s="82">
        <v>9</v>
      </c>
      <c r="P76" s="82">
        <v>5</v>
      </c>
      <c r="Q76" s="82">
        <v>1</v>
      </c>
      <c r="R76" s="82">
        <v>1</v>
      </c>
      <c r="S76" s="82">
        <v>0</v>
      </c>
      <c r="T76" s="82">
        <v>1</v>
      </c>
      <c r="U76" s="82">
        <v>0</v>
      </c>
      <c r="V76" s="82">
        <v>1</v>
      </c>
      <c r="W76" s="82">
        <v>62</v>
      </c>
      <c r="X76" s="82">
        <v>0</v>
      </c>
      <c r="Y76" s="82">
        <v>1</v>
      </c>
      <c r="Z76" s="82">
        <v>1</v>
      </c>
      <c r="AA76" s="82">
        <v>0</v>
      </c>
      <c r="AB76" s="82">
        <v>0</v>
      </c>
      <c r="AC76" s="82">
        <v>0</v>
      </c>
      <c r="AD76" s="82">
        <v>1</v>
      </c>
      <c r="AE76" s="82">
        <v>1</v>
      </c>
      <c r="AF76" s="82">
        <v>0.05</v>
      </c>
      <c r="AG76" s="82">
        <v>17.45</v>
      </c>
      <c r="AH76" s="82">
        <v>17.399999999999999</v>
      </c>
      <c r="AI76" s="82">
        <v>347.99999999999994</v>
      </c>
      <c r="AJ76" s="82">
        <v>2.1199999999999997</v>
      </c>
      <c r="AK76" s="82">
        <v>0.8688524590163933</v>
      </c>
      <c r="AL76">
        <v>2.44</v>
      </c>
      <c r="AM76"/>
      <c r="AN76"/>
      <c r="AO76"/>
      <c r="AP76"/>
      <c r="AQ76"/>
      <c r="AR76"/>
      <c r="AS76"/>
      <c r="AT76"/>
      <c r="AU76"/>
      <c r="AV76"/>
      <c r="AW76"/>
      <c r="AX76"/>
      <c r="AY76"/>
      <c r="AZ76"/>
      <c r="BA76"/>
      <c r="BC76" s="82"/>
    </row>
    <row r="77" spans="1:55" x14ac:dyDescent="0.25">
      <c r="A77" s="82" t="s">
        <v>2493</v>
      </c>
      <c r="B77" s="82">
        <v>78</v>
      </c>
      <c r="C77" s="82">
        <v>1</v>
      </c>
      <c r="D77" s="82">
        <v>2015</v>
      </c>
      <c r="E77" s="82">
        <v>2012</v>
      </c>
      <c r="F77" s="82">
        <v>1</v>
      </c>
      <c r="G77" s="82">
        <v>1</v>
      </c>
      <c r="H77" s="82">
        <v>1</v>
      </c>
      <c r="I77" s="82">
        <v>0</v>
      </c>
      <c r="J77" s="82" t="s">
        <v>1634</v>
      </c>
      <c r="K77" s="82">
        <v>10993</v>
      </c>
      <c r="L77" s="82">
        <v>2</v>
      </c>
      <c r="M77" s="82">
        <v>95</v>
      </c>
      <c r="N77" s="82">
        <v>0</v>
      </c>
      <c r="O77" s="82">
        <v>0</v>
      </c>
      <c r="P77" s="82">
        <v>0</v>
      </c>
      <c r="Q77" s="82">
        <v>1</v>
      </c>
      <c r="R77" s="82">
        <v>1</v>
      </c>
      <c r="S77" s="82">
        <v>0</v>
      </c>
      <c r="T77" s="82">
        <v>1</v>
      </c>
      <c r="U77" s="82">
        <v>0</v>
      </c>
      <c r="V77" s="82">
        <v>1</v>
      </c>
      <c r="W77" s="82" t="s">
        <v>1976</v>
      </c>
      <c r="X77" s="82">
        <v>1</v>
      </c>
      <c r="Y77" s="82">
        <v>1</v>
      </c>
      <c r="Z77" s="82">
        <v>0</v>
      </c>
      <c r="AA77" s="82">
        <v>0</v>
      </c>
      <c r="AB77" s="82">
        <v>0</v>
      </c>
      <c r="AC77" s="82">
        <v>1</v>
      </c>
      <c r="AD77" s="82">
        <v>0</v>
      </c>
      <c r="AE77" s="82">
        <v>1</v>
      </c>
      <c r="AF77" s="82">
        <v>13.8</v>
      </c>
      <c r="AG77" s="82">
        <v>11.91</v>
      </c>
      <c r="AH77" s="82">
        <v>-1.8900000000000006</v>
      </c>
      <c r="AI77" s="82">
        <v>-0.13695652173913048</v>
      </c>
      <c r="AJ77" s="82">
        <v>-0.37894999999999995</v>
      </c>
      <c r="AK77" s="82">
        <v>-5.4999999999999993E-2</v>
      </c>
      <c r="AL77">
        <v>6.89</v>
      </c>
      <c r="AM77"/>
      <c r="AN77"/>
      <c r="AO77"/>
      <c r="AP77"/>
      <c r="AQ77"/>
      <c r="AR77"/>
      <c r="AS77"/>
      <c r="AT77"/>
      <c r="AU77"/>
      <c r="AV77"/>
      <c r="AW77"/>
      <c r="AX77"/>
      <c r="AY77"/>
      <c r="AZ77"/>
      <c r="BA77"/>
      <c r="BC77" s="82"/>
    </row>
    <row r="78" spans="1:55" x14ac:dyDescent="0.25">
      <c r="A78" s="82" t="s">
        <v>2494</v>
      </c>
      <c r="B78" s="82">
        <v>79</v>
      </c>
      <c r="C78" s="82">
        <v>1</v>
      </c>
      <c r="D78" s="82">
        <v>2010</v>
      </c>
      <c r="E78" s="82">
        <v>2011.5</v>
      </c>
      <c r="F78" s="82">
        <v>1</v>
      </c>
      <c r="G78" s="82">
        <v>1</v>
      </c>
      <c r="H78" s="82">
        <v>1</v>
      </c>
      <c r="I78" s="82">
        <v>0</v>
      </c>
      <c r="J78" s="82" t="s">
        <v>2004</v>
      </c>
      <c r="K78" s="82">
        <v>9572</v>
      </c>
      <c r="L78" s="82">
        <v>15</v>
      </c>
      <c r="M78" s="82">
        <v>154</v>
      </c>
      <c r="N78" s="82">
        <v>1</v>
      </c>
      <c r="O78" s="82">
        <v>129</v>
      </c>
      <c r="P78" s="82">
        <v>0</v>
      </c>
      <c r="Q78" s="82">
        <v>1</v>
      </c>
      <c r="R78" s="82">
        <v>1</v>
      </c>
      <c r="S78" s="82">
        <v>0</v>
      </c>
      <c r="T78" s="82">
        <v>1</v>
      </c>
      <c r="U78" s="82">
        <v>1</v>
      </c>
      <c r="V78" s="82">
        <v>0</v>
      </c>
      <c r="W78" s="82" t="s">
        <v>1976</v>
      </c>
      <c r="X78" s="82">
        <v>1</v>
      </c>
      <c r="Y78" s="82">
        <v>1</v>
      </c>
      <c r="Z78" s="82">
        <v>1</v>
      </c>
      <c r="AA78" s="82">
        <v>0</v>
      </c>
      <c r="AB78" s="82">
        <v>0</v>
      </c>
      <c r="AC78" s="82">
        <v>0</v>
      </c>
      <c r="AD78" s="82">
        <v>1</v>
      </c>
      <c r="AE78" s="82">
        <v>1</v>
      </c>
      <c r="AF78" s="82">
        <v>10.32009090909091</v>
      </c>
      <c r="AG78" s="82">
        <v>11.352100000000002</v>
      </c>
      <c r="AH78" s="82">
        <v>1.0320090909090922</v>
      </c>
      <c r="AI78" s="82">
        <v>0.10000000000000012</v>
      </c>
      <c r="AJ78" s="82">
        <v>9.0903272727272721E-2</v>
      </c>
      <c r="AK78" s="82">
        <v>2.8799999999999999E-2</v>
      </c>
      <c r="AL78">
        <v>3.1563636363636363</v>
      </c>
      <c r="AM78"/>
      <c r="AN78"/>
      <c r="AO78"/>
      <c r="AP78"/>
      <c r="AQ78"/>
      <c r="AR78"/>
      <c r="AS78"/>
      <c r="AT78"/>
      <c r="AU78"/>
      <c r="AV78"/>
      <c r="AW78"/>
      <c r="AX78"/>
      <c r="AY78"/>
      <c r="AZ78"/>
      <c r="BA78"/>
      <c r="BC78" s="82"/>
    </row>
    <row r="79" spans="1:55" x14ac:dyDescent="0.25">
      <c r="A79" s="82" t="s">
        <v>2495</v>
      </c>
      <c r="B79" s="82">
        <v>80</v>
      </c>
      <c r="C79" s="82">
        <v>1</v>
      </c>
      <c r="D79" s="82">
        <v>2010</v>
      </c>
      <c r="E79" s="82">
        <v>2013.5</v>
      </c>
      <c r="F79" s="82">
        <v>0</v>
      </c>
      <c r="G79" s="82">
        <v>1</v>
      </c>
      <c r="H79" s="82">
        <v>1</v>
      </c>
      <c r="I79" s="82">
        <v>0</v>
      </c>
      <c r="J79" s="82" t="s">
        <v>418</v>
      </c>
      <c r="K79" s="82">
        <v>7912</v>
      </c>
      <c r="L79" s="82">
        <v>27</v>
      </c>
      <c r="M79" s="82">
        <v>134</v>
      </c>
      <c r="N79" s="82">
        <v>6</v>
      </c>
      <c r="O79" s="82">
        <v>16</v>
      </c>
      <c r="P79" s="82">
        <v>0</v>
      </c>
      <c r="Q79" s="82">
        <v>1</v>
      </c>
      <c r="R79" s="82">
        <v>1</v>
      </c>
      <c r="S79" s="82">
        <v>0</v>
      </c>
      <c r="T79" s="82">
        <v>1</v>
      </c>
      <c r="U79" s="82">
        <v>1</v>
      </c>
      <c r="V79" s="82">
        <v>1</v>
      </c>
      <c r="W79" s="82">
        <v>54</v>
      </c>
      <c r="X79" s="82">
        <v>1</v>
      </c>
      <c r="Y79" s="82">
        <v>1</v>
      </c>
      <c r="Z79" s="82">
        <v>0</v>
      </c>
      <c r="AA79" s="82">
        <v>1</v>
      </c>
      <c r="AB79" s="82">
        <v>0</v>
      </c>
      <c r="AC79" s="82">
        <v>0</v>
      </c>
      <c r="AD79" s="82">
        <v>0</v>
      </c>
      <c r="AE79" s="82">
        <v>0</v>
      </c>
      <c r="AF79" s="82">
        <v>14.099522864485278</v>
      </c>
      <c r="AG79" s="82">
        <v>13.874316189849957</v>
      </c>
      <c r="AH79" s="82">
        <v>-0.22520667463532185</v>
      </c>
      <c r="AI79" s="82">
        <v>-1.5972645088762959E-2</v>
      </c>
      <c r="AJ79" s="82">
        <v>-0.15926539787773164</v>
      </c>
      <c r="AK79" s="82">
        <v>-4.3166953528399374E-2</v>
      </c>
      <c r="AL79">
        <v>3.6895213782680205</v>
      </c>
      <c r="AM79"/>
      <c r="AN79"/>
      <c r="AO79"/>
      <c r="AP79"/>
      <c r="AQ79"/>
      <c r="AR79"/>
      <c r="AS79"/>
      <c r="AT79"/>
      <c r="AU79"/>
      <c r="AV79"/>
      <c r="AW79"/>
      <c r="AX79"/>
      <c r="AY79"/>
      <c r="AZ79"/>
      <c r="BA79"/>
      <c r="BC79" s="82"/>
    </row>
    <row r="80" spans="1:55" x14ac:dyDescent="0.25">
      <c r="A80" s="82" t="s">
        <v>2495</v>
      </c>
      <c r="B80" s="82">
        <v>80</v>
      </c>
      <c r="C80" s="82">
        <v>2</v>
      </c>
      <c r="D80" s="82">
        <v>2010</v>
      </c>
      <c r="E80" s="82">
        <v>2013.5</v>
      </c>
      <c r="F80" s="82">
        <v>0</v>
      </c>
      <c r="G80" s="82">
        <v>1</v>
      </c>
      <c r="H80" s="82">
        <v>1</v>
      </c>
      <c r="I80" s="82">
        <v>0</v>
      </c>
      <c r="J80" s="82" t="s">
        <v>418</v>
      </c>
      <c r="K80" s="82">
        <v>7912</v>
      </c>
      <c r="L80" s="82">
        <v>27</v>
      </c>
      <c r="M80" s="82">
        <v>134</v>
      </c>
      <c r="N80" s="82">
        <v>6</v>
      </c>
      <c r="O80" s="82">
        <v>16</v>
      </c>
      <c r="P80" s="82">
        <v>0</v>
      </c>
      <c r="Q80" s="82">
        <v>1</v>
      </c>
      <c r="R80" s="82">
        <v>1</v>
      </c>
      <c r="S80" s="82">
        <v>0</v>
      </c>
      <c r="T80" s="82">
        <v>1</v>
      </c>
      <c r="U80" s="82">
        <v>1</v>
      </c>
      <c r="V80" s="82">
        <v>1</v>
      </c>
      <c r="W80" s="82">
        <v>67</v>
      </c>
      <c r="X80" s="82">
        <v>1</v>
      </c>
      <c r="Y80" s="82">
        <v>1</v>
      </c>
      <c r="Z80" s="82">
        <v>0</v>
      </c>
      <c r="AA80" s="82">
        <v>1</v>
      </c>
      <c r="AB80" s="82">
        <v>0</v>
      </c>
      <c r="AC80" s="82">
        <v>0</v>
      </c>
      <c r="AD80" s="82">
        <v>0</v>
      </c>
      <c r="AE80" s="82">
        <v>0</v>
      </c>
      <c r="AF80" s="82">
        <v>14.099522864485278</v>
      </c>
      <c r="AG80" s="82">
        <v>13.874316189849957</v>
      </c>
      <c r="AH80" s="82">
        <v>-0.22520667463532185</v>
      </c>
      <c r="AI80" s="82">
        <v>-1.5972645088762959E-2</v>
      </c>
      <c r="AJ80" s="82">
        <v>-8.9412153194516453E-2</v>
      </c>
      <c r="AK80" s="82">
        <v>-2.4234079173838362E-2</v>
      </c>
      <c r="AL80">
        <v>3.6895213782680205</v>
      </c>
      <c r="AM80"/>
      <c r="AN80"/>
      <c r="AO80"/>
      <c r="AP80"/>
      <c r="AQ80"/>
      <c r="AR80"/>
      <c r="AS80"/>
      <c r="AT80"/>
      <c r="AU80"/>
      <c r="AV80"/>
      <c r="AW80"/>
      <c r="AX80"/>
      <c r="AY80"/>
      <c r="AZ80"/>
      <c r="BA80"/>
      <c r="BC80" s="82"/>
    </row>
    <row r="81" spans="1:55" x14ac:dyDescent="0.25">
      <c r="A81" s="82" t="s">
        <v>2495</v>
      </c>
      <c r="B81" s="82">
        <v>80</v>
      </c>
      <c r="C81" s="82">
        <v>3</v>
      </c>
      <c r="D81" s="82">
        <v>2010</v>
      </c>
      <c r="E81" s="82">
        <v>2013.5</v>
      </c>
      <c r="F81" s="82">
        <v>0</v>
      </c>
      <c r="G81" s="82">
        <v>1</v>
      </c>
      <c r="H81" s="82">
        <v>1</v>
      </c>
      <c r="I81" s="82">
        <v>0</v>
      </c>
      <c r="J81" s="82" t="s">
        <v>418</v>
      </c>
      <c r="K81" s="82">
        <v>7912</v>
      </c>
      <c r="L81" s="82">
        <v>27</v>
      </c>
      <c r="M81" s="82">
        <v>134</v>
      </c>
      <c r="N81" s="82">
        <v>6</v>
      </c>
      <c r="O81" s="82">
        <v>16</v>
      </c>
      <c r="P81" s="82">
        <v>0</v>
      </c>
      <c r="Q81" s="82">
        <v>1</v>
      </c>
      <c r="R81" s="82">
        <v>1</v>
      </c>
      <c r="S81" s="82">
        <v>0</v>
      </c>
      <c r="T81" s="82">
        <v>1</v>
      </c>
      <c r="U81" s="82">
        <v>1</v>
      </c>
      <c r="V81" s="82">
        <v>1</v>
      </c>
      <c r="W81" s="82">
        <v>108</v>
      </c>
      <c r="X81" s="82">
        <v>1</v>
      </c>
      <c r="Y81" s="82">
        <v>1</v>
      </c>
      <c r="Z81" s="82">
        <v>0</v>
      </c>
      <c r="AA81" s="82">
        <v>1</v>
      </c>
      <c r="AB81" s="82">
        <v>0</v>
      </c>
      <c r="AC81" s="82">
        <v>0</v>
      </c>
      <c r="AD81" s="82">
        <v>0</v>
      </c>
      <c r="AE81" s="82">
        <v>0</v>
      </c>
      <c r="AF81" s="82">
        <v>14.099522864485278</v>
      </c>
      <c r="AG81" s="82">
        <v>16.156762722224357</v>
      </c>
      <c r="AH81" s="82">
        <v>2.0572398577390789</v>
      </c>
      <c r="AI81" s="82">
        <v>0.14590847346479913</v>
      </c>
      <c r="AJ81" s="82">
        <v>0.38076368647323644</v>
      </c>
      <c r="AK81" s="82">
        <v>0.10320137693631663</v>
      </c>
      <c r="AL81">
        <v>3.6895213782680205</v>
      </c>
      <c r="AM81"/>
      <c r="AN81"/>
      <c r="AO81"/>
      <c r="AP81"/>
      <c r="AQ81"/>
      <c r="AR81"/>
      <c r="AS81"/>
      <c r="AT81"/>
      <c r="AU81"/>
      <c r="AV81"/>
      <c r="AW81"/>
      <c r="AX81"/>
      <c r="AY81"/>
      <c r="AZ81"/>
      <c r="BA81"/>
      <c r="BC81" s="82"/>
    </row>
    <row r="82" spans="1:55" x14ac:dyDescent="0.25">
      <c r="A82" s="82" t="s">
        <v>2495</v>
      </c>
      <c r="B82" s="82">
        <v>80</v>
      </c>
      <c r="C82" s="82">
        <v>4</v>
      </c>
      <c r="D82" s="82">
        <v>2010</v>
      </c>
      <c r="E82" s="82">
        <v>2013.5</v>
      </c>
      <c r="F82" s="82">
        <v>0</v>
      </c>
      <c r="G82" s="82">
        <v>1</v>
      </c>
      <c r="H82" s="82">
        <v>1</v>
      </c>
      <c r="I82" s="82">
        <v>0</v>
      </c>
      <c r="J82" s="82" t="s">
        <v>418</v>
      </c>
      <c r="K82" s="82">
        <v>7912</v>
      </c>
      <c r="L82" s="82">
        <v>27</v>
      </c>
      <c r="M82" s="82">
        <v>134</v>
      </c>
      <c r="N82" s="82">
        <v>6</v>
      </c>
      <c r="O82" s="82">
        <v>16</v>
      </c>
      <c r="P82" s="82">
        <v>0</v>
      </c>
      <c r="Q82" s="82">
        <v>1</v>
      </c>
      <c r="R82" s="82">
        <v>1</v>
      </c>
      <c r="S82" s="82">
        <v>0</v>
      </c>
      <c r="T82" s="82">
        <v>1</v>
      </c>
      <c r="U82" s="82">
        <v>1</v>
      </c>
      <c r="V82" s="82">
        <v>1</v>
      </c>
      <c r="W82" s="82">
        <v>148</v>
      </c>
      <c r="X82" s="82">
        <v>1</v>
      </c>
      <c r="Y82" s="82">
        <v>1</v>
      </c>
      <c r="Z82" s="82">
        <v>0</v>
      </c>
      <c r="AA82" s="82">
        <v>1</v>
      </c>
      <c r="AB82" s="82">
        <v>0</v>
      </c>
      <c r="AC82" s="82">
        <v>0</v>
      </c>
      <c r="AD82" s="82">
        <v>0</v>
      </c>
      <c r="AE82" s="82">
        <v>0</v>
      </c>
      <c r="AF82" s="82">
        <v>14.099522864485278</v>
      </c>
      <c r="AG82" s="82">
        <v>17.641409656477155</v>
      </c>
      <c r="AH82" s="82">
        <v>3.5418867919918764</v>
      </c>
      <c r="AI82" s="82">
        <v>0.25120614548690812</v>
      </c>
      <c r="AJ82" s="82">
        <v>0.86059197449721481</v>
      </c>
      <c r="AK82" s="82">
        <v>0.23325301204819263</v>
      </c>
      <c r="AL82">
        <v>3.6895213782680205</v>
      </c>
      <c r="AM82"/>
      <c r="AN82"/>
      <c r="AO82"/>
      <c r="AP82"/>
      <c r="AQ82"/>
      <c r="AR82"/>
      <c r="AS82"/>
      <c r="AT82"/>
      <c r="AU82"/>
      <c r="AV82"/>
      <c r="AW82"/>
      <c r="AX82"/>
      <c r="AY82"/>
      <c r="AZ82"/>
      <c r="BA82"/>
      <c r="BC82" s="82"/>
    </row>
    <row r="83" spans="1:55" x14ac:dyDescent="0.25">
      <c r="A83" s="82" t="s">
        <v>2496</v>
      </c>
      <c r="B83" s="82">
        <v>84</v>
      </c>
      <c r="C83" s="82">
        <v>1</v>
      </c>
      <c r="D83" s="82">
        <v>2010</v>
      </c>
      <c r="E83" s="82">
        <v>2022</v>
      </c>
      <c r="F83" s="82">
        <v>0</v>
      </c>
      <c r="G83" s="82">
        <v>0</v>
      </c>
      <c r="H83" s="82">
        <v>0</v>
      </c>
      <c r="I83" s="82">
        <v>1</v>
      </c>
      <c r="J83" s="82" t="s">
        <v>1996</v>
      </c>
      <c r="K83" s="82">
        <v>12555</v>
      </c>
      <c r="L83" s="82">
        <v>4</v>
      </c>
      <c r="M83" s="82">
        <v>258</v>
      </c>
      <c r="N83" s="82">
        <v>0</v>
      </c>
      <c r="O83" s="82">
        <v>55</v>
      </c>
      <c r="P83" s="82">
        <v>0</v>
      </c>
      <c r="Q83" s="82">
        <v>1</v>
      </c>
      <c r="R83" s="82">
        <v>1</v>
      </c>
      <c r="S83" s="82">
        <v>0</v>
      </c>
      <c r="T83" s="82">
        <v>0</v>
      </c>
      <c r="U83" s="82">
        <v>1</v>
      </c>
      <c r="V83" s="82">
        <v>1</v>
      </c>
      <c r="W83" s="82">
        <v>80</v>
      </c>
      <c r="X83" s="82">
        <v>1</v>
      </c>
      <c r="Y83" s="82">
        <v>1</v>
      </c>
      <c r="Z83" s="82">
        <v>0</v>
      </c>
      <c r="AA83" s="82">
        <v>1</v>
      </c>
      <c r="AB83" s="82">
        <v>1</v>
      </c>
      <c r="AC83" s="82">
        <v>0</v>
      </c>
      <c r="AD83" s="82">
        <v>0</v>
      </c>
      <c r="AE83" s="82">
        <v>0</v>
      </c>
      <c r="AF83" s="82">
        <v>8</v>
      </c>
      <c r="AG83" s="82">
        <v>15</v>
      </c>
      <c r="AH83" s="82">
        <v>7</v>
      </c>
      <c r="AI83" s="82">
        <v>0.875</v>
      </c>
      <c r="AJ83" s="82">
        <v>0.32185904938471077</v>
      </c>
      <c r="AK83" s="82">
        <v>4.8099999999999997E-2</v>
      </c>
      <c r="AL83">
        <v>6.6914563281644659</v>
      </c>
      <c r="AM83"/>
      <c r="AN83"/>
      <c r="AO83"/>
      <c r="AP83"/>
      <c r="AQ83"/>
      <c r="AR83"/>
      <c r="AS83"/>
      <c r="AT83"/>
      <c r="AU83"/>
      <c r="AV83"/>
      <c r="AW83"/>
      <c r="AX83"/>
      <c r="AY83"/>
      <c r="AZ83"/>
      <c r="BA83"/>
      <c r="BC83" s="82"/>
    </row>
    <row r="84" spans="1:55" x14ac:dyDescent="0.25">
      <c r="A84" s="82" t="s">
        <v>2496</v>
      </c>
      <c r="B84" s="82">
        <v>84</v>
      </c>
      <c r="C84" s="82">
        <v>2</v>
      </c>
      <c r="D84" s="82">
        <v>2010</v>
      </c>
      <c r="E84" s="82">
        <v>2022</v>
      </c>
      <c r="F84" s="82">
        <v>0</v>
      </c>
      <c r="G84" s="82">
        <v>0</v>
      </c>
      <c r="H84" s="82">
        <v>0</v>
      </c>
      <c r="I84" s="82">
        <v>1</v>
      </c>
      <c r="J84" s="82" t="s">
        <v>1996</v>
      </c>
      <c r="K84" s="82">
        <v>12555</v>
      </c>
      <c r="L84" s="82">
        <v>4</v>
      </c>
      <c r="M84" s="82">
        <v>258</v>
      </c>
      <c r="N84" s="82">
        <v>0</v>
      </c>
      <c r="O84" s="82">
        <v>55</v>
      </c>
      <c r="P84" s="82">
        <v>0</v>
      </c>
      <c r="Q84" s="82">
        <v>1</v>
      </c>
      <c r="R84" s="82">
        <v>1</v>
      </c>
      <c r="S84" s="82">
        <v>0</v>
      </c>
      <c r="T84" s="82">
        <v>0</v>
      </c>
      <c r="U84" s="82">
        <v>1</v>
      </c>
      <c r="V84" s="82">
        <v>1</v>
      </c>
      <c r="W84" s="82">
        <v>80</v>
      </c>
      <c r="X84" s="82">
        <v>1</v>
      </c>
      <c r="Y84" s="82">
        <v>1</v>
      </c>
      <c r="Z84" s="82">
        <v>0</v>
      </c>
      <c r="AA84" s="82">
        <v>1</v>
      </c>
      <c r="AB84" s="82">
        <v>1</v>
      </c>
      <c r="AC84" s="82">
        <v>0</v>
      </c>
      <c r="AD84" s="82">
        <v>0</v>
      </c>
      <c r="AE84" s="82">
        <v>0</v>
      </c>
      <c r="AF84" s="82">
        <v>8</v>
      </c>
      <c r="AG84" s="82">
        <v>15</v>
      </c>
      <c r="AH84" s="82">
        <v>7</v>
      </c>
      <c r="AI84" s="82">
        <v>0.875</v>
      </c>
      <c r="AJ84" s="82">
        <v>0.27167312692347728</v>
      </c>
      <c r="AK84" s="82">
        <v>4.0599999999999997E-2</v>
      </c>
      <c r="AL84">
        <v>6.6914563281644659</v>
      </c>
      <c r="AM84"/>
      <c r="AN84"/>
      <c r="AO84"/>
      <c r="AP84"/>
      <c r="AQ84"/>
      <c r="AR84"/>
      <c r="AS84"/>
      <c r="AT84"/>
      <c r="AU84"/>
      <c r="AV84"/>
      <c r="AW84"/>
      <c r="AX84"/>
      <c r="AY84"/>
      <c r="AZ84"/>
      <c r="BA84"/>
      <c r="BC84" s="82"/>
    </row>
    <row r="85" spans="1:55" x14ac:dyDescent="0.25">
      <c r="A85" s="82" t="s">
        <v>2496</v>
      </c>
      <c r="B85" s="82">
        <v>84</v>
      </c>
      <c r="C85" s="82">
        <v>3</v>
      </c>
      <c r="D85" s="82">
        <v>2010</v>
      </c>
      <c r="E85" s="82">
        <v>2022</v>
      </c>
      <c r="F85" s="82">
        <v>0</v>
      </c>
      <c r="G85" s="82">
        <v>0</v>
      </c>
      <c r="H85" s="82">
        <v>0</v>
      </c>
      <c r="I85" s="82">
        <v>1</v>
      </c>
      <c r="J85" s="82" t="s">
        <v>1996</v>
      </c>
      <c r="K85" s="82">
        <v>12555</v>
      </c>
      <c r="L85" s="82">
        <v>4</v>
      </c>
      <c r="M85" s="82">
        <v>258</v>
      </c>
      <c r="N85" s="82">
        <v>0</v>
      </c>
      <c r="O85" s="82">
        <v>55</v>
      </c>
      <c r="P85" s="82">
        <v>0</v>
      </c>
      <c r="Q85" s="82">
        <v>1</v>
      </c>
      <c r="R85" s="82">
        <v>1</v>
      </c>
      <c r="S85" s="82">
        <v>0</v>
      </c>
      <c r="T85" s="82">
        <v>0</v>
      </c>
      <c r="U85" s="82">
        <v>1</v>
      </c>
      <c r="V85" s="82">
        <v>1</v>
      </c>
      <c r="W85" s="82">
        <v>80</v>
      </c>
      <c r="X85" s="82">
        <v>1</v>
      </c>
      <c r="Y85" s="82">
        <v>1</v>
      </c>
      <c r="Z85" s="82">
        <v>0</v>
      </c>
      <c r="AA85" s="82">
        <v>1</v>
      </c>
      <c r="AB85" s="82">
        <v>0</v>
      </c>
      <c r="AC85" s="82">
        <v>0</v>
      </c>
      <c r="AD85" s="82">
        <v>0</v>
      </c>
      <c r="AE85" s="82">
        <v>0</v>
      </c>
      <c r="AF85" s="82">
        <v>8</v>
      </c>
      <c r="AG85" s="82">
        <v>15</v>
      </c>
      <c r="AH85" s="82">
        <v>7</v>
      </c>
      <c r="AI85" s="82">
        <v>0.875</v>
      </c>
      <c r="AJ85" s="82">
        <v>0.21613403939971226</v>
      </c>
      <c r="AK85" s="82">
        <v>3.2300000000000002E-2</v>
      </c>
      <c r="AL85">
        <v>6.6914563281644659</v>
      </c>
      <c r="AM85"/>
      <c r="AN85"/>
      <c r="AO85"/>
      <c r="AP85"/>
      <c r="AQ85"/>
      <c r="AR85"/>
      <c r="AS85"/>
      <c r="AT85"/>
      <c r="AU85"/>
      <c r="AV85"/>
      <c r="AW85"/>
      <c r="AX85"/>
      <c r="AY85"/>
      <c r="AZ85"/>
      <c r="BA85"/>
      <c r="BC85" s="82"/>
    </row>
    <row r="86" spans="1:55" x14ac:dyDescent="0.25">
      <c r="A86" s="82" t="s">
        <v>2496</v>
      </c>
      <c r="B86" s="82">
        <v>84</v>
      </c>
      <c r="C86" s="82">
        <v>4</v>
      </c>
      <c r="D86" s="82">
        <v>2010</v>
      </c>
      <c r="E86" s="82">
        <v>2022</v>
      </c>
      <c r="F86" s="82">
        <v>0</v>
      </c>
      <c r="G86" s="82">
        <v>0</v>
      </c>
      <c r="H86" s="82">
        <v>0</v>
      </c>
      <c r="I86" s="82">
        <v>1</v>
      </c>
      <c r="J86" s="82" t="s">
        <v>1996</v>
      </c>
      <c r="K86" s="82">
        <v>12555</v>
      </c>
      <c r="L86" s="82">
        <v>4</v>
      </c>
      <c r="M86" s="82">
        <v>258</v>
      </c>
      <c r="N86" s="82">
        <v>0</v>
      </c>
      <c r="O86" s="82">
        <v>55</v>
      </c>
      <c r="P86" s="82">
        <v>0</v>
      </c>
      <c r="Q86" s="82">
        <v>1</v>
      </c>
      <c r="R86" s="82">
        <v>1</v>
      </c>
      <c r="S86" s="82">
        <v>0</v>
      </c>
      <c r="T86" s="82">
        <v>0</v>
      </c>
      <c r="U86" s="82">
        <v>1</v>
      </c>
      <c r="V86" s="82">
        <v>1</v>
      </c>
      <c r="W86" s="82">
        <v>101</v>
      </c>
      <c r="X86" s="82">
        <v>1</v>
      </c>
      <c r="Y86" s="82">
        <v>1</v>
      </c>
      <c r="Z86" s="82">
        <v>0</v>
      </c>
      <c r="AA86" s="82">
        <v>1</v>
      </c>
      <c r="AB86" s="82">
        <v>1</v>
      </c>
      <c r="AC86" s="82">
        <v>0</v>
      </c>
      <c r="AD86" s="82">
        <v>0</v>
      </c>
      <c r="AE86" s="82">
        <v>0</v>
      </c>
      <c r="AF86" s="82">
        <v>8</v>
      </c>
      <c r="AG86" s="82">
        <v>15</v>
      </c>
      <c r="AH86" s="82">
        <v>7</v>
      </c>
      <c r="AI86" s="82">
        <v>0.875</v>
      </c>
      <c r="AJ86" s="82">
        <v>0.313160156158097</v>
      </c>
      <c r="AK86" s="82">
        <v>4.6800000000000001E-2</v>
      </c>
      <c r="AL86">
        <v>6.6914563281644659</v>
      </c>
      <c r="AM86"/>
      <c r="AN86"/>
      <c r="AO86"/>
      <c r="AP86"/>
      <c r="AQ86"/>
      <c r="AR86"/>
      <c r="AS86"/>
      <c r="AT86"/>
      <c r="AU86"/>
      <c r="AV86"/>
      <c r="AW86"/>
      <c r="AX86"/>
      <c r="AY86"/>
      <c r="AZ86"/>
      <c r="BA86"/>
      <c r="BC86" s="82"/>
    </row>
    <row r="87" spans="1:55" x14ac:dyDescent="0.25">
      <c r="A87" s="82" t="s">
        <v>2496</v>
      </c>
      <c r="B87" s="82">
        <v>84</v>
      </c>
      <c r="C87" s="82">
        <v>5</v>
      </c>
      <c r="D87" s="82">
        <v>2010</v>
      </c>
      <c r="E87" s="82">
        <v>2022</v>
      </c>
      <c r="F87" s="82">
        <v>0</v>
      </c>
      <c r="G87" s="82">
        <v>0</v>
      </c>
      <c r="H87" s="82">
        <v>0</v>
      </c>
      <c r="I87" s="82">
        <v>1</v>
      </c>
      <c r="J87" s="82" t="s">
        <v>1996</v>
      </c>
      <c r="K87" s="82">
        <v>12555</v>
      </c>
      <c r="L87" s="82">
        <v>4</v>
      </c>
      <c r="M87" s="82">
        <v>258</v>
      </c>
      <c r="N87" s="82">
        <v>0</v>
      </c>
      <c r="O87" s="82">
        <v>55</v>
      </c>
      <c r="P87" s="82">
        <v>0</v>
      </c>
      <c r="Q87" s="82">
        <v>1</v>
      </c>
      <c r="R87" s="82">
        <v>1</v>
      </c>
      <c r="S87" s="82">
        <v>0</v>
      </c>
      <c r="T87" s="82">
        <v>0</v>
      </c>
      <c r="U87" s="82">
        <v>1</v>
      </c>
      <c r="V87" s="82">
        <v>1</v>
      </c>
      <c r="W87" s="82">
        <v>101</v>
      </c>
      <c r="X87" s="82">
        <v>1</v>
      </c>
      <c r="Y87" s="82">
        <v>1</v>
      </c>
      <c r="Z87" s="82">
        <v>0</v>
      </c>
      <c r="AA87" s="82">
        <v>1</v>
      </c>
      <c r="AB87" s="82">
        <v>1</v>
      </c>
      <c r="AC87" s="82">
        <v>0</v>
      </c>
      <c r="AD87" s="82">
        <v>0</v>
      </c>
      <c r="AE87" s="82">
        <v>0</v>
      </c>
      <c r="AF87" s="82">
        <v>8</v>
      </c>
      <c r="AG87" s="82">
        <v>15</v>
      </c>
      <c r="AH87" s="82">
        <v>7</v>
      </c>
      <c r="AI87" s="82">
        <v>0.875</v>
      </c>
      <c r="AJ87" s="82">
        <v>0.26364337932967996</v>
      </c>
      <c r="AK87" s="82">
        <v>3.9399999999999998E-2</v>
      </c>
      <c r="AL87">
        <v>6.6914563281644659</v>
      </c>
      <c r="AM87"/>
      <c r="AN87"/>
      <c r="AO87"/>
      <c r="AP87"/>
      <c r="AQ87"/>
      <c r="AR87"/>
      <c r="AS87"/>
      <c r="AT87"/>
      <c r="AU87"/>
      <c r="AV87"/>
      <c r="AW87"/>
      <c r="AX87"/>
      <c r="AY87"/>
      <c r="AZ87"/>
      <c r="BA87"/>
      <c r="BC87" s="82"/>
    </row>
    <row r="88" spans="1:55" x14ac:dyDescent="0.25">
      <c r="A88" s="82" t="s">
        <v>2496</v>
      </c>
      <c r="B88" s="82">
        <v>84</v>
      </c>
      <c r="C88" s="82">
        <v>6</v>
      </c>
      <c r="D88" s="82">
        <v>2010</v>
      </c>
      <c r="E88" s="82">
        <v>2022</v>
      </c>
      <c r="F88" s="82">
        <v>0</v>
      </c>
      <c r="G88" s="82">
        <v>0</v>
      </c>
      <c r="H88" s="82">
        <v>0</v>
      </c>
      <c r="I88" s="82">
        <v>1</v>
      </c>
      <c r="J88" s="82" t="s">
        <v>1996</v>
      </c>
      <c r="K88" s="82">
        <v>12555</v>
      </c>
      <c r="L88" s="82">
        <v>4</v>
      </c>
      <c r="M88" s="82">
        <v>258</v>
      </c>
      <c r="N88" s="82">
        <v>0</v>
      </c>
      <c r="O88" s="82">
        <v>55</v>
      </c>
      <c r="P88" s="82">
        <v>0</v>
      </c>
      <c r="Q88" s="82">
        <v>1</v>
      </c>
      <c r="R88" s="82">
        <v>1</v>
      </c>
      <c r="S88" s="82">
        <v>0</v>
      </c>
      <c r="T88" s="82">
        <v>0</v>
      </c>
      <c r="U88" s="82">
        <v>1</v>
      </c>
      <c r="V88" s="82">
        <v>1</v>
      </c>
      <c r="W88" s="82">
        <v>101</v>
      </c>
      <c r="X88" s="82">
        <v>1</v>
      </c>
      <c r="Y88" s="82">
        <v>1</v>
      </c>
      <c r="Z88" s="82">
        <v>0</v>
      </c>
      <c r="AA88" s="82">
        <v>1</v>
      </c>
      <c r="AB88" s="82">
        <v>0</v>
      </c>
      <c r="AC88" s="82">
        <v>0</v>
      </c>
      <c r="AD88" s="82">
        <v>0</v>
      </c>
      <c r="AE88" s="82">
        <v>0</v>
      </c>
      <c r="AF88" s="82">
        <v>8</v>
      </c>
      <c r="AG88" s="82">
        <v>15</v>
      </c>
      <c r="AH88" s="82">
        <v>7</v>
      </c>
      <c r="AI88" s="82">
        <v>0.875</v>
      </c>
      <c r="AJ88" s="82">
        <v>0.20877343743873134</v>
      </c>
      <c r="AK88" s="82">
        <v>3.1199999999999999E-2</v>
      </c>
      <c r="AL88">
        <v>6.6914563281644659</v>
      </c>
      <c r="AM88"/>
      <c r="AN88"/>
      <c r="AO88"/>
      <c r="AP88"/>
      <c r="AQ88"/>
      <c r="AR88"/>
      <c r="AS88"/>
      <c r="AT88"/>
      <c r="AU88"/>
      <c r="AV88"/>
      <c r="AW88"/>
      <c r="AX88"/>
      <c r="AY88"/>
      <c r="AZ88"/>
      <c r="BA88"/>
      <c r="BC88" s="82"/>
    </row>
    <row r="89" spans="1:55" x14ac:dyDescent="0.25">
      <c r="A89" s="82" t="s">
        <v>2497</v>
      </c>
      <c r="B89" s="82">
        <v>90</v>
      </c>
      <c r="C89" s="82">
        <v>1</v>
      </c>
      <c r="D89" s="82">
        <v>2014</v>
      </c>
      <c r="E89" s="82">
        <v>2001</v>
      </c>
      <c r="F89" s="82">
        <v>1</v>
      </c>
      <c r="G89" s="82">
        <v>1</v>
      </c>
      <c r="H89" s="82">
        <v>0</v>
      </c>
      <c r="I89" s="82">
        <v>1</v>
      </c>
      <c r="J89" s="82" t="s">
        <v>213</v>
      </c>
      <c r="K89" s="82">
        <v>6427</v>
      </c>
      <c r="L89" s="82">
        <v>2</v>
      </c>
      <c r="M89" s="82">
        <v>52</v>
      </c>
      <c r="N89" s="82">
        <v>11</v>
      </c>
      <c r="O89" s="82">
        <v>3</v>
      </c>
      <c r="P89" s="82">
        <v>0</v>
      </c>
      <c r="Q89" s="82">
        <v>1</v>
      </c>
      <c r="R89" s="82">
        <v>0</v>
      </c>
      <c r="S89" s="82">
        <v>1</v>
      </c>
      <c r="T89" s="82">
        <v>1</v>
      </c>
      <c r="U89" s="82">
        <v>1</v>
      </c>
      <c r="V89" s="82">
        <v>1</v>
      </c>
      <c r="W89" s="82" t="s">
        <v>1976</v>
      </c>
      <c r="X89" s="82">
        <v>1</v>
      </c>
      <c r="Y89" s="82">
        <v>1</v>
      </c>
      <c r="Z89" s="82">
        <v>1</v>
      </c>
      <c r="AA89" s="82">
        <v>0</v>
      </c>
      <c r="AB89" s="82">
        <v>0</v>
      </c>
      <c r="AC89" s="82">
        <v>0</v>
      </c>
      <c r="AD89" s="82">
        <v>1</v>
      </c>
      <c r="AE89" s="82">
        <v>1</v>
      </c>
      <c r="AF89" s="82">
        <v>1.75</v>
      </c>
      <c r="AG89" s="82">
        <v>15</v>
      </c>
      <c r="AH89" s="82">
        <v>13.25</v>
      </c>
      <c r="AI89" s="82">
        <v>7.5714285714285712</v>
      </c>
      <c r="AJ89" s="82">
        <v>0.40810032607886193</v>
      </c>
      <c r="AK89" s="82">
        <v>0.20710000000000001</v>
      </c>
      <c r="AL89">
        <v>1.9705472046299466</v>
      </c>
      <c r="AM89"/>
      <c r="AN89"/>
      <c r="AO89"/>
      <c r="AP89"/>
      <c r="AQ89"/>
      <c r="AR89"/>
      <c r="AS89"/>
      <c r="AT89"/>
      <c r="AU89"/>
      <c r="AV89"/>
      <c r="AW89"/>
      <c r="AX89"/>
      <c r="AY89"/>
      <c r="AZ89"/>
      <c r="BA89"/>
      <c r="BC89" s="82"/>
    </row>
    <row r="90" spans="1:55" x14ac:dyDescent="0.25">
      <c r="A90" s="82" t="s">
        <v>2497</v>
      </c>
      <c r="B90" s="82">
        <v>90</v>
      </c>
      <c r="C90" s="82">
        <v>2</v>
      </c>
      <c r="D90" s="82">
        <v>2014</v>
      </c>
      <c r="E90" s="82">
        <v>2001</v>
      </c>
      <c r="F90" s="82">
        <v>1</v>
      </c>
      <c r="G90" s="82">
        <v>1</v>
      </c>
      <c r="H90" s="82">
        <v>0</v>
      </c>
      <c r="I90" s="82">
        <v>1</v>
      </c>
      <c r="J90" s="82" t="s">
        <v>213</v>
      </c>
      <c r="K90" s="82">
        <v>6427</v>
      </c>
      <c r="L90" s="82">
        <v>2</v>
      </c>
      <c r="M90" s="82">
        <v>52</v>
      </c>
      <c r="N90" s="82">
        <v>11</v>
      </c>
      <c r="O90" s="82">
        <v>3</v>
      </c>
      <c r="P90" s="82">
        <v>0</v>
      </c>
      <c r="Q90" s="82">
        <v>1</v>
      </c>
      <c r="R90" s="82">
        <v>0</v>
      </c>
      <c r="S90" s="82">
        <v>1</v>
      </c>
      <c r="T90" s="82">
        <v>1</v>
      </c>
      <c r="U90" s="82">
        <v>1</v>
      </c>
      <c r="V90" s="82">
        <v>1</v>
      </c>
      <c r="W90" s="82" t="s">
        <v>1976</v>
      </c>
      <c r="X90" s="82">
        <v>1</v>
      </c>
      <c r="Y90" s="82">
        <v>1</v>
      </c>
      <c r="Z90" s="82">
        <v>1</v>
      </c>
      <c r="AA90" s="82">
        <v>0</v>
      </c>
      <c r="AB90" s="82">
        <v>0</v>
      </c>
      <c r="AC90" s="82">
        <v>0</v>
      </c>
      <c r="AD90" s="82">
        <v>1</v>
      </c>
      <c r="AE90" s="82">
        <v>1</v>
      </c>
      <c r="AF90" s="82">
        <v>1.75</v>
      </c>
      <c r="AG90" s="82">
        <v>15</v>
      </c>
      <c r="AH90" s="82">
        <v>13.25</v>
      </c>
      <c r="AI90" s="82">
        <v>7.5714285714285712</v>
      </c>
      <c r="AJ90" s="82">
        <v>0.3365694625507949</v>
      </c>
      <c r="AK90" s="82">
        <v>0.17080000000000001</v>
      </c>
      <c r="AL90">
        <v>1.9705472046299466</v>
      </c>
      <c r="AM90"/>
      <c r="AN90"/>
      <c r="AO90"/>
      <c r="AP90"/>
      <c r="AQ90"/>
      <c r="AR90"/>
      <c r="AS90"/>
      <c r="AT90"/>
      <c r="AU90"/>
      <c r="AV90"/>
      <c r="AW90"/>
      <c r="AX90"/>
      <c r="AY90"/>
      <c r="AZ90"/>
      <c r="BA90"/>
      <c r="BC90" s="82"/>
    </row>
    <row r="91" spans="1:55" x14ac:dyDescent="0.25">
      <c r="A91" s="82" t="s">
        <v>2497</v>
      </c>
      <c r="B91" s="82">
        <v>90</v>
      </c>
      <c r="C91" s="82">
        <v>3</v>
      </c>
      <c r="D91" s="82">
        <v>2014</v>
      </c>
      <c r="E91" s="82">
        <v>2001</v>
      </c>
      <c r="F91" s="82">
        <v>1</v>
      </c>
      <c r="G91" s="82">
        <v>1</v>
      </c>
      <c r="H91" s="82">
        <v>0</v>
      </c>
      <c r="I91" s="82">
        <v>1</v>
      </c>
      <c r="J91" s="82" t="s">
        <v>213</v>
      </c>
      <c r="K91" s="82">
        <v>6427</v>
      </c>
      <c r="L91" s="82">
        <v>2</v>
      </c>
      <c r="M91" s="82">
        <v>52</v>
      </c>
      <c r="N91" s="82">
        <v>11</v>
      </c>
      <c r="O91" s="82">
        <v>3</v>
      </c>
      <c r="P91" s="82">
        <v>0</v>
      </c>
      <c r="Q91" s="82">
        <v>1</v>
      </c>
      <c r="R91" s="82">
        <v>0</v>
      </c>
      <c r="S91" s="82">
        <v>1</v>
      </c>
      <c r="T91" s="82">
        <v>1</v>
      </c>
      <c r="U91" s="82">
        <v>1</v>
      </c>
      <c r="V91" s="82">
        <v>1</v>
      </c>
      <c r="W91" s="82" t="s">
        <v>1976</v>
      </c>
      <c r="X91" s="82">
        <v>1</v>
      </c>
      <c r="Y91" s="82">
        <v>1</v>
      </c>
      <c r="Z91" s="82">
        <v>1</v>
      </c>
      <c r="AA91" s="82">
        <v>0</v>
      </c>
      <c r="AB91" s="82">
        <v>0</v>
      </c>
      <c r="AC91" s="82">
        <v>0</v>
      </c>
      <c r="AD91" s="82">
        <v>1</v>
      </c>
      <c r="AE91" s="82">
        <v>1</v>
      </c>
      <c r="AF91" s="82">
        <v>1.75</v>
      </c>
      <c r="AG91" s="82">
        <v>15</v>
      </c>
      <c r="AH91" s="82">
        <v>13.25</v>
      </c>
      <c r="AI91" s="82">
        <v>7.5714285714285712</v>
      </c>
      <c r="AJ91" s="82">
        <v>0.13064727966696546</v>
      </c>
      <c r="AK91" s="82">
        <v>6.6299999999999998E-2</v>
      </c>
      <c r="AL91">
        <v>1.9705472046299466</v>
      </c>
      <c r="AM91"/>
      <c r="AN91"/>
      <c r="AO91"/>
      <c r="AP91"/>
      <c r="AQ91"/>
      <c r="AR91"/>
      <c r="AS91"/>
      <c r="AT91"/>
      <c r="AU91"/>
      <c r="AV91"/>
      <c r="AW91"/>
      <c r="AX91"/>
      <c r="AY91"/>
      <c r="AZ91"/>
      <c r="BA91"/>
      <c r="BC91" s="82"/>
    </row>
    <row r="92" spans="1:55" x14ac:dyDescent="0.25">
      <c r="A92" s="82" t="s">
        <v>2498</v>
      </c>
      <c r="B92" s="82">
        <v>93</v>
      </c>
      <c r="C92" s="82">
        <v>1</v>
      </c>
      <c r="D92" s="82">
        <v>2012</v>
      </c>
      <c r="E92" s="82">
        <v>1981.5</v>
      </c>
      <c r="F92" s="82">
        <v>1</v>
      </c>
      <c r="G92" s="82">
        <v>1</v>
      </c>
      <c r="H92" s="82">
        <v>0</v>
      </c>
      <c r="I92" s="82">
        <v>0</v>
      </c>
      <c r="J92" s="82" t="s">
        <v>1993</v>
      </c>
      <c r="K92" s="82">
        <v>9111</v>
      </c>
      <c r="L92" s="82">
        <v>35</v>
      </c>
      <c r="M92" s="82">
        <v>187</v>
      </c>
      <c r="N92" s="82">
        <v>1</v>
      </c>
      <c r="O92" s="82">
        <v>69</v>
      </c>
      <c r="P92" s="82">
        <v>0</v>
      </c>
      <c r="Q92" s="82">
        <v>1</v>
      </c>
      <c r="R92" s="82">
        <v>1</v>
      </c>
      <c r="S92" s="82">
        <v>0</v>
      </c>
      <c r="T92" s="82">
        <v>0</v>
      </c>
      <c r="U92" s="82">
        <v>1</v>
      </c>
      <c r="V92" s="82">
        <v>0</v>
      </c>
      <c r="W92" s="82" t="s">
        <v>1976</v>
      </c>
      <c r="X92" s="82">
        <v>0</v>
      </c>
      <c r="Y92" s="82">
        <v>1</v>
      </c>
      <c r="Z92" s="82">
        <v>1</v>
      </c>
      <c r="AA92" s="82">
        <v>0</v>
      </c>
      <c r="AB92" s="82">
        <v>0</v>
      </c>
      <c r="AC92" s="82">
        <v>0</v>
      </c>
      <c r="AD92" s="82">
        <v>1</v>
      </c>
      <c r="AE92" s="82">
        <v>0</v>
      </c>
      <c r="AF92" s="82">
        <v>7.8727568455385315</v>
      </c>
      <c r="AG92" s="82">
        <v>8.2796468455385313</v>
      </c>
      <c r="AH92" s="82">
        <v>0.40688999999999975</v>
      </c>
      <c r="AI92" s="82">
        <v>5.168329315677813E-2</v>
      </c>
      <c r="AJ92" s="82">
        <v>0.04</v>
      </c>
      <c r="AK92" s="82">
        <v>2.1621621621621619E-2</v>
      </c>
      <c r="AL92">
        <v>1.85</v>
      </c>
      <c r="AM92"/>
      <c r="AN92"/>
      <c r="AO92"/>
      <c r="AP92"/>
      <c r="AQ92"/>
      <c r="AR92"/>
      <c r="AS92"/>
      <c r="AT92"/>
      <c r="AU92"/>
      <c r="AV92"/>
      <c r="AW92"/>
      <c r="AX92"/>
      <c r="AY92"/>
      <c r="AZ92"/>
      <c r="BA92"/>
      <c r="BC92" s="82"/>
    </row>
    <row r="93" spans="1:55" x14ac:dyDescent="0.25">
      <c r="A93" s="82" t="s">
        <v>2499</v>
      </c>
      <c r="B93" s="82">
        <v>94</v>
      </c>
      <c r="C93" s="82">
        <v>1</v>
      </c>
      <c r="D93" s="82">
        <v>2014</v>
      </c>
      <c r="E93" s="82">
        <v>2013</v>
      </c>
      <c r="F93" s="82">
        <v>0</v>
      </c>
      <c r="G93" s="82">
        <v>0</v>
      </c>
      <c r="H93" s="82">
        <v>1</v>
      </c>
      <c r="I93" s="82">
        <v>0</v>
      </c>
      <c r="J93" s="82" t="s">
        <v>2299</v>
      </c>
      <c r="K93" s="82">
        <v>8082</v>
      </c>
      <c r="L93" s="82">
        <v>8</v>
      </c>
      <c r="M93" s="82">
        <v>101</v>
      </c>
      <c r="N93" s="82">
        <v>6</v>
      </c>
      <c r="O93" s="82">
        <v>3</v>
      </c>
      <c r="P93" s="82">
        <v>0</v>
      </c>
      <c r="Q93" s="82">
        <v>1</v>
      </c>
      <c r="R93" s="82">
        <v>1</v>
      </c>
      <c r="S93" s="82">
        <v>0</v>
      </c>
      <c r="T93" s="82">
        <v>0</v>
      </c>
      <c r="U93" s="82">
        <v>1</v>
      </c>
      <c r="V93" s="82">
        <v>0</v>
      </c>
      <c r="W93" s="82" t="s">
        <v>1976</v>
      </c>
      <c r="X93" s="82">
        <v>0</v>
      </c>
      <c r="Y93" s="82">
        <v>1</v>
      </c>
      <c r="Z93" s="82">
        <v>1</v>
      </c>
      <c r="AA93" s="82">
        <v>0</v>
      </c>
      <c r="AB93" s="82">
        <v>0</v>
      </c>
      <c r="AC93" s="82">
        <v>0</v>
      </c>
      <c r="AD93" s="82">
        <v>1</v>
      </c>
      <c r="AE93" s="82">
        <v>1</v>
      </c>
      <c r="AF93" s="82">
        <v>13.3</v>
      </c>
      <c r="AG93" s="82">
        <v>12.513999999999999</v>
      </c>
      <c r="AH93" s="82">
        <v>-0.78600000000000136</v>
      </c>
      <c r="AI93" s="82">
        <v>-5.9097744360902357E-2</v>
      </c>
      <c r="AJ93" s="82">
        <v>-0.14999999999999947</v>
      </c>
      <c r="AK93" s="82">
        <v>-2.1367521367521292E-2</v>
      </c>
      <c r="AL93">
        <v>7.02</v>
      </c>
      <c r="AM93"/>
      <c r="AN93"/>
      <c r="AO93"/>
      <c r="AP93"/>
      <c r="AQ93"/>
      <c r="AR93"/>
      <c r="AS93"/>
      <c r="AT93"/>
      <c r="AU93"/>
      <c r="AV93"/>
      <c r="AW93"/>
      <c r="AX93"/>
      <c r="AY93"/>
      <c r="AZ93"/>
      <c r="BA93"/>
      <c r="BC93" s="82"/>
    </row>
    <row r="94" spans="1:55" x14ac:dyDescent="0.25">
      <c r="A94" s="82" t="s">
        <v>2500</v>
      </c>
      <c r="B94" s="82">
        <v>95</v>
      </c>
      <c r="C94" s="82">
        <v>1</v>
      </c>
      <c r="D94" s="82">
        <v>2013</v>
      </c>
      <c r="E94" s="82">
        <v>2035</v>
      </c>
      <c r="F94" s="82">
        <v>1</v>
      </c>
      <c r="G94" s="82">
        <v>1</v>
      </c>
      <c r="H94" s="82">
        <v>1</v>
      </c>
      <c r="I94" s="82">
        <v>0</v>
      </c>
      <c r="J94" s="82" t="s">
        <v>409</v>
      </c>
      <c r="K94" s="82">
        <v>10737</v>
      </c>
      <c r="L94" s="82">
        <v>28</v>
      </c>
      <c r="M94" s="82">
        <v>198</v>
      </c>
      <c r="N94" s="82">
        <v>77</v>
      </c>
      <c r="O94" s="82">
        <v>41</v>
      </c>
      <c r="P94" s="82">
        <v>16</v>
      </c>
      <c r="Q94" s="82">
        <v>1</v>
      </c>
      <c r="R94" s="82">
        <v>1</v>
      </c>
      <c r="S94" s="82">
        <v>0</v>
      </c>
      <c r="T94" s="82">
        <v>1</v>
      </c>
      <c r="U94" s="82">
        <v>1</v>
      </c>
      <c r="V94" s="82">
        <v>1</v>
      </c>
      <c r="W94" s="82" t="s">
        <v>1976</v>
      </c>
      <c r="X94" s="82">
        <v>1</v>
      </c>
      <c r="Y94" s="82">
        <v>1</v>
      </c>
      <c r="Z94" s="82">
        <v>0</v>
      </c>
      <c r="AA94" s="82">
        <v>1</v>
      </c>
      <c r="AB94" s="82">
        <v>0</v>
      </c>
      <c r="AC94" s="82">
        <v>0</v>
      </c>
      <c r="AD94" s="82">
        <v>0</v>
      </c>
      <c r="AE94" s="82">
        <v>0</v>
      </c>
      <c r="AF94" s="82">
        <v>5.2834410471629685</v>
      </c>
      <c r="AG94" s="82">
        <v>15</v>
      </c>
      <c r="AH94" s="82">
        <v>9.7165589528370315</v>
      </c>
      <c r="AI94" s="82">
        <v>1.8390588379999999</v>
      </c>
      <c r="AJ94" s="82">
        <v>1.2629466638725368</v>
      </c>
      <c r="AK94" s="82">
        <v>0.39756916679993604</v>
      </c>
      <c r="AL94">
        <v>3.1766715563937944</v>
      </c>
      <c r="AM94"/>
      <c r="AN94"/>
      <c r="AO94"/>
      <c r="AP94"/>
      <c r="AQ94"/>
      <c r="AR94"/>
      <c r="AS94"/>
      <c r="AT94"/>
      <c r="AU94"/>
      <c r="AV94"/>
      <c r="AW94"/>
      <c r="AX94"/>
      <c r="AY94"/>
      <c r="AZ94"/>
      <c r="BA94"/>
      <c r="BC94" s="82"/>
    </row>
    <row r="95" spans="1:55" x14ac:dyDescent="0.25">
      <c r="A95" s="82" t="s">
        <v>2500</v>
      </c>
      <c r="B95" s="82">
        <v>95</v>
      </c>
      <c r="C95" s="82">
        <v>2</v>
      </c>
      <c r="D95" s="82">
        <v>2013</v>
      </c>
      <c r="E95" s="82">
        <v>2035</v>
      </c>
      <c r="F95" s="82">
        <v>1</v>
      </c>
      <c r="G95" s="82">
        <v>1</v>
      </c>
      <c r="H95" s="82">
        <v>1</v>
      </c>
      <c r="I95" s="82">
        <v>0</v>
      </c>
      <c r="J95" s="82" t="s">
        <v>409</v>
      </c>
      <c r="K95" s="82">
        <v>10737</v>
      </c>
      <c r="L95" s="82">
        <v>28</v>
      </c>
      <c r="M95" s="82">
        <v>198</v>
      </c>
      <c r="N95" s="82">
        <v>77</v>
      </c>
      <c r="O95" s="82">
        <v>41</v>
      </c>
      <c r="P95" s="82">
        <v>16</v>
      </c>
      <c r="Q95" s="82">
        <v>1</v>
      </c>
      <c r="R95" s="82">
        <v>1</v>
      </c>
      <c r="S95" s="82">
        <v>0</v>
      </c>
      <c r="T95" s="82">
        <v>1</v>
      </c>
      <c r="U95" s="82">
        <v>1</v>
      </c>
      <c r="V95" s="82">
        <v>1</v>
      </c>
      <c r="W95" s="82" t="s">
        <v>1976</v>
      </c>
      <c r="X95" s="82">
        <v>1</v>
      </c>
      <c r="Y95" s="82">
        <v>1</v>
      </c>
      <c r="Z95" s="82">
        <v>0</v>
      </c>
      <c r="AA95" s="82">
        <v>1</v>
      </c>
      <c r="AB95" s="82">
        <v>0</v>
      </c>
      <c r="AC95" s="82">
        <v>1</v>
      </c>
      <c r="AD95" s="82">
        <v>0</v>
      </c>
      <c r="AE95" s="82">
        <v>0</v>
      </c>
      <c r="AF95" s="82">
        <v>5.2834410471629685</v>
      </c>
      <c r="AG95" s="82">
        <v>1.8756215717428539</v>
      </c>
      <c r="AH95" s="82">
        <v>-3.4078194754201148</v>
      </c>
      <c r="AI95" s="82">
        <v>-0.64500000000000002</v>
      </c>
      <c r="AJ95" s="82">
        <v>0.22861061896325083</v>
      </c>
      <c r="AK95" s="82">
        <v>7.1965456580841192E-2</v>
      </c>
      <c r="AL95">
        <v>3.1766715563937944</v>
      </c>
      <c r="AM95"/>
      <c r="AN95"/>
      <c r="AO95"/>
      <c r="AP95"/>
      <c r="AQ95"/>
      <c r="AR95"/>
      <c r="AS95"/>
      <c r="AT95"/>
      <c r="AU95"/>
      <c r="AV95"/>
      <c r="AW95"/>
      <c r="AX95"/>
      <c r="AY95"/>
      <c r="AZ95"/>
      <c r="BA95"/>
      <c r="BC95" s="82"/>
    </row>
    <row r="96" spans="1:55" x14ac:dyDescent="0.25">
      <c r="A96" s="82" t="s">
        <v>2500</v>
      </c>
      <c r="B96" s="82">
        <v>95</v>
      </c>
      <c r="C96" s="82">
        <v>3</v>
      </c>
      <c r="D96" s="82">
        <v>2013</v>
      </c>
      <c r="E96" s="82">
        <v>2035</v>
      </c>
      <c r="F96" s="82">
        <v>1</v>
      </c>
      <c r="G96" s="82">
        <v>1</v>
      </c>
      <c r="H96" s="82">
        <v>1</v>
      </c>
      <c r="I96" s="82">
        <v>0</v>
      </c>
      <c r="J96" s="82" t="s">
        <v>409</v>
      </c>
      <c r="K96" s="82">
        <v>10737</v>
      </c>
      <c r="L96" s="82">
        <v>28</v>
      </c>
      <c r="M96" s="82">
        <v>198</v>
      </c>
      <c r="N96" s="82">
        <v>77</v>
      </c>
      <c r="O96" s="82">
        <v>41</v>
      </c>
      <c r="P96" s="82">
        <v>16</v>
      </c>
      <c r="Q96" s="82">
        <v>1</v>
      </c>
      <c r="R96" s="82">
        <v>1</v>
      </c>
      <c r="S96" s="82">
        <v>0</v>
      </c>
      <c r="T96" s="82">
        <v>1</v>
      </c>
      <c r="U96" s="82">
        <v>1</v>
      </c>
      <c r="V96" s="82">
        <v>1</v>
      </c>
      <c r="W96" s="82" t="s">
        <v>1976</v>
      </c>
      <c r="X96" s="82">
        <v>1</v>
      </c>
      <c r="Y96" s="82">
        <v>1</v>
      </c>
      <c r="Z96" s="82">
        <v>0</v>
      </c>
      <c r="AA96" s="82">
        <v>1</v>
      </c>
      <c r="AB96" s="82">
        <v>0</v>
      </c>
      <c r="AC96" s="82">
        <v>1</v>
      </c>
      <c r="AD96" s="82">
        <v>0</v>
      </c>
      <c r="AE96" s="82">
        <v>0</v>
      </c>
      <c r="AF96" s="82">
        <v>5.2834410471629685</v>
      </c>
      <c r="AG96" s="82">
        <v>1.4793634932056312</v>
      </c>
      <c r="AH96" s="82">
        <v>-3.8040775539573373</v>
      </c>
      <c r="AI96" s="82">
        <v>-0.72</v>
      </c>
      <c r="AJ96" s="82">
        <v>0.25375778704920865</v>
      </c>
      <c r="AK96" s="82">
        <v>7.9881656804733803E-2</v>
      </c>
      <c r="AL96">
        <v>3.1766715563937944</v>
      </c>
      <c r="AM96"/>
      <c r="AN96"/>
      <c r="AO96"/>
      <c r="AP96"/>
      <c r="AQ96"/>
      <c r="AR96"/>
      <c r="AS96"/>
      <c r="AT96"/>
      <c r="AU96"/>
      <c r="AV96"/>
      <c r="AW96"/>
      <c r="AX96"/>
      <c r="AY96"/>
      <c r="AZ96"/>
      <c r="BA96"/>
      <c r="BC96" s="82"/>
    </row>
    <row r="97" spans="1:55" x14ac:dyDescent="0.25">
      <c r="A97" s="82" t="s">
        <v>2501</v>
      </c>
      <c r="B97" s="82">
        <v>98</v>
      </c>
      <c r="C97" s="82">
        <v>1</v>
      </c>
      <c r="D97" s="82">
        <v>2012</v>
      </c>
      <c r="E97" s="82">
        <v>2020</v>
      </c>
      <c r="F97" s="82">
        <v>1</v>
      </c>
      <c r="G97" s="82">
        <v>1</v>
      </c>
      <c r="H97" s="82">
        <v>0</v>
      </c>
      <c r="I97" s="82">
        <v>1</v>
      </c>
      <c r="J97" s="82" t="s">
        <v>1635</v>
      </c>
      <c r="K97" s="82">
        <v>11124</v>
      </c>
      <c r="L97" s="82">
        <v>38</v>
      </c>
      <c r="M97" s="82">
        <v>200</v>
      </c>
      <c r="N97" s="82">
        <v>0</v>
      </c>
      <c r="O97" s="82">
        <v>42</v>
      </c>
      <c r="P97" s="82">
        <v>0</v>
      </c>
      <c r="Q97" s="82">
        <v>1</v>
      </c>
      <c r="R97" s="82">
        <v>0</v>
      </c>
      <c r="S97" s="82">
        <v>1</v>
      </c>
      <c r="T97" s="82">
        <v>1</v>
      </c>
      <c r="U97" s="82">
        <v>1</v>
      </c>
      <c r="V97" s="82">
        <v>1</v>
      </c>
      <c r="W97" s="82">
        <v>60</v>
      </c>
      <c r="X97" s="82">
        <v>1</v>
      </c>
      <c r="Y97" s="82">
        <v>1</v>
      </c>
      <c r="Z97" s="82">
        <v>0</v>
      </c>
      <c r="AA97" s="82">
        <v>1</v>
      </c>
      <c r="AB97" s="82">
        <v>0</v>
      </c>
      <c r="AC97" s="82">
        <v>1</v>
      </c>
      <c r="AD97" s="82">
        <v>0</v>
      </c>
      <c r="AE97" s="82">
        <v>0</v>
      </c>
      <c r="AF97" s="82">
        <v>4.8254931714719271</v>
      </c>
      <c r="AG97" s="82">
        <v>5.0667678300455234</v>
      </c>
      <c r="AH97" s="82">
        <v>0.24127465857359631</v>
      </c>
      <c r="AI97" s="82">
        <v>4.9999999999999989E-2</v>
      </c>
      <c r="AJ97" s="82">
        <v>1.8158138079258552E-2</v>
      </c>
      <c r="AK97" s="82">
        <v>7.0000000000000001E-3</v>
      </c>
      <c r="AL97">
        <v>2.5940197256083644</v>
      </c>
      <c r="AM97"/>
      <c r="AN97"/>
      <c r="AO97"/>
      <c r="AP97"/>
      <c r="AQ97"/>
      <c r="AR97"/>
      <c r="AS97"/>
      <c r="AT97"/>
      <c r="AU97"/>
      <c r="AV97"/>
      <c r="AW97"/>
      <c r="AX97"/>
      <c r="AY97"/>
      <c r="AZ97"/>
      <c r="BA97"/>
      <c r="BC97" s="82"/>
    </row>
    <row r="98" spans="1:55" x14ac:dyDescent="0.25">
      <c r="A98" s="82" t="s">
        <v>2501</v>
      </c>
      <c r="B98" s="82">
        <v>98</v>
      </c>
      <c r="C98" s="82">
        <v>2</v>
      </c>
      <c r="D98" s="82">
        <v>2012</v>
      </c>
      <c r="E98" s="82">
        <v>2020</v>
      </c>
      <c r="F98" s="82">
        <v>1</v>
      </c>
      <c r="G98" s="82">
        <v>1</v>
      </c>
      <c r="H98" s="82">
        <v>0</v>
      </c>
      <c r="I98" s="82">
        <v>1</v>
      </c>
      <c r="J98" s="82" t="s">
        <v>1635</v>
      </c>
      <c r="K98" s="82">
        <v>11124</v>
      </c>
      <c r="L98" s="82">
        <v>38</v>
      </c>
      <c r="M98" s="82">
        <v>200</v>
      </c>
      <c r="N98" s="82">
        <v>0</v>
      </c>
      <c r="O98" s="82">
        <v>42</v>
      </c>
      <c r="P98" s="82">
        <v>0</v>
      </c>
      <c r="Q98" s="82">
        <v>1</v>
      </c>
      <c r="R98" s="82">
        <v>0</v>
      </c>
      <c r="S98" s="82">
        <v>1</v>
      </c>
      <c r="T98" s="82">
        <v>1</v>
      </c>
      <c r="U98" s="82">
        <v>1</v>
      </c>
      <c r="V98" s="82">
        <v>1</v>
      </c>
      <c r="W98" s="82">
        <v>60</v>
      </c>
      <c r="X98" s="82">
        <v>1</v>
      </c>
      <c r="Y98" s="82">
        <v>1</v>
      </c>
      <c r="Z98" s="82">
        <v>0</v>
      </c>
      <c r="AA98" s="82">
        <v>1</v>
      </c>
      <c r="AB98" s="82">
        <v>0</v>
      </c>
      <c r="AC98" s="82">
        <v>1</v>
      </c>
      <c r="AD98" s="82">
        <v>0</v>
      </c>
      <c r="AE98" s="82">
        <v>0</v>
      </c>
      <c r="AF98" s="82">
        <v>4.8254931714719271</v>
      </c>
      <c r="AG98" s="82">
        <v>39.762063732928681</v>
      </c>
      <c r="AH98" s="82">
        <v>34.936570561456755</v>
      </c>
      <c r="AI98" s="82">
        <v>7.24</v>
      </c>
      <c r="AJ98" s="82">
        <v>1.1724969159749807</v>
      </c>
      <c r="AK98" s="82">
        <v>0.45200000000000001</v>
      </c>
      <c r="AL98">
        <v>2.5940197256083644</v>
      </c>
      <c r="AM98"/>
      <c r="AN98"/>
      <c r="AO98"/>
      <c r="AP98"/>
      <c r="AQ98"/>
      <c r="AR98"/>
      <c r="AS98"/>
      <c r="AT98"/>
      <c r="AU98"/>
      <c r="AV98"/>
      <c r="AW98"/>
      <c r="AX98"/>
      <c r="AY98"/>
      <c r="AZ98"/>
      <c r="BA98"/>
      <c r="BC98" s="82"/>
    </row>
    <row r="99" spans="1:55" x14ac:dyDescent="0.25">
      <c r="A99" s="82" t="s">
        <v>2501</v>
      </c>
      <c r="B99" s="82">
        <v>98</v>
      </c>
      <c r="C99" s="82">
        <v>3</v>
      </c>
      <c r="D99" s="82">
        <v>2012</v>
      </c>
      <c r="E99" s="82">
        <v>2020</v>
      </c>
      <c r="F99" s="82">
        <v>1</v>
      </c>
      <c r="G99" s="82">
        <v>1</v>
      </c>
      <c r="H99" s="82">
        <v>0</v>
      </c>
      <c r="I99" s="82">
        <v>1</v>
      </c>
      <c r="J99" s="82" t="s">
        <v>1635</v>
      </c>
      <c r="K99" s="82">
        <v>11124</v>
      </c>
      <c r="L99" s="82">
        <v>38</v>
      </c>
      <c r="M99" s="82">
        <v>200</v>
      </c>
      <c r="N99" s="82">
        <v>0</v>
      </c>
      <c r="O99" s="82">
        <v>42</v>
      </c>
      <c r="P99" s="82">
        <v>0</v>
      </c>
      <c r="Q99" s="82">
        <v>1</v>
      </c>
      <c r="R99" s="82">
        <v>0</v>
      </c>
      <c r="S99" s="82">
        <v>1</v>
      </c>
      <c r="T99" s="82">
        <v>1</v>
      </c>
      <c r="U99" s="82">
        <v>1</v>
      </c>
      <c r="V99" s="82">
        <v>1</v>
      </c>
      <c r="W99" s="82">
        <v>60</v>
      </c>
      <c r="X99" s="82">
        <v>1</v>
      </c>
      <c r="Y99" s="82">
        <v>1</v>
      </c>
      <c r="Z99" s="82">
        <v>0</v>
      </c>
      <c r="AA99" s="82">
        <v>1</v>
      </c>
      <c r="AB99" s="82">
        <v>0</v>
      </c>
      <c r="AC99" s="82">
        <v>1</v>
      </c>
      <c r="AD99" s="82">
        <v>0</v>
      </c>
      <c r="AE99" s="82">
        <v>0</v>
      </c>
      <c r="AF99" s="82">
        <v>4.8254931714719271</v>
      </c>
      <c r="AG99" s="82">
        <v>5.8871016691957507</v>
      </c>
      <c r="AH99" s="82">
        <v>1.0616084977238236</v>
      </c>
      <c r="AI99" s="82">
        <v>0.21999999999999992</v>
      </c>
      <c r="AJ99" s="82">
        <v>3.6316276158517104E-2</v>
      </c>
      <c r="AK99" s="82">
        <v>1.4E-2</v>
      </c>
      <c r="AL99">
        <v>2.5940197256083644</v>
      </c>
      <c r="AM99"/>
      <c r="AN99"/>
      <c r="AO99"/>
      <c r="AP99"/>
      <c r="AQ99"/>
      <c r="AR99"/>
      <c r="AS99"/>
      <c r="AT99"/>
      <c r="AU99"/>
      <c r="AV99"/>
      <c r="AW99"/>
      <c r="AX99"/>
      <c r="AY99"/>
      <c r="AZ99"/>
      <c r="BA99"/>
      <c r="BC99" s="82"/>
    </row>
    <row r="100" spans="1:55" x14ac:dyDescent="0.25">
      <c r="A100" s="82" t="s">
        <v>2501</v>
      </c>
      <c r="B100" s="82">
        <v>98</v>
      </c>
      <c r="C100" s="82">
        <v>4</v>
      </c>
      <c r="D100" s="82">
        <v>2012</v>
      </c>
      <c r="E100" s="82">
        <v>2020</v>
      </c>
      <c r="F100" s="82">
        <v>1</v>
      </c>
      <c r="G100" s="82">
        <v>1</v>
      </c>
      <c r="H100" s="82">
        <v>0</v>
      </c>
      <c r="I100" s="82">
        <v>1</v>
      </c>
      <c r="J100" s="82" t="s">
        <v>1635</v>
      </c>
      <c r="K100" s="82">
        <v>11124</v>
      </c>
      <c r="L100" s="82">
        <v>38</v>
      </c>
      <c r="M100" s="82">
        <v>200</v>
      </c>
      <c r="N100" s="82">
        <v>0</v>
      </c>
      <c r="O100" s="82">
        <v>42</v>
      </c>
      <c r="P100" s="82">
        <v>0</v>
      </c>
      <c r="Q100" s="82">
        <v>1</v>
      </c>
      <c r="R100" s="82">
        <v>0</v>
      </c>
      <c r="S100" s="82">
        <v>1</v>
      </c>
      <c r="T100" s="82">
        <v>1</v>
      </c>
      <c r="U100" s="82">
        <v>1</v>
      </c>
      <c r="V100" s="82">
        <v>1</v>
      </c>
      <c r="W100" s="82">
        <v>60</v>
      </c>
      <c r="X100" s="82">
        <v>1</v>
      </c>
      <c r="Y100" s="82">
        <v>1</v>
      </c>
      <c r="Z100" s="82">
        <v>0</v>
      </c>
      <c r="AA100" s="82">
        <v>1</v>
      </c>
      <c r="AB100" s="82">
        <v>0</v>
      </c>
      <c r="AC100" s="82">
        <v>1</v>
      </c>
      <c r="AD100" s="82">
        <v>0</v>
      </c>
      <c r="AE100" s="82">
        <v>0</v>
      </c>
      <c r="AF100" s="82">
        <v>4.8254931714719271</v>
      </c>
      <c r="AG100" s="82">
        <v>15.682852807283764</v>
      </c>
      <c r="AH100" s="82">
        <v>10.857359635811836</v>
      </c>
      <c r="AI100" s="82">
        <v>2.25</v>
      </c>
      <c r="AJ100" s="82">
        <v>0.33203452487787066</v>
      </c>
      <c r="AK100" s="82">
        <v>0.128</v>
      </c>
      <c r="AL100">
        <v>2.5940197256083644</v>
      </c>
      <c r="AM100"/>
      <c r="AN100"/>
      <c r="AO100"/>
      <c r="AP100"/>
      <c r="AQ100"/>
      <c r="AR100"/>
      <c r="AS100"/>
      <c r="AT100"/>
      <c r="AU100"/>
      <c r="AV100"/>
      <c r="AW100"/>
      <c r="AX100"/>
      <c r="AY100"/>
      <c r="AZ100"/>
      <c r="BA100"/>
      <c r="BC100" s="82"/>
    </row>
    <row r="101" spans="1:55" x14ac:dyDescent="0.25">
      <c r="A101" s="82" t="s">
        <v>2501</v>
      </c>
      <c r="B101" s="82">
        <v>98</v>
      </c>
      <c r="C101" s="82">
        <v>5</v>
      </c>
      <c r="D101" s="82">
        <v>2012</v>
      </c>
      <c r="E101" s="82">
        <v>2020</v>
      </c>
      <c r="F101" s="82">
        <v>1</v>
      </c>
      <c r="G101" s="82">
        <v>1</v>
      </c>
      <c r="H101" s="82">
        <v>0</v>
      </c>
      <c r="I101" s="82">
        <v>1</v>
      </c>
      <c r="J101" s="82" t="s">
        <v>1635</v>
      </c>
      <c r="K101" s="82">
        <v>11124</v>
      </c>
      <c r="L101" s="82">
        <v>38</v>
      </c>
      <c r="M101" s="82">
        <v>200</v>
      </c>
      <c r="N101" s="82">
        <v>0</v>
      </c>
      <c r="O101" s="82">
        <v>42</v>
      </c>
      <c r="P101" s="82">
        <v>0</v>
      </c>
      <c r="Q101" s="82">
        <v>1</v>
      </c>
      <c r="R101" s="82">
        <v>0</v>
      </c>
      <c r="S101" s="82">
        <v>1</v>
      </c>
      <c r="T101" s="82">
        <v>1</v>
      </c>
      <c r="U101" s="82">
        <v>1</v>
      </c>
      <c r="V101" s="82">
        <v>1</v>
      </c>
      <c r="W101" s="82">
        <v>60</v>
      </c>
      <c r="X101" s="82">
        <v>1</v>
      </c>
      <c r="Y101" s="82">
        <v>1</v>
      </c>
      <c r="Z101" s="82">
        <v>1</v>
      </c>
      <c r="AA101" s="82">
        <v>1</v>
      </c>
      <c r="AB101" s="82">
        <v>0</v>
      </c>
      <c r="AC101" s="82">
        <v>1</v>
      </c>
      <c r="AD101" s="82">
        <v>0</v>
      </c>
      <c r="AE101" s="82">
        <v>0</v>
      </c>
      <c r="AF101" s="82">
        <v>4.8254931714719271</v>
      </c>
      <c r="AG101" s="82">
        <v>14.910773899848254</v>
      </c>
      <c r="AH101" s="82">
        <v>10.085280728376325</v>
      </c>
      <c r="AI101" s="82">
        <v>2.0899999999999994</v>
      </c>
      <c r="AJ101" s="82">
        <v>0.38910295884125462</v>
      </c>
      <c r="AK101" s="82">
        <v>0.15</v>
      </c>
      <c r="AL101">
        <v>2.5940197256083644</v>
      </c>
      <c r="AM101"/>
      <c r="AN101"/>
      <c r="AO101"/>
      <c r="AP101"/>
      <c r="AQ101"/>
      <c r="AR101"/>
      <c r="AS101"/>
      <c r="AT101"/>
      <c r="AU101"/>
      <c r="AV101"/>
      <c r="AW101"/>
      <c r="AX101"/>
      <c r="AY101"/>
      <c r="AZ101"/>
      <c r="BA101"/>
      <c r="BC101" s="82"/>
    </row>
    <row r="102" spans="1:55" x14ac:dyDescent="0.25">
      <c r="A102" s="82" t="s">
        <v>2501</v>
      </c>
      <c r="B102" s="82">
        <v>98</v>
      </c>
      <c r="C102" s="82">
        <v>6</v>
      </c>
      <c r="D102" s="82">
        <v>2012</v>
      </c>
      <c r="E102" s="82">
        <v>2020</v>
      </c>
      <c r="F102" s="82">
        <v>1</v>
      </c>
      <c r="G102" s="82">
        <v>1</v>
      </c>
      <c r="H102" s="82">
        <v>0</v>
      </c>
      <c r="I102" s="82">
        <v>1</v>
      </c>
      <c r="J102" s="82" t="s">
        <v>1635</v>
      </c>
      <c r="K102" s="82">
        <v>11124</v>
      </c>
      <c r="L102" s="82">
        <v>38</v>
      </c>
      <c r="M102" s="82">
        <v>200</v>
      </c>
      <c r="N102" s="82">
        <v>0</v>
      </c>
      <c r="O102" s="82">
        <v>42</v>
      </c>
      <c r="P102" s="82">
        <v>0</v>
      </c>
      <c r="Q102" s="82">
        <v>1</v>
      </c>
      <c r="R102" s="82">
        <v>0</v>
      </c>
      <c r="S102" s="82">
        <v>1</v>
      </c>
      <c r="T102" s="82">
        <v>1</v>
      </c>
      <c r="U102" s="82">
        <v>1</v>
      </c>
      <c r="V102" s="82">
        <v>1</v>
      </c>
      <c r="W102" s="82">
        <v>120</v>
      </c>
      <c r="X102" s="82">
        <v>1</v>
      </c>
      <c r="Y102" s="82">
        <v>1</v>
      </c>
      <c r="Z102" s="82">
        <v>1</v>
      </c>
      <c r="AA102" s="82">
        <v>1</v>
      </c>
      <c r="AB102" s="82">
        <v>0</v>
      </c>
      <c r="AC102" s="82">
        <v>1</v>
      </c>
      <c r="AD102" s="82">
        <v>0</v>
      </c>
      <c r="AE102" s="82">
        <v>0</v>
      </c>
      <c r="AF102" s="82">
        <v>4.8254931714719271</v>
      </c>
      <c r="AG102" s="82">
        <v>39.762063732928681</v>
      </c>
      <c r="AH102" s="82">
        <v>34.936570561456755</v>
      </c>
      <c r="AI102" s="82">
        <v>7.24</v>
      </c>
      <c r="AJ102" s="82">
        <v>1.1724969159749807</v>
      </c>
      <c r="AK102" s="82">
        <v>0.45200000000000001</v>
      </c>
      <c r="AL102">
        <v>2.5940197256083644</v>
      </c>
      <c r="AM102"/>
      <c r="AN102"/>
      <c r="AO102"/>
      <c r="AP102"/>
      <c r="AQ102"/>
      <c r="AR102"/>
      <c r="AS102"/>
      <c r="AT102"/>
      <c r="AU102"/>
      <c r="AV102"/>
      <c r="AW102"/>
      <c r="AX102"/>
      <c r="AY102"/>
      <c r="AZ102"/>
      <c r="BA102"/>
      <c r="BC102" s="82"/>
    </row>
    <row r="103" spans="1:55" x14ac:dyDescent="0.25">
      <c r="A103" s="82" t="s">
        <v>2501</v>
      </c>
      <c r="B103" s="82">
        <v>98</v>
      </c>
      <c r="C103" s="82">
        <v>7</v>
      </c>
      <c r="D103" s="82">
        <v>2012</v>
      </c>
      <c r="E103" s="82">
        <v>2020</v>
      </c>
      <c r="F103" s="82">
        <v>1</v>
      </c>
      <c r="G103" s="82">
        <v>1</v>
      </c>
      <c r="H103" s="82">
        <v>0</v>
      </c>
      <c r="I103" s="82">
        <v>1</v>
      </c>
      <c r="J103" s="82" t="s">
        <v>1635</v>
      </c>
      <c r="K103" s="82">
        <v>11124</v>
      </c>
      <c r="L103" s="82">
        <v>38</v>
      </c>
      <c r="M103" s="82">
        <v>200</v>
      </c>
      <c r="N103" s="82">
        <v>0</v>
      </c>
      <c r="O103" s="82">
        <v>42</v>
      </c>
      <c r="P103" s="82">
        <v>0</v>
      </c>
      <c r="Q103" s="82">
        <v>1</v>
      </c>
      <c r="R103" s="82">
        <v>0</v>
      </c>
      <c r="S103" s="82">
        <v>1</v>
      </c>
      <c r="T103" s="82">
        <v>1</v>
      </c>
      <c r="U103" s="82">
        <v>1</v>
      </c>
      <c r="V103" s="82">
        <v>1</v>
      </c>
      <c r="W103" s="82">
        <v>60</v>
      </c>
      <c r="X103" s="82">
        <v>1</v>
      </c>
      <c r="Y103" s="82">
        <v>1</v>
      </c>
      <c r="Z103" s="82">
        <v>1</v>
      </c>
      <c r="AA103" s="82">
        <v>1</v>
      </c>
      <c r="AB103" s="82">
        <v>0</v>
      </c>
      <c r="AC103" s="82">
        <v>1</v>
      </c>
      <c r="AD103" s="82">
        <v>0</v>
      </c>
      <c r="AE103" s="82">
        <v>0</v>
      </c>
      <c r="AF103" s="82">
        <v>4.8254931714719271</v>
      </c>
      <c r="AG103" s="82">
        <v>14.910773899848254</v>
      </c>
      <c r="AH103" s="82">
        <v>10.085280728376325</v>
      </c>
      <c r="AI103" s="82">
        <v>2.0899999999999994</v>
      </c>
      <c r="AJ103" s="82">
        <v>0.38910295884125462</v>
      </c>
      <c r="AK103" s="82">
        <v>0.15</v>
      </c>
      <c r="AL103">
        <v>2.5940197256083644</v>
      </c>
      <c r="AM103"/>
      <c r="AN103"/>
      <c r="AO103"/>
      <c r="AP103"/>
      <c r="AQ103"/>
      <c r="AR103"/>
      <c r="AS103"/>
      <c r="AT103"/>
      <c r="AU103"/>
      <c r="AV103"/>
      <c r="AW103"/>
      <c r="AX103"/>
      <c r="AY103"/>
      <c r="AZ103"/>
      <c r="BA103"/>
      <c r="BC103" s="82"/>
    </row>
    <row r="104" spans="1:55" x14ac:dyDescent="0.25">
      <c r="A104" s="82" t="s">
        <v>2501</v>
      </c>
      <c r="B104" s="82">
        <v>98</v>
      </c>
      <c r="C104" s="82">
        <v>8</v>
      </c>
      <c r="D104" s="82">
        <v>2012</v>
      </c>
      <c r="E104" s="82">
        <v>2020</v>
      </c>
      <c r="F104" s="82">
        <v>1</v>
      </c>
      <c r="G104" s="82">
        <v>1</v>
      </c>
      <c r="H104" s="82">
        <v>0</v>
      </c>
      <c r="I104" s="82">
        <v>1</v>
      </c>
      <c r="J104" s="82" t="s">
        <v>1635</v>
      </c>
      <c r="K104" s="82">
        <v>11124</v>
      </c>
      <c r="L104" s="82">
        <v>38</v>
      </c>
      <c r="M104" s="82">
        <v>200</v>
      </c>
      <c r="N104" s="82">
        <v>0</v>
      </c>
      <c r="O104" s="82">
        <v>42</v>
      </c>
      <c r="P104" s="82">
        <v>0</v>
      </c>
      <c r="Q104" s="82">
        <v>1</v>
      </c>
      <c r="R104" s="82">
        <v>0</v>
      </c>
      <c r="S104" s="82">
        <v>1</v>
      </c>
      <c r="T104" s="82">
        <v>1</v>
      </c>
      <c r="U104" s="82">
        <v>1</v>
      </c>
      <c r="V104" s="82">
        <v>1</v>
      </c>
      <c r="W104" s="82">
        <v>120</v>
      </c>
      <c r="X104" s="82">
        <v>1</v>
      </c>
      <c r="Y104" s="82">
        <v>1</v>
      </c>
      <c r="Z104" s="82">
        <v>1</v>
      </c>
      <c r="AA104" s="82">
        <v>1</v>
      </c>
      <c r="AB104" s="82">
        <v>0</v>
      </c>
      <c r="AC104" s="82">
        <v>1</v>
      </c>
      <c r="AD104" s="82">
        <v>0</v>
      </c>
      <c r="AE104" s="82">
        <v>0</v>
      </c>
      <c r="AF104" s="82">
        <v>4.8254931714719271</v>
      </c>
      <c r="AG104" s="82">
        <v>14.910773899848254</v>
      </c>
      <c r="AH104" s="82">
        <v>10.085280728376325</v>
      </c>
      <c r="AI104" s="82">
        <v>2.0899999999999994</v>
      </c>
      <c r="AJ104" s="82">
        <v>0.36056874185956267</v>
      </c>
      <c r="AK104" s="82">
        <v>0.13900000000000001</v>
      </c>
      <c r="AL104">
        <v>2.5940197256083644</v>
      </c>
      <c r="AM104"/>
      <c r="AN104"/>
      <c r="AO104"/>
      <c r="AP104"/>
      <c r="AQ104"/>
      <c r="AR104"/>
      <c r="AS104"/>
      <c r="AT104"/>
      <c r="AU104"/>
      <c r="AV104"/>
      <c r="AW104"/>
      <c r="AX104"/>
      <c r="AY104"/>
      <c r="AZ104"/>
      <c r="BA104"/>
      <c r="BC104" s="82"/>
    </row>
    <row r="105" spans="1:55" x14ac:dyDescent="0.25">
      <c r="A105" s="82" t="s">
        <v>2502</v>
      </c>
      <c r="B105" s="82">
        <v>106</v>
      </c>
      <c r="C105" s="82">
        <v>1</v>
      </c>
      <c r="D105" s="82">
        <v>2013</v>
      </c>
      <c r="E105" s="82">
        <v>2030</v>
      </c>
      <c r="F105" s="82">
        <v>0</v>
      </c>
      <c r="G105" s="82">
        <v>0</v>
      </c>
      <c r="H105" s="82">
        <v>1</v>
      </c>
      <c r="I105" s="82">
        <v>0</v>
      </c>
      <c r="J105" s="82" t="s">
        <v>409</v>
      </c>
      <c r="K105" s="82">
        <v>11404</v>
      </c>
      <c r="L105" s="82">
        <v>7</v>
      </c>
      <c r="M105" s="82">
        <v>88</v>
      </c>
      <c r="N105" s="82">
        <v>60</v>
      </c>
      <c r="O105" s="82">
        <v>38</v>
      </c>
      <c r="P105" s="82">
        <v>0</v>
      </c>
      <c r="Q105" s="82">
        <v>0</v>
      </c>
      <c r="R105" s="82">
        <v>1</v>
      </c>
      <c r="S105" s="82">
        <v>0</v>
      </c>
      <c r="T105" s="82">
        <v>1</v>
      </c>
      <c r="U105" s="82">
        <v>1</v>
      </c>
      <c r="V105" s="82">
        <v>1</v>
      </c>
      <c r="W105" s="82" t="s">
        <v>1976</v>
      </c>
      <c r="X105" s="82">
        <v>1</v>
      </c>
      <c r="Y105" s="82">
        <v>1</v>
      </c>
      <c r="Z105" s="82">
        <v>0</v>
      </c>
      <c r="AA105" s="82">
        <v>1</v>
      </c>
      <c r="AB105" s="82">
        <v>0</v>
      </c>
      <c r="AC105" s="82">
        <v>0</v>
      </c>
      <c r="AD105" s="82">
        <v>0</v>
      </c>
      <c r="AE105" s="82">
        <v>0</v>
      </c>
      <c r="AF105" s="82">
        <v>3.8569119644289671</v>
      </c>
      <c r="AG105" s="82">
        <v>3.8569119644289671</v>
      </c>
      <c r="AH105" s="82">
        <v>0</v>
      </c>
      <c r="AI105" s="82">
        <v>0</v>
      </c>
      <c r="AJ105" s="82">
        <v>3.197754535698183E-3</v>
      </c>
      <c r="AK105" s="82">
        <v>1E-3</v>
      </c>
      <c r="AL105">
        <v>3.1977545356981829</v>
      </c>
      <c r="AM105"/>
      <c r="AN105"/>
      <c r="AO105"/>
      <c r="AP105"/>
      <c r="AQ105"/>
      <c r="AR105"/>
      <c r="AS105"/>
      <c r="AT105"/>
      <c r="AU105"/>
      <c r="AV105"/>
      <c r="AW105"/>
      <c r="AX105"/>
      <c r="AY105"/>
      <c r="AZ105"/>
      <c r="BA105"/>
      <c r="BC105" s="82"/>
    </row>
    <row r="106" spans="1:55" x14ac:dyDescent="0.25">
      <c r="A106" s="82" t="s">
        <v>2502</v>
      </c>
      <c r="B106" s="82">
        <v>106</v>
      </c>
      <c r="C106" s="82">
        <v>2</v>
      </c>
      <c r="D106" s="82">
        <v>2013</v>
      </c>
      <c r="E106" s="82">
        <v>2030</v>
      </c>
      <c r="F106" s="82">
        <v>0</v>
      </c>
      <c r="G106" s="82">
        <v>0</v>
      </c>
      <c r="H106" s="82">
        <v>1</v>
      </c>
      <c r="I106" s="82">
        <v>0</v>
      </c>
      <c r="J106" s="82" t="s">
        <v>409</v>
      </c>
      <c r="K106" s="82">
        <v>11404</v>
      </c>
      <c r="L106" s="82">
        <v>7</v>
      </c>
      <c r="M106" s="82">
        <v>88</v>
      </c>
      <c r="N106" s="82">
        <v>60</v>
      </c>
      <c r="O106" s="82">
        <v>38</v>
      </c>
      <c r="P106" s="82">
        <v>0</v>
      </c>
      <c r="Q106" s="82">
        <v>0</v>
      </c>
      <c r="R106" s="82">
        <v>1</v>
      </c>
      <c r="S106" s="82">
        <v>0</v>
      </c>
      <c r="T106" s="82">
        <v>1</v>
      </c>
      <c r="U106" s="82">
        <v>1</v>
      </c>
      <c r="V106" s="82">
        <v>1</v>
      </c>
      <c r="W106" s="82" t="s">
        <v>1976</v>
      </c>
      <c r="X106" s="82">
        <v>1</v>
      </c>
      <c r="Y106" s="82">
        <v>1</v>
      </c>
      <c r="Z106" s="82">
        <v>0</v>
      </c>
      <c r="AA106" s="82">
        <v>1</v>
      </c>
      <c r="AB106" s="82">
        <v>0</v>
      </c>
      <c r="AC106" s="82">
        <v>0</v>
      </c>
      <c r="AD106" s="82">
        <v>0</v>
      </c>
      <c r="AE106" s="82">
        <v>0</v>
      </c>
      <c r="AF106" s="82">
        <v>3.8569119644289671</v>
      </c>
      <c r="AG106" s="82">
        <v>15.004972573942833</v>
      </c>
      <c r="AH106" s="82">
        <v>11.148060609513866</v>
      </c>
      <c r="AI106" s="82">
        <v>2.89041095890411</v>
      </c>
      <c r="AJ106" s="82">
        <v>1.2631130416007823</v>
      </c>
      <c r="AK106" s="82">
        <v>0.39500000000000002</v>
      </c>
      <c r="AL106">
        <v>3.1977545356981829</v>
      </c>
      <c r="AM106"/>
      <c r="AN106"/>
      <c r="AO106"/>
      <c r="AP106"/>
      <c r="AQ106"/>
      <c r="AR106"/>
      <c r="AS106"/>
      <c r="AT106"/>
      <c r="AU106"/>
      <c r="AV106"/>
      <c r="AW106"/>
      <c r="AX106"/>
      <c r="AY106"/>
      <c r="AZ106"/>
      <c r="BA106"/>
      <c r="BC106" s="82"/>
    </row>
    <row r="107" spans="1:55" x14ac:dyDescent="0.25">
      <c r="A107" s="82" t="s">
        <v>2502</v>
      </c>
      <c r="B107" s="82">
        <v>106</v>
      </c>
      <c r="C107" s="82">
        <v>3</v>
      </c>
      <c r="D107" s="82">
        <v>2013</v>
      </c>
      <c r="E107" s="82">
        <v>2030</v>
      </c>
      <c r="F107" s="82">
        <v>0</v>
      </c>
      <c r="G107" s="82">
        <v>0</v>
      </c>
      <c r="H107" s="82">
        <v>1</v>
      </c>
      <c r="I107" s="82">
        <v>0</v>
      </c>
      <c r="J107" s="82" t="s">
        <v>409</v>
      </c>
      <c r="K107" s="82">
        <v>11404</v>
      </c>
      <c r="L107" s="82">
        <v>7</v>
      </c>
      <c r="M107" s="82">
        <v>88</v>
      </c>
      <c r="N107" s="82">
        <v>60</v>
      </c>
      <c r="O107" s="82">
        <v>38</v>
      </c>
      <c r="P107" s="82">
        <v>0</v>
      </c>
      <c r="Q107" s="82">
        <v>0</v>
      </c>
      <c r="R107" s="82">
        <v>1</v>
      </c>
      <c r="S107" s="82">
        <v>0</v>
      </c>
      <c r="T107" s="82">
        <v>1</v>
      </c>
      <c r="U107" s="82">
        <v>1</v>
      </c>
      <c r="V107" s="82">
        <v>1</v>
      </c>
      <c r="W107" s="82" t="s">
        <v>1976</v>
      </c>
      <c r="X107" s="82">
        <v>1</v>
      </c>
      <c r="Y107" s="82">
        <v>1</v>
      </c>
      <c r="Z107" s="82">
        <v>0</v>
      </c>
      <c r="AA107" s="82">
        <v>1</v>
      </c>
      <c r="AB107" s="82">
        <v>0</v>
      </c>
      <c r="AC107" s="82">
        <v>0</v>
      </c>
      <c r="AD107" s="82">
        <v>0</v>
      </c>
      <c r="AE107" s="82">
        <v>0</v>
      </c>
      <c r="AF107" s="82">
        <v>3.8569119644289671</v>
      </c>
      <c r="AG107" s="82">
        <v>15.004972573942833</v>
      </c>
      <c r="AH107" s="82">
        <v>11.148060609513866</v>
      </c>
      <c r="AI107" s="82">
        <v>2.89041095890411</v>
      </c>
      <c r="AJ107" s="82">
        <v>1.256717532529386</v>
      </c>
      <c r="AK107" s="82">
        <v>0.39300000000000002</v>
      </c>
      <c r="AL107">
        <v>3.1977545356981829</v>
      </c>
      <c r="AM107"/>
      <c r="AN107"/>
      <c r="AO107"/>
      <c r="AP107"/>
      <c r="AQ107"/>
      <c r="AR107"/>
      <c r="AS107"/>
      <c r="AT107"/>
      <c r="AU107"/>
      <c r="AV107"/>
      <c r="AW107"/>
      <c r="AX107"/>
      <c r="AY107"/>
      <c r="AZ107"/>
      <c r="BA107"/>
      <c r="BC107" s="82"/>
    </row>
    <row r="108" spans="1:55" x14ac:dyDescent="0.25">
      <c r="A108" s="82" t="s">
        <v>2502</v>
      </c>
      <c r="B108" s="82">
        <v>106</v>
      </c>
      <c r="C108" s="82">
        <v>4</v>
      </c>
      <c r="D108" s="82">
        <v>2013</v>
      </c>
      <c r="E108" s="82">
        <v>2030</v>
      </c>
      <c r="F108" s="82">
        <v>0</v>
      </c>
      <c r="G108" s="82">
        <v>0</v>
      </c>
      <c r="H108" s="82">
        <v>1</v>
      </c>
      <c r="I108" s="82">
        <v>0</v>
      </c>
      <c r="J108" s="82" t="s">
        <v>409</v>
      </c>
      <c r="K108" s="82">
        <v>11404</v>
      </c>
      <c r="L108" s="82">
        <v>7</v>
      </c>
      <c r="M108" s="82">
        <v>88</v>
      </c>
      <c r="N108" s="82">
        <v>60</v>
      </c>
      <c r="O108" s="82">
        <v>38</v>
      </c>
      <c r="P108" s="82">
        <v>0</v>
      </c>
      <c r="Q108" s="82">
        <v>0</v>
      </c>
      <c r="R108" s="82">
        <v>1</v>
      </c>
      <c r="S108" s="82">
        <v>0</v>
      </c>
      <c r="T108" s="82">
        <v>1</v>
      </c>
      <c r="U108" s="82">
        <v>1</v>
      </c>
      <c r="V108" s="82">
        <v>1</v>
      </c>
      <c r="W108" s="82" t="s">
        <v>1976</v>
      </c>
      <c r="X108" s="82">
        <v>1</v>
      </c>
      <c r="Y108" s="82">
        <v>1</v>
      </c>
      <c r="Z108" s="82">
        <v>0</v>
      </c>
      <c r="AA108" s="82">
        <v>1</v>
      </c>
      <c r="AB108" s="82">
        <v>0</v>
      </c>
      <c r="AC108" s="82">
        <v>0</v>
      </c>
      <c r="AD108" s="82">
        <v>0</v>
      </c>
      <c r="AE108" s="82">
        <v>0</v>
      </c>
      <c r="AF108" s="82">
        <v>3.8569119644289671</v>
      </c>
      <c r="AG108" s="82">
        <v>3.7512431434857079</v>
      </c>
      <c r="AH108" s="82">
        <v>-0.10566882094325925</v>
      </c>
      <c r="AI108" s="82">
        <v>-2.739726027397257E-2</v>
      </c>
      <c r="AJ108" s="82">
        <v>0</v>
      </c>
      <c r="AK108" s="82">
        <v>0</v>
      </c>
      <c r="AL108">
        <v>3.1977545356981829</v>
      </c>
      <c r="AM108"/>
      <c r="AN108"/>
      <c r="AO108"/>
      <c r="AP108"/>
      <c r="AQ108"/>
      <c r="AR108"/>
      <c r="AS108"/>
      <c r="AT108"/>
      <c r="AU108"/>
      <c r="AV108"/>
      <c r="AW108"/>
      <c r="AX108"/>
      <c r="AY108"/>
      <c r="AZ108"/>
      <c r="BA108"/>
      <c r="BC108" s="82"/>
    </row>
    <row r="109" spans="1:55" x14ac:dyDescent="0.25">
      <c r="A109" s="82" t="s">
        <v>2503</v>
      </c>
      <c r="B109" s="82">
        <v>110</v>
      </c>
      <c r="C109" s="82">
        <v>1</v>
      </c>
      <c r="D109" s="82">
        <v>2012</v>
      </c>
      <c r="E109" s="82">
        <v>2018</v>
      </c>
      <c r="F109" s="82">
        <v>1</v>
      </c>
      <c r="G109" s="82">
        <v>1</v>
      </c>
      <c r="H109" s="82">
        <v>1</v>
      </c>
      <c r="I109" s="82">
        <v>0</v>
      </c>
      <c r="J109" s="82" t="s">
        <v>247</v>
      </c>
      <c r="K109" s="82">
        <v>7916</v>
      </c>
      <c r="L109" s="82">
        <v>10</v>
      </c>
      <c r="M109" s="82">
        <v>86</v>
      </c>
      <c r="N109" s="82">
        <v>37</v>
      </c>
      <c r="O109" s="82">
        <v>13</v>
      </c>
      <c r="P109" s="82">
        <v>0</v>
      </c>
      <c r="Q109" s="82">
        <v>1</v>
      </c>
      <c r="R109" s="82">
        <v>1</v>
      </c>
      <c r="S109" s="82">
        <v>0</v>
      </c>
      <c r="T109" s="82">
        <v>1</v>
      </c>
      <c r="U109" s="82">
        <v>1</v>
      </c>
      <c r="V109" s="82">
        <v>0</v>
      </c>
      <c r="W109" s="82">
        <v>112</v>
      </c>
      <c r="X109" s="82">
        <v>1</v>
      </c>
      <c r="Y109" s="82">
        <v>1</v>
      </c>
      <c r="Z109" s="82">
        <v>0</v>
      </c>
      <c r="AA109" s="82">
        <v>1</v>
      </c>
      <c r="AB109" s="82">
        <v>0</v>
      </c>
      <c r="AC109" s="82">
        <v>0</v>
      </c>
      <c r="AD109" s="82">
        <v>0</v>
      </c>
      <c r="AE109" s="82">
        <v>0</v>
      </c>
      <c r="AF109" s="82">
        <v>15.513999999999999</v>
      </c>
      <c r="AG109" s="82">
        <v>15.593</v>
      </c>
      <c r="AH109" s="82">
        <v>7.9000000000000625E-2</v>
      </c>
      <c r="AI109" s="82">
        <v>5.0921748098492091E-3</v>
      </c>
      <c r="AJ109" s="82">
        <v>-9.9999999999997868E-3</v>
      </c>
      <c r="AK109" s="82">
        <v>-2.1186440677965651E-3</v>
      </c>
      <c r="AL109">
        <v>4.72</v>
      </c>
      <c r="AM109"/>
      <c r="AN109"/>
      <c r="AO109"/>
      <c r="AP109"/>
      <c r="AQ109"/>
      <c r="AR109"/>
      <c r="AS109"/>
      <c r="AT109"/>
      <c r="AU109"/>
      <c r="AV109"/>
      <c r="AW109"/>
      <c r="AX109"/>
      <c r="AY109"/>
      <c r="AZ109"/>
      <c r="BA109"/>
      <c r="BC109" s="82"/>
    </row>
    <row r="110" spans="1:55" x14ac:dyDescent="0.25">
      <c r="A110" s="82" t="s">
        <v>2503</v>
      </c>
      <c r="B110" s="82">
        <v>110</v>
      </c>
      <c r="C110" s="82">
        <v>2</v>
      </c>
      <c r="D110" s="82">
        <v>2012</v>
      </c>
      <c r="E110" s="82">
        <v>2018</v>
      </c>
      <c r="F110" s="82">
        <v>1</v>
      </c>
      <c r="G110" s="82">
        <v>1</v>
      </c>
      <c r="H110" s="82">
        <v>1</v>
      </c>
      <c r="I110" s="82">
        <v>0</v>
      </c>
      <c r="J110" s="82" t="s">
        <v>247</v>
      </c>
      <c r="K110" s="82">
        <v>7916</v>
      </c>
      <c r="L110" s="82">
        <v>10</v>
      </c>
      <c r="M110" s="82">
        <v>86</v>
      </c>
      <c r="N110" s="82">
        <v>37</v>
      </c>
      <c r="O110" s="82">
        <v>13</v>
      </c>
      <c r="P110" s="82">
        <v>0</v>
      </c>
      <c r="Q110" s="82">
        <v>1</v>
      </c>
      <c r="R110" s="82">
        <v>1</v>
      </c>
      <c r="S110" s="82">
        <v>0</v>
      </c>
      <c r="T110" s="82">
        <v>1</v>
      </c>
      <c r="U110" s="82">
        <v>1</v>
      </c>
      <c r="V110" s="82">
        <v>0</v>
      </c>
      <c r="W110" s="82">
        <v>112</v>
      </c>
      <c r="X110" s="82">
        <v>1</v>
      </c>
      <c r="Y110" s="82">
        <v>1</v>
      </c>
      <c r="Z110" s="82">
        <v>0</v>
      </c>
      <c r="AA110" s="82">
        <v>1</v>
      </c>
      <c r="AB110" s="82">
        <v>0</v>
      </c>
      <c r="AC110" s="82">
        <v>0</v>
      </c>
      <c r="AD110" s="82">
        <v>0</v>
      </c>
      <c r="AE110" s="82">
        <v>0</v>
      </c>
      <c r="AF110" s="82">
        <v>15.513999999999999</v>
      </c>
      <c r="AG110" s="82">
        <v>16.678000000000001</v>
      </c>
      <c r="AH110" s="82">
        <v>1.1640000000000015</v>
      </c>
      <c r="AI110" s="82">
        <v>7.5029006059043543E-2</v>
      </c>
      <c r="AJ110" s="82">
        <v>0.16000000000000014</v>
      </c>
      <c r="AK110" s="82">
        <v>3.3898305084745797E-2</v>
      </c>
      <c r="AL110">
        <v>4.72</v>
      </c>
      <c r="AM110"/>
      <c r="AN110"/>
      <c r="AO110"/>
      <c r="AP110"/>
      <c r="AQ110"/>
      <c r="AR110"/>
      <c r="AS110"/>
      <c r="AT110"/>
      <c r="AU110"/>
      <c r="AV110"/>
      <c r="AW110"/>
      <c r="AX110"/>
      <c r="AY110"/>
      <c r="AZ110"/>
      <c r="BA110"/>
      <c r="BC110" s="82"/>
    </row>
    <row r="111" spans="1:55" x14ac:dyDescent="0.25">
      <c r="A111" s="82" t="s">
        <v>2503</v>
      </c>
      <c r="B111" s="82">
        <v>110</v>
      </c>
      <c r="C111" s="82">
        <v>3</v>
      </c>
      <c r="D111" s="82">
        <v>2012</v>
      </c>
      <c r="E111" s="82">
        <v>2018</v>
      </c>
      <c r="F111" s="82">
        <v>1</v>
      </c>
      <c r="G111" s="82">
        <v>1</v>
      </c>
      <c r="H111" s="82">
        <v>1</v>
      </c>
      <c r="I111" s="82">
        <v>0</v>
      </c>
      <c r="J111" s="82" t="s">
        <v>247</v>
      </c>
      <c r="K111" s="82">
        <v>7916</v>
      </c>
      <c r="L111" s="82">
        <v>10</v>
      </c>
      <c r="M111" s="82">
        <v>86</v>
      </c>
      <c r="N111" s="82">
        <v>37</v>
      </c>
      <c r="O111" s="82">
        <v>13</v>
      </c>
      <c r="P111" s="82">
        <v>0</v>
      </c>
      <c r="Q111" s="82">
        <v>1</v>
      </c>
      <c r="R111" s="82">
        <v>1</v>
      </c>
      <c r="S111" s="82">
        <v>0</v>
      </c>
      <c r="T111" s="82">
        <v>1</v>
      </c>
      <c r="U111" s="82">
        <v>1</v>
      </c>
      <c r="V111" s="82">
        <v>0</v>
      </c>
      <c r="W111" s="82">
        <v>112</v>
      </c>
      <c r="X111" s="82">
        <v>1</v>
      </c>
      <c r="Y111" s="82">
        <v>1</v>
      </c>
      <c r="Z111" s="82">
        <v>1</v>
      </c>
      <c r="AA111" s="82">
        <v>1</v>
      </c>
      <c r="AB111" s="82">
        <v>0</v>
      </c>
      <c r="AC111" s="82">
        <v>0</v>
      </c>
      <c r="AD111" s="82">
        <v>0</v>
      </c>
      <c r="AE111" s="82">
        <v>0</v>
      </c>
      <c r="AF111" s="82">
        <v>15.513999999999999</v>
      </c>
      <c r="AG111" s="82">
        <v>19.614000000000001</v>
      </c>
      <c r="AH111" s="82">
        <v>4.1000000000000014</v>
      </c>
      <c r="AI111" s="82">
        <v>0.26427742684027339</v>
      </c>
      <c r="AJ111" s="82">
        <v>0.61000000000000032</v>
      </c>
      <c r="AK111" s="82">
        <v>0.12923728813559329</v>
      </c>
      <c r="AL111">
        <v>4.72</v>
      </c>
      <c r="AM111"/>
      <c r="AN111"/>
      <c r="AO111"/>
      <c r="AP111"/>
      <c r="AQ111"/>
      <c r="AR111"/>
      <c r="AS111"/>
      <c r="AT111"/>
      <c r="AU111"/>
      <c r="AV111"/>
      <c r="AW111"/>
      <c r="AX111"/>
      <c r="AY111"/>
      <c r="AZ111"/>
      <c r="BA111"/>
      <c r="BC111" s="82"/>
    </row>
    <row r="112" spans="1:55" x14ac:dyDescent="0.25">
      <c r="A112" s="82" t="s">
        <v>2503</v>
      </c>
      <c r="B112" s="82">
        <v>110</v>
      </c>
      <c r="C112" s="82">
        <v>4</v>
      </c>
      <c r="D112" s="82">
        <v>2012</v>
      </c>
      <c r="E112" s="82">
        <v>2018</v>
      </c>
      <c r="F112" s="82">
        <v>1</v>
      </c>
      <c r="G112" s="82">
        <v>1</v>
      </c>
      <c r="H112" s="82">
        <v>1</v>
      </c>
      <c r="I112" s="82">
        <v>0</v>
      </c>
      <c r="J112" s="82" t="s">
        <v>247</v>
      </c>
      <c r="K112" s="82">
        <v>7916</v>
      </c>
      <c r="L112" s="82">
        <v>10</v>
      </c>
      <c r="M112" s="82">
        <v>86</v>
      </c>
      <c r="N112" s="82">
        <v>37</v>
      </c>
      <c r="O112" s="82">
        <v>13</v>
      </c>
      <c r="P112" s="82">
        <v>0</v>
      </c>
      <c r="Q112" s="82">
        <v>1</v>
      </c>
      <c r="R112" s="82">
        <v>1</v>
      </c>
      <c r="S112" s="82">
        <v>0</v>
      </c>
      <c r="T112" s="82">
        <v>1</v>
      </c>
      <c r="U112" s="82">
        <v>1</v>
      </c>
      <c r="V112" s="82">
        <v>0</v>
      </c>
      <c r="W112" s="82">
        <v>112</v>
      </c>
      <c r="X112" s="82">
        <v>1</v>
      </c>
      <c r="Y112" s="82">
        <v>1</v>
      </c>
      <c r="Z112" s="82">
        <v>1</v>
      </c>
      <c r="AA112" s="82">
        <v>0</v>
      </c>
      <c r="AB112" s="82">
        <v>0</v>
      </c>
      <c r="AC112" s="82">
        <v>0</v>
      </c>
      <c r="AD112" s="82">
        <v>1</v>
      </c>
      <c r="AE112" s="82">
        <v>1</v>
      </c>
      <c r="AF112" s="82">
        <v>15.593</v>
      </c>
      <c r="AG112" s="82">
        <v>19.614000000000001</v>
      </c>
      <c r="AH112" s="82">
        <v>4.0210000000000008</v>
      </c>
      <c r="AI112" s="82">
        <v>0.2578721221060733</v>
      </c>
      <c r="AJ112" s="82">
        <v>0.62000000000000011</v>
      </c>
      <c r="AK112" s="82">
        <v>0.13163481953290873</v>
      </c>
      <c r="AL112">
        <v>4.71</v>
      </c>
      <c r="AM112"/>
      <c r="AN112"/>
      <c r="AO112"/>
      <c r="AP112"/>
      <c r="AQ112"/>
      <c r="AR112"/>
      <c r="AS112"/>
      <c r="AT112"/>
      <c r="AU112"/>
      <c r="AV112"/>
      <c r="AW112"/>
      <c r="AX112"/>
      <c r="AY112"/>
      <c r="AZ112"/>
      <c r="BA112"/>
      <c r="BC112" s="82"/>
    </row>
    <row r="113" spans="1:55" x14ac:dyDescent="0.25">
      <c r="A113" s="82" t="s">
        <v>2504</v>
      </c>
      <c r="B113" s="82">
        <v>114</v>
      </c>
      <c r="C113" s="82">
        <v>1</v>
      </c>
      <c r="D113" s="82">
        <v>2013</v>
      </c>
      <c r="E113" s="82">
        <v>2010</v>
      </c>
      <c r="F113" s="82">
        <v>1</v>
      </c>
      <c r="G113" s="82">
        <v>1</v>
      </c>
      <c r="H113" s="82">
        <v>1</v>
      </c>
      <c r="I113" s="82">
        <v>0</v>
      </c>
      <c r="J113" s="82" t="s">
        <v>410</v>
      </c>
      <c r="K113" s="82">
        <v>10649</v>
      </c>
      <c r="L113" s="82">
        <v>10</v>
      </c>
      <c r="M113" s="82">
        <v>33</v>
      </c>
      <c r="N113" s="82">
        <v>72</v>
      </c>
      <c r="O113" s="82">
        <v>118</v>
      </c>
      <c r="P113" s="82">
        <v>23</v>
      </c>
      <c r="Q113" s="82">
        <v>0</v>
      </c>
      <c r="R113" s="82">
        <v>1</v>
      </c>
      <c r="S113" s="82">
        <v>0</v>
      </c>
      <c r="T113" s="82">
        <v>1</v>
      </c>
      <c r="U113" s="82">
        <v>1</v>
      </c>
      <c r="V113" s="82">
        <v>0</v>
      </c>
      <c r="W113" s="82" t="s">
        <v>1976</v>
      </c>
      <c r="X113" s="82">
        <v>1</v>
      </c>
      <c r="Y113" s="82">
        <v>1</v>
      </c>
      <c r="Z113" s="82">
        <v>0</v>
      </c>
      <c r="AA113" s="82">
        <v>1</v>
      </c>
      <c r="AB113" s="82">
        <v>0</v>
      </c>
      <c r="AC113" s="82">
        <v>0</v>
      </c>
      <c r="AD113" s="82">
        <v>0</v>
      </c>
      <c r="AE113" s="82">
        <v>0</v>
      </c>
      <c r="AF113" s="82">
        <v>12.851999999999999</v>
      </c>
      <c r="AG113" s="82">
        <v>6.4259999999999993</v>
      </c>
      <c r="AH113" s="82">
        <v>-6.4259999999999993</v>
      </c>
      <c r="AI113" s="82">
        <v>-0.5</v>
      </c>
      <c r="AJ113" s="82">
        <v>-0.36260000000000003</v>
      </c>
      <c r="AK113" s="82">
        <v>-7.0000000000000007E-2</v>
      </c>
      <c r="AL113">
        <v>5.18</v>
      </c>
      <c r="AM113"/>
      <c r="AN113"/>
      <c r="AO113"/>
      <c r="AP113"/>
      <c r="AQ113"/>
      <c r="AR113"/>
      <c r="AS113"/>
      <c r="AT113"/>
      <c r="AU113"/>
      <c r="AV113"/>
      <c r="AW113"/>
      <c r="AX113"/>
      <c r="AY113"/>
      <c r="AZ113"/>
      <c r="BA113"/>
      <c r="BC113" s="82"/>
    </row>
    <row r="114" spans="1:55" x14ac:dyDescent="0.25">
      <c r="A114" s="82" t="s">
        <v>2504</v>
      </c>
      <c r="B114" s="82">
        <v>114</v>
      </c>
      <c r="C114" s="82">
        <v>2</v>
      </c>
      <c r="D114" s="82">
        <v>2013</v>
      </c>
      <c r="E114" s="82">
        <v>2010</v>
      </c>
      <c r="F114" s="82">
        <v>1</v>
      </c>
      <c r="G114" s="82">
        <v>1</v>
      </c>
      <c r="H114" s="82">
        <v>1</v>
      </c>
      <c r="I114" s="82">
        <v>0</v>
      </c>
      <c r="J114" s="82" t="s">
        <v>410</v>
      </c>
      <c r="K114" s="82">
        <v>10649</v>
      </c>
      <c r="L114" s="82">
        <v>10</v>
      </c>
      <c r="M114" s="82">
        <v>33</v>
      </c>
      <c r="N114" s="82">
        <v>72</v>
      </c>
      <c r="O114" s="82">
        <v>118</v>
      </c>
      <c r="P114" s="82">
        <v>23</v>
      </c>
      <c r="Q114" s="82">
        <v>0</v>
      </c>
      <c r="R114" s="82">
        <v>1</v>
      </c>
      <c r="S114" s="82">
        <v>0</v>
      </c>
      <c r="T114" s="82">
        <v>1</v>
      </c>
      <c r="U114" s="82">
        <v>1</v>
      </c>
      <c r="V114" s="82">
        <v>0</v>
      </c>
      <c r="W114" s="82" t="s">
        <v>1976</v>
      </c>
      <c r="X114" s="82">
        <v>1</v>
      </c>
      <c r="Y114" s="82">
        <v>1</v>
      </c>
      <c r="Z114" s="82">
        <v>0</v>
      </c>
      <c r="AA114" s="82">
        <v>1</v>
      </c>
      <c r="AB114" s="82">
        <v>0</v>
      </c>
      <c r="AC114" s="82">
        <v>0</v>
      </c>
      <c r="AD114" s="82">
        <v>0</v>
      </c>
      <c r="AE114" s="82">
        <v>0</v>
      </c>
      <c r="AF114" s="82">
        <v>12.851999999999999</v>
      </c>
      <c r="AG114" s="82">
        <v>9.6389999999999993</v>
      </c>
      <c r="AH114" s="82">
        <v>-3.2129999999999992</v>
      </c>
      <c r="AI114" s="82">
        <v>-0.25</v>
      </c>
      <c r="AJ114" s="82">
        <v>-0.2072</v>
      </c>
      <c r="AK114" s="82">
        <v>-0.04</v>
      </c>
      <c r="AL114">
        <v>5.18</v>
      </c>
      <c r="AM114"/>
      <c r="AN114"/>
      <c r="AO114"/>
      <c r="AP114"/>
      <c r="AQ114"/>
      <c r="AR114"/>
      <c r="AS114"/>
      <c r="AT114"/>
      <c r="AU114"/>
      <c r="AV114"/>
      <c r="AW114"/>
      <c r="AX114"/>
      <c r="AY114"/>
      <c r="AZ114"/>
      <c r="BA114"/>
      <c r="BC114" s="82"/>
    </row>
    <row r="115" spans="1:55" x14ac:dyDescent="0.25">
      <c r="A115" s="82" t="s">
        <v>2504</v>
      </c>
      <c r="B115" s="82">
        <v>114</v>
      </c>
      <c r="C115" s="82">
        <v>3</v>
      </c>
      <c r="D115" s="82">
        <v>2013</v>
      </c>
      <c r="E115" s="82">
        <v>2010</v>
      </c>
      <c r="F115" s="82">
        <v>1</v>
      </c>
      <c r="G115" s="82">
        <v>1</v>
      </c>
      <c r="H115" s="82">
        <v>1</v>
      </c>
      <c r="I115" s="82">
        <v>0</v>
      </c>
      <c r="J115" s="82" t="s">
        <v>410</v>
      </c>
      <c r="K115" s="82">
        <v>10649</v>
      </c>
      <c r="L115" s="82">
        <v>10</v>
      </c>
      <c r="M115" s="82">
        <v>33</v>
      </c>
      <c r="N115" s="82">
        <v>72</v>
      </c>
      <c r="O115" s="82">
        <v>118</v>
      </c>
      <c r="P115" s="82">
        <v>23</v>
      </c>
      <c r="Q115" s="82">
        <v>0</v>
      </c>
      <c r="R115" s="82">
        <v>1</v>
      </c>
      <c r="S115" s="82">
        <v>0</v>
      </c>
      <c r="T115" s="82">
        <v>1</v>
      </c>
      <c r="U115" s="82">
        <v>1</v>
      </c>
      <c r="V115" s="82">
        <v>0</v>
      </c>
      <c r="W115" s="82" t="s">
        <v>1976</v>
      </c>
      <c r="X115" s="82">
        <v>1</v>
      </c>
      <c r="Y115" s="82">
        <v>1</v>
      </c>
      <c r="Z115" s="82">
        <v>0</v>
      </c>
      <c r="AA115" s="82">
        <v>1</v>
      </c>
      <c r="AB115" s="82">
        <v>0</v>
      </c>
      <c r="AC115" s="82">
        <v>0</v>
      </c>
      <c r="AD115" s="82">
        <v>0</v>
      </c>
      <c r="AE115" s="82">
        <v>0</v>
      </c>
      <c r="AF115" s="82">
        <v>12.851999999999999</v>
      </c>
      <c r="AG115" s="82">
        <v>16.064999999999998</v>
      </c>
      <c r="AH115" s="82">
        <v>3.2129999999999992</v>
      </c>
      <c r="AI115" s="82">
        <v>0.25</v>
      </c>
      <c r="AJ115" s="82">
        <v>0.25900000000000001</v>
      </c>
      <c r="AK115" s="82">
        <v>0.05</v>
      </c>
      <c r="AL115">
        <v>5.18</v>
      </c>
      <c r="AM115"/>
      <c r="AN115"/>
      <c r="AO115"/>
      <c r="AP115"/>
      <c r="AQ115"/>
      <c r="AR115"/>
      <c r="AS115"/>
      <c r="AT115"/>
      <c r="AU115"/>
      <c r="AV115"/>
      <c r="AW115"/>
      <c r="AX115"/>
      <c r="AY115"/>
      <c r="AZ115"/>
      <c r="BA115"/>
      <c r="BC115" s="82"/>
    </row>
    <row r="116" spans="1:55" x14ac:dyDescent="0.25">
      <c r="A116" s="82" t="s">
        <v>2504</v>
      </c>
      <c r="B116" s="82">
        <v>114</v>
      </c>
      <c r="C116" s="82">
        <v>4</v>
      </c>
      <c r="D116" s="82">
        <v>2013</v>
      </c>
      <c r="E116" s="82">
        <v>2010</v>
      </c>
      <c r="F116" s="82">
        <v>1</v>
      </c>
      <c r="G116" s="82">
        <v>1</v>
      </c>
      <c r="H116" s="82">
        <v>1</v>
      </c>
      <c r="I116" s="82">
        <v>0</v>
      </c>
      <c r="J116" s="82" t="s">
        <v>410</v>
      </c>
      <c r="K116" s="82">
        <v>10649</v>
      </c>
      <c r="L116" s="82">
        <v>10</v>
      </c>
      <c r="M116" s="82">
        <v>33</v>
      </c>
      <c r="N116" s="82">
        <v>72</v>
      </c>
      <c r="O116" s="82">
        <v>118</v>
      </c>
      <c r="P116" s="82">
        <v>23</v>
      </c>
      <c r="Q116" s="82">
        <v>0</v>
      </c>
      <c r="R116" s="82">
        <v>1</v>
      </c>
      <c r="S116" s="82">
        <v>0</v>
      </c>
      <c r="T116" s="82">
        <v>1</v>
      </c>
      <c r="U116" s="82">
        <v>1</v>
      </c>
      <c r="V116" s="82">
        <v>0</v>
      </c>
      <c r="W116" s="82" t="s">
        <v>1976</v>
      </c>
      <c r="X116" s="82">
        <v>1</v>
      </c>
      <c r="Y116" s="82">
        <v>1</v>
      </c>
      <c r="Z116" s="82">
        <v>0</v>
      </c>
      <c r="AA116" s="82">
        <v>1</v>
      </c>
      <c r="AB116" s="82">
        <v>0</v>
      </c>
      <c r="AC116" s="82">
        <v>0</v>
      </c>
      <c r="AD116" s="82">
        <v>0</v>
      </c>
      <c r="AE116" s="82">
        <v>0</v>
      </c>
      <c r="AF116" s="82">
        <v>12.851999999999999</v>
      </c>
      <c r="AG116" s="82">
        <v>19.277999999999999</v>
      </c>
      <c r="AH116" s="82">
        <v>6.4260000000000002</v>
      </c>
      <c r="AI116" s="82">
        <v>0.5</v>
      </c>
      <c r="AJ116" s="82">
        <v>0.6734</v>
      </c>
      <c r="AK116" s="82">
        <v>0.13</v>
      </c>
      <c r="AL116">
        <v>5.18</v>
      </c>
      <c r="AM116"/>
      <c r="AN116"/>
      <c r="AO116"/>
      <c r="AP116"/>
      <c r="AQ116"/>
      <c r="AR116"/>
      <c r="AS116"/>
      <c r="AT116"/>
      <c r="AU116"/>
      <c r="AV116"/>
      <c r="AW116"/>
      <c r="AX116"/>
      <c r="AY116"/>
      <c r="AZ116"/>
      <c r="BA116"/>
      <c r="BC116" s="82"/>
    </row>
    <row r="117" spans="1:55" x14ac:dyDescent="0.25">
      <c r="A117" s="82" t="s">
        <v>2504</v>
      </c>
      <c r="B117" s="82">
        <v>114</v>
      </c>
      <c r="C117" s="82">
        <v>5</v>
      </c>
      <c r="D117" s="82">
        <v>2013</v>
      </c>
      <c r="E117" s="82">
        <v>2020</v>
      </c>
      <c r="F117" s="82">
        <v>1</v>
      </c>
      <c r="G117" s="82">
        <v>1</v>
      </c>
      <c r="H117" s="82">
        <v>1</v>
      </c>
      <c r="I117" s="82">
        <v>0</v>
      </c>
      <c r="J117" s="82" t="s">
        <v>410</v>
      </c>
      <c r="K117" s="82">
        <v>10649</v>
      </c>
      <c r="L117" s="82">
        <v>10</v>
      </c>
      <c r="M117" s="82">
        <v>33</v>
      </c>
      <c r="N117" s="82">
        <v>72</v>
      </c>
      <c r="O117" s="82">
        <v>118</v>
      </c>
      <c r="P117" s="82">
        <v>23</v>
      </c>
      <c r="Q117" s="82">
        <v>0</v>
      </c>
      <c r="R117" s="82">
        <v>1</v>
      </c>
      <c r="S117" s="82">
        <v>0</v>
      </c>
      <c r="T117" s="82">
        <v>1</v>
      </c>
      <c r="U117" s="82">
        <v>1</v>
      </c>
      <c r="V117" s="82">
        <v>0</v>
      </c>
      <c r="W117" s="82" t="s">
        <v>1976</v>
      </c>
      <c r="X117" s="82">
        <v>1</v>
      </c>
      <c r="Y117" s="82">
        <v>1</v>
      </c>
      <c r="Z117" s="82">
        <v>0</v>
      </c>
      <c r="AA117" s="82">
        <v>1</v>
      </c>
      <c r="AB117" s="82">
        <v>0</v>
      </c>
      <c r="AC117" s="82">
        <v>0</v>
      </c>
      <c r="AD117" s="82">
        <v>0</v>
      </c>
      <c r="AE117" s="82">
        <v>0</v>
      </c>
      <c r="AF117" s="82">
        <v>14.904</v>
      </c>
      <c r="AG117" s="82">
        <v>7.452</v>
      </c>
      <c r="AH117" s="82">
        <v>-7.452</v>
      </c>
      <c r="AI117" s="82">
        <v>-0.5</v>
      </c>
      <c r="AJ117" s="82">
        <v>-0.31710000000000005</v>
      </c>
      <c r="AK117" s="82">
        <v>-7.0000000000000007E-2</v>
      </c>
      <c r="AL117">
        <v>4.53</v>
      </c>
      <c r="AM117"/>
      <c r="AN117"/>
      <c r="AO117"/>
      <c r="AP117"/>
      <c r="AQ117"/>
      <c r="AR117"/>
      <c r="AS117"/>
      <c r="AT117"/>
      <c r="AU117"/>
      <c r="AV117"/>
      <c r="AW117"/>
      <c r="AX117"/>
      <c r="AY117"/>
      <c r="AZ117"/>
      <c r="BA117"/>
      <c r="BC117" s="82"/>
    </row>
    <row r="118" spans="1:55" x14ac:dyDescent="0.25">
      <c r="A118" s="82" t="s">
        <v>2504</v>
      </c>
      <c r="B118" s="82">
        <v>114</v>
      </c>
      <c r="C118" s="82">
        <v>6</v>
      </c>
      <c r="D118" s="82">
        <v>2013</v>
      </c>
      <c r="E118" s="82">
        <v>2020</v>
      </c>
      <c r="F118" s="82">
        <v>1</v>
      </c>
      <c r="G118" s="82">
        <v>1</v>
      </c>
      <c r="H118" s="82">
        <v>1</v>
      </c>
      <c r="I118" s="82">
        <v>0</v>
      </c>
      <c r="J118" s="82" t="s">
        <v>410</v>
      </c>
      <c r="K118" s="82">
        <v>10649</v>
      </c>
      <c r="L118" s="82">
        <v>10</v>
      </c>
      <c r="M118" s="82">
        <v>33</v>
      </c>
      <c r="N118" s="82">
        <v>72</v>
      </c>
      <c r="O118" s="82">
        <v>118</v>
      </c>
      <c r="P118" s="82">
        <v>23</v>
      </c>
      <c r="Q118" s="82">
        <v>0</v>
      </c>
      <c r="R118" s="82">
        <v>1</v>
      </c>
      <c r="S118" s="82">
        <v>0</v>
      </c>
      <c r="T118" s="82">
        <v>1</v>
      </c>
      <c r="U118" s="82">
        <v>1</v>
      </c>
      <c r="V118" s="82">
        <v>0</v>
      </c>
      <c r="W118" s="82" t="s">
        <v>1976</v>
      </c>
      <c r="X118" s="82">
        <v>1</v>
      </c>
      <c r="Y118" s="82">
        <v>1</v>
      </c>
      <c r="Z118" s="82">
        <v>0</v>
      </c>
      <c r="AA118" s="82">
        <v>1</v>
      </c>
      <c r="AB118" s="82">
        <v>0</v>
      </c>
      <c r="AC118" s="82">
        <v>0</v>
      </c>
      <c r="AD118" s="82">
        <v>0</v>
      </c>
      <c r="AE118" s="82">
        <v>0</v>
      </c>
      <c r="AF118" s="82">
        <v>14.904</v>
      </c>
      <c r="AG118" s="82">
        <v>11.178000000000001</v>
      </c>
      <c r="AH118" s="82">
        <v>-3.7259999999999991</v>
      </c>
      <c r="AI118" s="82">
        <v>-0.25</v>
      </c>
      <c r="AJ118" s="82">
        <v>-0.22650000000000003</v>
      </c>
      <c r="AK118" s="82">
        <v>-0.05</v>
      </c>
      <c r="AL118">
        <v>4.53</v>
      </c>
      <c r="AM118"/>
      <c r="AN118"/>
      <c r="AO118"/>
      <c r="AP118"/>
      <c r="AQ118"/>
      <c r="AR118"/>
      <c r="AS118"/>
      <c r="AT118"/>
      <c r="AU118"/>
      <c r="AV118"/>
      <c r="AW118"/>
      <c r="AX118"/>
      <c r="AY118"/>
      <c r="AZ118"/>
      <c r="BA118"/>
      <c r="BC118" s="82"/>
    </row>
    <row r="119" spans="1:55" x14ac:dyDescent="0.25">
      <c r="A119" s="82" t="s">
        <v>2504</v>
      </c>
      <c r="B119" s="82">
        <v>114</v>
      </c>
      <c r="C119" s="82">
        <v>7</v>
      </c>
      <c r="D119" s="82">
        <v>2013</v>
      </c>
      <c r="E119" s="82">
        <v>2020</v>
      </c>
      <c r="F119" s="82">
        <v>1</v>
      </c>
      <c r="G119" s="82">
        <v>1</v>
      </c>
      <c r="H119" s="82">
        <v>1</v>
      </c>
      <c r="I119" s="82">
        <v>0</v>
      </c>
      <c r="J119" s="82" t="s">
        <v>410</v>
      </c>
      <c r="K119" s="82">
        <v>10649</v>
      </c>
      <c r="L119" s="82">
        <v>10</v>
      </c>
      <c r="M119" s="82">
        <v>33</v>
      </c>
      <c r="N119" s="82">
        <v>72</v>
      </c>
      <c r="O119" s="82">
        <v>118</v>
      </c>
      <c r="P119" s="82">
        <v>23</v>
      </c>
      <c r="Q119" s="82">
        <v>0</v>
      </c>
      <c r="R119" s="82">
        <v>1</v>
      </c>
      <c r="S119" s="82">
        <v>0</v>
      </c>
      <c r="T119" s="82">
        <v>1</v>
      </c>
      <c r="U119" s="82">
        <v>1</v>
      </c>
      <c r="V119" s="82">
        <v>0</v>
      </c>
      <c r="W119" s="82" t="s">
        <v>1976</v>
      </c>
      <c r="X119" s="82">
        <v>1</v>
      </c>
      <c r="Y119" s="82">
        <v>1</v>
      </c>
      <c r="Z119" s="82">
        <v>0</v>
      </c>
      <c r="AA119" s="82">
        <v>1</v>
      </c>
      <c r="AB119" s="82">
        <v>0</v>
      </c>
      <c r="AC119" s="82">
        <v>0</v>
      </c>
      <c r="AD119" s="82">
        <v>0</v>
      </c>
      <c r="AE119" s="82">
        <v>0</v>
      </c>
      <c r="AF119" s="82">
        <v>14.904</v>
      </c>
      <c r="AG119" s="82">
        <v>18.63</v>
      </c>
      <c r="AH119" s="82">
        <v>3.7259999999999991</v>
      </c>
      <c r="AI119" s="82">
        <v>0.25</v>
      </c>
      <c r="AJ119" s="82">
        <v>0.13589999999999999</v>
      </c>
      <c r="AK119" s="82">
        <v>0.03</v>
      </c>
      <c r="AL119">
        <v>4.53</v>
      </c>
      <c r="AM119"/>
      <c r="AN119"/>
      <c r="AO119"/>
      <c r="AP119"/>
      <c r="AQ119"/>
      <c r="AR119"/>
      <c r="AS119"/>
      <c r="AT119"/>
      <c r="AU119"/>
      <c r="AV119"/>
      <c r="AW119"/>
      <c r="AX119"/>
      <c r="AY119"/>
      <c r="AZ119"/>
      <c r="BA119"/>
      <c r="BC119" s="82"/>
    </row>
    <row r="120" spans="1:55" x14ac:dyDescent="0.25">
      <c r="A120" s="82" t="s">
        <v>2504</v>
      </c>
      <c r="B120" s="82">
        <v>114</v>
      </c>
      <c r="C120" s="82">
        <v>8</v>
      </c>
      <c r="D120" s="82">
        <v>2013</v>
      </c>
      <c r="E120" s="82">
        <v>2020</v>
      </c>
      <c r="F120" s="82">
        <v>1</v>
      </c>
      <c r="G120" s="82">
        <v>1</v>
      </c>
      <c r="H120" s="82">
        <v>1</v>
      </c>
      <c r="I120" s="82">
        <v>0</v>
      </c>
      <c r="J120" s="82" t="s">
        <v>410</v>
      </c>
      <c r="K120" s="82">
        <v>10649</v>
      </c>
      <c r="L120" s="82">
        <v>10</v>
      </c>
      <c r="M120" s="82">
        <v>33</v>
      </c>
      <c r="N120" s="82">
        <v>72</v>
      </c>
      <c r="O120" s="82">
        <v>118</v>
      </c>
      <c r="P120" s="82">
        <v>23</v>
      </c>
      <c r="Q120" s="82">
        <v>0</v>
      </c>
      <c r="R120" s="82">
        <v>1</v>
      </c>
      <c r="S120" s="82">
        <v>0</v>
      </c>
      <c r="T120" s="82">
        <v>1</v>
      </c>
      <c r="U120" s="82">
        <v>1</v>
      </c>
      <c r="V120" s="82">
        <v>0</v>
      </c>
      <c r="W120" s="82" t="s">
        <v>1976</v>
      </c>
      <c r="X120" s="82">
        <v>1</v>
      </c>
      <c r="Y120" s="82">
        <v>1</v>
      </c>
      <c r="Z120" s="82">
        <v>0</v>
      </c>
      <c r="AA120" s="82">
        <v>1</v>
      </c>
      <c r="AB120" s="82">
        <v>0</v>
      </c>
      <c r="AC120" s="82">
        <v>0</v>
      </c>
      <c r="AD120" s="82">
        <v>0</v>
      </c>
      <c r="AE120" s="82">
        <v>0</v>
      </c>
      <c r="AF120" s="82">
        <v>14.904</v>
      </c>
      <c r="AG120" s="82">
        <v>22.356000000000002</v>
      </c>
      <c r="AH120" s="82">
        <v>7.4520000000000017</v>
      </c>
      <c r="AI120" s="82">
        <v>0.5</v>
      </c>
      <c r="AJ120" s="82">
        <v>0.40770000000000001</v>
      </c>
      <c r="AK120" s="82">
        <v>0.09</v>
      </c>
      <c r="AL120">
        <v>4.53</v>
      </c>
      <c r="AM120"/>
      <c r="AN120"/>
      <c r="AO120"/>
      <c r="AP120"/>
      <c r="AQ120"/>
      <c r="AR120"/>
      <c r="AS120"/>
      <c r="AT120"/>
      <c r="AU120"/>
      <c r="AV120"/>
      <c r="AW120"/>
      <c r="AX120"/>
      <c r="AY120"/>
      <c r="AZ120"/>
      <c r="BA120"/>
      <c r="BC120" s="82"/>
    </row>
    <row r="121" spans="1:55" x14ac:dyDescent="0.25">
      <c r="A121" s="82" t="s">
        <v>2504</v>
      </c>
      <c r="B121" s="82">
        <v>114</v>
      </c>
      <c r="C121" s="82">
        <v>9</v>
      </c>
      <c r="D121" s="82">
        <v>2013</v>
      </c>
      <c r="E121" s="82">
        <v>2020</v>
      </c>
      <c r="F121" s="82">
        <v>1</v>
      </c>
      <c r="G121" s="82">
        <v>1</v>
      </c>
      <c r="H121" s="82">
        <v>1</v>
      </c>
      <c r="I121" s="82">
        <v>0</v>
      </c>
      <c r="J121" s="82" t="s">
        <v>410</v>
      </c>
      <c r="K121" s="82">
        <v>10649</v>
      </c>
      <c r="L121" s="82">
        <v>10</v>
      </c>
      <c r="M121" s="82">
        <v>33</v>
      </c>
      <c r="N121" s="82">
        <v>72</v>
      </c>
      <c r="O121" s="82">
        <v>118</v>
      </c>
      <c r="P121" s="82">
        <v>23</v>
      </c>
      <c r="Q121" s="82">
        <v>0</v>
      </c>
      <c r="R121" s="82">
        <v>1</v>
      </c>
      <c r="S121" s="82">
        <v>0</v>
      </c>
      <c r="T121" s="82">
        <v>1</v>
      </c>
      <c r="U121" s="82">
        <v>1</v>
      </c>
      <c r="V121" s="82">
        <v>0</v>
      </c>
      <c r="W121" s="82" t="s">
        <v>1976</v>
      </c>
      <c r="X121" s="82">
        <v>1</v>
      </c>
      <c r="Y121" s="82">
        <v>1</v>
      </c>
      <c r="Z121" s="82">
        <v>1</v>
      </c>
      <c r="AA121" s="82">
        <v>1</v>
      </c>
      <c r="AB121" s="82">
        <v>0</v>
      </c>
      <c r="AC121" s="82">
        <v>0</v>
      </c>
      <c r="AD121" s="82">
        <v>0</v>
      </c>
      <c r="AE121" s="82">
        <v>0</v>
      </c>
      <c r="AF121" s="82">
        <v>14.904</v>
      </c>
      <c r="AG121" s="82">
        <v>21.1968</v>
      </c>
      <c r="AH121" s="82">
        <v>6.2927999999999997</v>
      </c>
      <c r="AI121" s="82">
        <v>0.42222222222222222</v>
      </c>
      <c r="AJ121" s="82">
        <v>0.49830000000000002</v>
      </c>
      <c r="AK121" s="82">
        <v>0.11</v>
      </c>
      <c r="AL121">
        <v>4.53</v>
      </c>
      <c r="AM121"/>
      <c r="AN121"/>
      <c r="AO121"/>
      <c r="AP121"/>
      <c r="AQ121"/>
      <c r="AR121"/>
      <c r="AS121"/>
      <c r="AT121"/>
      <c r="AU121"/>
      <c r="AV121"/>
      <c r="AW121"/>
      <c r="AX121"/>
      <c r="AY121"/>
      <c r="AZ121"/>
      <c r="BA121"/>
      <c r="BC121" s="82"/>
    </row>
    <row r="122" spans="1:55" x14ac:dyDescent="0.25">
      <c r="A122" s="82" t="s">
        <v>2504</v>
      </c>
      <c r="B122" s="82">
        <v>114</v>
      </c>
      <c r="C122" s="82">
        <v>10</v>
      </c>
      <c r="D122" s="82">
        <v>2013</v>
      </c>
      <c r="E122" s="82">
        <v>2030</v>
      </c>
      <c r="F122" s="82">
        <v>1</v>
      </c>
      <c r="G122" s="82">
        <v>1</v>
      </c>
      <c r="H122" s="82">
        <v>1</v>
      </c>
      <c r="I122" s="82">
        <v>0</v>
      </c>
      <c r="J122" s="82" t="s">
        <v>410</v>
      </c>
      <c r="K122" s="82">
        <v>10649</v>
      </c>
      <c r="L122" s="82">
        <v>10</v>
      </c>
      <c r="M122" s="82">
        <v>33</v>
      </c>
      <c r="N122" s="82">
        <v>72</v>
      </c>
      <c r="O122" s="82">
        <v>118</v>
      </c>
      <c r="P122" s="82">
        <v>23</v>
      </c>
      <c r="Q122" s="82">
        <v>0</v>
      </c>
      <c r="R122" s="82">
        <v>1</v>
      </c>
      <c r="S122" s="82">
        <v>0</v>
      </c>
      <c r="T122" s="82">
        <v>1</v>
      </c>
      <c r="U122" s="82">
        <v>1</v>
      </c>
      <c r="V122" s="82">
        <v>0</v>
      </c>
      <c r="W122" s="82" t="s">
        <v>1976</v>
      </c>
      <c r="X122" s="82">
        <v>1</v>
      </c>
      <c r="Y122" s="82">
        <v>1</v>
      </c>
      <c r="Z122" s="82">
        <v>0</v>
      </c>
      <c r="AA122" s="82">
        <v>1</v>
      </c>
      <c r="AB122" s="82">
        <v>0</v>
      </c>
      <c r="AC122" s="82">
        <v>0</v>
      </c>
      <c r="AD122" s="82">
        <v>0</v>
      </c>
      <c r="AE122" s="82">
        <v>0</v>
      </c>
      <c r="AF122" s="82">
        <v>14.904</v>
      </c>
      <c r="AG122" s="82">
        <v>7.452</v>
      </c>
      <c r="AH122" s="82">
        <v>-7.452</v>
      </c>
      <c r="AI122" s="82">
        <v>-0.5</v>
      </c>
      <c r="AJ122" s="82">
        <v>-4.6697457356106496E-2</v>
      </c>
      <c r="AK122" s="82">
        <v>-0.01</v>
      </c>
      <c r="AL122">
        <v>4.6697457356106495</v>
      </c>
      <c r="AM122"/>
      <c r="AN122"/>
      <c r="AO122"/>
      <c r="AP122"/>
      <c r="AQ122"/>
      <c r="AR122"/>
      <c r="AS122"/>
      <c r="AT122"/>
      <c r="AU122"/>
      <c r="AV122"/>
      <c r="AW122"/>
      <c r="AX122"/>
      <c r="AY122"/>
      <c r="AZ122"/>
      <c r="BA122"/>
      <c r="BC122" s="82"/>
    </row>
    <row r="123" spans="1:55" x14ac:dyDescent="0.25">
      <c r="A123" s="82" t="s">
        <v>2504</v>
      </c>
      <c r="B123" s="82">
        <v>114</v>
      </c>
      <c r="C123" s="82">
        <v>11</v>
      </c>
      <c r="D123" s="82">
        <v>2013</v>
      </c>
      <c r="E123" s="82">
        <v>2030</v>
      </c>
      <c r="F123" s="82">
        <v>1</v>
      </c>
      <c r="G123" s="82">
        <v>1</v>
      </c>
      <c r="H123" s="82">
        <v>1</v>
      </c>
      <c r="I123" s="82">
        <v>0</v>
      </c>
      <c r="J123" s="82" t="s">
        <v>410</v>
      </c>
      <c r="K123" s="82">
        <v>10649</v>
      </c>
      <c r="L123" s="82">
        <v>10</v>
      </c>
      <c r="M123" s="82">
        <v>33</v>
      </c>
      <c r="N123" s="82">
        <v>72</v>
      </c>
      <c r="O123" s="82">
        <v>118</v>
      </c>
      <c r="P123" s="82">
        <v>23</v>
      </c>
      <c r="Q123" s="82">
        <v>0</v>
      </c>
      <c r="R123" s="82">
        <v>1</v>
      </c>
      <c r="S123" s="82">
        <v>0</v>
      </c>
      <c r="T123" s="82">
        <v>1</v>
      </c>
      <c r="U123" s="82">
        <v>1</v>
      </c>
      <c r="V123" s="82">
        <v>0</v>
      </c>
      <c r="W123" s="82" t="s">
        <v>1976</v>
      </c>
      <c r="X123" s="82">
        <v>1</v>
      </c>
      <c r="Y123" s="82">
        <v>1</v>
      </c>
      <c r="Z123" s="82">
        <v>0</v>
      </c>
      <c r="AA123" s="82">
        <v>1</v>
      </c>
      <c r="AB123" s="82">
        <v>0</v>
      </c>
      <c r="AC123" s="82">
        <v>0</v>
      </c>
      <c r="AD123" s="82">
        <v>0</v>
      </c>
      <c r="AE123" s="82">
        <v>0</v>
      </c>
      <c r="AF123" s="82">
        <v>14.904</v>
      </c>
      <c r="AG123" s="82">
        <v>11.178000000000001</v>
      </c>
      <c r="AH123" s="82">
        <v>-3.7259999999999991</v>
      </c>
      <c r="AI123" s="82">
        <v>-0.25</v>
      </c>
      <c r="AJ123" s="82">
        <v>4.6697457356106496E-2</v>
      </c>
      <c r="AK123" s="82">
        <v>0.01</v>
      </c>
      <c r="AL123">
        <v>4.6697457356106495</v>
      </c>
      <c r="AM123"/>
      <c r="AN123"/>
      <c r="AO123"/>
      <c r="AP123"/>
      <c r="AQ123"/>
      <c r="AR123"/>
      <c r="AS123"/>
      <c r="AT123"/>
      <c r="AU123"/>
      <c r="AV123"/>
      <c r="AW123"/>
      <c r="AX123"/>
      <c r="AY123"/>
      <c r="AZ123"/>
      <c r="BA123"/>
      <c r="BC123" s="82"/>
    </row>
    <row r="124" spans="1:55" x14ac:dyDescent="0.25">
      <c r="A124" s="82" t="s">
        <v>2504</v>
      </c>
      <c r="B124" s="82">
        <v>114</v>
      </c>
      <c r="C124" s="82">
        <v>12</v>
      </c>
      <c r="D124" s="82">
        <v>2013</v>
      </c>
      <c r="E124" s="82">
        <v>2030</v>
      </c>
      <c r="F124" s="82">
        <v>1</v>
      </c>
      <c r="G124" s="82">
        <v>1</v>
      </c>
      <c r="H124" s="82">
        <v>1</v>
      </c>
      <c r="I124" s="82">
        <v>0</v>
      </c>
      <c r="J124" s="82" t="s">
        <v>410</v>
      </c>
      <c r="K124" s="82">
        <v>10649</v>
      </c>
      <c r="L124" s="82">
        <v>10</v>
      </c>
      <c r="M124" s="82">
        <v>33</v>
      </c>
      <c r="N124" s="82">
        <v>72</v>
      </c>
      <c r="O124" s="82">
        <v>118</v>
      </c>
      <c r="P124" s="82">
        <v>23</v>
      </c>
      <c r="Q124" s="82">
        <v>0</v>
      </c>
      <c r="R124" s="82">
        <v>1</v>
      </c>
      <c r="S124" s="82">
        <v>0</v>
      </c>
      <c r="T124" s="82">
        <v>1</v>
      </c>
      <c r="U124" s="82">
        <v>1</v>
      </c>
      <c r="V124" s="82">
        <v>0</v>
      </c>
      <c r="W124" s="82" t="s">
        <v>1976</v>
      </c>
      <c r="X124" s="82">
        <v>1</v>
      </c>
      <c r="Y124" s="82">
        <v>1</v>
      </c>
      <c r="Z124" s="82">
        <v>0</v>
      </c>
      <c r="AA124" s="82">
        <v>1</v>
      </c>
      <c r="AB124" s="82">
        <v>0</v>
      </c>
      <c r="AC124" s="82">
        <v>0</v>
      </c>
      <c r="AD124" s="82">
        <v>0</v>
      </c>
      <c r="AE124" s="82">
        <v>0</v>
      </c>
      <c r="AF124" s="82">
        <v>14.904</v>
      </c>
      <c r="AG124" s="82">
        <v>18.63</v>
      </c>
      <c r="AH124" s="82">
        <v>3.7259999999999991</v>
      </c>
      <c r="AI124" s="82">
        <v>0.25</v>
      </c>
      <c r="AJ124" s="82">
        <v>0</v>
      </c>
      <c r="AK124" s="82">
        <v>0</v>
      </c>
      <c r="AL124">
        <v>4.6697457356106495</v>
      </c>
      <c r="AM124"/>
      <c r="AN124"/>
      <c r="AO124"/>
      <c r="AP124"/>
      <c r="AQ124"/>
      <c r="AR124"/>
      <c r="AS124"/>
      <c r="AT124"/>
      <c r="AU124"/>
      <c r="AV124"/>
      <c r="AW124"/>
      <c r="AX124"/>
      <c r="AY124"/>
      <c r="AZ124"/>
      <c r="BA124"/>
      <c r="BC124" s="82"/>
    </row>
    <row r="125" spans="1:55" x14ac:dyDescent="0.25">
      <c r="A125" s="82" t="s">
        <v>2504</v>
      </c>
      <c r="B125" s="82">
        <v>114</v>
      </c>
      <c r="C125" s="82">
        <v>13</v>
      </c>
      <c r="D125" s="82">
        <v>2013</v>
      </c>
      <c r="E125" s="82">
        <v>2030</v>
      </c>
      <c r="F125" s="82">
        <v>1</v>
      </c>
      <c r="G125" s="82">
        <v>1</v>
      </c>
      <c r="H125" s="82">
        <v>1</v>
      </c>
      <c r="I125" s="82">
        <v>0</v>
      </c>
      <c r="J125" s="82" t="s">
        <v>410</v>
      </c>
      <c r="K125" s="82">
        <v>10649</v>
      </c>
      <c r="L125" s="82">
        <v>10</v>
      </c>
      <c r="M125" s="82">
        <v>33</v>
      </c>
      <c r="N125" s="82">
        <v>72</v>
      </c>
      <c r="O125" s="82">
        <v>118</v>
      </c>
      <c r="P125" s="82">
        <v>23</v>
      </c>
      <c r="Q125" s="82">
        <v>0</v>
      </c>
      <c r="R125" s="82">
        <v>1</v>
      </c>
      <c r="S125" s="82">
        <v>0</v>
      </c>
      <c r="T125" s="82">
        <v>1</v>
      </c>
      <c r="U125" s="82">
        <v>1</v>
      </c>
      <c r="V125" s="82">
        <v>0</v>
      </c>
      <c r="W125" s="82" t="s">
        <v>1976</v>
      </c>
      <c r="X125" s="82">
        <v>1</v>
      </c>
      <c r="Y125" s="82">
        <v>1</v>
      </c>
      <c r="Z125" s="82">
        <v>0</v>
      </c>
      <c r="AA125" s="82">
        <v>1</v>
      </c>
      <c r="AB125" s="82">
        <v>0</v>
      </c>
      <c r="AC125" s="82">
        <v>0</v>
      </c>
      <c r="AD125" s="82">
        <v>0</v>
      </c>
      <c r="AE125" s="82">
        <v>0</v>
      </c>
      <c r="AF125" s="82">
        <v>14.904</v>
      </c>
      <c r="AG125" s="82">
        <v>22.356000000000002</v>
      </c>
      <c r="AH125" s="82">
        <v>7.4520000000000017</v>
      </c>
      <c r="AI125" s="82">
        <v>0.5</v>
      </c>
      <c r="AJ125" s="82">
        <v>0</v>
      </c>
      <c r="AK125" s="82">
        <v>0</v>
      </c>
      <c r="AL125">
        <v>4.6697457356106495</v>
      </c>
      <c r="AM125"/>
      <c r="AN125"/>
      <c r="AO125"/>
      <c r="AP125"/>
      <c r="AQ125"/>
      <c r="AR125"/>
      <c r="AS125"/>
      <c r="AT125"/>
      <c r="AU125"/>
      <c r="AV125"/>
      <c r="AW125"/>
      <c r="AX125"/>
      <c r="AY125"/>
      <c r="AZ125"/>
      <c r="BA125"/>
      <c r="BC125" s="82"/>
    </row>
    <row r="126" spans="1:55" x14ac:dyDescent="0.25">
      <c r="A126" s="82" t="s">
        <v>2504</v>
      </c>
      <c r="B126" s="82">
        <v>114</v>
      </c>
      <c r="C126" s="82">
        <v>14</v>
      </c>
      <c r="D126" s="82">
        <v>2013</v>
      </c>
      <c r="E126" s="82">
        <v>2030</v>
      </c>
      <c r="F126" s="82">
        <v>1</v>
      </c>
      <c r="G126" s="82">
        <v>1</v>
      </c>
      <c r="H126" s="82">
        <v>1</v>
      </c>
      <c r="I126" s="82">
        <v>0</v>
      </c>
      <c r="J126" s="82" t="s">
        <v>410</v>
      </c>
      <c r="K126" s="82">
        <v>10649</v>
      </c>
      <c r="L126" s="82">
        <v>10</v>
      </c>
      <c r="M126" s="82">
        <v>33</v>
      </c>
      <c r="N126" s="82">
        <v>72</v>
      </c>
      <c r="O126" s="82">
        <v>118</v>
      </c>
      <c r="P126" s="82">
        <v>23</v>
      </c>
      <c r="Q126" s="82">
        <v>0</v>
      </c>
      <c r="R126" s="82">
        <v>1</v>
      </c>
      <c r="S126" s="82">
        <v>0</v>
      </c>
      <c r="T126" s="82">
        <v>1</v>
      </c>
      <c r="U126" s="82">
        <v>1</v>
      </c>
      <c r="V126" s="82">
        <v>0</v>
      </c>
      <c r="W126" s="82" t="s">
        <v>1976</v>
      </c>
      <c r="X126" s="82">
        <v>1</v>
      </c>
      <c r="Y126" s="82">
        <v>1</v>
      </c>
      <c r="Z126" s="82">
        <v>0</v>
      </c>
      <c r="AA126" s="82">
        <v>1</v>
      </c>
      <c r="AB126" s="82">
        <v>0</v>
      </c>
      <c r="AC126" s="82">
        <v>0</v>
      </c>
      <c r="AD126" s="82">
        <v>0</v>
      </c>
      <c r="AE126" s="82">
        <v>0</v>
      </c>
      <c r="AF126" s="82">
        <v>14.904</v>
      </c>
      <c r="AG126" s="82">
        <v>21.1968</v>
      </c>
      <c r="AH126" s="82">
        <v>6.2927999999999997</v>
      </c>
      <c r="AI126" s="82">
        <v>0.42222222222222222</v>
      </c>
      <c r="AJ126" s="82">
        <v>0</v>
      </c>
      <c r="AK126" s="82">
        <v>0</v>
      </c>
      <c r="AL126">
        <v>4.6697457356106495</v>
      </c>
      <c r="AM126"/>
      <c r="AN126"/>
      <c r="AO126"/>
      <c r="AP126"/>
      <c r="AQ126"/>
      <c r="AR126"/>
      <c r="AS126"/>
      <c r="AT126"/>
      <c r="AU126"/>
      <c r="AV126"/>
      <c r="AW126"/>
      <c r="AX126"/>
      <c r="AY126"/>
      <c r="AZ126"/>
      <c r="BA126"/>
      <c r="BC126" s="82"/>
    </row>
    <row r="127" spans="1:55" x14ac:dyDescent="0.25">
      <c r="A127" s="82" t="s">
        <v>2505</v>
      </c>
      <c r="B127" s="82">
        <v>128</v>
      </c>
      <c r="C127" s="82">
        <v>1</v>
      </c>
      <c r="D127" s="82">
        <v>2013</v>
      </c>
      <c r="E127" s="82">
        <v>2022</v>
      </c>
      <c r="F127" s="82">
        <v>1</v>
      </c>
      <c r="G127" s="82">
        <v>1</v>
      </c>
      <c r="H127" s="82">
        <v>1</v>
      </c>
      <c r="I127" s="82">
        <v>0</v>
      </c>
      <c r="J127" s="82" t="s">
        <v>2315</v>
      </c>
      <c r="K127" s="82">
        <v>9352</v>
      </c>
      <c r="L127" s="82">
        <v>14</v>
      </c>
      <c r="M127" s="82">
        <v>64</v>
      </c>
      <c r="N127" s="82">
        <v>21</v>
      </c>
      <c r="O127" s="82">
        <v>90</v>
      </c>
      <c r="P127" s="82">
        <v>0</v>
      </c>
      <c r="Q127" s="82">
        <v>0</v>
      </c>
      <c r="R127" s="82">
        <v>1</v>
      </c>
      <c r="S127" s="82">
        <v>0</v>
      </c>
      <c r="T127" s="82">
        <v>0</v>
      </c>
      <c r="U127" s="82">
        <v>1</v>
      </c>
      <c r="V127" s="82">
        <v>1</v>
      </c>
      <c r="W127" s="82" t="s">
        <v>1976</v>
      </c>
      <c r="X127" s="82">
        <v>1</v>
      </c>
      <c r="Y127" s="82">
        <v>1</v>
      </c>
      <c r="Z127" s="82">
        <v>0</v>
      </c>
      <c r="AA127" s="82">
        <v>1</v>
      </c>
      <c r="AB127" s="82">
        <v>1</v>
      </c>
      <c r="AC127" s="82">
        <v>1</v>
      </c>
      <c r="AD127" s="82">
        <v>0</v>
      </c>
      <c r="AE127" s="82">
        <v>0</v>
      </c>
      <c r="AF127" s="82">
        <v>15.612568294366573</v>
      </c>
      <c r="AG127" s="82">
        <v>21.041303970326524</v>
      </c>
      <c r="AH127" s="82">
        <v>5.4287356759599508</v>
      </c>
      <c r="AI127" s="82">
        <v>0.34771573604060912</v>
      </c>
      <c r="AJ127" s="82">
        <v>0.81029763832529955</v>
      </c>
      <c r="AK127" s="82">
        <v>0.17385143604556091</v>
      </c>
      <c r="AL127">
        <v>4.6608624970629888</v>
      </c>
      <c r="AM127"/>
      <c r="AN127"/>
      <c r="AO127"/>
      <c r="AP127"/>
      <c r="AQ127"/>
      <c r="AR127"/>
      <c r="AS127"/>
      <c r="AT127"/>
      <c r="AU127"/>
      <c r="AV127"/>
      <c r="AW127"/>
      <c r="AX127"/>
      <c r="AY127"/>
      <c r="AZ127"/>
      <c r="BA127"/>
      <c r="BC127" s="82"/>
    </row>
    <row r="128" spans="1:55" x14ac:dyDescent="0.25">
      <c r="A128" s="82" t="s">
        <v>2505</v>
      </c>
      <c r="B128" s="82">
        <v>128</v>
      </c>
      <c r="C128" s="82">
        <v>2</v>
      </c>
      <c r="D128" s="82">
        <v>2013</v>
      </c>
      <c r="E128" s="82">
        <v>2022</v>
      </c>
      <c r="F128" s="82">
        <v>1</v>
      </c>
      <c r="G128" s="82">
        <v>1</v>
      </c>
      <c r="H128" s="82">
        <v>1</v>
      </c>
      <c r="I128" s="82">
        <v>0</v>
      </c>
      <c r="J128" s="82" t="s">
        <v>2315</v>
      </c>
      <c r="K128" s="82">
        <v>9352</v>
      </c>
      <c r="L128" s="82">
        <v>14</v>
      </c>
      <c r="M128" s="82">
        <v>64</v>
      </c>
      <c r="N128" s="82">
        <v>21</v>
      </c>
      <c r="O128" s="82">
        <v>90</v>
      </c>
      <c r="P128" s="82">
        <v>0</v>
      </c>
      <c r="Q128" s="82">
        <v>0</v>
      </c>
      <c r="R128" s="82">
        <v>1</v>
      </c>
      <c r="S128" s="82">
        <v>0</v>
      </c>
      <c r="T128" s="82">
        <v>0</v>
      </c>
      <c r="U128" s="82">
        <v>1</v>
      </c>
      <c r="V128" s="82">
        <v>1</v>
      </c>
      <c r="W128" s="82" t="s">
        <v>1976</v>
      </c>
      <c r="X128" s="82">
        <v>1</v>
      </c>
      <c r="Y128" s="82">
        <v>1</v>
      </c>
      <c r="Z128" s="82">
        <v>0</v>
      </c>
      <c r="AA128" s="82">
        <v>1</v>
      </c>
      <c r="AB128" s="82">
        <v>0</v>
      </c>
      <c r="AC128" s="82">
        <v>0</v>
      </c>
      <c r="AD128" s="82">
        <v>0</v>
      </c>
      <c r="AE128" s="82">
        <v>0</v>
      </c>
      <c r="AF128" s="82">
        <v>15.612568294366573</v>
      </c>
      <c r="AG128" s="82">
        <v>16.299415630497759</v>
      </c>
      <c r="AH128" s="82">
        <v>0.68684733613118532</v>
      </c>
      <c r="AI128" s="82">
        <v>4.3993231810490654E-2</v>
      </c>
      <c r="AJ128" s="82">
        <v>0.10465286112539939</v>
      </c>
      <c r="AK128" s="82">
        <v>2.2453539702436121E-2</v>
      </c>
      <c r="AL128">
        <v>4.6608624970629888</v>
      </c>
      <c r="AM128"/>
      <c r="AN128"/>
      <c r="AO128"/>
      <c r="AP128"/>
      <c r="AQ128"/>
      <c r="AR128"/>
      <c r="AS128"/>
      <c r="AT128"/>
      <c r="AU128"/>
      <c r="AV128"/>
      <c r="AW128"/>
      <c r="AX128"/>
      <c r="AY128"/>
      <c r="AZ128"/>
      <c r="BA128"/>
      <c r="BC128" s="82"/>
    </row>
    <row r="129" spans="1:55" x14ac:dyDescent="0.25">
      <c r="A129" s="82" t="s">
        <v>2506</v>
      </c>
      <c r="B129" s="82">
        <v>130</v>
      </c>
      <c r="C129" s="82">
        <v>1</v>
      </c>
      <c r="D129" s="82">
        <v>2014</v>
      </c>
      <c r="E129" s="82">
        <v>2022</v>
      </c>
      <c r="F129" s="82">
        <v>0</v>
      </c>
      <c r="G129" s="82">
        <v>0</v>
      </c>
      <c r="H129" s="82">
        <v>1</v>
      </c>
      <c r="I129" s="82">
        <v>0</v>
      </c>
      <c r="J129" s="82" t="s">
        <v>2315</v>
      </c>
      <c r="K129" s="82">
        <v>8645</v>
      </c>
      <c r="L129" s="82">
        <v>4</v>
      </c>
      <c r="M129" s="82">
        <v>44</v>
      </c>
      <c r="N129" s="82">
        <v>1</v>
      </c>
      <c r="O129" s="82">
        <v>69</v>
      </c>
      <c r="P129" s="82">
        <v>0</v>
      </c>
      <c r="Q129" s="82">
        <v>0</v>
      </c>
      <c r="R129" s="82">
        <v>1</v>
      </c>
      <c r="S129" s="82">
        <v>0</v>
      </c>
      <c r="T129" s="82">
        <v>0</v>
      </c>
      <c r="U129" s="82">
        <v>1</v>
      </c>
      <c r="V129" s="82">
        <v>1</v>
      </c>
      <c r="W129" s="82" t="s">
        <v>1976</v>
      </c>
      <c r="X129" s="82">
        <v>1</v>
      </c>
      <c r="Y129" s="82">
        <v>1</v>
      </c>
      <c r="Z129" s="82">
        <v>0</v>
      </c>
      <c r="AA129" s="82">
        <v>1</v>
      </c>
      <c r="AB129" s="82">
        <v>0</v>
      </c>
      <c r="AC129" s="82">
        <v>0</v>
      </c>
      <c r="AD129" s="82">
        <v>0</v>
      </c>
      <c r="AE129" s="82">
        <v>0</v>
      </c>
      <c r="AF129" s="82">
        <v>14.99968913289567</v>
      </c>
      <c r="AG129" s="82">
        <v>12.064737631196641</v>
      </c>
      <c r="AH129" s="82">
        <v>-2.9349515016990293</v>
      </c>
      <c r="AI129" s="82">
        <v>-0.19566748855230714</v>
      </c>
      <c r="AJ129" s="82">
        <v>-0.48973474817905294</v>
      </c>
      <c r="AK129" s="82">
        <v>-7.3188066119142123E-2</v>
      </c>
      <c r="AL129">
        <v>6.6914563281644659</v>
      </c>
      <c r="AM129"/>
      <c r="AN129"/>
      <c r="AO129"/>
      <c r="AP129"/>
      <c r="AQ129"/>
      <c r="AR129"/>
      <c r="AS129"/>
      <c r="AT129"/>
      <c r="AU129"/>
      <c r="AV129"/>
      <c r="AW129"/>
      <c r="AX129"/>
      <c r="AY129"/>
      <c r="AZ129"/>
      <c r="BA129"/>
      <c r="BC129" s="82"/>
    </row>
    <row r="130" spans="1:55" x14ac:dyDescent="0.25">
      <c r="A130" s="82" t="s">
        <v>2506</v>
      </c>
      <c r="B130" s="82">
        <v>130</v>
      </c>
      <c r="C130" s="82">
        <v>2</v>
      </c>
      <c r="D130" s="82">
        <v>2014</v>
      </c>
      <c r="E130" s="82">
        <v>2022</v>
      </c>
      <c r="F130" s="82">
        <v>0</v>
      </c>
      <c r="G130" s="82">
        <v>0</v>
      </c>
      <c r="H130" s="82">
        <v>1</v>
      </c>
      <c r="I130" s="82">
        <v>0</v>
      </c>
      <c r="J130" s="82" t="s">
        <v>2315</v>
      </c>
      <c r="K130" s="82">
        <v>8645</v>
      </c>
      <c r="L130" s="82">
        <v>4</v>
      </c>
      <c r="M130" s="82">
        <v>44</v>
      </c>
      <c r="N130" s="82">
        <v>1</v>
      </c>
      <c r="O130" s="82">
        <v>69</v>
      </c>
      <c r="P130" s="82">
        <v>0</v>
      </c>
      <c r="Q130" s="82">
        <v>0</v>
      </c>
      <c r="R130" s="82">
        <v>1</v>
      </c>
      <c r="S130" s="82">
        <v>0</v>
      </c>
      <c r="T130" s="82">
        <v>0</v>
      </c>
      <c r="U130" s="82">
        <v>1</v>
      </c>
      <c r="V130" s="82">
        <v>1</v>
      </c>
      <c r="W130" s="82" t="s">
        <v>1976</v>
      </c>
      <c r="X130" s="82">
        <v>1</v>
      </c>
      <c r="Y130" s="82">
        <v>1</v>
      </c>
      <c r="Z130" s="82">
        <v>0</v>
      </c>
      <c r="AA130" s="82">
        <v>1</v>
      </c>
      <c r="AB130" s="82">
        <v>0</v>
      </c>
      <c r="AC130" s="82">
        <v>0</v>
      </c>
      <c r="AD130" s="82">
        <v>0</v>
      </c>
      <c r="AE130" s="82">
        <v>0</v>
      </c>
      <c r="AF130" s="82">
        <v>14.99968913289567</v>
      </c>
      <c r="AG130" s="82">
        <v>10.477063596524168</v>
      </c>
      <c r="AH130" s="82">
        <v>-4.5226255363715016</v>
      </c>
      <c r="AI130" s="82">
        <v>-0.30151461782317718</v>
      </c>
      <c r="AJ130" s="82">
        <v>-0.71936141433769596</v>
      </c>
      <c r="AK130" s="82">
        <v>-0.10750446226629175</v>
      </c>
      <c r="AL130">
        <v>6.6914563281644659</v>
      </c>
      <c r="AM130"/>
      <c r="AN130"/>
      <c r="AO130"/>
      <c r="AP130"/>
      <c r="AQ130"/>
      <c r="AR130"/>
      <c r="AS130"/>
      <c r="AT130"/>
      <c r="AU130"/>
      <c r="AV130"/>
      <c r="AW130"/>
      <c r="AX130"/>
      <c r="AY130"/>
      <c r="AZ130"/>
      <c r="BA130"/>
      <c r="BC130" s="82"/>
    </row>
    <row r="131" spans="1:55" x14ac:dyDescent="0.25">
      <c r="A131" s="82" t="s">
        <v>2506</v>
      </c>
      <c r="B131" s="82">
        <v>130</v>
      </c>
      <c r="C131" s="82">
        <v>3</v>
      </c>
      <c r="D131" s="82">
        <v>2014</v>
      </c>
      <c r="E131" s="82">
        <v>2022</v>
      </c>
      <c r="F131" s="82">
        <v>0</v>
      </c>
      <c r="G131" s="82">
        <v>0</v>
      </c>
      <c r="H131" s="82">
        <v>1</v>
      </c>
      <c r="I131" s="82">
        <v>0</v>
      </c>
      <c r="J131" s="82" t="s">
        <v>2315</v>
      </c>
      <c r="K131" s="82">
        <v>8645</v>
      </c>
      <c r="L131" s="82">
        <v>4</v>
      </c>
      <c r="M131" s="82">
        <v>44</v>
      </c>
      <c r="N131" s="82">
        <v>1</v>
      </c>
      <c r="O131" s="82">
        <v>69</v>
      </c>
      <c r="P131" s="82">
        <v>0</v>
      </c>
      <c r="Q131" s="82">
        <v>0</v>
      </c>
      <c r="R131" s="82">
        <v>1</v>
      </c>
      <c r="S131" s="82">
        <v>0</v>
      </c>
      <c r="T131" s="82">
        <v>0</v>
      </c>
      <c r="U131" s="82">
        <v>1</v>
      </c>
      <c r="V131" s="82">
        <v>1</v>
      </c>
      <c r="W131" s="82" t="s">
        <v>1976</v>
      </c>
      <c r="X131" s="82">
        <v>1</v>
      </c>
      <c r="Y131" s="82">
        <v>1</v>
      </c>
      <c r="Z131" s="82">
        <v>0</v>
      </c>
      <c r="AA131" s="82">
        <v>1</v>
      </c>
      <c r="AB131" s="82">
        <v>0</v>
      </c>
      <c r="AC131" s="82">
        <v>0</v>
      </c>
      <c r="AD131" s="82">
        <v>0</v>
      </c>
      <c r="AE131" s="82">
        <v>0</v>
      </c>
      <c r="AF131" s="82">
        <v>14.99968913289567</v>
      </c>
      <c r="AG131" s="82">
        <v>10.886530277679299</v>
      </c>
      <c r="AH131" s="82">
        <v>-4.1131588552163709</v>
      </c>
      <c r="AI131" s="82">
        <v>-0.27421627333568155</v>
      </c>
      <c r="AJ131" s="82">
        <v>-0.66347881859112356</v>
      </c>
      <c r="AK131" s="82">
        <v>-9.9153126920746487E-2</v>
      </c>
      <c r="AL131">
        <v>6.6914563281644659</v>
      </c>
      <c r="AM131"/>
      <c r="AN131"/>
      <c r="AO131"/>
      <c r="AP131"/>
      <c r="AQ131"/>
      <c r="AR131"/>
      <c r="AS131"/>
      <c r="AT131"/>
      <c r="AU131"/>
      <c r="AV131"/>
      <c r="AW131"/>
      <c r="AX131"/>
      <c r="AY131"/>
      <c r="AZ131"/>
      <c r="BA131"/>
      <c r="BC131" s="82"/>
    </row>
    <row r="132" spans="1:55" x14ac:dyDescent="0.25">
      <c r="A132" s="82" t="s">
        <v>2506</v>
      </c>
      <c r="B132" s="82">
        <v>130</v>
      </c>
      <c r="C132" s="82">
        <v>4</v>
      </c>
      <c r="D132" s="82">
        <v>2014</v>
      </c>
      <c r="E132" s="82">
        <v>2022</v>
      </c>
      <c r="F132" s="82">
        <v>0</v>
      </c>
      <c r="G132" s="82">
        <v>0</v>
      </c>
      <c r="H132" s="82">
        <v>1</v>
      </c>
      <c r="I132" s="82">
        <v>0</v>
      </c>
      <c r="J132" s="82" t="s">
        <v>2315</v>
      </c>
      <c r="K132" s="82">
        <v>8645</v>
      </c>
      <c r="L132" s="82">
        <v>4</v>
      </c>
      <c r="M132" s="82">
        <v>44</v>
      </c>
      <c r="N132" s="82">
        <v>1</v>
      </c>
      <c r="O132" s="82">
        <v>69</v>
      </c>
      <c r="P132" s="82">
        <v>0</v>
      </c>
      <c r="Q132" s="82">
        <v>0</v>
      </c>
      <c r="R132" s="82">
        <v>1</v>
      </c>
      <c r="S132" s="82">
        <v>0</v>
      </c>
      <c r="T132" s="82">
        <v>0</v>
      </c>
      <c r="U132" s="82">
        <v>1</v>
      </c>
      <c r="V132" s="82">
        <v>1</v>
      </c>
      <c r="W132" s="82" t="s">
        <v>1976</v>
      </c>
      <c r="X132" s="82">
        <v>1</v>
      </c>
      <c r="Y132" s="82">
        <v>1</v>
      </c>
      <c r="Z132" s="82">
        <v>0</v>
      </c>
      <c r="AA132" s="82">
        <v>1</v>
      </c>
      <c r="AB132" s="82">
        <v>0</v>
      </c>
      <c r="AC132" s="82">
        <v>0</v>
      </c>
      <c r="AD132" s="82">
        <v>0</v>
      </c>
      <c r="AE132" s="82">
        <v>0</v>
      </c>
      <c r="AF132" s="82">
        <v>14.99968913289567</v>
      </c>
      <c r="AG132" s="82">
        <v>11.451858469725735</v>
      </c>
      <c r="AH132" s="82">
        <v>-3.5478306631699343</v>
      </c>
      <c r="AI132" s="82">
        <v>-0.23652694610778446</v>
      </c>
      <c r="AJ132" s="82">
        <v>-0.59997586887910948</v>
      </c>
      <c r="AK132" s="82">
        <v>-8.9662973118990519E-2</v>
      </c>
      <c r="AL132">
        <v>6.6914563281644659</v>
      </c>
      <c r="AM132"/>
      <c r="AN132"/>
      <c r="AO132"/>
      <c r="AP132"/>
      <c r="AQ132"/>
      <c r="AR132"/>
      <c r="AS132"/>
      <c r="AT132"/>
      <c r="AU132"/>
      <c r="AV132"/>
      <c r="AW132"/>
      <c r="AX132"/>
      <c r="AY132"/>
      <c r="AZ132"/>
      <c r="BA132"/>
      <c r="BC132" s="82"/>
    </row>
    <row r="133" spans="1:55" x14ac:dyDescent="0.25">
      <c r="A133" s="82" t="s">
        <v>2506</v>
      </c>
      <c r="B133" s="82">
        <v>130</v>
      </c>
      <c r="C133" s="82">
        <v>5</v>
      </c>
      <c r="D133" s="82">
        <v>2014</v>
      </c>
      <c r="E133" s="82">
        <v>2022</v>
      </c>
      <c r="F133" s="82">
        <v>0</v>
      </c>
      <c r="G133" s="82">
        <v>0</v>
      </c>
      <c r="H133" s="82">
        <v>1</v>
      </c>
      <c r="I133" s="82">
        <v>0</v>
      </c>
      <c r="J133" s="82" t="s">
        <v>2315</v>
      </c>
      <c r="K133" s="82">
        <v>8645</v>
      </c>
      <c r="L133" s="82">
        <v>4</v>
      </c>
      <c r="M133" s="82">
        <v>44</v>
      </c>
      <c r="N133" s="82">
        <v>1</v>
      </c>
      <c r="O133" s="82">
        <v>69</v>
      </c>
      <c r="P133" s="82">
        <v>0</v>
      </c>
      <c r="Q133" s="82">
        <v>0</v>
      </c>
      <c r="R133" s="82">
        <v>1</v>
      </c>
      <c r="S133" s="82">
        <v>0</v>
      </c>
      <c r="T133" s="82">
        <v>0</v>
      </c>
      <c r="U133" s="82">
        <v>1</v>
      </c>
      <c r="V133" s="82">
        <v>1</v>
      </c>
      <c r="W133" s="82" t="s">
        <v>1976</v>
      </c>
      <c r="X133" s="82">
        <v>1</v>
      </c>
      <c r="Y133" s="82">
        <v>1</v>
      </c>
      <c r="Z133" s="82">
        <v>0</v>
      </c>
      <c r="AA133" s="82">
        <v>1</v>
      </c>
      <c r="AB133" s="82">
        <v>0</v>
      </c>
      <c r="AC133" s="82">
        <v>0</v>
      </c>
      <c r="AD133" s="82">
        <v>0</v>
      </c>
      <c r="AE133" s="82">
        <v>0</v>
      </c>
      <c r="AF133" s="82">
        <v>14.99968913289567</v>
      </c>
      <c r="AG133" s="82">
        <v>11.729239124701792</v>
      </c>
      <c r="AH133" s="82">
        <v>-3.2704500081938779</v>
      </c>
      <c r="AI133" s="82">
        <v>-0.21803451919690031</v>
      </c>
      <c r="AJ133" s="82">
        <v>-0.55730188667263592</v>
      </c>
      <c r="AK133" s="82">
        <v>-8.328558976421048E-2</v>
      </c>
      <c r="AL133">
        <v>6.6914563281644659</v>
      </c>
      <c r="AM133"/>
      <c r="AN133"/>
      <c r="AO133"/>
      <c r="AP133"/>
      <c r="AQ133"/>
      <c r="AR133"/>
      <c r="AS133"/>
      <c r="AT133"/>
      <c r="AU133"/>
      <c r="AV133"/>
      <c r="AW133"/>
      <c r="AX133"/>
      <c r="AY133"/>
      <c r="AZ133"/>
      <c r="BA133"/>
      <c r="BC133" s="82"/>
    </row>
    <row r="134" spans="1:55" x14ac:dyDescent="0.25">
      <c r="A134" s="82" t="s">
        <v>2506</v>
      </c>
      <c r="B134" s="82">
        <v>130</v>
      </c>
      <c r="C134" s="82">
        <v>6</v>
      </c>
      <c r="D134" s="82">
        <v>2014</v>
      </c>
      <c r="E134" s="82">
        <v>2022</v>
      </c>
      <c r="F134" s="82">
        <v>0</v>
      </c>
      <c r="G134" s="82">
        <v>0</v>
      </c>
      <c r="H134" s="82">
        <v>1</v>
      </c>
      <c r="I134" s="82">
        <v>0</v>
      </c>
      <c r="J134" s="82" t="s">
        <v>2315</v>
      </c>
      <c r="K134" s="82">
        <v>8645</v>
      </c>
      <c r="L134" s="82">
        <v>4</v>
      </c>
      <c r="M134" s="82">
        <v>44</v>
      </c>
      <c r="N134" s="82">
        <v>1</v>
      </c>
      <c r="O134" s="82">
        <v>69</v>
      </c>
      <c r="P134" s="82">
        <v>0</v>
      </c>
      <c r="Q134" s="82">
        <v>0</v>
      </c>
      <c r="R134" s="82">
        <v>1</v>
      </c>
      <c r="S134" s="82">
        <v>0</v>
      </c>
      <c r="T134" s="82">
        <v>0</v>
      </c>
      <c r="U134" s="82">
        <v>1</v>
      </c>
      <c r="V134" s="82">
        <v>1</v>
      </c>
      <c r="W134" s="82" t="s">
        <v>1976</v>
      </c>
      <c r="X134" s="82">
        <v>1</v>
      </c>
      <c r="Y134" s="82">
        <v>1</v>
      </c>
      <c r="Z134" s="82">
        <v>0</v>
      </c>
      <c r="AA134" s="82">
        <v>1</v>
      </c>
      <c r="AB134" s="82">
        <v>0</v>
      </c>
      <c r="AC134" s="82">
        <v>0</v>
      </c>
      <c r="AD134" s="82">
        <v>0</v>
      </c>
      <c r="AE134" s="82">
        <v>0</v>
      </c>
      <c r="AF134" s="82">
        <v>14.99968913289567</v>
      </c>
      <c r="AG134" s="82">
        <v>13.525609080737201</v>
      </c>
      <c r="AH134" s="82">
        <v>-1.4740800521584685</v>
      </c>
      <c r="AI134" s="82">
        <v>-9.8274040154984157E-2</v>
      </c>
      <c r="AJ134" s="82">
        <v>-0.29744781645107415</v>
      </c>
      <c r="AK134" s="82">
        <v>-4.4451880407425017E-2</v>
      </c>
      <c r="AL134">
        <v>6.6914563281644659</v>
      </c>
      <c r="AM134"/>
      <c r="AN134"/>
      <c r="AO134"/>
      <c r="AP134"/>
      <c r="AQ134"/>
      <c r="AR134"/>
      <c r="AS134"/>
      <c r="AT134"/>
      <c r="AU134"/>
      <c r="AV134"/>
      <c r="AW134"/>
      <c r="AX134"/>
      <c r="AY134"/>
      <c r="AZ134"/>
      <c r="BA134"/>
      <c r="BC134" s="82"/>
    </row>
    <row r="135" spans="1:55" x14ac:dyDescent="0.25">
      <c r="A135" s="82" t="s">
        <v>2506</v>
      </c>
      <c r="B135" s="82">
        <v>130</v>
      </c>
      <c r="C135" s="82">
        <v>7</v>
      </c>
      <c r="D135" s="82">
        <v>2014</v>
      </c>
      <c r="E135" s="82">
        <v>2022</v>
      </c>
      <c r="F135" s="82">
        <v>0</v>
      </c>
      <c r="G135" s="82">
        <v>0</v>
      </c>
      <c r="H135" s="82">
        <v>1</v>
      </c>
      <c r="I135" s="82">
        <v>0</v>
      </c>
      <c r="J135" s="82" t="s">
        <v>2315</v>
      </c>
      <c r="K135" s="82">
        <v>8645</v>
      </c>
      <c r="L135" s="82">
        <v>4</v>
      </c>
      <c r="M135" s="82">
        <v>44</v>
      </c>
      <c r="N135" s="82">
        <v>1</v>
      </c>
      <c r="O135" s="82">
        <v>69</v>
      </c>
      <c r="P135" s="82">
        <v>0</v>
      </c>
      <c r="Q135" s="82">
        <v>0</v>
      </c>
      <c r="R135" s="82">
        <v>1</v>
      </c>
      <c r="S135" s="82">
        <v>0</v>
      </c>
      <c r="T135" s="82">
        <v>0</v>
      </c>
      <c r="U135" s="82">
        <v>1</v>
      </c>
      <c r="V135" s="82">
        <v>1</v>
      </c>
      <c r="W135" s="82" t="s">
        <v>1976</v>
      </c>
      <c r="X135" s="82">
        <v>1</v>
      </c>
      <c r="Y135" s="82">
        <v>1</v>
      </c>
      <c r="Z135" s="82">
        <v>0</v>
      </c>
      <c r="AA135" s="82">
        <v>1</v>
      </c>
      <c r="AB135" s="82">
        <v>0</v>
      </c>
      <c r="AC135" s="82">
        <v>0</v>
      </c>
      <c r="AD135" s="82">
        <v>0</v>
      </c>
      <c r="AE135" s="82">
        <v>0</v>
      </c>
      <c r="AF135" s="82">
        <v>14.99968913289567</v>
      </c>
      <c r="AG135" s="82">
        <v>10.606507902179661</v>
      </c>
      <c r="AH135" s="82">
        <v>-4.3931812307160083</v>
      </c>
      <c r="AI135" s="82">
        <v>-0.2928848185980979</v>
      </c>
      <c r="AJ135" s="82">
        <v>-0.74933480660176666</v>
      </c>
      <c r="AK135" s="82">
        <v>-0.11198381486072058</v>
      </c>
      <c r="AL135">
        <v>6.6914563281644659</v>
      </c>
      <c r="AM135"/>
      <c r="AN135"/>
      <c r="AO135"/>
      <c r="AP135"/>
      <c r="AQ135"/>
      <c r="AR135"/>
      <c r="AS135"/>
      <c r="AT135"/>
      <c r="AU135"/>
      <c r="AV135"/>
      <c r="AW135"/>
      <c r="AX135"/>
      <c r="AY135"/>
      <c r="AZ135"/>
      <c r="BA135"/>
      <c r="BC135" s="82"/>
    </row>
    <row r="136" spans="1:55" x14ac:dyDescent="0.25">
      <c r="A136" s="82" t="s">
        <v>2506</v>
      </c>
      <c r="B136" s="82">
        <v>130</v>
      </c>
      <c r="C136" s="82">
        <v>8</v>
      </c>
      <c r="D136" s="82">
        <v>2014</v>
      </c>
      <c r="E136" s="82">
        <v>2022</v>
      </c>
      <c r="F136" s="82">
        <v>0</v>
      </c>
      <c r="G136" s="82">
        <v>0</v>
      </c>
      <c r="H136" s="82">
        <v>1</v>
      </c>
      <c r="I136" s="82">
        <v>0</v>
      </c>
      <c r="J136" s="82" t="s">
        <v>2315</v>
      </c>
      <c r="K136" s="82">
        <v>8645</v>
      </c>
      <c r="L136" s="82">
        <v>4</v>
      </c>
      <c r="M136" s="82">
        <v>44</v>
      </c>
      <c r="N136" s="82">
        <v>1</v>
      </c>
      <c r="O136" s="82">
        <v>69</v>
      </c>
      <c r="P136" s="82">
        <v>0</v>
      </c>
      <c r="Q136" s="82">
        <v>0</v>
      </c>
      <c r="R136" s="82">
        <v>1</v>
      </c>
      <c r="S136" s="82">
        <v>0</v>
      </c>
      <c r="T136" s="82">
        <v>0</v>
      </c>
      <c r="U136" s="82">
        <v>1</v>
      </c>
      <c r="V136" s="82">
        <v>1</v>
      </c>
      <c r="W136" s="82" t="s">
        <v>1976</v>
      </c>
      <c r="X136" s="82">
        <v>1</v>
      </c>
      <c r="Y136" s="82">
        <v>1</v>
      </c>
      <c r="Z136" s="82">
        <v>0</v>
      </c>
      <c r="AA136" s="82">
        <v>1</v>
      </c>
      <c r="AB136" s="82">
        <v>0</v>
      </c>
      <c r="AC136" s="82">
        <v>0</v>
      </c>
      <c r="AD136" s="82">
        <v>0</v>
      </c>
      <c r="AE136" s="82">
        <v>0</v>
      </c>
      <c r="AF136" s="82">
        <v>14.99968913289567</v>
      </c>
      <c r="AG136" s="82">
        <v>8.5327572911681955</v>
      </c>
      <c r="AH136" s="82">
        <v>-6.4669318417274742</v>
      </c>
      <c r="AI136" s="82">
        <v>-0.43113772455089822</v>
      </c>
      <c r="AJ136" s="82">
        <v>-1.0597372247940917</v>
      </c>
      <c r="AK136" s="82">
        <v>-0.15837168664370382</v>
      </c>
      <c r="AL136">
        <v>6.6914563281644659</v>
      </c>
      <c r="AM136"/>
      <c r="AN136"/>
      <c r="AO136"/>
      <c r="AP136"/>
      <c r="AQ136"/>
      <c r="AR136"/>
      <c r="AS136"/>
      <c r="AT136"/>
      <c r="AU136"/>
      <c r="AV136"/>
      <c r="AW136"/>
      <c r="AX136"/>
      <c r="AY136"/>
      <c r="AZ136"/>
      <c r="BA136"/>
      <c r="BC136" s="82"/>
    </row>
    <row r="137" spans="1:55" x14ac:dyDescent="0.25">
      <c r="A137" s="82" t="s">
        <v>2506</v>
      </c>
      <c r="B137" s="82">
        <v>130</v>
      </c>
      <c r="C137" s="82">
        <v>9</v>
      </c>
      <c r="D137" s="82">
        <v>2014</v>
      </c>
      <c r="E137" s="82">
        <v>2022</v>
      </c>
      <c r="F137" s="82">
        <v>0</v>
      </c>
      <c r="G137" s="82">
        <v>0</v>
      </c>
      <c r="H137" s="82">
        <v>1</v>
      </c>
      <c r="I137" s="82">
        <v>0</v>
      </c>
      <c r="J137" s="82" t="s">
        <v>2315</v>
      </c>
      <c r="K137" s="82">
        <v>8645</v>
      </c>
      <c r="L137" s="82">
        <v>4</v>
      </c>
      <c r="M137" s="82">
        <v>44</v>
      </c>
      <c r="N137" s="82">
        <v>1</v>
      </c>
      <c r="O137" s="82">
        <v>69</v>
      </c>
      <c r="P137" s="82">
        <v>0</v>
      </c>
      <c r="Q137" s="82">
        <v>0</v>
      </c>
      <c r="R137" s="82">
        <v>1</v>
      </c>
      <c r="S137" s="82">
        <v>0</v>
      </c>
      <c r="T137" s="82">
        <v>0</v>
      </c>
      <c r="U137" s="82">
        <v>1</v>
      </c>
      <c r="V137" s="82">
        <v>1</v>
      </c>
      <c r="W137" s="82" t="s">
        <v>1976</v>
      </c>
      <c r="X137" s="82">
        <v>1</v>
      </c>
      <c r="Y137" s="82">
        <v>1</v>
      </c>
      <c r="Z137" s="82">
        <v>0</v>
      </c>
      <c r="AA137" s="82">
        <v>1</v>
      </c>
      <c r="AB137" s="82">
        <v>0</v>
      </c>
      <c r="AC137" s="82">
        <v>0</v>
      </c>
      <c r="AD137" s="82">
        <v>0</v>
      </c>
      <c r="AE137" s="82">
        <v>0</v>
      </c>
      <c r="AF137" s="82">
        <v>14.99968913289567</v>
      </c>
      <c r="AG137" s="82">
        <v>8.9158067670875099</v>
      </c>
      <c r="AH137" s="82">
        <v>-6.0838823658081598</v>
      </c>
      <c r="AI137" s="82">
        <v>-0.40560056357872493</v>
      </c>
      <c r="AJ137" s="82">
        <v>-1.0262076673461482</v>
      </c>
      <c r="AK137" s="82">
        <v>-0.15336088543637666</v>
      </c>
      <c r="AL137">
        <v>6.6914563281644659</v>
      </c>
      <c r="AM137"/>
      <c r="AN137"/>
      <c r="AO137"/>
      <c r="AP137"/>
      <c r="AQ137"/>
      <c r="AR137"/>
      <c r="AS137"/>
      <c r="AT137"/>
      <c r="AU137"/>
      <c r="AV137"/>
      <c r="AW137"/>
      <c r="AX137"/>
      <c r="AY137"/>
      <c r="AZ137"/>
      <c r="BA137"/>
      <c r="BC137" s="82"/>
    </row>
    <row r="138" spans="1:55" x14ac:dyDescent="0.25">
      <c r="A138" s="82" t="s">
        <v>2506</v>
      </c>
      <c r="B138" s="82">
        <v>130</v>
      </c>
      <c r="C138" s="82">
        <v>10</v>
      </c>
      <c r="D138" s="82">
        <v>2014</v>
      </c>
      <c r="E138" s="82">
        <v>2022</v>
      </c>
      <c r="F138" s="82">
        <v>0</v>
      </c>
      <c r="G138" s="82">
        <v>0</v>
      </c>
      <c r="H138" s="82">
        <v>1</v>
      </c>
      <c r="I138" s="82">
        <v>0</v>
      </c>
      <c r="J138" s="82" t="s">
        <v>2315</v>
      </c>
      <c r="K138" s="82">
        <v>8645</v>
      </c>
      <c r="L138" s="82">
        <v>4</v>
      </c>
      <c r="M138" s="82">
        <v>44</v>
      </c>
      <c r="N138" s="82">
        <v>1</v>
      </c>
      <c r="O138" s="82">
        <v>69</v>
      </c>
      <c r="P138" s="82">
        <v>0</v>
      </c>
      <c r="Q138" s="82">
        <v>0</v>
      </c>
      <c r="R138" s="82">
        <v>1</v>
      </c>
      <c r="S138" s="82">
        <v>0</v>
      </c>
      <c r="T138" s="82">
        <v>0</v>
      </c>
      <c r="U138" s="82">
        <v>1</v>
      </c>
      <c r="V138" s="82">
        <v>1</v>
      </c>
      <c r="W138" s="82" t="s">
        <v>1976</v>
      </c>
      <c r="X138" s="82">
        <v>1</v>
      </c>
      <c r="Y138" s="82">
        <v>1</v>
      </c>
      <c r="Z138" s="82">
        <v>0</v>
      </c>
      <c r="AA138" s="82">
        <v>1</v>
      </c>
      <c r="AB138" s="82">
        <v>0</v>
      </c>
      <c r="AC138" s="82">
        <v>0</v>
      </c>
      <c r="AD138" s="82">
        <v>0</v>
      </c>
      <c r="AE138" s="82">
        <v>0</v>
      </c>
      <c r="AF138" s="82">
        <v>14.99968913289567</v>
      </c>
      <c r="AG138" s="82">
        <v>8.8973147234224399</v>
      </c>
      <c r="AH138" s="82">
        <v>-6.1023744094732297</v>
      </c>
      <c r="AI138" s="82">
        <v>-0.40683339203945051</v>
      </c>
      <c r="AJ138" s="82">
        <v>-1.0259536555473001</v>
      </c>
      <c r="AK138" s="82">
        <v>-0.15332292482116963</v>
      </c>
      <c r="AL138">
        <v>6.6914563281644659</v>
      </c>
      <c r="AM138"/>
      <c r="AN138"/>
      <c r="AO138"/>
      <c r="AP138"/>
      <c r="AQ138"/>
      <c r="AR138"/>
      <c r="AS138"/>
      <c r="AT138"/>
      <c r="AU138"/>
      <c r="AV138"/>
      <c r="AW138"/>
      <c r="AX138"/>
      <c r="AY138"/>
      <c r="AZ138"/>
      <c r="BA138"/>
      <c r="BC138" s="82"/>
    </row>
    <row r="139" spans="1:55" x14ac:dyDescent="0.25">
      <c r="A139" s="82" t="s">
        <v>2507</v>
      </c>
      <c r="B139" s="82">
        <v>140</v>
      </c>
      <c r="C139" s="82">
        <v>1</v>
      </c>
      <c r="D139" s="82">
        <v>2013</v>
      </c>
      <c r="E139" s="82">
        <v>2009</v>
      </c>
      <c r="F139" s="82">
        <v>1</v>
      </c>
      <c r="G139" s="82">
        <v>1</v>
      </c>
      <c r="H139" s="82">
        <v>1</v>
      </c>
      <c r="I139" s="82">
        <v>0</v>
      </c>
      <c r="J139" s="82" t="s">
        <v>2318</v>
      </c>
      <c r="K139" s="82">
        <v>15660</v>
      </c>
      <c r="L139" s="82">
        <v>48</v>
      </c>
      <c r="M139" s="82">
        <v>333</v>
      </c>
      <c r="N139" s="82">
        <v>0</v>
      </c>
      <c r="O139" s="82">
        <v>32</v>
      </c>
      <c r="P139" s="82">
        <v>0</v>
      </c>
      <c r="Q139" s="82">
        <v>1</v>
      </c>
      <c r="R139" s="82">
        <v>1</v>
      </c>
      <c r="S139" s="82">
        <v>0</v>
      </c>
      <c r="T139" s="82">
        <v>0</v>
      </c>
      <c r="U139" s="82">
        <v>1</v>
      </c>
      <c r="V139" s="82">
        <v>0</v>
      </c>
      <c r="W139" s="82" t="s">
        <v>1976</v>
      </c>
      <c r="X139" s="82">
        <v>0</v>
      </c>
      <c r="Y139" s="82">
        <v>1</v>
      </c>
      <c r="Z139" s="82">
        <v>1</v>
      </c>
      <c r="AA139" s="82">
        <v>0</v>
      </c>
      <c r="AB139" s="82">
        <v>0</v>
      </c>
      <c r="AC139" s="82">
        <v>0</v>
      </c>
      <c r="AD139" s="82">
        <v>1</v>
      </c>
      <c r="AE139" s="82">
        <v>1</v>
      </c>
      <c r="AF139" s="82">
        <v>0</v>
      </c>
      <c r="AG139" s="82">
        <v>11</v>
      </c>
      <c r="AH139" s="82">
        <v>11</v>
      </c>
      <c r="AI139" s="82" t="s">
        <v>1976</v>
      </c>
      <c r="AJ139" s="82">
        <v>1.0649999999999999</v>
      </c>
      <c r="AK139" s="82">
        <v>0.3</v>
      </c>
      <c r="AL139">
        <v>3.55</v>
      </c>
      <c r="AM139"/>
      <c r="AN139"/>
      <c r="AO139"/>
      <c r="AP139"/>
      <c r="AQ139"/>
      <c r="AR139"/>
      <c r="AS139"/>
      <c r="AT139"/>
      <c r="AU139"/>
      <c r="AV139"/>
      <c r="AW139"/>
      <c r="AX139"/>
      <c r="AY139"/>
      <c r="AZ139"/>
      <c r="BA139"/>
      <c r="BC139" s="82"/>
    </row>
    <row r="140" spans="1:55" x14ac:dyDescent="0.25">
      <c r="A140" s="82" t="s">
        <v>2508</v>
      </c>
      <c r="B140" s="82">
        <v>141</v>
      </c>
      <c r="C140" s="82">
        <v>1</v>
      </c>
      <c r="D140" s="82">
        <v>2013</v>
      </c>
      <c r="E140" s="82">
        <v>2012</v>
      </c>
      <c r="F140" s="82">
        <v>0</v>
      </c>
      <c r="G140" s="82">
        <v>0</v>
      </c>
      <c r="H140" s="82">
        <v>1</v>
      </c>
      <c r="I140" s="82">
        <v>0</v>
      </c>
      <c r="J140" s="82" t="s">
        <v>2570</v>
      </c>
      <c r="K140" s="82">
        <v>9358</v>
      </c>
      <c r="L140" s="82">
        <v>11</v>
      </c>
      <c r="M140" s="82">
        <v>278</v>
      </c>
      <c r="N140" s="82">
        <v>0</v>
      </c>
      <c r="O140" s="82">
        <v>8</v>
      </c>
      <c r="P140" s="82">
        <v>0</v>
      </c>
      <c r="Q140" s="82">
        <v>1</v>
      </c>
      <c r="R140" s="82">
        <v>1</v>
      </c>
      <c r="S140" s="82">
        <v>0</v>
      </c>
      <c r="T140" s="82">
        <v>0</v>
      </c>
      <c r="U140" s="82">
        <v>1</v>
      </c>
      <c r="V140" s="82">
        <v>0</v>
      </c>
      <c r="W140" s="82" t="s">
        <v>1976</v>
      </c>
      <c r="X140" s="82">
        <v>0</v>
      </c>
      <c r="Y140" s="82">
        <v>1</v>
      </c>
      <c r="Z140" s="82">
        <v>1</v>
      </c>
      <c r="AA140" s="82">
        <v>0</v>
      </c>
      <c r="AB140" s="82">
        <v>0</v>
      </c>
      <c r="AC140" s="82">
        <v>0</v>
      </c>
      <c r="AD140" s="82">
        <v>1</v>
      </c>
      <c r="AE140" s="82">
        <v>1</v>
      </c>
      <c r="AF140" s="82">
        <v>13.6</v>
      </c>
      <c r="AG140" s="82">
        <v>12.24</v>
      </c>
      <c r="AH140" s="82">
        <v>-1.3599999999999994</v>
      </c>
      <c r="AI140" s="82">
        <v>-0.1</v>
      </c>
      <c r="AJ140" s="82">
        <v>-0.35000000000000053</v>
      </c>
      <c r="AK140" s="82">
        <v>-5.0359712230215903E-2</v>
      </c>
      <c r="AL140">
        <v>6.95</v>
      </c>
      <c r="AM140"/>
      <c r="AN140"/>
      <c r="AO140"/>
      <c r="AP140"/>
      <c r="AQ140"/>
      <c r="AR140"/>
      <c r="AS140"/>
      <c r="AT140"/>
      <c r="AU140"/>
      <c r="AV140"/>
      <c r="AW140"/>
      <c r="AX140"/>
      <c r="AY140"/>
      <c r="AZ140"/>
      <c r="BA140"/>
      <c r="BC140" s="82"/>
    </row>
    <row r="141" spans="1:55" x14ac:dyDescent="0.25">
      <c r="A141" s="82" t="s">
        <v>2508</v>
      </c>
      <c r="B141" s="82">
        <v>141</v>
      </c>
      <c r="C141" s="82">
        <v>2</v>
      </c>
      <c r="D141" s="82">
        <v>2013</v>
      </c>
      <c r="E141" s="82">
        <v>2012</v>
      </c>
      <c r="F141" s="82">
        <v>0</v>
      </c>
      <c r="G141" s="82">
        <v>0</v>
      </c>
      <c r="H141" s="82">
        <v>1</v>
      </c>
      <c r="I141" s="82">
        <v>0</v>
      </c>
      <c r="J141" s="82" t="s">
        <v>2570</v>
      </c>
      <c r="K141" s="82">
        <v>9358</v>
      </c>
      <c r="L141" s="82">
        <v>11</v>
      </c>
      <c r="M141" s="82">
        <v>278</v>
      </c>
      <c r="N141" s="82">
        <v>0</v>
      </c>
      <c r="O141" s="82">
        <v>8</v>
      </c>
      <c r="P141" s="82">
        <v>0</v>
      </c>
      <c r="Q141" s="82">
        <v>1</v>
      </c>
      <c r="R141" s="82">
        <v>1</v>
      </c>
      <c r="S141" s="82">
        <v>0</v>
      </c>
      <c r="T141" s="82">
        <v>0</v>
      </c>
      <c r="U141" s="82">
        <v>1</v>
      </c>
      <c r="V141" s="82">
        <v>0</v>
      </c>
      <c r="W141" s="82" t="s">
        <v>1976</v>
      </c>
      <c r="X141" s="82">
        <v>0</v>
      </c>
      <c r="Y141" s="82">
        <v>1</v>
      </c>
      <c r="Z141" s="82">
        <v>1</v>
      </c>
      <c r="AA141" s="82">
        <v>0</v>
      </c>
      <c r="AB141" s="82">
        <v>0</v>
      </c>
      <c r="AC141" s="82">
        <v>0</v>
      </c>
      <c r="AD141" s="82">
        <v>1</v>
      </c>
      <c r="AE141" s="82">
        <v>1</v>
      </c>
      <c r="AF141" s="82">
        <v>13.6</v>
      </c>
      <c r="AG141" s="82">
        <v>10.88</v>
      </c>
      <c r="AH141" s="82">
        <v>-2.7199999999999989</v>
      </c>
      <c r="AI141" s="82">
        <v>-0.2</v>
      </c>
      <c r="AJ141" s="82">
        <v>-0.54</v>
      </c>
      <c r="AK141" s="82">
        <v>-7.7697841726618713E-2</v>
      </c>
      <c r="AL141">
        <v>6.95</v>
      </c>
      <c r="AM141"/>
      <c r="AN141"/>
      <c r="AO141"/>
      <c r="AP141"/>
      <c r="AQ141"/>
      <c r="AR141"/>
      <c r="AS141"/>
      <c r="AT141"/>
      <c r="AU141"/>
      <c r="AV141"/>
      <c r="AW141"/>
      <c r="AX141"/>
      <c r="AY141"/>
      <c r="AZ141"/>
      <c r="BA141"/>
      <c r="BC141" s="82"/>
    </row>
    <row r="142" spans="1:55" x14ac:dyDescent="0.25">
      <c r="A142" s="82" t="s">
        <v>2508</v>
      </c>
      <c r="B142" s="82">
        <v>141</v>
      </c>
      <c r="C142" s="82">
        <v>3</v>
      </c>
      <c r="D142" s="82">
        <v>2013</v>
      </c>
      <c r="E142" s="82">
        <v>2012</v>
      </c>
      <c r="F142" s="82">
        <v>0</v>
      </c>
      <c r="G142" s="82">
        <v>0</v>
      </c>
      <c r="H142" s="82">
        <v>1</v>
      </c>
      <c r="I142" s="82">
        <v>0</v>
      </c>
      <c r="J142" s="82" t="s">
        <v>2570</v>
      </c>
      <c r="K142" s="82">
        <v>9358</v>
      </c>
      <c r="L142" s="82">
        <v>11</v>
      </c>
      <c r="M142" s="82">
        <v>278</v>
      </c>
      <c r="N142" s="82">
        <v>0</v>
      </c>
      <c r="O142" s="82">
        <v>8</v>
      </c>
      <c r="P142" s="82">
        <v>0</v>
      </c>
      <c r="Q142" s="82">
        <v>1</v>
      </c>
      <c r="R142" s="82">
        <v>1</v>
      </c>
      <c r="S142" s="82">
        <v>0</v>
      </c>
      <c r="T142" s="82">
        <v>0</v>
      </c>
      <c r="U142" s="82">
        <v>1</v>
      </c>
      <c r="V142" s="82">
        <v>0</v>
      </c>
      <c r="W142" s="82" t="s">
        <v>1976</v>
      </c>
      <c r="X142" s="82">
        <v>0</v>
      </c>
      <c r="Y142" s="82">
        <v>1</v>
      </c>
      <c r="Z142" s="82">
        <v>1</v>
      </c>
      <c r="AA142" s="82">
        <v>0</v>
      </c>
      <c r="AB142" s="82">
        <v>0</v>
      </c>
      <c r="AC142" s="82">
        <v>0</v>
      </c>
      <c r="AD142" s="82">
        <v>1</v>
      </c>
      <c r="AE142" s="82">
        <v>1</v>
      </c>
      <c r="AF142" s="82">
        <v>13.6</v>
      </c>
      <c r="AG142" s="82">
        <v>9.52</v>
      </c>
      <c r="AH142" s="82">
        <v>-4.08</v>
      </c>
      <c r="AI142" s="82">
        <v>-0.3</v>
      </c>
      <c r="AJ142" s="82">
        <v>-0.65000000000000036</v>
      </c>
      <c r="AK142" s="82">
        <v>-9.3525179856115151E-2</v>
      </c>
      <c r="AL142">
        <v>6.95</v>
      </c>
      <c r="AM142"/>
      <c r="AN142"/>
      <c r="AO142"/>
      <c r="AP142"/>
      <c r="AQ142"/>
      <c r="AR142"/>
      <c r="AS142"/>
      <c r="AT142"/>
      <c r="AU142"/>
      <c r="AV142"/>
      <c r="AW142"/>
      <c r="AX142"/>
      <c r="AY142"/>
      <c r="AZ142"/>
      <c r="BA142"/>
      <c r="BC142" s="82"/>
    </row>
    <row r="143" spans="1:55" x14ac:dyDescent="0.25">
      <c r="A143" s="82" t="s">
        <v>2508</v>
      </c>
      <c r="B143" s="82">
        <v>141</v>
      </c>
      <c r="C143" s="82">
        <v>4</v>
      </c>
      <c r="D143" s="82">
        <v>2013</v>
      </c>
      <c r="E143" s="82">
        <v>2012</v>
      </c>
      <c r="F143" s="82">
        <v>0</v>
      </c>
      <c r="G143" s="82">
        <v>0</v>
      </c>
      <c r="H143" s="82">
        <v>1</v>
      </c>
      <c r="I143" s="82">
        <v>0</v>
      </c>
      <c r="J143" s="82" t="s">
        <v>2570</v>
      </c>
      <c r="K143" s="82">
        <v>9358</v>
      </c>
      <c r="L143" s="82">
        <v>11</v>
      </c>
      <c r="M143" s="82">
        <v>278</v>
      </c>
      <c r="N143" s="82">
        <v>0</v>
      </c>
      <c r="O143" s="82">
        <v>8</v>
      </c>
      <c r="P143" s="82">
        <v>0</v>
      </c>
      <c r="Q143" s="82">
        <v>1</v>
      </c>
      <c r="R143" s="82">
        <v>1</v>
      </c>
      <c r="S143" s="82">
        <v>0</v>
      </c>
      <c r="T143" s="82">
        <v>0</v>
      </c>
      <c r="U143" s="82">
        <v>1</v>
      </c>
      <c r="V143" s="82">
        <v>0</v>
      </c>
      <c r="W143" s="82" t="s">
        <v>1976</v>
      </c>
      <c r="X143" s="82">
        <v>0</v>
      </c>
      <c r="Y143" s="82">
        <v>1</v>
      </c>
      <c r="Z143" s="82">
        <v>1</v>
      </c>
      <c r="AA143" s="82">
        <v>0</v>
      </c>
      <c r="AB143" s="82">
        <v>0</v>
      </c>
      <c r="AC143" s="82">
        <v>0</v>
      </c>
      <c r="AD143" s="82">
        <v>1</v>
      </c>
      <c r="AE143" s="82">
        <v>1</v>
      </c>
      <c r="AF143" s="82">
        <v>13.6</v>
      </c>
      <c r="AG143" s="82">
        <v>8.16</v>
      </c>
      <c r="AH143" s="82">
        <v>-5.4399999999999995</v>
      </c>
      <c r="AI143" s="82">
        <v>-0.4</v>
      </c>
      <c r="AJ143" s="82">
        <v>-0.74000000000000021</v>
      </c>
      <c r="AK143" s="82">
        <v>-0.10647482014388492</v>
      </c>
      <c r="AL143">
        <v>6.95</v>
      </c>
      <c r="AM143"/>
      <c r="AN143"/>
      <c r="AO143"/>
      <c r="AP143"/>
      <c r="AQ143"/>
      <c r="AR143"/>
      <c r="AS143"/>
      <c r="AT143"/>
      <c r="AU143"/>
      <c r="AV143"/>
      <c r="AW143"/>
      <c r="AX143"/>
      <c r="AY143"/>
      <c r="AZ143"/>
      <c r="BA143"/>
      <c r="BC143" s="82"/>
    </row>
    <row r="144" spans="1:55" x14ac:dyDescent="0.25">
      <c r="A144" s="82" t="s">
        <v>2508</v>
      </c>
      <c r="B144" s="82">
        <v>141</v>
      </c>
      <c r="C144" s="82">
        <v>5</v>
      </c>
      <c r="D144" s="82">
        <v>2013</v>
      </c>
      <c r="E144" s="82">
        <v>2012</v>
      </c>
      <c r="F144" s="82">
        <v>0</v>
      </c>
      <c r="G144" s="82">
        <v>0</v>
      </c>
      <c r="H144" s="82">
        <v>1</v>
      </c>
      <c r="I144" s="82">
        <v>0</v>
      </c>
      <c r="J144" s="82" t="s">
        <v>2570</v>
      </c>
      <c r="K144" s="82">
        <v>9358</v>
      </c>
      <c r="L144" s="82">
        <v>11</v>
      </c>
      <c r="M144" s="82">
        <v>278</v>
      </c>
      <c r="N144" s="82">
        <v>0</v>
      </c>
      <c r="O144" s="82">
        <v>8</v>
      </c>
      <c r="P144" s="82">
        <v>0</v>
      </c>
      <c r="Q144" s="82">
        <v>1</v>
      </c>
      <c r="R144" s="82">
        <v>1</v>
      </c>
      <c r="S144" s="82">
        <v>0</v>
      </c>
      <c r="T144" s="82">
        <v>0</v>
      </c>
      <c r="U144" s="82">
        <v>1</v>
      </c>
      <c r="V144" s="82">
        <v>0</v>
      </c>
      <c r="W144" s="82" t="s">
        <v>1976</v>
      </c>
      <c r="X144" s="82">
        <v>0</v>
      </c>
      <c r="Y144" s="82">
        <v>1</v>
      </c>
      <c r="Z144" s="82">
        <v>1</v>
      </c>
      <c r="AA144" s="82">
        <v>0</v>
      </c>
      <c r="AB144" s="82">
        <v>0</v>
      </c>
      <c r="AC144" s="82">
        <v>0</v>
      </c>
      <c r="AD144" s="82">
        <v>1</v>
      </c>
      <c r="AE144" s="82">
        <v>1</v>
      </c>
      <c r="AF144" s="82">
        <v>13.6</v>
      </c>
      <c r="AG144" s="82">
        <v>6.8</v>
      </c>
      <c r="AH144" s="82">
        <v>-6.8</v>
      </c>
      <c r="AI144" s="82">
        <v>-0.5</v>
      </c>
      <c r="AJ144" s="82">
        <v>-0.82000000000000028</v>
      </c>
      <c r="AK144" s="82">
        <v>-0.1179856115107914</v>
      </c>
      <c r="AL144">
        <v>6.95</v>
      </c>
      <c r="AM144"/>
      <c r="AN144"/>
      <c r="AO144"/>
      <c r="AP144"/>
      <c r="AQ144"/>
      <c r="AR144"/>
      <c r="AS144"/>
      <c r="AT144"/>
      <c r="AU144"/>
      <c r="AV144"/>
      <c r="AW144"/>
      <c r="AX144"/>
      <c r="AY144"/>
      <c r="AZ144"/>
      <c r="BA144"/>
      <c r="BC144" s="82"/>
    </row>
    <row r="145" spans="1:55" x14ac:dyDescent="0.25">
      <c r="A145" s="82" t="s">
        <v>2508</v>
      </c>
      <c r="B145" s="82">
        <v>141</v>
      </c>
      <c r="C145" s="82">
        <v>6</v>
      </c>
      <c r="D145" s="82">
        <v>2013</v>
      </c>
      <c r="E145" s="82">
        <v>2012</v>
      </c>
      <c r="F145" s="82">
        <v>0</v>
      </c>
      <c r="G145" s="82">
        <v>0</v>
      </c>
      <c r="H145" s="82">
        <v>1</v>
      </c>
      <c r="I145" s="82">
        <v>0</v>
      </c>
      <c r="J145" s="82" t="s">
        <v>2570</v>
      </c>
      <c r="K145" s="82">
        <v>9358</v>
      </c>
      <c r="L145" s="82">
        <v>11</v>
      </c>
      <c r="M145" s="82">
        <v>278</v>
      </c>
      <c r="N145" s="82">
        <v>0</v>
      </c>
      <c r="O145" s="82">
        <v>8</v>
      </c>
      <c r="P145" s="82">
        <v>0</v>
      </c>
      <c r="Q145" s="82">
        <v>1</v>
      </c>
      <c r="R145" s="82">
        <v>1</v>
      </c>
      <c r="S145" s="82">
        <v>0</v>
      </c>
      <c r="T145" s="82">
        <v>0</v>
      </c>
      <c r="U145" s="82">
        <v>1</v>
      </c>
      <c r="V145" s="82">
        <v>0</v>
      </c>
      <c r="W145" s="82" t="s">
        <v>1976</v>
      </c>
      <c r="X145" s="82">
        <v>0</v>
      </c>
      <c r="Y145" s="82">
        <v>1</v>
      </c>
      <c r="Z145" s="82">
        <v>1</v>
      </c>
      <c r="AA145" s="82">
        <v>0</v>
      </c>
      <c r="AB145" s="82">
        <v>0</v>
      </c>
      <c r="AC145" s="82">
        <v>0</v>
      </c>
      <c r="AD145" s="82">
        <v>1</v>
      </c>
      <c r="AE145" s="82">
        <v>1</v>
      </c>
      <c r="AF145" s="82">
        <v>13.6</v>
      </c>
      <c r="AG145" s="82">
        <v>12.24</v>
      </c>
      <c r="AH145" s="82">
        <v>-1.3599999999999994</v>
      </c>
      <c r="AI145" s="82">
        <v>-0.1</v>
      </c>
      <c r="AJ145" s="82">
        <v>-0.16000000000000014</v>
      </c>
      <c r="AK145" s="82">
        <v>-2.3021582733812971E-2</v>
      </c>
      <c r="AL145">
        <v>6.95</v>
      </c>
      <c r="AM145"/>
      <c r="AN145"/>
      <c r="AO145"/>
      <c r="AP145"/>
      <c r="AQ145"/>
      <c r="AR145"/>
      <c r="AS145"/>
      <c r="AT145"/>
      <c r="AU145"/>
      <c r="AV145"/>
      <c r="AW145"/>
      <c r="AX145"/>
      <c r="AY145"/>
      <c r="AZ145"/>
      <c r="BA145"/>
      <c r="BC145" s="82"/>
    </row>
    <row r="146" spans="1:55" x14ac:dyDescent="0.25">
      <c r="A146" s="82" t="s">
        <v>2508</v>
      </c>
      <c r="B146" s="82">
        <v>141</v>
      </c>
      <c r="C146" s="82">
        <v>7</v>
      </c>
      <c r="D146" s="82">
        <v>2013</v>
      </c>
      <c r="E146" s="82">
        <v>2012</v>
      </c>
      <c r="F146" s="82">
        <v>0</v>
      </c>
      <c r="G146" s="82">
        <v>0</v>
      </c>
      <c r="H146" s="82">
        <v>1</v>
      </c>
      <c r="I146" s="82">
        <v>0</v>
      </c>
      <c r="J146" s="82" t="s">
        <v>2570</v>
      </c>
      <c r="K146" s="82">
        <v>9358</v>
      </c>
      <c r="L146" s="82">
        <v>11</v>
      </c>
      <c r="M146" s="82">
        <v>278</v>
      </c>
      <c r="N146" s="82">
        <v>0</v>
      </c>
      <c r="O146" s="82">
        <v>8</v>
      </c>
      <c r="P146" s="82">
        <v>0</v>
      </c>
      <c r="Q146" s="82">
        <v>1</v>
      </c>
      <c r="R146" s="82">
        <v>1</v>
      </c>
      <c r="S146" s="82">
        <v>0</v>
      </c>
      <c r="T146" s="82">
        <v>0</v>
      </c>
      <c r="U146" s="82">
        <v>1</v>
      </c>
      <c r="V146" s="82">
        <v>0</v>
      </c>
      <c r="W146" s="82" t="s">
        <v>1976</v>
      </c>
      <c r="X146" s="82">
        <v>0</v>
      </c>
      <c r="Y146" s="82">
        <v>1</v>
      </c>
      <c r="Z146" s="82">
        <v>1</v>
      </c>
      <c r="AA146" s="82">
        <v>0</v>
      </c>
      <c r="AB146" s="82">
        <v>0</v>
      </c>
      <c r="AC146" s="82">
        <v>0</v>
      </c>
      <c r="AD146" s="82">
        <v>1</v>
      </c>
      <c r="AE146" s="82">
        <v>1</v>
      </c>
      <c r="AF146" s="82">
        <v>13.6</v>
      </c>
      <c r="AG146" s="82">
        <v>10.88</v>
      </c>
      <c r="AH146" s="82">
        <v>-2.7199999999999989</v>
      </c>
      <c r="AI146" s="82">
        <v>-0.2</v>
      </c>
      <c r="AJ146" s="82">
        <v>-0.29000000000000004</v>
      </c>
      <c r="AK146" s="82">
        <v>-4.1726618705035974E-2</v>
      </c>
      <c r="AL146">
        <v>6.95</v>
      </c>
      <c r="AM146"/>
      <c r="AN146"/>
      <c r="AO146"/>
      <c r="AP146"/>
      <c r="AQ146"/>
      <c r="AR146"/>
      <c r="AS146"/>
      <c r="AT146"/>
      <c r="AU146"/>
      <c r="AV146"/>
      <c r="AW146"/>
      <c r="AX146"/>
      <c r="AY146"/>
      <c r="AZ146"/>
      <c r="BA146"/>
      <c r="BC146" s="82"/>
    </row>
    <row r="147" spans="1:55" x14ac:dyDescent="0.25">
      <c r="A147" s="82" t="s">
        <v>2508</v>
      </c>
      <c r="B147" s="82">
        <v>141</v>
      </c>
      <c r="C147" s="82">
        <v>8</v>
      </c>
      <c r="D147" s="82">
        <v>2013</v>
      </c>
      <c r="E147" s="82">
        <v>2012</v>
      </c>
      <c r="F147" s="82">
        <v>0</v>
      </c>
      <c r="G147" s="82">
        <v>0</v>
      </c>
      <c r="H147" s="82">
        <v>1</v>
      </c>
      <c r="I147" s="82">
        <v>0</v>
      </c>
      <c r="J147" s="82" t="s">
        <v>2570</v>
      </c>
      <c r="K147" s="82">
        <v>9358</v>
      </c>
      <c r="L147" s="82">
        <v>11</v>
      </c>
      <c r="M147" s="82">
        <v>278</v>
      </c>
      <c r="N147" s="82">
        <v>0</v>
      </c>
      <c r="O147" s="82">
        <v>8</v>
      </c>
      <c r="P147" s="82">
        <v>0</v>
      </c>
      <c r="Q147" s="82">
        <v>1</v>
      </c>
      <c r="R147" s="82">
        <v>1</v>
      </c>
      <c r="S147" s="82">
        <v>0</v>
      </c>
      <c r="T147" s="82">
        <v>0</v>
      </c>
      <c r="U147" s="82">
        <v>1</v>
      </c>
      <c r="V147" s="82">
        <v>0</v>
      </c>
      <c r="W147" s="82" t="s">
        <v>1976</v>
      </c>
      <c r="X147" s="82">
        <v>0</v>
      </c>
      <c r="Y147" s="82">
        <v>1</v>
      </c>
      <c r="Z147" s="82">
        <v>1</v>
      </c>
      <c r="AA147" s="82">
        <v>0</v>
      </c>
      <c r="AB147" s="82">
        <v>0</v>
      </c>
      <c r="AC147" s="82">
        <v>0</v>
      </c>
      <c r="AD147" s="82">
        <v>1</v>
      </c>
      <c r="AE147" s="82">
        <v>1</v>
      </c>
      <c r="AF147" s="82">
        <v>13.6</v>
      </c>
      <c r="AG147" s="82">
        <v>9.52</v>
      </c>
      <c r="AH147" s="82">
        <v>-4.08</v>
      </c>
      <c r="AI147" s="82">
        <v>-0.3</v>
      </c>
      <c r="AJ147" s="82">
        <v>-0.41000000000000014</v>
      </c>
      <c r="AK147" s="82">
        <v>-5.89928057553957E-2</v>
      </c>
      <c r="AL147">
        <v>6.95</v>
      </c>
      <c r="AM147"/>
      <c r="AN147"/>
      <c r="AO147"/>
      <c r="AP147"/>
      <c r="AQ147"/>
      <c r="AR147"/>
      <c r="AS147"/>
      <c r="AT147"/>
      <c r="AU147"/>
      <c r="AV147"/>
      <c r="AW147"/>
      <c r="AX147"/>
      <c r="AY147"/>
      <c r="AZ147"/>
      <c r="BA147"/>
      <c r="BC147" s="82"/>
    </row>
    <row r="148" spans="1:55" x14ac:dyDescent="0.25">
      <c r="A148" s="82" t="s">
        <v>2508</v>
      </c>
      <c r="B148" s="82">
        <v>141</v>
      </c>
      <c r="C148" s="82">
        <v>9</v>
      </c>
      <c r="D148" s="82">
        <v>2013</v>
      </c>
      <c r="E148" s="82">
        <v>2012</v>
      </c>
      <c r="F148" s="82">
        <v>0</v>
      </c>
      <c r="G148" s="82">
        <v>0</v>
      </c>
      <c r="H148" s="82">
        <v>1</v>
      </c>
      <c r="I148" s="82">
        <v>0</v>
      </c>
      <c r="J148" s="82" t="s">
        <v>2570</v>
      </c>
      <c r="K148" s="82">
        <v>9358</v>
      </c>
      <c r="L148" s="82">
        <v>11</v>
      </c>
      <c r="M148" s="82">
        <v>278</v>
      </c>
      <c r="N148" s="82">
        <v>0</v>
      </c>
      <c r="O148" s="82">
        <v>8</v>
      </c>
      <c r="P148" s="82">
        <v>0</v>
      </c>
      <c r="Q148" s="82">
        <v>1</v>
      </c>
      <c r="R148" s="82">
        <v>1</v>
      </c>
      <c r="S148" s="82">
        <v>0</v>
      </c>
      <c r="T148" s="82">
        <v>0</v>
      </c>
      <c r="U148" s="82">
        <v>1</v>
      </c>
      <c r="V148" s="82">
        <v>0</v>
      </c>
      <c r="W148" s="82" t="s">
        <v>1976</v>
      </c>
      <c r="X148" s="82">
        <v>0</v>
      </c>
      <c r="Y148" s="82">
        <v>1</v>
      </c>
      <c r="Z148" s="82">
        <v>1</v>
      </c>
      <c r="AA148" s="82">
        <v>0</v>
      </c>
      <c r="AB148" s="82">
        <v>0</v>
      </c>
      <c r="AC148" s="82">
        <v>0</v>
      </c>
      <c r="AD148" s="82">
        <v>1</v>
      </c>
      <c r="AE148" s="82">
        <v>1</v>
      </c>
      <c r="AF148" s="82">
        <v>13.6</v>
      </c>
      <c r="AG148" s="82">
        <v>8.16</v>
      </c>
      <c r="AH148" s="82">
        <v>-5.4399999999999995</v>
      </c>
      <c r="AI148" s="82">
        <v>-0.4</v>
      </c>
      <c r="AJ148" s="82">
        <v>-0.50999999999999979</v>
      </c>
      <c r="AK148" s="82">
        <v>-7.3381294964028745E-2</v>
      </c>
      <c r="AL148">
        <v>6.95</v>
      </c>
      <c r="AM148"/>
      <c r="AN148"/>
      <c r="AO148"/>
      <c r="AP148"/>
      <c r="AQ148"/>
      <c r="AR148"/>
      <c r="AS148"/>
      <c r="AT148"/>
      <c r="AU148"/>
      <c r="AV148"/>
      <c r="AW148"/>
      <c r="AX148"/>
      <c r="AY148"/>
      <c r="AZ148"/>
      <c r="BA148"/>
      <c r="BC148" s="82"/>
    </row>
    <row r="149" spans="1:55" x14ac:dyDescent="0.25">
      <c r="A149" s="82" t="s">
        <v>2508</v>
      </c>
      <c r="B149" s="82">
        <v>141</v>
      </c>
      <c r="C149" s="82">
        <v>10</v>
      </c>
      <c r="D149" s="82">
        <v>2013</v>
      </c>
      <c r="E149" s="82">
        <v>2012</v>
      </c>
      <c r="F149" s="82">
        <v>0</v>
      </c>
      <c r="G149" s="82">
        <v>0</v>
      </c>
      <c r="H149" s="82">
        <v>1</v>
      </c>
      <c r="I149" s="82">
        <v>0</v>
      </c>
      <c r="J149" s="82" t="s">
        <v>2570</v>
      </c>
      <c r="K149" s="82">
        <v>9358</v>
      </c>
      <c r="L149" s="82">
        <v>11</v>
      </c>
      <c r="M149" s="82">
        <v>278</v>
      </c>
      <c r="N149" s="82">
        <v>0</v>
      </c>
      <c r="O149" s="82">
        <v>8</v>
      </c>
      <c r="P149" s="82">
        <v>0</v>
      </c>
      <c r="Q149" s="82">
        <v>1</v>
      </c>
      <c r="R149" s="82">
        <v>1</v>
      </c>
      <c r="S149" s="82">
        <v>0</v>
      </c>
      <c r="T149" s="82">
        <v>0</v>
      </c>
      <c r="U149" s="82">
        <v>1</v>
      </c>
      <c r="V149" s="82">
        <v>0</v>
      </c>
      <c r="W149" s="82" t="s">
        <v>1976</v>
      </c>
      <c r="X149" s="82">
        <v>0</v>
      </c>
      <c r="Y149" s="82">
        <v>1</v>
      </c>
      <c r="Z149" s="82">
        <v>1</v>
      </c>
      <c r="AA149" s="82">
        <v>0</v>
      </c>
      <c r="AB149" s="82">
        <v>0</v>
      </c>
      <c r="AC149" s="82">
        <v>0</v>
      </c>
      <c r="AD149" s="82">
        <v>1</v>
      </c>
      <c r="AE149" s="82">
        <v>1</v>
      </c>
      <c r="AF149" s="82">
        <v>13.6</v>
      </c>
      <c r="AG149" s="82">
        <v>6.8</v>
      </c>
      <c r="AH149" s="82">
        <v>-6.8</v>
      </c>
      <c r="AI149" s="82">
        <v>-0.5</v>
      </c>
      <c r="AJ149" s="82">
        <v>-0.60000000000000053</v>
      </c>
      <c r="AK149" s="82">
        <v>-8.6330935251798635E-2</v>
      </c>
      <c r="AL149">
        <v>6.95</v>
      </c>
      <c r="AM149"/>
      <c r="AN149"/>
      <c r="AO149"/>
      <c r="AP149"/>
      <c r="AQ149"/>
      <c r="AR149"/>
      <c r="AS149"/>
      <c r="AT149"/>
      <c r="AU149"/>
      <c r="AV149"/>
      <c r="AW149"/>
      <c r="AX149"/>
      <c r="AY149"/>
      <c r="AZ149"/>
      <c r="BA149"/>
      <c r="BC149" s="82"/>
    </row>
    <row r="150" spans="1:55" x14ac:dyDescent="0.25">
      <c r="A150" s="82" t="s">
        <v>2508</v>
      </c>
      <c r="B150" s="82">
        <v>141</v>
      </c>
      <c r="C150" s="82">
        <v>11</v>
      </c>
      <c r="D150" s="82">
        <v>2013</v>
      </c>
      <c r="E150" s="82">
        <v>2012</v>
      </c>
      <c r="F150" s="82">
        <v>0</v>
      </c>
      <c r="G150" s="82">
        <v>0</v>
      </c>
      <c r="H150" s="82">
        <v>1</v>
      </c>
      <c r="I150" s="82">
        <v>0</v>
      </c>
      <c r="J150" s="82" t="s">
        <v>2570</v>
      </c>
      <c r="K150" s="82">
        <v>9358</v>
      </c>
      <c r="L150" s="82">
        <v>11</v>
      </c>
      <c r="M150" s="82">
        <v>278</v>
      </c>
      <c r="N150" s="82">
        <v>0</v>
      </c>
      <c r="O150" s="82">
        <v>8</v>
      </c>
      <c r="P150" s="82">
        <v>0</v>
      </c>
      <c r="Q150" s="82">
        <v>1</v>
      </c>
      <c r="R150" s="82">
        <v>1</v>
      </c>
      <c r="S150" s="82">
        <v>0</v>
      </c>
      <c r="T150" s="82">
        <v>0</v>
      </c>
      <c r="U150" s="82">
        <v>1</v>
      </c>
      <c r="V150" s="82">
        <v>0</v>
      </c>
      <c r="W150" s="82" t="s">
        <v>1976</v>
      </c>
      <c r="X150" s="82">
        <v>0</v>
      </c>
      <c r="Y150" s="82">
        <v>1</v>
      </c>
      <c r="Z150" s="82">
        <v>1</v>
      </c>
      <c r="AA150" s="82">
        <v>0</v>
      </c>
      <c r="AB150" s="82">
        <v>0</v>
      </c>
      <c r="AC150" s="82">
        <v>0</v>
      </c>
      <c r="AD150" s="82">
        <v>1</v>
      </c>
      <c r="AE150" s="82">
        <v>1</v>
      </c>
      <c r="AF150" s="82">
        <v>13.6</v>
      </c>
      <c r="AG150" s="82">
        <v>12.24</v>
      </c>
      <c r="AH150" s="82">
        <v>-1.3599999999999994</v>
      </c>
      <c r="AI150" s="82">
        <v>-0.1</v>
      </c>
      <c r="AJ150" s="82">
        <v>-0.41000000000000014</v>
      </c>
      <c r="AK150" s="82">
        <v>-5.7665260196905786E-2</v>
      </c>
      <c r="AL150">
        <v>7.11</v>
      </c>
      <c r="AM150"/>
      <c r="AN150"/>
      <c r="AO150"/>
      <c r="AP150"/>
      <c r="AQ150"/>
      <c r="AR150"/>
      <c r="AS150"/>
      <c r="AT150"/>
      <c r="AU150"/>
      <c r="AV150"/>
      <c r="AW150"/>
      <c r="AX150"/>
      <c r="AY150"/>
      <c r="AZ150"/>
      <c r="BA150"/>
      <c r="BC150" s="82"/>
    </row>
    <row r="151" spans="1:55" x14ac:dyDescent="0.25">
      <c r="A151" s="82" t="s">
        <v>2508</v>
      </c>
      <c r="B151" s="82">
        <v>141</v>
      </c>
      <c r="C151" s="82">
        <v>12</v>
      </c>
      <c r="D151" s="82">
        <v>2013</v>
      </c>
      <c r="E151" s="82">
        <v>2012</v>
      </c>
      <c r="F151" s="82">
        <v>0</v>
      </c>
      <c r="G151" s="82">
        <v>0</v>
      </c>
      <c r="H151" s="82">
        <v>1</v>
      </c>
      <c r="I151" s="82">
        <v>0</v>
      </c>
      <c r="J151" s="82" t="s">
        <v>2570</v>
      </c>
      <c r="K151" s="82">
        <v>9358</v>
      </c>
      <c r="L151" s="82">
        <v>11</v>
      </c>
      <c r="M151" s="82">
        <v>278</v>
      </c>
      <c r="N151" s="82">
        <v>0</v>
      </c>
      <c r="O151" s="82">
        <v>8</v>
      </c>
      <c r="P151" s="82">
        <v>0</v>
      </c>
      <c r="Q151" s="82">
        <v>1</v>
      </c>
      <c r="R151" s="82">
        <v>1</v>
      </c>
      <c r="S151" s="82">
        <v>0</v>
      </c>
      <c r="T151" s="82">
        <v>0</v>
      </c>
      <c r="U151" s="82">
        <v>1</v>
      </c>
      <c r="V151" s="82">
        <v>0</v>
      </c>
      <c r="W151" s="82" t="s">
        <v>1976</v>
      </c>
      <c r="X151" s="82">
        <v>0</v>
      </c>
      <c r="Y151" s="82">
        <v>1</v>
      </c>
      <c r="Z151" s="82">
        <v>1</v>
      </c>
      <c r="AA151" s="82">
        <v>0</v>
      </c>
      <c r="AB151" s="82">
        <v>0</v>
      </c>
      <c r="AC151" s="82">
        <v>0</v>
      </c>
      <c r="AD151" s="82">
        <v>1</v>
      </c>
      <c r="AE151" s="82">
        <v>1</v>
      </c>
      <c r="AF151" s="82">
        <v>13.6</v>
      </c>
      <c r="AG151" s="82">
        <v>10.88</v>
      </c>
      <c r="AH151" s="82">
        <v>-2.7199999999999989</v>
      </c>
      <c r="AI151" s="82">
        <v>-0.2</v>
      </c>
      <c r="AJ151" s="82">
        <v>-0.61000000000000032</v>
      </c>
      <c r="AK151" s="82">
        <v>-8.5794655414908619E-2</v>
      </c>
      <c r="AL151">
        <v>7.11</v>
      </c>
      <c r="AM151"/>
      <c r="AN151"/>
      <c r="AO151"/>
      <c r="AP151"/>
      <c r="AQ151"/>
      <c r="AR151"/>
      <c r="AS151"/>
      <c r="AT151"/>
      <c r="AU151"/>
      <c r="AV151"/>
      <c r="AW151"/>
      <c r="AX151"/>
      <c r="AY151"/>
      <c r="AZ151"/>
      <c r="BA151"/>
      <c r="BC151" s="82"/>
    </row>
    <row r="152" spans="1:55" x14ac:dyDescent="0.25">
      <c r="A152" s="82" t="s">
        <v>2508</v>
      </c>
      <c r="B152" s="82">
        <v>141</v>
      </c>
      <c r="C152" s="82">
        <v>13</v>
      </c>
      <c r="D152" s="82">
        <v>2013</v>
      </c>
      <c r="E152" s="82">
        <v>2012</v>
      </c>
      <c r="F152" s="82">
        <v>0</v>
      </c>
      <c r="G152" s="82">
        <v>0</v>
      </c>
      <c r="H152" s="82">
        <v>1</v>
      </c>
      <c r="I152" s="82">
        <v>0</v>
      </c>
      <c r="J152" s="82" t="s">
        <v>2570</v>
      </c>
      <c r="K152" s="82">
        <v>9358</v>
      </c>
      <c r="L152" s="82">
        <v>11</v>
      </c>
      <c r="M152" s="82">
        <v>278</v>
      </c>
      <c r="N152" s="82">
        <v>0</v>
      </c>
      <c r="O152" s="82">
        <v>8</v>
      </c>
      <c r="P152" s="82">
        <v>0</v>
      </c>
      <c r="Q152" s="82">
        <v>1</v>
      </c>
      <c r="R152" s="82">
        <v>1</v>
      </c>
      <c r="S152" s="82">
        <v>0</v>
      </c>
      <c r="T152" s="82">
        <v>0</v>
      </c>
      <c r="U152" s="82">
        <v>1</v>
      </c>
      <c r="V152" s="82">
        <v>0</v>
      </c>
      <c r="W152" s="82" t="s">
        <v>1976</v>
      </c>
      <c r="X152" s="82">
        <v>0</v>
      </c>
      <c r="Y152" s="82">
        <v>1</v>
      </c>
      <c r="Z152" s="82">
        <v>1</v>
      </c>
      <c r="AA152" s="82">
        <v>0</v>
      </c>
      <c r="AB152" s="82">
        <v>0</v>
      </c>
      <c r="AC152" s="82">
        <v>0</v>
      </c>
      <c r="AD152" s="82">
        <v>1</v>
      </c>
      <c r="AE152" s="82">
        <v>1</v>
      </c>
      <c r="AF152" s="82">
        <v>13.6</v>
      </c>
      <c r="AG152" s="82">
        <v>9.52</v>
      </c>
      <c r="AH152" s="82">
        <v>-4.08</v>
      </c>
      <c r="AI152" s="82">
        <v>-0.3</v>
      </c>
      <c r="AJ152" s="82">
        <v>-0.74000000000000021</v>
      </c>
      <c r="AK152" s="82">
        <v>-0.10407876230661044</v>
      </c>
      <c r="AL152">
        <v>7.11</v>
      </c>
      <c r="AM152"/>
      <c r="AN152"/>
      <c r="AO152"/>
      <c r="AP152"/>
      <c r="AQ152"/>
      <c r="AR152"/>
      <c r="AS152"/>
      <c r="AT152"/>
      <c r="AU152"/>
      <c r="AV152"/>
      <c r="AW152"/>
      <c r="AX152"/>
      <c r="AY152"/>
      <c r="AZ152"/>
      <c r="BA152"/>
      <c r="BC152" s="82"/>
    </row>
    <row r="153" spans="1:55" x14ac:dyDescent="0.25">
      <c r="A153" s="82" t="s">
        <v>2508</v>
      </c>
      <c r="B153" s="82">
        <v>141</v>
      </c>
      <c r="C153" s="82">
        <v>14</v>
      </c>
      <c r="D153" s="82">
        <v>2013</v>
      </c>
      <c r="E153" s="82">
        <v>2012</v>
      </c>
      <c r="F153" s="82">
        <v>0</v>
      </c>
      <c r="G153" s="82">
        <v>0</v>
      </c>
      <c r="H153" s="82">
        <v>1</v>
      </c>
      <c r="I153" s="82">
        <v>0</v>
      </c>
      <c r="J153" s="82" t="s">
        <v>2570</v>
      </c>
      <c r="K153" s="82">
        <v>9358</v>
      </c>
      <c r="L153" s="82">
        <v>11</v>
      </c>
      <c r="M153" s="82">
        <v>278</v>
      </c>
      <c r="N153" s="82">
        <v>0</v>
      </c>
      <c r="O153" s="82">
        <v>8</v>
      </c>
      <c r="P153" s="82">
        <v>0</v>
      </c>
      <c r="Q153" s="82">
        <v>1</v>
      </c>
      <c r="R153" s="82">
        <v>1</v>
      </c>
      <c r="S153" s="82">
        <v>0</v>
      </c>
      <c r="T153" s="82">
        <v>0</v>
      </c>
      <c r="U153" s="82">
        <v>1</v>
      </c>
      <c r="V153" s="82">
        <v>0</v>
      </c>
      <c r="W153" s="82" t="s">
        <v>1976</v>
      </c>
      <c r="X153" s="82">
        <v>0</v>
      </c>
      <c r="Y153" s="82">
        <v>1</v>
      </c>
      <c r="Z153" s="82">
        <v>1</v>
      </c>
      <c r="AA153" s="82">
        <v>0</v>
      </c>
      <c r="AB153" s="82">
        <v>0</v>
      </c>
      <c r="AC153" s="82">
        <v>0</v>
      </c>
      <c r="AD153" s="82">
        <v>1</v>
      </c>
      <c r="AE153" s="82">
        <v>1</v>
      </c>
      <c r="AF153" s="82">
        <v>13.6</v>
      </c>
      <c r="AG153" s="82">
        <v>8.16</v>
      </c>
      <c r="AH153" s="82">
        <v>-5.4399999999999995</v>
      </c>
      <c r="AI153" s="82">
        <v>-0.4</v>
      </c>
      <c r="AJ153" s="82">
        <v>-0.83000000000000007</v>
      </c>
      <c r="AK153" s="82">
        <v>-0.11673699015471167</v>
      </c>
      <c r="AL153">
        <v>7.11</v>
      </c>
      <c r="AM153"/>
      <c r="AN153"/>
      <c r="AO153"/>
      <c r="AP153"/>
      <c r="AQ153"/>
      <c r="AR153"/>
      <c r="AS153"/>
      <c r="AT153"/>
      <c r="AU153"/>
      <c r="AV153"/>
      <c r="AW153"/>
      <c r="AX153"/>
      <c r="AY153"/>
      <c r="AZ153"/>
      <c r="BA153"/>
      <c r="BC153" s="82"/>
    </row>
    <row r="154" spans="1:55" x14ac:dyDescent="0.25">
      <c r="A154" s="82" t="s">
        <v>2508</v>
      </c>
      <c r="B154" s="82">
        <v>141</v>
      </c>
      <c r="C154" s="82">
        <v>15</v>
      </c>
      <c r="D154" s="82">
        <v>2013</v>
      </c>
      <c r="E154" s="82">
        <v>2012</v>
      </c>
      <c r="F154" s="82">
        <v>0</v>
      </c>
      <c r="G154" s="82">
        <v>0</v>
      </c>
      <c r="H154" s="82">
        <v>1</v>
      </c>
      <c r="I154" s="82">
        <v>0</v>
      </c>
      <c r="J154" s="82" t="s">
        <v>2570</v>
      </c>
      <c r="K154" s="82">
        <v>9358</v>
      </c>
      <c r="L154" s="82">
        <v>11</v>
      </c>
      <c r="M154" s="82">
        <v>278</v>
      </c>
      <c r="N154" s="82">
        <v>0</v>
      </c>
      <c r="O154" s="82">
        <v>8</v>
      </c>
      <c r="P154" s="82">
        <v>0</v>
      </c>
      <c r="Q154" s="82">
        <v>1</v>
      </c>
      <c r="R154" s="82">
        <v>1</v>
      </c>
      <c r="S154" s="82">
        <v>0</v>
      </c>
      <c r="T154" s="82">
        <v>0</v>
      </c>
      <c r="U154" s="82">
        <v>1</v>
      </c>
      <c r="V154" s="82">
        <v>0</v>
      </c>
      <c r="W154" s="82" t="s">
        <v>1976</v>
      </c>
      <c r="X154" s="82">
        <v>0</v>
      </c>
      <c r="Y154" s="82">
        <v>1</v>
      </c>
      <c r="Z154" s="82">
        <v>1</v>
      </c>
      <c r="AA154" s="82">
        <v>0</v>
      </c>
      <c r="AB154" s="82">
        <v>0</v>
      </c>
      <c r="AC154" s="82">
        <v>0</v>
      </c>
      <c r="AD154" s="82">
        <v>1</v>
      </c>
      <c r="AE154" s="82">
        <v>1</v>
      </c>
      <c r="AF154" s="82">
        <v>13.6</v>
      </c>
      <c r="AG154" s="82">
        <v>6.8</v>
      </c>
      <c r="AH154" s="82">
        <v>-6.8</v>
      </c>
      <c r="AI154" s="82">
        <v>-0.5</v>
      </c>
      <c r="AJ154" s="82">
        <v>-0.91000000000000014</v>
      </c>
      <c r="AK154" s="82">
        <v>-0.12798874824191281</v>
      </c>
      <c r="AL154">
        <v>7.11</v>
      </c>
      <c r="AM154"/>
      <c r="AN154"/>
      <c r="AO154"/>
      <c r="AP154"/>
      <c r="AQ154"/>
      <c r="AR154"/>
      <c r="AS154"/>
      <c r="AT154"/>
      <c r="AU154"/>
      <c r="AV154"/>
      <c r="AW154"/>
      <c r="AX154"/>
      <c r="AY154"/>
      <c r="AZ154"/>
      <c r="BA154"/>
      <c r="BC154" s="82"/>
    </row>
    <row r="155" spans="1:55" x14ac:dyDescent="0.25">
      <c r="A155" s="82" t="s">
        <v>2508</v>
      </c>
      <c r="B155" s="82">
        <v>141</v>
      </c>
      <c r="C155" s="82">
        <v>16</v>
      </c>
      <c r="D155" s="82">
        <v>2013</v>
      </c>
      <c r="E155" s="82">
        <v>2012</v>
      </c>
      <c r="F155" s="82">
        <v>0</v>
      </c>
      <c r="G155" s="82">
        <v>0</v>
      </c>
      <c r="H155" s="82">
        <v>1</v>
      </c>
      <c r="I155" s="82">
        <v>0</v>
      </c>
      <c r="J155" s="82" t="s">
        <v>2570</v>
      </c>
      <c r="K155" s="82">
        <v>9358</v>
      </c>
      <c r="L155" s="82">
        <v>11</v>
      </c>
      <c r="M155" s="82">
        <v>278</v>
      </c>
      <c r="N155" s="82">
        <v>0</v>
      </c>
      <c r="O155" s="82">
        <v>8</v>
      </c>
      <c r="P155" s="82">
        <v>0</v>
      </c>
      <c r="Q155" s="82">
        <v>1</v>
      </c>
      <c r="R155" s="82">
        <v>1</v>
      </c>
      <c r="S155" s="82">
        <v>0</v>
      </c>
      <c r="T155" s="82">
        <v>0</v>
      </c>
      <c r="U155" s="82">
        <v>1</v>
      </c>
      <c r="V155" s="82">
        <v>0</v>
      </c>
      <c r="W155" s="82" t="s">
        <v>1976</v>
      </c>
      <c r="X155" s="82">
        <v>0</v>
      </c>
      <c r="Y155" s="82">
        <v>1</v>
      </c>
      <c r="Z155" s="82">
        <v>1</v>
      </c>
      <c r="AA155" s="82">
        <v>0</v>
      </c>
      <c r="AB155" s="82">
        <v>0</v>
      </c>
      <c r="AC155" s="82">
        <v>0</v>
      </c>
      <c r="AD155" s="82">
        <v>1</v>
      </c>
      <c r="AE155" s="82">
        <v>1</v>
      </c>
      <c r="AF155" s="82">
        <v>13.6</v>
      </c>
      <c r="AG155" s="82">
        <v>12.24</v>
      </c>
      <c r="AH155" s="82">
        <v>-1.3599999999999994</v>
      </c>
      <c r="AI155" s="82">
        <v>-0.1</v>
      </c>
      <c r="AJ155" s="82">
        <v>-0.1800000000000006</v>
      </c>
      <c r="AK155" s="82">
        <v>-2.5316455696202615E-2</v>
      </c>
      <c r="AL155">
        <v>7.11</v>
      </c>
      <c r="AM155"/>
      <c r="AN155"/>
      <c r="AO155"/>
      <c r="AP155"/>
      <c r="AQ155"/>
      <c r="AR155"/>
      <c r="AS155"/>
      <c r="AT155"/>
      <c r="AU155"/>
      <c r="AV155"/>
      <c r="AW155"/>
      <c r="AX155"/>
      <c r="AY155"/>
      <c r="AZ155"/>
      <c r="BA155"/>
      <c r="BC155" s="82"/>
    </row>
    <row r="156" spans="1:55" x14ac:dyDescent="0.25">
      <c r="A156" s="82" t="s">
        <v>2508</v>
      </c>
      <c r="B156" s="82">
        <v>141</v>
      </c>
      <c r="C156" s="82">
        <v>17</v>
      </c>
      <c r="D156" s="82">
        <v>2013</v>
      </c>
      <c r="E156" s="82">
        <v>2012</v>
      </c>
      <c r="F156" s="82">
        <v>0</v>
      </c>
      <c r="G156" s="82">
        <v>0</v>
      </c>
      <c r="H156" s="82">
        <v>1</v>
      </c>
      <c r="I156" s="82">
        <v>0</v>
      </c>
      <c r="J156" s="82" t="s">
        <v>2570</v>
      </c>
      <c r="K156" s="82">
        <v>9358</v>
      </c>
      <c r="L156" s="82">
        <v>11</v>
      </c>
      <c r="M156" s="82">
        <v>278</v>
      </c>
      <c r="N156" s="82">
        <v>0</v>
      </c>
      <c r="O156" s="82">
        <v>8</v>
      </c>
      <c r="P156" s="82">
        <v>0</v>
      </c>
      <c r="Q156" s="82">
        <v>1</v>
      </c>
      <c r="R156" s="82">
        <v>1</v>
      </c>
      <c r="S156" s="82">
        <v>0</v>
      </c>
      <c r="T156" s="82">
        <v>0</v>
      </c>
      <c r="U156" s="82">
        <v>1</v>
      </c>
      <c r="V156" s="82">
        <v>0</v>
      </c>
      <c r="W156" s="82" t="s">
        <v>1976</v>
      </c>
      <c r="X156" s="82">
        <v>0</v>
      </c>
      <c r="Y156" s="82">
        <v>1</v>
      </c>
      <c r="Z156" s="82">
        <v>1</v>
      </c>
      <c r="AA156" s="82">
        <v>0</v>
      </c>
      <c r="AB156" s="82">
        <v>0</v>
      </c>
      <c r="AC156" s="82">
        <v>0</v>
      </c>
      <c r="AD156" s="82">
        <v>1</v>
      </c>
      <c r="AE156" s="82">
        <v>1</v>
      </c>
      <c r="AF156" s="82">
        <v>13.6</v>
      </c>
      <c r="AG156" s="82">
        <v>10.88</v>
      </c>
      <c r="AH156" s="82">
        <v>-2.7199999999999989</v>
      </c>
      <c r="AI156" s="82">
        <v>-0.2</v>
      </c>
      <c r="AJ156" s="82">
        <v>-0.33000000000000007</v>
      </c>
      <c r="AK156" s="82">
        <v>-4.641350210970465E-2</v>
      </c>
      <c r="AL156">
        <v>7.11</v>
      </c>
      <c r="AM156"/>
      <c r="AN156"/>
      <c r="AO156"/>
      <c r="AP156"/>
      <c r="AQ156"/>
      <c r="AR156"/>
      <c r="AS156"/>
      <c r="AT156"/>
      <c r="AU156"/>
      <c r="AV156"/>
      <c r="AW156"/>
      <c r="AX156"/>
      <c r="AY156"/>
      <c r="AZ156"/>
      <c r="BA156"/>
      <c r="BC156" s="82"/>
    </row>
    <row r="157" spans="1:55" x14ac:dyDescent="0.25">
      <c r="A157" s="82" t="s">
        <v>2508</v>
      </c>
      <c r="B157" s="82">
        <v>141</v>
      </c>
      <c r="C157" s="82">
        <v>18</v>
      </c>
      <c r="D157" s="82">
        <v>2013</v>
      </c>
      <c r="E157" s="82">
        <v>2012</v>
      </c>
      <c r="F157" s="82">
        <v>0</v>
      </c>
      <c r="G157" s="82">
        <v>0</v>
      </c>
      <c r="H157" s="82">
        <v>1</v>
      </c>
      <c r="I157" s="82">
        <v>0</v>
      </c>
      <c r="J157" s="82" t="s">
        <v>2570</v>
      </c>
      <c r="K157" s="82">
        <v>9358</v>
      </c>
      <c r="L157" s="82">
        <v>11</v>
      </c>
      <c r="M157" s="82">
        <v>278</v>
      </c>
      <c r="N157" s="82">
        <v>0</v>
      </c>
      <c r="O157" s="82">
        <v>8</v>
      </c>
      <c r="P157" s="82">
        <v>0</v>
      </c>
      <c r="Q157" s="82">
        <v>1</v>
      </c>
      <c r="R157" s="82">
        <v>1</v>
      </c>
      <c r="S157" s="82">
        <v>0</v>
      </c>
      <c r="T157" s="82">
        <v>0</v>
      </c>
      <c r="U157" s="82">
        <v>1</v>
      </c>
      <c r="V157" s="82">
        <v>0</v>
      </c>
      <c r="W157" s="82" t="s">
        <v>1976</v>
      </c>
      <c r="X157" s="82">
        <v>0</v>
      </c>
      <c r="Y157" s="82">
        <v>1</v>
      </c>
      <c r="Z157" s="82">
        <v>1</v>
      </c>
      <c r="AA157" s="82">
        <v>0</v>
      </c>
      <c r="AB157" s="82">
        <v>0</v>
      </c>
      <c r="AC157" s="82">
        <v>0</v>
      </c>
      <c r="AD157" s="82">
        <v>1</v>
      </c>
      <c r="AE157" s="82">
        <v>1</v>
      </c>
      <c r="AF157" s="82">
        <v>13.6</v>
      </c>
      <c r="AG157" s="82">
        <v>9.52</v>
      </c>
      <c r="AH157" s="82">
        <v>-4.08</v>
      </c>
      <c r="AI157" s="82">
        <v>-0.3</v>
      </c>
      <c r="AJ157" s="82">
        <v>-0.47000000000000064</v>
      </c>
      <c r="AK157" s="82">
        <v>-6.6104078762306701E-2</v>
      </c>
      <c r="AL157">
        <v>7.11</v>
      </c>
      <c r="AM157"/>
      <c r="AN157"/>
      <c r="AO157"/>
      <c r="AP157"/>
      <c r="AQ157"/>
      <c r="AR157"/>
      <c r="AS157"/>
      <c r="AT157"/>
      <c r="AU157"/>
      <c r="AV157"/>
      <c r="AW157"/>
      <c r="AX157"/>
      <c r="AY157"/>
      <c r="AZ157"/>
      <c r="BA157"/>
      <c r="BC157" s="82"/>
    </row>
    <row r="158" spans="1:55" x14ac:dyDescent="0.25">
      <c r="A158" s="82" t="s">
        <v>2508</v>
      </c>
      <c r="B158" s="82">
        <v>141</v>
      </c>
      <c r="C158" s="82">
        <v>19</v>
      </c>
      <c r="D158" s="82">
        <v>2013</v>
      </c>
      <c r="E158" s="82">
        <v>2012</v>
      </c>
      <c r="F158" s="82">
        <v>0</v>
      </c>
      <c r="G158" s="82">
        <v>0</v>
      </c>
      <c r="H158" s="82">
        <v>1</v>
      </c>
      <c r="I158" s="82">
        <v>0</v>
      </c>
      <c r="J158" s="82" t="s">
        <v>2570</v>
      </c>
      <c r="K158" s="82">
        <v>9358</v>
      </c>
      <c r="L158" s="82">
        <v>11</v>
      </c>
      <c r="M158" s="82">
        <v>278</v>
      </c>
      <c r="N158" s="82">
        <v>0</v>
      </c>
      <c r="O158" s="82">
        <v>8</v>
      </c>
      <c r="P158" s="82">
        <v>0</v>
      </c>
      <c r="Q158" s="82">
        <v>1</v>
      </c>
      <c r="R158" s="82">
        <v>1</v>
      </c>
      <c r="S158" s="82">
        <v>0</v>
      </c>
      <c r="T158" s="82">
        <v>0</v>
      </c>
      <c r="U158" s="82">
        <v>1</v>
      </c>
      <c r="V158" s="82">
        <v>0</v>
      </c>
      <c r="W158" s="82" t="s">
        <v>1976</v>
      </c>
      <c r="X158" s="82">
        <v>0</v>
      </c>
      <c r="Y158" s="82">
        <v>1</v>
      </c>
      <c r="Z158" s="82">
        <v>1</v>
      </c>
      <c r="AA158" s="82">
        <v>0</v>
      </c>
      <c r="AB158" s="82">
        <v>0</v>
      </c>
      <c r="AC158" s="82">
        <v>0</v>
      </c>
      <c r="AD158" s="82">
        <v>1</v>
      </c>
      <c r="AE158" s="82">
        <v>1</v>
      </c>
      <c r="AF158" s="82">
        <v>13.6</v>
      </c>
      <c r="AG158" s="82">
        <v>8.16</v>
      </c>
      <c r="AH158" s="82">
        <v>-5.4399999999999995</v>
      </c>
      <c r="AI158" s="82">
        <v>-0.4</v>
      </c>
      <c r="AJ158" s="82">
        <v>-0.58000000000000007</v>
      </c>
      <c r="AK158" s="82">
        <v>-8.1575246132208165E-2</v>
      </c>
      <c r="AL158">
        <v>7.11</v>
      </c>
      <c r="AM158"/>
      <c r="AN158"/>
      <c r="AO158"/>
      <c r="AP158"/>
      <c r="AQ158"/>
      <c r="AR158"/>
      <c r="AS158"/>
      <c r="AT158"/>
      <c r="AU158"/>
      <c r="AV158"/>
      <c r="AW158"/>
      <c r="AX158"/>
      <c r="AY158"/>
      <c r="AZ158"/>
      <c r="BA158"/>
      <c r="BC158" s="82"/>
    </row>
    <row r="159" spans="1:55" x14ac:dyDescent="0.25">
      <c r="A159" s="82" t="s">
        <v>2508</v>
      </c>
      <c r="B159" s="82">
        <v>141</v>
      </c>
      <c r="C159" s="82">
        <v>20</v>
      </c>
      <c r="D159" s="82">
        <v>2013</v>
      </c>
      <c r="E159" s="82">
        <v>2012</v>
      </c>
      <c r="F159" s="82">
        <v>0</v>
      </c>
      <c r="G159" s="82">
        <v>0</v>
      </c>
      <c r="H159" s="82">
        <v>1</v>
      </c>
      <c r="I159" s="82">
        <v>0</v>
      </c>
      <c r="J159" s="82" t="s">
        <v>2570</v>
      </c>
      <c r="K159" s="82">
        <v>9358</v>
      </c>
      <c r="L159" s="82">
        <v>11</v>
      </c>
      <c r="M159" s="82">
        <v>278</v>
      </c>
      <c r="N159" s="82">
        <v>0</v>
      </c>
      <c r="O159" s="82">
        <v>8</v>
      </c>
      <c r="P159" s="82">
        <v>0</v>
      </c>
      <c r="Q159" s="82">
        <v>1</v>
      </c>
      <c r="R159" s="82">
        <v>1</v>
      </c>
      <c r="S159" s="82">
        <v>0</v>
      </c>
      <c r="T159" s="82">
        <v>0</v>
      </c>
      <c r="U159" s="82">
        <v>1</v>
      </c>
      <c r="V159" s="82">
        <v>0</v>
      </c>
      <c r="W159" s="82" t="s">
        <v>1976</v>
      </c>
      <c r="X159" s="82">
        <v>0</v>
      </c>
      <c r="Y159" s="82">
        <v>1</v>
      </c>
      <c r="Z159" s="82">
        <v>1</v>
      </c>
      <c r="AA159" s="82">
        <v>0</v>
      </c>
      <c r="AB159" s="82">
        <v>0</v>
      </c>
      <c r="AC159" s="82">
        <v>0</v>
      </c>
      <c r="AD159" s="82">
        <v>1</v>
      </c>
      <c r="AE159" s="82">
        <v>1</v>
      </c>
      <c r="AF159" s="82">
        <v>13.6</v>
      </c>
      <c r="AG159" s="82">
        <v>6.8</v>
      </c>
      <c r="AH159" s="82">
        <v>-6.8</v>
      </c>
      <c r="AI159" s="82">
        <v>-0.5</v>
      </c>
      <c r="AJ159" s="82">
        <v>-0.69000000000000039</v>
      </c>
      <c r="AK159" s="82">
        <v>-9.7046413502109755E-2</v>
      </c>
      <c r="AL159">
        <v>7.11</v>
      </c>
      <c r="AM159"/>
      <c r="AN159"/>
      <c r="AO159"/>
      <c r="AP159"/>
      <c r="AQ159"/>
      <c r="AR159"/>
      <c r="AS159"/>
      <c r="AT159"/>
      <c r="AU159"/>
      <c r="AV159"/>
      <c r="AW159"/>
      <c r="AX159"/>
      <c r="AY159"/>
      <c r="AZ159"/>
      <c r="BA159"/>
      <c r="BC159" s="82"/>
    </row>
    <row r="160" spans="1:55" x14ac:dyDescent="0.25">
      <c r="A160" s="82" t="s">
        <v>2508</v>
      </c>
      <c r="B160" s="82">
        <v>141</v>
      </c>
      <c r="C160" s="82">
        <v>21</v>
      </c>
      <c r="D160" s="82">
        <v>2013</v>
      </c>
      <c r="E160" s="82">
        <v>2012</v>
      </c>
      <c r="F160" s="82">
        <v>0</v>
      </c>
      <c r="G160" s="82">
        <v>0</v>
      </c>
      <c r="H160" s="82">
        <v>1</v>
      </c>
      <c r="I160" s="82">
        <v>0</v>
      </c>
      <c r="J160" s="82" t="s">
        <v>2570</v>
      </c>
      <c r="K160" s="82">
        <v>9358</v>
      </c>
      <c r="L160" s="82">
        <v>11</v>
      </c>
      <c r="M160" s="82">
        <v>278</v>
      </c>
      <c r="N160" s="82">
        <v>0</v>
      </c>
      <c r="O160" s="82">
        <v>8</v>
      </c>
      <c r="P160" s="82">
        <v>0</v>
      </c>
      <c r="Q160" s="82">
        <v>1</v>
      </c>
      <c r="R160" s="82">
        <v>1</v>
      </c>
      <c r="S160" s="82">
        <v>0</v>
      </c>
      <c r="T160" s="82">
        <v>0</v>
      </c>
      <c r="U160" s="82">
        <v>1</v>
      </c>
      <c r="V160" s="82">
        <v>0</v>
      </c>
      <c r="W160" s="82" t="s">
        <v>1976</v>
      </c>
      <c r="X160" s="82">
        <v>0</v>
      </c>
      <c r="Y160" s="82">
        <v>1</v>
      </c>
      <c r="Z160" s="82">
        <v>1</v>
      </c>
      <c r="AA160" s="82">
        <v>0</v>
      </c>
      <c r="AB160" s="82">
        <v>0</v>
      </c>
      <c r="AC160" s="82">
        <v>0</v>
      </c>
      <c r="AD160" s="82">
        <v>1</v>
      </c>
      <c r="AE160" s="82">
        <v>1</v>
      </c>
      <c r="AF160" s="82">
        <v>13.6</v>
      </c>
      <c r="AG160" s="82">
        <v>12.24</v>
      </c>
      <c r="AH160" s="82">
        <v>-1.3599999999999994</v>
      </c>
      <c r="AI160" s="82">
        <v>-0.1</v>
      </c>
      <c r="AJ160" s="82">
        <v>-1.5599999999999996</v>
      </c>
      <c r="AK160" s="82">
        <v>-0.17787913340935002</v>
      </c>
      <c r="AL160">
        <v>8.77</v>
      </c>
      <c r="AM160"/>
      <c r="AN160"/>
      <c r="AO160"/>
      <c r="AP160"/>
      <c r="AQ160"/>
      <c r="AR160"/>
      <c r="AS160"/>
      <c r="AT160"/>
      <c r="AU160"/>
      <c r="AV160"/>
      <c r="AW160"/>
      <c r="AX160"/>
      <c r="AY160"/>
      <c r="AZ160"/>
      <c r="BA160"/>
      <c r="BC160" s="82"/>
    </row>
    <row r="161" spans="1:55" x14ac:dyDescent="0.25">
      <c r="A161" s="82" t="s">
        <v>2508</v>
      </c>
      <c r="B161" s="82">
        <v>141</v>
      </c>
      <c r="C161" s="82">
        <v>22</v>
      </c>
      <c r="D161" s="82">
        <v>2013</v>
      </c>
      <c r="E161" s="82">
        <v>2012</v>
      </c>
      <c r="F161" s="82">
        <v>0</v>
      </c>
      <c r="G161" s="82">
        <v>0</v>
      </c>
      <c r="H161" s="82">
        <v>1</v>
      </c>
      <c r="I161" s="82">
        <v>0</v>
      </c>
      <c r="J161" s="82" t="s">
        <v>2570</v>
      </c>
      <c r="K161" s="82">
        <v>9358</v>
      </c>
      <c r="L161" s="82">
        <v>11</v>
      </c>
      <c r="M161" s="82">
        <v>278</v>
      </c>
      <c r="N161" s="82">
        <v>0</v>
      </c>
      <c r="O161" s="82">
        <v>8</v>
      </c>
      <c r="P161" s="82">
        <v>0</v>
      </c>
      <c r="Q161" s="82">
        <v>1</v>
      </c>
      <c r="R161" s="82">
        <v>1</v>
      </c>
      <c r="S161" s="82">
        <v>0</v>
      </c>
      <c r="T161" s="82">
        <v>0</v>
      </c>
      <c r="U161" s="82">
        <v>1</v>
      </c>
      <c r="V161" s="82">
        <v>0</v>
      </c>
      <c r="W161" s="82" t="s">
        <v>1976</v>
      </c>
      <c r="X161" s="82">
        <v>0</v>
      </c>
      <c r="Y161" s="82">
        <v>1</v>
      </c>
      <c r="Z161" s="82">
        <v>1</v>
      </c>
      <c r="AA161" s="82">
        <v>0</v>
      </c>
      <c r="AB161" s="82">
        <v>0</v>
      </c>
      <c r="AC161" s="82">
        <v>0</v>
      </c>
      <c r="AD161" s="82">
        <v>1</v>
      </c>
      <c r="AE161" s="82">
        <v>1</v>
      </c>
      <c r="AF161" s="82">
        <v>13.6</v>
      </c>
      <c r="AG161" s="82">
        <v>10.88</v>
      </c>
      <c r="AH161" s="82">
        <v>-2.7199999999999989</v>
      </c>
      <c r="AI161" s="82">
        <v>-0.2</v>
      </c>
      <c r="AJ161" s="82">
        <v>-1.7399999999999993</v>
      </c>
      <c r="AK161" s="82">
        <v>-0.19840364880273653</v>
      </c>
      <c r="AL161">
        <v>8.77</v>
      </c>
      <c r="AM161"/>
      <c r="AN161"/>
      <c r="AO161"/>
      <c r="AP161"/>
      <c r="AQ161"/>
      <c r="AR161"/>
      <c r="AS161"/>
      <c r="AT161"/>
      <c r="AU161"/>
      <c r="AV161"/>
      <c r="AW161"/>
      <c r="AX161"/>
      <c r="AY161"/>
      <c r="AZ161"/>
      <c r="BA161"/>
      <c r="BC161" s="82"/>
    </row>
    <row r="162" spans="1:55" x14ac:dyDescent="0.25">
      <c r="A162" s="82" t="s">
        <v>2508</v>
      </c>
      <c r="B162" s="82">
        <v>141</v>
      </c>
      <c r="C162" s="82">
        <v>23</v>
      </c>
      <c r="D162" s="82">
        <v>2013</v>
      </c>
      <c r="E162" s="82">
        <v>2012</v>
      </c>
      <c r="F162" s="82">
        <v>0</v>
      </c>
      <c r="G162" s="82">
        <v>0</v>
      </c>
      <c r="H162" s="82">
        <v>1</v>
      </c>
      <c r="I162" s="82">
        <v>0</v>
      </c>
      <c r="J162" s="82" t="s">
        <v>2570</v>
      </c>
      <c r="K162" s="82">
        <v>9358</v>
      </c>
      <c r="L162" s="82">
        <v>11</v>
      </c>
      <c r="M162" s="82">
        <v>278</v>
      </c>
      <c r="N162" s="82">
        <v>0</v>
      </c>
      <c r="O162" s="82">
        <v>8</v>
      </c>
      <c r="P162" s="82">
        <v>0</v>
      </c>
      <c r="Q162" s="82">
        <v>1</v>
      </c>
      <c r="R162" s="82">
        <v>1</v>
      </c>
      <c r="S162" s="82">
        <v>0</v>
      </c>
      <c r="T162" s="82">
        <v>0</v>
      </c>
      <c r="U162" s="82">
        <v>1</v>
      </c>
      <c r="V162" s="82">
        <v>0</v>
      </c>
      <c r="W162" s="82" t="s">
        <v>1976</v>
      </c>
      <c r="X162" s="82">
        <v>0</v>
      </c>
      <c r="Y162" s="82">
        <v>1</v>
      </c>
      <c r="Z162" s="82">
        <v>1</v>
      </c>
      <c r="AA162" s="82">
        <v>0</v>
      </c>
      <c r="AB162" s="82">
        <v>0</v>
      </c>
      <c r="AC162" s="82">
        <v>0</v>
      </c>
      <c r="AD162" s="82">
        <v>1</v>
      </c>
      <c r="AE162" s="82">
        <v>1</v>
      </c>
      <c r="AF162" s="82">
        <v>13.6</v>
      </c>
      <c r="AG162" s="82">
        <v>9.52</v>
      </c>
      <c r="AH162" s="82">
        <v>-4.08</v>
      </c>
      <c r="AI162" s="82">
        <v>-0.3</v>
      </c>
      <c r="AJ162" s="82">
        <v>-2.0199999999999996</v>
      </c>
      <c r="AK162" s="82">
        <v>-0.23033067274800453</v>
      </c>
      <c r="AL162">
        <v>8.77</v>
      </c>
      <c r="AM162"/>
      <c r="AN162"/>
      <c r="AO162"/>
      <c r="AP162"/>
      <c r="AQ162"/>
      <c r="AR162"/>
      <c r="AS162"/>
      <c r="AT162"/>
      <c r="AU162"/>
      <c r="AV162"/>
      <c r="AW162"/>
      <c r="AX162"/>
      <c r="AY162"/>
      <c r="AZ162"/>
      <c r="BA162"/>
      <c r="BC162" s="82"/>
    </row>
    <row r="163" spans="1:55" x14ac:dyDescent="0.25">
      <c r="A163" s="82" t="s">
        <v>2508</v>
      </c>
      <c r="B163" s="82">
        <v>141</v>
      </c>
      <c r="C163" s="82">
        <v>24</v>
      </c>
      <c r="D163" s="82">
        <v>2013</v>
      </c>
      <c r="E163" s="82">
        <v>2012</v>
      </c>
      <c r="F163" s="82">
        <v>0</v>
      </c>
      <c r="G163" s="82">
        <v>0</v>
      </c>
      <c r="H163" s="82">
        <v>1</v>
      </c>
      <c r="I163" s="82">
        <v>0</v>
      </c>
      <c r="J163" s="82" t="s">
        <v>2570</v>
      </c>
      <c r="K163" s="82">
        <v>9358</v>
      </c>
      <c r="L163" s="82">
        <v>11</v>
      </c>
      <c r="M163" s="82">
        <v>278</v>
      </c>
      <c r="N163" s="82">
        <v>0</v>
      </c>
      <c r="O163" s="82">
        <v>8</v>
      </c>
      <c r="P163" s="82">
        <v>0</v>
      </c>
      <c r="Q163" s="82">
        <v>1</v>
      </c>
      <c r="R163" s="82">
        <v>1</v>
      </c>
      <c r="S163" s="82">
        <v>0</v>
      </c>
      <c r="T163" s="82">
        <v>0</v>
      </c>
      <c r="U163" s="82">
        <v>1</v>
      </c>
      <c r="V163" s="82">
        <v>0</v>
      </c>
      <c r="W163" s="82" t="s">
        <v>1976</v>
      </c>
      <c r="X163" s="82">
        <v>0</v>
      </c>
      <c r="Y163" s="82">
        <v>1</v>
      </c>
      <c r="Z163" s="82">
        <v>1</v>
      </c>
      <c r="AA163" s="82">
        <v>0</v>
      </c>
      <c r="AB163" s="82">
        <v>0</v>
      </c>
      <c r="AC163" s="82">
        <v>0</v>
      </c>
      <c r="AD163" s="82">
        <v>1</v>
      </c>
      <c r="AE163" s="82">
        <v>1</v>
      </c>
      <c r="AF163" s="82">
        <v>13.6</v>
      </c>
      <c r="AG163" s="82">
        <v>8.16</v>
      </c>
      <c r="AH163" s="82">
        <v>-5.4399999999999995</v>
      </c>
      <c r="AI163" s="82">
        <v>-0.4</v>
      </c>
      <c r="AJ163" s="82">
        <v>-2.1599999999999993</v>
      </c>
      <c r="AK163" s="82">
        <v>-0.24629418472063846</v>
      </c>
      <c r="AL163">
        <v>8.77</v>
      </c>
      <c r="AM163"/>
      <c r="AN163"/>
      <c r="AO163"/>
      <c r="AP163"/>
      <c r="AQ163"/>
      <c r="AR163"/>
      <c r="AS163"/>
      <c r="AT163"/>
      <c r="AU163"/>
      <c r="AV163"/>
      <c r="AW163"/>
      <c r="AX163"/>
      <c r="AY163"/>
      <c r="AZ163"/>
      <c r="BA163"/>
      <c r="BC163" s="82"/>
    </row>
    <row r="164" spans="1:55" x14ac:dyDescent="0.25">
      <c r="A164" s="82" t="s">
        <v>2508</v>
      </c>
      <c r="B164" s="82">
        <v>141</v>
      </c>
      <c r="C164" s="82">
        <v>25</v>
      </c>
      <c r="D164" s="82">
        <v>2013</v>
      </c>
      <c r="E164" s="82">
        <v>2012</v>
      </c>
      <c r="F164" s="82">
        <v>0</v>
      </c>
      <c r="G164" s="82">
        <v>0</v>
      </c>
      <c r="H164" s="82">
        <v>1</v>
      </c>
      <c r="I164" s="82">
        <v>0</v>
      </c>
      <c r="J164" s="82" t="s">
        <v>2570</v>
      </c>
      <c r="K164" s="82">
        <v>9358</v>
      </c>
      <c r="L164" s="82">
        <v>11</v>
      </c>
      <c r="M164" s="82">
        <v>278</v>
      </c>
      <c r="N164" s="82">
        <v>0</v>
      </c>
      <c r="O164" s="82">
        <v>8</v>
      </c>
      <c r="P164" s="82">
        <v>0</v>
      </c>
      <c r="Q164" s="82">
        <v>1</v>
      </c>
      <c r="R164" s="82">
        <v>1</v>
      </c>
      <c r="S164" s="82">
        <v>0</v>
      </c>
      <c r="T164" s="82">
        <v>0</v>
      </c>
      <c r="U164" s="82">
        <v>1</v>
      </c>
      <c r="V164" s="82">
        <v>0</v>
      </c>
      <c r="W164" s="82" t="s">
        <v>1976</v>
      </c>
      <c r="X164" s="82">
        <v>0</v>
      </c>
      <c r="Y164" s="82">
        <v>1</v>
      </c>
      <c r="Z164" s="82">
        <v>1</v>
      </c>
      <c r="AA164" s="82">
        <v>0</v>
      </c>
      <c r="AB164" s="82">
        <v>0</v>
      </c>
      <c r="AC164" s="82">
        <v>0</v>
      </c>
      <c r="AD164" s="82">
        <v>1</v>
      </c>
      <c r="AE164" s="82">
        <v>1</v>
      </c>
      <c r="AF164" s="82">
        <v>13.6</v>
      </c>
      <c r="AG164" s="82">
        <v>6.8</v>
      </c>
      <c r="AH164" s="82">
        <v>-6.8</v>
      </c>
      <c r="AI164" s="82">
        <v>-0.5</v>
      </c>
      <c r="AJ164" s="82">
        <v>-2.2699999999999996</v>
      </c>
      <c r="AK164" s="82">
        <v>-0.25883694412770808</v>
      </c>
      <c r="AL164">
        <v>8.77</v>
      </c>
      <c r="AM164"/>
      <c r="AN164"/>
      <c r="AO164"/>
      <c r="AP164"/>
      <c r="AQ164"/>
      <c r="AR164"/>
      <c r="AS164"/>
      <c r="AT164"/>
      <c r="AU164"/>
      <c r="AV164"/>
      <c r="AW164"/>
      <c r="AX164"/>
      <c r="AY164"/>
      <c r="AZ164"/>
      <c r="BA164"/>
      <c r="BC164" s="82"/>
    </row>
    <row r="165" spans="1:55" x14ac:dyDescent="0.25">
      <c r="A165" s="82" t="s">
        <v>2508</v>
      </c>
      <c r="B165" s="82">
        <v>141</v>
      </c>
      <c r="C165" s="82">
        <v>26</v>
      </c>
      <c r="D165" s="82">
        <v>2013</v>
      </c>
      <c r="E165" s="82">
        <v>2012</v>
      </c>
      <c r="F165" s="82">
        <v>0</v>
      </c>
      <c r="G165" s="82">
        <v>0</v>
      </c>
      <c r="H165" s="82">
        <v>1</v>
      </c>
      <c r="I165" s="82">
        <v>0</v>
      </c>
      <c r="J165" s="82" t="s">
        <v>2570</v>
      </c>
      <c r="K165" s="82">
        <v>9358</v>
      </c>
      <c r="L165" s="82">
        <v>11</v>
      </c>
      <c r="M165" s="82">
        <v>278</v>
      </c>
      <c r="N165" s="82">
        <v>0</v>
      </c>
      <c r="O165" s="82">
        <v>8</v>
      </c>
      <c r="P165" s="82">
        <v>0</v>
      </c>
      <c r="Q165" s="82">
        <v>1</v>
      </c>
      <c r="R165" s="82">
        <v>1</v>
      </c>
      <c r="S165" s="82">
        <v>0</v>
      </c>
      <c r="T165" s="82">
        <v>0</v>
      </c>
      <c r="U165" s="82">
        <v>1</v>
      </c>
      <c r="V165" s="82">
        <v>0</v>
      </c>
      <c r="W165" s="82" t="s">
        <v>1976</v>
      </c>
      <c r="X165" s="82">
        <v>0</v>
      </c>
      <c r="Y165" s="82">
        <v>1</v>
      </c>
      <c r="Z165" s="82">
        <v>1</v>
      </c>
      <c r="AA165" s="82">
        <v>0</v>
      </c>
      <c r="AB165" s="82">
        <v>0</v>
      </c>
      <c r="AC165" s="82">
        <v>0</v>
      </c>
      <c r="AD165" s="82">
        <v>1</v>
      </c>
      <c r="AE165" s="82">
        <v>1</v>
      </c>
      <c r="AF165" s="82">
        <v>13.6</v>
      </c>
      <c r="AG165" s="82">
        <v>12.24</v>
      </c>
      <c r="AH165" s="82">
        <v>-1.3599999999999994</v>
      </c>
      <c r="AI165" s="82">
        <v>-0.1</v>
      </c>
      <c r="AJ165" s="82">
        <v>-1.2599999999999998</v>
      </c>
      <c r="AK165" s="82">
        <v>-0.1436716077537058</v>
      </c>
      <c r="AL165">
        <v>8.77</v>
      </c>
      <c r="AM165"/>
      <c r="AN165"/>
      <c r="AO165"/>
      <c r="AP165"/>
      <c r="AQ165"/>
      <c r="AR165"/>
      <c r="AS165"/>
      <c r="AT165"/>
      <c r="AU165"/>
      <c r="AV165"/>
      <c r="AW165"/>
      <c r="AX165"/>
      <c r="AY165"/>
      <c r="AZ165"/>
      <c r="BA165"/>
      <c r="BC165" s="82"/>
    </row>
    <row r="166" spans="1:55" x14ac:dyDescent="0.25">
      <c r="A166" s="82" t="s">
        <v>2508</v>
      </c>
      <c r="B166" s="82">
        <v>141</v>
      </c>
      <c r="C166" s="82">
        <v>27</v>
      </c>
      <c r="D166" s="82">
        <v>2013</v>
      </c>
      <c r="E166" s="82">
        <v>2012</v>
      </c>
      <c r="F166" s="82">
        <v>0</v>
      </c>
      <c r="G166" s="82">
        <v>0</v>
      </c>
      <c r="H166" s="82">
        <v>1</v>
      </c>
      <c r="I166" s="82">
        <v>0</v>
      </c>
      <c r="J166" s="82" t="s">
        <v>2570</v>
      </c>
      <c r="K166" s="82">
        <v>9358</v>
      </c>
      <c r="L166" s="82">
        <v>11</v>
      </c>
      <c r="M166" s="82">
        <v>278</v>
      </c>
      <c r="N166" s="82">
        <v>0</v>
      </c>
      <c r="O166" s="82">
        <v>8</v>
      </c>
      <c r="P166" s="82">
        <v>0</v>
      </c>
      <c r="Q166" s="82">
        <v>1</v>
      </c>
      <c r="R166" s="82">
        <v>1</v>
      </c>
      <c r="S166" s="82">
        <v>0</v>
      </c>
      <c r="T166" s="82">
        <v>0</v>
      </c>
      <c r="U166" s="82">
        <v>1</v>
      </c>
      <c r="V166" s="82">
        <v>0</v>
      </c>
      <c r="W166" s="82" t="s">
        <v>1976</v>
      </c>
      <c r="X166" s="82">
        <v>0</v>
      </c>
      <c r="Y166" s="82">
        <v>1</v>
      </c>
      <c r="Z166" s="82">
        <v>1</v>
      </c>
      <c r="AA166" s="82">
        <v>0</v>
      </c>
      <c r="AB166" s="82">
        <v>0</v>
      </c>
      <c r="AC166" s="82">
        <v>0</v>
      </c>
      <c r="AD166" s="82">
        <v>1</v>
      </c>
      <c r="AE166" s="82">
        <v>1</v>
      </c>
      <c r="AF166" s="82">
        <v>13.6</v>
      </c>
      <c r="AG166" s="82">
        <v>10.88</v>
      </c>
      <c r="AH166" s="82">
        <v>-2.7199999999999989</v>
      </c>
      <c r="AI166" s="82">
        <v>-0.2</v>
      </c>
      <c r="AJ166" s="82">
        <v>-1.5799999999999992</v>
      </c>
      <c r="AK166" s="82">
        <v>-0.18015963511972627</v>
      </c>
      <c r="AL166">
        <v>8.77</v>
      </c>
      <c r="AM166"/>
      <c r="AN166"/>
      <c r="AO166"/>
      <c r="AP166"/>
      <c r="AQ166"/>
      <c r="AR166"/>
      <c r="AS166"/>
      <c r="AT166"/>
      <c r="AU166"/>
      <c r="AV166"/>
      <c r="AW166"/>
      <c r="AX166"/>
      <c r="AY166"/>
      <c r="AZ166"/>
      <c r="BA166"/>
      <c r="BC166" s="82"/>
    </row>
    <row r="167" spans="1:55" x14ac:dyDescent="0.25">
      <c r="A167" s="82" t="s">
        <v>2508</v>
      </c>
      <c r="B167" s="82">
        <v>141</v>
      </c>
      <c r="C167" s="82">
        <v>28</v>
      </c>
      <c r="D167" s="82">
        <v>2013</v>
      </c>
      <c r="E167" s="82">
        <v>2012</v>
      </c>
      <c r="F167" s="82">
        <v>0</v>
      </c>
      <c r="G167" s="82">
        <v>0</v>
      </c>
      <c r="H167" s="82">
        <v>1</v>
      </c>
      <c r="I167" s="82">
        <v>0</v>
      </c>
      <c r="J167" s="82" t="s">
        <v>2570</v>
      </c>
      <c r="K167" s="82">
        <v>9358</v>
      </c>
      <c r="L167" s="82">
        <v>11</v>
      </c>
      <c r="M167" s="82">
        <v>278</v>
      </c>
      <c r="N167" s="82">
        <v>0</v>
      </c>
      <c r="O167" s="82">
        <v>8</v>
      </c>
      <c r="P167" s="82">
        <v>0</v>
      </c>
      <c r="Q167" s="82">
        <v>1</v>
      </c>
      <c r="R167" s="82">
        <v>1</v>
      </c>
      <c r="S167" s="82">
        <v>0</v>
      </c>
      <c r="T167" s="82">
        <v>0</v>
      </c>
      <c r="U167" s="82">
        <v>1</v>
      </c>
      <c r="V167" s="82">
        <v>0</v>
      </c>
      <c r="W167" s="82" t="s">
        <v>1976</v>
      </c>
      <c r="X167" s="82">
        <v>0</v>
      </c>
      <c r="Y167" s="82">
        <v>1</v>
      </c>
      <c r="Z167" s="82">
        <v>1</v>
      </c>
      <c r="AA167" s="82">
        <v>0</v>
      </c>
      <c r="AB167" s="82">
        <v>0</v>
      </c>
      <c r="AC167" s="82">
        <v>0</v>
      </c>
      <c r="AD167" s="82">
        <v>1</v>
      </c>
      <c r="AE167" s="82">
        <v>1</v>
      </c>
      <c r="AF167" s="82">
        <v>13.6</v>
      </c>
      <c r="AG167" s="82">
        <v>9.52</v>
      </c>
      <c r="AH167" s="82">
        <v>-4.08</v>
      </c>
      <c r="AI167" s="82">
        <v>-0.3</v>
      </c>
      <c r="AJ167" s="82">
        <v>-1.5999999999999996</v>
      </c>
      <c r="AK167" s="82">
        <v>-0.1824401368301026</v>
      </c>
      <c r="AL167">
        <v>8.77</v>
      </c>
      <c r="AM167"/>
      <c r="AN167"/>
      <c r="AO167"/>
      <c r="AP167"/>
      <c r="AQ167"/>
      <c r="AR167"/>
      <c r="AS167"/>
      <c r="AT167"/>
      <c r="AU167"/>
      <c r="AV167"/>
      <c r="AW167"/>
      <c r="AX167"/>
      <c r="AY167"/>
      <c r="AZ167"/>
      <c r="BA167"/>
      <c r="BC167" s="82"/>
    </row>
    <row r="168" spans="1:55" x14ac:dyDescent="0.25">
      <c r="A168" s="82" t="s">
        <v>2508</v>
      </c>
      <c r="B168" s="82">
        <v>141</v>
      </c>
      <c r="C168" s="82">
        <v>29</v>
      </c>
      <c r="D168" s="82">
        <v>2013</v>
      </c>
      <c r="E168" s="82">
        <v>2012</v>
      </c>
      <c r="F168" s="82">
        <v>0</v>
      </c>
      <c r="G168" s="82">
        <v>0</v>
      </c>
      <c r="H168" s="82">
        <v>1</v>
      </c>
      <c r="I168" s="82">
        <v>0</v>
      </c>
      <c r="J168" s="82" t="s">
        <v>2570</v>
      </c>
      <c r="K168" s="82">
        <v>9358</v>
      </c>
      <c r="L168" s="82">
        <v>11</v>
      </c>
      <c r="M168" s="82">
        <v>278</v>
      </c>
      <c r="N168" s="82">
        <v>0</v>
      </c>
      <c r="O168" s="82">
        <v>8</v>
      </c>
      <c r="P168" s="82">
        <v>0</v>
      </c>
      <c r="Q168" s="82">
        <v>1</v>
      </c>
      <c r="R168" s="82">
        <v>1</v>
      </c>
      <c r="S168" s="82">
        <v>0</v>
      </c>
      <c r="T168" s="82">
        <v>0</v>
      </c>
      <c r="U168" s="82">
        <v>1</v>
      </c>
      <c r="V168" s="82">
        <v>0</v>
      </c>
      <c r="W168" s="82" t="s">
        <v>1976</v>
      </c>
      <c r="X168" s="82">
        <v>0</v>
      </c>
      <c r="Y168" s="82">
        <v>1</v>
      </c>
      <c r="Z168" s="82">
        <v>1</v>
      </c>
      <c r="AA168" s="82">
        <v>0</v>
      </c>
      <c r="AB168" s="82">
        <v>0</v>
      </c>
      <c r="AC168" s="82">
        <v>0</v>
      </c>
      <c r="AD168" s="82">
        <v>1</v>
      </c>
      <c r="AE168" s="82">
        <v>1</v>
      </c>
      <c r="AF168" s="82">
        <v>13.6</v>
      </c>
      <c r="AG168" s="82">
        <v>8.16</v>
      </c>
      <c r="AH168" s="82">
        <v>-5.4399999999999995</v>
      </c>
      <c r="AI168" s="82">
        <v>-0.4</v>
      </c>
      <c r="AJ168" s="82">
        <v>-1.75</v>
      </c>
      <c r="AK168" s="82">
        <v>-0.19954389965792474</v>
      </c>
      <c r="AL168">
        <v>8.77</v>
      </c>
      <c r="AM168"/>
      <c r="AN168"/>
      <c r="AO168"/>
      <c r="AP168"/>
      <c r="AQ168"/>
      <c r="AR168"/>
      <c r="AS168"/>
      <c r="AT168"/>
      <c r="AU168"/>
      <c r="AV168"/>
      <c r="AW168"/>
      <c r="AX168"/>
      <c r="AY168"/>
      <c r="AZ168"/>
      <c r="BA168"/>
      <c r="BC168" s="82"/>
    </row>
    <row r="169" spans="1:55" x14ac:dyDescent="0.25">
      <c r="A169" s="82" t="s">
        <v>2508</v>
      </c>
      <c r="B169" s="82">
        <v>141</v>
      </c>
      <c r="C169" s="82">
        <v>30</v>
      </c>
      <c r="D169" s="82">
        <v>2013</v>
      </c>
      <c r="E169" s="82">
        <v>2012</v>
      </c>
      <c r="F169" s="82">
        <v>0</v>
      </c>
      <c r="G169" s="82">
        <v>0</v>
      </c>
      <c r="H169" s="82">
        <v>1</v>
      </c>
      <c r="I169" s="82">
        <v>0</v>
      </c>
      <c r="J169" s="82" t="s">
        <v>2570</v>
      </c>
      <c r="K169" s="82">
        <v>9358</v>
      </c>
      <c r="L169" s="82">
        <v>11</v>
      </c>
      <c r="M169" s="82">
        <v>278</v>
      </c>
      <c r="N169" s="82">
        <v>0</v>
      </c>
      <c r="O169" s="82">
        <v>8</v>
      </c>
      <c r="P169" s="82">
        <v>0</v>
      </c>
      <c r="Q169" s="82">
        <v>1</v>
      </c>
      <c r="R169" s="82">
        <v>1</v>
      </c>
      <c r="S169" s="82">
        <v>0</v>
      </c>
      <c r="T169" s="82">
        <v>0</v>
      </c>
      <c r="U169" s="82">
        <v>1</v>
      </c>
      <c r="V169" s="82">
        <v>0</v>
      </c>
      <c r="W169" s="82" t="s">
        <v>1976</v>
      </c>
      <c r="X169" s="82">
        <v>0</v>
      </c>
      <c r="Y169" s="82">
        <v>1</v>
      </c>
      <c r="Z169" s="82">
        <v>1</v>
      </c>
      <c r="AA169" s="82">
        <v>0</v>
      </c>
      <c r="AB169" s="82">
        <v>0</v>
      </c>
      <c r="AC169" s="82">
        <v>0</v>
      </c>
      <c r="AD169" s="82">
        <v>1</v>
      </c>
      <c r="AE169" s="82">
        <v>1</v>
      </c>
      <c r="AF169" s="82">
        <v>13.6</v>
      </c>
      <c r="AG169" s="82">
        <v>6.8</v>
      </c>
      <c r="AH169" s="82">
        <v>-6.8</v>
      </c>
      <c r="AI169" s="82">
        <v>-0.5</v>
      </c>
      <c r="AJ169" s="82">
        <v>-1.92</v>
      </c>
      <c r="AK169" s="82">
        <v>-0.21892816419612315</v>
      </c>
      <c r="AL169">
        <v>8.77</v>
      </c>
      <c r="AM169"/>
      <c r="AN169"/>
      <c r="AO169"/>
      <c r="AP169"/>
      <c r="AQ169"/>
      <c r="AR169"/>
      <c r="AS169"/>
      <c r="AT169"/>
      <c r="AU169"/>
      <c r="AV169"/>
      <c r="AW169"/>
      <c r="AX169"/>
      <c r="AY169"/>
      <c r="AZ169"/>
      <c r="BA169"/>
      <c r="BC169" s="82"/>
    </row>
    <row r="170" spans="1:55" x14ac:dyDescent="0.25">
      <c r="A170" s="82" t="s">
        <v>2509</v>
      </c>
      <c r="B170" s="82">
        <v>171</v>
      </c>
      <c r="C170" s="82">
        <v>1</v>
      </c>
      <c r="D170" s="82">
        <v>2011</v>
      </c>
      <c r="E170" s="82">
        <v>2006</v>
      </c>
      <c r="F170" s="82">
        <v>1</v>
      </c>
      <c r="G170" s="82">
        <v>1</v>
      </c>
      <c r="H170" s="82">
        <v>0</v>
      </c>
      <c r="I170" s="82">
        <v>1</v>
      </c>
      <c r="J170" s="82" t="s">
        <v>213</v>
      </c>
      <c r="K170" s="82">
        <v>12203</v>
      </c>
      <c r="L170" s="82">
        <v>68</v>
      </c>
      <c r="M170" s="82">
        <v>72</v>
      </c>
      <c r="N170" s="82">
        <v>0</v>
      </c>
      <c r="O170" s="82">
        <v>104</v>
      </c>
      <c r="P170" s="82">
        <v>0</v>
      </c>
      <c r="Q170" s="82">
        <v>1</v>
      </c>
      <c r="R170" s="82">
        <v>0</v>
      </c>
      <c r="S170" s="82">
        <v>1</v>
      </c>
      <c r="T170" s="82">
        <v>1</v>
      </c>
      <c r="U170" s="82">
        <v>1</v>
      </c>
      <c r="V170" s="82">
        <v>1</v>
      </c>
      <c r="W170" s="82" t="s">
        <v>1976</v>
      </c>
      <c r="X170" s="82">
        <v>1</v>
      </c>
      <c r="Y170" s="82">
        <v>1</v>
      </c>
      <c r="Z170" s="82">
        <v>0</v>
      </c>
      <c r="AA170" s="82">
        <v>1</v>
      </c>
      <c r="AB170" s="82">
        <v>0</v>
      </c>
      <c r="AC170" s="82">
        <v>0</v>
      </c>
      <c r="AD170" s="82">
        <v>0</v>
      </c>
      <c r="AE170" s="82">
        <v>0</v>
      </c>
      <c r="AF170" s="82">
        <v>6.116883116883117</v>
      </c>
      <c r="AG170" s="82">
        <v>11.255064935064937</v>
      </c>
      <c r="AH170" s="82">
        <v>5.1381818181818195</v>
      </c>
      <c r="AI170" s="82">
        <v>1.84</v>
      </c>
      <c r="AJ170" s="82">
        <v>0.38272422181107019</v>
      </c>
      <c r="AK170" s="82">
        <v>0.126</v>
      </c>
      <c r="AL170">
        <v>3.0374938238973823</v>
      </c>
      <c r="AM170"/>
      <c r="AN170"/>
      <c r="AO170"/>
      <c r="AP170"/>
      <c r="AQ170"/>
      <c r="AR170"/>
      <c r="AS170"/>
      <c r="AT170"/>
      <c r="AU170"/>
      <c r="AV170"/>
      <c r="AW170"/>
      <c r="AX170"/>
      <c r="AY170"/>
      <c r="AZ170"/>
      <c r="BA170"/>
      <c r="BC170" s="82"/>
    </row>
    <row r="171" spans="1:55" x14ac:dyDescent="0.25">
      <c r="A171" s="82" t="s">
        <v>2510</v>
      </c>
      <c r="B171" s="82">
        <v>172</v>
      </c>
      <c r="C171" s="82">
        <v>1</v>
      </c>
      <c r="D171" s="82">
        <v>2010</v>
      </c>
      <c r="E171" s="82">
        <v>2006</v>
      </c>
      <c r="F171" s="82">
        <v>1</v>
      </c>
      <c r="G171" s="82">
        <v>1</v>
      </c>
      <c r="H171" s="82">
        <v>0</v>
      </c>
      <c r="I171" s="82">
        <v>1</v>
      </c>
      <c r="J171" s="82" t="s">
        <v>213</v>
      </c>
      <c r="K171" s="82">
        <v>6300</v>
      </c>
      <c r="L171" s="82">
        <v>21</v>
      </c>
      <c r="M171" s="82">
        <v>44</v>
      </c>
      <c r="N171" s="82">
        <v>0</v>
      </c>
      <c r="O171" s="82">
        <v>63</v>
      </c>
      <c r="P171" s="82">
        <v>0</v>
      </c>
      <c r="Q171" s="82">
        <v>1</v>
      </c>
      <c r="R171" s="82">
        <v>0</v>
      </c>
      <c r="S171" s="82">
        <v>1</v>
      </c>
      <c r="T171" s="82">
        <v>1</v>
      </c>
      <c r="U171" s="82">
        <v>1</v>
      </c>
      <c r="V171" s="82">
        <v>1</v>
      </c>
      <c r="W171" s="82" t="s">
        <v>1976</v>
      </c>
      <c r="X171" s="82">
        <v>1</v>
      </c>
      <c r="Y171" s="82">
        <v>1</v>
      </c>
      <c r="Z171" s="82">
        <v>0</v>
      </c>
      <c r="AA171" s="82">
        <v>1</v>
      </c>
      <c r="AB171" s="82">
        <v>0</v>
      </c>
      <c r="AC171" s="82">
        <v>0</v>
      </c>
      <c r="AD171" s="82">
        <v>0</v>
      </c>
      <c r="AE171" s="82">
        <v>0</v>
      </c>
      <c r="AF171" s="82">
        <v>6.116883116883117</v>
      </c>
      <c r="AG171" s="82">
        <v>17.415584415584416</v>
      </c>
      <c r="AH171" s="82">
        <v>11.2987012987013</v>
      </c>
      <c r="AI171" s="82">
        <v>1.8471337579617835</v>
      </c>
      <c r="AJ171" s="82">
        <v>0.39487419710665972</v>
      </c>
      <c r="AK171" s="82">
        <v>0.13</v>
      </c>
      <c r="AL171">
        <v>3.0374938238973823</v>
      </c>
      <c r="AM171"/>
      <c r="AN171"/>
      <c r="AO171"/>
      <c r="AP171"/>
      <c r="AQ171"/>
      <c r="AR171"/>
      <c r="AS171"/>
      <c r="AT171"/>
      <c r="AU171"/>
      <c r="AV171"/>
      <c r="AW171"/>
      <c r="AX171"/>
      <c r="AY171"/>
      <c r="AZ171"/>
      <c r="BA171"/>
      <c r="BC171" s="82"/>
    </row>
    <row r="172" spans="1:55" x14ac:dyDescent="0.25">
      <c r="A172" s="82" t="s">
        <v>2511</v>
      </c>
      <c r="B172" s="82">
        <v>173</v>
      </c>
      <c r="C172" s="82">
        <v>1</v>
      </c>
      <c r="D172" s="82">
        <v>2012</v>
      </c>
      <c r="E172" s="82">
        <v>2013</v>
      </c>
      <c r="F172" s="82">
        <v>0</v>
      </c>
      <c r="G172" s="82">
        <v>0</v>
      </c>
      <c r="H172" s="82">
        <v>1</v>
      </c>
      <c r="I172" s="82">
        <v>0</v>
      </c>
      <c r="J172" s="82" t="s">
        <v>247</v>
      </c>
      <c r="K172" s="82">
        <v>8110</v>
      </c>
      <c r="L172" s="82">
        <v>2</v>
      </c>
      <c r="M172" s="82">
        <v>125</v>
      </c>
      <c r="N172" s="82">
        <v>5</v>
      </c>
      <c r="O172" s="82">
        <v>4</v>
      </c>
      <c r="P172" s="82">
        <v>0</v>
      </c>
      <c r="Q172" s="82">
        <v>1</v>
      </c>
      <c r="R172" s="82">
        <v>1</v>
      </c>
      <c r="S172" s="82">
        <v>0</v>
      </c>
      <c r="T172" s="82">
        <v>1</v>
      </c>
      <c r="U172" s="82">
        <v>1</v>
      </c>
      <c r="V172" s="82">
        <v>0</v>
      </c>
      <c r="W172" s="82" t="s">
        <v>1976</v>
      </c>
      <c r="X172" s="82">
        <v>1</v>
      </c>
      <c r="Y172" s="82">
        <v>0</v>
      </c>
      <c r="Z172" s="82">
        <v>1</v>
      </c>
      <c r="AA172" s="82">
        <v>0</v>
      </c>
      <c r="AB172" s="82">
        <v>0</v>
      </c>
      <c r="AC172" s="82">
        <v>0</v>
      </c>
      <c r="AD172" s="82">
        <v>1</v>
      </c>
      <c r="AE172" s="82">
        <v>1</v>
      </c>
      <c r="AF172" s="82">
        <v>12.170999999999999</v>
      </c>
      <c r="AG172" s="82">
        <v>12.01</v>
      </c>
      <c r="AH172" s="82">
        <v>-0.161</v>
      </c>
      <c r="AI172" s="82">
        <v>-1.322816531098513E-2</v>
      </c>
      <c r="AJ172" s="82">
        <v>-0.04</v>
      </c>
      <c r="AK172" s="82">
        <v>-5.0825921219822112E-3</v>
      </c>
      <c r="AL172">
        <v>7.87</v>
      </c>
      <c r="AM172"/>
      <c r="AN172"/>
      <c r="AO172"/>
      <c r="AP172"/>
      <c r="AQ172"/>
      <c r="AR172"/>
      <c r="AS172"/>
      <c r="AT172"/>
      <c r="AU172"/>
      <c r="AV172"/>
      <c r="AW172"/>
      <c r="AX172"/>
      <c r="AY172"/>
      <c r="AZ172"/>
      <c r="BA172"/>
      <c r="BC172" s="82"/>
    </row>
    <row r="173" spans="1:55" x14ac:dyDescent="0.25">
      <c r="A173" s="82" t="s">
        <v>2511</v>
      </c>
      <c r="B173" s="82">
        <v>173</v>
      </c>
      <c r="C173" s="82">
        <v>2</v>
      </c>
      <c r="D173" s="82">
        <v>2012</v>
      </c>
      <c r="E173" s="82">
        <v>2014</v>
      </c>
      <c r="F173" s="82">
        <v>0</v>
      </c>
      <c r="G173" s="82">
        <v>0</v>
      </c>
      <c r="H173" s="82">
        <v>1</v>
      </c>
      <c r="I173" s="82">
        <v>0</v>
      </c>
      <c r="J173" s="82" t="s">
        <v>247</v>
      </c>
      <c r="K173" s="82">
        <v>8110</v>
      </c>
      <c r="L173" s="82">
        <v>2</v>
      </c>
      <c r="M173" s="82">
        <v>125</v>
      </c>
      <c r="N173" s="82">
        <v>5</v>
      </c>
      <c r="O173" s="82">
        <v>4</v>
      </c>
      <c r="P173" s="82">
        <v>0</v>
      </c>
      <c r="Q173" s="82">
        <v>1</v>
      </c>
      <c r="R173" s="82">
        <v>1</v>
      </c>
      <c r="S173" s="82">
        <v>0</v>
      </c>
      <c r="T173" s="82">
        <v>1</v>
      </c>
      <c r="U173" s="82">
        <v>1</v>
      </c>
      <c r="V173" s="82">
        <v>0</v>
      </c>
      <c r="W173" s="82" t="s">
        <v>1976</v>
      </c>
      <c r="X173" s="82">
        <v>1</v>
      </c>
      <c r="Y173" s="82">
        <v>1</v>
      </c>
      <c r="Z173" s="82">
        <v>1</v>
      </c>
      <c r="AA173" s="82">
        <v>0</v>
      </c>
      <c r="AB173" s="82">
        <v>0</v>
      </c>
      <c r="AC173" s="82">
        <v>1</v>
      </c>
      <c r="AD173" s="82">
        <v>0</v>
      </c>
      <c r="AE173" s="82">
        <v>0</v>
      </c>
      <c r="AF173" s="82">
        <v>14.565</v>
      </c>
      <c r="AG173" s="82">
        <v>13.599</v>
      </c>
      <c r="AH173" s="82">
        <v>-0.96599999999999997</v>
      </c>
      <c r="AI173" s="82">
        <v>-6.6323377960865085E-2</v>
      </c>
      <c r="AJ173" s="82">
        <v>-0.17</v>
      </c>
      <c r="AK173" s="82">
        <v>-3.2567049808429123E-2</v>
      </c>
      <c r="AL173">
        <v>5.22</v>
      </c>
      <c r="AM173"/>
      <c r="AN173"/>
      <c r="AO173"/>
      <c r="AP173"/>
      <c r="AQ173"/>
      <c r="AR173"/>
      <c r="AS173"/>
      <c r="AT173"/>
      <c r="AU173"/>
      <c r="AV173"/>
      <c r="AW173"/>
      <c r="AX173"/>
      <c r="AY173"/>
      <c r="AZ173"/>
      <c r="BA173"/>
      <c r="BC173" s="82"/>
    </row>
    <row r="174" spans="1:55" x14ac:dyDescent="0.25">
      <c r="A174" s="82" t="s">
        <v>2511</v>
      </c>
      <c r="B174" s="82">
        <v>173</v>
      </c>
      <c r="C174" s="82">
        <v>3</v>
      </c>
      <c r="D174" s="82">
        <v>2012</v>
      </c>
      <c r="E174" s="82">
        <v>2013</v>
      </c>
      <c r="F174" s="82">
        <v>0</v>
      </c>
      <c r="G174" s="82">
        <v>0</v>
      </c>
      <c r="H174" s="82">
        <v>1</v>
      </c>
      <c r="I174" s="82">
        <v>0</v>
      </c>
      <c r="J174" s="82" t="s">
        <v>247</v>
      </c>
      <c r="K174" s="82">
        <v>8110</v>
      </c>
      <c r="L174" s="82">
        <v>2</v>
      </c>
      <c r="M174" s="82">
        <v>125</v>
      </c>
      <c r="N174" s="82">
        <v>5</v>
      </c>
      <c r="O174" s="82">
        <v>4</v>
      </c>
      <c r="P174" s="82">
        <v>0</v>
      </c>
      <c r="Q174" s="82">
        <v>1</v>
      </c>
      <c r="R174" s="82">
        <v>1</v>
      </c>
      <c r="S174" s="82">
        <v>0</v>
      </c>
      <c r="T174" s="82">
        <v>1</v>
      </c>
      <c r="U174" s="82">
        <v>1</v>
      </c>
      <c r="V174" s="82">
        <v>0</v>
      </c>
      <c r="W174" s="82" t="s">
        <v>1976</v>
      </c>
      <c r="X174" s="82">
        <v>1</v>
      </c>
      <c r="Y174" s="82">
        <v>0</v>
      </c>
      <c r="Z174" s="82">
        <v>1</v>
      </c>
      <c r="AA174" s="82">
        <v>0</v>
      </c>
      <c r="AB174" s="82">
        <v>0</v>
      </c>
      <c r="AC174" s="82">
        <v>0</v>
      </c>
      <c r="AD174" s="82">
        <v>1</v>
      </c>
      <c r="AE174" s="82">
        <v>1</v>
      </c>
      <c r="AF174" s="82">
        <v>12.170999999999999</v>
      </c>
      <c r="AG174" s="82">
        <v>12.027999999999999</v>
      </c>
      <c r="AH174" s="82">
        <v>-0.14299999999999999</v>
      </c>
      <c r="AI174" s="82">
        <v>-1.17492399967135E-2</v>
      </c>
      <c r="AJ174" s="82">
        <v>-0.06</v>
      </c>
      <c r="AK174" s="82">
        <v>-7.6238881829733159E-3</v>
      </c>
      <c r="AL174">
        <v>7.87</v>
      </c>
      <c r="AM174"/>
      <c r="AN174"/>
      <c r="AO174"/>
      <c r="AP174"/>
      <c r="AQ174"/>
      <c r="AR174"/>
      <c r="AS174"/>
      <c r="AT174"/>
      <c r="AU174"/>
      <c r="AV174"/>
      <c r="AW174"/>
      <c r="AX174"/>
      <c r="AY174"/>
      <c r="AZ174"/>
      <c r="BA174"/>
      <c r="BC174" s="82"/>
    </row>
    <row r="175" spans="1:55" x14ac:dyDescent="0.25">
      <c r="A175" s="82" t="s">
        <v>2511</v>
      </c>
      <c r="B175" s="82">
        <v>173</v>
      </c>
      <c r="C175" s="82">
        <v>4</v>
      </c>
      <c r="D175" s="82">
        <v>2012</v>
      </c>
      <c r="E175" s="82">
        <v>2014</v>
      </c>
      <c r="F175" s="82">
        <v>0</v>
      </c>
      <c r="G175" s="82">
        <v>0</v>
      </c>
      <c r="H175" s="82">
        <v>1</v>
      </c>
      <c r="I175" s="82">
        <v>0</v>
      </c>
      <c r="J175" s="82" t="s">
        <v>247</v>
      </c>
      <c r="K175" s="82">
        <v>8110</v>
      </c>
      <c r="L175" s="82">
        <v>2</v>
      </c>
      <c r="M175" s="82">
        <v>125</v>
      </c>
      <c r="N175" s="82">
        <v>5</v>
      </c>
      <c r="O175" s="82">
        <v>4</v>
      </c>
      <c r="P175" s="82">
        <v>0</v>
      </c>
      <c r="Q175" s="82">
        <v>1</v>
      </c>
      <c r="R175" s="82">
        <v>1</v>
      </c>
      <c r="S175" s="82">
        <v>0</v>
      </c>
      <c r="T175" s="82">
        <v>1</v>
      </c>
      <c r="U175" s="82">
        <v>1</v>
      </c>
      <c r="V175" s="82">
        <v>0</v>
      </c>
      <c r="W175" s="82" t="s">
        <v>1976</v>
      </c>
      <c r="X175" s="82">
        <v>1</v>
      </c>
      <c r="Y175" s="82">
        <v>1</v>
      </c>
      <c r="Z175" s="82">
        <v>1</v>
      </c>
      <c r="AA175" s="82">
        <v>0</v>
      </c>
      <c r="AB175" s="82">
        <v>0</v>
      </c>
      <c r="AC175" s="82">
        <v>1</v>
      </c>
      <c r="AD175" s="82">
        <v>0</v>
      </c>
      <c r="AE175" s="82">
        <v>0</v>
      </c>
      <c r="AF175" s="82">
        <v>14.565</v>
      </c>
      <c r="AG175" s="82">
        <v>14.805</v>
      </c>
      <c r="AH175" s="82">
        <v>0.24</v>
      </c>
      <c r="AI175" s="82">
        <v>1.6477857878475798E-2</v>
      </c>
      <c r="AJ175" s="82">
        <v>0.06</v>
      </c>
      <c r="AK175" s="82">
        <v>7.6238881829733159E-3</v>
      </c>
      <c r="AL175">
        <v>7.87</v>
      </c>
      <c r="AM175"/>
      <c r="AN175"/>
      <c r="AO175"/>
      <c r="AP175"/>
      <c r="AQ175"/>
      <c r="AR175"/>
      <c r="AS175"/>
      <c r="AT175"/>
      <c r="AU175"/>
      <c r="AV175"/>
      <c r="AW175"/>
      <c r="AX175"/>
      <c r="AY175"/>
      <c r="AZ175"/>
      <c r="BA175"/>
      <c r="BC175" s="82"/>
    </row>
    <row r="176" spans="1:55" x14ac:dyDescent="0.25">
      <c r="A176" s="82" t="s">
        <v>2512</v>
      </c>
      <c r="B176" s="82">
        <v>177</v>
      </c>
      <c r="C176" s="82">
        <v>1</v>
      </c>
      <c r="D176" s="82">
        <v>2012</v>
      </c>
      <c r="E176" s="82">
        <v>2013</v>
      </c>
      <c r="F176" s="82">
        <v>0</v>
      </c>
      <c r="G176" s="82">
        <v>0</v>
      </c>
      <c r="H176" s="82">
        <v>1</v>
      </c>
      <c r="I176" s="82">
        <v>0</v>
      </c>
      <c r="J176" s="82" t="s">
        <v>2329</v>
      </c>
      <c r="K176" s="82">
        <v>5495</v>
      </c>
      <c r="L176" s="82">
        <v>22</v>
      </c>
      <c r="M176" s="82">
        <v>91</v>
      </c>
      <c r="N176" s="82">
        <v>0</v>
      </c>
      <c r="O176" s="82">
        <v>0</v>
      </c>
      <c r="P176" s="82">
        <v>0</v>
      </c>
      <c r="Q176" s="82">
        <v>1</v>
      </c>
      <c r="R176" s="82">
        <v>1</v>
      </c>
      <c r="S176" s="82">
        <v>0</v>
      </c>
      <c r="T176" s="82">
        <v>0</v>
      </c>
      <c r="U176" s="82">
        <v>0</v>
      </c>
      <c r="V176" s="82">
        <v>0</v>
      </c>
      <c r="W176" s="82" t="s">
        <v>1976</v>
      </c>
      <c r="X176" s="82">
        <v>0</v>
      </c>
      <c r="Y176" s="82">
        <v>0</v>
      </c>
      <c r="Z176" s="82">
        <v>1</v>
      </c>
      <c r="AA176" s="82">
        <v>0</v>
      </c>
      <c r="AB176" s="82">
        <v>0</v>
      </c>
      <c r="AC176" s="82">
        <v>0</v>
      </c>
      <c r="AD176" s="82">
        <v>1</v>
      </c>
      <c r="AE176" s="82">
        <v>1</v>
      </c>
      <c r="AF176" s="82">
        <v>13.8</v>
      </c>
      <c r="AG176" s="82">
        <v>7.75</v>
      </c>
      <c r="AH176" s="82">
        <v>-6.0500000000000007</v>
      </c>
      <c r="AI176" s="82">
        <v>-0.43840579710144928</v>
      </c>
      <c r="AJ176" s="82">
        <v>-1.9900000000000002</v>
      </c>
      <c r="AK176" s="82">
        <v>-0.23220536756126023</v>
      </c>
      <c r="AL176">
        <v>8.57</v>
      </c>
      <c r="AM176"/>
      <c r="AN176"/>
      <c r="AO176"/>
      <c r="AP176"/>
      <c r="AQ176"/>
      <c r="AR176"/>
      <c r="AS176"/>
      <c r="AT176"/>
      <c r="AU176"/>
      <c r="AV176"/>
      <c r="AW176"/>
      <c r="AX176"/>
      <c r="AY176"/>
      <c r="AZ176"/>
      <c r="BA176"/>
      <c r="BC176" s="82"/>
    </row>
    <row r="177" spans="1:55" x14ac:dyDescent="0.25">
      <c r="A177" s="82" t="s">
        <v>2512</v>
      </c>
      <c r="B177" s="82">
        <v>177</v>
      </c>
      <c r="C177" s="82">
        <v>2</v>
      </c>
      <c r="D177" s="82">
        <v>2012</v>
      </c>
      <c r="E177" s="82">
        <v>2013</v>
      </c>
      <c r="F177" s="82">
        <v>0</v>
      </c>
      <c r="G177" s="82">
        <v>0</v>
      </c>
      <c r="H177" s="82">
        <v>1</v>
      </c>
      <c r="I177" s="82">
        <v>0</v>
      </c>
      <c r="J177" s="82" t="s">
        <v>2329</v>
      </c>
      <c r="K177" s="82">
        <v>5495</v>
      </c>
      <c r="L177" s="82">
        <v>22</v>
      </c>
      <c r="M177" s="82">
        <v>91</v>
      </c>
      <c r="N177" s="82">
        <v>0</v>
      </c>
      <c r="O177" s="82">
        <v>0</v>
      </c>
      <c r="P177" s="82">
        <v>0</v>
      </c>
      <c r="Q177" s="82">
        <v>1</v>
      </c>
      <c r="R177" s="82">
        <v>1</v>
      </c>
      <c r="S177" s="82">
        <v>0</v>
      </c>
      <c r="T177" s="82">
        <v>0</v>
      </c>
      <c r="U177" s="82">
        <v>0</v>
      </c>
      <c r="V177" s="82">
        <v>0</v>
      </c>
      <c r="W177" s="82" t="s">
        <v>1976</v>
      </c>
      <c r="X177" s="82">
        <v>0</v>
      </c>
      <c r="Y177" s="82">
        <v>0</v>
      </c>
      <c r="Z177" s="82">
        <v>1</v>
      </c>
      <c r="AA177" s="82">
        <v>0</v>
      </c>
      <c r="AB177" s="82">
        <v>0</v>
      </c>
      <c r="AC177" s="82">
        <v>0</v>
      </c>
      <c r="AD177" s="82">
        <v>1</v>
      </c>
      <c r="AE177" s="82">
        <v>1</v>
      </c>
      <c r="AF177" s="82">
        <v>13.8</v>
      </c>
      <c r="AG177" s="82">
        <v>7.75</v>
      </c>
      <c r="AH177" s="82">
        <v>-6.0500000000000007</v>
      </c>
      <c r="AI177" s="82">
        <v>-0.43840579710144928</v>
      </c>
      <c r="AJ177" s="82">
        <v>-2.0099999999999998</v>
      </c>
      <c r="AK177" s="82">
        <v>-0.25736235595390522</v>
      </c>
      <c r="AL177">
        <v>7.81</v>
      </c>
      <c r="AM177"/>
      <c r="AN177"/>
      <c r="AO177"/>
      <c r="AP177"/>
      <c r="AQ177"/>
      <c r="AR177"/>
      <c r="AS177"/>
      <c r="AT177"/>
      <c r="AU177"/>
      <c r="AV177"/>
      <c r="AW177"/>
      <c r="AX177"/>
      <c r="AY177"/>
      <c r="AZ177"/>
      <c r="BA177"/>
      <c r="BC177" s="82"/>
    </row>
    <row r="178" spans="1:55" x14ac:dyDescent="0.25">
      <c r="A178" s="82" t="s">
        <v>2512</v>
      </c>
      <c r="B178" s="82">
        <v>177</v>
      </c>
      <c r="C178" s="82">
        <v>3</v>
      </c>
      <c r="D178" s="82">
        <v>2012</v>
      </c>
      <c r="E178" s="82">
        <v>2013</v>
      </c>
      <c r="F178" s="82">
        <v>0</v>
      </c>
      <c r="G178" s="82">
        <v>0</v>
      </c>
      <c r="H178" s="82">
        <v>1</v>
      </c>
      <c r="I178" s="82">
        <v>0</v>
      </c>
      <c r="J178" s="82" t="s">
        <v>2329</v>
      </c>
      <c r="K178" s="82">
        <v>5495</v>
      </c>
      <c r="L178" s="82">
        <v>22</v>
      </c>
      <c r="M178" s="82">
        <v>91</v>
      </c>
      <c r="N178" s="82">
        <v>0</v>
      </c>
      <c r="O178" s="82">
        <v>0</v>
      </c>
      <c r="P178" s="82">
        <v>0</v>
      </c>
      <c r="Q178" s="82">
        <v>1</v>
      </c>
      <c r="R178" s="82">
        <v>1</v>
      </c>
      <c r="S178" s="82">
        <v>0</v>
      </c>
      <c r="T178" s="82">
        <v>0</v>
      </c>
      <c r="U178" s="82">
        <v>0</v>
      </c>
      <c r="V178" s="82">
        <v>0</v>
      </c>
      <c r="W178" s="82" t="s">
        <v>1976</v>
      </c>
      <c r="X178" s="82">
        <v>0</v>
      </c>
      <c r="Y178" s="82">
        <v>0</v>
      </c>
      <c r="Z178" s="82">
        <v>1</v>
      </c>
      <c r="AA178" s="82">
        <v>0</v>
      </c>
      <c r="AB178" s="82">
        <v>0</v>
      </c>
      <c r="AC178" s="82">
        <v>0</v>
      </c>
      <c r="AD178" s="82">
        <v>1</v>
      </c>
      <c r="AE178" s="82">
        <v>1</v>
      </c>
      <c r="AF178" s="82">
        <v>13.8</v>
      </c>
      <c r="AG178" s="82">
        <v>7.75</v>
      </c>
      <c r="AH178" s="82">
        <v>-6.0500000000000007</v>
      </c>
      <c r="AI178" s="82">
        <v>-0.43840579710144928</v>
      </c>
      <c r="AJ178" s="82">
        <v>-2</v>
      </c>
      <c r="AK178" s="82">
        <v>-0.28490028490028491</v>
      </c>
      <c r="AL178">
        <v>7.02</v>
      </c>
      <c r="AM178"/>
      <c r="AN178"/>
      <c r="AO178"/>
      <c r="AP178"/>
      <c r="AQ178"/>
      <c r="AR178"/>
      <c r="AS178"/>
      <c r="AT178"/>
      <c r="AU178"/>
      <c r="AV178"/>
      <c r="AW178"/>
      <c r="AX178"/>
      <c r="AY178"/>
      <c r="AZ178"/>
      <c r="BA178"/>
      <c r="BC178" s="82"/>
    </row>
    <row r="179" spans="1:55" x14ac:dyDescent="0.25">
      <c r="A179" s="82" t="s">
        <v>2513</v>
      </c>
      <c r="B179" s="82">
        <v>180</v>
      </c>
      <c r="C179" s="82">
        <v>1</v>
      </c>
      <c r="D179" s="82">
        <v>2013</v>
      </c>
      <c r="E179" s="82">
        <v>2035</v>
      </c>
      <c r="F179" s="82">
        <v>0</v>
      </c>
      <c r="G179" s="82">
        <v>0</v>
      </c>
      <c r="H179" s="82">
        <v>1</v>
      </c>
      <c r="I179" s="82">
        <v>0</v>
      </c>
      <c r="J179" s="82" t="s">
        <v>409</v>
      </c>
      <c r="K179" s="82">
        <v>4293</v>
      </c>
      <c r="L179" s="82">
        <v>9</v>
      </c>
      <c r="M179" s="82">
        <v>24</v>
      </c>
      <c r="N179" s="82">
        <v>14</v>
      </c>
      <c r="O179" s="82">
        <v>85</v>
      </c>
      <c r="P179" s="82">
        <v>0</v>
      </c>
      <c r="Q179" s="82">
        <v>0</v>
      </c>
      <c r="R179" s="82">
        <v>1</v>
      </c>
      <c r="S179" s="82">
        <v>0</v>
      </c>
      <c r="T179" s="82">
        <v>0</v>
      </c>
      <c r="U179" s="82">
        <v>1</v>
      </c>
      <c r="V179" s="82">
        <v>1</v>
      </c>
      <c r="W179" s="82" t="s">
        <v>1976</v>
      </c>
      <c r="X179" s="82">
        <v>1</v>
      </c>
      <c r="Y179" s="82">
        <v>1</v>
      </c>
      <c r="Z179" s="82">
        <v>0</v>
      </c>
      <c r="AA179" s="82">
        <v>1</v>
      </c>
      <c r="AB179" s="82">
        <v>0</v>
      </c>
      <c r="AC179" s="82">
        <v>0</v>
      </c>
      <c r="AD179" s="82">
        <v>0</v>
      </c>
      <c r="AE179" s="82">
        <v>0</v>
      </c>
      <c r="AF179" s="82">
        <v>4.0418324010796711</v>
      </c>
      <c r="AG179" s="82">
        <v>15.004972573942831</v>
      </c>
      <c r="AH179" s="82">
        <v>10.963140172863159</v>
      </c>
      <c r="AI179" s="82">
        <v>2.7124183006535945</v>
      </c>
      <c r="AJ179" s="82">
        <v>2.1591002902084799</v>
      </c>
      <c r="AK179" s="82">
        <v>0.23611111111111108</v>
      </c>
      <c r="AL179">
        <v>9.1444247585300342</v>
      </c>
      <c r="AM179"/>
      <c r="AN179"/>
      <c r="AO179"/>
      <c r="AP179"/>
      <c r="AQ179"/>
      <c r="AR179"/>
      <c r="AS179"/>
      <c r="AT179"/>
      <c r="AU179"/>
      <c r="AV179"/>
      <c r="AW179"/>
      <c r="AX179"/>
      <c r="AY179"/>
      <c r="AZ179"/>
      <c r="BA179"/>
      <c r="BC179" s="82"/>
    </row>
    <row r="180" spans="1:55" x14ac:dyDescent="0.25">
      <c r="A180" s="82" t="s">
        <v>2514</v>
      </c>
      <c r="B180" s="82">
        <v>181</v>
      </c>
      <c r="C180" s="82">
        <v>1</v>
      </c>
      <c r="D180" s="82">
        <v>2013</v>
      </c>
      <c r="E180" s="82">
        <v>2014</v>
      </c>
      <c r="F180" s="82">
        <v>0</v>
      </c>
      <c r="G180" s="82">
        <v>0</v>
      </c>
      <c r="H180" s="82">
        <v>1</v>
      </c>
      <c r="I180" s="82">
        <v>0</v>
      </c>
      <c r="J180" s="82" t="s">
        <v>247</v>
      </c>
      <c r="K180" s="82">
        <v>4319</v>
      </c>
      <c r="L180" s="82">
        <v>0</v>
      </c>
      <c r="M180" s="82">
        <v>74</v>
      </c>
      <c r="N180" s="82">
        <v>0</v>
      </c>
      <c r="O180" s="82">
        <v>0</v>
      </c>
      <c r="P180" s="82">
        <v>0</v>
      </c>
      <c r="Q180" s="82">
        <v>1</v>
      </c>
      <c r="R180" s="82">
        <v>1</v>
      </c>
      <c r="S180" s="82">
        <v>0</v>
      </c>
      <c r="T180" s="82">
        <v>1</v>
      </c>
      <c r="U180" s="82">
        <v>1</v>
      </c>
      <c r="V180" s="82">
        <v>0</v>
      </c>
      <c r="W180" s="82" t="s">
        <v>1976</v>
      </c>
      <c r="X180" s="82">
        <v>1</v>
      </c>
      <c r="Y180" s="82">
        <v>1</v>
      </c>
      <c r="Z180" s="82">
        <v>0</v>
      </c>
      <c r="AA180" s="82">
        <v>1</v>
      </c>
      <c r="AB180" s="82">
        <v>0</v>
      </c>
      <c r="AC180" s="82">
        <v>0</v>
      </c>
      <c r="AD180" s="82">
        <v>0</v>
      </c>
      <c r="AE180" s="82">
        <v>0</v>
      </c>
      <c r="AF180" s="82">
        <v>13.6</v>
      </c>
      <c r="AG180" s="82">
        <v>13.84</v>
      </c>
      <c r="AH180" s="82">
        <v>0.24000000000000021</v>
      </c>
      <c r="AI180" s="82">
        <v>1.7647058823529429E-2</v>
      </c>
      <c r="AJ180" s="82">
        <v>0.12999999999999989</v>
      </c>
      <c r="AK180" s="82">
        <v>3.1325301204819252E-2</v>
      </c>
      <c r="AL180">
        <v>4.1500000000000004</v>
      </c>
      <c r="AM180"/>
      <c r="AN180"/>
      <c r="AO180"/>
      <c r="AP180"/>
      <c r="AQ180"/>
      <c r="AR180"/>
      <c r="AS180"/>
      <c r="AT180"/>
      <c r="AU180"/>
      <c r="AV180"/>
      <c r="AW180"/>
      <c r="AX180"/>
      <c r="AY180"/>
      <c r="AZ180"/>
      <c r="BA180"/>
      <c r="BC180" s="82"/>
    </row>
    <row r="181" spans="1:55" x14ac:dyDescent="0.25">
      <c r="A181" s="82" t="s">
        <v>2514</v>
      </c>
      <c r="B181" s="82">
        <v>181</v>
      </c>
      <c r="C181" s="82">
        <v>2</v>
      </c>
      <c r="D181" s="82">
        <v>2013</v>
      </c>
      <c r="E181" s="82">
        <v>2015</v>
      </c>
      <c r="F181" s="82">
        <v>0</v>
      </c>
      <c r="G181" s="82">
        <v>0</v>
      </c>
      <c r="H181" s="82">
        <v>1</v>
      </c>
      <c r="I181" s="82">
        <v>0</v>
      </c>
      <c r="J181" s="82" t="s">
        <v>247</v>
      </c>
      <c r="K181" s="82">
        <v>4319</v>
      </c>
      <c r="L181" s="82">
        <v>0</v>
      </c>
      <c r="M181" s="82">
        <v>74</v>
      </c>
      <c r="N181" s="82">
        <v>0</v>
      </c>
      <c r="O181" s="82">
        <v>0</v>
      </c>
      <c r="P181" s="82">
        <v>0</v>
      </c>
      <c r="Q181" s="82">
        <v>1</v>
      </c>
      <c r="R181" s="82">
        <v>1</v>
      </c>
      <c r="S181" s="82">
        <v>0</v>
      </c>
      <c r="T181" s="82">
        <v>1</v>
      </c>
      <c r="U181" s="82">
        <v>1</v>
      </c>
      <c r="V181" s="82">
        <v>0</v>
      </c>
      <c r="W181" s="82" t="s">
        <v>1976</v>
      </c>
      <c r="X181" s="82">
        <v>1</v>
      </c>
      <c r="Y181" s="82">
        <v>1</v>
      </c>
      <c r="Z181" s="82">
        <v>0</v>
      </c>
      <c r="AA181" s="82">
        <v>1</v>
      </c>
      <c r="AB181" s="82">
        <v>0</v>
      </c>
      <c r="AC181" s="82">
        <v>0</v>
      </c>
      <c r="AD181" s="82">
        <v>0</v>
      </c>
      <c r="AE181" s="82">
        <v>0</v>
      </c>
      <c r="AF181" s="82">
        <v>13.65</v>
      </c>
      <c r="AG181" s="82">
        <v>14.92</v>
      </c>
      <c r="AH181" s="82">
        <v>1.2699999999999996</v>
      </c>
      <c r="AI181" s="82">
        <v>9.3040293040293001E-2</v>
      </c>
      <c r="AJ181" s="82">
        <v>0.1899999999999995</v>
      </c>
      <c r="AK181" s="82">
        <v>4.6116504854368807E-2</v>
      </c>
      <c r="AL181">
        <v>4.12</v>
      </c>
      <c r="AM181"/>
      <c r="AN181"/>
      <c r="AO181"/>
      <c r="AP181"/>
      <c r="AQ181"/>
      <c r="AR181"/>
      <c r="AS181"/>
      <c r="AT181"/>
      <c r="AU181"/>
      <c r="AV181"/>
      <c r="AW181"/>
      <c r="AX181"/>
      <c r="AY181"/>
      <c r="AZ181"/>
      <c r="BA181"/>
      <c r="BC181" s="82"/>
    </row>
    <row r="182" spans="1:55" x14ac:dyDescent="0.25">
      <c r="A182" s="82" t="s">
        <v>2514</v>
      </c>
      <c r="B182" s="82">
        <v>181</v>
      </c>
      <c r="C182" s="82">
        <v>3</v>
      </c>
      <c r="D182" s="82">
        <v>2013</v>
      </c>
      <c r="E182" s="82">
        <v>2016</v>
      </c>
      <c r="F182" s="82">
        <v>0</v>
      </c>
      <c r="G182" s="82">
        <v>0</v>
      </c>
      <c r="H182" s="82">
        <v>1</v>
      </c>
      <c r="I182" s="82">
        <v>0</v>
      </c>
      <c r="J182" s="82" t="s">
        <v>247</v>
      </c>
      <c r="K182" s="82">
        <v>4319</v>
      </c>
      <c r="L182" s="82">
        <v>0</v>
      </c>
      <c r="M182" s="82">
        <v>74</v>
      </c>
      <c r="N182" s="82">
        <v>0</v>
      </c>
      <c r="O182" s="82">
        <v>0</v>
      </c>
      <c r="P182" s="82">
        <v>0</v>
      </c>
      <c r="Q182" s="82">
        <v>1</v>
      </c>
      <c r="R182" s="82">
        <v>1</v>
      </c>
      <c r="S182" s="82">
        <v>0</v>
      </c>
      <c r="T182" s="82">
        <v>1</v>
      </c>
      <c r="U182" s="82">
        <v>1</v>
      </c>
      <c r="V182" s="82">
        <v>0</v>
      </c>
      <c r="W182" s="82" t="s">
        <v>1976</v>
      </c>
      <c r="X182" s="82">
        <v>1</v>
      </c>
      <c r="Y182" s="82">
        <v>1</v>
      </c>
      <c r="Z182" s="82">
        <v>0</v>
      </c>
      <c r="AA182" s="82">
        <v>1</v>
      </c>
      <c r="AB182" s="82">
        <v>0</v>
      </c>
      <c r="AC182" s="82">
        <v>0</v>
      </c>
      <c r="AD182" s="82">
        <v>0</v>
      </c>
      <c r="AE182" s="82">
        <v>0</v>
      </c>
      <c r="AF182" s="82">
        <v>13.47</v>
      </c>
      <c r="AG182" s="82">
        <v>15.31</v>
      </c>
      <c r="AH182" s="82">
        <v>1.8399999999999999</v>
      </c>
      <c r="AI182" s="82">
        <v>0.13659985152190049</v>
      </c>
      <c r="AJ182" s="82">
        <v>0.1899999999999995</v>
      </c>
      <c r="AK182" s="82">
        <v>4.5673076923076802E-2</v>
      </c>
      <c r="AL182">
        <v>4.16</v>
      </c>
      <c r="AM182"/>
      <c r="AN182"/>
      <c r="AO182"/>
      <c r="AP182"/>
      <c r="AQ182"/>
      <c r="AR182"/>
      <c r="AS182"/>
      <c r="AT182"/>
      <c r="AU182"/>
      <c r="AV182"/>
      <c r="AW182"/>
      <c r="AX182"/>
      <c r="AY182"/>
      <c r="AZ182"/>
      <c r="BA182"/>
      <c r="BC182" s="82"/>
    </row>
    <row r="183" spans="1:55" x14ac:dyDescent="0.25">
      <c r="A183" s="82" t="s">
        <v>2514</v>
      </c>
      <c r="B183" s="82">
        <v>181</v>
      </c>
      <c r="C183" s="82">
        <v>4</v>
      </c>
      <c r="D183" s="82">
        <v>2013</v>
      </c>
      <c r="E183" s="82">
        <v>2014</v>
      </c>
      <c r="F183" s="82">
        <v>0</v>
      </c>
      <c r="G183" s="82">
        <v>0</v>
      </c>
      <c r="H183" s="82">
        <v>1</v>
      </c>
      <c r="I183" s="82">
        <v>0</v>
      </c>
      <c r="J183" s="82" t="s">
        <v>247</v>
      </c>
      <c r="K183" s="82">
        <v>4319</v>
      </c>
      <c r="L183" s="82">
        <v>0</v>
      </c>
      <c r="M183" s="82">
        <v>74</v>
      </c>
      <c r="N183" s="82">
        <v>0</v>
      </c>
      <c r="O183" s="82">
        <v>0</v>
      </c>
      <c r="P183" s="82">
        <v>0</v>
      </c>
      <c r="Q183" s="82">
        <v>1</v>
      </c>
      <c r="R183" s="82">
        <v>1</v>
      </c>
      <c r="S183" s="82">
        <v>0</v>
      </c>
      <c r="T183" s="82">
        <v>1</v>
      </c>
      <c r="U183" s="82">
        <v>1</v>
      </c>
      <c r="V183" s="82">
        <v>0</v>
      </c>
      <c r="W183" s="82" t="s">
        <v>1976</v>
      </c>
      <c r="X183" s="82">
        <v>1</v>
      </c>
      <c r="Y183" s="82">
        <v>1</v>
      </c>
      <c r="Z183" s="82">
        <v>0</v>
      </c>
      <c r="AA183" s="82">
        <v>1</v>
      </c>
      <c r="AB183" s="82">
        <v>0</v>
      </c>
      <c r="AC183" s="82">
        <v>0</v>
      </c>
      <c r="AD183" s="82">
        <v>0</v>
      </c>
      <c r="AE183" s="82">
        <v>0</v>
      </c>
      <c r="AF183" s="82">
        <v>13.6</v>
      </c>
      <c r="AG183" s="82">
        <v>14.28</v>
      </c>
      <c r="AH183" s="82">
        <v>0.67999999999999972</v>
      </c>
      <c r="AI183" s="82">
        <v>4.9999999999999982E-2</v>
      </c>
      <c r="AJ183" s="82">
        <v>0.23666666666666636</v>
      </c>
      <c r="AK183" s="82">
        <v>5.7119871279163237E-2</v>
      </c>
      <c r="AL183">
        <v>4.1433333333333335</v>
      </c>
      <c r="AM183"/>
      <c r="AN183"/>
      <c r="AO183"/>
      <c r="AP183"/>
      <c r="AQ183"/>
      <c r="AR183"/>
      <c r="AS183"/>
      <c r="AT183"/>
      <c r="AU183"/>
      <c r="AV183"/>
      <c r="AW183"/>
      <c r="AX183"/>
      <c r="AY183"/>
      <c r="AZ183"/>
      <c r="BA183"/>
      <c r="BC183" s="82"/>
    </row>
    <row r="184" spans="1:55" x14ac:dyDescent="0.25">
      <c r="A184" s="82" t="s">
        <v>2514</v>
      </c>
      <c r="B184" s="82">
        <v>181</v>
      </c>
      <c r="C184" s="82">
        <v>5</v>
      </c>
      <c r="D184" s="82">
        <v>2013</v>
      </c>
      <c r="E184" s="82">
        <v>2015</v>
      </c>
      <c r="F184" s="82">
        <v>0</v>
      </c>
      <c r="G184" s="82">
        <v>0</v>
      </c>
      <c r="H184" s="82">
        <v>1</v>
      </c>
      <c r="I184" s="82">
        <v>0</v>
      </c>
      <c r="J184" s="82" t="s">
        <v>247</v>
      </c>
      <c r="K184" s="82">
        <v>4319</v>
      </c>
      <c r="L184" s="82">
        <v>0</v>
      </c>
      <c r="M184" s="82">
        <v>74</v>
      </c>
      <c r="N184" s="82">
        <v>0</v>
      </c>
      <c r="O184" s="82">
        <v>0</v>
      </c>
      <c r="P184" s="82">
        <v>0</v>
      </c>
      <c r="Q184" s="82">
        <v>1</v>
      </c>
      <c r="R184" s="82">
        <v>1</v>
      </c>
      <c r="S184" s="82">
        <v>0</v>
      </c>
      <c r="T184" s="82">
        <v>1</v>
      </c>
      <c r="U184" s="82">
        <v>1</v>
      </c>
      <c r="V184" s="82">
        <v>0</v>
      </c>
      <c r="W184" s="82" t="s">
        <v>1976</v>
      </c>
      <c r="X184" s="82">
        <v>1</v>
      </c>
      <c r="Y184" s="82">
        <v>1</v>
      </c>
      <c r="Z184" s="82">
        <v>0</v>
      </c>
      <c r="AA184" s="82">
        <v>1</v>
      </c>
      <c r="AB184" s="82">
        <v>0</v>
      </c>
      <c r="AC184" s="82">
        <v>0</v>
      </c>
      <c r="AD184" s="82">
        <v>0</v>
      </c>
      <c r="AE184" s="82">
        <v>0</v>
      </c>
      <c r="AF184" s="82">
        <v>13.65</v>
      </c>
      <c r="AG184" s="82">
        <v>15.53</v>
      </c>
      <c r="AH184" s="82">
        <v>1.879999999999999</v>
      </c>
      <c r="AI184" s="82">
        <v>0.13772893772893766</v>
      </c>
      <c r="AJ184" s="82">
        <v>0.23666666666666636</v>
      </c>
      <c r="AK184" s="82">
        <v>5.7119871279163237E-2</v>
      </c>
      <c r="AL184">
        <v>4.1433333333333335</v>
      </c>
      <c r="AM184"/>
      <c r="AN184"/>
      <c r="AO184"/>
      <c r="AP184"/>
      <c r="AQ184"/>
      <c r="AR184"/>
      <c r="AS184"/>
      <c r="AT184"/>
      <c r="AU184"/>
      <c r="AV184"/>
      <c r="AW184"/>
      <c r="AX184"/>
      <c r="AY184"/>
      <c r="AZ184"/>
      <c r="BA184"/>
      <c r="BC184" s="82"/>
    </row>
    <row r="185" spans="1:55" x14ac:dyDescent="0.25">
      <c r="A185" s="82" t="s">
        <v>2514</v>
      </c>
      <c r="B185" s="82">
        <v>181</v>
      </c>
      <c r="C185" s="82">
        <v>6</v>
      </c>
      <c r="D185" s="82">
        <v>2013</v>
      </c>
      <c r="E185" s="82">
        <v>2016</v>
      </c>
      <c r="F185" s="82">
        <v>0</v>
      </c>
      <c r="G185" s="82">
        <v>0</v>
      </c>
      <c r="H185" s="82">
        <v>1</v>
      </c>
      <c r="I185" s="82">
        <v>0</v>
      </c>
      <c r="J185" s="82" t="s">
        <v>247</v>
      </c>
      <c r="K185" s="82">
        <v>4319</v>
      </c>
      <c r="L185" s="82">
        <v>0</v>
      </c>
      <c r="M185" s="82">
        <v>74</v>
      </c>
      <c r="N185" s="82">
        <v>0</v>
      </c>
      <c r="O185" s="82">
        <v>0</v>
      </c>
      <c r="P185" s="82">
        <v>0</v>
      </c>
      <c r="Q185" s="82">
        <v>1</v>
      </c>
      <c r="R185" s="82">
        <v>1</v>
      </c>
      <c r="S185" s="82">
        <v>0</v>
      </c>
      <c r="T185" s="82">
        <v>1</v>
      </c>
      <c r="U185" s="82">
        <v>1</v>
      </c>
      <c r="V185" s="82">
        <v>0</v>
      </c>
      <c r="W185" s="82" t="s">
        <v>1976</v>
      </c>
      <c r="X185" s="82">
        <v>1</v>
      </c>
      <c r="Y185" s="82">
        <v>1</v>
      </c>
      <c r="Z185" s="82">
        <v>0</v>
      </c>
      <c r="AA185" s="82">
        <v>1</v>
      </c>
      <c r="AB185" s="82">
        <v>0</v>
      </c>
      <c r="AC185" s="82">
        <v>0</v>
      </c>
      <c r="AD185" s="82">
        <v>0</v>
      </c>
      <c r="AE185" s="82">
        <v>0</v>
      </c>
      <c r="AF185" s="82">
        <v>13.47</v>
      </c>
      <c r="AG185" s="82">
        <v>15.46</v>
      </c>
      <c r="AH185" s="82">
        <v>1.9900000000000002</v>
      </c>
      <c r="AI185" s="82">
        <v>0.14773570898292504</v>
      </c>
      <c r="AJ185" s="82">
        <v>0.26666666666666661</v>
      </c>
      <c r="AK185" s="82">
        <v>6.4360418342719217E-2</v>
      </c>
      <c r="AL185">
        <v>4.1433333333333335</v>
      </c>
      <c r="AM185"/>
      <c r="AN185"/>
      <c r="AO185"/>
      <c r="AP185"/>
      <c r="AQ185"/>
      <c r="AR185"/>
      <c r="AS185"/>
      <c r="AT185"/>
      <c r="AU185"/>
      <c r="AV185"/>
      <c r="AW185"/>
      <c r="AX185"/>
      <c r="AY185"/>
      <c r="AZ185"/>
      <c r="BA185"/>
      <c r="BC185" s="82"/>
    </row>
    <row r="186" spans="1:55" x14ac:dyDescent="0.25">
      <c r="A186" s="82" t="s">
        <v>2515</v>
      </c>
      <c r="B186" s="82">
        <v>187</v>
      </c>
      <c r="C186" s="82">
        <v>1</v>
      </c>
      <c r="D186" s="82">
        <v>2014</v>
      </c>
      <c r="E186" s="82">
        <v>2007</v>
      </c>
      <c r="F186" s="82">
        <v>1</v>
      </c>
      <c r="G186" s="82">
        <v>1</v>
      </c>
      <c r="H186" s="82">
        <v>0</v>
      </c>
      <c r="I186" s="82">
        <v>1</v>
      </c>
      <c r="J186" s="82" t="s">
        <v>2334</v>
      </c>
      <c r="K186" s="82">
        <v>12140</v>
      </c>
      <c r="L186" s="82">
        <v>94</v>
      </c>
      <c r="M186" s="82">
        <v>212</v>
      </c>
      <c r="N186" s="82">
        <v>1</v>
      </c>
      <c r="O186" s="82">
        <v>5</v>
      </c>
      <c r="P186" s="82">
        <v>1</v>
      </c>
      <c r="Q186" s="82">
        <v>1</v>
      </c>
      <c r="R186" s="82">
        <v>1</v>
      </c>
      <c r="S186" s="82">
        <v>0</v>
      </c>
      <c r="T186" s="82">
        <v>0</v>
      </c>
      <c r="U186" s="82">
        <v>0</v>
      </c>
      <c r="V186" s="82">
        <v>1</v>
      </c>
      <c r="W186" s="82" t="s">
        <v>1976</v>
      </c>
      <c r="X186" s="82">
        <v>0</v>
      </c>
      <c r="Y186" s="82">
        <v>1</v>
      </c>
      <c r="Z186" s="82">
        <v>1</v>
      </c>
      <c r="AA186" s="82">
        <v>0</v>
      </c>
      <c r="AB186" s="82">
        <v>0</v>
      </c>
      <c r="AC186" s="82">
        <v>0</v>
      </c>
      <c r="AD186" s="82">
        <v>1</v>
      </c>
      <c r="AE186" s="82">
        <v>1</v>
      </c>
      <c r="AF186" s="82">
        <v>0</v>
      </c>
      <c r="AG186" s="82">
        <v>14.234929799999998</v>
      </c>
      <c r="AH186" s="82">
        <v>14.234929799999998</v>
      </c>
      <c r="AI186" s="82" t="s">
        <v>1976</v>
      </c>
      <c r="AJ186" s="82">
        <v>1.2474000000000001</v>
      </c>
      <c r="AK186" s="82">
        <v>0.29699999999999999</v>
      </c>
      <c r="AL186">
        <v>4.2</v>
      </c>
      <c r="AM186"/>
      <c r="AN186"/>
      <c r="AO186"/>
      <c r="AP186"/>
      <c r="AQ186"/>
      <c r="AR186"/>
      <c r="AS186"/>
      <c r="AT186"/>
      <c r="AU186"/>
      <c r="AV186"/>
      <c r="AW186"/>
      <c r="AX186"/>
      <c r="AY186"/>
      <c r="AZ186"/>
      <c r="BA186"/>
      <c r="BC186" s="82"/>
    </row>
    <row r="187" spans="1:55" x14ac:dyDescent="0.25">
      <c r="A187" s="82" t="s">
        <v>2515</v>
      </c>
      <c r="B187" s="82">
        <v>187</v>
      </c>
      <c r="C187" s="82">
        <v>2</v>
      </c>
      <c r="D187" s="82">
        <v>2014</v>
      </c>
      <c r="E187" s="82">
        <v>2007</v>
      </c>
      <c r="F187" s="82">
        <v>1</v>
      </c>
      <c r="G187" s="82">
        <v>1</v>
      </c>
      <c r="H187" s="82">
        <v>0</v>
      </c>
      <c r="I187" s="82">
        <v>1</v>
      </c>
      <c r="J187" s="82" t="s">
        <v>2334</v>
      </c>
      <c r="K187" s="82">
        <v>12140</v>
      </c>
      <c r="L187" s="82">
        <v>94</v>
      </c>
      <c r="M187" s="82">
        <v>212</v>
      </c>
      <c r="N187" s="82">
        <v>1</v>
      </c>
      <c r="O187" s="82">
        <v>5</v>
      </c>
      <c r="P187" s="82">
        <v>1</v>
      </c>
      <c r="Q187" s="82">
        <v>1</v>
      </c>
      <c r="R187" s="82">
        <v>1</v>
      </c>
      <c r="S187" s="82">
        <v>0</v>
      </c>
      <c r="T187" s="82">
        <v>0</v>
      </c>
      <c r="U187" s="82">
        <v>0</v>
      </c>
      <c r="V187" s="82">
        <v>1</v>
      </c>
      <c r="W187" s="82" t="s">
        <v>1976</v>
      </c>
      <c r="X187" s="82">
        <v>0</v>
      </c>
      <c r="Y187" s="82">
        <v>1</v>
      </c>
      <c r="Z187" s="82">
        <v>1</v>
      </c>
      <c r="AA187" s="82">
        <v>0</v>
      </c>
      <c r="AB187" s="82">
        <v>0</v>
      </c>
      <c r="AC187" s="82">
        <v>0</v>
      </c>
      <c r="AD187" s="82">
        <v>1</v>
      </c>
      <c r="AE187" s="82">
        <v>1</v>
      </c>
      <c r="AF187" s="82">
        <v>0</v>
      </c>
      <c r="AG187" s="82">
        <v>28.469859599999996</v>
      </c>
      <c r="AH187" s="82">
        <v>28.469859599999996</v>
      </c>
      <c r="AI187" s="82" t="s">
        <v>1976</v>
      </c>
      <c r="AJ187" s="82">
        <v>2.5116000000000001</v>
      </c>
      <c r="AK187" s="82">
        <v>0.59799999999999998</v>
      </c>
      <c r="AL187">
        <v>4.2</v>
      </c>
      <c r="AM187"/>
      <c r="AN187"/>
      <c r="AO187"/>
      <c r="AP187"/>
      <c r="AQ187"/>
      <c r="AR187"/>
      <c r="AS187"/>
      <c r="AT187"/>
      <c r="AU187"/>
      <c r="AV187"/>
      <c r="AW187"/>
      <c r="AX187"/>
      <c r="AY187"/>
      <c r="AZ187"/>
      <c r="BA187"/>
      <c r="BC187" s="82"/>
    </row>
    <row r="188" spans="1:55" x14ac:dyDescent="0.25">
      <c r="A188" s="82" t="s">
        <v>2515</v>
      </c>
      <c r="B188" s="82">
        <v>187</v>
      </c>
      <c r="C188" s="82">
        <v>3</v>
      </c>
      <c r="D188" s="82">
        <v>2014</v>
      </c>
      <c r="E188" s="82">
        <v>2007</v>
      </c>
      <c r="F188" s="82">
        <v>1</v>
      </c>
      <c r="G188" s="82">
        <v>1</v>
      </c>
      <c r="H188" s="82">
        <v>0</v>
      </c>
      <c r="I188" s="82">
        <v>1</v>
      </c>
      <c r="J188" s="82" t="s">
        <v>2334</v>
      </c>
      <c r="K188" s="82">
        <v>12140</v>
      </c>
      <c r="L188" s="82">
        <v>94</v>
      </c>
      <c r="M188" s="82">
        <v>212</v>
      </c>
      <c r="N188" s="82">
        <v>1</v>
      </c>
      <c r="O188" s="82">
        <v>5</v>
      </c>
      <c r="P188" s="82">
        <v>1</v>
      </c>
      <c r="Q188" s="82">
        <v>1</v>
      </c>
      <c r="R188" s="82">
        <v>1</v>
      </c>
      <c r="S188" s="82">
        <v>0</v>
      </c>
      <c r="T188" s="82">
        <v>0</v>
      </c>
      <c r="U188" s="82">
        <v>0</v>
      </c>
      <c r="V188" s="82">
        <v>1</v>
      </c>
      <c r="W188" s="82" t="s">
        <v>1976</v>
      </c>
      <c r="X188" s="82">
        <v>0</v>
      </c>
      <c r="Y188" s="82">
        <v>1</v>
      </c>
      <c r="Z188" s="82">
        <v>1</v>
      </c>
      <c r="AA188" s="82">
        <v>0</v>
      </c>
      <c r="AB188" s="82">
        <v>0</v>
      </c>
      <c r="AC188" s="82">
        <v>0</v>
      </c>
      <c r="AD188" s="82">
        <v>1</v>
      </c>
      <c r="AE188" s="82">
        <v>1</v>
      </c>
      <c r="AF188" s="82">
        <v>0</v>
      </c>
      <c r="AG188" s="82">
        <v>42.704789399999989</v>
      </c>
      <c r="AH188" s="82">
        <v>42.704789399999989</v>
      </c>
      <c r="AI188" s="82" t="s">
        <v>1976</v>
      </c>
      <c r="AJ188" s="82">
        <v>3.8010000000000002</v>
      </c>
      <c r="AK188" s="82">
        <v>0.90500000000000003</v>
      </c>
      <c r="AL188">
        <v>4.2</v>
      </c>
      <c r="AM188"/>
      <c r="AN188"/>
      <c r="AO188"/>
      <c r="AP188"/>
      <c r="AQ188"/>
      <c r="AR188"/>
      <c r="AS188"/>
      <c r="AT188"/>
      <c r="AU188"/>
      <c r="AV188"/>
      <c r="AW188"/>
      <c r="AX188"/>
      <c r="AY188"/>
      <c r="AZ188"/>
      <c r="BA188"/>
      <c r="BC188" s="82"/>
    </row>
    <row r="189" spans="1:55" x14ac:dyDescent="0.25">
      <c r="A189" s="82" t="s">
        <v>2516</v>
      </c>
      <c r="B189" s="82">
        <v>190</v>
      </c>
      <c r="C189" s="82">
        <v>1</v>
      </c>
      <c r="D189" s="82">
        <v>2014</v>
      </c>
      <c r="E189" s="82">
        <v>2013</v>
      </c>
      <c r="F189" s="82">
        <v>1</v>
      </c>
      <c r="G189" s="82">
        <v>0</v>
      </c>
      <c r="H189" s="82">
        <v>0</v>
      </c>
      <c r="I189" s="82">
        <v>1</v>
      </c>
      <c r="J189" s="82" t="s">
        <v>1635</v>
      </c>
      <c r="K189" s="82">
        <v>7138</v>
      </c>
      <c r="L189" s="82">
        <v>8</v>
      </c>
      <c r="M189" s="82">
        <v>137</v>
      </c>
      <c r="N189" s="82">
        <v>0</v>
      </c>
      <c r="O189" s="82">
        <v>119</v>
      </c>
      <c r="P189" s="82">
        <v>0</v>
      </c>
      <c r="Q189" s="82">
        <v>1</v>
      </c>
      <c r="R189" s="82">
        <v>1</v>
      </c>
      <c r="S189" s="82">
        <v>0</v>
      </c>
      <c r="T189" s="82">
        <v>0</v>
      </c>
      <c r="U189" s="82">
        <v>1</v>
      </c>
      <c r="V189" s="82">
        <v>1</v>
      </c>
      <c r="W189" s="82">
        <v>60</v>
      </c>
      <c r="X189" s="82">
        <v>0</v>
      </c>
      <c r="Y189" s="82">
        <v>1</v>
      </c>
      <c r="Z189" s="82">
        <v>0</v>
      </c>
      <c r="AA189" s="82">
        <v>1</v>
      </c>
      <c r="AB189" s="82">
        <v>0</v>
      </c>
      <c r="AC189" s="82">
        <v>0</v>
      </c>
      <c r="AD189" s="82">
        <v>0</v>
      </c>
      <c r="AE189" s="82">
        <v>0</v>
      </c>
      <c r="AF189" s="82">
        <v>4.8254931714719271</v>
      </c>
      <c r="AG189" s="82">
        <v>14.901365705614568</v>
      </c>
      <c r="AH189" s="82">
        <v>10.07587253414264</v>
      </c>
      <c r="AI189" s="82">
        <v>2.0880503144654088</v>
      </c>
      <c r="AJ189" s="82">
        <v>0.43261999999999995</v>
      </c>
      <c r="AK189" s="82">
        <v>9.6999999999999989E-2</v>
      </c>
      <c r="AL189">
        <v>4.46</v>
      </c>
      <c r="AM189"/>
      <c r="AN189"/>
      <c r="AO189"/>
      <c r="AP189"/>
      <c r="AQ189"/>
      <c r="AR189"/>
      <c r="AS189"/>
      <c r="AT189"/>
      <c r="AU189"/>
      <c r="AV189"/>
      <c r="AW189"/>
      <c r="AX189"/>
      <c r="AY189"/>
      <c r="AZ189"/>
      <c r="BA189"/>
      <c r="BC189" s="82"/>
    </row>
    <row r="190" spans="1:55" x14ac:dyDescent="0.25">
      <c r="A190" s="82" t="s">
        <v>2516</v>
      </c>
      <c r="B190" s="82">
        <v>190</v>
      </c>
      <c r="C190" s="82">
        <v>2</v>
      </c>
      <c r="D190" s="82">
        <v>2014</v>
      </c>
      <c r="E190" s="82">
        <v>2013</v>
      </c>
      <c r="F190" s="82">
        <v>1</v>
      </c>
      <c r="G190" s="82">
        <v>0</v>
      </c>
      <c r="H190" s="82">
        <v>0</v>
      </c>
      <c r="I190" s="82">
        <v>1</v>
      </c>
      <c r="J190" s="82" t="s">
        <v>1635</v>
      </c>
      <c r="K190" s="82">
        <v>7138</v>
      </c>
      <c r="L190" s="82">
        <v>8</v>
      </c>
      <c r="M190" s="82">
        <v>137</v>
      </c>
      <c r="N190" s="82">
        <v>0</v>
      </c>
      <c r="O190" s="82">
        <v>119</v>
      </c>
      <c r="P190" s="82">
        <v>0</v>
      </c>
      <c r="Q190" s="82">
        <v>1</v>
      </c>
      <c r="R190" s="82">
        <v>1</v>
      </c>
      <c r="S190" s="82">
        <v>0</v>
      </c>
      <c r="T190" s="82">
        <v>0</v>
      </c>
      <c r="U190" s="82">
        <v>1</v>
      </c>
      <c r="V190" s="82">
        <v>1</v>
      </c>
      <c r="W190" s="82">
        <v>60</v>
      </c>
      <c r="X190" s="82">
        <v>0</v>
      </c>
      <c r="Y190" s="82">
        <v>1</v>
      </c>
      <c r="Z190" s="82">
        <v>0</v>
      </c>
      <c r="AA190" s="82">
        <v>1</v>
      </c>
      <c r="AB190" s="82">
        <v>0</v>
      </c>
      <c r="AC190" s="82">
        <v>0</v>
      </c>
      <c r="AD190" s="82">
        <v>0</v>
      </c>
      <c r="AE190" s="82">
        <v>0</v>
      </c>
      <c r="AF190" s="82">
        <v>4.8254931714719271</v>
      </c>
      <c r="AG190" s="82">
        <v>14.901365705614568</v>
      </c>
      <c r="AH190" s="82">
        <v>10.07587253414264</v>
      </c>
      <c r="AI190" s="82">
        <v>2.0880503144654088</v>
      </c>
      <c r="AJ190" s="82">
        <v>0.32557999999999998</v>
      </c>
      <c r="AK190" s="82">
        <v>7.2999999999999995E-2</v>
      </c>
      <c r="AL190">
        <v>4.46</v>
      </c>
      <c r="AM190"/>
      <c r="AN190"/>
      <c r="AO190"/>
      <c r="AP190"/>
      <c r="AQ190"/>
      <c r="AR190"/>
      <c r="AS190"/>
      <c r="AT190"/>
      <c r="AU190"/>
      <c r="AV190"/>
      <c r="AW190"/>
      <c r="AX190"/>
      <c r="AY190"/>
      <c r="AZ190"/>
      <c r="BA190"/>
      <c r="BC190" s="82"/>
    </row>
    <row r="191" spans="1:55" x14ac:dyDescent="0.25">
      <c r="A191" s="82" t="s">
        <v>2516</v>
      </c>
      <c r="B191" s="82">
        <v>190</v>
      </c>
      <c r="C191" s="82">
        <v>3</v>
      </c>
      <c r="D191" s="82">
        <v>2014</v>
      </c>
      <c r="E191" s="82">
        <v>2013</v>
      </c>
      <c r="F191" s="82">
        <v>1</v>
      </c>
      <c r="G191" s="82">
        <v>0</v>
      </c>
      <c r="H191" s="82">
        <v>0</v>
      </c>
      <c r="I191" s="82">
        <v>1</v>
      </c>
      <c r="J191" s="82" t="s">
        <v>1635</v>
      </c>
      <c r="K191" s="82">
        <v>7138</v>
      </c>
      <c r="L191" s="82">
        <v>8</v>
      </c>
      <c r="M191" s="82">
        <v>137</v>
      </c>
      <c r="N191" s="82">
        <v>0</v>
      </c>
      <c r="O191" s="82">
        <v>119</v>
      </c>
      <c r="P191" s="82">
        <v>0</v>
      </c>
      <c r="Q191" s="82">
        <v>1</v>
      </c>
      <c r="R191" s="82">
        <v>1</v>
      </c>
      <c r="S191" s="82">
        <v>0</v>
      </c>
      <c r="T191" s="82">
        <v>0</v>
      </c>
      <c r="U191" s="82">
        <v>1</v>
      </c>
      <c r="V191" s="82">
        <v>1</v>
      </c>
      <c r="W191" s="82">
        <v>60</v>
      </c>
      <c r="X191" s="82">
        <v>0</v>
      </c>
      <c r="Y191" s="82">
        <v>1</v>
      </c>
      <c r="Z191" s="82">
        <v>0</v>
      </c>
      <c r="AA191" s="82">
        <v>1</v>
      </c>
      <c r="AB191" s="82">
        <v>0</v>
      </c>
      <c r="AC191" s="82">
        <v>0</v>
      </c>
      <c r="AD191" s="82">
        <v>0</v>
      </c>
      <c r="AE191" s="82">
        <v>0</v>
      </c>
      <c r="AF191" s="82">
        <v>4.8254931714719271</v>
      </c>
      <c r="AG191" s="82">
        <v>14.901365705614568</v>
      </c>
      <c r="AH191" s="82">
        <v>10.07587253414264</v>
      </c>
      <c r="AI191" s="82">
        <v>2.0880503144654088</v>
      </c>
      <c r="AJ191" s="82">
        <v>-1.7840000000000002E-2</v>
      </c>
      <c r="AK191" s="82">
        <v>-4.0000000000000001E-3</v>
      </c>
      <c r="AL191">
        <v>4.46</v>
      </c>
      <c r="AM191"/>
      <c r="AN191"/>
      <c r="AO191"/>
      <c r="AP191"/>
      <c r="AQ191"/>
      <c r="AR191"/>
      <c r="AS191"/>
      <c r="AT191"/>
      <c r="AU191"/>
      <c r="AV191"/>
      <c r="AW191"/>
      <c r="AX191"/>
      <c r="AY191"/>
      <c r="AZ191"/>
      <c r="BA191"/>
      <c r="BC191" s="82"/>
    </row>
    <row r="192" spans="1:55" x14ac:dyDescent="0.25">
      <c r="A192" s="82" t="s">
        <v>2516</v>
      </c>
      <c r="B192" s="82">
        <v>190</v>
      </c>
      <c r="C192" s="82">
        <v>4</v>
      </c>
      <c r="D192" s="82">
        <v>2014</v>
      </c>
      <c r="E192" s="82">
        <v>2013</v>
      </c>
      <c r="F192" s="82">
        <v>1</v>
      </c>
      <c r="G192" s="82">
        <v>0</v>
      </c>
      <c r="H192" s="82">
        <v>0</v>
      </c>
      <c r="I192" s="82">
        <v>1</v>
      </c>
      <c r="J192" s="82" t="s">
        <v>1635</v>
      </c>
      <c r="K192" s="82">
        <v>7138</v>
      </c>
      <c r="L192" s="82">
        <v>8</v>
      </c>
      <c r="M192" s="82">
        <v>137</v>
      </c>
      <c r="N192" s="82">
        <v>0</v>
      </c>
      <c r="O192" s="82">
        <v>119</v>
      </c>
      <c r="P192" s="82">
        <v>0</v>
      </c>
      <c r="Q192" s="82">
        <v>1</v>
      </c>
      <c r="R192" s="82">
        <v>1</v>
      </c>
      <c r="S192" s="82">
        <v>0</v>
      </c>
      <c r="T192" s="82">
        <v>0</v>
      </c>
      <c r="U192" s="82">
        <v>1</v>
      </c>
      <c r="V192" s="82">
        <v>1</v>
      </c>
      <c r="W192" s="82">
        <v>60</v>
      </c>
      <c r="X192" s="82">
        <v>0</v>
      </c>
      <c r="Y192" s="82">
        <v>1</v>
      </c>
      <c r="Z192" s="82">
        <v>0</v>
      </c>
      <c r="AA192" s="82">
        <v>1</v>
      </c>
      <c r="AB192" s="82">
        <v>0</v>
      </c>
      <c r="AC192" s="82">
        <v>0</v>
      </c>
      <c r="AD192" s="82">
        <v>0</v>
      </c>
      <c r="AE192" s="82">
        <v>0</v>
      </c>
      <c r="AF192" s="82">
        <v>4.8254931714719271</v>
      </c>
      <c r="AG192" s="82">
        <v>14.901365705614568</v>
      </c>
      <c r="AH192" s="82">
        <v>10.07587253414264</v>
      </c>
      <c r="AI192" s="82">
        <v>2.0880503144654088</v>
      </c>
      <c r="AJ192" s="82">
        <v>-0.28989999999999999</v>
      </c>
      <c r="AK192" s="82">
        <v>-6.5000000000000002E-2</v>
      </c>
      <c r="AL192">
        <v>4.46</v>
      </c>
      <c r="AM192"/>
      <c r="AN192"/>
      <c r="AO192"/>
      <c r="AP192"/>
      <c r="AQ192"/>
      <c r="AR192"/>
      <c r="AS192"/>
      <c r="AT192"/>
      <c r="AU192"/>
      <c r="AV192"/>
      <c r="AW192"/>
      <c r="AX192"/>
      <c r="AY192"/>
      <c r="AZ192"/>
      <c r="BA192"/>
      <c r="BC192" s="82"/>
    </row>
    <row r="193" spans="1:55" x14ac:dyDescent="0.25">
      <c r="A193" s="82" t="s">
        <v>2516</v>
      </c>
      <c r="B193" s="82">
        <v>190</v>
      </c>
      <c r="C193" s="82">
        <v>5</v>
      </c>
      <c r="D193" s="82">
        <v>2014</v>
      </c>
      <c r="E193" s="82">
        <v>2013</v>
      </c>
      <c r="F193" s="82">
        <v>1</v>
      </c>
      <c r="G193" s="82">
        <v>0</v>
      </c>
      <c r="H193" s="82">
        <v>0</v>
      </c>
      <c r="I193" s="82">
        <v>1</v>
      </c>
      <c r="J193" s="82" t="s">
        <v>1635</v>
      </c>
      <c r="K193" s="82">
        <v>7138</v>
      </c>
      <c r="L193" s="82">
        <v>8</v>
      </c>
      <c r="M193" s="82">
        <v>137</v>
      </c>
      <c r="N193" s="82">
        <v>0</v>
      </c>
      <c r="O193" s="82">
        <v>119</v>
      </c>
      <c r="P193" s="82">
        <v>0</v>
      </c>
      <c r="Q193" s="82">
        <v>1</v>
      </c>
      <c r="R193" s="82">
        <v>1</v>
      </c>
      <c r="S193" s="82">
        <v>0</v>
      </c>
      <c r="T193" s="82">
        <v>0</v>
      </c>
      <c r="U193" s="82">
        <v>1</v>
      </c>
      <c r="V193" s="82">
        <v>1</v>
      </c>
      <c r="W193" s="82">
        <v>60</v>
      </c>
      <c r="X193" s="82">
        <v>0</v>
      </c>
      <c r="Y193" s="82">
        <v>1</v>
      </c>
      <c r="Z193" s="82">
        <v>0</v>
      </c>
      <c r="AA193" s="82">
        <v>1</v>
      </c>
      <c r="AB193" s="82">
        <v>0</v>
      </c>
      <c r="AC193" s="82">
        <v>0</v>
      </c>
      <c r="AD193" s="82">
        <v>0</v>
      </c>
      <c r="AE193" s="82">
        <v>0</v>
      </c>
      <c r="AF193" s="82">
        <v>4.8254931714719271</v>
      </c>
      <c r="AG193" s="82">
        <v>14.901365705614568</v>
      </c>
      <c r="AH193" s="82">
        <v>10.07587253414264</v>
      </c>
      <c r="AI193" s="82">
        <v>2.0880503144654088</v>
      </c>
      <c r="AJ193" s="82">
        <v>1.6145200000000002</v>
      </c>
      <c r="AK193" s="82">
        <v>0.36200000000000004</v>
      </c>
      <c r="AL193">
        <v>4.46</v>
      </c>
      <c r="AM193"/>
      <c r="AN193"/>
      <c r="AO193"/>
      <c r="AP193"/>
      <c r="AQ193"/>
      <c r="AR193"/>
      <c r="AS193"/>
      <c r="AT193"/>
      <c r="AU193"/>
      <c r="AV193"/>
      <c r="AW193"/>
      <c r="AX193"/>
      <c r="AY193"/>
      <c r="AZ193"/>
      <c r="BA193"/>
      <c r="BC193" s="82"/>
    </row>
    <row r="194" spans="1:55" x14ac:dyDescent="0.25">
      <c r="A194" s="82" t="s">
        <v>2516</v>
      </c>
      <c r="B194" s="82">
        <v>190</v>
      </c>
      <c r="C194" s="82">
        <v>6</v>
      </c>
      <c r="D194" s="82">
        <v>2014</v>
      </c>
      <c r="E194" s="82">
        <v>2013</v>
      </c>
      <c r="F194" s="82">
        <v>1</v>
      </c>
      <c r="G194" s="82">
        <v>0</v>
      </c>
      <c r="H194" s="82">
        <v>0</v>
      </c>
      <c r="I194" s="82">
        <v>1</v>
      </c>
      <c r="J194" s="82" t="s">
        <v>1635</v>
      </c>
      <c r="K194" s="82">
        <v>7138</v>
      </c>
      <c r="L194" s="82">
        <v>8</v>
      </c>
      <c r="M194" s="82">
        <v>137</v>
      </c>
      <c r="N194" s="82">
        <v>0</v>
      </c>
      <c r="O194" s="82">
        <v>119</v>
      </c>
      <c r="P194" s="82">
        <v>0</v>
      </c>
      <c r="Q194" s="82">
        <v>1</v>
      </c>
      <c r="R194" s="82">
        <v>1</v>
      </c>
      <c r="S194" s="82">
        <v>0</v>
      </c>
      <c r="T194" s="82">
        <v>0</v>
      </c>
      <c r="U194" s="82">
        <v>1</v>
      </c>
      <c r="V194" s="82">
        <v>1</v>
      </c>
      <c r="W194" s="82">
        <v>60</v>
      </c>
      <c r="X194" s="82">
        <v>0</v>
      </c>
      <c r="Y194" s="82">
        <v>1</v>
      </c>
      <c r="Z194" s="82">
        <v>0</v>
      </c>
      <c r="AA194" s="82">
        <v>1</v>
      </c>
      <c r="AB194" s="82">
        <v>0</v>
      </c>
      <c r="AC194" s="82">
        <v>0</v>
      </c>
      <c r="AD194" s="82">
        <v>0</v>
      </c>
      <c r="AE194" s="82">
        <v>0</v>
      </c>
      <c r="AF194" s="82">
        <v>4.8254931714719271</v>
      </c>
      <c r="AG194" s="82">
        <v>14.901365705614568</v>
      </c>
      <c r="AH194" s="82">
        <v>10.07587253414264</v>
      </c>
      <c r="AI194" s="82">
        <v>2.0880503144654088</v>
      </c>
      <c r="AJ194" s="82">
        <v>1.52532</v>
      </c>
      <c r="AK194" s="82">
        <v>0.34200000000000003</v>
      </c>
      <c r="AL194">
        <v>4.46</v>
      </c>
      <c r="AM194"/>
      <c r="AN194"/>
      <c r="AO194"/>
      <c r="AP194"/>
      <c r="AQ194"/>
      <c r="AR194"/>
      <c r="AS194"/>
      <c r="AT194"/>
      <c r="AU194"/>
      <c r="AV194"/>
      <c r="AW194"/>
      <c r="AX194"/>
      <c r="AY194"/>
      <c r="AZ194"/>
      <c r="BA194"/>
      <c r="BC194" s="82"/>
    </row>
    <row r="195" spans="1:55" x14ac:dyDescent="0.25">
      <c r="A195" s="82" t="s">
        <v>2516</v>
      </c>
      <c r="B195" s="82">
        <v>190</v>
      </c>
      <c r="C195" s="82">
        <v>7</v>
      </c>
      <c r="D195" s="82">
        <v>2014</v>
      </c>
      <c r="E195" s="82">
        <v>2013</v>
      </c>
      <c r="F195" s="82">
        <v>1</v>
      </c>
      <c r="G195" s="82">
        <v>0</v>
      </c>
      <c r="H195" s="82">
        <v>0</v>
      </c>
      <c r="I195" s="82">
        <v>1</v>
      </c>
      <c r="J195" s="82" t="s">
        <v>1635</v>
      </c>
      <c r="K195" s="82">
        <v>7138</v>
      </c>
      <c r="L195" s="82">
        <v>8</v>
      </c>
      <c r="M195" s="82">
        <v>137</v>
      </c>
      <c r="N195" s="82">
        <v>0</v>
      </c>
      <c r="O195" s="82">
        <v>119</v>
      </c>
      <c r="P195" s="82">
        <v>0</v>
      </c>
      <c r="Q195" s="82">
        <v>1</v>
      </c>
      <c r="R195" s="82">
        <v>1</v>
      </c>
      <c r="S195" s="82">
        <v>0</v>
      </c>
      <c r="T195" s="82">
        <v>0</v>
      </c>
      <c r="U195" s="82">
        <v>1</v>
      </c>
      <c r="V195" s="82">
        <v>1</v>
      </c>
      <c r="W195" s="82">
        <v>60</v>
      </c>
      <c r="X195" s="82">
        <v>0</v>
      </c>
      <c r="Y195" s="82">
        <v>1</v>
      </c>
      <c r="Z195" s="82">
        <v>0</v>
      </c>
      <c r="AA195" s="82">
        <v>1</v>
      </c>
      <c r="AB195" s="82">
        <v>0</v>
      </c>
      <c r="AC195" s="82">
        <v>0</v>
      </c>
      <c r="AD195" s="82">
        <v>0</v>
      </c>
      <c r="AE195" s="82">
        <v>0</v>
      </c>
      <c r="AF195" s="82">
        <v>4.8254931714719271</v>
      </c>
      <c r="AG195" s="82">
        <v>14.901365705614568</v>
      </c>
      <c r="AH195" s="82">
        <v>10.07587253414264</v>
      </c>
      <c r="AI195" s="82">
        <v>2.0880503144654088</v>
      </c>
      <c r="AJ195" s="82">
        <v>1.2086600000000001</v>
      </c>
      <c r="AK195" s="82">
        <v>0.27100000000000002</v>
      </c>
      <c r="AL195">
        <v>4.46</v>
      </c>
      <c r="AM195"/>
      <c r="AN195"/>
      <c r="AO195"/>
      <c r="AP195"/>
      <c r="AQ195"/>
      <c r="AR195"/>
      <c r="AS195"/>
      <c r="AT195"/>
      <c r="AU195"/>
      <c r="AV195"/>
      <c r="AW195"/>
      <c r="AX195"/>
      <c r="AY195"/>
      <c r="AZ195"/>
      <c r="BA195"/>
      <c r="BC195" s="82"/>
    </row>
    <row r="196" spans="1:55" x14ac:dyDescent="0.25">
      <c r="A196" s="82" t="s">
        <v>2516</v>
      </c>
      <c r="B196" s="82">
        <v>190</v>
      </c>
      <c r="C196" s="82">
        <v>8</v>
      </c>
      <c r="D196" s="82">
        <v>2014</v>
      </c>
      <c r="E196" s="82">
        <v>2013</v>
      </c>
      <c r="F196" s="82">
        <v>1</v>
      </c>
      <c r="G196" s="82">
        <v>0</v>
      </c>
      <c r="H196" s="82">
        <v>0</v>
      </c>
      <c r="I196" s="82">
        <v>1</v>
      </c>
      <c r="J196" s="82" t="s">
        <v>1635</v>
      </c>
      <c r="K196" s="82">
        <v>7138</v>
      </c>
      <c r="L196" s="82">
        <v>8</v>
      </c>
      <c r="M196" s="82">
        <v>137</v>
      </c>
      <c r="N196" s="82">
        <v>0</v>
      </c>
      <c r="O196" s="82">
        <v>119</v>
      </c>
      <c r="P196" s="82">
        <v>0</v>
      </c>
      <c r="Q196" s="82">
        <v>1</v>
      </c>
      <c r="R196" s="82">
        <v>1</v>
      </c>
      <c r="S196" s="82">
        <v>0</v>
      </c>
      <c r="T196" s="82">
        <v>0</v>
      </c>
      <c r="U196" s="82">
        <v>1</v>
      </c>
      <c r="V196" s="82">
        <v>1</v>
      </c>
      <c r="W196" s="82">
        <v>60</v>
      </c>
      <c r="X196" s="82">
        <v>0</v>
      </c>
      <c r="Y196" s="82">
        <v>1</v>
      </c>
      <c r="Z196" s="82">
        <v>0</v>
      </c>
      <c r="AA196" s="82">
        <v>1</v>
      </c>
      <c r="AB196" s="82">
        <v>0</v>
      </c>
      <c r="AC196" s="82">
        <v>0</v>
      </c>
      <c r="AD196" s="82">
        <v>0</v>
      </c>
      <c r="AE196" s="82">
        <v>0</v>
      </c>
      <c r="AF196" s="82">
        <v>4.8254931714719271</v>
      </c>
      <c r="AG196" s="82">
        <v>14.901365705614568</v>
      </c>
      <c r="AH196" s="82">
        <v>10.07587253414264</v>
      </c>
      <c r="AI196" s="82">
        <v>2.0880503144654088</v>
      </c>
      <c r="AJ196" s="82">
        <v>0.94106000000000012</v>
      </c>
      <c r="AK196" s="82">
        <v>0.21100000000000002</v>
      </c>
      <c r="AL196">
        <v>4.46</v>
      </c>
      <c r="AM196"/>
      <c r="AN196"/>
      <c r="AO196"/>
      <c r="AP196"/>
      <c r="AQ196"/>
      <c r="AR196"/>
      <c r="AS196"/>
      <c r="AT196"/>
      <c r="AU196"/>
      <c r="AV196"/>
      <c r="AW196"/>
      <c r="AX196"/>
      <c r="AY196"/>
      <c r="AZ196"/>
      <c r="BA196"/>
      <c r="BC196" s="82"/>
    </row>
    <row r="197" spans="1:55" x14ac:dyDescent="0.25">
      <c r="A197" s="82" t="s">
        <v>2517</v>
      </c>
      <c r="B197" s="82">
        <v>198</v>
      </c>
      <c r="C197" s="82">
        <v>1</v>
      </c>
      <c r="D197" s="82">
        <v>2013</v>
      </c>
      <c r="E197" s="82">
        <v>2019</v>
      </c>
      <c r="F197" s="82">
        <v>1</v>
      </c>
      <c r="G197" s="82">
        <v>1</v>
      </c>
      <c r="H197" s="82">
        <v>1</v>
      </c>
      <c r="I197" s="82">
        <v>0</v>
      </c>
      <c r="J197" s="82" t="s">
        <v>247</v>
      </c>
      <c r="K197" s="82">
        <v>6990</v>
      </c>
      <c r="L197" s="82">
        <v>10</v>
      </c>
      <c r="M197" s="82">
        <v>96</v>
      </c>
      <c r="N197" s="82">
        <v>0</v>
      </c>
      <c r="O197" s="82">
        <v>3</v>
      </c>
      <c r="P197" s="82">
        <v>0</v>
      </c>
      <c r="Q197" s="82">
        <v>1</v>
      </c>
      <c r="R197" s="82">
        <v>1</v>
      </c>
      <c r="S197" s="82">
        <v>0</v>
      </c>
      <c r="T197" s="82">
        <v>1</v>
      </c>
      <c r="U197" s="82">
        <v>1</v>
      </c>
      <c r="V197" s="82">
        <v>1</v>
      </c>
      <c r="W197" s="82" t="s">
        <v>1976</v>
      </c>
      <c r="X197" s="82">
        <v>1</v>
      </c>
      <c r="Y197" s="82">
        <v>1</v>
      </c>
      <c r="Z197" s="82">
        <v>1</v>
      </c>
      <c r="AA197" s="82">
        <v>1</v>
      </c>
      <c r="AB197" s="82">
        <v>0</v>
      </c>
      <c r="AC197" s="82">
        <v>0</v>
      </c>
      <c r="AD197" s="82">
        <v>0</v>
      </c>
      <c r="AE197" s="82">
        <v>0</v>
      </c>
      <c r="AF197" s="82">
        <v>14.177</v>
      </c>
      <c r="AG197" s="82">
        <v>15.763</v>
      </c>
      <c r="AH197" s="82">
        <v>1.5860000000000003</v>
      </c>
      <c r="AI197" s="82">
        <v>0.11187134090428161</v>
      </c>
      <c r="AJ197" s="82">
        <v>0.25</v>
      </c>
      <c r="AK197" s="82">
        <v>5.6433408577878111E-2</v>
      </c>
      <c r="AL197">
        <v>4.43</v>
      </c>
      <c r="AM197"/>
      <c r="AN197"/>
      <c r="AO197"/>
      <c r="AP197"/>
      <c r="AQ197"/>
      <c r="AR197"/>
      <c r="AS197"/>
      <c r="AT197"/>
      <c r="AU197"/>
      <c r="AV197"/>
      <c r="AW197"/>
      <c r="AX197"/>
      <c r="AY197"/>
      <c r="AZ197"/>
      <c r="BA197"/>
      <c r="BC197" s="82"/>
    </row>
    <row r="198" spans="1:55" x14ac:dyDescent="0.25">
      <c r="A198" s="82" t="s">
        <v>2517</v>
      </c>
      <c r="B198" s="82">
        <v>198</v>
      </c>
      <c r="C198" s="82">
        <v>2</v>
      </c>
      <c r="D198" s="82">
        <v>2013</v>
      </c>
      <c r="E198" s="82">
        <v>2019</v>
      </c>
      <c r="F198" s="82">
        <v>1</v>
      </c>
      <c r="G198" s="82">
        <v>1</v>
      </c>
      <c r="H198" s="82">
        <v>1</v>
      </c>
      <c r="I198" s="82">
        <v>0</v>
      </c>
      <c r="J198" s="82" t="s">
        <v>247</v>
      </c>
      <c r="K198" s="82">
        <v>6990</v>
      </c>
      <c r="L198" s="82">
        <v>10</v>
      </c>
      <c r="M198" s="82">
        <v>96</v>
      </c>
      <c r="N198" s="82">
        <v>0</v>
      </c>
      <c r="O198" s="82">
        <v>3</v>
      </c>
      <c r="P198" s="82">
        <v>0</v>
      </c>
      <c r="Q198" s="82">
        <v>1</v>
      </c>
      <c r="R198" s="82">
        <v>1</v>
      </c>
      <c r="S198" s="82">
        <v>0</v>
      </c>
      <c r="T198" s="82">
        <v>1</v>
      </c>
      <c r="U198" s="82">
        <v>1</v>
      </c>
      <c r="V198" s="82">
        <v>1</v>
      </c>
      <c r="W198" s="82" t="s">
        <v>1976</v>
      </c>
      <c r="X198" s="82">
        <v>1</v>
      </c>
      <c r="Y198" s="82">
        <v>1</v>
      </c>
      <c r="Z198" s="82">
        <v>1</v>
      </c>
      <c r="AA198" s="82">
        <v>1</v>
      </c>
      <c r="AB198" s="82">
        <v>0</v>
      </c>
      <c r="AC198" s="82">
        <v>0</v>
      </c>
      <c r="AD198" s="82">
        <v>0</v>
      </c>
      <c r="AE198" s="82">
        <v>0</v>
      </c>
      <c r="AF198" s="82">
        <v>14.323</v>
      </c>
      <c r="AG198" s="82">
        <v>15.821999999999999</v>
      </c>
      <c r="AH198" s="82">
        <v>1.4989999999999988</v>
      </c>
      <c r="AI198" s="82">
        <v>0.10465684563289805</v>
      </c>
      <c r="AJ198" s="82">
        <v>0.22999999999999954</v>
      </c>
      <c r="AK198" s="82">
        <v>5.324074074074063E-2</v>
      </c>
      <c r="AL198">
        <v>4.32</v>
      </c>
      <c r="AM198"/>
      <c r="AN198"/>
      <c r="AO198"/>
      <c r="AP198"/>
      <c r="AQ198"/>
      <c r="AR198"/>
      <c r="AS198"/>
      <c r="AT198"/>
      <c r="AU198"/>
      <c r="AV198"/>
      <c r="AW198"/>
      <c r="AX198"/>
      <c r="AY198"/>
      <c r="AZ198"/>
      <c r="BA198"/>
      <c r="BC198" s="82"/>
    </row>
    <row r="199" spans="1:55" x14ac:dyDescent="0.25">
      <c r="A199" s="82" t="s">
        <v>2518</v>
      </c>
      <c r="B199" s="82">
        <v>200</v>
      </c>
      <c r="C199" s="82">
        <v>1</v>
      </c>
      <c r="D199" s="82">
        <v>2010</v>
      </c>
      <c r="E199" s="82">
        <v>2022</v>
      </c>
      <c r="F199" s="82">
        <v>0</v>
      </c>
      <c r="G199" s="82">
        <v>0</v>
      </c>
      <c r="H199" s="82">
        <v>1</v>
      </c>
      <c r="I199" s="82">
        <v>0</v>
      </c>
      <c r="J199" s="82" t="s">
        <v>211</v>
      </c>
      <c r="K199" s="82">
        <v>328181</v>
      </c>
      <c r="L199" s="82">
        <v>109</v>
      </c>
      <c r="M199" s="82">
        <v>593</v>
      </c>
      <c r="N199" s="82">
        <v>603</v>
      </c>
      <c r="O199" s="82">
        <v>1583</v>
      </c>
      <c r="P199" s="82">
        <v>0</v>
      </c>
      <c r="Q199" s="82">
        <v>0</v>
      </c>
      <c r="R199" s="82">
        <v>1</v>
      </c>
      <c r="S199" s="82">
        <v>0</v>
      </c>
      <c r="T199" s="82">
        <v>1</v>
      </c>
      <c r="U199" s="82">
        <v>1</v>
      </c>
      <c r="V199" s="82">
        <v>1</v>
      </c>
      <c r="W199" s="82" t="s">
        <v>1976</v>
      </c>
      <c r="X199" s="82">
        <v>1</v>
      </c>
      <c r="Y199" s="82">
        <v>1</v>
      </c>
      <c r="Z199" s="82">
        <v>0</v>
      </c>
      <c r="AA199" s="82">
        <v>1</v>
      </c>
      <c r="AB199" s="82">
        <v>0</v>
      </c>
      <c r="AC199" s="82">
        <v>0</v>
      </c>
      <c r="AD199" s="82">
        <v>0</v>
      </c>
      <c r="AE199" s="82">
        <v>0</v>
      </c>
      <c r="AF199" s="82">
        <v>7.0460000000000003</v>
      </c>
      <c r="AG199" s="82">
        <v>15</v>
      </c>
      <c r="AH199" s="82">
        <v>7.9539999999999997</v>
      </c>
      <c r="AI199" s="82">
        <v>1.1288674425205789</v>
      </c>
      <c r="AJ199" s="82">
        <v>0.27</v>
      </c>
      <c r="AK199" s="82">
        <v>8.2000000000000003E-2</v>
      </c>
      <c r="AL199">
        <v>3.32</v>
      </c>
      <c r="AM199"/>
      <c r="AN199"/>
      <c r="AO199"/>
      <c r="AP199"/>
      <c r="AQ199"/>
      <c r="AR199"/>
      <c r="AS199"/>
      <c r="AT199"/>
      <c r="AU199"/>
      <c r="AV199"/>
      <c r="AW199"/>
      <c r="AX199"/>
      <c r="AY199"/>
      <c r="AZ199"/>
      <c r="BA199"/>
      <c r="BC199" s="82"/>
    </row>
    <row r="200" spans="1:55" x14ac:dyDescent="0.25">
      <c r="A200" s="82" t="s">
        <v>2518</v>
      </c>
      <c r="B200" s="82">
        <v>200</v>
      </c>
      <c r="C200" s="82">
        <v>2</v>
      </c>
      <c r="D200" s="82">
        <v>2010</v>
      </c>
      <c r="E200" s="82">
        <v>2022</v>
      </c>
      <c r="F200" s="82">
        <v>0</v>
      </c>
      <c r="G200" s="82">
        <v>0</v>
      </c>
      <c r="H200" s="82">
        <v>1</v>
      </c>
      <c r="I200" s="82">
        <v>0</v>
      </c>
      <c r="J200" s="82" t="s">
        <v>211</v>
      </c>
      <c r="K200" s="82">
        <v>328181</v>
      </c>
      <c r="L200" s="82">
        <v>109</v>
      </c>
      <c r="M200" s="82">
        <v>593</v>
      </c>
      <c r="N200" s="82">
        <v>603</v>
      </c>
      <c r="O200" s="82">
        <v>1583</v>
      </c>
      <c r="P200" s="82">
        <v>0</v>
      </c>
      <c r="Q200" s="82">
        <v>0</v>
      </c>
      <c r="R200" s="82">
        <v>1</v>
      </c>
      <c r="S200" s="82">
        <v>0</v>
      </c>
      <c r="T200" s="82">
        <v>1</v>
      </c>
      <c r="U200" s="82">
        <v>1</v>
      </c>
      <c r="V200" s="82">
        <v>1</v>
      </c>
      <c r="W200" s="82" t="s">
        <v>1976</v>
      </c>
      <c r="X200" s="82">
        <v>1</v>
      </c>
      <c r="Y200" s="82">
        <v>1</v>
      </c>
      <c r="Z200" s="82">
        <v>0</v>
      </c>
      <c r="AA200" s="82">
        <v>1</v>
      </c>
      <c r="AB200" s="82">
        <v>0</v>
      </c>
      <c r="AC200" s="82">
        <v>0</v>
      </c>
      <c r="AD200" s="82">
        <v>0</v>
      </c>
      <c r="AE200" s="82">
        <v>0</v>
      </c>
      <c r="AF200" s="82">
        <v>7.0460000000000003</v>
      </c>
      <c r="AG200" s="82">
        <v>15</v>
      </c>
      <c r="AH200" s="82">
        <v>7.9539999999999997</v>
      </c>
      <c r="AI200" s="82">
        <v>1.1288674425205789</v>
      </c>
      <c r="AJ200" s="82">
        <v>0.1</v>
      </c>
      <c r="AK200" s="82">
        <v>3.3000000000000002E-2</v>
      </c>
      <c r="AL200">
        <v>3.32</v>
      </c>
      <c r="AM200"/>
      <c r="AN200"/>
      <c r="AO200"/>
      <c r="AP200"/>
      <c r="AQ200"/>
      <c r="AR200"/>
      <c r="AS200"/>
      <c r="AT200"/>
      <c r="AU200"/>
      <c r="AV200"/>
      <c r="AW200"/>
      <c r="AX200"/>
      <c r="AY200"/>
      <c r="AZ200"/>
      <c r="BA200"/>
      <c r="BC200" s="82"/>
    </row>
    <row r="201" spans="1:55" x14ac:dyDescent="0.25">
      <c r="A201" s="82" t="s">
        <v>2519</v>
      </c>
      <c r="B201" s="82">
        <v>202</v>
      </c>
      <c r="C201" s="82">
        <v>1</v>
      </c>
      <c r="D201" s="82">
        <v>2011</v>
      </c>
      <c r="E201" s="82">
        <v>2007</v>
      </c>
      <c r="F201" s="82">
        <v>0</v>
      </c>
      <c r="G201" s="82">
        <v>0</v>
      </c>
      <c r="H201" s="82">
        <v>1</v>
      </c>
      <c r="I201" s="82">
        <v>0</v>
      </c>
      <c r="J201" s="82" t="s">
        <v>2004</v>
      </c>
      <c r="K201" s="82">
        <v>4213</v>
      </c>
      <c r="L201" s="82">
        <v>12</v>
      </c>
      <c r="M201" s="82">
        <v>113</v>
      </c>
      <c r="N201" s="82">
        <v>1</v>
      </c>
      <c r="O201" s="82">
        <v>1</v>
      </c>
      <c r="P201" s="82">
        <v>0</v>
      </c>
      <c r="Q201" s="82">
        <v>1</v>
      </c>
      <c r="R201" s="82">
        <v>1</v>
      </c>
      <c r="S201" s="82">
        <v>0</v>
      </c>
      <c r="T201" s="82">
        <v>1</v>
      </c>
      <c r="U201" s="82">
        <v>1</v>
      </c>
      <c r="V201" s="82">
        <v>1</v>
      </c>
      <c r="W201" s="82" t="s">
        <v>1976</v>
      </c>
      <c r="X201" s="82">
        <v>1</v>
      </c>
      <c r="Y201" s="82">
        <v>1</v>
      </c>
      <c r="Z201" s="82">
        <v>1</v>
      </c>
      <c r="AA201" s="82">
        <v>0</v>
      </c>
      <c r="AB201" s="82">
        <v>1</v>
      </c>
      <c r="AC201" s="82">
        <v>0</v>
      </c>
      <c r="AD201" s="82">
        <v>0</v>
      </c>
      <c r="AE201" s="82">
        <v>1</v>
      </c>
      <c r="AF201" s="82">
        <v>8.1784441969268098</v>
      </c>
      <c r="AG201" s="82">
        <v>6.2584441969268099</v>
      </c>
      <c r="AH201" s="82">
        <v>-1.92</v>
      </c>
      <c r="AI201" s="82">
        <v>-0.2347634774742943</v>
      </c>
      <c r="AJ201" s="82">
        <v>-0.1348</v>
      </c>
      <c r="AK201" s="82">
        <v>-0.04</v>
      </c>
      <c r="AL201">
        <v>3.37</v>
      </c>
      <c r="AM201"/>
      <c r="AN201"/>
      <c r="AO201"/>
      <c r="AP201"/>
      <c r="AQ201"/>
      <c r="AR201"/>
      <c r="AS201"/>
      <c r="AT201"/>
      <c r="AU201"/>
      <c r="AV201"/>
      <c r="AW201"/>
      <c r="AX201"/>
      <c r="AY201"/>
      <c r="AZ201"/>
      <c r="BA201"/>
      <c r="BC201" s="82"/>
    </row>
    <row r="202" spans="1:55" x14ac:dyDescent="0.25">
      <c r="A202" s="82" t="s">
        <v>2520</v>
      </c>
      <c r="B202" s="82">
        <v>203</v>
      </c>
      <c r="C202" s="82">
        <v>1</v>
      </c>
      <c r="D202" s="82">
        <v>2008</v>
      </c>
      <c r="E202" s="82">
        <v>2007</v>
      </c>
      <c r="F202" s="82">
        <v>1</v>
      </c>
      <c r="G202" s="82">
        <v>0</v>
      </c>
      <c r="H202" s="82">
        <v>1</v>
      </c>
      <c r="I202" s="82">
        <v>0</v>
      </c>
      <c r="J202" s="82" t="s">
        <v>2194</v>
      </c>
      <c r="K202" s="82">
        <v>4618</v>
      </c>
      <c r="L202" s="82">
        <v>9</v>
      </c>
      <c r="M202" s="82">
        <v>79</v>
      </c>
      <c r="N202" s="82">
        <v>1</v>
      </c>
      <c r="O202" s="82">
        <v>0</v>
      </c>
      <c r="P202" s="82">
        <v>0</v>
      </c>
      <c r="Q202" s="82">
        <v>1</v>
      </c>
      <c r="R202" s="82">
        <v>1</v>
      </c>
      <c r="S202" s="82">
        <v>0</v>
      </c>
      <c r="T202" s="82">
        <v>1</v>
      </c>
      <c r="U202" s="82">
        <v>0</v>
      </c>
      <c r="V202" s="82">
        <v>0</v>
      </c>
      <c r="W202" s="82">
        <v>84</v>
      </c>
      <c r="X202" s="82">
        <v>0</v>
      </c>
      <c r="Y202" s="82">
        <v>1</v>
      </c>
      <c r="Z202" s="82">
        <v>0</v>
      </c>
      <c r="AA202" s="82">
        <v>0</v>
      </c>
      <c r="AB202" s="82">
        <v>1</v>
      </c>
      <c r="AC202" s="82">
        <v>0</v>
      </c>
      <c r="AD202" s="82">
        <v>0</v>
      </c>
      <c r="AE202" s="82">
        <v>1</v>
      </c>
      <c r="AF202" s="82">
        <v>14.6</v>
      </c>
      <c r="AG202" s="82">
        <v>10.6</v>
      </c>
      <c r="AH202" s="82">
        <v>-4</v>
      </c>
      <c r="AI202" s="82">
        <v>-0.27397260273972601</v>
      </c>
      <c r="AJ202" s="82">
        <v>-0.30000000000000027</v>
      </c>
      <c r="AK202" s="82">
        <v>-8.2872928176795646E-2</v>
      </c>
      <c r="AL202">
        <v>3.62</v>
      </c>
      <c r="AM202"/>
      <c r="AN202"/>
      <c r="AO202"/>
      <c r="AP202"/>
      <c r="AQ202"/>
      <c r="AR202"/>
      <c r="AS202"/>
      <c r="AT202"/>
      <c r="AU202"/>
      <c r="AV202"/>
      <c r="AW202"/>
      <c r="AX202"/>
      <c r="AY202"/>
      <c r="AZ202"/>
      <c r="BA202"/>
      <c r="BC202" s="82"/>
    </row>
    <row r="203" spans="1:55" x14ac:dyDescent="0.25">
      <c r="A203" s="82" t="s">
        <v>2520</v>
      </c>
      <c r="B203" s="82">
        <v>203</v>
      </c>
      <c r="C203" s="82">
        <v>2</v>
      </c>
      <c r="D203" s="82">
        <v>2008</v>
      </c>
      <c r="E203" s="82">
        <v>2007</v>
      </c>
      <c r="F203" s="82">
        <v>1</v>
      </c>
      <c r="G203" s="82">
        <v>0</v>
      </c>
      <c r="H203" s="82">
        <v>1</v>
      </c>
      <c r="I203" s="82">
        <v>0</v>
      </c>
      <c r="J203" s="82" t="s">
        <v>2194</v>
      </c>
      <c r="K203" s="82">
        <v>4618</v>
      </c>
      <c r="L203" s="82">
        <v>9</v>
      </c>
      <c r="M203" s="82">
        <v>79</v>
      </c>
      <c r="N203" s="82">
        <v>1</v>
      </c>
      <c r="O203" s="82">
        <v>0</v>
      </c>
      <c r="P203" s="82">
        <v>0</v>
      </c>
      <c r="Q203" s="82">
        <v>1</v>
      </c>
      <c r="R203" s="82">
        <v>1</v>
      </c>
      <c r="S203" s="82">
        <v>0</v>
      </c>
      <c r="T203" s="82">
        <v>1</v>
      </c>
      <c r="U203" s="82">
        <v>0</v>
      </c>
      <c r="V203" s="82">
        <v>0</v>
      </c>
      <c r="W203" s="82">
        <v>105</v>
      </c>
      <c r="X203" s="82">
        <v>0</v>
      </c>
      <c r="Y203" s="82">
        <v>1</v>
      </c>
      <c r="Z203" s="82">
        <v>0</v>
      </c>
      <c r="AA203" s="82">
        <v>0</v>
      </c>
      <c r="AB203" s="82">
        <v>1</v>
      </c>
      <c r="AC203" s="82">
        <v>0</v>
      </c>
      <c r="AD203" s="82">
        <v>0</v>
      </c>
      <c r="AE203" s="82">
        <v>1</v>
      </c>
      <c r="AF203" s="82">
        <v>25.8</v>
      </c>
      <c r="AG203" s="82">
        <v>12.8</v>
      </c>
      <c r="AH203" s="82">
        <v>-13</v>
      </c>
      <c r="AI203" s="82">
        <v>-0.50387596899224807</v>
      </c>
      <c r="AJ203" s="82">
        <v>-0.96999999999999975</v>
      </c>
      <c r="AK203" s="82">
        <v>-0.2174887892376681</v>
      </c>
      <c r="AL203">
        <v>4.46</v>
      </c>
      <c r="AM203"/>
      <c r="AN203"/>
      <c r="AO203"/>
      <c r="AP203"/>
      <c r="AQ203"/>
      <c r="AR203"/>
      <c r="AS203"/>
      <c r="AT203"/>
      <c r="AU203"/>
      <c r="AV203"/>
      <c r="AW203"/>
      <c r="AX203"/>
      <c r="AY203"/>
      <c r="AZ203"/>
      <c r="BA203"/>
      <c r="BC203" s="82"/>
    </row>
    <row r="204" spans="1:55" x14ac:dyDescent="0.25">
      <c r="A204" s="82" t="s">
        <v>2520</v>
      </c>
      <c r="B204" s="82">
        <v>203</v>
      </c>
      <c r="C204" s="82">
        <v>3</v>
      </c>
      <c r="D204" s="82">
        <v>2008</v>
      </c>
      <c r="E204" s="82">
        <v>2007</v>
      </c>
      <c r="F204" s="82">
        <v>1</v>
      </c>
      <c r="G204" s="82">
        <v>0</v>
      </c>
      <c r="H204" s="82">
        <v>1</v>
      </c>
      <c r="I204" s="82">
        <v>0</v>
      </c>
      <c r="J204" s="82" t="s">
        <v>2194</v>
      </c>
      <c r="K204" s="82">
        <v>4618</v>
      </c>
      <c r="L204" s="82">
        <v>9</v>
      </c>
      <c r="M204" s="82">
        <v>79</v>
      </c>
      <c r="N204" s="82">
        <v>1</v>
      </c>
      <c r="O204" s="82">
        <v>0</v>
      </c>
      <c r="P204" s="82">
        <v>0</v>
      </c>
      <c r="Q204" s="82">
        <v>1</v>
      </c>
      <c r="R204" s="82">
        <v>1</v>
      </c>
      <c r="S204" s="82">
        <v>0</v>
      </c>
      <c r="T204" s="82">
        <v>1</v>
      </c>
      <c r="U204" s="82">
        <v>0</v>
      </c>
      <c r="V204" s="82">
        <v>0</v>
      </c>
      <c r="W204" s="82">
        <v>63</v>
      </c>
      <c r="X204" s="82">
        <v>0</v>
      </c>
      <c r="Y204" s="82">
        <v>1</v>
      </c>
      <c r="Z204" s="82">
        <v>0</v>
      </c>
      <c r="AA204" s="82">
        <v>0</v>
      </c>
      <c r="AB204" s="82">
        <v>1</v>
      </c>
      <c r="AC204" s="82">
        <v>0</v>
      </c>
      <c r="AD204" s="82">
        <v>0</v>
      </c>
      <c r="AE204" s="82">
        <v>1</v>
      </c>
      <c r="AF204" s="82">
        <v>11</v>
      </c>
      <c r="AG204" s="82">
        <v>7.9</v>
      </c>
      <c r="AH204" s="82">
        <v>-3.0999999999999996</v>
      </c>
      <c r="AI204" s="82">
        <v>-0.2818181818181818</v>
      </c>
      <c r="AJ204" s="82">
        <v>-0.27</v>
      </c>
      <c r="AK204" s="82">
        <v>-7.9646017699115043E-2</v>
      </c>
      <c r="AL204">
        <v>3.39</v>
      </c>
      <c r="AM204"/>
      <c r="AN204"/>
      <c r="AO204"/>
      <c r="AP204"/>
      <c r="AQ204"/>
      <c r="AR204"/>
      <c r="AS204"/>
      <c r="AT204"/>
      <c r="AU204"/>
      <c r="AV204"/>
      <c r="AW204"/>
      <c r="AX204"/>
      <c r="AY204"/>
      <c r="AZ204"/>
      <c r="BA204"/>
      <c r="BC204" s="82"/>
    </row>
    <row r="205" spans="1:55" x14ac:dyDescent="0.25">
      <c r="A205" s="82" t="s">
        <v>2520</v>
      </c>
      <c r="B205" s="82">
        <v>203</v>
      </c>
      <c r="C205" s="82">
        <v>4</v>
      </c>
      <c r="D205" s="82">
        <v>2008</v>
      </c>
      <c r="E205" s="82">
        <v>2007</v>
      </c>
      <c r="F205" s="82">
        <v>1</v>
      </c>
      <c r="G205" s="82">
        <v>0</v>
      </c>
      <c r="H205" s="82">
        <v>1</v>
      </c>
      <c r="I205" s="82">
        <v>0</v>
      </c>
      <c r="J205" s="82" t="s">
        <v>2194</v>
      </c>
      <c r="K205" s="82">
        <v>4618</v>
      </c>
      <c r="L205" s="82">
        <v>9</v>
      </c>
      <c r="M205" s="82">
        <v>79</v>
      </c>
      <c r="N205" s="82">
        <v>1</v>
      </c>
      <c r="O205" s="82">
        <v>0</v>
      </c>
      <c r="P205" s="82">
        <v>0</v>
      </c>
      <c r="Q205" s="82">
        <v>1</v>
      </c>
      <c r="R205" s="82">
        <v>1</v>
      </c>
      <c r="S205" s="82">
        <v>0</v>
      </c>
      <c r="T205" s="82">
        <v>1</v>
      </c>
      <c r="U205" s="82">
        <v>0</v>
      </c>
      <c r="V205" s="82">
        <v>0</v>
      </c>
      <c r="W205" s="82">
        <v>84</v>
      </c>
      <c r="X205" s="82">
        <v>0</v>
      </c>
      <c r="Y205" s="82">
        <v>1</v>
      </c>
      <c r="Z205" s="82">
        <v>1</v>
      </c>
      <c r="AA205" s="82">
        <v>0</v>
      </c>
      <c r="AB205" s="82">
        <v>1</v>
      </c>
      <c r="AC205" s="82">
        <v>0</v>
      </c>
      <c r="AD205" s="82">
        <v>0</v>
      </c>
      <c r="AE205" s="82">
        <v>1</v>
      </c>
      <c r="AF205" s="82">
        <v>14.6</v>
      </c>
      <c r="AG205" s="82">
        <v>15</v>
      </c>
      <c r="AH205" s="82">
        <v>0.40000000000000036</v>
      </c>
      <c r="AI205" s="82">
        <v>2.7397260273972712E-2</v>
      </c>
      <c r="AJ205" s="82">
        <v>4.0000000000000036E-2</v>
      </c>
      <c r="AK205" s="82">
        <v>1.1049723756906087E-2</v>
      </c>
      <c r="AL205">
        <v>3.62</v>
      </c>
      <c r="AM205"/>
      <c r="AN205"/>
      <c r="AO205"/>
      <c r="AP205"/>
      <c r="AQ205"/>
      <c r="AR205"/>
      <c r="AS205"/>
      <c r="AT205"/>
      <c r="AU205"/>
      <c r="AV205"/>
      <c r="AW205"/>
      <c r="AX205"/>
      <c r="AY205"/>
      <c r="AZ205"/>
      <c r="BA205"/>
      <c r="BC205" s="82"/>
    </row>
    <row r="206" spans="1:55" x14ac:dyDescent="0.25">
      <c r="A206" s="82" t="s">
        <v>2520</v>
      </c>
      <c r="B206" s="82">
        <v>203</v>
      </c>
      <c r="C206" s="82">
        <v>5</v>
      </c>
      <c r="D206" s="82">
        <v>2008</v>
      </c>
      <c r="E206" s="82">
        <v>2007</v>
      </c>
      <c r="F206" s="82">
        <v>1</v>
      </c>
      <c r="G206" s="82">
        <v>0</v>
      </c>
      <c r="H206" s="82">
        <v>1</v>
      </c>
      <c r="I206" s="82">
        <v>0</v>
      </c>
      <c r="J206" s="82" t="s">
        <v>2194</v>
      </c>
      <c r="K206" s="82">
        <v>4618</v>
      </c>
      <c r="L206" s="82">
        <v>9</v>
      </c>
      <c r="M206" s="82">
        <v>79</v>
      </c>
      <c r="N206" s="82">
        <v>1</v>
      </c>
      <c r="O206" s="82">
        <v>0</v>
      </c>
      <c r="P206" s="82">
        <v>0</v>
      </c>
      <c r="Q206" s="82">
        <v>1</v>
      </c>
      <c r="R206" s="82">
        <v>1</v>
      </c>
      <c r="S206" s="82">
        <v>0</v>
      </c>
      <c r="T206" s="82">
        <v>1</v>
      </c>
      <c r="U206" s="82">
        <v>0</v>
      </c>
      <c r="V206" s="82">
        <v>0</v>
      </c>
      <c r="W206" s="82">
        <v>105</v>
      </c>
      <c r="X206" s="82">
        <v>0</v>
      </c>
      <c r="Y206" s="82">
        <v>1</v>
      </c>
      <c r="Z206" s="82">
        <v>1</v>
      </c>
      <c r="AA206" s="82">
        <v>0</v>
      </c>
      <c r="AB206" s="82">
        <v>1</v>
      </c>
      <c r="AC206" s="82">
        <v>0</v>
      </c>
      <c r="AD206" s="82">
        <v>0</v>
      </c>
      <c r="AE206" s="82">
        <v>1</v>
      </c>
      <c r="AF206" s="82">
        <v>25.8</v>
      </c>
      <c r="AG206" s="82">
        <v>24.2</v>
      </c>
      <c r="AH206" s="82">
        <v>-1.6000000000000014</v>
      </c>
      <c r="AI206" s="82">
        <v>-6.2015503875968991E-2</v>
      </c>
      <c r="AJ206" s="82">
        <v>-0.12000000000000011</v>
      </c>
      <c r="AK206" s="82">
        <v>-2.6905829596412582E-2</v>
      </c>
      <c r="AL206">
        <v>4.46</v>
      </c>
      <c r="AM206"/>
      <c r="AN206"/>
      <c r="AO206"/>
      <c r="AP206"/>
      <c r="AQ206"/>
      <c r="AR206"/>
      <c r="AS206"/>
      <c r="AT206"/>
      <c r="AU206"/>
      <c r="AV206"/>
      <c r="AW206"/>
      <c r="AX206"/>
      <c r="AY206"/>
      <c r="AZ206"/>
      <c r="BA206"/>
      <c r="BC206" s="82"/>
    </row>
    <row r="207" spans="1:55" x14ac:dyDescent="0.25">
      <c r="A207" s="82" t="s">
        <v>2520</v>
      </c>
      <c r="B207" s="82">
        <v>203</v>
      </c>
      <c r="C207" s="82">
        <v>6</v>
      </c>
      <c r="D207" s="82">
        <v>2008</v>
      </c>
      <c r="E207" s="82">
        <v>2007</v>
      </c>
      <c r="F207" s="82">
        <v>1</v>
      </c>
      <c r="G207" s="82">
        <v>0</v>
      </c>
      <c r="H207" s="82">
        <v>1</v>
      </c>
      <c r="I207" s="82">
        <v>0</v>
      </c>
      <c r="J207" s="82" t="s">
        <v>2194</v>
      </c>
      <c r="K207" s="82">
        <v>4618</v>
      </c>
      <c r="L207" s="82">
        <v>9</v>
      </c>
      <c r="M207" s="82">
        <v>79</v>
      </c>
      <c r="N207" s="82">
        <v>1</v>
      </c>
      <c r="O207" s="82">
        <v>0</v>
      </c>
      <c r="P207" s="82">
        <v>0</v>
      </c>
      <c r="Q207" s="82">
        <v>1</v>
      </c>
      <c r="R207" s="82">
        <v>1</v>
      </c>
      <c r="S207" s="82">
        <v>0</v>
      </c>
      <c r="T207" s="82">
        <v>1</v>
      </c>
      <c r="U207" s="82">
        <v>0</v>
      </c>
      <c r="V207" s="82">
        <v>0</v>
      </c>
      <c r="W207" s="82">
        <v>63</v>
      </c>
      <c r="X207" s="82">
        <v>0</v>
      </c>
      <c r="Y207" s="82">
        <v>1</v>
      </c>
      <c r="Z207" s="82">
        <v>1</v>
      </c>
      <c r="AA207" s="82">
        <v>0</v>
      </c>
      <c r="AB207" s="82">
        <v>1</v>
      </c>
      <c r="AC207" s="82">
        <v>0</v>
      </c>
      <c r="AD207" s="82">
        <v>0</v>
      </c>
      <c r="AE207" s="82">
        <v>1</v>
      </c>
      <c r="AF207" s="82">
        <v>11</v>
      </c>
      <c r="AG207" s="82">
        <v>15</v>
      </c>
      <c r="AH207" s="82">
        <v>4</v>
      </c>
      <c r="AI207" s="82">
        <v>0.36363636363636354</v>
      </c>
      <c r="AJ207" s="82">
        <v>0.27</v>
      </c>
      <c r="AK207" s="82">
        <v>7.9646017699115043E-2</v>
      </c>
      <c r="AL207">
        <v>3.39</v>
      </c>
      <c r="AM207"/>
      <c r="AN207"/>
      <c r="AO207"/>
      <c r="AP207"/>
      <c r="AQ207"/>
      <c r="AR207"/>
      <c r="AS207"/>
      <c r="AT207"/>
      <c r="AU207"/>
      <c r="AV207"/>
      <c r="AW207"/>
      <c r="AX207"/>
      <c r="AY207"/>
      <c r="AZ207"/>
      <c r="BA207"/>
      <c r="BC207" s="82"/>
    </row>
    <row r="208" spans="1:55" x14ac:dyDescent="0.25">
      <c r="A208" s="82" t="s">
        <v>2521</v>
      </c>
      <c r="B208" s="82">
        <v>209</v>
      </c>
      <c r="C208" s="82">
        <v>1</v>
      </c>
      <c r="D208" s="82">
        <v>2007</v>
      </c>
      <c r="E208" s="82">
        <v>2010</v>
      </c>
      <c r="F208" s="82">
        <v>1</v>
      </c>
      <c r="G208" s="82">
        <v>0</v>
      </c>
      <c r="H208" s="82">
        <v>1</v>
      </c>
      <c r="I208" s="82">
        <v>0</v>
      </c>
      <c r="J208" s="82" t="s">
        <v>2001</v>
      </c>
      <c r="K208" s="82">
        <v>3062</v>
      </c>
      <c r="L208" s="82">
        <v>2</v>
      </c>
      <c r="M208" s="82">
        <v>19</v>
      </c>
      <c r="N208" s="82">
        <v>0</v>
      </c>
      <c r="O208" s="82">
        <v>11</v>
      </c>
      <c r="P208" s="82">
        <v>0</v>
      </c>
      <c r="Q208" s="82">
        <v>1</v>
      </c>
      <c r="R208" s="82">
        <v>1</v>
      </c>
      <c r="S208" s="82">
        <v>0</v>
      </c>
      <c r="T208" s="82">
        <v>1</v>
      </c>
      <c r="U208" s="82">
        <v>1</v>
      </c>
      <c r="V208" s="82">
        <v>0</v>
      </c>
      <c r="W208" s="82" t="s">
        <v>1976</v>
      </c>
      <c r="X208" s="82">
        <v>1</v>
      </c>
      <c r="Y208" s="82">
        <v>1</v>
      </c>
      <c r="Z208" s="82">
        <v>0</v>
      </c>
      <c r="AA208" s="82">
        <v>1</v>
      </c>
      <c r="AB208" s="82">
        <v>0</v>
      </c>
      <c r="AC208" s="82">
        <v>0</v>
      </c>
      <c r="AD208" s="82">
        <v>0</v>
      </c>
      <c r="AE208" s="82">
        <v>0</v>
      </c>
      <c r="AF208" s="82">
        <v>6.8</v>
      </c>
      <c r="AG208" s="82">
        <v>10</v>
      </c>
      <c r="AH208" s="82">
        <v>3.2</v>
      </c>
      <c r="AI208" s="82">
        <v>0.47058823529411775</v>
      </c>
      <c r="AJ208" s="82">
        <v>0.89</v>
      </c>
      <c r="AK208" s="82">
        <v>0.36625514403292181</v>
      </c>
      <c r="AL208">
        <v>2.4300000000000002</v>
      </c>
      <c r="AM208"/>
      <c r="AN208"/>
      <c r="AO208"/>
      <c r="AP208"/>
      <c r="AQ208"/>
      <c r="AR208"/>
      <c r="AS208"/>
      <c r="AT208"/>
      <c r="AU208"/>
      <c r="AV208"/>
      <c r="AW208"/>
      <c r="AX208"/>
      <c r="AY208"/>
      <c r="AZ208"/>
      <c r="BA208"/>
      <c r="BC208" s="82"/>
    </row>
    <row r="209" spans="1:55" x14ac:dyDescent="0.25">
      <c r="A209" s="82" t="s">
        <v>2522</v>
      </c>
      <c r="B209" s="82">
        <v>210</v>
      </c>
      <c r="C209" s="82">
        <v>1</v>
      </c>
      <c r="D209" s="82">
        <v>2008</v>
      </c>
      <c r="E209" s="82">
        <v>2006</v>
      </c>
      <c r="F209" s="82">
        <v>0</v>
      </c>
      <c r="G209" s="82">
        <v>0</v>
      </c>
      <c r="H209" s="82">
        <v>1</v>
      </c>
      <c r="I209" s="82">
        <v>0</v>
      </c>
      <c r="J209" s="82" t="s">
        <v>2351</v>
      </c>
      <c r="K209" s="82">
        <v>11222</v>
      </c>
      <c r="L209" s="82">
        <v>0</v>
      </c>
      <c r="M209" s="82">
        <v>222</v>
      </c>
      <c r="N209" s="82">
        <v>5</v>
      </c>
      <c r="O209" s="82">
        <v>1</v>
      </c>
      <c r="P209" s="82">
        <v>0</v>
      </c>
      <c r="Q209" s="82">
        <v>1</v>
      </c>
      <c r="R209" s="82">
        <v>1</v>
      </c>
      <c r="S209" s="82">
        <v>0</v>
      </c>
      <c r="T209" s="82">
        <v>0</v>
      </c>
      <c r="U209" s="82">
        <v>0</v>
      </c>
      <c r="V209" s="82">
        <v>1</v>
      </c>
      <c r="W209" s="82" t="s">
        <v>1976</v>
      </c>
      <c r="X209" s="82">
        <v>0</v>
      </c>
      <c r="Y209" s="82">
        <v>1</v>
      </c>
      <c r="Z209" s="82">
        <v>1</v>
      </c>
      <c r="AA209" s="82">
        <v>0</v>
      </c>
      <c r="AB209" s="82">
        <v>0</v>
      </c>
      <c r="AC209" s="82">
        <v>0</v>
      </c>
      <c r="AD209" s="82">
        <v>1</v>
      </c>
      <c r="AE209" s="82">
        <v>1</v>
      </c>
      <c r="AF209" s="82">
        <v>6.673</v>
      </c>
      <c r="AG209" s="82">
        <v>10.019</v>
      </c>
      <c r="AH209" s="82">
        <v>3.3460000000000001</v>
      </c>
      <c r="AI209" s="82">
        <v>0.50142364753484192</v>
      </c>
      <c r="AJ209" s="82">
        <v>0.52</v>
      </c>
      <c r="AK209" s="82">
        <v>0.17161716171617164</v>
      </c>
      <c r="AL209">
        <v>3.03</v>
      </c>
      <c r="AM209"/>
      <c r="AN209"/>
      <c r="AO209"/>
      <c r="AP209"/>
      <c r="AQ209"/>
      <c r="AR209"/>
      <c r="AS209"/>
      <c r="AT209"/>
      <c r="AU209"/>
      <c r="AV209"/>
      <c r="AW209"/>
      <c r="AX209"/>
      <c r="AY209"/>
      <c r="AZ209"/>
      <c r="BA209"/>
      <c r="BC209" s="82"/>
    </row>
    <row r="210" spans="1:55" x14ac:dyDescent="0.25">
      <c r="A210" s="82" t="s">
        <v>2522</v>
      </c>
      <c r="B210" s="82">
        <v>210</v>
      </c>
      <c r="C210" s="82">
        <v>2</v>
      </c>
      <c r="D210" s="82">
        <v>2008</v>
      </c>
      <c r="E210" s="82">
        <v>2015</v>
      </c>
      <c r="F210" s="82">
        <v>0</v>
      </c>
      <c r="G210" s="82">
        <v>0</v>
      </c>
      <c r="H210" s="82">
        <v>1</v>
      </c>
      <c r="I210" s="82">
        <v>0</v>
      </c>
      <c r="J210" s="82" t="s">
        <v>2351</v>
      </c>
      <c r="K210" s="82">
        <v>11222</v>
      </c>
      <c r="L210" s="82">
        <v>0</v>
      </c>
      <c r="M210" s="82">
        <v>222</v>
      </c>
      <c r="N210" s="82">
        <v>5</v>
      </c>
      <c r="O210" s="82">
        <v>1</v>
      </c>
      <c r="P210" s="82">
        <v>0</v>
      </c>
      <c r="Q210" s="82">
        <v>1</v>
      </c>
      <c r="R210" s="82">
        <v>1</v>
      </c>
      <c r="S210" s="82">
        <v>0</v>
      </c>
      <c r="T210" s="82">
        <v>0</v>
      </c>
      <c r="U210" s="82">
        <v>0</v>
      </c>
      <c r="V210" s="82">
        <v>1</v>
      </c>
      <c r="W210" s="82" t="s">
        <v>1976</v>
      </c>
      <c r="X210" s="82">
        <v>0</v>
      </c>
      <c r="Y210" s="82">
        <v>1</v>
      </c>
      <c r="Z210" s="82">
        <v>1</v>
      </c>
      <c r="AA210" s="82">
        <v>0</v>
      </c>
      <c r="AB210" s="82">
        <v>0</v>
      </c>
      <c r="AC210" s="82">
        <v>0</v>
      </c>
      <c r="AD210" s="82">
        <v>1</v>
      </c>
      <c r="AE210" s="82">
        <v>1</v>
      </c>
      <c r="AF210" s="82">
        <v>13.346</v>
      </c>
      <c r="AG210" s="82">
        <v>16.603000000000002</v>
      </c>
      <c r="AH210" s="82">
        <v>3.2570000000000014</v>
      </c>
      <c r="AI210" s="82">
        <v>0.24404315899895113</v>
      </c>
      <c r="AJ210" s="82">
        <v>0.5</v>
      </c>
      <c r="AK210" s="82">
        <v>0.14925373134328357</v>
      </c>
      <c r="AL210">
        <v>3.35</v>
      </c>
      <c r="AM210"/>
      <c r="AN210"/>
      <c r="AO210"/>
      <c r="AP210"/>
      <c r="AQ210"/>
      <c r="AR210"/>
      <c r="AS210"/>
      <c r="AT210"/>
      <c r="AU210"/>
      <c r="AV210"/>
      <c r="AW210"/>
      <c r="AX210"/>
      <c r="AY210"/>
      <c r="AZ210"/>
      <c r="BA210"/>
      <c r="BC210" s="82"/>
    </row>
    <row r="211" spans="1:55" x14ac:dyDescent="0.25">
      <c r="A211" s="82" t="s">
        <v>2523</v>
      </c>
      <c r="B211" s="82">
        <v>212</v>
      </c>
      <c r="C211" s="82">
        <v>1</v>
      </c>
      <c r="D211" s="82">
        <v>2008</v>
      </c>
      <c r="E211" s="82">
        <v>1994</v>
      </c>
      <c r="F211" s="82">
        <v>1</v>
      </c>
      <c r="G211" s="82">
        <v>0</v>
      </c>
      <c r="H211" s="82">
        <v>1</v>
      </c>
      <c r="I211" s="82">
        <v>0</v>
      </c>
      <c r="J211" s="82" t="s">
        <v>2353</v>
      </c>
      <c r="K211" s="82">
        <v>5935</v>
      </c>
      <c r="L211" s="82">
        <v>0</v>
      </c>
      <c r="M211" s="82">
        <v>123</v>
      </c>
      <c r="N211" s="82">
        <v>0</v>
      </c>
      <c r="O211" s="82">
        <v>1</v>
      </c>
      <c r="P211" s="82">
        <v>0</v>
      </c>
      <c r="Q211" s="82">
        <v>1</v>
      </c>
      <c r="R211" s="82">
        <v>1</v>
      </c>
      <c r="S211" s="82">
        <v>0</v>
      </c>
      <c r="T211" s="82">
        <v>1</v>
      </c>
      <c r="U211" s="82">
        <v>0</v>
      </c>
      <c r="V211" s="82">
        <v>1</v>
      </c>
      <c r="W211" s="82" t="s">
        <v>1976</v>
      </c>
      <c r="X211" s="82">
        <v>0</v>
      </c>
      <c r="Y211" s="82">
        <v>1</v>
      </c>
      <c r="Z211" s="82">
        <v>0</v>
      </c>
      <c r="AA211" s="82">
        <v>0</v>
      </c>
      <c r="AB211" s="82">
        <v>0</v>
      </c>
      <c r="AC211" s="82">
        <v>1</v>
      </c>
      <c r="AD211" s="82">
        <v>0</v>
      </c>
      <c r="AE211" s="82">
        <v>0</v>
      </c>
      <c r="AF211" s="82">
        <v>5.7496654247171239</v>
      </c>
      <c r="AG211" s="82">
        <v>0</v>
      </c>
      <c r="AH211" s="82">
        <v>-5.7496654247171239</v>
      </c>
      <c r="AI211" s="82">
        <v>-1</v>
      </c>
      <c r="AJ211" s="82">
        <v>0.10000000000000009</v>
      </c>
      <c r="AK211" s="82">
        <v>4.2918454935622297E-2</v>
      </c>
      <c r="AL211">
        <v>2.33</v>
      </c>
      <c r="AM211"/>
      <c r="AN211"/>
      <c r="AO211"/>
      <c r="AP211"/>
      <c r="AQ211"/>
      <c r="AR211"/>
      <c r="AS211"/>
      <c r="AT211"/>
      <c r="AU211"/>
      <c r="AV211"/>
      <c r="AW211"/>
      <c r="AX211"/>
      <c r="AY211"/>
      <c r="AZ211"/>
      <c r="BA211"/>
      <c r="BC211" s="82"/>
    </row>
    <row r="212" spans="1:55" x14ac:dyDescent="0.25">
      <c r="A212" s="82" t="s">
        <v>2524</v>
      </c>
      <c r="B212" s="82">
        <v>213</v>
      </c>
      <c r="C212" s="82">
        <v>1</v>
      </c>
      <c r="D212" s="82">
        <v>2008</v>
      </c>
      <c r="E212" s="82">
        <v>2010.5</v>
      </c>
      <c r="F212" s="82">
        <v>1</v>
      </c>
      <c r="G212" s="82">
        <v>1</v>
      </c>
      <c r="H212" s="82">
        <v>1</v>
      </c>
      <c r="I212" s="82">
        <v>0</v>
      </c>
      <c r="J212" s="82" t="s">
        <v>2355</v>
      </c>
      <c r="K212" s="82">
        <v>9172</v>
      </c>
      <c r="L212" s="82">
        <v>7</v>
      </c>
      <c r="M212" s="82">
        <v>180</v>
      </c>
      <c r="N212" s="82">
        <v>0</v>
      </c>
      <c r="O212" s="82">
        <v>3</v>
      </c>
      <c r="P212" s="82">
        <v>0</v>
      </c>
      <c r="Q212" s="82">
        <v>1</v>
      </c>
      <c r="R212" s="82">
        <v>1</v>
      </c>
      <c r="S212" s="82">
        <v>0</v>
      </c>
      <c r="T212" s="82">
        <v>1</v>
      </c>
      <c r="U212" s="82">
        <v>0</v>
      </c>
      <c r="V212" s="82">
        <v>1</v>
      </c>
      <c r="W212" s="82">
        <v>58.38</v>
      </c>
      <c r="X212" s="82">
        <v>0</v>
      </c>
      <c r="Y212" s="82">
        <v>1</v>
      </c>
      <c r="Z212" s="82">
        <v>0</v>
      </c>
      <c r="AA212" s="82">
        <v>0</v>
      </c>
      <c r="AB212" s="82">
        <v>0</v>
      </c>
      <c r="AC212" s="82">
        <v>1</v>
      </c>
      <c r="AD212" s="82">
        <v>0</v>
      </c>
      <c r="AE212" s="82">
        <v>1</v>
      </c>
      <c r="AF212" s="82">
        <v>7.0637999999999996</v>
      </c>
      <c r="AG212" s="82">
        <v>6.5636599999999996</v>
      </c>
      <c r="AH212" s="82">
        <v>-0.50014000000000003</v>
      </c>
      <c r="AI212" s="82">
        <v>-7.0803250375152185E-2</v>
      </c>
      <c r="AJ212" s="82">
        <v>-4.0000000000000036E-2</v>
      </c>
      <c r="AK212" s="82">
        <v>-1.6806722689075647E-2</v>
      </c>
      <c r="AL212">
        <v>2.38</v>
      </c>
      <c r="AM212"/>
      <c r="AN212"/>
      <c r="AO212"/>
      <c r="AP212"/>
      <c r="AQ212"/>
      <c r="AR212"/>
      <c r="AS212"/>
      <c r="AT212"/>
      <c r="AU212"/>
      <c r="AV212"/>
      <c r="AW212"/>
      <c r="AX212"/>
      <c r="AY212"/>
      <c r="AZ212"/>
      <c r="BA212"/>
      <c r="BC212" s="82"/>
    </row>
    <row r="213" spans="1:55" x14ac:dyDescent="0.25">
      <c r="A213" s="82" t="s">
        <v>2524</v>
      </c>
      <c r="B213" s="82">
        <v>213</v>
      </c>
      <c r="C213" s="82">
        <v>2</v>
      </c>
      <c r="D213" s="82">
        <v>2008</v>
      </c>
      <c r="E213" s="82">
        <v>2010.5</v>
      </c>
      <c r="F213" s="82">
        <v>1</v>
      </c>
      <c r="G213" s="82">
        <v>1</v>
      </c>
      <c r="H213" s="82">
        <v>1</v>
      </c>
      <c r="I213" s="82">
        <v>0</v>
      </c>
      <c r="J213" s="82" t="s">
        <v>2355</v>
      </c>
      <c r="K213" s="82">
        <v>9172</v>
      </c>
      <c r="L213" s="82">
        <v>7</v>
      </c>
      <c r="M213" s="82">
        <v>180</v>
      </c>
      <c r="N213" s="82">
        <v>0</v>
      </c>
      <c r="O213" s="82">
        <v>3</v>
      </c>
      <c r="P213" s="82">
        <v>0</v>
      </c>
      <c r="Q213" s="82">
        <v>1</v>
      </c>
      <c r="R213" s="82">
        <v>1</v>
      </c>
      <c r="S213" s="82">
        <v>0</v>
      </c>
      <c r="T213" s="82">
        <v>1</v>
      </c>
      <c r="U213" s="82">
        <v>0</v>
      </c>
      <c r="V213" s="82">
        <v>1</v>
      </c>
      <c r="W213" s="82">
        <v>58.38</v>
      </c>
      <c r="X213" s="82">
        <v>0</v>
      </c>
      <c r="Y213" s="82">
        <v>1</v>
      </c>
      <c r="Z213" s="82">
        <v>0</v>
      </c>
      <c r="AA213" s="82">
        <v>0</v>
      </c>
      <c r="AB213" s="82">
        <v>1</v>
      </c>
      <c r="AC213" s="82">
        <v>1</v>
      </c>
      <c r="AD213" s="82">
        <v>0</v>
      </c>
      <c r="AE213" s="82">
        <v>1</v>
      </c>
      <c r="AF213" s="82">
        <v>7.0637999999999996</v>
      </c>
      <c r="AG213" s="82">
        <v>6.3845099999999997</v>
      </c>
      <c r="AH213" s="82">
        <v>-0.67928999999999995</v>
      </c>
      <c r="AI213" s="82">
        <v>-9.6164953707636114E-2</v>
      </c>
      <c r="AJ213" s="82">
        <v>-4.9999999999999822E-2</v>
      </c>
      <c r="AK213" s="82">
        <v>-2.1008403361344463E-2</v>
      </c>
      <c r="AL213">
        <v>2.38</v>
      </c>
      <c r="AM213"/>
      <c r="AN213"/>
      <c r="AO213"/>
      <c r="AP213"/>
      <c r="AQ213"/>
      <c r="AR213"/>
      <c r="AS213"/>
      <c r="AT213"/>
      <c r="AU213"/>
      <c r="AV213"/>
      <c r="AW213"/>
      <c r="AX213"/>
      <c r="AY213"/>
      <c r="AZ213"/>
      <c r="BA213"/>
      <c r="BC213" s="82"/>
    </row>
    <row r="214" spans="1:55" x14ac:dyDescent="0.25">
      <c r="A214" s="82" t="s">
        <v>2525</v>
      </c>
      <c r="B214" s="82">
        <v>215</v>
      </c>
      <c r="C214" s="82">
        <v>1</v>
      </c>
      <c r="D214" s="82">
        <v>2008</v>
      </c>
      <c r="E214" s="82">
        <v>2018</v>
      </c>
      <c r="F214" s="82">
        <v>0</v>
      </c>
      <c r="G214" s="82">
        <v>0</v>
      </c>
      <c r="H214" s="82">
        <v>1</v>
      </c>
      <c r="I214" s="82">
        <v>0</v>
      </c>
      <c r="J214" s="82" t="s">
        <v>247</v>
      </c>
      <c r="K214" s="82">
        <v>4986</v>
      </c>
      <c r="L214" s="82">
        <v>2</v>
      </c>
      <c r="M214" s="82">
        <v>18</v>
      </c>
      <c r="N214" s="82">
        <v>4</v>
      </c>
      <c r="O214" s="82">
        <v>3</v>
      </c>
      <c r="P214" s="82">
        <v>0</v>
      </c>
      <c r="Q214" s="82">
        <v>1</v>
      </c>
      <c r="R214" s="82">
        <v>1</v>
      </c>
      <c r="S214" s="82">
        <v>0</v>
      </c>
      <c r="T214" s="82">
        <v>1</v>
      </c>
      <c r="U214" s="82">
        <v>1</v>
      </c>
      <c r="V214" s="82">
        <v>1</v>
      </c>
      <c r="W214" s="82" t="s">
        <v>1976</v>
      </c>
      <c r="X214" s="82">
        <v>1</v>
      </c>
      <c r="Y214" s="82">
        <v>1</v>
      </c>
      <c r="Z214" s="82">
        <v>0</v>
      </c>
      <c r="AA214" s="82">
        <v>1</v>
      </c>
      <c r="AB214" s="82">
        <v>0</v>
      </c>
      <c r="AC214" s="82">
        <v>0</v>
      </c>
      <c r="AD214" s="82">
        <v>0</v>
      </c>
      <c r="AE214" s="82">
        <v>0</v>
      </c>
      <c r="AF214" s="82">
        <v>15.536726516931862</v>
      </c>
      <c r="AG214" s="82">
        <v>15.225991986593225</v>
      </c>
      <c r="AH214" s="82">
        <v>0.31073453033863724</v>
      </c>
      <c r="AI214" s="82">
        <v>0.02</v>
      </c>
      <c r="AJ214" s="82">
        <v>0</v>
      </c>
      <c r="AK214" s="82">
        <v>0</v>
      </c>
      <c r="AL214">
        <v>3.61</v>
      </c>
      <c r="AM214"/>
      <c r="AN214"/>
      <c r="AO214"/>
      <c r="AP214"/>
      <c r="AQ214"/>
      <c r="AR214"/>
      <c r="AS214"/>
      <c r="AT214"/>
      <c r="AU214"/>
      <c r="AV214"/>
      <c r="AW214"/>
      <c r="AX214"/>
      <c r="AY214"/>
      <c r="AZ214"/>
      <c r="BA214"/>
      <c r="BC214" s="82"/>
    </row>
    <row r="215" spans="1:55" x14ac:dyDescent="0.25">
      <c r="A215" s="82" t="s">
        <v>2525</v>
      </c>
      <c r="B215" s="82">
        <v>215</v>
      </c>
      <c r="C215" s="82">
        <v>2</v>
      </c>
      <c r="D215" s="82">
        <v>2008</v>
      </c>
      <c r="E215" s="82">
        <v>2018</v>
      </c>
      <c r="F215" s="82">
        <v>0</v>
      </c>
      <c r="G215" s="82">
        <v>0</v>
      </c>
      <c r="H215" s="82">
        <v>1</v>
      </c>
      <c r="I215" s="82">
        <v>0</v>
      </c>
      <c r="J215" s="82" t="s">
        <v>247</v>
      </c>
      <c r="K215" s="82">
        <v>4986</v>
      </c>
      <c r="L215" s="82">
        <v>2</v>
      </c>
      <c r="M215" s="82">
        <v>18</v>
      </c>
      <c r="N215" s="82">
        <v>4</v>
      </c>
      <c r="O215" s="82">
        <v>3</v>
      </c>
      <c r="P215" s="82">
        <v>0</v>
      </c>
      <c r="Q215" s="82">
        <v>1</v>
      </c>
      <c r="R215" s="82">
        <v>1</v>
      </c>
      <c r="S215" s="82">
        <v>0</v>
      </c>
      <c r="T215" s="82">
        <v>1</v>
      </c>
      <c r="U215" s="82">
        <v>1</v>
      </c>
      <c r="V215" s="82">
        <v>1</v>
      </c>
      <c r="W215" s="82" t="s">
        <v>1976</v>
      </c>
      <c r="X215" s="82">
        <v>1</v>
      </c>
      <c r="Y215" s="82">
        <v>1</v>
      </c>
      <c r="Z215" s="82">
        <v>0</v>
      </c>
      <c r="AA215" s="82">
        <v>1</v>
      </c>
      <c r="AB215" s="82">
        <v>0</v>
      </c>
      <c r="AC215" s="82">
        <v>0</v>
      </c>
      <c r="AD215" s="82">
        <v>0</v>
      </c>
      <c r="AE215" s="82">
        <v>0</v>
      </c>
      <c r="AF215" s="82">
        <v>15.536726516931862</v>
      </c>
      <c r="AG215" s="82">
        <v>13.672319334900038</v>
      </c>
      <c r="AH215" s="82">
        <v>1.8644071820318235</v>
      </c>
      <c r="AI215" s="82">
        <v>0.12000000000000001</v>
      </c>
      <c r="AJ215" s="82">
        <v>7.2199999999999959E-2</v>
      </c>
      <c r="AK215" s="82">
        <v>1.999999999999999E-2</v>
      </c>
      <c r="AL215">
        <v>3.61</v>
      </c>
      <c r="AM215"/>
      <c r="AN215"/>
      <c r="AO215"/>
      <c r="AP215"/>
      <c r="AQ215"/>
      <c r="AR215"/>
      <c r="AS215"/>
      <c r="AT215"/>
      <c r="AU215"/>
      <c r="AV215"/>
      <c r="AW215"/>
      <c r="AX215"/>
      <c r="AY215"/>
      <c r="AZ215"/>
      <c r="BA215"/>
      <c r="BC215" s="82"/>
    </row>
    <row r="216" spans="1:55" x14ac:dyDescent="0.25">
      <c r="A216" s="82" t="s">
        <v>2525</v>
      </c>
      <c r="B216" s="82">
        <v>215</v>
      </c>
      <c r="C216" s="82">
        <v>3</v>
      </c>
      <c r="D216" s="82">
        <v>2008</v>
      </c>
      <c r="E216" s="82">
        <v>2018</v>
      </c>
      <c r="F216" s="82">
        <v>0</v>
      </c>
      <c r="G216" s="82">
        <v>0</v>
      </c>
      <c r="H216" s="82">
        <v>1</v>
      </c>
      <c r="I216" s="82">
        <v>0</v>
      </c>
      <c r="J216" s="82" t="s">
        <v>247</v>
      </c>
      <c r="K216" s="82">
        <v>4986</v>
      </c>
      <c r="L216" s="82">
        <v>2</v>
      </c>
      <c r="M216" s="82">
        <v>18</v>
      </c>
      <c r="N216" s="82">
        <v>4</v>
      </c>
      <c r="O216" s="82">
        <v>3</v>
      </c>
      <c r="P216" s="82">
        <v>0</v>
      </c>
      <c r="Q216" s="82">
        <v>1</v>
      </c>
      <c r="R216" s="82">
        <v>1</v>
      </c>
      <c r="S216" s="82">
        <v>0</v>
      </c>
      <c r="T216" s="82">
        <v>1</v>
      </c>
      <c r="U216" s="82">
        <v>1</v>
      </c>
      <c r="V216" s="82">
        <v>1</v>
      </c>
      <c r="W216" s="82" t="s">
        <v>1976</v>
      </c>
      <c r="X216" s="82">
        <v>1</v>
      </c>
      <c r="Y216" s="82">
        <v>1</v>
      </c>
      <c r="Z216" s="82">
        <v>0</v>
      </c>
      <c r="AA216" s="82">
        <v>1</v>
      </c>
      <c r="AB216" s="82">
        <v>0</v>
      </c>
      <c r="AC216" s="82">
        <v>0</v>
      </c>
      <c r="AD216" s="82">
        <v>0</v>
      </c>
      <c r="AE216" s="82">
        <v>0</v>
      </c>
      <c r="AF216" s="82">
        <v>15.536726516931862</v>
      </c>
      <c r="AG216" s="82">
        <v>14.759890191085269</v>
      </c>
      <c r="AH216" s="82">
        <v>0.77683632584659312</v>
      </c>
      <c r="AI216" s="82">
        <v>0.05</v>
      </c>
      <c r="AJ216" s="82">
        <v>3.6100000000000007E-2</v>
      </c>
      <c r="AK216" s="82">
        <v>1.0000000000000002E-2</v>
      </c>
      <c r="AL216">
        <v>3.61</v>
      </c>
      <c r="AM216"/>
      <c r="AN216"/>
      <c r="AO216"/>
      <c r="AP216"/>
      <c r="AQ216"/>
      <c r="AR216"/>
      <c r="AS216"/>
      <c r="AT216"/>
      <c r="AU216"/>
      <c r="AV216"/>
      <c r="AW216"/>
      <c r="AX216"/>
      <c r="AY216"/>
      <c r="AZ216"/>
      <c r="BA216"/>
      <c r="BC216" s="82"/>
    </row>
    <row r="217" spans="1:55" x14ac:dyDescent="0.25">
      <c r="A217" s="82" t="s">
        <v>2525</v>
      </c>
      <c r="B217" s="82">
        <v>215</v>
      </c>
      <c r="C217" s="82">
        <v>4</v>
      </c>
      <c r="D217" s="82">
        <v>2008</v>
      </c>
      <c r="E217" s="82">
        <v>2018</v>
      </c>
      <c r="F217" s="82">
        <v>0</v>
      </c>
      <c r="G217" s="82">
        <v>0</v>
      </c>
      <c r="H217" s="82">
        <v>1</v>
      </c>
      <c r="I217" s="82">
        <v>0</v>
      </c>
      <c r="J217" s="82" t="s">
        <v>247</v>
      </c>
      <c r="K217" s="82">
        <v>4986</v>
      </c>
      <c r="L217" s="82">
        <v>2</v>
      </c>
      <c r="M217" s="82">
        <v>18</v>
      </c>
      <c r="N217" s="82">
        <v>4</v>
      </c>
      <c r="O217" s="82">
        <v>3</v>
      </c>
      <c r="P217" s="82">
        <v>0</v>
      </c>
      <c r="Q217" s="82">
        <v>1</v>
      </c>
      <c r="R217" s="82">
        <v>1</v>
      </c>
      <c r="S217" s="82">
        <v>0</v>
      </c>
      <c r="T217" s="82">
        <v>1</v>
      </c>
      <c r="U217" s="82">
        <v>1</v>
      </c>
      <c r="V217" s="82">
        <v>1</v>
      </c>
      <c r="W217" s="82" t="s">
        <v>1976</v>
      </c>
      <c r="X217" s="82">
        <v>1</v>
      </c>
      <c r="Y217" s="82">
        <v>1</v>
      </c>
      <c r="Z217" s="82">
        <v>0</v>
      </c>
      <c r="AA217" s="82">
        <v>1</v>
      </c>
      <c r="AB217" s="82">
        <v>0</v>
      </c>
      <c r="AC217" s="82">
        <v>0</v>
      </c>
      <c r="AD217" s="82">
        <v>0</v>
      </c>
      <c r="AE217" s="82">
        <v>0</v>
      </c>
      <c r="AF217" s="82">
        <v>15.536726516931862</v>
      </c>
      <c r="AG217" s="82">
        <v>13.672319334900038</v>
      </c>
      <c r="AH217" s="82">
        <v>1.8644071820318233</v>
      </c>
      <c r="AI217" s="82">
        <v>0.12</v>
      </c>
      <c r="AJ217" s="82">
        <v>7.2199999999999959E-2</v>
      </c>
      <c r="AK217" s="82">
        <v>1.999999999999999E-2</v>
      </c>
      <c r="AL217">
        <v>3.61</v>
      </c>
      <c r="AM217"/>
      <c r="AN217"/>
      <c r="AO217"/>
      <c r="AP217"/>
      <c r="AQ217"/>
      <c r="AR217"/>
      <c r="AS217"/>
      <c r="AT217"/>
      <c r="AU217"/>
      <c r="AV217"/>
      <c r="AW217"/>
      <c r="AX217"/>
      <c r="AY217"/>
      <c r="AZ217"/>
      <c r="BA217"/>
      <c r="BC217" s="82"/>
    </row>
    <row r="218" spans="1:55" x14ac:dyDescent="0.25">
      <c r="A218" s="82" t="s">
        <v>2526</v>
      </c>
      <c r="B218" s="82">
        <v>219</v>
      </c>
      <c r="C218" s="82">
        <v>1</v>
      </c>
      <c r="D218" s="82">
        <v>2008</v>
      </c>
      <c r="E218" s="82">
        <v>2008.5</v>
      </c>
      <c r="F218" s="82">
        <v>0</v>
      </c>
      <c r="G218" s="82">
        <v>0</v>
      </c>
      <c r="H218" s="82">
        <v>1</v>
      </c>
      <c r="I218" s="82">
        <v>0</v>
      </c>
      <c r="J218" s="82" t="s">
        <v>2360</v>
      </c>
      <c r="K218" s="82">
        <v>6912</v>
      </c>
      <c r="L218" s="82">
        <v>7</v>
      </c>
      <c r="M218" s="82">
        <v>168</v>
      </c>
      <c r="N218" s="82">
        <v>0</v>
      </c>
      <c r="O218" s="82">
        <v>1</v>
      </c>
      <c r="P218" s="82">
        <v>0</v>
      </c>
      <c r="Q218" s="82">
        <v>1</v>
      </c>
      <c r="R218" s="82">
        <v>1</v>
      </c>
      <c r="S218" s="82">
        <v>0</v>
      </c>
      <c r="T218" s="82">
        <v>1</v>
      </c>
      <c r="U218" s="82">
        <v>0</v>
      </c>
      <c r="V218" s="82">
        <v>1</v>
      </c>
      <c r="W218" s="82" t="s">
        <v>1976</v>
      </c>
      <c r="X218" s="82">
        <v>0</v>
      </c>
      <c r="Y218" s="82">
        <v>0</v>
      </c>
      <c r="Z218" s="82">
        <v>1</v>
      </c>
      <c r="AA218" s="82">
        <v>0</v>
      </c>
      <c r="AB218" s="82">
        <v>0</v>
      </c>
      <c r="AC218" s="82">
        <v>0</v>
      </c>
      <c r="AD218" s="82">
        <v>1</v>
      </c>
      <c r="AE218" s="82">
        <v>1</v>
      </c>
      <c r="AF218" s="82">
        <v>9.4819999999999993</v>
      </c>
      <c r="AG218" s="82">
        <v>10.871</v>
      </c>
      <c r="AH218" s="82">
        <v>1.3890000000000011</v>
      </c>
      <c r="AI218" s="82">
        <v>0.14648808268297842</v>
      </c>
      <c r="AJ218" s="82">
        <v>0.35000000000000053</v>
      </c>
      <c r="AK218" s="82">
        <v>7.042253521126772E-2</v>
      </c>
      <c r="AL218">
        <v>4.97</v>
      </c>
      <c r="AM218"/>
      <c r="AN218"/>
      <c r="AO218"/>
      <c r="AP218"/>
      <c r="AQ218"/>
      <c r="AR218"/>
      <c r="AS218"/>
      <c r="AT218"/>
      <c r="AU218"/>
      <c r="AV218"/>
      <c r="AW218"/>
      <c r="AX218"/>
      <c r="AY218"/>
      <c r="AZ218"/>
      <c r="BA218"/>
      <c r="BC218" s="82"/>
    </row>
    <row r="219" spans="1:55" x14ac:dyDescent="0.25">
      <c r="A219" s="82" t="s">
        <v>2526</v>
      </c>
      <c r="B219" s="82">
        <v>219</v>
      </c>
      <c r="C219" s="82">
        <v>2</v>
      </c>
      <c r="D219" s="82">
        <v>2008</v>
      </c>
      <c r="E219" s="82">
        <v>2008.5</v>
      </c>
      <c r="F219" s="82">
        <v>0</v>
      </c>
      <c r="G219" s="82">
        <v>0</v>
      </c>
      <c r="H219" s="82">
        <v>1</v>
      </c>
      <c r="I219" s="82">
        <v>0</v>
      </c>
      <c r="J219" s="82" t="s">
        <v>2360</v>
      </c>
      <c r="K219" s="82">
        <v>6912</v>
      </c>
      <c r="L219" s="82">
        <v>7</v>
      </c>
      <c r="M219" s="82">
        <v>168</v>
      </c>
      <c r="N219" s="82">
        <v>0</v>
      </c>
      <c r="O219" s="82">
        <v>1</v>
      </c>
      <c r="P219" s="82">
        <v>0</v>
      </c>
      <c r="Q219" s="82">
        <v>1</v>
      </c>
      <c r="R219" s="82">
        <v>1</v>
      </c>
      <c r="S219" s="82">
        <v>0</v>
      </c>
      <c r="T219" s="82">
        <v>1</v>
      </c>
      <c r="U219" s="82">
        <v>0</v>
      </c>
      <c r="V219" s="82">
        <v>1</v>
      </c>
      <c r="W219" s="82" t="s">
        <v>1976</v>
      </c>
      <c r="X219" s="82">
        <v>0</v>
      </c>
      <c r="Y219" s="82">
        <v>0</v>
      </c>
      <c r="Z219" s="82">
        <v>1</v>
      </c>
      <c r="AA219" s="82">
        <v>0</v>
      </c>
      <c r="AB219" s="82">
        <v>0</v>
      </c>
      <c r="AC219" s="82">
        <v>0</v>
      </c>
      <c r="AD219" s="82">
        <v>1</v>
      </c>
      <c r="AE219" s="82">
        <v>1</v>
      </c>
      <c r="AF219" s="82">
        <v>3.145</v>
      </c>
      <c r="AG219" s="82">
        <v>10.077</v>
      </c>
      <c r="AH219" s="82">
        <v>6.9320000000000004</v>
      </c>
      <c r="AI219" s="82">
        <v>2.2041335453100159</v>
      </c>
      <c r="AJ219" s="82">
        <v>1.75</v>
      </c>
      <c r="AK219" s="82">
        <v>0.28044871794871795</v>
      </c>
      <c r="AL219">
        <v>6.24</v>
      </c>
      <c r="AM219"/>
      <c r="AN219"/>
      <c r="AO219"/>
      <c r="AP219"/>
      <c r="AQ219"/>
      <c r="AR219"/>
      <c r="AS219"/>
      <c r="AT219"/>
      <c r="AU219"/>
      <c r="AV219"/>
      <c r="AW219"/>
      <c r="AX219"/>
      <c r="AY219"/>
      <c r="AZ219"/>
      <c r="BA219"/>
      <c r="BC219" s="82"/>
    </row>
    <row r="220" spans="1:55" x14ac:dyDescent="0.25">
      <c r="A220" s="82" t="s">
        <v>2526</v>
      </c>
      <c r="B220" s="82">
        <v>219</v>
      </c>
      <c r="C220" s="82">
        <v>3</v>
      </c>
      <c r="D220" s="82">
        <v>2008</v>
      </c>
      <c r="E220" s="82">
        <v>2008.5</v>
      </c>
      <c r="F220" s="82">
        <v>0</v>
      </c>
      <c r="G220" s="82">
        <v>0</v>
      </c>
      <c r="H220" s="82">
        <v>1</v>
      </c>
      <c r="I220" s="82">
        <v>0</v>
      </c>
      <c r="J220" s="82" t="s">
        <v>2360</v>
      </c>
      <c r="K220" s="82">
        <v>6912</v>
      </c>
      <c r="L220" s="82">
        <v>7</v>
      </c>
      <c r="M220" s="82">
        <v>168</v>
      </c>
      <c r="N220" s="82">
        <v>0</v>
      </c>
      <c r="O220" s="82">
        <v>1</v>
      </c>
      <c r="P220" s="82">
        <v>0</v>
      </c>
      <c r="Q220" s="82">
        <v>1</v>
      </c>
      <c r="R220" s="82">
        <v>1</v>
      </c>
      <c r="S220" s="82">
        <v>0</v>
      </c>
      <c r="T220" s="82">
        <v>1</v>
      </c>
      <c r="U220" s="82">
        <v>0</v>
      </c>
      <c r="V220" s="82">
        <v>1</v>
      </c>
      <c r="W220" s="82" t="s">
        <v>1976</v>
      </c>
      <c r="X220" s="82">
        <v>0</v>
      </c>
      <c r="Y220" s="82">
        <v>0</v>
      </c>
      <c r="Z220" s="82">
        <v>1</v>
      </c>
      <c r="AA220" s="82">
        <v>0</v>
      </c>
      <c r="AB220" s="82">
        <v>0</v>
      </c>
      <c r="AC220" s="82">
        <v>0</v>
      </c>
      <c r="AD220" s="82">
        <v>1</v>
      </c>
      <c r="AE220" s="82">
        <v>1</v>
      </c>
      <c r="AF220" s="82">
        <v>11.382</v>
      </c>
      <c r="AG220" s="82">
        <v>11.413</v>
      </c>
      <c r="AH220" s="82">
        <v>3.1000000000000583E-2</v>
      </c>
      <c r="AI220" s="82">
        <v>2.7235986645581254E-3</v>
      </c>
      <c r="AJ220" s="82">
        <v>1.0000000000000675E-2</v>
      </c>
      <c r="AK220" s="82">
        <v>2.4630541871922848E-3</v>
      </c>
      <c r="AL220">
        <v>4.0599999999999996</v>
      </c>
      <c r="AM220"/>
      <c r="AN220"/>
      <c r="AO220"/>
      <c r="AP220"/>
      <c r="AQ220"/>
      <c r="AR220"/>
      <c r="AS220"/>
      <c r="AT220"/>
      <c r="AU220"/>
      <c r="AV220"/>
      <c r="AW220"/>
      <c r="AX220"/>
      <c r="AY220"/>
      <c r="AZ220"/>
      <c r="BA220"/>
      <c r="BC220" s="82"/>
    </row>
    <row r="221" spans="1:55" x14ac:dyDescent="0.25">
      <c r="A221" s="82" t="s">
        <v>2526</v>
      </c>
      <c r="B221" s="82">
        <v>219</v>
      </c>
      <c r="C221" s="82">
        <v>4</v>
      </c>
      <c r="D221" s="82">
        <v>2008</v>
      </c>
      <c r="E221" s="82">
        <v>2008.5</v>
      </c>
      <c r="F221" s="82">
        <v>0</v>
      </c>
      <c r="G221" s="82">
        <v>0</v>
      </c>
      <c r="H221" s="82">
        <v>1</v>
      </c>
      <c r="I221" s="82">
        <v>0</v>
      </c>
      <c r="J221" s="82" t="s">
        <v>2360</v>
      </c>
      <c r="K221" s="82">
        <v>6912</v>
      </c>
      <c r="L221" s="82">
        <v>7</v>
      </c>
      <c r="M221" s="82">
        <v>168</v>
      </c>
      <c r="N221" s="82">
        <v>0</v>
      </c>
      <c r="O221" s="82">
        <v>1</v>
      </c>
      <c r="P221" s="82">
        <v>0</v>
      </c>
      <c r="Q221" s="82">
        <v>1</v>
      </c>
      <c r="R221" s="82">
        <v>1</v>
      </c>
      <c r="S221" s="82">
        <v>0</v>
      </c>
      <c r="T221" s="82">
        <v>1</v>
      </c>
      <c r="U221" s="82">
        <v>0</v>
      </c>
      <c r="V221" s="82">
        <v>1</v>
      </c>
      <c r="W221" s="82" t="s">
        <v>1976</v>
      </c>
      <c r="X221" s="82">
        <v>0</v>
      </c>
      <c r="Y221" s="82">
        <v>0</v>
      </c>
      <c r="Z221" s="82">
        <v>1</v>
      </c>
      <c r="AA221" s="82">
        <v>0</v>
      </c>
      <c r="AB221" s="82">
        <v>0</v>
      </c>
      <c r="AC221" s="82">
        <v>0</v>
      </c>
      <c r="AD221" s="82">
        <v>1</v>
      </c>
      <c r="AE221" s="82">
        <v>1</v>
      </c>
      <c r="AF221" s="82">
        <v>6.2249999999999996</v>
      </c>
      <c r="AG221" s="82">
        <v>10.397</v>
      </c>
      <c r="AH221" s="82">
        <v>4.1720000000000006</v>
      </c>
      <c r="AI221" s="82">
        <v>0.67020080321285158</v>
      </c>
      <c r="AJ221" s="82">
        <v>1.0499999999999998</v>
      </c>
      <c r="AK221" s="82">
        <v>0.25301204819277101</v>
      </c>
      <c r="AL221">
        <v>4.1500000000000004</v>
      </c>
      <c r="AM221"/>
      <c r="AN221"/>
      <c r="AO221"/>
      <c r="AP221"/>
      <c r="AQ221"/>
      <c r="AR221"/>
      <c r="AS221"/>
      <c r="AT221"/>
      <c r="AU221"/>
      <c r="AV221"/>
      <c r="AW221"/>
      <c r="AX221"/>
      <c r="AY221"/>
      <c r="AZ221"/>
      <c r="BA221"/>
      <c r="BC221" s="82"/>
    </row>
    <row r="222" spans="1:55" x14ac:dyDescent="0.25">
      <c r="A222" s="82" t="s">
        <v>2527</v>
      </c>
      <c r="B222" s="82">
        <v>223</v>
      </c>
      <c r="C222" s="82">
        <v>1</v>
      </c>
      <c r="D222" s="82">
        <v>2008</v>
      </c>
      <c r="E222" s="82">
        <v>2008.5</v>
      </c>
      <c r="F222" s="82">
        <v>0</v>
      </c>
      <c r="G222" s="82">
        <v>0</v>
      </c>
      <c r="H222" s="82">
        <v>1</v>
      </c>
      <c r="I222" s="82">
        <v>0</v>
      </c>
      <c r="J222" s="82" t="s">
        <v>2360</v>
      </c>
      <c r="K222" s="82">
        <v>10193</v>
      </c>
      <c r="L222" s="82">
        <v>25</v>
      </c>
      <c r="M222" s="82">
        <v>165</v>
      </c>
      <c r="N222" s="82">
        <v>3</v>
      </c>
      <c r="O222" s="82">
        <v>0</v>
      </c>
      <c r="P222" s="82">
        <v>0</v>
      </c>
      <c r="Q222" s="82">
        <v>1</v>
      </c>
      <c r="R222" s="82">
        <v>1</v>
      </c>
      <c r="S222" s="82">
        <v>0</v>
      </c>
      <c r="T222" s="82">
        <v>0</v>
      </c>
      <c r="U222" s="82">
        <v>0</v>
      </c>
      <c r="V222" s="82">
        <v>1</v>
      </c>
      <c r="W222" s="82" t="s">
        <v>1976</v>
      </c>
      <c r="X222" s="82">
        <v>0</v>
      </c>
      <c r="Y222" s="82">
        <v>0</v>
      </c>
      <c r="Z222" s="82">
        <v>1</v>
      </c>
      <c r="AA222" s="82">
        <v>0</v>
      </c>
      <c r="AB222" s="82">
        <v>0</v>
      </c>
      <c r="AC222" s="82">
        <v>0</v>
      </c>
      <c r="AD222" s="82">
        <v>1</v>
      </c>
      <c r="AE222" s="82">
        <v>1</v>
      </c>
      <c r="AF222" s="82">
        <v>10.303000000000001</v>
      </c>
      <c r="AG222" s="82">
        <v>10.62</v>
      </c>
      <c r="AH222" s="82">
        <v>0.31699999999999839</v>
      </c>
      <c r="AI222" s="82">
        <v>3.0767737552169112E-2</v>
      </c>
      <c r="AJ222" s="82">
        <v>0.23000000000000043</v>
      </c>
      <c r="AK222" s="82">
        <v>4.0852575488454786E-2</v>
      </c>
      <c r="AL222">
        <v>5.63</v>
      </c>
      <c r="AM222"/>
      <c r="AN222"/>
      <c r="AO222"/>
      <c r="AP222"/>
      <c r="AQ222"/>
      <c r="AR222"/>
      <c r="AS222"/>
      <c r="AT222"/>
      <c r="AU222"/>
      <c r="AV222"/>
      <c r="AW222"/>
      <c r="AX222"/>
      <c r="AY222"/>
      <c r="AZ222"/>
      <c r="BA222"/>
      <c r="BC222" s="82"/>
    </row>
    <row r="223" spans="1:55" x14ac:dyDescent="0.25">
      <c r="A223" s="82" t="s">
        <v>2527</v>
      </c>
      <c r="B223" s="82">
        <v>223</v>
      </c>
      <c r="C223" s="82">
        <v>2</v>
      </c>
      <c r="D223" s="82">
        <v>2008</v>
      </c>
      <c r="E223" s="82">
        <v>2008.5</v>
      </c>
      <c r="F223" s="82">
        <v>0</v>
      </c>
      <c r="G223" s="82">
        <v>0</v>
      </c>
      <c r="H223" s="82">
        <v>1</v>
      </c>
      <c r="I223" s="82">
        <v>0</v>
      </c>
      <c r="J223" s="82" t="s">
        <v>2360</v>
      </c>
      <c r="K223" s="82">
        <v>10193</v>
      </c>
      <c r="L223" s="82">
        <v>25</v>
      </c>
      <c r="M223" s="82">
        <v>165</v>
      </c>
      <c r="N223" s="82">
        <v>3</v>
      </c>
      <c r="O223" s="82">
        <v>0</v>
      </c>
      <c r="P223" s="82">
        <v>0</v>
      </c>
      <c r="Q223" s="82">
        <v>1</v>
      </c>
      <c r="R223" s="82">
        <v>1</v>
      </c>
      <c r="S223" s="82">
        <v>0</v>
      </c>
      <c r="T223" s="82">
        <v>0</v>
      </c>
      <c r="U223" s="82">
        <v>0</v>
      </c>
      <c r="V223" s="82">
        <v>1</v>
      </c>
      <c r="W223" s="82" t="s">
        <v>1976</v>
      </c>
      <c r="X223" s="82">
        <v>0</v>
      </c>
      <c r="Y223" s="82">
        <v>0</v>
      </c>
      <c r="Z223" s="82">
        <v>1</v>
      </c>
      <c r="AA223" s="82">
        <v>0</v>
      </c>
      <c r="AB223" s="82">
        <v>0</v>
      </c>
      <c r="AC223" s="82">
        <v>1</v>
      </c>
      <c r="AD223" s="82">
        <v>0</v>
      </c>
      <c r="AE223" s="82">
        <v>1</v>
      </c>
      <c r="AF223" s="82">
        <v>9.3949999999999996</v>
      </c>
      <c r="AG223" s="82">
        <v>10.321999999999999</v>
      </c>
      <c r="AH223" s="82">
        <v>0.9269999999999996</v>
      </c>
      <c r="AI223" s="82">
        <v>9.8669505055880749E-2</v>
      </c>
      <c r="AJ223" s="82">
        <v>0.55000000000000071</v>
      </c>
      <c r="AK223" s="82">
        <v>0.10784313725490211</v>
      </c>
      <c r="AL223">
        <v>5.0999999999999996</v>
      </c>
      <c r="AM223"/>
      <c r="AN223"/>
      <c r="AO223"/>
      <c r="AP223"/>
      <c r="AQ223"/>
      <c r="AR223"/>
      <c r="AS223"/>
      <c r="AT223"/>
      <c r="AU223"/>
      <c r="AV223"/>
      <c r="AW223"/>
      <c r="AX223"/>
      <c r="AY223"/>
      <c r="AZ223"/>
      <c r="BA223"/>
      <c r="BC223" s="82"/>
    </row>
    <row r="224" spans="1:55" x14ac:dyDescent="0.25">
      <c r="A224" s="82" t="s">
        <v>2527</v>
      </c>
      <c r="B224" s="82">
        <v>223</v>
      </c>
      <c r="C224" s="82">
        <v>3</v>
      </c>
      <c r="D224" s="82">
        <v>2008</v>
      </c>
      <c r="E224" s="82">
        <v>2008.5</v>
      </c>
      <c r="F224" s="82">
        <v>0</v>
      </c>
      <c r="G224" s="82">
        <v>0</v>
      </c>
      <c r="H224" s="82">
        <v>1</v>
      </c>
      <c r="I224" s="82">
        <v>0</v>
      </c>
      <c r="J224" s="82" t="s">
        <v>2360</v>
      </c>
      <c r="K224" s="82">
        <v>10193</v>
      </c>
      <c r="L224" s="82">
        <v>25</v>
      </c>
      <c r="M224" s="82">
        <v>165</v>
      </c>
      <c r="N224" s="82">
        <v>3</v>
      </c>
      <c r="O224" s="82">
        <v>0</v>
      </c>
      <c r="P224" s="82">
        <v>0</v>
      </c>
      <c r="Q224" s="82">
        <v>1</v>
      </c>
      <c r="R224" s="82">
        <v>1</v>
      </c>
      <c r="S224" s="82">
        <v>0</v>
      </c>
      <c r="T224" s="82">
        <v>0</v>
      </c>
      <c r="U224" s="82">
        <v>0</v>
      </c>
      <c r="V224" s="82">
        <v>1</v>
      </c>
      <c r="W224" s="82" t="s">
        <v>1976</v>
      </c>
      <c r="X224" s="82">
        <v>0</v>
      </c>
      <c r="Y224" s="82">
        <v>0</v>
      </c>
      <c r="Z224" s="82">
        <v>1</v>
      </c>
      <c r="AA224" s="82">
        <v>0</v>
      </c>
      <c r="AB224" s="82">
        <v>1</v>
      </c>
      <c r="AC224" s="82">
        <v>0</v>
      </c>
      <c r="AD224" s="82">
        <v>0</v>
      </c>
      <c r="AE224" s="82">
        <v>1</v>
      </c>
      <c r="AF224" s="82">
        <v>10.220000000000001</v>
      </c>
      <c r="AG224" s="82">
        <v>10.414</v>
      </c>
      <c r="AH224" s="82">
        <v>0.19399999999999906</v>
      </c>
      <c r="AI224" s="82">
        <v>1.8982387475538067E-2</v>
      </c>
      <c r="AJ224" s="82">
        <v>0.13999999999999968</v>
      </c>
      <c r="AK224" s="82">
        <v>2.5134649910233335E-2</v>
      </c>
      <c r="AL224">
        <v>5.57</v>
      </c>
      <c r="AM224"/>
      <c r="AN224"/>
      <c r="AO224"/>
      <c r="AP224"/>
      <c r="AQ224"/>
      <c r="AR224"/>
      <c r="AS224"/>
      <c r="AT224"/>
      <c r="AU224"/>
      <c r="AV224"/>
      <c r="AW224"/>
      <c r="AX224"/>
      <c r="AY224"/>
      <c r="AZ224"/>
      <c r="BA224"/>
      <c r="BC224" s="82"/>
    </row>
    <row r="225" spans="1:55" x14ac:dyDescent="0.25">
      <c r="A225" s="82" t="s">
        <v>2527</v>
      </c>
      <c r="B225" s="82">
        <v>223</v>
      </c>
      <c r="C225" s="82">
        <v>4</v>
      </c>
      <c r="D225" s="82">
        <v>2008</v>
      </c>
      <c r="E225" s="82">
        <v>2008.5</v>
      </c>
      <c r="F225" s="82">
        <v>0</v>
      </c>
      <c r="G225" s="82">
        <v>0</v>
      </c>
      <c r="H225" s="82">
        <v>1</v>
      </c>
      <c r="I225" s="82">
        <v>0</v>
      </c>
      <c r="J225" s="82" t="s">
        <v>2360</v>
      </c>
      <c r="K225" s="82">
        <v>10193</v>
      </c>
      <c r="L225" s="82">
        <v>25</v>
      </c>
      <c r="M225" s="82">
        <v>165</v>
      </c>
      <c r="N225" s="82">
        <v>3</v>
      </c>
      <c r="O225" s="82">
        <v>0</v>
      </c>
      <c r="P225" s="82">
        <v>0</v>
      </c>
      <c r="Q225" s="82">
        <v>1</v>
      </c>
      <c r="R225" s="82">
        <v>1</v>
      </c>
      <c r="S225" s="82">
        <v>0</v>
      </c>
      <c r="T225" s="82">
        <v>0</v>
      </c>
      <c r="U225" s="82">
        <v>0</v>
      </c>
      <c r="V225" s="82">
        <v>1</v>
      </c>
      <c r="W225" s="82" t="s">
        <v>1976</v>
      </c>
      <c r="X225" s="82">
        <v>0</v>
      </c>
      <c r="Y225" s="82">
        <v>0</v>
      </c>
      <c r="Z225" s="82">
        <v>1</v>
      </c>
      <c r="AA225" s="82">
        <v>0</v>
      </c>
      <c r="AB225" s="82">
        <v>0</v>
      </c>
      <c r="AC225" s="82">
        <v>0</v>
      </c>
      <c r="AD225" s="82">
        <v>1</v>
      </c>
      <c r="AE225" s="82">
        <v>1</v>
      </c>
      <c r="AF225" s="82">
        <v>9.3949999999999996</v>
      </c>
      <c r="AG225" s="82">
        <v>9.9689999999999994</v>
      </c>
      <c r="AH225" s="82">
        <v>0.57399999999999984</v>
      </c>
      <c r="AI225" s="82">
        <v>6.1096327833954217E-2</v>
      </c>
      <c r="AJ225" s="82">
        <v>0.40000000000000036</v>
      </c>
      <c r="AK225" s="82">
        <v>7.9840319361277515E-2</v>
      </c>
      <c r="AL225">
        <v>5.01</v>
      </c>
      <c r="AM225"/>
      <c r="AN225"/>
      <c r="AO225"/>
      <c r="AP225"/>
      <c r="AQ225"/>
      <c r="AR225"/>
      <c r="AS225"/>
      <c r="AT225"/>
      <c r="AU225"/>
      <c r="AV225"/>
      <c r="AW225"/>
      <c r="AX225"/>
      <c r="AY225"/>
      <c r="AZ225"/>
      <c r="BA225"/>
      <c r="BC225" s="82"/>
    </row>
    <row r="226" spans="1:55" x14ac:dyDescent="0.25">
      <c r="A226" s="82" t="s">
        <v>2528</v>
      </c>
      <c r="B226" s="82">
        <v>227</v>
      </c>
      <c r="C226" s="82">
        <v>1</v>
      </c>
      <c r="D226" s="82">
        <v>2008</v>
      </c>
      <c r="E226" s="82">
        <v>2016</v>
      </c>
      <c r="F226" s="82">
        <v>1</v>
      </c>
      <c r="G226" s="82">
        <v>1</v>
      </c>
      <c r="H226" s="82">
        <v>1</v>
      </c>
      <c r="I226" s="82">
        <v>0</v>
      </c>
      <c r="J226" s="82" t="s">
        <v>2004</v>
      </c>
      <c r="K226" s="82">
        <v>2693</v>
      </c>
      <c r="L226" s="82">
        <v>6</v>
      </c>
      <c r="M226" s="82">
        <v>8</v>
      </c>
      <c r="N226" s="82">
        <v>21</v>
      </c>
      <c r="O226" s="82">
        <v>107</v>
      </c>
      <c r="P226" s="82">
        <v>0</v>
      </c>
      <c r="Q226" s="82">
        <v>0</v>
      </c>
      <c r="R226" s="82">
        <v>1</v>
      </c>
      <c r="S226" s="82">
        <v>0</v>
      </c>
      <c r="T226" s="82">
        <v>1</v>
      </c>
      <c r="U226" s="82">
        <v>1</v>
      </c>
      <c r="V226" s="82">
        <v>1</v>
      </c>
      <c r="W226" s="82" t="s">
        <v>1976</v>
      </c>
      <c r="X226" s="82">
        <v>1</v>
      </c>
      <c r="Y226" s="82">
        <v>1</v>
      </c>
      <c r="Z226" s="82">
        <v>1</v>
      </c>
      <c r="AA226" s="82">
        <v>0</v>
      </c>
      <c r="AB226" s="82">
        <v>0</v>
      </c>
      <c r="AC226" s="82">
        <v>0</v>
      </c>
      <c r="AD226" s="82">
        <v>1</v>
      </c>
      <c r="AE226" s="82">
        <v>1</v>
      </c>
      <c r="AF226" s="82">
        <v>14.75136740367901</v>
      </c>
      <c r="AG226" s="82">
        <v>29.523868571546672</v>
      </c>
      <c r="AH226" s="82">
        <v>14.772501167867661</v>
      </c>
      <c r="AI226" s="82">
        <v>1.0014326647564469</v>
      </c>
      <c r="AJ226" s="82">
        <v>1.27</v>
      </c>
      <c r="AK226" s="82">
        <v>0.40317460317460319</v>
      </c>
      <c r="AL226">
        <v>3.15</v>
      </c>
      <c r="AM226"/>
      <c r="AN226"/>
      <c r="AO226"/>
      <c r="AP226"/>
      <c r="AQ226"/>
      <c r="AR226"/>
      <c r="AS226"/>
      <c r="AT226"/>
      <c r="AU226"/>
      <c r="AV226"/>
      <c r="AW226"/>
      <c r="AX226"/>
      <c r="AY226"/>
      <c r="AZ226"/>
      <c r="BA226"/>
      <c r="BC226" s="82"/>
    </row>
    <row r="227" spans="1:55" x14ac:dyDescent="0.25">
      <c r="A227" s="82" t="s">
        <v>2529</v>
      </c>
      <c r="B227" s="82">
        <v>228</v>
      </c>
      <c r="C227" s="82">
        <v>1</v>
      </c>
      <c r="D227" s="82">
        <v>2009</v>
      </c>
      <c r="E227" s="82">
        <v>2014</v>
      </c>
      <c r="F227" s="82">
        <v>1</v>
      </c>
      <c r="G227" s="82">
        <v>1</v>
      </c>
      <c r="H227" s="82">
        <v>1</v>
      </c>
      <c r="I227" s="82">
        <v>0</v>
      </c>
      <c r="J227" s="82" t="s">
        <v>247</v>
      </c>
      <c r="K227" s="82">
        <v>3811</v>
      </c>
      <c r="L227" s="82">
        <v>0</v>
      </c>
      <c r="M227" s="82">
        <v>112</v>
      </c>
      <c r="N227" s="82">
        <v>0</v>
      </c>
      <c r="O227" s="82">
        <v>0</v>
      </c>
      <c r="P227" s="82">
        <v>0</v>
      </c>
      <c r="Q227" s="82">
        <v>1</v>
      </c>
      <c r="R227" s="82">
        <v>1</v>
      </c>
      <c r="S227" s="82">
        <v>0</v>
      </c>
      <c r="T227" s="82">
        <v>0</v>
      </c>
      <c r="U227" s="82">
        <v>0</v>
      </c>
      <c r="V227" s="82">
        <v>1</v>
      </c>
      <c r="W227" s="82" t="s">
        <v>1976</v>
      </c>
      <c r="X227" s="82">
        <v>0</v>
      </c>
      <c r="Y227" s="82">
        <v>1</v>
      </c>
      <c r="Z227" s="82">
        <v>1</v>
      </c>
      <c r="AA227" s="82">
        <v>0</v>
      </c>
      <c r="AB227" s="82">
        <v>0</v>
      </c>
      <c r="AC227" s="82">
        <v>0</v>
      </c>
      <c r="AD227" s="82">
        <v>1</v>
      </c>
      <c r="AE227" s="82">
        <v>1</v>
      </c>
      <c r="AF227" s="82">
        <v>17.739999999999998</v>
      </c>
      <c r="AG227" s="82">
        <v>13.013</v>
      </c>
      <c r="AH227" s="82">
        <v>-4.7270000000000003</v>
      </c>
      <c r="AI227" s="82">
        <v>-0.26645997745208572</v>
      </c>
      <c r="AJ227" s="82">
        <v>-0.2799999999999998</v>
      </c>
      <c r="AK227" s="82">
        <v>-7.0707070707070663E-2</v>
      </c>
      <c r="AL227">
        <v>3.96</v>
      </c>
      <c r="AM227"/>
      <c r="AN227"/>
      <c r="AO227"/>
      <c r="AP227"/>
      <c r="AQ227"/>
      <c r="AR227"/>
      <c r="AS227"/>
      <c r="AT227"/>
      <c r="AU227"/>
      <c r="AV227"/>
      <c r="AW227"/>
      <c r="AX227"/>
      <c r="AY227"/>
      <c r="AZ227"/>
      <c r="BA227"/>
      <c r="BC227" s="82"/>
    </row>
    <row r="228" spans="1:55" x14ac:dyDescent="0.25">
      <c r="A228" s="82" t="s">
        <v>2530</v>
      </c>
      <c r="B228" s="82">
        <v>229</v>
      </c>
      <c r="C228" s="82">
        <v>1</v>
      </c>
      <c r="D228" s="82">
        <v>2008</v>
      </c>
      <c r="E228" s="82">
        <v>2009</v>
      </c>
      <c r="F228" s="82">
        <v>0</v>
      </c>
      <c r="G228" s="82">
        <v>0</v>
      </c>
      <c r="H228" s="82">
        <v>1</v>
      </c>
      <c r="I228" s="82">
        <v>0</v>
      </c>
      <c r="J228" s="82" t="s">
        <v>247</v>
      </c>
      <c r="K228" s="82">
        <v>20526</v>
      </c>
      <c r="L228" s="82">
        <v>56</v>
      </c>
      <c r="M228" s="82">
        <v>439</v>
      </c>
      <c r="N228" s="82">
        <v>0</v>
      </c>
      <c r="O228" s="82">
        <v>34</v>
      </c>
      <c r="P228" s="82">
        <v>0</v>
      </c>
      <c r="Q228" s="82">
        <v>1</v>
      </c>
      <c r="R228" s="82">
        <v>1</v>
      </c>
      <c r="S228" s="82">
        <v>0</v>
      </c>
      <c r="T228" s="82">
        <v>1</v>
      </c>
      <c r="U228" s="82">
        <v>1</v>
      </c>
      <c r="V228" s="82">
        <v>1</v>
      </c>
      <c r="W228" s="82" t="s">
        <v>1976</v>
      </c>
      <c r="X228" s="82">
        <v>1</v>
      </c>
      <c r="Y228" s="82">
        <v>1</v>
      </c>
      <c r="Z228" s="82">
        <v>0</v>
      </c>
      <c r="AA228" s="82">
        <v>1</v>
      </c>
      <c r="AB228" s="82">
        <v>0</v>
      </c>
      <c r="AC228" s="82">
        <v>0</v>
      </c>
      <c r="AD228" s="82">
        <v>0</v>
      </c>
      <c r="AE228" s="82">
        <v>0</v>
      </c>
      <c r="AF228" s="82">
        <v>8.9</v>
      </c>
      <c r="AG228" s="82">
        <v>13.7</v>
      </c>
      <c r="AH228" s="82">
        <v>4.7999999999999989</v>
      </c>
      <c r="AI228" s="82">
        <v>0.754</v>
      </c>
      <c r="AJ228" s="82">
        <v>0.4099999999999997</v>
      </c>
      <c r="AK228" s="82">
        <v>0.12094395280235978</v>
      </c>
      <c r="AL228">
        <v>3.39</v>
      </c>
      <c r="AM228"/>
      <c r="AN228"/>
      <c r="AO228"/>
      <c r="AP228"/>
      <c r="AQ228"/>
      <c r="AR228"/>
      <c r="AS228"/>
      <c r="AT228"/>
      <c r="AU228"/>
      <c r="AV228"/>
      <c r="AW228"/>
      <c r="AX228"/>
      <c r="AY228"/>
      <c r="AZ228"/>
      <c r="BA228"/>
      <c r="BC228" s="82"/>
    </row>
    <row r="229" spans="1:55" x14ac:dyDescent="0.25">
      <c r="A229" s="82" t="s">
        <v>2530</v>
      </c>
      <c r="B229" s="82">
        <v>229</v>
      </c>
      <c r="C229" s="82">
        <v>2</v>
      </c>
      <c r="D229" s="82">
        <v>2008</v>
      </c>
      <c r="E229" s="82">
        <v>2009</v>
      </c>
      <c r="F229" s="82">
        <v>0</v>
      </c>
      <c r="G229" s="82">
        <v>0</v>
      </c>
      <c r="H229" s="82">
        <v>1</v>
      </c>
      <c r="I229" s="82">
        <v>0</v>
      </c>
      <c r="J229" s="82" t="s">
        <v>247</v>
      </c>
      <c r="K229" s="82">
        <v>20526</v>
      </c>
      <c r="L229" s="82">
        <v>56</v>
      </c>
      <c r="M229" s="82">
        <v>439</v>
      </c>
      <c r="N229" s="82">
        <v>0</v>
      </c>
      <c r="O229" s="82">
        <v>34</v>
      </c>
      <c r="P229" s="82">
        <v>0</v>
      </c>
      <c r="Q229" s="82">
        <v>1</v>
      </c>
      <c r="R229" s="82">
        <v>1</v>
      </c>
      <c r="S229" s="82">
        <v>0</v>
      </c>
      <c r="T229" s="82">
        <v>1</v>
      </c>
      <c r="U229" s="82">
        <v>1</v>
      </c>
      <c r="V229" s="82">
        <v>1</v>
      </c>
      <c r="W229" s="82" t="s">
        <v>1976</v>
      </c>
      <c r="X229" s="82">
        <v>1</v>
      </c>
      <c r="Y229" s="82">
        <v>1</v>
      </c>
      <c r="Z229" s="82">
        <v>0</v>
      </c>
      <c r="AA229" s="82">
        <v>1</v>
      </c>
      <c r="AB229" s="82">
        <v>0</v>
      </c>
      <c r="AC229" s="82">
        <v>0</v>
      </c>
      <c r="AD229" s="82">
        <v>0</v>
      </c>
      <c r="AE229" s="82">
        <v>0</v>
      </c>
      <c r="AF229" s="82">
        <v>12.4</v>
      </c>
      <c r="AG229" s="82">
        <v>15.6</v>
      </c>
      <c r="AH229" s="82">
        <v>3.1999999999999993</v>
      </c>
      <c r="AI229" s="82">
        <v>0.754</v>
      </c>
      <c r="AJ229" s="82">
        <v>0.19999999999999973</v>
      </c>
      <c r="AK229" s="82">
        <v>5.4054054054053981E-2</v>
      </c>
      <c r="AL229">
        <v>3.7</v>
      </c>
      <c r="AM229"/>
      <c r="AN229"/>
      <c r="AO229"/>
      <c r="AP229"/>
      <c r="AQ229"/>
      <c r="AR229"/>
      <c r="AS229"/>
      <c r="AT229"/>
      <c r="AU229"/>
      <c r="AV229"/>
      <c r="AW229"/>
      <c r="AX229"/>
      <c r="AY229"/>
      <c r="AZ229"/>
      <c r="BA229"/>
      <c r="BC229" s="82"/>
    </row>
    <row r="230" spans="1:55" x14ac:dyDescent="0.25">
      <c r="A230" s="82" t="s">
        <v>2531</v>
      </c>
      <c r="B230" s="82">
        <v>231</v>
      </c>
      <c r="C230" s="82">
        <v>1</v>
      </c>
      <c r="D230" s="82">
        <v>2008</v>
      </c>
      <c r="E230" s="82">
        <v>2006</v>
      </c>
      <c r="F230" s="82">
        <v>1</v>
      </c>
      <c r="G230" s="82">
        <v>1</v>
      </c>
      <c r="H230" s="82">
        <v>1</v>
      </c>
      <c r="I230" s="82">
        <v>0</v>
      </c>
      <c r="J230" s="82" t="s">
        <v>2351</v>
      </c>
      <c r="K230" s="82">
        <v>7946</v>
      </c>
      <c r="L230" s="82">
        <v>10</v>
      </c>
      <c r="M230" s="82">
        <v>139</v>
      </c>
      <c r="N230" s="82">
        <v>0</v>
      </c>
      <c r="O230" s="82">
        <v>0</v>
      </c>
      <c r="P230" s="82">
        <v>0</v>
      </c>
      <c r="Q230" s="82">
        <v>1</v>
      </c>
      <c r="R230" s="82">
        <v>1</v>
      </c>
      <c r="S230" s="82">
        <v>0</v>
      </c>
      <c r="T230" s="82">
        <v>0</v>
      </c>
      <c r="U230" s="82">
        <v>0</v>
      </c>
      <c r="V230" s="82">
        <v>1</v>
      </c>
      <c r="W230" s="82" t="s">
        <v>1976</v>
      </c>
      <c r="X230" s="82">
        <v>0</v>
      </c>
      <c r="Y230" s="82">
        <v>1</v>
      </c>
      <c r="Z230" s="82">
        <v>1</v>
      </c>
      <c r="AA230" s="82">
        <v>0</v>
      </c>
      <c r="AB230" s="82">
        <v>0</v>
      </c>
      <c r="AC230" s="82">
        <v>0</v>
      </c>
      <c r="AD230" s="82">
        <v>1</v>
      </c>
      <c r="AE230" s="82">
        <v>1</v>
      </c>
      <c r="AF230" s="82">
        <v>6</v>
      </c>
      <c r="AG230" s="82">
        <v>9</v>
      </c>
      <c r="AH230" s="82">
        <v>3</v>
      </c>
      <c r="AI230" s="82">
        <v>0.5</v>
      </c>
      <c r="AJ230" s="82">
        <v>0.4864</v>
      </c>
      <c r="AK230" s="82">
        <v>0.16</v>
      </c>
      <c r="AL230">
        <v>3.04</v>
      </c>
      <c r="AM230"/>
      <c r="AN230"/>
      <c r="AO230"/>
      <c r="AP230"/>
      <c r="AQ230"/>
      <c r="AR230"/>
      <c r="AS230"/>
      <c r="AT230"/>
      <c r="AU230"/>
      <c r="AV230"/>
      <c r="AW230"/>
      <c r="AX230"/>
      <c r="AY230"/>
      <c r="AZ230"/>
      <c r="BA230"/>
      <c r="BC230" s="82"/>
    </row>
    <row r="231" spans="1:55" x14ac:dyDescent="0.25">
      <c r="A231" s="82" t="s">
        <v>2531</v>
      </c>
      <c r="B231" s="82">
        <v>231</v>
      </c>
      <c r="C231" s="82">
        <v>2</v>
      </c>
      <c r="D231" s="82">
        <v>2008</v>
      </c>
      <c r="E231" s="82">
        <v>2015</v>
      </c>
      <c r="F231" s="82">
        <v>1</v>
      </c>
      <c r="G231" s="82">
        <v>1</v>
      </c>
      <c r="H231" s="82">
        <v>1</v>
      </c>
      <c r="I231" s="82">
        <v>0</v>
      </c>
      <c r="J231" s="82" t="s">
        <v>2351</v>
      </c>
      <c r="K231" s="82">
        <v>7946</v>
      </c>
      <c r="L231" s="82">
        <v>10</v>
      </c>
      <c r="M231" s="82">
        <v>139</v>
      </c>
      <c r="N231" s="82">
        <v>0</v>
      </c>
      <c r="O231" s="82">
        <v>0</v>
      </c>
      <c r="P231" s="82">
        <v>0</v>
      </c>
      <c r="Q231" s="82">
        <v>1</v>
      </c>
      <c r="R231" s="82">
        <v>1</v>
      </c>
      <c r="S231" s="82">
        <v>0</v>
      </c>
      <c r="T231" s="82">
        <v>0</v>
      </c>
      <c r="U231" s="82">
        <v>0</v>
      </c>
      <c r="V231" s="82">
        <v>1</v>
      </c>
      <c r="W231" s="82" t="s">
        <v>1976</v>
      </c>
      <c r="X231" s="82">
        <v>0</v>
      </c>
      <c r="Y231" s="82">
        <v>1</v>
      </c>
      <c r="Z231" s="82">
        <v>1</v>
      </c>
      <c r="AA231" s="82">
        <v>0</v>
      </c>
      <c r="AB231" s="82">
        <v>0</v>
      </c>
      <c r="AC231" s="82">
        <v>0</v>
      </c>
      <c r="AD231" s="82">
        <v>1</v>
      </c>
      <c r="AE231" s="82">
        <v>1</v>
      </c>
      <c r="AF231" s="82">
        <v>12</v>
      </c>
      <c r="AG231" s="82">
        <v>15</v>
      </c>
      <c r="AH231" s="82">
        <v>3</v>
      </c>
      <c r="AI231" s="82">
        <v>0.25</v>
      </c>
      <c r="AJ231" s="82">
        <v>0.48374</v>
      </c>
      <c r="AK231" s="82">
        <v>0.13400000000000001</v>
      </c>
      <c r="AL231">
        <v>3.61</v>
      </c>
      <c r="AM231"/>
      <c r="AN231"/>
      <c r="AO231"/>
      <c r="AP231"/>
      <c r="AQ231"/>
      <c r="AR231"/>
      <c r="AS231"/>
      <c r="AT231"/>
      <c r="AU231"/>
      <c r="AV231"/>
      <c r="AW231"/>
      <c r="AX231"/>
      <c r="AY231"/>
      <c r="AZ231"/>
      <c r="BA231"/>
      <c r="BC231" s="82"/>
    </row>
    <row r="232" spans="1:55" x14ac:dyDescent="0.25">
      <c r="A232" s="82" t="s">
        <v>2532</v>
      </c>
      <c r="B232" s="82">
        <v>233</v>
      </c>
      <c r="C232" s="82">
        <v>1</v>
      </c>
      <c r="D232" s="82">
        <v>2007</v>
      </c>
      <c r="E232" s="82">
        <v>2010.5</v>
      </c>
      <c r="F232" s="82">
        <v>1</v>
      </c>
      <c r="G232" s="82">
        <v>1</v>
      </c>
      <c r="H232" s="82">
        <v>1</v>
      </c>
      <c r="I232" s="82">
        <v>0</v>
      </c>
      <c r="J232" s="82" t="s">
        <v>2004</v>
      </c>
      <c r="K232" s="82">
        <v>5103</v>
      </c>
      <c r="L232" s="82">
        <v>1</v>
      </c>
      <c r="M232" s="82">
        <v>124</v>
      </c>
      <c r="N232" s="82">
        <v>0</v>
      </c>
      <c r="O232" s="82">
        <v>4</v>
      </c>
      <c r="P232" s="82">
        <v>0</v>
      </c>
      <c r="Q232" s="82">
        <v>1</v>
      </c>
      <c r="R232" s="82">
        <v>1</v>
      </c>
      <c r="S232" s="82">
        <v>0</v>
      </c>
      <c r="T232" s="82">
        <v>1</v>
      </c>
      <c r="U232" s="82">
        <v>1</v>
      </c>
      <c r="V232" s="82">
        <v>1</v>
      </c>
      <c r="W232" s="82" t="s">
        <v>1976</v>
      </c>
      <c r="X232" s="82">
        <v>1</v>
      </c>
      <c r="Y232" s="82">
        <v>1</v>
      </c>
      <c r="Z232" s="82">
        <v>0</v>
      </c>
      <c r="AA232" s="82">
        <v>0</v>
      </c>
      <c r="AB232" s="82">
        <v>0</v>
      </c>
      <c r="AC232" s="82">
        <v>1</v>
      </c>
      <c r="AD232" s="82">
        <v>0</v>
      </c>
      <c r="AE232" s="82">
        <v>0</v>
      </c>
      <c r="AF232" s="82">
        <v>9.4760000000000009</v>
      </c>
      <c r="AG232" s="82">
        <v>31.478999999999999</v>
      </c>
      <c r="AH232" s="82">
        <v>22.003</v>
      </c>
      <c r="AI232" s="82">
        <v>2.321971295905445</v>
      </c>
      <c r="AJ232" s="82">
        <v>1.4899999999999998</v>
      </c>
      <c r="AK232" s="82">
        <v>0.57999999999999996</v>
      </c>
      <c r="AL232">
        <v>2.56</v>
      </c>
      <c r="AM232"/>
      <c r="AN232"/>
      <c r="AO232"/>
      <c r="AP232"/>
      <c r="AQ232"/>
      <c r="AR232"/>
      <c r="AS232"/>
      <c r="AT232"/>
      <c r="AU232"/>
      <c r="AV232"/>
      <c r="AW232"/>
      <c r="AX232"/>
      <c r="AY232"/>
      <c r="AZ232"/>
      <c r="BA232"/>
      <c r="BC232" s="82"/>
    </row>
    <row r="233" spans="1:55" x14ac:dyDescent="0.25">
      <c r="A233" s="82" t="s">
        <v>2533</v>
      </c>
      <c r="B233" s="82">
        <v>233</v>
      </c>
      <c r="C233" s="82">
        <v>2</v>
      </c>
      <c r="D233" s="82">
        <v>2007</v>
      </c>
      <c r="E233" s="82">
        <v>2010.5</v>
      </c>
      <c r="F233" s="82">
        <v>1</v>
      </c>
      <c r="G233" s="82">
        <v>1</v>
      </c>
      <c r="H233" s="82">
        <v>1</v>
      </c>
      <c r="I233" s="82">
        <v>0</v>
      </c>
      <c r="J233" s="82" t="s">
        <v>2004</v>
      </c>
      <c r="K233" s="82">
        <v>5103</v>
      </c>
      <c r="L233" s="82">
        <v>1</v>
      </c>
      <c r="M233" s="82">
        <v>124</v>
      </c>
      <c r="N233" s="82">
        <v>0</v>
      </c>
      <c r="O233" s="82">
        <v>4</v>
      </c>
      <c r="P233" s="82">
        <v>0</v>
      </c>
      <c r="Q233" s="82">
        <v>1</v>
      </c>
      <c r="R233" s="82">
        <v>1</v>
      </c>
      <c r="S233" s="82">
        <v>0</v>
      </c>
      <c r="T233" s="82">
        <v>1</v>
      </c>
      <c r="U233" s="82">
        <v>1</v>
      </c>
      <c r="V233" s="82">
        <v>1</v>
      </c>
      <c r="W233" s="82" t="s">
        <v>1976</v>
      </c>
      <c r="X233" s="82">
        <v>1</v>
      </c>
      <c r="Y233" s="82">
        <v>1</v>
      </c>
      <c r="Z233" s="82">
        <v>1</v>
      </c>
      <c r="AA233" s="82">
        <v>0</v>
      </c>
      <c r="AB233" s="82">
        <v>0</v>
      </c>
      <c r="AC233" s="82">
        <v>0</v>
      </c>
      <c r="AD233" s="82">
        <v>1</v>
      </c>
      <c r="AE233" s="82">
        <v>1</v>
      </c>
      <c r="AF233" s="82">
        <v>19.091000000000001</v>
      </c>
      <c r="AG233" s="82">
        <v>43.679000000000002</v>
      </c>
      <c r="AH233" s="82">
        <v>24.588000000000001</v>
      </c>
      <c r="AI233" s="82">
        <v>1.2879367241108375</v>
      </c>
      <c r="AJ233" s="82">
        <v>1.3800000000000003</v>
      </c>
      <c r="AK233" s="82">
        <v>0.41071428571428581</v>
      </c>
      <c r="AL233">
        <v>3.36</v>
      </c>
      <c r="AM233"/>
      <c r="AN233"/>
      <c r="AO233"/>
      <c r="AP233"/>
      <c r="AQ233"/>
      <c r="AR233"/>
      <c r="AS233"/>
      <c r="AT233"/>
      <c r="AU233"/>
      <c r="AV233"/>
      <c r="AW233"/>
      <c r="AX233"/>
      <c r="AY233"/>
      <c r="AZ233"/>
      <c r="BA233"/>
      <c r="BC233" s="82"/>
    </row>
    <row r="234" spans="1:55" x14ac:dyDescent="0.25">
      <c r="A234" s="82" t="s">
        <v>2534</v>
      </c>
      <c r="B234" s="82">
        <v>235</v>
      </c>
      <c r="C234" s="82">
        <v>1</v>
      </c>
      <c r="D234" s="82">
        <v>2009</v>
      </c>
      <c r="E234" s="82">
        <v>2022</v>
      </c>
      <c r="F234" s="82">
        <v>1</v>
      </c>
      <c r="G234" s="82">
        <v>1</v>
      </c>
      <c r="H234" s="82">
        <v>1</v>
      </c>
      <c r="I234" s="82">
        <v>0</v>
      </c>
      <c r="J234" s="82" t="s">
        <v>2004</v>
      </c>
      <c r="K234" s="82">
        <v>10218</v>
      </c>
      <c r="L234" s="82">
        <v>22</v>
      </c>
      <c r="M234" s="82">
        <v>311</v>
      </c>
      <c r="N234" s="82">
        <v>1</v>
      </c>
      <c r="O234" s="82">
        <v>11</v>
      </c>
      <c r="P234" s="82">
        <v>0</v>
      </c>
      <c r="Q234" s="82">
        <v>1</v>
      </c>
      <c r="R234" s="82">
        <v>1</v>
      </c>
      <c r="S234" s="82">
        <v>0</v>
      </c>
      <c r="T234" s="82">
        <v>1</v>
      </c>
      <c r="U234" s="82">
        <v>1</v>
      </c>
      <c r="V234" s="82">
        <v>1</v>
      </c>
      <c r="W234" s="82">
        <v>105</v>
      </c>
      <c r="X234" s="82">
        <v>1</v>
      </c>
      <c r="Y234" s="82">
        <v>1</v>
      </c>
      <c r="Z234" s="82">
        <v>0</v>
      </c>
      <c r="AA234" s="82">
        <v>1</v>
      </c>
      <c r="AB234" s="82">
        <v>1</v>
      </c>
      <c r="AC234" s="82">
        <v>0</v>
      </c>
      <c r="AD234" s="82">
        <v>0</v>
      </c>
      <c r="AE234" s="82">
        <v>0</v>
      </c>
      <c r="AF234" s="82">
        <v>16.878</v>
      </c>
      <c r="AG234" s="82">
        <v>25.456</v>
      </c>
      <c r="AH234" s="82">
        <v>8.5779999999999994</v>
      </c>
      <c r="AI234" s="82">
        <v>0.5</v>
      </c>
      <c r="AJ234" s="82">
        <v>0.75000000000000044</v>
      </c>
      <c r="AK234" s="82">
        <v>0.20107238605898134</v>
      </c>
      <c r="AL234">
        <v>3.73</v>
      </c>
      <c r="AM234"/>
      <c r="AN234"/>
      <c r="AO234"/>
      <c r="AP234"/>
      <c r="AQ234"/>
      <c r="AR234"/>
      <c r="AS234"/>
      <c r="AT234"/>
      <c r="AU234"/>
      <c r="AV234"/>
      <c r="AW234"/>
      <c r="AX234"/>
      <c r="AY234"/>
      <c r="AZ234"/>
      <c r="BA234"/>
      <c r="BC234" s="82"/>
    </row>
    <row r="235" spans="1:55" x14ac:dyDescent="0.25">
      <c r="A235" s="82" t="s">
        <v>2534</v>
      </c>
      <c r="B235" s="82">
        <v>235</v>
      </c>
      <c r="C235" s="82">
        <v>2</v>
      </c>
      <c r="D235" s="82">
        <v>2009</v>
      </c>
      <c r="E235" s="82">
        <v>2022</v>
      </c>
      <c r="F235" s="82">
        <v>1</v>
      </c>
      <c r="G235" s="82">
        <v>1</v>
      </c>
      <c r="H235" s="82">
        <v>1</v>
      </c>
      <c r="I235" s="82">
        <v>0</v>
      </c>
      <c r="J235" s="82" t="s">
        <v>2004</v>
      </c>
      <c r="K235" s="82">
        <v>10218</v>
      </c>
      <c r="L235" s="82">
        <v>22</v>
      </c>
      <c r="M235" s="82">
        <v>311</v>
      </c>
      <c r="N235" s="82">
        <v>1</v>
      </c>
      <c r="O235" s="82">
        <v>11</v>
      </c>
      <c r="P235" s="82">
        <v>0</v>
      </c>
      <c r="Q235" s="82">
        <v>1</v>
      </c>
      <c r="R235" s="82">
        <v>1</v>
      </c>
      <c r="S235" s="82">
        <v>0</v>
      </c>
      <c r="T235" s="82">
        <v>1</v>
      </c>
      <c r="U235" s="82">
        <v>1</v>
      </c>
      <c r="V235" s="82">
        <v>1</v>
      </c>
      <c r="W235" s="82">
        <v>105</v>
      </c>
      <c r="X235" s="82">
        <v>1</v>
      </c>
      <c r="Y235" s="82">
        <v>1</v>
      </c>
      <c r="Z235" s="82">
        <v>0</v>
      </c>
      <c r="AA235" s="82">
        <v>1</v>
      </c>
      <c r="AB235" s="82">
        <v>0</v>
      </c>
      <c r="AC235" s="82">
        <v>0</v>
      </c>
      <c r="AD235" s="82">
        <v>0</v>
      </c>
      <c r="AE235" s="82">
        <v>0</v>
      </c>
      <c r="AF235" s="82">
        <v>16.878</v>
      </c>
      <c r="AG235" s="82">
        <v>16.63</v>
      </c>
      <c r="AH235" s="82">
        <v>-0.24800000000000111</v>
      </c>
      <c r="AI235" s="82">
        <v>-1.4693684085792221E-2</v>
      </c>
      <c r="AJ235" s="82">
        <v>2.9999999999999805E-2</v>
      </c>
      <c r="AK235" s="82">
        <v>8.0428954423591974E-3</v>
      </c>
      <c r="AL235">
        <v>3.73</v>
      </c>
      <c r="AM235"/>
      <c r="AN235"/>
      <c r="AO235"/>
      <c r="AP235"/>
      <c r="AQ235"/>
      <c r="AR235"/>
      <c r="AS235"/>
      <c r="AT235"/>
      <c r="AU235"/>
      <c r="AV235"/>
      <c r="AW235"/>
      <c r="AX235"/>
      <c r="AY235"/>
      <c r="AZ235"/>
      <c r="BA235"/>
      <c r="BC235" s="82"/>
    </row>
    <row r="236" spans="1:55" x14ac:dyDescent="0.25">
      <c r="A236" s="82" t="s">
        <v>2534</v>
      </c>
      <c r="B236" s="82">
        <v>235</v>
      </c>
      <c r="C236" s="82">
        <v>3</v>
      </c>
      <c r="D236" s="82">
        <v>2009</v>
      </c>
      <c r="E236" s="82">
        <v>2022</v>
      </c>
      <c r="F236" s="82">
        <v>1</v>
      </c>
      <c r="G236" s="82">
        <v>1</v>
      </c>
      <c r="H236" s="82">
        <v>1</v>
      </c>
      <c r="I236" s="82">
        <v>0</v>
      </c>
      <c r="J236" s="82" t="s">
        <v>2004</v>
      </c>
      <c r="K236" s="82">
        <v>10218</v>
      </c>
      <c r="L236" s="82">
        <v>22</v>
      </c>
      <c r="M236" s="82">
        <v>311</v>
      </c>
      <c r="N236" s="82">
        <v>1</v>
      </c>
      <c r="O236" s="82">
        <v>11</v>
      </c>
      <c r="P236" s="82">
        <v>0</v>
      </c>
      <c r="Q236" s="82">
        <v>1</v>
      </c>
      <c r="R236" s="82">
        <v>1</v>
      </c>
      <c r="S236" s="82">
        <v>0</v>
      </c>
      <c r="T236" s="82">
        <v>1</v>
      </c>
      <c r="U236" s="82">
        <v>1</v>
      </c>
      <c r="V236" s="82">
        <v>1</v>
      </c>
      <c r="W236" s="82">
        <v>75</v>
      </c>
      <c r="X236" s="82">
        <v>1</v>
      </c>
      <c r="Y236" s="82">
        <v>1</v>
      </c>
      <c r="Z236" s="82">
        <v>0</v>
      </c>
      <c r="AA236" s="82">
        <v>0</v>
      </c>
      <c r="AB236" s="82">
        <v>0</v>
      </c>
      <c r="AC236" s="82">
        <v>0</v>
      </c>
      <c r="AD236" s="82">
        <v>0</v>
      </c>
      <c r="AE236" s="82">
        <v>0</v>
      </c>
      <c r="AF236" s="82">
        <v>16.878</v>
      </c>
      <c r="AG236" s="82">
        <v>9.1839999999999993</v>
      </c>
      <c r="AH236" s="82">
        <v>-7.6940000000000008</v>
      </c>
      <c r="AI236" s="82">
        <v>0.25</v>
      </c>
      <c r="AJ236" s="82">
        <v>-0.68000000000000016</v>
      </c>
      <c r="AK236" s="82">
        <v>-0.18230563002680969</v>
      </c>
      <c r="AL236">
        <v>3.73</v>
      </c>
      <c r="AM236"/>
      <c r="AN236"/>
      <c r="AO236"/>
      <c r="AP236"/>
      <c r="AQ236"/>
      <c r="AR236"/>
      <c r="AS236"/>
      <c r="AT236"/>
      <c r="AU236"/>
      <c r="AV236"/>
      <c r="AW236"/>
      <c r="AX236"/>
      <c r="AY236"/>
      <c r="AZ236"/>
      <c r="BA236"/>
      <c r="BC236" s="82"/>
    </row>
    <row r="237" spans="1:55" x14ac:dyDescent="0.25">
      <c r="A237" s="82" t="s">
        <v>2534</v>
      </c>
      <c r="B237" s="82">
        <v>235</v>
      </c>
      <c r="C237" s="82">
        <v>4</v>
      </c>
      <c r="D237" s="82">
        <v>2009</v>
      </c>
      <c r="E237" s="82">
        <v>2022</v>
      </c>
      <c r="F237" s="82">
        <v>1</v>
      </c>
      <c r="G237" s="82">
        <v>1</v>
      </c>
      <c r="H237" s="82">
        <v>1</v>
      </c>
      <c r="I237" s="82">
        <v>0</v>
      </c>
      <c r="J237" s="82" t="s">
        <v>2004</v>
      </c>
      <c r="K237" s="82">
        <v>10218</v>
      </c>
      <c r="L237" s="82">
        <v>22</v>
      </c>
      <c r="M237" s="82">
        <v>311</v>
      </c>
      <c r="N237" s="82">
        <v>1</v>
      </c>
      <c r="O237" s="82">
        <v>11</v>
      </c>
      <c r="P237" s="82">
        <v>0</v>
      </c>
      <c r="Q237" s="82">
        <v>1</v>
      </c>
      <c r="R237" s="82">
        <v>1</v>
      </c>
      <c r="S237" s="82">
        <v>0</v>
      </c>
      <c r="T237" s="82">
        <v>1</v>
      </c>
      <c r="U237" s="82">
        <v>1</v>
      </c>
      <c r="V237" s="82">
        <v>1</v>
      </c>
      <c r="W237" s="82">
        <v>105</v>
      </c>
      <c r="X237" s="82">
        <v>1</v>
      </c>
      <c r="Y237" s="82">
        <v>1</v>
      </c>
      <c r="Z237" s="82">
        <v>0</v>
      </c>
      <c r="AA237" s="82">
        <v>1</v>
      </c>
      <c r="AB237" s="82">
        <v>1</v>
      </c>
      <c r="AC237" s="82">
        <v>0</v>
      </c>
      <c r="AD237" s="82">
        <v>0</v>
      </c>
      <c r="AE237" s="82">
        <v>0</v>
      </c>
      <c r="AF237" s="82">
        <v>16.878</v>
      </c>
      <c r="AG237" s="82">
        <v>39.838000000000001</v>
      </c>
      <c r="AH237" s="82">
        <v>22.96</v>
      </c>
      <c r="AI237" s="82">
        <v>1.3603507524588223</v>
      </c>
      <c r="AJ237" s="82">
        <v>1.9</v>
      </c>
      <c r="AK237" s="82">
        <v>0.5093833780160858</v>
      </c>
      <c r="AL237">
        <v>3.73</v>
      </c>
      <c r="AM237"/>
      <c r="AN237"/>
      <c r="AO237"/>
      <c r="AP237"/>
      <c r="AQ237"/>
      <c r="AR237"/>
      <c r="AS237"/>
      <c r="AT237"/>
      <c r="AU237"/>
      <c r="AV237"/>
      <c r="AW237"/>
      <c r="AX237"/>
      <c r="AY237"/>
      <c r="AZ237"/>
      <c r="BA237"/>
      <c r="BC237" s="82"/>
    </row>
    <row r="238" spans="1:55" x14ac:dyDescent="0.25">
      <c r="A238" s="82" t="s">
        <v>2535</v>
      </c>
      <c r="B238" s="82">
        <v>239</v>
      </c>
      <c r="C238" s="82">
        <v>1</v>
      </c>
      <c r="D238" s="82">
        <v>2007</v>
      </c>
      <c r="E238" s="82">
        <v>2.5</v>
      </c>
      <c r="F238" s="82">
        <v>1</v>
      </c>
      <c r="G238" s="82">
        <v>1</v>
      </c>
      <c r="H238" s="82">
        <v>1</v>
      </c>
      <c r="I238" s="82">
        <v>0</v>
      </c>
      <c r="J238" s="82" t="s">
        <v>247</v>
      </c>
      <c r="K238" s="82">
        <v>5721</v>
      </c>
      <c r="L238" s="82">
        <v>1</v>
      </c>
      <c r="M238" s="82">
        <v>117</v>
      </c>
      <c r="N238" s="82">
        <v>0</v>
      </c>
      <c r="O238" s="82">
        <v>6</v>
      </c>
      <c r="P238" s="82">
        <v>0</v>
      </c>
      <c r="Q238" s="82">
        <v>1</v>
      </c>
      <c r="R238" s="82">
        <v>1</v>
      </c>
      <c r="S238" s="82">
        <v>0</v>
      </c>
      <c r="T238" s="82">
        <v>1</v>
      </c>
      <c r="U238" s="82">
        <v>1</v>
      </c>
      <c r="V238" s="82">
        <v>1</v>
      </c>
      <c r="W238" s="82" t="s">
        <v>1976</v>
      </c>
      <c r="X238" s="82">
        <v>1</v>
      </c>
      <c r="Y238" s="82">
        <v>1</v>
      </c>
      <c r="Z238" s="82">
        <v>0</v>
      </c>
      <c r="AA238" s="82">
        <v>0</v>
      </c>
      <c r="AB238" s="82">
        <v>1</v>
      </c>
      <c r="AC238" s="82">
        <v>0</v>
      </c>
      <c r="AD238" s="82">
        <v>0</v>
      </c>
      <c r="AE238" s="82">
        <v>0</v>
      </c>
      <c r="AF238" s="82">
        <v>12.37</v>
      </c>
      <c r="AG238" s="82">
        <v>8.61</v>
      </c>
      <c r="AH238" s="82">
        <v>-3.76</v>
      </c>
      <c r="AI238" s="82">
        <v>-0.30399999999999999</v>
      </c>
      <c r="AJ238" s="82">
        <v>-0.3</v>
      </c>
      <c r="AK238" s="82">
        <v>-9.6000000000000002E-2</v>
      </c>
      <c r="AL238">
        <v>3.11</v>
      </c>
      <c r="AM238"/>
      <c r="AN238"/>
      <c r="AO238"/>
      <c r="AP238"/>
      <c r="AQ238"/>
      <c r="AR238"/>
      <c r="AS238"/>
      <c r="AT238"/>
      <c r="AU238"/>
      <c r="AV238"/>
      <c r="AW238"/>
      <c r="AX238"/>
      <c r="AY238"/>
      <c r="AZ238"/>
      <c r="BA238"/>
      <c r="BC238" s="82"/>
    </row>
    <row r="239" spans="1:55" x14ac:dyDescent="0.25">
      <c r="A239" s="82" t="s">
        <v>2627</v>
      </c>
      <c r="B239" s="82">
        <v>240</v>
      </c>
      <c r="C239" s="82">
        <v>1</v>
      </c>
      <c r="D239" s="82">
        <v>2007</v>
      </c>
      <c r="E239" s="82">
        <v>2006</v>
      </c>
      <c r="F239" s="82">
        <v>0</v>
      </c>
      <c r="G239" s="82">
        <v>0</v>
      </c>
      <c r="H239" s="82">
        <v>1</v>
      </c>
      <c r="I239" s="82">
        <v>0</v>
      </c>
      <c r="J239" s="82" t="s">
        <v>2385</v>
      </c>
      <c r="K239" s="82">
        <v>5348</v>
      </c>
      <c r="L239" s="82">
        <v>4</v>
      </c>
      <c r="M239" s="82">
        <v>105</v>
      </c>
      <c r="N239" s="82">
        <v>0</v>
      </c>
      <c r="O239" s="82">
        <v>0</v>
      </c>
      <c r="P239" s="82">
        <v>0</v>
      </c>
      <c r="Q239" s="82">
        <v>1</v>
      </c>
      <c r="R239" s="82">
        <v>1</v>
      </c>
      <c r="S239" s="82">
        <v>0</v>
      </c>
      <c r="T239" s="82">
        <v>0</v>
      </c>
      <c r="U239" s="82">
        <v>0</v>
      </c>
      <c r="V239" s="82">
        <v>0</v>
      </c>
      <c r="W239" s="82" t="s">
        <v>1976</v>
      </c>
      <c r="X239" s="82">
        <v>0</v>
      </c>
      <c r="Y239" s="82">
        <v>0</v>
      </c>
      <c r="Z239" s="82">
        <v>1</v>
      </c>
      <c r="AA239" s="82">
        <v>0</v>
      </c>
      <c r="AB239" s="82">
        <v>0</v>
      </c>
      <c r="AC239" s="82">
        <v>0</v>
      </c>
      <c r="AD239" s="82">
        <v>1</v>
      </c>
      <c r="AE239" s="82">
        <v>1</v>
      </c>
      <c r="AF239" s="82">
        <v>5</v>
      </c>
      <c r="AG239" s="82">
        <v>10</v>
      </c>
      <c r="AH239" s="82">
        <v>5</v>
      </c>
      <c r="AI239" s="82">
        <v>1</v>
      </c>
      <c r="AJ239" s="82">
        <v>0.51200000000000001</v>
      </c>
      <c r="AK239" s="82">
        <v>0.16</v>
      </c>
      <c r="AL239">
        <v>3.2</v>
      </c>
      <c r="AM239"/>
      <c r="AN239"/>
      <c r="AO239"/>
      <c r="AP239"/>
      <c r="AQ239"/>
      <c r="AR239"/>
      <c r="AS239"/>
      <c r="AT239"/>
      <c r="AU239"/>
      <c r="AV239"/>
      <c r="AW239"/>
      <c r="AX239"/>
      <c r="AY239"/>
      <c r="AZ239"/>
      <c r="BA239"/>
      <c r="BC239" s="82"/>
    </row>
    <row r="240" spans="1:55" x14ac:dyDescent="0.25">
      <c r="A240" s="82" t="s">
        <v>2536</v>
      </c>
      <c r="B240" s="82">
        <v>241</v>
      </c>
      <c r="C240" s="82">
        <v>1</v>
      </c>
      <c r="D240" s="82">
        <v>2008</v>
      </c>
      <c r="E240" s="82">
        <v>2020</v>
      </c>
      <c r="F240" s="82">
        <v>1</v>
      </c>
      <c r="G240" s="82">
        <v>1</v>
      </c>
      <c r="H240" s="82">
        <v>1</v>
      </c>
      <c r="I240" s="82">
        <v>0</v>
      </c>
      <c r="J240" s="82" t="s">
        <v>2329</v>
      </c>
      <c r="K240" s="82">
        <v>4330</v>
      </c>
      <c r="L240" s="82">
        <v>1</v>
      </c>
      <c r="M240" s="82">
        <v>92</v>
      </c>
      <c r="N240" s="82">
        <v>0</v>
      </c>
      <c r="O240" s="82">
        <v>1</v>
      </c>
      <c r="P240" s="82">
        <v>0</v>
      </c>
      <c r="Q240" s="82">
        <v>1</v>
      </c>
      <c r="R240" s="82">
        <v>1</v>
      </c>
      <c r="S240" s="82">
        <v>0</v>
      </c>
      <c r="T240" s="82">
        <v>1</v>
      </c>
      <c r="U240" s="82">
        <v>1</v>
      </c>
      <c r="V240" s="82">
        <v>1</v>
      </c>
      <c r="W240" s="82">
        <v>40</v>
      </c>
      <c r="X240" s="82">
        <v>0</v>
      </c>
      <c r="Y240" s="82">
        <v>1</v>
      </c>
      <c r="Z240" s="82">
        <v>0</v>
      </c>
      <c r="AA240" s="82">
        <v>0</v>
      </c>
      <c r="AB240" s="82">
        <v>1</v>
      </c>
      <c r="AC240" s="82">
        <v>0</v>
      </c>
      <c r="AD240" s="82">
        <v>0</v>
      </c>
      <c r="AE240" s="82">
        <v>1</v>
      </c>
      <c r="AF240" s="82">
        <v>0</v>
      </c>
      <c r="AG240" s="82">
        <v>3.3</v>
      </c>
      <c r="AH240" s="82">
        <v>3.3</v>
      </c>
      <c r="AI240" s="82" t="s">
        <v>1976</v>
      </c>
      <c r="AJ240" s="82">
        <v>0.8</v>
      </c>
      <c r="AK240" s="82">
        <v>0.68376068376068388</v>
      </c>
      <c r="AL240">
        <v>1.17</v>
      </c>
      <c r="AM240"/>
      <c r="AN240"/>
      <c r="AO240"/>
      <c r="AP240"/>
      <c r="AQ240"/>
      <c r="AR240"/>
      <c r="AS240"/>
      <c r="AT240"/>
      <c r="AU240"/>
      <c r="AV240"/>
      <c r="AW240"/>
      <c r="AX240"/>
      <c r="AY240"/>
      <c r="AZ240"/>
      <c r="BA240"/>
      <c r="BC240" s="82"/>
    </row>
    <row r="241" spans="1:55" x14ac:dyDescent="0.25">
      <c r="A241" s="82" t="s">
        <v>2536</v>
      </c>
      <c r="B241" s="82">
        <v>241</v>
      </c>
      <c r="C241" s="82">
        <v>2</v>
      </c>
      <c r="D241" s="82">
        <v>2008</v>
      </c>
      <c r="E241" s="82">
        <v>2020</v>
      </c>
      <c r="F241" s="82">
        <v>1</v>
      </c>
      <c r="G241" s="82">
        <v>1</v>
      </c>
      <c r="H241" s="82">
        <v>1</v>
      </c>
      <c r="I241" s="82">
        <v>0</v>
      </c>
      <c r="J241" s="82" t="s">
        <v>2329</v>
      </c>
      <c r="K241" s="82">
        <v>4330</v>
      </c>
      <c r="L241" s="82">
        <v>1</v>
      </c>
      <c r="M241" s="82">
        <v>92</v>
      </c>
      <c r="N241" s="82">
        <v>0</v>
      </c>
      <c r="O241" s="82">
        <v>1</v>
      </c>
      <c r="P241" s="82">
        <v>0</v>
      </c>
      <c r="Q241" s="82">
        <v>1</v>
      </c>
      <c r="R241" s="82">
        <v>1</v>
      </c>
      <c r="S241" s="82">
        <v>0</v>
      </c>
      <c r="T241" s="82">
        <v>1</v>
      </c>
      <c r="U241" s="82">
        <v>1</v>
      </c>
      <c r="V241" s="82">
        <v>1</v>
      </c>
      <c r="W241" s="82">
        <v>60</v>
      </c>
      <c r="X241" s="82">
        <v>0</v>
      </c>
      <c r="Y241" s="82">
        <v>1</v>
      </c>
      <c r="Z241" s="82">
        <v>0</v>
      </c>
      <c r="AA241" s="82">
        <v>0</v>
      </c>
      <c r="AB241" s="82">
        <v>1</v>
      </c>
      <c r="AC241" s="82">
        <v>0</v>
      </c>
      <c r="AD241" s="82">
        <v>0</v>
      </c>
      <c r="AE241" s="82">
        <v>1</v>
      </c>
      <c r="AF241" s="82">
        <v>0.5</v>
      </c>
      <c r="AG241" s="82">
        <v>10</v>
      </c>
      <c r="AH241" s="82">
        <v>9.5</v>
      </c>
      <c r="AI241" s="82">
        <v>19</v>
      </c>
      <c r="AJ241" s="82">
        <v>1.0000000000000002</v>
      </c>
      <c r="AK241" s="82">
        <v>0.50251256281407042</v>
      </c>
      <c r="AL241">
        <v>1.99</v>
      </c>
      <c r="AM241"/>
      <c r="AN241"/>
      <c r="AO241"/>
      <c r="AP241"/>
      <c r="AQ241"/>
      <c r="AR241"/>
      <c r="AS241"/>
      <c r="AT241"/>
      <c r="AU241"/>
      <c r="AV241"/>
      <c r="AW241"/>
      <c r="AX241"/>
      <c r="AY241"/>
      <c r="AZ241"/>
      <c r="BA241"/>
      <c r="BC241" s="82"/>
    </row>
    <row r="242" spans="1:55" x14ac:dyDescent="0.25">
      <c r="A242" s="82" t="s">
        <v>2536</v>
      </c>
      <c r="B242" s="82">
        <v>241</v>
      </c>
      <c r="C242" s="82">
        <v>3</v>
      </c>
      <c r="D242" s="82">
        <v>2008</v>
      </c>
      <c r="E242" s="82">
        <v>2020</v>
      </c>
      <c r="F242" s="82">
        <v>1</v>
      </c>
      <c r="G242" s="82">
        <v>1</v>
      </c>
      <c r="H242" s="82">
        <v>1</v>
      </c>
      <c r="I242" s="82">
        <v>0</v>
      </c>
      <c r="J242" s="82" t="s">
        <v>2329</v>
      </c>
      <c r="K242" s="82">
        <v>4330</v>
      </c>
      <c r="L242" s="82">
        <v>1</v>
      </c>
      <c r="M242" s="82">
        <v>92</v>
      </c>
      <c r="N242" s="82">
        <v>0</v>
      </c>
      <c r="O242" s="82">
        <v>1</v>
      </c>
      <c r="P242" s="82">
        <v>0</v>
      </c>
      <c r="Q242" s="82">
        <v>1</v>
      </c>
      <c r="R242" s="82">
        <v>1</v>
      </c>
      <c r="S242" s="82">
        <v>0</v>
      </c>
      <c r="T242" s="82">
        <v>1</v>
      </c>
      <c r="U242" s="82">
        <v>1</v>
      </c>
      <c r="V242" s="82">
        <v>1</v>
      </c>
      <c r="W242" s="82">
        <v>80</v>
      </c>
      <c r="X242" s="82">
        <v>0</v>
      </c>
      <c r="Y242" s="82">
        <v>1</v>
      </c>
      <c r="Z242" s="82">
        <v>0</v>
      </c>
      <c r="AA242" s="82">
        <v>0</v>
      </c>
      <c r="AB242" s="82">
        <v>1</v>
      </c>
      <c r="AC242" s="82">
        <v>0</v>
      </c>
      <c r="AD242" s="82">
        <v>0</v>
      </c>
      <c r="AE242" s="82">
        <v>1</v>
      </c>
      <c r="AF242" s="82">
        <v>6.5</v>
      </c>
      <c r="AG242" s="82">
        <v>13.7</v>
      </c>
      <c r="AH242" s="82">
        <v>7.1999999999999993</v>
      </c>
      <c r="AI242" s="82">
        <v>1.1076923076923075</v>
      </c>
      <c r="AJ242" s="82">
        <v>1.02</v>
      </c>
      <c r="AK242" s="82">
        <v>0.35172413793103452</v>
      </c>
      <c r="AL242">
        <v>2.9</v>
      </c>
      <c r="AM242"/>
      <c r="AN242"/>
      <c r="AO242"/>
      <c r="AP242"/>
      <c r="AQ242"/>
      <c r="AR242"/>
      <c r="AS242"/>
      <c r="AT242"/>
      <c r="AU242"/>
      <c r="AV242"/>
      <c r="AW242"/>
      <c r="AX242"/>
      <c r="AY242"/>
      <c r="AZ242"/>
      <c r="BA242"/>
      <c r="BC242" s="82"/>
    </row>
    <row r="243" spans="1:55" x14ac:dyDescent="0.25">
      <c r="A243" s="82" t="s">
        <v>2536</v>
      </c>
      <c r="B243" s="82">
        <v>241</v>
      </c>
      <c r="C243" s="82">
        <v>4</v>
      </c>
      <c r="D243" s="82">
        <v>2008</v>
      </c>
      <c r="E243" s="82">
        <v>2020</v>
      </c>
      <c r="F243" s="82">
        <v>1</v>
      </c>
      <c r="G243" s="82">
        <v>1</v>
      </c>
      <c r="H243" s="82">
        <v>1</v>
      </c>
      <c r="I243" s="82">
        <v>0</v>
      </c>
      <c r="J243" s="82" t="s">
        <v>2329</v>
      </c>
      <c r="K243" s="82">
        <v>4330</v>
      </c>
      <c r="L243" s="82">
        <v>1</v>
      </c>
      <c r="M243" s="82">
        <v>92</v>
      </c>
      <c r="N243" s="82">
        <v>0</v>
      </c>
      <c r="O243" s="82">
        <v>1</v>
      </c>
      <c r="P243" s="82">
        <v>0</v>
      </c>
      <c r="Q243" s="82">
        <v>1</v>
      </c>
      <c r="R243" s="82">
        <v>1</v>
      </c>
      <c r="S243" s="82">
        <v>0</v>
      </c>
      <c r="T243" s="82">
        <v>1</v>
      </c>
      <c r="U243" s="82">
        <v>1</v>
      </c>
      <c r="V243" s="82">
        <v>1</v>
      </c>
      <c r="W243" s="82">
        <v>100</v>
      </c>
      <c r="X243" s="82">
        <v>0</v>
      </c>
      <c r="Y243" s="82">
        <v>1</v>
      </c>
      <c r="Z243" s="82">
        <v>0</v>
      </c>
      <c r="AA243" s="82">
        <v>0</v>
      </c>
      <c r="AB243" s="82">
        <v>1</v>
      </c>
      <c r="AC243" s="82">
        <v>0</v>
      </c>
      <c r="AD243" s="82">
        <v>0</v>
      </c>
      <c r="AE243" s="82">
        <v>1</v>
      </c>
      <c r="AF243" s="82">
        <v>10.199999999999999</v>
      </c>
      <c r="AG243" s="82">
        <v>16</v>
      </c>
      <c r="AH243" s="82">
        <v>5.8000000000000007</v>
      </c>
      <c r="AI243" s="82">
        <v>0.56862745098039225</v>
      </c>
      <c r="AJ243" s="82">
        <v>1.0399999999999996</v>
      </c>
      <c r="AK243" s="82">
        <v>0.27586206896551713</v>
      </c>
      <c r="AL243">
        <v>3.77</v>
      </c>
      <c r="AM243"/>
      <c r="AN243"/>
      <c r="AO243"/>
      <c r="AP243"/>
      <c r="AQ243"/>
      <c r="AR243"/>
      <c r="AS243"/>
      <c r="AT243"/>
      <c r="AU243"/>
      <c r="AV243"/>
      <c r="AW243"/>
      <c r="AX243"/>
      <c r="AY243"/>
      <c r="AZ243"/>
      <c r="BA243"/>
      <c r="BC243" s="82"/>
    </row>
    <row r="244" spans="1:55" x14ac:dyDescent="0.25">
      <c r="A244" s="82" t="s">
        <v>2536</v>
      </c>
      <c r="B244" s="82">
        <v>241</v>
      </c>
      <c r="C244" s="82">
        <v>5</v>
      </c>
      <c r="D244" s="82">
        <v>2008</v>
      </c>
      <c r="E244" s="82">
        <v>2020</v>
      </c>
      <c r="F244" s="82">
        <v>1</v>
      </c>
      <c r="G244" s="82">
        <v>1</v>
      </c>
      <c r="H244" s="82">
        <v>1</v>
      </c>
      <c r="I244" s="82">
        <v>0</v>
      </c>
      <c r="J244" s="82" t="s">
        <v>2329</v>
      </c>
      <c r="K244" s="82">
        <v>4330</v>
      </c>
      <c r="L244" s="82">
        <v>1</v>
      </c>
      <c r="M244" s="82">
        <v>92</v>
      </c>
      <c r="N244" s="82">
        <v>0</v>
      </c>
      <c r="O244" s="82">
        <v>1</v>
      </c>
      <c r="P244" s="82">
        <v>0</v>
      </c>
      <c r="Q244" s="82">
        <v>1</v>
      </c>
      <c r="R244" s="82">
        <v>1</v>
      </c>
      <c r="S244" s="82">
        <v>0</v>
      </c>
      <c r="T244" s="82">
        <v>1</v>
      </c>
      <c r="U244" s="82">
        <v>1</v>
      </c>
      <c r="V244" s="82">
        <v>1</v>
      </c>
      <c r="W244" s="82">
        <v>120</v>
      </c>
      <c r="X244" s="82">
        <v>0</v>
      </c>
      <c r="Y244" s="82">
        <v>1</v>
      </c>
      <c r="Z244" s="82">
        <v>0</v>
      </c>
      <c r="AA244" s="82">
        <v>0</v>
      </c>
      <c r="AB244" s="82">
        <v>1</v>
      </c>
      <c r="AC244" s="82">
        <v>0</v>
      </c>
      <c r="AD244" s="82">
        <v>0</v>
      </c>
      <c r="AE244" s="82">
        <v>1</v>
      </c>
      <c r="AF244" s="82">
        <v>12.7</v>
      </c>
      <c r="AG244" s="82">
        <v>17.600000000000001</v>
      </c>
      <c r="AH244" s="82">
        <v>4.9000000000000021</v>
      </c>
      <c r="AI244" s="82">
        <v>0.38582677165354351</v>
      </c>
      <c r="AJ244" s="82">
        <v>1.0500000000000007</v>
      </c>
      <c r="AK244" s="82">
        <v>0.22826086956521757</v>
      </c>
      <c r="AL244">
        <v>4.5999999999999996</v>
      </c>
      <c r="AM244"/>
      <c r="AN244"/>
      <c r="AO244"/>
      <c r="AP244"/>
      <c r="AQ244"/>
      <c r="AR244"/>
      <c r="AS244"/>
      <c r="AT244"/>
      <c r="AU244"/>
      <c r="AV244"/>
      <c r="AW244"/>
      <c r="AX244"/>
      <c r="AY244"/>
      <c r="AZ244"/>
      <c r="BA244"/>
      <c r="BC244" s="82"/>
    </row>
    <row r="245" spans="1:55" x14ac:dyDescent="0.25">
      <c r="A245" s="82" t="s">
        <v>2536</v>
      </c>
      <c r="B245" s="82">
        <v>241</v>
      </c>
      <c r="C245" s="82">
        <v>6</v>
      </c>
      <c r="D245" s="82">
        <v>2008</v>
      </c>
      <c r="E245" s="82">
        <v>2020</v>
      </c>
      <c r="F245" s="82">
        <v>1</v>
      </c>
      <c r="G245" s="82">
        <v>1</v>
      </c>
      <c r="H245" s="82">
        <v>1</v>
      </c>
      <c r="I245" s="82">
        <v>0</v>
      </c>
      <c r="J245" s="82" t="s">
        <v>2329</v>
      </c>
      <c r="K245" s="82">
        <v>4330</v>
      </c>
      <c r="L245" s="82">
        <v>1</v>
      </c>
      <c r="M245" s="82">
        <v>92</v>
      </c>
      <c r="N245" s="82">
        <v>0</v>
      </c>
      <c r="O245" s="82">
        <v>1</v>
      </c>
      <c r="P245" s="82">
        <v>0</v>
      </c>
      <c r="Q245" s="82">
        <v>1</v>
      </c>
      <c r="R245" s="82">
        <v>1</v>
      </c>
      <c r="S245" s="82">
        <v>0</v>
      </c>
      <c r="T245" s="82">
        <v>1</v>
      </c>
      <c r="U245" s="82">
        <v>1</v>
      </c>
      <c r="V245" s="82">
        <v>1</v>
      </c>
      <c r="W245" s="82">
        <v>120</v>
      </c>
      <c r="X245" s="82">
        <v>0</v>
      </c>
      <c r="Y245" s="82">
        <v>1</v>
      </c>
      <c r="Z245" s="82">
        <v>0</v>
      </c>
      <c r="AA245" s="82">
        <v>0</v>
      </c>
      <c r="AB245" s="82">
        <v>1</v>
      </c>
      <c r="AC245" s="82">
        <v>0</v>
      </c>
      <c r="AD245" s="82">
        <v>0</v>
      </c>
      <c r="AE245" s="82">
        <v>1</v>
      </c>
      <c r="AF245" s="82">
        <v>3.3</v>
      </c>
      <c r="AG245" s="82">
        <v>9.6999999999999993</v>
      </c>
      <c r="AH245" s="82">
        <v>6.3999999999999995</v>
      </c>
      <c r="AI245" s="82">
        <v>1.9393939393939394</v>
      </c>
      <c r="AJ245" s="82">
        <v>0.59000000000000008</v>
      </c>
      <c r="AK245" s="82">
        <v>0.2994923857868021</v>
      </c>
      <c r="AL245">
        <v>1.97</v>
      </c>
      <c r="AM245"/>
      <c r="AN245"/>
      <c r="AO245"/>
      <c r="AP245"/>
      <c r="AQ245"/>
      <c r="AR245"/>
      <c r="AS245"/>
      <c r="AT245"/>
      <c r="AU245"/>
      <c r="AV245"/>
      <c r="AW245"/>
      <c r="AX245"/>
      <c r="AY245"/>
      <c r="AZ245"/>
      <c r="BA245"/>
      <c r="BC245" s="82"/>
    </row>
    <row r="246" spans="1:55" x14ac:dyDescent="0.25">
      <c r="A246" s="82" t="s">
        <v>2536</v>
      </c>
      <c r="B246" s="82">
        <v>241</v>
      </c>
      <c r="C246" s="82">
        <v>7</v>
      </c>
      <c r="D246" s="82">
        <v>2008</v>
      </c>
      <c r="E246" s="82">
        <v>2020</v>
      </c>
      <c r="F246" s="82">
        <v>1</v>
      </c>
      <c r="G246" s="82">
        <v>1</v>
      </c>
      <c r="H246" s="82">
        <v>1</v>
      </c>
      <c r="I246" s="82">
        <v>0</v>
      </c>
      <c r="J246" s="82" t="s">
        <v>2329</v>
      </c>
      <c r="K246" s="82">
        <v>4330</v>
      </c>
      <c r="L246" s="82">
        <v>1</v>
      </c>
      <c r="M246" s="82">
        <v>92</v>
      </c>
      <c r="N246" s="82">
        <v>0</v>
      </c>
      <c r="O246" s="82">
        <v>1</v>
      </c>
      <c r="P246" s="82">
        <v>0</v>
      </c>
      <c r="Q246" s="82">
        <v>1</v>
      </c>
      <c r="R246" s="82">
        <v>1</v>
      </c>
      <c r="S246" s="82">
        <v>0</v>
      </c>
      <c r="T246" s="82">
        <v>1</v>
      </c>
      <c r="U246" s="82">
        <v>1</v>
      </c>
      <c r="V246" s="82">
        <v>1</v>
      </c>
      <c r="W246" s="82">
        <v>120</v>
      </c>
      <c r="X246" s="82">
        <v>0</v>
      </c>
      <c r="Y246" s="82">
        <v>1</v>
      </c>
      <c r="Z246" s="82">
        <v>0</v>
      </c>
      <c r="AA246" s="82">
        <v>0</v>
      </c>
      <c r="AB246" s="82">
        <v>1</v>
      </c>
      <c r="AC246" s="82">
        <v>0</v>
      </c>
      <c r="AD246" s="82">
        <v>0</v>
      </c>
      <c r="AE246" s="82">
        <v>1</v>
      </c>
      <c r="AF246" s="82">
        <v>10</v>
      </c>
      <c r="AG246" s="82">
        <v>16</v>
      </c>
      <c r="AH246" s="82">
        <v>6</v>
      </c>
      <c r="AI246" s="82">
        <v>0.6</v>
      </c>
      <c r="AJ246" s="82">
        <v>0.80999999999999961</v>
      </c>
      <c r="AK246" s="82">
        <v>0.27090301003344469</v>
      </c>
      <c r="AL246">
        <v>2.99</v>
      </c>
      <c r="AM246"/>
      <c r="AN246"/>
      <c r="AO246"/>
      <c r="AP246"/>
      <c r="AQ246"/>
      <c r="AR246"/>
      <c r="AS246"/>
      <c r="AT246"/>
      <c r="AU246"/>
      <c r="AV246"/>
      <c r="AW246"/>
      <c r="AX246"/>
      <c r="AY246"/>
      <c r="AZ246"/>
      <c r="BA246"/>
      <c r="BC246" s="82"/>
    </row>
    <row r="247" spans="1:55" x14ac:dyDescent="0.25">
      <c r="A247" s="82" t="s">
        <v>2536</v>
      </c>
      <c r="B247" s="82">
        <v>241</v>
      </c>
      <c r="C247" s="82">
        <v>8</v>
      </c>
      <c r="D247" s="82">
        <v>2008</v>
      </c>
      <c r="E247" s="82">
        <v>2020</v>
      </c>
      <c r="F247" s="82">
        <v>1</v>
      </c>
      <c r="G247" s="82">
        <v>1</v>
      </c>
      <c r="H247" s="82">
        <v>1</v>
      </c>
      <c r="I247" s="82">
        <v>0</v>
      </c>
      <c r="J247" s="82" t="s">
        <v>2329</v>
      </c>
      <c r="K247" s="82">
        <v>4330</v>
      </c>
      <c r="L247" s="82">
        <v>1</v>
      </c>
      <c r="M247" s="82">
        <v>92</v>
      </c>
      <c r="N247" s="82">
        <v>0</v>
      </c>
      <c r="O247" s="82">
        <v>1</v>
      </c>
      <c r="P247" s="82">
        <v>0</v>
      </c>
      <c r="Q247" s="82">
        <v>1</v>
      </c>
      <c r="R247" s="82">
        <v>1</v>
      </c>
      <c r="S247" s="82">
        <v>0</v>
      </c>
      <c r="T247" s="82">
        <v>1</v>
      </c>
      <c r="U247" s="82">
        <v>1</v>
      </c>
      <c r="V247" s="82">
        <v>1</v>
      </c>
      <c r="W247" s="82">
        <v>120</v>
      </c>
      <c r="X247" s="82">
        <v>0</v>
      </c>
      <c r="Y247" s="82">
        <v>1</v>
      </c>
      <c r="Z247" s="82">
        <v>0</v>
      </c>
      <c r="AA247" s="82">
        <v>0</v>
      </c>
      <c r="AB247" s="82">
        <v>1</v>
      </c>
      <c r="AC247" s="82">
        <v>0</v>
      </c>
      <c r="AD247" s="82">
        <v>0</v>
      </c>
      <c r="AE247" s="82">
        <v>1</v>
      </c>
      <c r="AF247" s="82">
        <v>13.7</v>
      </c>
      <c r="AG247" s="82">
        <v>19.5</v>
      </c>
      <c r="AH247" s="82">
        <v>5.8000000000000007</v>
      </c>
      <c r="AI247" s="82">
        <v>0.42335766423357674</v>
      </c>
      <c r="AJ247" s="82">
        <v>1.0200000000000005</v>
      </c>
      <c r="AK247" s="82">
        <v>0.26020408163265318</v>
      </c>
      <c r="AL247">
        <v>3.92</v>
      </c>
      <c r="AM247"/>
      <c r="AN247"/>
      <c r="AO247"/>
      <c r="AP247"/>
      <c r="AQ247"/>
      <c r="AR247"/>
      <c r="AS247"/>
      <c r="AT247"/>
      <c r="AU247"/>
      <c r="AV247"/>
      <c r="AW247"/>
      <c r="AX247"/>
      <c r="AY247"/>
      <c r="AZ247"/>
      <c r="BA247"/>
      <c r="BC247" s="82"/>
    </row>
    <row r="248" spans="1:55" x14ac:dyDescent="0.25">
      <c r="A248" s="82" t="s">
        <v>2536</v>
      </c>
      <c r="B248" s="82">
        <v>241</v>
      </c>
      <c r="C248" s="82">
        <v>9</v>
      </c>
      <c r="D248" s="82">
        <v>2008</v>
      </c>
      <c r="E248" s="82">
        <v>2020</v>
      </c>
      <c r="F248" s="82">
        <v>1</v>
      </c>
      <c r="G248" s="82">
        <v>1</v>
      </c>
      <c r="H248" s="82">
        <v>1</v>
      </c>
      <c r="I248" s="82">
        <v>0</v>
      </c>
      <c r="J248" s="82" t="s">
        <v>2329</v>
      </c>
      <c r="K248" s="82">
        <v>4330</v>
      </c>
      <c r="L248" s="82">
        <v>1</v>
      </c>
      <c r="M248" s="82">
        <v>92</v>
      </c>
      <c r="N248" s="82">
        <v>0</v>
      </c>
      <c r="O248" s="82">
        <v>1</v>
      </c>
      <c r="P248" s="82">
        <v>0</v>
      </c>
      <c r="Q248" s="82">
        <v>1</v>
      </c>
      <c r="R248" s="82">
        <v>1</v>
      </c>
      <c r="S248" s="82">
        <v>0</v>
      </c>
      <c r="T248" s="82">
        <v>1</v>
      </c>
      <c r="U248" s="82">
        <v>1</v>
      </c>
      <c r="V248" s="82">
        <v>1</v>
      </c>
      <c r="W248" s="82">
        <v>120</v>
      </c>
      <c r="X248" s="82">
        <v>0</v>
      </c>
      <c r="Y248" s="82">
        <v>1</v>
      </c>
      <c r="Z248" s="82">
        <v>0</v>
      </c>
      <c r="AA248" s="82">
        <v>0</v>
      </c>
      <c r="AB248" s="82">
        <v>1</v>
      </c>
      <c r="AC248" s="82">
        <v>0</v>
      </c>
      <c r="AD248" s="82">
        <v>0</v>
      </c>
      <c r="AE248" s="82">
        <v>1</v>
      </c>
      <c r="AF248" s="82">
        <v>16</v>
      </c>
      <c r="AG248" s="82">
        <v>21.7</v>
      </c>
      <c r="AH248" s="82">
        <v>5.6999999999999993</v>
      </c>
      <c r="AI248" s="82">
        <v>0.35624999999999996</v>
      </c>
      <c r="AJ248" s="82">
        <v>1.2000000000000002</v>
      </c>
      <c r="AK248" s="82">
        <v>0.24948024948024955</v>
      </c>
      <c r="AL248">
        <v>4.8099999999999996</v>
      </c>
      <c r="AM248"/>
      <c r="AN248"/>
      <c r="AO248"/>
      <c r="AP248"/>
      <c r="AQ248"/>
      <c r="AR248"/>
      <c r="AS248"/>
      <c r="AT248"/>
      <c r="AU248"/>
      <c r="AV248"/>
      <c r="AW248"/>
      <c r="AX248"/>
      <c r="AY248"/>
      <c r="AZ248"/>
      <c r="BA248"/>
      <c r="BC248" s="82"/>
    </row>
    <row r="249" spans="1:55" x14ac:dyDescent="0.25">
      <c r="A249" s="82" t="s">
        <v>2536</v>
      </c>
      <c r="B249" s="82">
        <v>241</v>
      </c>
      <c r="C249" s="82">
        <v>10</v>
      </c>
      <c r="D249" s="82">
        <v>2008</v>
      </c>
      <c r="E249" s="82">
        <v>2020</v>
      </c>
      <c r="F249" s="82">
        <v>1</v>
      </c>
      <c r="G249" s="82">
        <v>1</v>
      </c>
      <c r="H249" s="82">
        <v>1</v>
      </c>
      <c r="I249" s="82">
        <v>0</v>
      </c>
      <c r="J249" s="82" t="s">
        <v>2329</v>
      </c>
      <c r="K249" s="82">
        <v>4330</v>
      </c>
      <c r="L249" s="82">
        <v>1</v>
      </c>
      <c r="M249" s="82">
        <v>92</v>
      </c>
      <c r="N249" s="82">
        <v>0</v>
      </c>
      <c r="O249" s="82">
        <v>1</v>
      </c>
      <c r="P249" s="82">
        <v>0</v>
      </c>
      <c r="Q249" s="82">
        <v>1</v>
      </c>
      <c r="R249" s="82">
        <v>1</v>
      </c>
      <c r="S249" s="82">
        <v>0</v>
      </c>
      <c r="T249" s="82">
        <v>1</v>
      </c>
      <c r="U249" s="82">
        <v>1</v>
      </c>
      <c r="V249" s="82">
        <v>1</v>
      </c>
      <c r="W249" s="82">
        <v>120</v>
      </c>
      <c r="X249" s="82">
        <v>0</v>
      </c>
      <c r="Y249" s="82">
        <v>1</v>
      </c>
      <c r="Z249" s="82">
        <v>0</v>
      </c>
      <c r="AA249" s="82">
        <v>0</v>
      </c>
      <c r="AB249" s="82">
        <v>1</v>
      </c>
      <c r="AC249" s="82">
        <v>0</v>
      </c>
      <c r="AD249" s="82">
        <v>0</v>
      </c>
      <c r="AE249" s="82">
        <v>1</v>
      </c>
      <c r="AF249" s="82">
        <v>17.600000000000001</v>
      </c>
      <c r="AG249" s="82">
        <v>23.2</v>
      </c>
      <c r="AH249" s="82">
        <v>5.5999999999999979</v>
      </c>
      <c r="AI249" s="82">
        <v>0.31818181818181801</v>
      </c>
      <c r="AJ249" s="82">
        <v>1.3899999999999997</v>
      </c>
      <c r="AK249" s="82">
        <v>0.24601769911504417</v>
      </c>
      <c r="AL249">
        <v>5.65</v>
      </c>
      <c r="AM249"/>
      <c r="AN249"/>
      <c r="AO249"/>
      <c r="AP249"/>
      <c r="AQ249"/>
      <c r="AR249"/>
      <c r="AS249"/>
      <c r="AT249"/>
      <c r="AU249"/>
      <c r="AV249"/>
      <c r="AW249"/>
      <c r="AX249"/>
      <c r="AY249"/>
      <c r="AZ249"/>
      <c r="BA249"/>
      <c r="BC249" s="82"/>
    </row>
    <row r="250" spans="1:55" x14ac:dyDescent="0.25">
      <c r="A250" s="82" t="s">
        <v>2536</v>
      </c>
      <c r="B250" s="82">
        <v>241</v>
      </c>
      <c r="C250" s="82">
        <v>11</v>
      </c>
      <c r="D250" s="82">
        <v>2008</v>
      </c>
      <c r="E250" s="82">
        <v>2020</v>
      </c>
      <c r="F250" s="82">
        <v>1</v>
      </c>
      <c r="G250" s="82">
        <v>1</v>
      </c>
      <c r="H250" s="82">
        <v>1</v>
      </c>
      <c r="I250" s="82">
        <v>0</v>
      </c>
      <c r="J250" s="82" t="s">
        <v>2329</v>
      </c>
      <c r="K250" s="82">
        <v>4330</v>
      </c>
      <c r="L250" s="82">
        <v>1</v>
      </c>
      <c r="M250" s="82">
        <v>92</v>
      </c>
      <c r="N250" s="82">
        <v>0</v>
      </c>
      <c r="O250" s="82">
        <v>1</v>
      </c>
      <c r="P250" s="82">
        <v>0</v>
      </c>
      <c r="Q250" s="82">
        <v>1</v>
      </c>
      <c r="R250" s="82">
        <v>1</v>
      </c>
      <c r="S250" s="82">
        <v>0</v>
      </c>
      <c r="T250" s="82">
        <v>1</v>
      </c>
      <c r="U250" s="82">
        <v>1</v>
      </c>
      <c r="V250" s="82">
        <v>1</v>
      </c>
      <c r="W250" s="82">
        <v>120</v>
      </c>
      <c r="X250" s="82">
        <v>0</v>
      </c>
      <c r="Y250" s="82">
        <v>1</v>
      </c>
      <c r="Z250" s="82">
        <v>0</v>
      </c>
      <c r="AA250" s="82">
        <v>0</v>
      </c>
      <c r="AB250" s="82">
        <v>1</v>
      </c>
      <c r="AC250" s="82">
        <v>0</v>
      </c>
      <c r="AD250" s="82">
        <v>0</v>
      </c>
      <c r="AE250" s="82">
        <v>1</v>
      </c>
      <c r="AF250" s="82">
        <v>0.5</v>
      </c>
      <c r="AG250" s="82">
        <v>8</v>
      </c>
      <c r="AH250" s="82">
        <v>7.5</v>
      </c>
      <c r="AI250" s="82">
        <v>15</v>
      </c>
      <c r="AJ250" s="82">
        <v>0.76</v>
      </c>
      <c r="AK250" s="82">
        <v>0.38190954773869346</v>
      </c>
      <c r="AL250">
        <v>1.99</v>
      </c>
      <c r="AM250"/>
      <c r="AN250"/>
      <c r="AO250"/>
      <c r="AP250"/>
      <c r="AQ250"/>
      <c r="AR250"/>
      <c r="AS250"/>
      <c r="AT250"/>
      <c r="AU250"/>
      <c r="AV250"/>
      <c r="AW250"/>
      <c r="AX250"/>
      <c r="AY250"/>
      <c r="AZ250"/>
      <c r="BA250"/>
      <c r="BC250" s="82"/>
    </row>
    <row r="251" spans="1:55" x14ac:dyDescent="0.25">
      <c r="A251" s="82" t="s">
        <v>2536</v>
      </c>
      <c r="B251" s="82">
        <v>241</v>
      </c>
      <c r="C251" s="82">
        <v>12</v>
      </c>
      <c r="D251" s="82">
        <v>2008</v>
      </c>
      <c r="E251" s="82">
        <v>2020</v>
      </c>
      <c r="F251" s="82">
        <v>1</v>
      </c>
      <c r="G251" s="82">
        <v>1</v>
      </c>
      <c r="H251" s="82">
        <v>1</v>
      </c>
      <c r="I251" s="82">
        <v>0</v>
      </c>
      <c r="J251" s="82" t="s">
        <v>2329</v>
      </c>
      <c r="K251" s="82">
        <v>4330</v>
      </c>
      <c r="L251" s="82">
        <v>1</v>
      </c>
      <c r="M251" s="82">
        <v>92</v>
      </c>
      <c r="N251" s="82">
        <v>0</v>
      </c>
      <c r="O251" s="82">
        <v>1</v>
      </c>
      <c r="P251" s="82">
        <v>0</v>
      </c>
      <c r="Q251" s="82">
        <v>1</v>
      </c>
      <c r="R251" s="82">
        <v>1</v>
      </c>
      <c r="S251" s="82">
        <v>0</v>
      </c>
      <c r="T251" s="82">
        <v>1</v>
      </c>
      <c r="U251" s="82">
        <v>1</v>
      </c>
      <c r="V251" s="82">
        <v>1</v>
      </c>
      <c r="W251" s="82">
        <v>120</v>
      </c>
      <c r="X251" s="82">
        <v>0</v>
      </c>
      <c r="Y251" s="82">
        <v>1</v>
      </c>
      <c r="Z251" s="82">
        <v>0</v>
      </c>
      <c r="AA251" s="82">
        <v>0</v>
      </c>
      <c r="AB251" s="82">
        <v>1</v>
      </c>
      <c r="AC251" s="82">
        <v>0</v>
      </c>
      <c r="AD251" s="82">
        <v>0</v>
      </c>
      <c r="AE251" s="82">
        <v>1</v>
      </c>
      <c r="AF251" s="82">
        <v>6.5</v>
      </c>
      <c r="AG251" s="82">
        <v>13.4</v>
      </c>
      <c r="AH251" s="82">
        <v>6.9</v>
      </c>
      <c r="AI251" s="82">
        <v>1.0615384615384615</v>
      </c>
      <c r="AJ251" s="82">
        <v>0.9700000000000002</v>
      </c>
      <c r="AK251" s="82">
        <v>0.33448275862068971</v>
      </c>
      <c r="AL251">
        <v>2.9</v>
      </c>
      <c r="AM251"/>
      <c r="AN251"/>
      <c r="AO251"/>
      <c r="AP251"/>
      <c r="AQ251"/>
      <c r="AR251"/>
      <c r="AS251"/>
      <c r="AT251"/>
      <c r="AU251"/>
      <c r="AV251"/>
      <c r="AW251"/>
      <c r="AX251"/>
      <c r="AY251"/>
      <c r="AZ251"/>
      <c r="BA251"/>
      <c r="BC251" s="82"/>
    </row>
    <row r="252" spans="1:55" x14ac:dyDescent="0.25">
      <c r="A252" s="82" t="s">
        <v>2536</v>
      </c>
      <c r="B252" s="82">
        <v>241</v>
      </c>
      <c r="C252" s="82">
        <v>13</v>
      </c>
      <c r="D252" s="82">
        <v>2008</v>
      </c>
      <c r="E252" s="82">
        <v>2020</v>
      </c>
      <c r="F252" s="82">
        <v>1</v>
      </c>
      <c r="G252" s="82">
        <v>1</v>
      </c>
      <c r="H252" s="82">
        <v>1</v>
      </c>
      <c r="I252" s="82">
        <v>0</v>
      </c>
      <c r="J252" s="82" t="s">
        <v>2329</v>
      </c>
      <c r="K252" s="82">
        <v>4330</v>
      </c>
      <c r="L252" s="82">
        <v>1</v>
      </c>
      <c r="M252" s="82">
        <v>92</v>
      </c>
      <c r="N252" s="82">
        <v>0</v>
      </c>
      <c r="O252" s="82">
        <v>1</v>
      </c>
      <c r="P252" s="82">
        <v>0</v>
      </c>
      <c r="Q252" s="82">
        <v>1</v>
      </c>
      <c r="R252" s="82">
        <v>1</v>
      </c>
      <c r="S252" s="82">
        <v>0</v>
      </c>
      <c r="T252" s="82">
        <v>1</v>
      </c>
      <c r="U252" s="82">
        <v>1</v>
      </c>
      <c r="V252" s="82">
        <v>1</v>
      </c>
      <c r="W252" s="82">
        <v>120</v>
      </c>
      <c r="X252" s="82">
        <v>0</v>
      </c>
      <c r="Y252" s="82">
        <v>1</v>
      </c>
      <c r="Z252" s="82">
        <v>0</v>
      </c>
      <c r="AA252" s="82">
        <v>0</v>
      </c>
      <c r="AB252" s="82">
        <v>1</v>
      </c>
      <c r="AC252" s="82">
        <v>0</v>
      </c>
      <c r="AD252" s="82">
        <v>0</v>
      </c>
      <c r="AE252" s="82">
        <v>1</v>
      </c>
      <c r="AF252" s="82">
        <v>10.199999999999999</v>
      </c>
      <c r="AG252" s="82">
        <v>16.7</v>
      </c>
      <c r="AH252" s="82">
        <v>6.5</v>
      </c>
      <c r="AI252" s="82">
        <v>0.63725490196078438</v>
      </c>
      <c r="AJ252" s="82">
        <v>1.1700000000000004</v>
      </c>
      <c r="AK252" s="82">
        <v>0.31034482758620702</v>
      </c>
      <c r="AL252">
        <v>3.77</v>
      </c>
      <c r="AM252"/>
      <c r="AN252"/>
      <c r="AO252"/>
      <c r="AP252"/>
      <c r="AQ252"/>
      <c r="AR252"/>
      <c r="AS252"/>
      <c r="AT252"/>
      <c r="AU252"/>
      <c r="AV252"/>
      <c r="AW252"/>
      <c r="AX252"/>
      <c r="AY252"/>
      <c r="AZ252"/>
      <c r="BA252"/>
      <c r="BC252" s="82"/>
    </row>
    <row r="253" spans="1:55" x14ac:dyDescent="0.25">
      <c r="A253" s="82" t="s">
        <v>2536</v>
      </c>
      <c r="B253" s="82">
        <v>241</v>
      </c>
      <c r="C253" s="82">
        <v>14</v>
      </c>
      <c r="D253" s="82">
        <v>2008</v>
      </c>
      <c r="E253" s="82">
        <v>2020</v>
      </c>
      <c r="F253" s="82">
        <v>1</v>
      </c>
      <c r="G253" s="82">
        <v>1</v>
      </c>
      <c r="H253" s="82">
        <v>1</v>
      </c>
      <c r="I253" s="82">
        <v>0</v>
      </c>
      <c r="J253" s="82" t="s">
        <v>2329</v>
      </c>
      <c r="K253" s="82">
        <v>4330</v>
      </c>
      <c r="L253" s="82">
        <v>1</v>
      </c>
      <c r="M253" s="82">
        <v>92</v>
      </c>
      <c r="N253" s="82">
        <v>0</v>
      </c>
      <c r="O253" s="82">
        <v>1</v>
      </c>
      <c r="P253" s="82">
        <v>0</v>
      </c>
      <c r="Q253" s="82">
        <v>1</v>
      </c>
      <c r="R253" s="82">
        <v>1</v>
      </c>
      <c r="S253" s="82">
        <v>0</v>
      </c>
      <c r="T253" s="82">
        <v>1</v>
      </c>
      <c r="U253" s="82">
        <v>1</v>
      </c>
      <c r="V253" s="82">
        <v>1</v>
      </c>
      <c r="W253" s="82">
        <v>120</v>
      </c>
      <c r="X253" s="82">
        <v>0</v>
      </c>
      <c r="Y253" s="82">
        <v>1</v>
      </c>
      <c r="Z253" s="82">
        <v>0</v>
      </c>
      <c r="AA253" s="82">
        <v>0</v>
      </c>
      <c r="AB253" s="82">
        <v>1</v>
      </c>
      <c r="AC253" s="82">
        <v>0</v>
      </c>
      <c r="AD253" s="82">
        <v>0</v>
      </c>
      <c r="AE253" s="82">
        <v>1</v>
      </c>
      <c r="AF253" s="82">
        <v>12.7</v>
      </c>
      <c r="AG253" s="82">
        <v>19</v>
      </c>
      <c r="AH253" s="82">
        <v>6.3000000000000007</v>
      </c>
      <c r="AI253" s="82">
        <v>0.49606299212598431</v>
      </c>
      <c r="AJ253" s="82">
        <v>1.3600000000000003</v>
      </c>
      <c r="AK253" s="82">
        <v>0.29565217391304355</v>
      </c>
      <c r="AL253">
        <v>4.5999999999999996</v>
      </c>
      <c r="AM253"/>
      <c r="AN253"/>
      <c r="AO253"/>
      <c r="AP253"/>
      <c r="AQ253"/>
      <c r="AR253"/>
      <c r="AS253"/>
      <c r="AT253"/>
      <c r="AU253"/>
      <c r="AV253"/>
      <c r="AW253"/>
      <c r="AX253"/>
      <c r="AY253"/>
      <c r="AZ253"/>
      <c r="BA253"/>
      <c r="BC253" s="82"/>
    </row>
    <row r="254" spans="1:55" x14ac:dyDescent="0.25">
      <c r="A254" s="82" t="s">
        <v>2536</v>
      </c>
      <c r="B254" s="82">
        <v>241</v>
      </c>
      <c r="C254" s="82">
        <v>15</v>
      </c>
      <c r="D254" s="82">
        <v>2008</v>
      </c>
      <c r="E254" s="82">
        <v>2020</v>
      </c>
      <c r="F254" s="82">
        <v>1</v>
      </c>
      <c r="G254" s="82">
        <v>1</v>
      </c>
      <c r="H254" s="82">
        <v>1</v>
      </c>
      <c r="I254" s="82">
        <v>0</v>
      </c>
      <c r="J254" s="82" t="s">
        <v>2329</v>
      </c>
      <c r="K254" s="82">
        <v>4330</v>
      </c>
      <c r="L254" s="82">
        <v>1</v>
      </c>
      <c r="M254" s="82">
        <v>92</v>
      </c>
      <c r="N254" s="82">
        <v>0</v>
      </c>
      <c r="O254" s="82">
        <v>1</v>
      </c>
      <c r="P254" s="82">
        <v>0</v>
      </c>
      <c r="Q254" s="82">
        <v>1</v>
      </c>
      <c r="R254" s="82">
        <v>1</v>
      </c>
      <c r="S254" s="82">
        <v>0</v>
      </c>
      <c r="T254" s="82">
        <v>1</v>
      </c>
      <c r="U254" s="82">
        <v>1</v>
      </c>
      <c r="V254" s="82">
        <v>1</v>
      </c>
      <c r="W254" s="82">
        <v>120</v>
      </c>
      <c r="X254" s="82">
        <v>0</v>
      </c>
      <c r="Y254" s="82">
        <v>1</v>
      </c>
      <c r="Z254" s="82">
        <v>0</v>
      </c>
      <c r="AA254" s="82">
        <v>0</v>
      </c>
      <c r="AB254" s="82">
        <v>1</v>
      </c>
      <c r="AC254" s="82">
        <v>0</v>
      </c>
      <c r="AD254" s="82">
        <v>0</v>
      </c>
      <c r="AE254" s="82">
        <v>1</v>
      </c>
      <c r="AF254" s="82">
        <v>3.7</v>
      </c>
      <c r="AG254" s="82">
        <v>10</v>
      </c>
      <c r="AH254" s="82">
        <v>6.3</v>
      </c>
      <c r="AI254" s="82">
        <v>1.7027027027027026</v>
      </c>
      <c r="AJ254" s="82">
        <v>0.58999999999999986</v>
      </c>
      <c r="AK254" s="82">
        <v>0.29499999999999993</v>
      </c>
      <c r="AL254">
        <v>2</v>
      </c>
      <c r="AM254"/>
      <c r="AN254"/>
      <c r="AO254"/>
      <c r="AP254"/>
      <c r="AQ254"/>
      <c r="AR254"/>
      <c r="AS254"/>
      <c r="AT254"/>
      <c r="AU254"/>
      <c r="AV254"/>
      <c r="AW254"/>
      <c r="AX254"/>
      <c r="AY254"/>
      <c r="AZ254"/>
      <c r="BA254"/>
      <c r="BC254" s="82"/>
    </row>
    <row r="255" spans="1:55" x14ac:dyDescent="0.25">
      <c r="A255" s="82" t="s">
        <v>2536</v>
      </c>
      <c r="B255" s="82">
        <v>241</v>
      </c>
      <c r="C255" s="82">
        <v>16</v>
      </c>
      <c r="D255" s="82">
        <v>2008</v>
      </c>
      <c r="E255" s="82">
        <v>2020</v>
      </c>
      <c r="F255" s="82">
        <v>1</v>
      </c>
      <c r="G255" s="82">
        <v>1</v>
      </c>
      <c r="H255" s="82">
        <v>1</v>
      </c>
      <c r="I255" s="82">
        <v>0</v>
      </c>
      <c r="J255" s="82" t="s">
        <v>2329</v>
      </c>
      <c r="K255" s="82">
        <v>4330</v>
      </c>
      <c r="L255" s="82">
        <v>1</v>
      </c>
      <c r="M255" s="82">
        <v>92</v>
      </c>
      <c r="N255" s="82">
        <v>0</v>
      </c>
      <c r="O255" s="82">
        <v>1</v>
      </c>
      <c r="P255" s="82">
        <v>0</v>
      </c>
      <c r="Q255" s="82">
        <v>1</v>
      </c>
      <c r="R255" s="82">
        <v>1</v>
      </c>
      <c r="S255" s="82">
        <v>0</v>
      </c>
      <c r="T255" s="82">
        <v>1</v>
      </c>
      <c r="U255" s="82">
        <v>1</v>
      </c>
      <c r="V255" s="82">
        <v>1</v>
      </c>
      <c r="W255" s="82">
        <v>120</v>
      </c>
      <c r="X255" s="82">
        <v>0</v>
      </c>
      <c r="Y255" s="82">
        <v>1</v>
      </c>
      <c r="Z255" s="82">
        <v>0</v>
      </c>
      <c r="AA255" s="82">
        <v>0</v>
      </c>
      <c r="AB255" s="82">
        <v>1</v>
      </c>
      <c r="AC255" s="82">
        <v>0</v>
      </c>
      <c r="AD255" s="82">
        <v>0</v>
      </c>
      <c r="AE255" s="82">
        <v>1</v>
      </c>
      <c r="AF255" s="82">
        <v>4</v>
      </c>
      <c r="AG255" s="82">
        <v>10.9</v>
      </c>
      <c r="AH255" s="82">
        <v>6.9</v>
      </c>
      <c r="AI255" s="82">
        <v>1.7250000000000001</v>
      </c>
      <c r="AJ255" s="82">
        <v>0.78000000000000025</v>
      </c>
      <c r="AK255" s="82">
        <v>0.33620689655172425</v>
      </c>
      <c r="AL255">
        <v>2.3199999999999998</v>
      </c>
      <c r="AM255"/>
      <c r="AN255"/>
      <c r="AO255"/>
      <c r="AP255"/>
      <c r="AQ255"/>
      <c r="AR255"/>
      <c r="AS255"/>
      <c r="AT255"/>
      <c r="AU255"/>
      <c r="AV255"/>
      <c r="AW255"/>
      <c r="AX255"/>
      <c r="AY255"/>
      <c r="AZ255"/>
      <c r="BA255"/>
      <c r="BC255" s="82"/>
    </row>
    <row r="256" spans="1:55" x14ac:dyDescent="0.25">
      <c r="A256" s="82" t="s">
        <v>2536</v>
      </c>
      <c r="B256" s="82">
        <v>241</v>
      </c>
      <c r="C256" s="82">
        <v>17</v>
      </c>
      <c r="D256" s="82">
        <v>2008</v>
      </c>
      <c r="E256" s="82">
        <v>2020</v>
      </c>
      <c r="F256" s="82">
        <v>1</v>
      </c>
      <c r="G256" s="82">
        <v>1</v>
      </c>
      <c r="H256" s="82">
        <v>1</v>
      </c>
      <c r="I256" s="82">
        <v>0</v>
      </c>
      <c r="J256" s="82" t="s">
        <v>2329</v>
      </c>
      <c r="K256" s="82">
        <v>4330</v>
      </c>
      <c r="L256" s="82">
        <v>1</v>
      </c>
      <c r="M256" s="82">
        <v>92</v>
      </c>
      <c r="N256" s="82">
        <v>0</v>
      </c>
      <c r="O256" s="82">
        <v>1</v>
      </c>
      <c r="P256" s="82">
        <v>0</v>
      </c>
      <c r="Q256" s="82">
        <v>1</v>
      </c>
      <c r="R256" s="82">
        <v>1</v>
      </c>
      <c r="S256" s="82">
        <v>0</v>
      </c>
      <c r="T256" s="82">
        <v>1</v>
      </c>
      <c r="U256" s="82">
        <v>1</v>
      </c>
      <c r="V256" s="82">
        <v>1</v>
      </c>
      <c r="W256" s="82">
        <v>120</v>
      </c>
      <c r="X256" s="82">
        <v>0</v>
      </c>
      <c r="Y256" s="82">
        <v>1</v>
      </c>
      <c r="Z256" s="82">
        <v>0</v>
      </c>
      <c r="AA256" s="82">
        <v>0</v>
      </c>
      <c r="AB256" s="82">
        <v>1</v>
      </c>
      <c r="AC256" s="82">
        <v>0</v>
      </c>
      <c r="AD256" s="82">
        <v>0</v>
      </c>
      <c r="AE256" s="82">
        <v>1</v>
      </c>
      <c r="AF256" s="82">
        <v>6.5</v>
      </c>
      <c r="AG256" s="82">
        <v>13.4</v>
      </c>
      <c r="AH256" s="82">
        <v>6.9</v>
      </c>
      <c r="AI256" s="82">
        <v>1.0615384615384615</v>
      </c>
      <c r="AJ256" s="82">
        <v>0.9700000000000002</v>
      </c>
      <c r="AK256" s="82">
        <v>0.33448275862068971</v>
      </c>
      <c r="AL256">
        <v>2.9</v>
      </c>
      <c r="AM256"/>
      <c r="AN256"/>
      <c r="AO256"/>
      <c r="AP256"/>
      <c r="AQ256"/>
      <c r="AR256"/>
      <c r="AS256"/>
      <c r="AT256"/>
      <c r="AU256"/>
      <c r="AV256"/>
      <c r="AW256"/>
      <c r="AX256"/>
      <c r="AY256"/>
      <c r="AZ256"/>
      <c r="BA256"/>
      <c r="BC256" s="82"/>
    </row>
    <row r="257" spans="1:55" x14ac:dyDescent="0.25">
      <c r="A257" s="82" t="s">
        <v>2536</v>
      </c>
      <c r="B257" s="82">
        <v>241</v>
      </c>
      <c r="C257" s="82">
        <v>18</v>
      </c>
      <c r="D257" s="82">
        <v>2008</v>
      </c>
      <c r="E257" s="82">
        <v>2020</v>
      </c>
      <c r="F257" s="82">
        <v>1</v>
      </c>
      <c r="G257" s="82">
        <v>1</v>
      </c>
      <c r="H257" s="82">
        <v>1</v>
      </c>
      <c r="I257" s="82">
        <v>0</v>
      </c>
      <c r="J257" s="82" t="s">
        <v>2329</v>
      </c>
      <c r="K257" s="82">
        <v>4330</v>
      </c>
      <c r="L257" s="82">
        <v>1</v>
      </c>
      <c r="M257" s="82">
        <v>92</v>
      </c>
      <c r="N257" s="82">
        <v>0</v>
      </c>
      <c r="O257" s="82">
        <v>1</v>
      </c>
      <c r="P257" s="82">
        <v>0</v>
      </c>
      <c r="Q257" s="82">
        <v>1</v>
      </c>
      <c r="R257" s="82">
        <v>1</v>
      </c>
      <c r="S257" s="82">
        <v>0</v>
      </c>
      <c r="T257" s="82">
        <v>1</v>
      </c>
      <c r="U257" s="82">
        <v>1</v>
      </c>
      <c r="V257" s="82">
        <v>1</v>
      </c>
      <c r="W257" s="82">
        <v>120</v>
      </c>
      <c r="X257" s="82">
        <v>0</v>
      </c>
      <c r="Y257" s="82">
        <v>1</v>
      </c>
      <c r="Z257" s="82">
        <v>0</v>
      </c>
      <c r="AA257" s="82">
        <v>0</v>
      </c>
      <c r="AB257" s="82">
        <v>1</v>
      </c>
      <c r="AC257" s="82">
        <v>0</v>
      </c>
      <c r="AD257" s="82">
        <v>0</v>
      </c>
      <c r="AE257" s="82">
        <v>1</v>
      </c>
      <c r="AF257" s="82">
        <v>10.199999999999999</v>
      </c>
      <c r="AG257" s="82">
        <v>16.7</v>
      </c>
      <c r="AH257" s="82">
        <v>6.5</v>
      </c>
      <c r="AI257" s="82">
        <v>0.63725490196078438</v>
      </c>
      <c r="AJ257" s="82">
        <v>1.1700000000000004</v>
      </c>
      <c r="AK257" s="82">
        <v>0.31034482758620702</v>
      </c>
      <c r="AL257">
        <v>3.77</v>
      </c>
      <c r="AM257"/>
      <c r="AN257"/>
      <c r="AO257"/>
      <c r="AP257"/>
      <c r="AQ257"/>
      <c r="AR257"/>
      <c r="AS257"/>
      <c r="AT257"/>
      <c r="AU257"/>
      <c r="AV257"/>
      <c r="AW257"/>
      <c r="AX257"/>
      <c r="AY257"/>
      <c r="AZ257"/>
      <c r="BA257"/>
      <c r="BC257" s="82"/>
    </row>
    <row r="258" spans="1:55" x14ac:dyDescent="0.25">
      <c r="A258" s="82" t="s">
        <v>2536</v>
      </c>
      <c r="B258" s="82">
        <v>241</v>
      </c>
      <c r="C258" s="82">
        <v>19</v>
      </c>
      <c r="D258" s="82">
        <v>2008</v>
      </c>
      <c r="E258" s="82">
        <v>2020</v>
      </c>
      <c r="F258" s="82">
        <v>1</v>
      </c>
      <c r="G258" s="82">
        <v>1</v>
      </c>
      <c r="H258" s="82">
        <v>1</v>
      </c>
      <c r="I258" s="82">
        <v>0</v>
      </c>
      <c r="J258" s="82" t="s">
        <v>2329</v>
      </c>
      <c r="K258" s="82">
        <v>4330</v>
      </c>
      <c r="L258" s="82">
        <v>1</v>
      </c>
      <c r="M258" s="82">
        <v>92</v>
      </c>
      <c r="N258" s="82">
        <v>0</v>
      </c>
      <c r="O258" s="82">
        <v>1</v>
      </c>
      <c r="P258" s="82">
        <v>0</v>
      </c>
      <c r="Q258" s="82">
        <v>1</v>
      </c>
      <c r="R258" s="82">
        <v>1</v>
      </c>
      <c r="S258" s="82">
        <v>0</v>
      </c>
      <c r="T258" s="82">
        <v>1</v>
      </c>
      <c r="U258" s="82">
        <v>1</v>
      </c>
      <c r="V258" s="82">
        <v>1</v>
      </c>
      <c r="W258" s="82">
        <v>120</v>
      </c>
      <c r="X258" s="82">
        <v>0</v>
      </c>
      <c r="Y258" s="82">
        <v>1</v>
      </c>
      <c r="Z258" s="82">
        <v>0</v>
      </c>
      <c r="AA258" s="82">
        <v>0</v>
      </c>
      <c r="AB258" s="82">
        <v>1</v>
      </c>
      <c r="AC258" s="82">
        <v>0</v>
      </c>
      <c r="AD258" s="82">
        <v>0</v>
      </c>
      <c r="AE258" s="82">
        <v>1</v>
      </c>
      <c r="AF258" s="82">
        <v>12.7</v>
      </c>
      <c r="AG258" s="82">
        <v>19</v>
      </c>
      <c r="AH258" s="82">
        <v>6.3000000000000007</v>
      </c>
      <c r="AI258" s="82">
        <v>0.49606299212598431</v>
      </c>
      <c r="AJ258" s="82">
        <v>1.3600000000000003</v>
      </c>
      <c r="AK258" s="82">
        <v>0.29565217391304355</v>
      </c>
      <c r="AL258">
        <v>4.5999999999999996</v>
      </c>
      <c r="AM258"/>
      <c r="AN258"/>
      <c r="AO258"/>
      <c r="AP258"/>
      <c r="AQ258"/>
      <c r="AR258"/>
      <c r="AS258"/>
      <c r="AT258"/>
      <c r="AU258"/>
      <c r="AV258"/>
      <c r="AW258"/>
      <c r="AX258"/>
      <c r="AY258"/>
      <c r="AZ258"/>
      <c r="BA258"/>
      <c r="BC258" s="82"/>
    </row>
    <row r="259" spans="1:55" x14ac:dyDescent="0.25">
      <c r="A259" s="82" t="s">
        <v>2536</v>
      </c>
      <c r="B259" s="82">
        <v>241</v>
      </c>
      <c r="C259" s="82">
        <v>20</v>
      </c>
      <c r="D259" s="82">
        <v>2008</v>
      </c>
      <c r="E259" s="82">
        <v>2020</v>
      </c>
      <c r="F259" s="82">
        <v>1</v>
      </c>
      <c r="G259" s="82">
        <v>1</v>
      </c>
      <c r="H259" s="82">
        <v>1</v>
      </c>
      <c r="I259" s="82">
        <v>0</v>
      </c>
      <c r="J259" s="82" t="s">
        <v>2329</v>
      </c>
      <c r="K259" s="82">
        <v>4330</v>
      </c>
      <c r="L259" s="82">
        <v>1</v>
      </c>
      <c r="M259" s="82">
        <v>92</v>
      </c>
      <c r="N259" s="82">
        <v>0</v>
      </c>
      <c r="O259" s="82">
        <v>1</v>
      </c>
      <c r="P259" s="82">
        <v>0</v>
      </c>
      <c r="Q259" s="82">
        <v>1</v>
      </c>
      <c r="R259" s="82">
        <v>1</v>
      </c>
      <c r="S259" s="82">
        <v>0</v>
      </c>
      <c r="T259" s="82">
        <v>1</v>
      </c>
      <c r="U259" s="82">
        <v>1</v>
      </c>
      <c r="V259" s="82">
        <v>1</v>
      </c>
      <c r="W259" s="82">
        <v>120</v>
      </c>
      <c r="X259" s="82">
        <v>0</v>
      </c>
      <c r="Y259" s="82">
        <v>1</v>
      </c>
      <c r="Z259" s="82">
        <v>0</v>
      </c>
      <c r="AA259" s="82">
        <v>0</v>
      </c>
      <c r="AB259" s="82">
        <v>1</v>
      </c>
      <c r="AC259" s="82">
        <v>0</v>
      </c>
      <c r="AD259" s="82">
        <v>0</v>
      </c>
      <c r="AE259" s="82">
        <v>1</v>
      </c>
      <c r="AF259" s="82">
        <v>15</v>
      </c>
      <c r="AG259" s="82">
        <v>16.7</v>
      </c>
      <c r="AH259" s="82">
        <v>1.6999999999999993</v>
      </c>
      <c r="AI259" s="82">
        <v>0.11333333333333329</v>
      </c>
      <c r="AJ259" s="82">
        <v>0.33000000000000007</v>
      </c>
      <c r="AK259" s="82">
        <v>7.1583514099783085E-2</v>
      </c>
      <c r="AL259">
        <v>4.6100000000000003</v>
      </c>
      <c r="AM259"/>
      <c r="AN259"/>
      <c r="AO259"/>
      <c r="AP259"/>
      <c r="AQ259"/>
      <c r="AR259"/>
      <c r="AS259"/>
      <c r="AT259"/>
      <c r="AU259"/>
      <c r="AV259"/>
      <c r="AW259"/>
      <c r="AX259"/>
      <c r="AY259"/>
      <c r="AZ259"/>
      <c r="BA259"/>
      <c r="BC259" s="82"/>
    </row>
    <row r="260" spans="1:55" x14ac:dyDescent="0.25">
      <c r="A260" s="82" t="s">
        <v>2536</v>
      </c>
      <c r="B260" s="82">
        <v>241</v>
      </c>
      <c r="C260" s="82">
        <v>21</v>
      </c>
      <c r="D260" s="82">
        <v>2008</v>
      </c>
      <c r="E260" s="82">
        <v>2020</v>
      </c>
      <c r="F260" s="82">
        <v>1</v>
      </c>
      <c r="G260" s="82">
        <v>1</v>
      </c>
      <c r="H260" s="82">
        <v>1</v>
      </c>
      <c r="I260" s="82">
        <v>0</v>
      </c>
      <c r="J260" s="82" t="s">
        <v>2329</v>
      </c>
      <c r="K260" s="82">
        <v>4330</v>
      </c>
      <c r="L260" s="82">
        <v>1</v>
      </c>
      <c r="M260" s="82">
        <v>92</v>
      </c>
      <c r="N260" s="82">
        <v>0</v>
      </c>
      <c r="O260" s="82">
        <v>1</v>
      </c>
      <c r="P260" s="82">
        <v>0</v>
      </c>
      <c r="Q260" s="82">
        <v>1</v>
      </c>
      <c r="R260" s="82">
        <v>1</v>
      </c>
      <c r="S260" s="82">
        <v>0</v>
      </c>
      <c r="T260" s="82">
        <v>1</v>
      </c>
      <c r="U260" s="82">
        <v>1</v>
      </c>
      <c r="V260" s="82">
        <v>1</v>
      </c>
      <c r="W260" s="82">
        <v>120</v>
      </c>
      <c r="X260" s="82">
        <v>0</v>
      </c>
      <c r="Y260" s="82">
        <v>1</v>
      </c>
      <c r="Z260" s="82">
        <v>0</v>
      </c>
      <c r="AA260" s="82">
        <v>0</v>
      </c>
      <c r="AB260" s="82">
        <v>1</v>
      </c>
      <c r="AC260" s="82">
        <v>0</v>
      </c>
      <c r="AD260" s="82">
        <v>0</v>
      </c>
      <c r="AE260" s="82">
        <v>1</v>
      </c>
      <c r="AF260" s="82">
        <v>15</v>
      </c>
      <c r="AG260" s="82">
        <v>19</v>
      </c>
      <c r="AH260" s="82">
        <v>4</v>
      </c>
      <c r="AI260" s="82">
        <v>0.26666666666666666</v>
      </c>
      <c r="AJ260" s="82">
        <v>0.88999999999999968</v>
      </c>
      <c r="AK260" s="82">
        <v>0.17554240631163701</v>
      </c>
      <c r="AL260">
        <v>5.07</v>
      </c>
      <c r="AM260"/>
      <c r="AN260"/>
      <c r="AO260"/>
      <c r="AP260"/>
      <c r="AQ260"/>
      <c r="AR260"/>
      <c r="AS260"/>
      <c r="AT260"/>
      <c r="AU260"/>
      <c r="AV260"/>
      <c r="AW260"/>
      <c r="AX260"/>
      <c r="AY260"/>
      <c r="AZ260"/>
      <c r="BA260"/>
      <c r="BC260" s="82"/>
    </row>
    <row r="261" spans="1:55" x14ac:dyDescent="0.25">
      <c r="A261" s="82" t="s">
        <v>2536</v>
      </c>
      <c r="B261" s="82">
        <v>241</v>
      </c>
      <c r="C261" s="82">
        <v>22</v>
      </c>
      <c r="D261" s="82">
        <v>2008</v>
      </c>
      <c r="E261" s="82">
        <v>2020</v>
      </c>
      <c r="F261" s="82">
        <v>1</v>
      </c>
      <c r="G261" s="82">
        <v>1</v>
      </c>
      <c r="H261" s="82">
        <v>1</v>
      </c>
      <c r="I261" s="82">
        <v>0</v>
      </c>
      <c r="J261" s="82" t="s">
        <v>2329</v>
      </c>
      <c r="K261" s="82">
        <v>4330</v>
      </c>
      <c r="L261" s="82">
        <v>1</v>
      </c>
      <c r="M261" s="82">
        <v>92</v>
      </c>
      <c r="N261" s="82">
        <v>0</v>
      </c>
      <c r="O261" s="82">
        <v>1</v>
      </c>
      <c r="P261" s="82">
        <v>0</v>
      </c>
      <c r="Q261" s="82">
        <v>1</v>
      </c>
      <c r="R261" s="82">
        <v>1</v>
      </c>
      <c r="S261" s="82">
        <v>0</v>
      </c>
      <c r="T261" s="82">
        <v>1</v>
      </c>
      <c r="U261" s="82">
        <v>1</v>
      </c>
      <c r="V261" s="82">
        <v>1</v>
      </c>
      <c r="W261" s="82">
        <v>40</v>
      </c>
      <c r="X261" s="82">
        <v>0</v>
      </c>
      <c r="Y261" s="82">
        <v>1</v>
      </c>
      <c r="Z261" s="82">
        <v>0</v>
      </c>
      <c r="AA261" s="82">
        <v>0</v>
      </c>
      <c r="AB261" s="82">
        <v>1</v>
      </c>
      <c r="AC261" s="82">
        <v>0</v>
      </c>
      <c r="AD261" s="82">
        <v>0</v>
      </c>
      <c r="AE261" s="82">
        <v>1</v>
      </c>
      <c r="AF261" s="82">
        <v>0</v>
      </c>
      <c r="AG261" s="82">
        <v>3.7</v>
      </c>
      <c r="AH261" s="82">
        <v>3.7</v>
      </c>
      <c r="AI261" s="82" t="s">
        <v>1976</v>
      </c>
      <c r="AJ261" s="82">
        <v>0.83000000000000007</v>
      </c>
      <c r="AK261" s="82">
        <v>0.70940170940170955</v>
      </c>
      <c r="AL261">
        <v>1.17</v>
      </c>
      <c r="AM261"/>
      <c r="AN261"/>
      <c r="AO261"/>
      <c r="AP261"/>
      <c r="AQ261"/>
      <c r="AR261"/>
      <c r="AS261"/>
      <c r="AT261"/>
      <c r="AU261"/>
      <c r="AV261"/>
      <c r="AW261"/>
      <c r="AX261"/>
      <c r="AY261"/>
      <c r="AZ261"/>
      <c r="BA261"/>
      <c r="BC261" s="82"/>
    </row>
    <row r="262" spans="1:55" x14ac:dyDescent="0.25">
      <c r="A262" s="82" t="s">
        <v>2536</v>
      </c>
      <c r="B262" s="82">
        <v>241</v>
      </c>
      <c r="C262" s="82">
        <v>23</v>
      </c>
      <c r="D262" s="82">
        <v>2008</v>
      </c>
      <c r="E262" s="82">
        <v>2020</v>
      </c>
      <c r="F262" s="82">
        <v>1</v>
      </c>
      <c r="G262" s="82">
        <v>1</v>
      </c>
      <c r="H262" s="82">
        <v>1</v>
      </c>
      <c r="I262" s="82">
        <v>0</v>
      </c>
      <c r="J262" s="82" t="s">
        <v>2329</v>
      </c>
      <c r="K262" s="82">
        <v>4330</v>
      </c>
      <c r="L262" s="82">
        <v>1</v>
      </c>
      <c r="M262" s="82">
        <v>92</v>
      </c>
      <c r="N262" s="82">
        <v>0</v>
      </c>
      <c r="O262" s="82">
        <v>1</v>
      </c>
      <c r="P262" s="82">
        <v>0</v>
      </c>
      <c r="Q262" s="82">
        <v>1</v>
      </c>
      <c r="R262" s="82">
        <v>1</v>
      </c>
      <c r="S262" s="82">
        <v>0</v>
      </c>
      <c r="T262" s="82">
        <v>1</v>
      </c>
      <c r="U262" s="82">
        <v>1</v>
      </c>
      <c r="V262" s="82">
        <v>1</v>
      </c>
      <c r="W262" s="82">
        <v>60</v>
      </c>
      <c r="X262" s="82">
        <v>0</v>
      </c>
      <c r="Y262" s="82">
        <v>1</v>
      </c>
      <c r="Z262" s="82">
        <v>0</v>
      </c>
      <c r="AA262" s="82">
        <v>0</v>
      </c>
      <c r="AB262" s="82">
        <v>1</v>
      </c>
      <c r="AC262" s="82">
        <v>0</v>
      </c>
      <c r="AD262" s="82">
        <v>0</v>
      </c>
      <c r="AE262" s="82">
        <v>1</v>
      </c>
      <c r="AF262" s="82">
        <v>0.5</v>
      </c>
      <c r="AG262" s="82">
        <v>4</v>
      </c>
      <c r="AH262" s="82">
        <v>3.5</v>
      </c>
      <c r="AI262" s="82">
        <v>7</v>
      </c>
      <c r="AJ262" s="82">
        <v>0.32999999999999985</v>
      </c>
      <c r="AK262" s="82">
        <v>0.16582914572864313</v>
      </c>
      <c r="AL262">
        <v>1.99</v>
      </c>
      <c r="AM262"/>
      <c r="AN262"/>
      <c r="AO262"/>
      <c r="AP262"/>
      <c r="AQ262"/>
      <c r="AR262"/>
      <c r="AS262"/>
      <c r="AT262"/>
      <c r="AU262"/>
      <c r="AV262"/>
      <c r="AW262"/>
      <c r="AX262"/>
      <c r="AY262"/>
      <c r="AZ262"/>
      <c r="BA262"/>
      <c r="BC262" s="82"/>
    </row>
    <row r="263" spans="1:55" x14ac:dyDescent="0.25">
      <c r="A263" s="82" t="s">
        <v>2536</v>
      </c>
      <c r="B263" s="82">
        <v>241</v>
      </c>
      <c r="C263" s="82">
        <v>24</v>
      </c>
      <c r="D263" s="82">
        <v>2008</v>
      </c>
      <c r="E263" s="82">
        <v>2020</v>
      </c>
      <c r="F263" s="82">
        <v>1</v>
      </c>
      <c r="G263" s="82">
        <v>1</v>
      </c>
      <c r="H263" s="82">
        <v>1</v>
      </c>
      <c r="I263" s="82">
        <v>0</v>
      </c>
      <c r="J263" s="82" t="s">
        <v>2329</v>
      </c>
      <c r="K263" s="82">
        <v>4330</v>
      </c>
      <c r="L263" s="82">
        <v>1</v>
      </c>
      <c r="M263" s="82">
        <v>92</v>
      </c>
      <c r="N263" s="82">
        <v>0</v>
      </c>
      <c r="O263" s="82">
        <v>1</v>
      </c>
      <c r="P263" s="82">
        <v>0</v>
      </c>
      <c r="Q263" s="82">
        <v>1</v>
      </c>
      <c r="R263" s="82">
        <v>1</v>
      </c>
      <c r="S263" s="82">
        <v>0</v>
      </c>
      <c r="T263" s="82">
        <v>1</v>
      </c>
      <c r="U263" s="82">
        <v>1</v>
      </c>
      <c r="V263" s="82">
        <v>1</v>
      </c>
      <c r="W263" s="82">
        <v>40</v>
      </c>
      <c r="X263" s="82">
        <v>0</v>
      </c>
      <c r="Y263" s="82">
        <v>1</v>
      </c>
      <c r="Z263" s="82">
        <v>1</v>
      </c>
      <c r="AA263" s="82">
        <v>0</v>
      </c>
      <c r="AB263" s="82">
        <v>0</v>
      </c>
      <c r="AC263" s="82">
        <v>0</v>
      </c>
      <c r="AD263" s="82">
        <v>1</v>
      </c>
      <c r="AE263" s="82">
        <v>1</v>
      </c>
      <c r="AF263" s="82">
        <v>0</v>
      </c>
      <c r="AG263" s="82">
        <v>15</v>
      </c>
      <c r="AH263" s="82">
        <v>15</v>
      </c>
      <c r="AI263" s="82" t="s">
        <v>1976</v>
      </c>
      <c r="AJ263" s="82">
        <v>1.98</v>
      </c>
      <c r="AK263" s="82">
        <v>1.6923076923076923</v>
      </c>
      <c r="AL263">
        <v>1.17</v>
      </c>
      <c r="AM263"/>
      <c r="AN263"/>
      <c r="AO263"/>
      <c r="AP263"/>
      <c r="AQ263"/>
      <c r="AR263"/>
      <c r="AS263"/>
      <c r="AT263"/>
      <c r="AU263"/>
      <c r="AV263"/>
      <c r="AW263"/>
      <c r="AX263"/>
      <c r="AY263"/>
      <c r="AZ263"/>
      <c r="BA263"/>
      <c r="BC263" s="82"/>
    </row>
    <row r="264" spans="1:55" x14ac:dyDescent="0.25">
      <c r="A264" s="82" t="s">
        <v>2536</v>
      </c>
      <c r="B264" s="82">
        <v>241</v>
      </c>
      <c r="C264" s="82">
        <v>25</v>
      </c>
      <c r="D264" s="82">
        <v>2008</v>
      </c>
      <c r="E264" s="82">
        <v>2020</v>
      </c>
      <c r="F264" s="82">
        <v>1</v>
      </c>
      <c r="G264" s="82">
        <v>1</v>
      </c>
      <c r="H264" s="82">
        <v>1</v>
      </c>
      <c r="I264" s="82">
        <v>0</v>
      </c>
      <c r="J264" s="82" t="s">
        <v>2329</v>
      </c>
      <c r="K264" s="82">
        <v>4330</v>
      </c>
      <c r="L264" s="82">
        <v>1</v>
      </c>
      <c r="M264" s="82">
        <v>92</v>
      </c>
      <c r="N264" s="82">
        <v>0</v>
      </c>
      <c r="O264" s="82">
        <v>1</v>
      </c>
      <c r="P264" s="82">
        <v>0</v>
      </c>
      <c r="Q264" s="82">
        <v>1</v>
      </c>
      <c r="R264" s="82">
        <v>1</v>
      </c>
      <c r="S264" s="82">
        <v>0</v>
      </c>
      <c r="T264" s="82">
        <v>1</v>
      </c>
      <c r="U264" s="82">
        <v>1</v>
      </c>
      <c r="V264" s="82">
        <v>1</v>
      </c>
      <c r="W264" s="82">
        <v>60</v>
      </c>
      <c r="X264" s="82">
        <v>0</v>
      </c>
      <c r="Y264" s="82">
        <v>1</v>
      </c>
      <c r="Z264" s="82">
        <v>1</v>
      </c>
      <c r="AA264" s="82">
        <v>0</v>
      </c>
      <c r="AB264" s="82">
        <v>0</v>
      </c>
      <c r="AC264" s="82">
        <v>0</v>
      </c>
      <c r="AD264" s="82">
        <v>1</v>
      </c>
      <c r="AE264" s="82">
        <v>1</v>
      </c>
      <c r="AF264" s="82">
        <v>0.5</v>
      </c>
      <c r="AG264" s="82">
        <v>15</v>
      </c>
      <c r="AH264" s="82">
        <v>14.5</v>
      </c>
      <c r="AI264" s="82">
        <v>29</v>
      </c>
      <c r="AJ264" s="82">
        <v>1.66</v>
      </c>
      <c r="AK264" s="82">
        <v>0.83417085427135673</v>
      </c>
      <c r="AL264">
        <v>1.99</v>
      </c>
      <c r="AM264"/>
      <c r="AN264"/>
      <c r="AO264"/>
      <c r="AP264"/>
      <c r="AQ264"/>
      <c r="AR264"/>
      <c r="AS264"/>
      <c r="AT264"/>
      <c r="AU264"/>
      <c r="AV264"/>
      <c r="AW264"/>
      <c r="AX264"/>
      <c r="AY264"/>
      <c r="AZ264"/>
      <c r="BA264"/>
      <c r="BC264" s="82"/>
    </row>
    <row r="265" spans="1:55" x14ac:dyDescent="0.25">
      <c r="A265" s="82" t="s">
        <v>2536</v>
      </c>
      <c r="B265" s="82">
        <v>241</v>
      </c>
      <c r="C265" s="82">
        <v>26</v>
      </c>
      <c r="D265" s="82">
        <v>2008</v>
      </c>
      <c r="E265" s="82">
        <v>2020</v>
      </c>
      <c r="F265" s="82">
        <v>1</v>
      </c>
      <c r="G265" s="82">
        <v>1</v>
      </c>
      <c r="H265" s="82">
        <v>1</v>
      </c>
      <c r="I265" s="82">
        <v>0</v>
      </c>
      <c r="J265" s="82" t="s">
        <v>2329</v>
      </c>
      <c r="K265" s="82">
        <v>4330</v>
      </c>
      <c r="L265" s="82">
        <v>1</v>
      </c>
      <c r="M265" s="82">
        <v>92</v>
      </c>
      <c r="N265" s="82">
        <v>0</v>
      </c>
      <c r="O265" s="82">
        <v>1</v>
      </c>
      <c r="P265" s="82">
        <v>0</v>
      </c>
      <c r="Q265" s="82">
        <v>1</v>
      </c>
      <c r="R265" s="82">
        <v>1</v>
      </c>
      <c r="S265" s="82">
        <v>0</v>
      </c>
      <c r="T265" s="82">
        <v>1</v>
      </c>
      <c r="U265" s="82">
        <v>1</v>
      </c>
      <c r="V265" s="82">
        <v>1</v>
      </c>
      <c r="W265" s="82">
        <v>80</v>
      </c>
      <c r="X265" s="82">
        <v>0</v>
      </c>
      <c r="Y265" s="82">
        <v>1</v>
      </c>
      <c r="Z265" s="82">
        <v>1</v>
      </c>
      <c r="AA265" s="82">
        <v>0</v>
      </c>
      <c r="AB265" s="82">
        <v>0</v>
      </c>
      <c r="AC265" s="82">
        <v>0</v>
      </c>
      <c r="AD265" s="82">
        <v>1</v>
      </c>
      <c r="AE265" s="82">
        <v>1</v>
      </c>
      <c r="AF265" s="82">
        <v>6.5</v>
      </c>
      <c r="AG265" s="82">
        <v>15</v>
      </c>
      <c r="AH265" s="82">
        <v>8.5</v>
      </c>
      <c r="AI265" s="82">
        <v>1.3076923076923077</v>
      </c>
      <c r="AJ265" s="82">
        <v>1.2399999999999998</v>
      </c>
      <c r="AK265" s="82">
        <v>0.42758620689655163</v>
      </c>
      <c r="AL265">
        <v>2.9</v>
      </c>
      <c r="AM265"/>
      <c r="AN265"/>
      <c r="AO265"/>
      <c r="AP265"/>
      <c r="AQ265"/>
      <c r="AR265"/>
      <c r="AS265"/>
      <c r="AT265"/>
      <c r="AU265"/>
      <c r="AV265"/>
      <c r="AW265"/>
      <c r="AX265"/>
      <c r="AY265"/>
      <c r="AZ265"/>
      <c r="BA265"/>
      <c r="BC265" s="82"/>
    </row>
    <row r="266" spans="1:55" x14ac:dyDescent="0.25">
      <c r="A266" s="82" t="s">
        <v>2536</v>
      </c>
      <c r="B266" s="82">
        <v>241</v>
      </c>
      <c r="C266" s="82">
        <v>27</v>
      </c>
      <c r="D266" s="82">
        <v>2008</v>
      </c>
      <c r="E266" s="82">
        <v>2020</v>
      </c>
      <c r="F266" s="82">
        <v>1</v>
      </c>
      <c r="G266" s="82">
        <v>1</v>
      </c>
      <c r="H266" s="82">
        <v>1</v>
      </c>
      <c r="I266" s="82">
        <v>0</v>
      </c>
      <c r="J266" s="82" t="s">
        <v>2329</v>
      </c>
      <c r="K266" s="82">
        <v>4330</v>
      </c>
      <c r="L266" s="82">
        <v>1</v>
      </c>
      <c r="M266" s="82">
        <v>92</v>
      </c>
      <c r="N266" s="82">
        <v>0</v>
      </c>
      <c r="O266" s="82">
        <v>1</v>
      </c>
      <c r="P266" s="82">
        <v>0</v>
      </c>
      <c r="Q266" s="82">
        <v>1</v>
      </c>
      <c r="R266" s="82">
        <v>1</v>
      </c>
      <c r="S266" s="82">
        <v>0</v>
      </c>
      <c r="T266" s="82">
        <v>1</v>
      </c>
      <c r="U266" s="82">
        <v>1</v>
      </c>
      <c r="V266" s="82">
        <v>1</v>
      </c>
      <c r="W266" s="82">
        <v>100</v>
      </c>
      <c r="X266" s="82">
        <v>0</v>
      </c>
      <c r="Y266" s="82">
        <v>1</v>
      </c>
      <c r="Z266" s="82">
        <v>1</v>
      </c>
      <c r="AA266" s="82">
        <v>0</v>
      </c>
      <c r="AB266" s="82">
        <v>0</v>
      </c>
      <c r="AC266" s="82">
        <v>0</v>
      </c>
      <c r="AD266" s="82">
        <v>1</v>
      </c>
      <c r="AE266" s="82">
        <v>1</v>
      </c>
      <c r="AF266" s="82">
        <v>10.199999999999999</v>
      </c>
      <c r="AG266" s="82">
        <v>15</v>
      </c>
      <c r="AH266" s="82">
        <v>4.8000000000000007</v>
      </c>
      <c r="AI266" s="82">
        <v>0.47058823529411775</v>
      </c>
      <c r="AJ266" s="82">
        <v>1.1700000000000004</v>
      </c>
      <c r="AK266" s="82">
        <v>0.31034482758620702</v>
      </c>
      <c r="AL266">
        <v>3.77</v>
      </c>
      <c r="AM266"/>
      <c r="AN266"/>
      <c r="AO266"/>
      <c r="AP266"/>
      <c r="AQ266"/>
      <c r="AR266"/>
      <c r="AS266"/>
      <c r="AT266"/>
      <c r="AU266"/>
      <c r="AV266"/>
      <c r="AW266"/>
      <c r="AX266"/>
      <c r="AY266"/>
      <c r="AZ266"/>
      <c r="BA266"/>
      <c r="BC266" s="82"/>
    </row>
    <row r="267" spans="1:55" x14ac:dyDescent="0.25">
      <c r="A267" s="82" t="s">
        <v>2536</v>
      </c>
      <c r="B267" s="82">
        <v>241</v>
      </c>
      <c r="C267" s="82">
        <v>28</v>
      </c>
      <c r="D267" s="82">
        <v>2008</v>
      </c>
      <c r="E267" s="82">
        <v>2020</v>
      </c>
      <c r="F267" s="82">
        <v>1</v>
      </c>
      <c r="G267" s="82">
        <v>1</v>
      </c>
      <c r="H267" s="82">
        <v>1</v>
      </c>
      <c r="I267" s="82">
        <v>0</v>
      </c>
      <c r="J267" s="82" t="s">
        <v>2329</v>
      </c>
      <c r="K267" s="82">
        <v>4330</v>
      </c>
      <c r="L267" s="82">
        <v>1</v>
      </c>
      <c r="M267" s="82">
        <v>92</v>
      </c>
      <c r="N267" s="82">
        <v>0</v>
      </c>
      <c r="O267" s="82">
        <v>1</v>
      </c>
      <c r="P267" s="82">
        <v>0</v>
      </c>
      <c r="Q267" s="82">
        <v>1</v>
      </c>
      <c r="R267" s="82">
        <v>1</v>
      </c>
      <c r="S267" s="82">
        <v>0</v>
      </c>
      <c r="T267" s="82">
        <v>1</v>
      </c>
      <c r="U267" s="82">
        <v>1</v>
      </c>
      <c r="V267" s="82">
        <v>1</v>
      </c>
      <c r="W267" s="82">
        <v>120</v>
      </c>
      <c r="X267" s="82">
        <v>0</v>
      </c>
      <c r="Y267" s="82">
        <v>1</v>
      </c>
      <c r="Z267" s="82">
        <v>1</v>
      </c>
      <c r="AA267" s="82">
        <v>0</v>
      </c>
      <c r="AB267" s="82">
        <v>0</v>
      </c>
      <c r="AC267" s="82">
        <v>0</v>
      </c>
      <c r="AD267" s="82">
        <v>1</v>
      </c>
      <c r="AE267" s="82">
        <v>1</v>
      </c>
      <c r="AF267" s="82">
        <v>12.7</v>
      </c>
      <c r="AG267" s="82">
        <v>15</v>
      </c>
      <c r="AH267" s="82">
        <v>2.3000000000000007</v>
      </c>
      <c r="AI267" s="82">
        <v>0.18110236220472448</v>
      </c>
      <c r="AJ267" s="82">
        <v>1.3600000000000003</v>
      </c>
      <c r="AK267" s="82">
        <v>0.29565217391304355</v>
      </c>
      <c r="AL267">
        <v>4.5999999999999996</v>
      </c>
      <c r="AM267"/>
      <c r="AN267"/>
      <c r="AO267"/>
      <c r="AP267"/>
      <c r="AQ267"/>
      <c r="AR267"/>
      <c r="AS267"/>
      <c r="AT267"/>
      <c r="AU267"/>
      <c r="AV267"/>
      <c r="AW267"/>
      <c r="AX267"/>
      <c r="AY267"/>
      <c r="AZ267"/>
      <c r="BA267"/>
      <c r="BC267" s="82"/>
    </row>
    <row r="268" spans="1:55" x14ac:dyDescent="0.25">
      <c r="A268" s="82" t="s">
        <v>2536</v>
      </c>
      <c r="B268" s="82">
        <v>241</v>
      </c>
      <c r="C268" s="82">
        <v>29</v>
      </c>
      <c r="D268" s="82">
        <v>2008</v>
      </c>
      <c r="E268" s="82">
        <v>2020</v>
      </c>
      <c r="F268" s="82">
        <v>1</v>
      </c>
      <c r="G268" s="82">
        <v>1</v>
      </c>
      <c r="H268" s="82">
        <v>1</v>
      </c>
      <c r="I268" s="82">
        <v>0</v>
      </c>
      <c r="J268" s="82" t="s">
        <v>2329</v>
      </c>
      <c r="K268" s="82">
        <v>4330</v>
      </c>
      <c r="L268" s="82">
        <v>1</v>
      </c>
      <c r="M268" s="82">
        <v>92</v>
      </c>
      <c r="N268" s="82">
        <v>0</v>
      </c>
      <c r="O268" s="82">
        <v>1</v>
      </c>
      <c r="P268" s="82">
        <v>0</v>
      </c>
      <c r="Q268" s="82">
        <v>1</v>
      </c>
      <c r="R268" s="82">
        <v>1</v>
      </c>
      <c r="S268" s="82">
        <v>0</v>
      </c>
      <c r="T268" s="82">
        <v>1</v>
      </c>
      <c r="U268" s="82">
        <v>1</v>
      </c>
      <c r="V268" s="82">
        <v>1</v>
      </c>
      <c r="W268" s="82">
        <v>40</v>
      </c>
      <c r="X268" s="82">
        <v>0</v>
      </c>
      <c r="Y268" s="82">
        <v>1</v>
      </c>
      <c r="Z268" s="82">
        <v>0</v>
      </c>
      <c r="AA268" s="82">
        <v>0</v>
      </c>
      <c r="AB268" s="82">
        <v>1</v>
      </c>
      <c r="AC268" s="82">
        <v>1</v>
      </c>
      <c r="AD268" s="82">
        <v>0</v>
      </c>
      <c r="AE268" s="82">
        <v>1</v>
      </c>
      <c r="AF268" s="82">
        <v>0</v>
      </c>
      <c r="AG268" s="82">
        <v>9.6999999999999993</v>
      </c>
      <c r="AH268" s="82">
        <v>9.6999999999999993</v>
      </c>
      <c r="AI268" s="82" t="s">
        <v>1976</v>
      </c>
      <c r="AJ268" s="82">
        <v>1.3900000000000001</v>
      </c>
      <c r="AK268" s="82">
        <v>1.1880341880341883</v>
      </c>
      <c r="AL268">
        <v>1.17</v>
      </c>
      <c r="AM268"/>
      <c r="AN268"/>
      <c r="AO268"/>
      <c r="AP268"/>
      <c r="AQ268"/>
      <c r="AR268"/>
      <c r="AS268"/>
      <c r="AT268"/>
      <c r="AU268"/>
      <c r="AV268"/>
      <c r="AW268"/>
      <c r="AX268"/>
      <c r="AY268"/>
      <c r="AZ268"/>
      <c r="BA268"/>
      <c r="BC268" s="82"/>
    </row>
    <row r="269" spans="1:55" x14ac:dyDescent="0.25">
      <c r="A269" s="82" t="s">
        <v>2536</v>
      </c>
      <c r="B269" s="82">
        <v>241</v>
      </c>
      <c r="C269" s="82">
        <v>30</v>
      </c>
      <c r="D269" s="82">
        <v>2008</v>
      </c>
      <c r="E269" s="82">
        <v>2020</v>
      </c>
      <c r="F269" s="82">
        <v>1</v>
      </c>
      <c r="G269" s="82">
        <v>1</v>
      </c>
      <c r="H269" s="82">
        <v>1</v>
      </c>
      <c r="I269" s="82">
        <v>0</v>
      </c>
      <c r="J269" s="82" t="s">
        <v>2329</v>
      </c>
      <c r="K269" s="82">
        <v>4330</v>
      </c>
      <c r="L269" s="82">
        <v>1</v>
      </c>
      <c r="M269" s="82">
        <v>92</v>
      </c>
      <c r="N269" s="82">
        <v>0</v>
      </c>
      <c r="O269" s="82">
        <v>1</v>
      </c>
      <c r="P269" s="82">
        <v>0</v>
      </c>
      <c r="Q269" s="82">
        <v>1</v>
      </c>
      <c r="R269" s="82">
        <v>1</v>
      </c>
      <c r="S269" s="82">
        <v>0</v>
      </c>
      <c r="T269" s="82">
        <v>1</v>
      </c>
      <c r="U269" s="82">
        <v>1</v>
      </c>
      <c r="V269" s="82">
        <v>1</v>
      </c>
      <c r="W269" s="82">
        <v>60</v>
      </c>
      <c r="X269" s="82">
        <v>0</v>
      </c>
      <c r="Y269" s="82">
        <v>1</v>
      </c>
      <c r="Z269" s="82">
        <v>0</v>
      </c>
      <c r="AA269" s="82">
        <v>0</v>
      </c>
      <c r="AB269" s="82">
        <v>1</v>
      </c>
      <c r="AC269" s="82">
        <v>1</v>
      </c>
      <c r="AD269" s="82">
        <v>0</v>
      </c>
      <c r="AE269" s="82">
        <v>1</v>
      </c>
      <c r="AF269" s="82">
        <v>8</v>
      </c>
      <c r="AG269" s="82">
        <v>16</v>
      </c>
      <c r="AH269" s="82">
        <v>8</v>
      </c>
      <c r="AI269" s="82">
        <v>1</v>
      </c>
      <c r="AJ269" s="82">
        <v>1.0499999999999998</v>
      </c>
      <c r="AK269" s="82">
        <v>0.38181818181818178</v>
      </c>
      <c r="AL269">
        <v>2.75</v>
      </c>
      <c r="AM269"/>
      <c r="AN269"/>
      <c r="AO269"/>
      <c r="AP269"/>
      <c r="AQ269"/>
      <c r="AR269"/>
      <c r="AS269"/>
      <c r="AT269"/>
      <c r="AU269"/>
      <c r="AV269"/>
      <c r="AW269"/>
      <c r="AX269"/>
      <c r="AY269"/>
      <c r="AZ269"/>
      <c r="BA269"/>
      <c r="BC269" s="82"/>
    </row>
    <row r="270" spans="1:55" x14ac:dyDescent="0.25">
      <c r="A270" s="82" t="s">
        <v>2536</v>
      </c>
      <c r="B270" s="82">
        <v>241</v>
      </c>
      <c r="C270" s="82">
        <v>31</v>
      </c>
      <c r="D270" s="82">
        <v>2008</v>
      </c>
      <c r="E270" s="82">
        <v>2020</v>
      </c>
      <c r="F270" s="82">
        <v>1</v>
      </c>
      <c r="G270" s="82">
        <v>1</v>
      </c>
      <c r="H270" s="82">
        <v>1</v>
      </c>
      <c r="I270" s="82">
        <v>0</v>
      </c>
      <c r="J270" s="82" t="s">
        <v>2329</v>
      </c>
      <c r="K270" s="82">
        <v>4330</v>
      </c>
      <c r="L270" s="82">
        <v>1</v>
      </c>
      <c r="M270" s="82">
        <v>92</v>
      </c>
      <c r="N270" s="82">
        <v>0</v>
      </c>
      <c r="O270" s="82">
        <v>1</v>
      </c>
      <c r="P270" s="82">
        <v>0</v>
      </c>
      <c r="Q270" s="82">
        <v>1</v>
      </c>
      <c r="R270" s="82">
        <v>1</v>
      </c>
      <c r="S270" s="82">
        <v>0</v>
      </c>
      <c r="T270" s="82">
        <v>1</v>
      </c>
      <c r="U270" s="82">
        <v>1</v>
      </c>
      <c r="V270" s="82">
        <v>1</v>
      </c>
      <c r="W270" s="82">
        <v>80</v>
      </c>
      <c r="X270" s="82">
        <v>0</v>
      </c>
      <c r="Y270" s="82">
        <v>1</v>
      </c>
      <c r="Z270" s="82">
        <v>0</v>
      </c>
      <c r="AA270" s="82">
        <v>0</v>
      </c>
      <c r="AB270" s="82">
        <v>1</v>
      </c>
      <c r="AC270" s="82">
        <v>1</v>
      </c>
      <c r="AD270" s="82">
        <v>0</v>
      </c>
      <c r="AE270" s="82">
        <v>1</v>
      </c>
      <c r="AF270" s="82">
        <v>13.4</v>
      </c>
      <c r="AG270" s="82">
        <v>19.5</v>
      </c>
      <c r="AH270" s="82">
        <v>6.1</v>
      </c>
      <c r="AI270" s="82">
        <v>0.45522388059701491</v>
      </c>
      <c r="AJ270" s="82">
        <v>1.0700000000000003</v>
      </c>
      <c r="AK270" s="82">
        <v>0.27648578811369517</v>
      </c>
      <c r="AL270">
        <v>3.87</v>
      </c>
      <c r="AM270"/>
      <c r="AN270"/>
      <c r="AO270"/>
      <c r="AP270"/>
      <c r="AQ270"/>
      <c r="AR270"/>
      <c r="AS270"/>
      <c r="AT270"/>
      <c r="AU270"/>
      <c r="AV270"/>
      <c r="AW270"/>
      <c r="AX270"/>
      <c r="AY270"/>
      <c r="AZ270"/>
      <c r="BA270"/>
      <c r="BC270" s="82"/>
    </row>
    <row r="271" spans="1:55" x14ac:dyDescent="0.25">
      <c r="A271" s="82" t="s">
        <v>2536</v>
      </c>
      <c r="B271" s="82">
        <v>241</v>
      </c>
      <c r="C271" s="82">
        <v>32</v>
      </c>
      <c r="D271" s="82">
        <v>2008</v>
      </c>
      <c r="E271" s="82">
        <v>2020</v>
      </c>
      <c r="F271" s="82">
        <v>1</v>
      </c>
      <c r="G271" s="82">
        <v>1</v>
      </c>
      <c r="H271" s="82">
        <v>1</v>
      </c>
      <c r="I271" s="82">
        <v>0</v>
      </c>
      <c r="J271" s="82" t="s">
        <v>2329</v>
      </c>
      <c r="K271" s="82">
        <v>4330</v>
      </c>
      <c r="L271" s="82">
        <v>1</v>
      </c>
      <c r="M271" s="82">
        <v>92</v>
      </c>
      <c r="N271" s="82">
        <v>0</v>
      </c>
      <c r="O271" s="82">
        <v>1</v>
      </c>
      <c r="P271" s="82">
        <v>0</v>
      </c>
      <c r="Q271" s="82">
        <v>1</v>
      </c>
      <c r="R271" s="82">
        <v>1</v>
      </c>
      <c r="S271" s="82">
        <v>0</v>
      </c>
      <c r="T271" s="82">
        <v>1</v>
      </c>
      <c r="U271" s="82">
        <v>1</v>
      </c>
      <c r="V271" s="82">
        <v>1</v>
      </c>
      <c r="W271" s="82">
        <v>100</v>
      </c>
      <c r="X271" s="82">
        <v>0</v>
      </c>
      <c r="Y271" s="82">
        <v>1</v>
      </c>
      <c r="Z271" s="82">
        <v>0</v>
      </c>
      <c r="AA271" s="82">
        <v>0</v>
      </c>
      <c r="AB271" s="82">
        <v>1</v>
      </c>
      <c r="AC271" s="82">
        <v>1</v>
      </c>
      <c r="AD271" s="82">
        <v>0</v>
      </c>
      <c r="AE271" s="82">
        <v>1</v>
      </c>
      <c r="AF271" s="82">
        <v>16.7</v>
      </c>
      <c r="AG271" s="82">
        <v>21.7</v>
      </c>
      <c r="AH271" s="82">
        <v>5</v>
      </c>
      <c r="AI271" s="82">
        <v>0.29940119760479045</v>
      </c>
      <c r="AJ271" s="82">
        <v>1.0699999999999994</v>
      </c>
      <c r="AK271" s="82">
        <v>0.21659919028340066</v>
      </c>
      <c r="AL271">
        <v>4.9400000000000004</v>
      </c>
      <c r="AM271"/>
      <c r="AN271"/>
      <c r="AO271"/>
      <c r="AP271"/>
      <c r="AQ271"/>
      <c r="AR271"/>
      <c r="AS271"/>
      <c r="AT271"/>
      <c r="AU271"/>
      <c r="AV271"/>
      <c r="AW271"/>
      <c r="AX271"/>
      <c r="AY271"/>
      <c r="AZ271"/>
      <c r="BA271"/>
      <c r="BC271" s="82"/>
    </row>
    <row r="272" spans="1:55" x14ac:dyDescent="0.25">
      <c r="A272" s="82" t="s">
        <v>2536</v>
      </c>
      <c r="B272" s="82">
        <v>241</v>
      </c>
      <c r="C272" s="82">
        <v>33</v>
      </c>
      <c r="D272" s="82">
        <v>2008</v>
      </c>
      <c r="E272" s="82">
        <v>2020</v>
      </c>
      <c r="F272" s="82">
        <v>1</v>
      </c>
      <c r="G272" s="82">
        <v>1</v>
      </c>
      <c r="H272" s="82">
        <v>1</v>
      </c>
      <c r="I272" s="82">
        <v>0</v>
      </c>
      <c r="J272" s="82" t="s">
        <v>2329</v>
      </c>
      <c r="K272" s="82">
        <v>4330</v>
      </c>
      <c r="L272" s="82">
        <v>1</v>
      </c>
      <c r="M272" s="82">
        <v>92</v>
      </c>
      <c r="N272" s="82">
        <v>0</v>
      </c>
      <c r="O272" s="82">
        <v>1</v>
      </c>
      <c r="P272" s="82">
        <v>0</v>
      </c>
      <c r="Q272" s="82">
        <v>1</v>
      </c>
      <c r="R272" s="82">
        <v>1</v>
      </c>
      <c r="S272" s="82">
        <v>0</v>
      </c>
      <c r="T272" s="82">
        <v>1</v>
      </c>
      <c r="U272" s="82">
        <v>1</v>
      </c>
      <c r="V272" s="82">
        <v>1</v>
      </c>
      <c r="W272" s="82">
        <v>120</v>
      </c>
      <c r="X272" s="82">
        <v>0</v>
      </c>
      <c r="Y272" s="82">
        <v>1</v>
      </c>
      <c r="Z272" s="82">
        <v>0</v>
      </c>
      <c r="AA272" s="82">
        <v>0</v>
      </c>
      <c r="AB272" s="82">
        <v>1</v>
      </c>
      <c r="AC272" s="82">
        <v>1</v>
      </c>
      <c r="AD272" s="82">
        <v>0</v>
      </c>
      <c r="AE272" s="82">
        <v>1</v>
      </c>
      <c r="AF272" s="82">
        <v>19</v>
      </c>
      <c r="AG272" s="82">
        <v>23.2</v>
      </c>
      <c r="AH272" s="82">
        <v>4.1999999999999993</v>
      </c>
      <c r="AI272" s="82">
        <v>0.22105263157894733</v>
      </c>
      <c r="AJ272" s="82">
        <v>1.08</v>
      </c>
      <c r="AK272" s="82">
        <v>0.18120805369127518</v>
      </c>
      <c r="AL272">
        <v>5.96</v>
      </c>
      <c r="AM272"/>
      <c r="AN272"/>
      <c r="AO272"/>
      <c r="AP272"/>
      <c r="AQ272"/>
      <c r="AR272"/>
      <c r="AS272"/>
      <c r="AT272"/>
      <c r="AU272"/>
      <c r="AV272"/>
      <c r="AW272"/>
      <c r="AX272"/>
      <c r="AY272"/>
      <c r="AZ272"/>
      <c r="BA272"/>
      <c r="BC272" s="82"/>
    </row>
    <row r="273" spans="1:55" x14ac:dyDescent="0.25">
      <c r="A273" s="82" t="s">
        <v>2536</v>
      </c>
      <c r="B273" s="82">
        <v>241</v>
      </c>
      <c r="C273" s="82">
        <v>34</v>
      </c>
      <c r="D273" s="82">
        <v>2008</v>
      </c>
      <c r="E273" s="82">
        <v>2020</v>
      </c>
      <c r="F273" s="82">
        <v>1</v>
      </c>
      <c r="G273" s="82">
        <v>1</v>
      </c>
      <c r="H273" s="82">
        <v>1</v>
      </c>
      <c r="I273" s="82">
        <v>0</v>
      </c>
      <c r="J273" s="82" t="s">
        <v>2329</v>
      </c>
      <c r="K273" s="82">
        <v>4330</v>
      </c>
      <c r="L273" s="82">
        <v>1</v>
      </c>
      <c r="M273" s="82">
        <v>92</v>
      </c>
      <c r="N273" s="82">
        <v>0</v>
      </c>
      <c r="O273" s="82">
        <v>1</v>
      </c>
      <c r="P273" s="82">
        <v>0</v>
      </c>
      <c r="Q273" s="82">
        <v>1</v>
      </c>
      <c r="R273" s="82">
        <v>1</v>
      </c>
      <c r="S273" s="82">
        <v>0</v>
      </c>
      <c r="T273" s="82">
        <v>1</v>
      </c>
      <c r="U273" s="82">
        <v>1</v>
      </c>
      <c r="V273" s="82">
        <v>1</v>
      </c>
      <c r="W273" s="82">
        <v>40</v>
      </c>
      <c r="X273" s="82">
        <v>0</v>
      </c>
      <c r="Y273" s="82">
        <v>1</v>
      </c>
      <c r="Z273" s="82">
        <v>0</v>
      </c>
      <c r="AA273" s="82">
        <v>0</v>
      </c>
      <c r="AB273" s="82">
        <v>1</v>
      </c>
      <c r="AC273" s="82">
        <v>1</v>
      </c>
      <c r="AD273" s="82">
        <v>0</v>
      </c>
      <c r="AE273" s="82">
        <v>1</v>
      </c>
      <c r="AF273" s="82">
        <v>0</v>
      </c>
      <c r="AG273" s="82">
        <v>10</v>
      </c>
      <c r="AH273" s="82">
        <v>10</v>
      </c>
      <c r="AI273" s="82" t="s">
        <v>1976</v>
      </c>
      <c r="AJ273" s="82">
        <v>0.87999999999999989</v>
      </c>
      <c r="AK273" s="82">
        <v>0.51461988304093564</v>
      </c>
      <c r="AL273">
        <v>1.71</v>
      </c>
      <c r="AM273"/>
      <c r="AN273"/>
      <c r="AO273"/>
      <c r="AP273"/>
      <c r="AQ273"/>
      <c r="AR273"/>
      <c r="AS273"/>
      <c r="AT273"/>
      <c r="AU273"/>
      <c r="AV273"/>
      <c r="AW273"/>
      <c r="AX273"/>
      <c r="AY273"/>
      <c r="AZ273"/>
      <c r="BA273"/>
      <c r="BC273" s="82"/>
    </row>
    <row r="274" spans="1:55" x14ac:dyDescent="0.25">
      <c r="A274" s="82" t="s">
        <v>2536</v>
      </c>
      <c r="B274" s="82">
        <v>241</v>
      </c>
      <c r="C274" s="82">
        <v>35</v>
      </c>
      <c r="D274" s="82">
        <v>2008</v>
      </c>
      <c r="E274" s="82">
        <v>2020</v>
      </c>
      <c r="F274" s="82">
        <v>1</v>
      </c>
      <c r="G274" s="82">
        <v>1</v>
      </c>
      <c r="H274" s="82">
        <v>1</v>
      </c>
      <c r="I274" s="82">
        <v>0</v>
      </c>
      <c r="J274" s="82" t="s">
        <v>2329</v>
      </c>
      <c r="K274" s="82">
        <v>4330</v>
      </c>
      <c r="L274" s="82">
        <v>1</v>
      </c>
      <c r="M274" s="82">
        <v>92</v>
      </c>
      <c r="N274" s="82">
        <v>0</v>
      </c>
      <c r="O274" s="82">
        <v>1</v>
      </c>
      <c r="P274" s="82">
        <v>0</v>
      </c>
      <c r="Q274" s="82">
        <v>1</v>
      </c>
      <c r="R274" s="82">
        <v>1</v>
      </c>
      <c r="S274" s="82">
        <v>0</v>
      </c>
      <c r="T274" s="82">
        <v>1</v>
      </c>
      <c r="U274" s="82">
        <v>1</v>
      </c>
      <c r="V274" s="82">
        <v>1</v>
      </c>
      <c r="W274" s="82">
        <v>60</v>
      </c>
      <c r="X274" s="82">
        <v>0</v>
      </c>
      <c r="Y274" s="82">
        <v>1</v>
      </c>
      <c r="Z274" s="82">
        <v>0</v>
      </c>
      <c r="AA274" s="82">
        <v>0</v>
      </c>
      <c r="AB274" s="82">
        <v>1</v>
      </c>
      <c r="AC274" s="82">
        <v>1</v>
      </c>
      <c r="AD274" s="82">
        <v>0</v>
      </c>
      <c r="AE274" s="82">
        <v>1</v>
      </c>
      <c r="AF274" s="82">
        <v>8</v>
      </c>
      <c r="AG274" s="82">
        <v>10.9</v>
      </c>
      <c r="AH274" s="82">
        <v>2.9000000000000004</v>
      </c>
      <c r="AI274" s="82">
        <v>0.36250000000000004</v>
      </c>
      <c r="AJ274" s="82">
        <v>0.35000000000000009</v>
      </c>
      <c r="AK274" s="82">
        <v>0.12727272727272732</v>
      </c>
      <c r="AL274">
        <v>2.75</v>
      </c>
      <c r="AM274"/>
      <c r="AN274"/>
      <c r="AO274"/>
      <c r="AP274"/>
      <c r="AQ274"/>
      <c r="AR274"/>
      <c r="AS274"/>
      <c r="AT274"/>
      <c r="AU274"/>
      <c r="AV274"/>
      <c r="AW274"/>
      <c r="AX274"/>
      <c r="AY274"/>
      <c r="AZ274"/>
      <c r="BA274"/>
      <c r="BC274" s="82"/>
    </row>
    <row r="275" spans="1:55" x14ac:dyDescent="0.25">
      <c r="A275" s="82" t="s">
        <v>2536</v>
      </c>
      <c r="B275" s="82">
        <v>241</v>
      </c>
      <c r="C275" s="82">
        <v>36</v>
      </c>
      <c r="D275" s="82">
        <v>2008</v>
      </c>
      <c r="E275" s="82">
        <v>2020</v>
      </c>
      <c r="F275" s="82">
        <v>1</v>
      </c>
      <c r="G275" s="82">
        <v>1</v>
      </c>
      <c r="H275" s="82">
        <v>1</v>
      </c>
      <c r="I275" s="82">
        <v>0</v>
      </c>
      <c r="J275" s="82" t="s">
        <v>2329</v>
      </c>
      <c r="K275" s="82">
        <v>4330</v>
      </c>
      <c r="L275" s="82">
        <v>1</v>
      </c>
      <c r="M275" s="82">
        <v>92</v>
      </c>
      <c r="N275" s="82">
        <v>0</v>
      </c>
      <c r="O275" s="82">
        <v>1</v>
      </c>
      <c r="P275" s="82">
        <v>0</v>
      </c>
      <c r="Q275" s="82">
        <v>1</v>
      </c>
      <c r="R275" s="82">
        <v>1</v>
      </c>
      <c r="S275" s="82">
        <v>0</v>
      </c>
      <c r="T275" s="82">
        <v>1</v>
      </c>
      <c r="U275" s="82">
        <v>1</v>
      </c>
      <c r="V275" s="82">
        <v>1</v>
      </c>
      <c r="W275" s="82">
        <v>40</v>
      </c>
      <c r="X275" s="82">
        <v>0</v>
      </c>
      <c r="Y275" s="82">
        <v>1</v>
      </c>
      <c r="Z275" s="82">
        <v>1</v>
      </c>
      <c r="AA275" s="82">
        <v>0</v>
      </c>
      <c r="AB275" s="82">
        <v>0</v>
      </c>
      <c r="AC275" s="82">
        <v>0</v>
      </c>
      <c r="AD275" s="82">
        <v>1</v>
      </c>
      <c r="AE275" s="82">
        <v>1</v>
      </c>
      <c r="AF275" s="82">
        <v>0</v>
      </c>
      <c r="AG275" s="82">
        <v>15</v>
      </c>
      <c r="AH275" s="82">
        <v>15</v>
      </c>
      <c r="AI275" s="82" t="s">
        <v>1976</v>
      </c>
      <c r="AJ275" s="82">
        <v>1.44</v>
      </c>
      <c r="AK275" s="82">
        <v>0.84210526315789469</v>
      </c>
      <c r="AL275">
        <v>1.71</v>
      </c>
      <c r="AM275"/>
      <c r="AN275"/>
      <c r="AO275"/>
      <c r="AP275"/>
      <c r="AQ275"/>
      <c r="AR275"/>
      <c r="AS275"/>
      <c r="AT275"/>
      <c r="AU275"/>
      <c r="AV275"/>
      <c r="AW275"/>
      <c r="AX275"/>
      <c r="AY275"/>
      <c r="AZ275"/>
      <c r="BA275"/>
      <c r="BC275" s="82"/>
    </row>
    <row r="276" spans="1:55" x14ac:dyDescent="0.25">
      <c r="A276" s="82" t="s">
        <v>2536</v>
      </c>
      <c r="B276" s="82">
        <v>241</v>
      </c>
      <c r="C276" s="82">
        <v>37</v>
      </c>
      <c r="D276" s="82">
        <v>2008</v>
      </c>
      <c r="E276" s="82">
        <v>2020</v>
      </c>
      <c r="F276" s="82">
        <v>1</v>
      </c>
      <c r="G276" s="82">
        <v>1</v>
      </c>
      <c r="H276" s="82">
        <v>1</v>
      </c>
      <c r="I276" s="82">
        <v>0</v>
      </c>
      <c r="J276" s="82" t="s">
        <v>2329</v>
      </c>
      <c r="K276" s="82">
        <v>4330</v>
      </c>
      <c r="L276" s="82">
        <v>1</v>
      </c>
      <c r="M276" s="82">
        <v>92</v>
      </c>
      <c r="N276" s="82">
        <v>0</v>
      </c>
      <c r="O276" s="82">
        <v>1</v>
      </c>
      <c r="P276" s="82">
        <v>0</v>
      </c>
      <c r="Q276" s="82">
        <v>1</v>
      </c>
      <c r="R276" s="82">
        <v>1</v>
      </c>
      <c r="S276" s="82">
        <v>0</v>
      </c>
      <c r="T276" s="82">
        <v>1</v>
      </c>
      <c r="U276" s="82">
        <v>1</v>
      </c>
      <c r="V276" s="82">
        <v>1</v>
      </c>
      <c r="W276" s="82">
        <v>60</v>
      </c>
      <c r="X276" s="82">
        <v>0</v>
      </c>
      <c r="Y276" s="82">
        <v>1</v>
      </c>
      <c r="Z276" s="82">
        <v>1</v>
      </c>
      <c r="AA276" s="82">
        <v>0</v>
      </c>
      <c r="AB276" s="82">
        <v>0</v>
      </c>
      <c r="AC276" s="82">
        <v>0</v>
      </c>
      <c r="AD276" s="82">
        <v>1</v>
      </c>
      <c r="AE276" s="82">
        <v>1</v>
      </c>
      <c r="AF276" s="82">
        <v>8</v>
      </c>
      <c r="AG276" s="82">
        <v>15</v>
      </c>
      <c r="AH276" s="82">
        <v>7</v>
      </c>
      <c r="AI276" s="82">
        <v>0.875</v>
      </c>
      <c r="AJ276" s="82">
        <v>0.89999999999999991</v>
      </c>
      <c r="AK276" s="82">
        <v>0.32727272727272722</v>
      </c>
      <c r="AL276">
        <v>2.75</v>
      </c>
      <c r="AM276"/>
      <c r="AN276"/>
      <c r="AO276"/>
      <c r="AP276"/>
      <c r="AQ276"/>
      <c r="AR276"/>
      <c r="AS276"/>
      <c r="AT276"/>
      <c r="AU276"/>
      <c r="AV276"/>
      <c r="AW276"/>
      <c r="AX276"/>
      <c r="AY276"/>
      <c r="AZ276"/>
      <c r="BA276"/>
      <c r="BC276" s="82"/>
    </row>
    <row r="277" spans="1:55" x14ac:dyDescent="0.25">
      <c r="A277" s="82" t="s">
        <v>2536</v>
      </c>
      <c r="B277" s="82">
        <v>241</v>
      </c>
      <c r="C277" s="82">
        <v>38</v>
      </c>
      <c r="D277" s="82">
        <v>2008</v>
      </c>
      <c r="E277" s="82">
        <v>2020</v>
      </c>
      <c r="F277" s="82">
        <v>1</v>
      </c>
      <c r="G277" s="82">
        <v>1</v>
      </c>
      <c r="H277" s="82">
        <v>1</v>
      </c>
      <c r="I277" s="82">
        <v>0</v>
      </c>
      <c r="J277" s="82" t="s">
        <v>2329</v>
      </c>
      <c r="K277" s="82">
        <v>4330</v>
      </c>
      <c r="L277" s="82">
        <v>1</v>
      </c>
      <c r="M277" s="82">
        <v>92</v>
      </c>
      <c r="N277" s="82">
        <v>0</v>
      </c>
      <c r="O277" s="82">
        <v>1</v>
      </c>
      <c r="P277" s="82">
        <v>0</v>
      </c>
      <c r="Q277" s="82">
        <v>1</v>
      </c>
      <c r="R277" s="82">
        <v>1</v>
      </c>
      <c r="S277" s="82">
        <v>0</v>
      </c>
      <c r="T277" s="82">
        <v>1</v>
      </c>
      <c r="U277" s="82">
        <v>1</v>
      </c>
      <c r="V277" s="82">
        <v>1</v>
      </c>
      <c r="W277" s="82">
        <v>80</v>
      </c>
      <c r="X277" s="82">
        <v>0</v>
      </c>
      <c r="Y277" s="82">
        <v>1</v>
      </c>
      <c r="Z277" s="82">
        <v>1</v>
      </c>
      <c r="AA277" s="82">
        <v>0</v>
      </c>
      <c r="AB277" s="82">
        <v>0</v>
      </c>
      <c r="AC277" s="82">
        <v>0</v>
      </c>
      <c r="AD277" s="82">
        <v>1</v>
      </c>
      <c r="AE277" s="82">
        <v>1</v>
      </c>
      <c r="AF277" s="82">
        <v>13.4</v>
      </c>
      <c r="AG277" s="82">
        <v>15</v>
      </c>
      <c r="AH277" s="82">
        <v>1.5999999999999996</v>
      </c>
      <c r="AI277" s="82">
        <v>0.11940298507462684</v>
      </c>
      <c r="AJ277" s="82">
        <v>0.26999999999999957</v>
      </c>
      <c r="AK277" s="82">
        <v>6.9767441860465004E-2</v>
      </c>
      <c r="AL277">
        <v>3.87</v>
      </c>
      <c r="AM277"/>
      <c r="AN277"/>
      <c r="AO277"/>
      <c r="AP277"/>
      <c r="AQ277"/>
      <c r="AR277"/>
      <c r="AS277"/>
      <c r="AT277"/>
      <c r="AU277"/>
      <c r="AV277"/>
      <c r="AW277"/>
      <c r="AX277"/>
      <c r="AY277"/>
      <c r="AZ277"/>
      <c r="BA277"/>
      <c r="BC277" s="82"/>
    </row>
    <row r="278" spans="1:55" x14ac:dyDescent="0.25">
      <c r="A278" s="82" t="s">
        <v>2536</v>
      </c>
      <c r="B278" s="82">
        <v>241</v>
      </c>
      <c r="C278" s="82">
        <v>39</v>
      </c>
      <c r="D278" s="82">
        <v>2008</v>
      </c>
      <c r="E278" s="82">
        <v>2020</v>
      </c>
      <c r="F278" s="82">
        <v>1</v>
      </c>
      <c r="G278" s="82">
        <v>1</v>
      </c>
      <c r="H278" s="82">
        <v>1</v>
      </c>
      <c r="I278" s="82">
        <v>0</v>
      </c>
      <c r="J278" s="82" t="s">
        <v>2329</v>
      </c>
      <c r="K278" s="82">
        <v>4330</v>
      </c>
      <c r="L278" s="82">
        <v>1</v>
      </c>
      <c r="M278" s="82">
        <v>92</v>
      </c>
      <c r="N278" s="82">
        <v>0</v>
      </c>
      <c r="O278" s="82">
        <v>1</v>
      </c>
      <c r="P278" s="82">
        <v>0</v>
      </c>
      <c r="Q278" s="82">
        <v>1</v>
      </c>
      <c r="R278" s="82">
        <v>1</v>
      </c>
      <c r="S278" s="82">
        <v>0</v>
      </c>
      <c r="T278" s="82">
        <v>1</v>
      </c>
      <c r="U278" s="82">
        <v>1</v>
      </c>
      <c r="V278" s="82">
        <v>1</v>
      </c>
      <c r="W278" s="82">
        <v>40</v>
      </c>
      <c r="X278" s="82">
        <v>0</v>
      </c>
      <c r="Y278" s="82">
        <v>1</v>
      </c>
      <c r="Z278" s="82">
        <v>0</v>
      </c>
      <c r="AA278" s="82">
        <v>0</v>
      </c>
      <c r="AB278" s="82">
        <v>1</v>
      </c>
      <c r="AC278" s="82">
        <v>0</v>
      </c>
      <c r="AD278" s="82">
        <v>0</v>
      </c>
      <c r="AE278" s="82">
        <v>1</v>
      </c>
      <c r="AF278" s="82">
        <v>0</v>
      </c>
      <c r="AG278" s="82">
        <v>10.9</v>
      </c>
      <c r="AH278" s="82">
        <v>10.9</v>
      </c>
      <c r="AI278" s="82" t="s">
        <v>1976</v>
      </c>
      <c r="AJ278" s="82">
        <v>0.55999999999999983</v>
      </c>
      <c r="AK278" s="82">
        <v>0.50450450450450435</v>
      </c>
      <c r="AL278">
        <v>1.1100000000000001</v>
      </c>
      <c r="AM278"/>
      <c r="AN278"/>
      <c r="AO278"/>
      <c r="AP278"/>
      <c r="AQ278"/>
      <c r="AR278"/>
      <c r="AS278"/>
      <c r="AT278"/>
      <c r="AU278"/>
      <c r="AV278"/>
      <c r="AW278"/>
      <c r="AX278"/>
      <c r="AY278"/>
      <c r="AZ278"/>
      <c r="BA278"/>
      <c r="BC278" s="82"/>
    </row>
    <row r="279" spans="1:55" x14ac:dyDescent="0.25">
      <c r="A279" s="82" t="s">
        <v>2536</v>
      </c>
      <c r="B279" s="82">
        <v>241</v>
      </c>
      <c r="C279" s="82">
        <v>40</v>
      </c>
      <c r="D279" s="82">
        <v>2008</v>
      </c>
      <c r="E279" s="82">
        <v>2020</v>
      </c>
      <c r="F279" s="82">
        <v>1</v>
      </c>
      <c r="G279" s="82">
        <v>1</v>
      </c>
      <c r="H279" s="82">
        <v>1</v>
      </c>
      <c r="I279" s="82">
        <v>0</v>
      </c>
      <c r="J279" s="82" t="s">
        <v>2329</v>
      </c>
      <c r="K279" s="82">
        <v>4330</v>
      </c>
      <c r="L279" s="82">
        <v>1</v>
      </c>
      <c r="M279" s="82">
        <v>92</v>
      </c>
      <c r="N279" s="82">
        <v>0</v>
      </c>
      <c r="O279" s="82">
        <v>1</v>
      </c>
      <c r="P279" s="82">
        <v>0</v>
      </c>
      <c r="Q279" s="82">
        <v>1</v>
      </c>
      <c r="R279" s="82">
        <v>1</v>
      </c>
      <c r="S279" s="82">
        <v>0</v>
      </c>
      <c r="T279" s="82">
        <v>1</v>
      </c>
      <c r="U279" s="82">
        <v>1</v>
      </c>
      <c r="V279" s="82">
        <v>1</v>
      </c>
      <c r="W279" s="82">
        <v>60</v>
      </c>
      <c r="X279" s="82">
        <v>0</v>
      </c>
      <c r="Y279" s="82">
        <v>1</v>
      </c>
      <c r="Z279" s="82">
        <v>0</v>
      </c>
      <c r="AA279" s="82">
        <v>0</v>
      </c>
      <c r="AB279" s="82">
        <v>1</v>
      </c>
      <c r="AC279" s="82">
        <v>0</v>
      </c>
      <c r="AD279" s="82">
        <v>0</v>
      </c>
      <c r="AE279" s="82">
        <v>1</v>
      </c>
      <c r="AF279" s="82">
        <v>6.6</v>
      </c>
      <c r="AG279" s="82">
        <v>18.5</v>
      </c>
      <c r="AH279" s="82">
        <v>11.9</v>
      </c>
      <c r="AI279" s="82">
        <v>1.8030303030303032</v>
      </c>
      <c r="AJ279" s="82">
        <v>0.8899999999999999</v>
      </c>
      <c r="AK279" s="82">
        <v>0.54268292682926822</v>
      </c>
      <c r="AL279">
        <v>1.64</v>
      </c>
      <c r="AM279"/>
      <c r="AN279"/>
      <c r="AO279"/>
      <c r="AP279"/>
      <c r="AQ279"/>
      <c r="AR279"/>
      <c r="AS279"/>
      <c r="AT279"/>
      <c r="AU279"/>
      <c r="AV279"/>
      <c r="AW279"/>
      <c r="AX279"/>
      <c r="AY279"/>
      <c r="AZ279"/>
      <c r="BA279"/>
      <c r="BC279" s="82"/>
    </row>
    <row r="280" spans="1:55" x14ac:dyDescent="0.25">
      <c r="A280" s="82" t="s">
        <v>2536</v>
      </c>
      <c r="B280" s="82">
        <v>241</v>
      </c>
      <c r="C280" s="82">
        <v>41</v>
      </c>
      <c r="D280" s="82">
        <v>2008</v>
      </c>
      <c r="E280" s="82">
        <v>2020</v>
      </c>
      <c r="F280" s="82">
        <v>1</v>
      </c>
      <c r="G280" s="82">
        <v>1</v>
      </c>
      <c r="H280" s="82">
        <v>1</v>
      </c>
      <c r="I280" s="82">
        <v>0</v>
      </c>
      <c r="J280" s="82" t="s">
        <v>2329</v>
      </c>
      <c r="K280" s="82">
        <v>4330</v>
      </c>
      <c r="L280" s="82">
        <v>1</v>
      </c>
      <c r="M280" s="82">
        <v>92</v>
      </c>
      <c r="N280" s="82">
        <v>0</v>
      </c>
      <c r="O280" s="82">
        <v>1</v>
      </c>
      <c r="P280" s="82">
        <v>0</v>
      </c>
      <c r="Q280" s="82">
        <v>1</v>
      </c>
      <c r="R280" s="82">
        <v>1</v>
      </c>
      <c r="S280" s="82">
        <v>0</v>
      </c>
      <c r="T280" s="82">
        <v>1</v>
      </c>
      <c r="U280" s="82">
        <v>1</v>
      </c>
      <c r="V280" s="82">
        <v>1</v>
      </c>
      <c r="W280" s="82">
        <v>80</v>
      </c>
      <c r="X280" s="82">
        <v>0</v>
      </c>
      <c r="Y280" s="82">
        <v>1</v>
      </c>
      <c r="Z280" s="82">
        <v>0</v>
      </c>
      <c r="AA280" s="82">
        <v>0</v>
      </c>
      <c r="AB280" s="82">
        <v>1</v>
      </c>
      <c r="AC280" s="82">
        <v>0</v>
      </c>
      <c r="AD280" s="82">
        <v>0</v>
      </c>
      <c r="AE280" s="82">
        <v>1</v>
      </c>
      <c r="AF280" s="82">
        <v>13.6</v>
      </c>
      <c r="AG280" s="82">
        <v>22.7</v>
      </c>
      <c r="AH280" s="82">
        <v>9.1</v>
      </c>
      <c r="AI280" s="82">
        <v>0.66911764705882348</v>
      </c>
      <c r="AJ280" s="82">
        <v>0.92999999999999972</v>
      </c>
      <c r="AK280" s="82">
        <v>0.38912133891213374</v>
      </c>
      <c r="AL280">
        <v>2.39</v>
      </c>
      <c r="AM280"/>
      <c r="AN280"/>
      <c r="AO280"/>
      <c r="AP280"/>
      <c r="AQ280"/>
      <c r="AR280"/>
      <c r="AS280"/>
      <c r="AT280"/>
      <c r="AU280"/>
      <c r="AV280"/>
      <c r="AW280"/>
      <c r="AX280"/>
      <c r="AY280"/>
      <c r="AZ280"/>
      <c r="BA280"/>
      <c r="BC280" s="82"/>
    </row>
    <row r="281" spans="1:55" x14ac:dyDescent="0.25">
      <c r="A281" s="82" t="s">
        <v>2536</v>
      </c>
      <c r="B281" s="82">
        <v>241</v>
      </c>
      <c r="C281" s="82">
        <v>42</v>
      </c>
      <c r="D281" s="82">
        <v>2008</v>
      </c>
      <c r="E281" s="82">
        <v>2020</v>
      </c>
      <c r="F281" s="82">
        <v>1</v>
      </c>
      <c r="G281" s="82">
        <v>1</v>
      </c>
      <c r="H281" s="82">
        <v>1</v>
      </c>
      <c r="I281" s="82">
        <v>0</v>
      </c>
      <c r="J281" s="82" t="s">
        <v>2329</v>
      </c>
      <c r="K281" s="82">
        <v>4330</v>
      </c>
      <c r="L281" s="82">
        <v>1</v>
      </c>
      <c r="M281" s="82">
        <v>92</v>
      </c>
      <c r="N281" s="82">
        <v>0</v>
      </c>
      <c r="O281" s="82">
        <v>1</v>
      </c>
      <c r="P281" s="82">
        <v>0</v>
      </c>
      <c r="Q281" s="82">
        <v>1</v>
      </c>
      <c r="R281" s="82">
        <v>1</v>
      </c>
      <c r="S281" s="82">
        <v>0</v>
      </c>
      <c r="T281" s="82">
        <v>1</v>
      </c>
      <c r="U281" s="82">
        <v>1</v>
      </c>
      <c r="V281" s="82">
        <v>1</v>
      </c>
      <c r="W281" s="82">
        <v>100</v>
      </c>
      <c r="X281" s="82">
        <v>0</v>
      </c>
      <c r="Y281" s="82">
        <v>1</v>
      </c>
      <c r="Z281" s="82">
        <v>0</v>
      </c>
      <c r="AA281" s="82">
        <v>0</v>
      </c>
      <c r="AB281" s="82">
        <v>1</v>
      </c>
      <c r="AC281" s="82">
        <v>0</v>
      </c>
      <c r="AD281" s="82">
        <v>0</v>
      </c>
      <c r="AE281" s="82">
        <v>1</v>
      </c>
      <c r="AF281" s="82">
        <v>17.8</v>
      </c>
      <c r="AG281" s="82">
        <v>25.3</v>
      </c>
      <c r="AH281" s="82">
        <v>7.5</v>
      </c>
      <c r="AI281" s="82">
        <v>0.42134831460674155</v>
      </c>
      <c r="AJ281" s="82">
        <v>0.9399999999999995</v>
      </c>
      <c r="AK281" s="82">
        <v>0.3012820512820511</v>
      </c>
      <c r="AL281">
        <v>3.12</v>
      </c>
      <c r="AM281"/>
      <c r="AN281"/>
      <c r="AO281"/>
      <c r="AP281"/>
      <c r="AQ281"/>
      <c r="AR281"/>
      <c r="AS281"/>
      <c r="AT281"/>
      <c r="AU281"/>
      <c r="AV281"/>
      <c r="AW281"/>
      <c r="AX281"/>
      <c r="AY281"/>
      <c r="AZ281"/>
      <c r="BA281"/>
      <c r="BC281" s="82"/>
    </row>
    <row r="282" spans="1:55" x14ac:dyDescent="0.25">
      <c r="A282" s="82" t="s">
        <v>2536</v>
      </c>
      <c r="B282" s="82">
        <v>241</v>
      </c>
      <c r="C282" s="82">
        <v>43</v>
      </c>
      <c r="D282" s="82">
        <v>2008</v>
      </c>
      <c r="E282" s="82">
        <v>2020</v>
      </c>
      <c r="F282" s="82">
        <v>1</v>
      </c>
      <c r="G282" s="82">
        <v>1</v>
      </c>
      <c r="H282" s="82">
        <v>1</v>
      </c>
      <c r="I282" s="82">
        <v>0</v>
      </c>
      <c r="J282" s="82" t="s">
        <v>2329</v>
      </c>
      <c r="K282" s="82">
        <v>4330</v>
      </c>
      <c r="L282" s="82">
        <v>1</v>
      </c>
      <c r="M282" s="82">
        <v>92</v>
      </c>
      <c r="N282" s="82">
        <v>0</v>
      </c>
      <c r="O282" s="82">
        <v>1</v>
      </c>
      <c r="P282" s="82">
        <v>0</v>
      </c>
      <c r="Q282" s="82">
        <v>1</v>
      </c>
      <c r="R282" s="82">
        <v>1</v>
      </c>
      <c r="S282" s="82">
        <v>0</v>
      </c>
      <c r="T282" s="82">
        <v>1</v>
      </c>
      <c r="U282" s="82">
        <v>1</v>
      </c>
      <c r="V282" s="82">
        <v>1</v>
      </c>
      <c r="W282" s="82">
        <v>120</v>
      </c>
      <c r="X282" s="82">
        <v>0</v>
      </c>
      <c r="Y282" s="82">
        <v>1</v>
      </c>
      <c r="Z282" s="82">
        <v>0</v>
      </c>
      <c r="AA282" s="82">
        <v>0</v>
      </c>
      <c r="AB282" s="82">
        <v>1</v>
      </c>
      <c r="AC282" s="82">
        <v>0</v>
      </c>
      <c r="AD282" s="82">
        <v>0</v>
      </c>
      <c r="AE282" s="82">
        <v>1</v>
      </c>
      <c r="AF282" s="82">
        <v>20.7</v>
      </c>
      <c r="AG282" s="82">
        <v>27.1</v>
      </c>
      <c r="AH282" s="82">
        <v>6.4000000000000021</v>
      </c>
      <c r="AI282" s="82">
        <v>0.30917874396135275</v>
      </c>
      <c r="AJ282" s="82">
        <v>0.95999999999999952</v>
      </c>
      <c r="AK282" s="82">
        <v>0.25196850393700776</v>
      </c>
      <c r="AL282">
        <v>3.81</v>
      </c>
      <c r="AM282"/>
      <c r="AN282"/>
      <c r="AO282"/>
      <c r="AP282"/>
      <c r="AQ282"/>
      <c r="AR282"/>
      <c r="AS282"/>
      <c r="AT282"/>
      <c r="AU282"/>
      <c r="AV282"/>
      <c r="AW282"/>
      <c r="AX282"/>
      <c r="AY282"/>
      <c r="AZ282"/>
      <c r="BA282"/>
      <c r="BC282" s="82"/>
    </row>
    <row r="283" spans="1:55" x14ac:dyDescent="0.25">
      <c r="A283" s="82" t="s">
        <v>2536</v>
      </c>
      <c r="B283" s="82">
        <v>241</v>
      </c>
      <c r="C283" s="82">
        <v>44</v>
      </c>
      <c r="D283" s="82">
        <v>2008</v>
      </c>
      <c r="E283" s="82">
        <v>2020</v>
      </c>
      <c r="F283" s="82">
        <v>1</v>
      </c>
      <c r="G283" s="82">
        <v>1</v>
      </c>
      <c r="H283" s="82">
        <v>1</v>
      </c>
      <c r="I283" s="82">
        <v>0</v>
      </c>
      <c r="J283" s="82" t="s">
        <v>2329</v>
      </c>
      <c r="K283" s="82">
        <v>4330</v>
      </c>
      <c r="L283" s="82">
        <v>1</v>
      </c>
      <c r="M283" s="82">
        <v>92</v>
      </c>
      <c r="N283" s="82">
        <v>0</v>
      </c>
      <c r="O283" s="82">
        <v>1</v>
      </c>
      <c r="P283" s="82">
        <v>0</v>
      </c>
      <c r="Q283" s="82">
        <v>1</v>
      </c>
      <c r="R283" s="82">
        <v>1</v>
      </c>
      <c r="S283" s="82">
        <v>0</v>
      </c>
      <c r="T283" s="82">
        <v>1</v>
      </c>
      <c r="U283" s="82">
        <v>1</v>
      </c>
      <c r="V283" s="82">
        <v>1</v>
      </c>
      <c r="W283" s="82">
        <v>40</v>
      </c>
      <c r="X283" s="82">
        <v>0</v>
      </c>
      <c r="Y283" s="82">
        <v>1</v>
      </c>
      <c r="Z283" s="82">
        <v>0</v>
      </c>
      <c r="AA283" s="82">
        <v>0</v>
      </c>
      <c r="AB283" s="82">
        <v>1</v>
      </c>
      <c r="AC283" s="82">
        <v>0</v>
      </c>
      <c r="AD283" s="82">
        <v>0</v>
      </c>
      <c r="AE283" s="82">
        <v>1</v>
      </c>
      <c r="AF283" s="82">
        <v>0</v>
      </c>
      <c r="AG283" s="82">
        <v>11.3</v>
      </c>
      <c r="AH283" s="82">
        <v>11.3</v>
      </c>
      <c r="AI283" s="82" t="s">
        <v>1976</v>
      </c>
      <c r="AJ283" s="82">
        <v>0.58999999999999986</v>
      </c>
      <c r="AK283" s="82">
        <v>0.53153153153153132</v>
      </c>
      <c r="AL283">
        <v>1.1100000000000001</v>
      </c>
      <c r="AM283"/>
      <c r="AN283"/>
      <c r="AO283"/>
      <c r="AP283"/>
      <c r="AQ283"/>
      <c r="AR283"/>
      <c r="AS283"/>
      <c r="AT283"/>
      <c r="AU283"/>
      <c r="AV283"/>
      <c r="AW283"/>
      <c r="AX283"/>
      <c r="AY283"/>
      <c r="AZ283"/>
      <c r="BA283"/>
      <c r="BC283" s="82"/>
    </row>
    <row r="284" spans="1:55" x14ac:dyDescent="0.25">
      <c r="A284" s="82" t="s">
        <v>2536</v>
      </c>
      <c r="B284" s="82">
        <v>241</v>
      </c>
      <c r="C284" s="82">
        <v>45</v>
      </c>
      <c r="D284" s="82">
        <v>2008</v>
      </c>
      <c r="E284" s="82">
        <v>2020</v>
      </c>
      <c r="F284" s="82">
        <v>1</v>
      </c>
      <c r="G284" s="82">
        <v>1</v>
      </c>
      <c r="H284" s="82">
        <v>1</v>
      </c>
      <c r="I284" s="82">
        <v>0</v>
      </c>
      <c r="J284" s="82" t="s">
        <v>2329</v>
      </c>
      <c r="K284" s="82">
        <v>4330</v>
      </c>
      <c r="L284" s="82">
        <v>1</v>
      </c>
      <c r="M284" s="82">
        <v>92</v>
      </c>
      <c r="N284" s="82">
        <v>0</v>
      </c>
      <c r="O284" s="82">
        <v>1</v>
      </c>
      <c r="P284" s="82">
        <v>0</v>
      </c>
      <c r="Q284" s="82">
        <v>1</v>
      </c>
      <c r="R284" s="82">
        <v>1</v>
      </c>
      <c r="S284" s="82">
        <v>0</v>
      </c>
      <c r="T284" s="82">
        <v>1</v>
      </c>
      <c r="U284" s="82">
        <v>1</v>
      </c>
      <c r="V284" s="82">
        <v>1</v>
      </c>
      <c r="W284" s="82">
        <v>60</v>
      </c>
      <c r="X284" s="82">
        <v>0</v>
      </c>
      <c r="Y284" s="82">
        <v>1</v>
      </c>
      <c r="Z284" s="82">
        <v>0</v>
      </c>
      <c r="AA284" s="82">
        <v>0</v>
      </c>
      <c r="AB284" s="82">
        <v>1</v>
      </c>
      <c r="AC284" s="82">
        <v>0</v>
      </c>
      <c r="AD284" s="82">
        <v>0</v>
      </c>
      <c r="AE284" s="82">
        <v>1</v>
      </c>
      <c r="AF284" s="82">
        <v>6.6</v>
      </c>
      <c r="AG284" s="82">
        <v>10.9</v>
      </c>
      <c r="AH284" s="82">
        <v>4.3000000000000007</v>
      </c>
      <c r="AI284" s="82">
        <v>0.6515151515151516</v>
      </c>
      <c r="AJ284" s="82">
        <v>0.28000000000000003</v>
      </c>
      <c r="AK284" s="82">
        <v>0.17073170731707318</v>
      </c>
      <c r="AL284">
        <v>1.64</v>
      </c>
      <c r="AM284"/>
      <c r="AN284"/>
      <c r="AO284"/>
      <c r="AP284"/>
      <c r="AQ284"/>
      <c r="AR284"/>
      <c r="AS284"/>
      <c r="AT284"/>
      <c r="AU284"/>
      <c r="AV284"/>
      <c r="AW284"/>
      <c r="AX284"/>
      <c r="AY284"/>
      <c r="AZ284"/>
      <c r="BA284"/>
      <c r="BC284" s="82"/>
    </row>
    <row r="285" spans="1:55" x14ac:dyDescent="0.25">
      <c r="A285" s="82" t="s">
        <v>2536</v>
      </c>
      <c r="B285" s="82">
        <v>241</v>
      </c>
      <c r="C285" s="82">
        <v>46</v>
      </c>
      <c r="D285" s="82">
        <v>2008</v>
      </c>
      <c r="E285" s="82">
        <v>2020</v>
      </c>
      <c r="F285" s="82">
        <v>1</v>
      </c>
      <c r="G285" s="82">
        <v>1</v>
      </c>
      <c r="H285" s="82">
        <v>1</v>
      </c>
      <c r="I285" s="82">
        <v>0</v>
      </c>
      <c r="J285" s="82" t="s">
        <v>2329</v>
      </c>
      <c r="K285" s="82">
        <v>4330</v>
      </c>
      <c r="L285" s="82">
        <v>1</v>
      </c>
      <c r="M285" s="82">
        <v>92</v>
      </c>
      <c r="N285" s="82">
        <v>0</v>
      </c>
      <c r="O285" s="82">
        <v>1</v>
      </c>
      <c r="P285" s="82">
        <v>0</v>
      </c>
      <c r="Q285" s="82">
        <v>1</v>
      </c>
      <c r="R285" s="82">
        <v>1</v>
      </c>
      <c r="S285" s="82">
        <v>0</v>
      </c>
      <c r="T285" s="82">
        <v>1</v>
      </c>
      <c r="U285" s="82">
        <v>1</v>
      </c>
      <c r="V285" s="82">
        <v>1</v>
      </c>
      <c r="W285" s="82">
        <v>40</v>
      </c>
      <c r="X285" s="82">
        <v>0</v>
      </c>
      <c r="Y285" s="82">
        <v>1</v>
      </c>
      <c r="Z285" s="82">
        <v>1</v>
      </c>
      <c r="AA285" s="82">
        <v>0</v>
      </c>
      <c r="AB285" s="82">
        <v>0</v>
      </c>
      <c r="AC285" s="82">
        <v>0</v>
      </c>
      <c r="AD285" s="82">
        <v>1</v>
      </c>
      <c r="AE285" s="82">
        <v>1</v>
      </c>
      <c r="AF285" s="82">
        <v>0</v>
      </c>
      <c r="AG285" s="82">
        <v>15</v>
      </c>
      <c r="AH285" s="82">
        <v>15</v>
      </c>
      <c r="AI285" s="82" t="s">
        <v>1976</v>
      </c>
      <c r="AJ285" s="82">
        <v>0.81999999999999984</v>
      </c>
      <c r="AK285" s="82">
        <v>0.73873873873873852</v>
      </c>
      <c r="AL285">
        <v>1.1100000000000001</v>
      </c>
      <c r="AM285"/>
      <c r="AN285"/>
      <c r="AO285"/>
      <c r="AP285"/>
      <c r="AQ285"/>
      <c r="AR285"/>
      <c r="AS285"/>
      <c r="AT285"/>
      <c r="AU285"/>
      <c r="AV285"/>
      <c r="AW285"/>
      <c r="AX285"/>
      <c r="AY285"/>
      <c r="AZ285"/>
      <c r="BA285"/>
      <c r="BC285" s="82"/>
    </row>
    <row r="286" spans="1:55" x14ac:dyDescent="0.25">
      <c r="A286" s="82" t="s">
        <v>2536</v>
      </c>
      <c r="B286" s="82">
        <v>241</v>
      </c>
      <c r="C286" s="82">
        <v>47</v>
      </c>
      <c r="D286" s="82">
        <v>2008</v>
      </c>
      <c r="E286" s="82">
        <v>2020</v>
      </c>
      <c r="F286" s="82">
        <v>1</v>
      </c>
      <c r="G286" s="82">
        <v>1</v>
      </c>
      <c r="H286" s="82">
        <v>1</v>
      </c>
      <c r="I286" s="82">
        <v>0</v>
      </c>
      <c r="J286" s="82" t="s">
        <v>2329</v>
      </c>
      <c r="K286" s="82">
        <v>4330</v>
      </c>
      <c r="L286" s="82">
        <v>1</v>
      </c>
      <c r="M286" s="82">
        <v>92</v>
      </c>
      <c r="N286" s="82">
        <v>0</v>
      </c>
      <c r="O286" s="82">
        <v>1</v>
      </c>
      <c r="P286" s="82">
        <v>0</v>
      </c>
      <c r="Q286" s="82">
        <v>1</v>
      </c>
      <c r="R286" s="82">
        <v>1</v>
      </c>
      <c r="S286" s="82">
        <v>0</v>
      </c>
      <c r="T286" s="82">
        <v>1</v>
      </c>
      <c r="U286" s="82">
        <v>1</v>
      </c>
      <c r="V286" s="82">
        <v>1</v>
      </c>
      <c r="W286" s="82">
        <v>60</v>
      </c>
      <c r="X286" s="82">
        <v>0</v>
      </c>
      <c r="Y286" s="82">
        <v>1</v>
      </c>
      <c r="Z286" s="82">
        <v>1</v>
      </c>
      <c r="AA286" s="82">
        <v>0</v>
      </c>
      <c r="AB286" s="82">
        <v>0</v>
      </c>
      <c r="AC286" s="82">
        <v>0</v>
      </c>
      <c r="AD286" s="82">
        <v>1</v>
      </c>
      <c r="AE286" s="82">
        <v>1</v>
      </c>
      <c r="AF286" s="82">
        <v>6.6</v>
      </c>
      <c r="AG286" s="82">
        <v>15</v>
      </c>
      <c r="AH286" s="82">
        <v>8.4</v>
      </c>
      <c r="AI286" s="82">
        <v>1.2727272727272729</v>
      </c>
      <c r="AJ286" s="82">
        <v>0.59000000000000008</v>
      </c>
      <c r="AK286" s="82">
        <v>0.35975609756097571</v>
      </c>
      <c r="AL286">
        <v>1.64</v>
      </c>
      <c r="AM286"/>
      <c r="AN286"/>
      <c r="AO286"/>
      <c r="AP286"/>
      <c r="AQ286"/>
      <c r="AR286"/>
      <c r="AS286"/>
      <c r="AT286"/>
      <c r="AU286"/>
      <c r="AV286"/>
      <c r="AW286"/>
      <c r="AX286"/>
      <c r="AY286"/>
      <c r="AZ286"/>
      <c r="BA286"/>
      <c r="BC286" s="82"/>
    </row>
    <row r="287" spans="1:55" x14ac:dyDescent="0.25">
      <c r="A287" s="82" t="s">
        <v>2536</v>
      </c>
      <c r="B287" s="82">
        <v>241</v>
      </c>
      <c r="C287" s="82">
        <v>48</v>
      </c>
      <c r="D287" s="82">
        <v>2008</v>
      </c>
      <c r="E287" s="82">
        <v>2020</v>
      </c>
      <c r="F287" s="82">
        <v>1</v>
      </c>
      <c r="G287" s="82">
        <v>1</v>
      </c>
      <c r="H287" s="82">
        <v>1</v>
      </c>
      <c r="I287" s="82">
        <v>0</v>
      </c>
      <c r="J287" s="82" t="s">
        <v>2329</v>
      </c>
      <c r="K287" s="82">
        <v>4330</v>
      </c>
      <c r="L287" s="82">
        <v>1</v>
      </c>
      <c r="M287" s="82">
        <v>92</v>
      </c>
      <c r="N287" s="82">
        <v>0</v>
      </c>
      <c r="O287" s="82">
        <v>1</v>
      </c>
      <c r="P287" s="82">
        <v>0</v>
      </c>
      <c r="Q287" s="82">
        <v>1</v>
      </c>
      <c r="R287" s="82">
        <v>1</v>
      </c>
      <c r="S287" s="82">
        <v>0</v>
      </c>
      <c r="T287" s="82">
        <v>1</v>
      </c>
      <c r="U287" s="82">
        <v>1</v>
      </c>
      <c r="V287" s="82">
        <v>1</v>
      </c>
      <c r="W287" s="82">
        <v>80</v>
      </c>
      <c r="X287" s="82">
        <v>0</v>
      </c>
      <c r="Y287" s="82">
        <v>1</v>
      </c>
      <c r="Z287" s="82">
        <v>1</v>
      </c>
      <c r="AA287" s="82">
        <v>0</v>
      </c>
      <c r="AB287" s="82">
        <v>0</v>
      </c>
      <c r="AC287" s="82">
        <v>0</v>
      </c>
      <c r="AD287" s="82">
        <v>1</v>
      </c>
      <c r="AE287" s="82">
        <v>1</v>
      </c>
      <c r="AF287" s="82">
        <v>13.6</v>
      </c>
      <c r="AG287" s="82">
        <v>15</v>
      </c>
      <c r="AH287" s="82">
        <v>1.4000000000000004</v>
      </c>
      <c r="AI287" s="82">
        <v>0.10294117647058826</v>
      </c>
      <c r="AJ287" s="82">
        <v>0.12999999999999989</v>
      </c>
      <c r="AK287" s="82">
        <v>5.4393305439330498E-2</v>
      </c>
      <c r="AL287">
        <v>2.39</v>
      </c>
      <c r="AM287"/>
      <c r="AN287"/>
      <c r="AO287"/>
      <c r="AP287"/>
      <c r="AQ287"/>
      <c r="AR287"/>
      <c r="AS287"/>
      <c r="AT287"/>
      <c r="AU287"/>
      <c r="AV287"/>
      <c r="AW287"/>
      <c r="AX287"/>
      <c r="AY287"/>
      <c r="AZ287"/>
      <c r="BA287"/>
      <c r="BC287" s="82"/>
    </row>
    <row r="288" spans="1:55" x14ac:dyDescent="0.25">
      <c r="A288" s="82" t="s">
        <v>2536</v>
      </c>
      <c r="B288" s="82">
        <v>241</v>
      </c>
      <c r="C288" s="82">
        <v>49</v>
      </c>
      <c r="D288" s="82">
        <v>2008</v>
      </c>
      <c r="E288" s="82">
        <v>2020</v>
      </c>
      <c r="F288" s="82">
        <v>1</v>
      </c>
      <c r="G288" s="82">
        <v>1</v>
      </c>
      <c r="H288" s="82">
        <v>1</v>
      </c>
      <c r="I288" s="82">
        <v>0</v>
      </c>
      <c r="J288" s="82" t="s">
        <v>2329</v>
      </c>
      <c r="K288" s="82">
        <v>4330</v>
      </c>
      <c r="L288" s="82">
        <v>1</v>
      </c>
      <c r="M288" s="82">
        <v>92</v>
      </c>
      <c r="N288" s="82">
        <v>0</v>
      </c>
      <c r="O288" s="82">
        <v>1</v>
      </c>
      <c r="P288" s="82">
        <v>0</v>
      </c>
      <c r="Q288" s="82">
        <v>1</v>
      </c>
      <c r="R288" s="82">
        <v>1</v>
      </c>
      <c r="S288" s="82">
        <v>0</v>
      </c>
      <c r="T288" s="82">
        <v>1</v>
      </c>
      <c r="U288" s="82">
        <v>1</v>
      </c>
      <c r="V288" s="82">
        <v>1</v>
      </c>
      <c r="W288" s="82">
        <v>40</v>
      </c>
      <c r="X288" s="82">
        <v>0</v>
      </c>
      <c r="Y288" s="82">
        <v>1</v>
      </c>
      <c r="Z288" s="82">
        <v>0</v>
      </c>
      <c r="AA288" s="82">
        <v>0</v>
      </c>
      <c r="AB288" s="82">
        <v>1</v>
      </c>
      <c r="AC288" s="82">
        <v>1</v>
      </c>
      <c r="AD288" s="82">
        <v>0</v>
      </c>
      <c r="AE288" s="82">
        <v>1</v>
      </c>
      <c r="AF288" s="82">
        <v>3.8</v>
      </c>
      <c r="AG288" s="82">
        <v>18.5</v>
      </c>
      <c r="AH288" s="82">
        <v>14.7</v>
      </c>
      <c r="AI288" s="82">
        <v>3.8684210526315788</v>
      </c>
      <c r="AJ288" s="82">
        <v>0.89000000000000012</v>
      </c>
      <c r="AK288" s="82">
        <v>0.68992248062015515</v>
      </c>
      <c r="AL288">
        <v>1.29</v>
      </c>
      <c r="AM288"/>
      <c r="AN288"/>
      <c r="AO288"/>
      <c r="AP288"/>
      <c r="AQ288"/>
      <c r="AR288"/>
      <c r="AS288"/>
      <c r="AT288"/>
      <c r="AU288"/>
      <c r="AV288"/>
      <c r="AW288"/>
      <c r="AX288"/>
      <c r="AY288"/>
      <c r="AZ288"/>
      <c r="BA288"/>
      <c r="BC288" s="82"/>
    </row>
    <row r="289" spans="1:55" x14ac:dyDescent="0.25">
      <c r="A289" s="82" t="s">
        <v>2536</v>
      </c>
      <c r="B289" s="82">
        <v>241</v>
      </c>
      <c r="C289" s="82">
        <v>50</v>
      </c>
      <c r="D289" s="82">
        <v>2008</v>
      </c>
      <c r="E289" s="82">
        <v>2020</v>
      </c>
      <c r="F289" s="82">
        <v>1</v>
      </c>
      <c r="G289" s="82">
        <v>1</v>
      </c>
      <c r="H289" s="82">
        <v>1</v>
      </c>
      <c r="I289" s="82">
        <v>0</v>
      </c>
      <c r="J289" s="82" t="s">
        <v>2329</v>
      </c>
      <c r="K289" s="82">
        <v>4330</v>
      </c>
      <c r="L289" s="82">
        <v>1</v>
      </c>
      <c r="M289" s="82">
        <v>92</v>
      </c>
      <c r="N289" s="82">
        <v>0</v>
      </c>
      <c r="O289" s="82">
        <v>1</v>
      </c>
      <c r="P289" s="82">
        <v>0</v>
      </c>
      <c r="Q289" s="82">
        <v>1</v>
      </c>
      <c r="R289" s="82">
        <v>1</v>
      </c>
      <c r="S289" s="82">
        <v>0</v>
      </c>
      <c r="T289" s="82">
        <v>1</v>
      </c>
      <c r="U289" s="82">
        <v>1</v>
      </c>
      <c r="V289" s="82">
        <v>1</v>
      </c>
      <c r="W289" s="82">
        <v>60</v>
      </c>
      <c r="X289" s="82">
        <v>0</v>
      </c>
      <c r="Y289" s="82">
        <v>1</v>
      </c>
      <c r="Z289" s="82">
        <v>0</v>
      </c>
      <c r="AA289" s="82">
        <v>0</v>
      </c>
      <c r="AB289" s="82">
        <v>1</v>
      </c>
      <c r="AC289" s="82">
        <v>1</v>
      </c>
      <c r="AD289" s="82">
        <v>0</v>
      </c>
      <c r="AE289" s="82">
        <v>1</v>
      </c>
      <c r="AF289" s="82">
        <v>15.6</v>
      </c>
      <c r="AG289" s="82">
        <v>25.7</v>
      </c>
      <c r="AH289" s="82">
        <v>10.1</v>
      </c>
      <c r="AI289" s="82">
        <v>0.64743589743589747</v>
      </c>
      <c r="AJ289" s="82">
        <v>0.95000000000000018</v>
      </c>
      <c r="AK289" s="82">
        <v>0.4166666666666668</v>
      </c>
      <c r="AL289">
        <v>2.2799999999999998</v>
      </c>
      <c r="AM289"/>
      <c r="AN289"/>
      <c r="AO289"/>
      <c r="AP289"/>
      <c r="AQ289"/>
      <c r="AR289"/>
      <c r="AS289"/>
      <c r="AT289"/>
      <c r="AU289"/>
      <c r="AV289"/>
      <c r="AW289"/>
      <c r="AX289"/>
      <c r="AY289"/>
      <c r="AZ289"/>
      <c r="BA289"/>
      <c r="BC289" s="82"/>
    </row>
    <row r="290" spans="1:55" x14ac:dyDescent="0.25">
      <c r="A290" s="82" t="s">
        <v>2536</v>
      </c>
      <c r="B290" s="82">
        <v>241</v>
      </c>
      <c r="C290" s="82">
        <v>51</v>
      </c>
      <c r="D290" s="82">
        <v>2008</v>
      </c>
      <c r="E290" s="82">
        <v>2020</v>
      </c>
      <c r="F290" s="82">
        <v>1</v>
      </c>
      <c r="G290" s="82">
        <v>1</v>
      </c>
      <c r="H290" s="82">
        <v>1</v>
      </c>
      <c r="I290" s="82">
        <v>0</v>
      </c>
      <c r="J290" s="82" t="s">
        <v>2329</v>
      </c>
      <c r="K290" s="82">
        <v>4330</v>
      </c>
      <c r="L290" s="82">
        <v>1</v>
      </c>
      <c r="M290" s="82">
        <v>92</v>
      </c>
      <c r="N290" s="82">
        <v>0</v>
      </c>
      <c r="O290" s="82">
        <v>1</v>
      </c>
      <c r="P290" s="82">
        <v>0</v>
      </c>
      <c r="Q290" s="82">
        <v>1</v>
      </c>
      <c r="R290" s="82">
        <v>1</v>
      </c>
      <c r="S290" s="82">
        <v>0</v>
      </c>
      <c r="T290" s="82">
        <v>1</v>
      </c>
      <c r="U290" s="82">
        <v>1</v>
      </c>
      <c r="V290" s="82">
        <v>1</v>
      </c>
      <c r="W290" s="82">
        <v>80</v>
      </c>
      <c r="X290" s="82">
        <v>0</v>
      </c>
      <c r="Y290" s="82">
        <v>1</v>
      </c>
      <c r="Z290" s="82">
        <v>0</v>
      </c>
      <c r="AA290" s="82">
        <v>0</v>
      </c>
      <c r="AB290" s="82">
        <v>1</v>
      </c>
      <c r="AC290" s="82">
        <v>1</v>
      </c>
      <c r="AD290" s="82">
        <v>0</v>
      </c>
      <c r="AE290" s="82">
        <v>1</v>
      </c>
      <c r="AF290" s="82">
        <v>21.8</v>
      </c>
      <c r="AG290" s="82">
        <v>29.6</v>
      </c>
      <c r="AH290" s="82">
        <v>7.8000000000000007</v>
      </c>
      <c r="AI290" s="82">
        <v>0.3577981651376147</v>
      </c>
      <c r="AJ290" s="82">
        <v>0.9700000000000002</v>
      </c>
      <c r="AK290" s="82">
        <v>0.30124223602484479</v>
      </c>
      <c r="AL290">
        <v>3.22</v>
      </c>
      <c r="AM290"/>
      <c r="AN290"/>
      <c r="AO290"/>
      <c r="AP290"/>
      <c r="AQ290"/>
      <c r="AR290"/>
      <c r="AS290"/>
      <c r="AT290"/>
      <c r="AU290"/>
      <c r="AV290"/>
      <c r="AW290"/>
      <c r="AX290"/>
      <c r="AY290"/>
      <c r="AZ290"/>
      <c r="BA290"/>
      <c r="BC290" s="82"/>
    </row>
    <row r="291" spans="1:55" x14ac:dyDescent="0.25">
      <c r="A291" s="82" t="s">
        <v>2536</v>
      </c>
      <c r="B291" s="82">
        <v>241</v>
      </c>
      <c r="C291" s="82">
        <v>52</v>
      </c>
      <c r="D291" s="82">
        <v>2008</v>
      </c>
      <c r="E291" s="82">
        <v>2020</v>
      </c>
      <c r="F291" s="82">
        <v>1</v>
      </c>
      <c r="G291" s="82">
        <v>1</v>
      </c>
      <c r="H291" s="82">
        <v>1</v>
      </c>
      <c r="I291" s="82">
        <v>0</v>
      </c>
      <c r="J291" s="82" t="s">
        <v>2329</v>
      </c>
      <c r="K291" s="82">
        <v>4330</v>
      </c>
      <c r="L291" s="82">
        <v>1</v>
      </c>
      <c r="M291" s="82">
        <v>92</v>
      </c>
      <c r="N291" s="82">
        <v>0</v>
      </c>
      <c r="O291" s="82">
        <v>1</v>
      </c>
      <c r="P291" s="82">
        <v>0</v>
      </c>
      <c r="Q291" s="82">
        <v>1</v>
      </c>
      <c r="R291" s="82">
        <v>1</v>
      </c>
      <c r="S291" s="82">
        <v>0</v>
      </c>
      <c r="T291" s="82">
        <v>1</v>
      </c>
      <c r="U291" s="82">
        <v>1</v>
      </c>
      <c r="V291" s="82">
        <v>1</v>
      </c>
      <c r="W291" s="82">
        <v>100</v>
      </c>
      <c r="X291" s="82">
        <v>0</v>
      </c>
      <c r="Y291" s="82">
        <v>1</v>
      </c>
      <c r="Z291" s="82">
        <v>0</v>
      </c>
      <c r="AA291" s="82">
        <v>0</v>
      </c>
      <c r="AB291" s="82">
        <v>1</v>
      </c>
      <c r="AC291" s="82">
        <v>1</v>
      </c>
      <c r="AD291" s="82">
        <v>0</v>
      </c>
      <c r="AE291" s="82">
        <v>1</v>
      </c>
      <c r="AF291" s="82">
        <v>25.7</v>
      </c>
      <c r="AG291" s="82">
        <v>32.1</v>
      </c>
      <c r="AH291" s="82">
        <v>6.4000000000000021</v>
      </c>
      <c r="AI291" s="82">
        <v>0.24902723735408569</v>
      </c>
      <c r="AJ291" s="82">
        <v>0.98999999999999932</v>
      </c>
      <c r="AK291" s="82">
        <v>0.24087591240875894</v>
      </c>
      <c r="AL291">
        <v>4.1100000000000003</v>
      </c>
      <c r="AM291"/>
      <c r="AN291"/>
      <c r="AO291"/>
      <c r="AP291"/>
      <c r="AQ291"/>
      <c r="AR291"/>
      <c r="AS291"/>
      <c r="AT291"/>
      <c r="AU291"/>
      <c r="AV291"/>
      <c r="AW291"/>
      <c r="AX291"/>
      <c r="AY291"/>
      <c r="AZ291"/>
      <c r="BA291"/>
      <c r="BC291" s="82"/>
    </row>
    <row r="292" spans="1:55" x14ac:dyDescent="0.25">
      <c r="A292" s="82" t="s">
        <v>2536</v>
      </c>
      <c r="B292" s="82">
        <v>241</v>
      </c>
      <c r="C292" s="82">
        <v>53</v>
      </c>
      <c r="D292" s="82">
        <v>2008</v>
      </c>
      <c r="E292" s="82">
        <v>2020</v>
      </c>
      <c r="F292" s="82">
        <v>1</v>
      </c>
      <c r="G292" s="82">
        <v>1</v>
      </c>
      <c r="H292" s="82">
        <v>1</v>
      </c>
      <c r="I292" s="82">
        <v>0</v>
      </c>
      <c r="J292" s="82" t="s">
        <v>2329</v>
      </c>
      <c r="K292" s="82">
        <v>4330</v>
      </c>
      <c r="L292" s="82">
        <v>1</v>
      </c>
      <c r="M292" s="82">
        <v>92</v>
      </c>
      <c r="N292" s="82">
        <v>0</v>
      </c>
      <c r="O292" s="82">
        <v>1</v>
      </c>
      <c r="P292" s="82">
        <v>0</v>
      </c>
      <c r="Q292" s="82">
        <v>1</v>
      </c>
      <c r="R292" s="82">
        <v>1</v>
      </c>
      <c r="S292" s="82">
        <v>0</v>
      </c>
      <c r="T292" s="82">
        <v>1</v>
      </c>
      <c r="U292" s="82">
        <v>1</v>
      </c>
      <c r="V292" s="82">
        <v>1</v>
      </c>
      <c r="W292" s="82">
        <v>120</v>
      </c>
      <c r="X292" s="82">
        <v>0</v>
      </c>
      <c r="Y292" s="82">
        <v>1</v>
      </c>
      <c r="Z292" s="82">
        <v>0</v>
      </c>
      <c r="AA292" s="82">
        <v>0</v>
      </c>
      <c r="AB292" s="82">
        <v>1</v>
      </c>
      <c r="AC292" s="82">
        <v>1</v>
      </c>
      <c r="AD292" s="82">
        <v>0</v>
      </c>
      <c r="AE292" s="82">
        <v>1</v>
      </c>
      <c r="AF292" s="82">
        <v>28.3</v>
      </c>
      <c r="AG292" s="82">
        <v>33.799999999999997</v>
      </c>
      <c r="AH292" s="82">
        <v>5.4999999999999964</v>
      </c>
      <c r="AI292" s="82">
        <v>0.19434628975265006</v>
      </c>
      <c r="AJ292" s="82">
        <v>0.99000000000000021</v>
      </c>
      <c r="AK292" s="82">
        <v>0.199195171026157</v>
      </c>
      <c r="AL292">
        <v>4.97</v>
      </c>
      <c r="AM292"/>
      <c r="AN292"/>
      <c r="AO292"/>
      <c r="AP292"/>
      <c r="AQ292"/>
      <c r="AR292"/>
      <c r="AS292"/>
      <c r="AT292"/>
      <c r="AU292"/>
      <c r="AV292"/>
      <c r="AW292"/>
      <c r="AX292"/>
      <c r="AY292"/>
      <c r="AZ292"/>
      <c r="BA292"/>
      <c r="BC292" s="82"/>
    </row>
    <row r="293" spans="1:55" x14ac:dyDescent="0.25">
      <c r="A293" s="82" t="s">
        <v>2536</v>
      </c>
      <c r="B293" s="82">
        <v>241</v>
      </c>
      <c r="C293" s="82">
        <v>54</v>
      </c>
      <c r="D293" s="82">
        <v>2008</v>
      </c>
      <c r="E293" s="82">
        <v>2020</v>
      </c>
      <c r="F293" s="82">
        <v>1</v>
      </c>
      <c r="G293" s="82">
        <v>1</v>
      </c>
      <c r="H293" s="82">
        <v>1</v>
      </c>
      <c r="I293" s="82">
        <v>0</v>
      </c>
      <c r="J293" s="82" t="s">
        <v>2329</v>
      </c>
      <c r="K293" s="82">
        <v>4330</v>
      </c>
      <c r="L293" s="82">
        <v>1</v>
      </c>
      <c r="M293" s="82">
        <v>92</v>
      </c>
      <c r="N293" s="82">
        <v>0</v>
      </c>
      <c r="O293" s="82">
        <v>1</v>
      </c>
      <c r="P293" s="82">
        <v>0</v>
      </c>
      <c r="Q293" s="82">
        <v>1</v>
      </c>
      <c r="R293" s="82">
        <v>1</v>
      </c>
      <c r="S293" s="82">
        <v>0</v>
      </c>
      <c r="T293" s="82">
        <v>1</v>
      </c>
      <c r="U293" s="82">
        <v>1</v>
      </c>
      <c r="V293" s="82">
        <v>1</v>
      </c>
      <c r="W293" s="82">
        <v>40</v>
      </c>
      <c r="X293" s="82">
        <v>0</v>
      </c>
      <c r="Y293" s="82">
        <v>1</v>
      </c>
      <c r="Z293" s="82">
        <v>0</v>
      </c>
      <c r="AA293" s="82">
        <v>0</v>
      </c>
      <c r="AB293" s="82">
        <v>1</v>
      </c>
      <c r="AC293" s="82">
        <v>1</v>
      </c>
      <c r="AD293" s="82">
        <v>0</v>
      </c>
      <c r="AE293" s="82">
        <v>1</v>
      </c>
      <c r="AF293" s="82">
        <v>3.8</v>
      </c>
      <c r="AG293" s="82">
        <v>18.899999999999999</v>
      </c>
      <c r="AH293" s="82">
        <v>15.099999999999998</v>
      </c>
      <c r="AI293" s="82">
        <v>3.9736842105263155</v>
      </c>
      <c r="AJ293" s="82">
        <v>0.91999999999999993</v>
      </c>
      <c r="AK293" s="82">
        <v>0.71317829457364335</v>
      </c>
      <c r="AL293">
        <v>1.29</v>
      </c>
      <c r="AM293"/>
      <c r="AN293"/>
      <c r="AO293"/>
      <c r="AP293"/>
      <c r="AQ293"/>
      <c r="AR293"/>
      <c r="AS293"/>
      <c r="AT293"/>
      <c r="AU293"/>
      <c r="AV293"/>
      <c r="AW293"/>
      <c r="AX293"/>
      <c r="AY293"/>
      <c r="AZ293"/>
      <c r="BA293"/>
      <c r="BC293" s="82"/>
    </row>
    <row r="294" spans="1:55" x14ac:dyDescent="0.25">
      <c r="A294" s="82" t="s">
        <v>2536</v>
      </c>
      <c r="B294" s="82">
        <v>241</v>
      </c>
      <c r="C294" s="82">
        <v>55</v>
      </c>
      <c r="D294" s="82">
        <v>2008</v>
      </c>
      <c r="E294" s="82">
        <v>2020</v>
      </c>
      <c r="F294" s="82">
        <v>1</v>
      </c>
      <c r="G294" s="82">
        <v>1</v>
      </c>
      <c r="H294" s="82">
        <v>1</v>
      </c>
      <c r="I294" s="82">
        <v>0</v>
      </c>
      <c r="J294" s="82" t="s">
        <v>2329</v>
      </c>
      <c r="K294" s="82">
        <v>4330</v>
      </c>
      <c r="L294" s="82">
        <v>1</v>
      </c>
      <c r="M294" s="82">
        <v>92</v>
      </c>
      <c r="N294" s="82">
        <v>0</v>
      </c>
      <c r="O294" s="82">
        <v>1</v>
      </c>
      <c r="P294" s="82">
        <v>0</v>
      </c>
      <c r="Q294" s="82">
        <v>1</v>
      </c>
      <c r="R294" s="82">
        <v>1</v>
      </c>
      <c r="S294" s="82">
        <v>0</v>
      </c>
      <c r="T294" s="82">
        <v>1</v>
      </c>
      <c r="U294" s="82">
        <v>1</v>
      </c>
      <c r="V294" s="82">
        <v>1</v>
      </c>
      <c r="W294" s="82">
        <v>60</v>
      </c>
      <c r="X294" s="82">
        <v>0</v>
      </c>
      <c r="Y294" s="82">
        <v>1</v>
      </c>
      <c r="Z294" s="82">
        <v>0</v>
      </c>
      <c r="AA294" s="82">
        <v>0</v>
      </c>
      <c r="AB294" s="82">
        <v>1</v>
      </c>
      <c r="AC294" s="82">
        <v>1</v>
      </c>
      <c r="AD294" s="82">
        <v>0</v>
      </c>
      <c r="AE294" s="82">
        <v>1</v>
      </c>
      <c r="AF294" s="82">
        <v>15.6</v>
      </c>
      <c r="AG294" s="82">
        <v>19.2</v>
      </c>
      <c r="AH294" s="82">
        <v>3.5999999999999996</v>
      </c>
      <c r="AI294" s="82">
        <v>0.23076923076923075</v>
      </c>
      <c r="AJ294" s="82">
        <v>0.31000000000000005</v>
      </c>
      <c r="AK294" s="82">
        <v>0.13596491228070179</v>
      </c>
      <c r="AL294">
        <v>2.2799999999999998</v>
      </c>
      <c r="AM294"/>
      <c r="AN294"/>
      <c r="AO294"/>
      <c r="AP294"/>
      <c r="AQ294"/>
      <c r="AR294"/>
      <c r="AS294"/>
      <c r="AT294"/>
      <c r="AU294"/>
      <c r="AV294"/>
      <c r="AW294"/>
      <c r="AX294"/>
      <c r="AY294"/>
      <c r="AZ294"/>
      <c r="BA294"/>
      <c r="BC294" s="82"/>
    </row>
    <row r="295" spans="1:55" x14ac:dyDescent="0.25">
      <c r="A295" s="82" t="s">
        <v>2536</v>
      </c>
      <c r="B295" s="82">
        <v>241</v>
      </c>
      <c r="C295" s="82">
        <v>56</v>
      </c>
      <c r="D295" s="82">
        <v>2008</v>
      </c>
      <c r="E295" s="82">
        <v>2020</v>
      </c>
      <c r="F295" s="82">
        <v>1</v>
      </c>
      <c r="G295" s="82">
        <v>1</v>
      </c>
      <c r="H295" s="82">
        <v>1</v>
      </c>
      <c r="I295" s="82">
        <v>0</v>
      </c>
      <c r="J295" s="82" t="s">
        <v>2329</v>
      </c>
      <c r="K295" s="82">
        <v>4330</v>
      </c>
      <c r="L295" s="82">
        <v>1</v>
      </c>
      <c r="M295" s="82">
        <v>92</v>
      </c>
      <c r="N295" s="82">
        <v>0</v>
      </c>
      <c r="O295" s="82">
        <v>1</v>
      </c>
      <c r="P295" s="82">
        <v>0</v>
      </c>
      <c r="Q295" s="82">
        <v>1</v>
      </c>
      <c r="R295" s="82">
        <v>1</v>
      </c>
      <c r="S295" s="82">
        <v>0</v>
      </c>
      <c r="T295" s="82">
        <v>1</v>
      </c>
      <c r="U295" s="82">
        <v>1</v>
      </c>
      <c r="V295" s="82">
        <v>1</v>
      </c>
      <c r="W295" s="82">
        <v>40</v>
      </c>
      <c r="X295" s="82">
        <v>0</v>
      </c>
      <c r="Y295" s="82">
        <v>1</v>
      </c>
      <c r="Z295" s="82">
        <v>1</v>
      </c>
      <c r="AA295" s="82">
        <v>0</v>
      </c>
      <c r="AB295" s="82">
        <v>0</v>
      </c>
      <c r="AC295" s="82">
        <v>0</v>
      </c>
      <c r="AD295" s="82">
        <v>1</v>
      </c>
      <c r="AE295" s="82">
        <v>1</v>
      </c>
      <c r="AF295" s="82">
        <v>3.8</v>
      </c>
      <c r="AG295" s="82">
        <v>15</v>
      </c>
      <c r="AH295" s="82">
        <v>11.2</v>
      </c>
      <c r="AI295" s="82">
        <v>2.9473684210526314</v>
      </c>
      <c r="AJ295" s="82">
        <v>0.6399999999999999</v>
      </c>
      <c r="AK295" s="82">
        <v>0.49612403100775188</v>
      </c>
      <c r="AL295">
        <v>1.29</v>
      </c>
      <c r="AM295"/>
      <c r="AN295"/>
      <c r="AO295"/>
      <c r="AP295"/>
      <c r="AQ295"/>
      <c r="AR295"/>
      <c r="AS295"/>
      <c r="AT295"/>
      <c r="AU295"/>
      <c r="AV295"/>
      <c r="AW295"/>
      <c r="AX295"/>
      <c r="AY295"/>
      <c r="AZ295"/>
      <c r="BA295"/>
      <c r="BC295" s="82"/>
    </row>
    <row r="296" spans="1:55" x14ac:dyDescent="0.25">
      <c r="A296" s="82" t="s">
        <v>2536</v>
      </c>
      <c r="B296" s="82">
        <v>241</v>
      </c>
      <c r="C296" s="82">
        <v>57</v>
      </c>
      <c r="D296" s="82">
        <v>2008</v>
      </c>
      <c r="E296" s="82">
        <v>2020</v>
      </c>
      <c r="F296" s="82">
        <v>1</v>
      </c>
      <c r="G296" s="82">
        <v>1</v>
      </c>
      <c r="H296" s="82">
        <v>1</v>
      </c>
      <c r="I296" s="82">
        <v>0</v>
      </c>
      <c r="J296" s="82" t="s">
        <v>2329</v>
      </c>
      <c r="K296" s="82">
        <v>4330</v>
      </c>
      <c r="L296" s="82">
        <v>1</v>
      </c>
      <c r="M296" s="82">
        <v>92</v>
      </c>
      <c r="N296" s="82">
        <v>0</v>
      </c>
      <c r="O296" s="82">
        <v>1</v>
      </c>
      <c r="P296" s="82">
        <v>0</v>
      </c>
      <c r="Q296" s="82">
        <v>1</v>
      </c>
      <c r="R296" s="82">
        <v>1</v>
      </c>
      <c r="S296" s="82">
        <v>0</v>
      </c>
      <c r="T296" s="82">
        <v>1</v>
      </c>
      <c r="U296" s="82">
        <v>1</v>
      </c>
      <c r="V296" s="82">
        <v>1</v>
      </c>
      <c r="W296" s="82">
        <v>60</v>
      </c>
      <c r="X296" s="82">
        <v>0</v>
      </c>
      <c r="Y296" s="82">
        <v>1</v>
      </c>
      <c r="Z296" s="82">
        <v>1</v>
      </c>
      <c r="AA296" s="82">
        <v>0</v>
      </c>
      <c r="AB296" s="82">
        <v>0</v>
      </c>
      <c r="AC296" s="82">
        <v>0</v>
      </c>
      <c r="AD296" s="82">
        <v>1</v>
      </c>
      <c r="AE296" s="82">
        <v>1</v>
      </c>
      <c r="AF296" s="82">
        <v>15.6</v>
      </c>
      <c r="AG296" s="82">
        <v>15</v>
      </c>
      <c r="AH296" s="82">
        <v>-0.59999999999999964</v>
      </c>
      <c r="AI296" s="82">
        <v>-3.8461538461538443E-2</v>
      </c>
      <c r="AJ296" s="82">
        <v>0</v>
      </c>
      <c r="AK296" s="82">
        <v>0</v>
      </c>
      <c r="AL296">
        <v>2.2799999999999998</v>
      </c>
      <c r="AM296"/>
      <c r="AN296"/>
      <c r="AO296"/>
      <c r="AP296"/>
      <c r="AQ296"/>
      <c r="AR296"/>
      <c r="AS296"/>
      <c r="AT296"/>
      <c r="AU296"/>
      <c r="AV296"/>
      <c r="AW296"/>
      <c r="AX296"/>
      <c r="AY296"/>
      <c r="AZ296"/>
      <c r="BA296"/>
      <c r="BC296" s="82"/>
    </row>
    <row r="297" spans="1:55" x14ac:dyDescent="0.25">
      <c r="A297" s="82" t="s">
        <v>2536</v>
      </c>
      <c r="B297" s="82">
        <v>241</v>
      </c>
      <c r="C297" s="82">
        <v>58</v>
      </c>
      <c r="D297" s="82">
        <v>2008</v>
      </c>
      <c r="E297" s="82">
        <v>2020</v>
      </c>
      <c r="F297" s="82">
        <v>1</v>
      </c>
      <c r="G297" s="82">
        <v>1</v>
      </c>
      <c r="H297" s="82">
        <v>1</v>
      </c>
      <c r="I297" s="82">
        <v>0</v>
      </c>
      <c r="J297" s="82" t="s">
        <v>2329</v>
      </c>
      <c r="K297" s="82">
        <v>4330</v>
      </c>
      <c r="L297" s="82">
        <v>1</v>
      </c>
      <c r="M297" s="82">
        <v>92</v>
      </c>
      <c r="N297" s="82">
        <v>0</v>
      </c>
      <c r="O297" s="82">
        <v>1</v>
      </c>
      <c r="P297" s="82">
        <v>0</v>
      </c>
      <c r="Q297" s="82">
        <v>1</v>
      </c>
      <c r="R297" s="82">
        <v>1</v>
      </c>
      <c r="S297" s="82">
        <v>0</v>
      </c>
      <c r="T297" s="82">
        <v>1</v>
      </c>
      <c r="U297" s="82">
        <v>1</v>
      </c>
      <c r="V297" s="82">
        <v>1</v>
      </c>
      <c r="W297" s="82">
        <v>120</v>
      </c>
      <c r="X297" s="82">
        <v>0</v>
      </c>
      <c r="Y297" s="82">
        <v>1</v>
      </c>
      <c r="Z297" s="82">
        <v>1</v>
      </c>
      <c r="AA297" s="82">
        <v>0</v>
      </c>
      <c r="AB297" s="82">
        <v>0</v>
      </c>
      <c r="AC297" s="82">
        <v>1</v>
      </c>
      <c r="AD297" s="82">
        <v>0</v>
      </c>
      <c r="AE297" s="82">
        <v>1</v>
      </c>
      <c r="AF297" s="82">
        <v>10.9</v>
      </c>
      <c r="AG297" s="82">
        <v>18.5</v>
      </c>
      <c r="AH297" s="82">
        <v>7.6</v>
      </c>
      <c r="AI297" s="82">
        <v>0.69724770642201828</v>
      </c>
      <c r="AJ297" s="82">
        <v>0.51000000000000023</v>
      </c>
      <c r="AK297" s="82">
        <v>0.30538922155688636</v>
      </c>
      <c r="AL297">
        <v>1.67</v>
      </c>
      <c r="AM297"/>
      <c r="AN297"/>
      <c r="AO297"/>
      <c r="AP297"/>
      <c r="AQ297"/>
      <c r="AR297"/>
      <c r="AS297"/>
      <c r="AT297"/>
      <c r="AU297"/>
      <c r="AV297"/>
      <c r="AW297"/>
      <c r="AX297"/>
      <c r="AY297"/>
      <c r="AZ297"/>
      <c r="BA297"/>
      <c r="BC297" s="82"/>
    </row>
    <row r="298" spans="1:55" x14ac:dyDescent="0.25">
      <c r="A298" s="82" t="s">
        <v>2536</v>
      </c>
      <c r="B298" s="82">
        <v>241</v>
      </c>
      <c r="C298" s="82">
        <v>59</v>
      </c>
      <c r="D298" s="82">
        <v>2008</v>
      </c>
      <c r="E298" s="82">
        <v>2020</v>
      </c>
      <c r="F298" s="82">
        <v>1</v>
      </c>
      <c r="G298" s="82">
        <v>1</v>
      </c>
      <c r="H298" s="82">
        <v>1</v>
      </c>
      <c r="I298" s="82">
        <v>0</v>
      </c>
      <c r="J298" s="82" t="s">
        <v>2329</v>
      </c>
      <c r="K298" s="82">
        <v>4330</v>
      </c>
      <c r="L298" s="82">
        <v>1</v>
      </c>
      <c r="M298" s="82">
        <v>92</v>
      </c>
      <c r="N298" s="82">
        <v>0</v>
      </c>
      <c r="O298" s="82">
        <v>1</v>
      </c>
      <c r="P298" s="82">
        <v>0</v>
      </c>
      <c r="Q298" s="82">
        <v>1</v>
      </c>
      <c r="R298" s="82">
        <v>1</v>
      </c>
      <c r="S298" s="82">
        <v>0</v>
      </c>
      <c r="T298" s="82">
        <v>1</v>
      </c>
      <c r="U298" s="82">
        <v>1</v>
      </c>
      <c r="V298" s="82">
        <v>1</v>
      </c>
      <c r="W298" s="82">
        <v>120</v>
      </c>
      <c r="X298" s="82">
        <v>0</v>
      </c>
      <c r="Y298" s="82">
        <v>1</v>
      </c>
      <c r="Z298" s="82">
        <v>1</v>
      </c>
      <c r="AA298" s="82">
        <v>0</v>
      </c>
      <c r="AB298" s="82">
        <v>0</v>
      </c>
      <c r="AC298" s="82">
        <v>1</v>
      </c>
      <c r="AD298" s="82">
        <v>0</v>
      </c>
      <c r="AE298" s="82">
        <v>1</v>
      </c>
      <c r="AF298" s="82">
        <v>18.5</v>
      </c>
      <c r="AG298" s="82">
        <v>25.7</v>
      </c>
      <c r="AH298" s="82">
        <v>7.1999999999999993</v>
      </c>
      <c r="AI298" s="82">
        <v>0.38918918918918916</v>
      </c>
      <c r="AJ298" s="82">
        <v>0.70000000000000018</v>
      </c>
      <c r="AK298" s="82">
        <v>0.27667984189723327</v>
      </c>
      <c r="AL298">
        <v>2.5299999999999998</v>
      </c>
      <c r="AM298"/>
      <c r="AN298"/>
      <c r="AO298"/>
      <c r="AP298"/>
      <c r="AQ298"/>
      <c r="AR298"/>
      <c r="AS298"/>
      <c r="AT298"/>
      <c r="AU298"/>
      <c r="AV298"/>
      <c r="AW298"/>
      <c r="AX298"/>
      <c r="AY298"/>
      <c r="AZ298"/>
      <c r="BA298"/>
      <c r="BC298" s="82"/>
    </row>
    <row r="299" spans="1:55" x14ac:dyDescent="0.25">
      <c r="A299" s="82" t="s">
        <v>2536</v>
      </c>
      <c r="B299" s="82">
        <v>241</v>
      </c>
      <c r="C299" s="82">
        <v>60</v>
      </c>
      <c r="D299" s="82">
        <v>2008</v>
      </c>
      <c r="E299" s="82">
        <v>2020</v>
      </c>
      <c r="F299" s="82">
        <v>1</v>
      </c>
      <c r="G299" s="82">
        <v>1</v>
      </c>
      <c r="H299" s="82">
        <v>1</v>
      </c>
      <c r="I299" s="82">
        <v>0</v>
      </c>
      <c r="J299" s="82" t="s">
        <v>2329</v>
      </c>
      <c r="K299" s="82">
        <v>4330</v>
      </c>
      <c r="L299" s="82">
        <v>1</v>
      </c>
      <c r="M299" s="82">
        <v>92</v>
      </c>
      <c r="N299" s="82">
        <v>0</v>
      </c>
      <c r="O299" s="82">
        <v>1</v>
      </c>
      <c r="P299" s="82">
        <v>0</v>
      </c>
      <c r="Q299" s="82">
        <v>1</v>
      </c>
      <c r="R299" s="82">
        <v>1</v>
      </c>
      <c r="S299" s="82">
        <v>0</v>
      </c>
      <c r="T299" s="82">
        <v>1</v>
      </c>
      <c r="U299" s="82">
        <v>1</v>
      </c>
      <c r="V299" s="82">
        <v>1</v>
      </c>
      <c r="W299" s="82">
        <v>120</v>
      </c>
      <c r="X299" s="82">
        <v>0</v>
      </c>
      <c r="Y299" s="82">
        <v>1</v>
      </c>
      <c r="Z299" s="82">
        <v>1</v>
      </c>
      <c r="AA299" s="82">
        <v>0</v>
      </c>
      <c r="AB299" s="82">
        <v>0</v>
      </c>
      <c r="AC299" s="82">
        <v>1</v>
      </c>
      <c r="AD299" s="82">
        <v>0</v>
      </c>
      <c r="AE299" s="82">
        <v>1</v>
      </c>
      <c r="AF299" s="82">
        <v>22.7</v>
      </c>
      <c r="AG299" s="82">
        <v>29.6</v>
      </c>
      <c r="AH299" s="82">
        <v>6.9000000000000021</v>
      </c>
      <c r="AI299" s="82">
        <v>0.30396475770925119</v>
      </c>
      <c r="AJ299" s="82">
        <v>0.87000000000000055</v>
      </c>
      <c r="AK299" s="82">
        <v>0.26204819277108454</v>
      </c>
      <c r="AL299">
        <v>3.32</v>
      </c>
      <c r="AM299"/>
      <c r="AN299"/>
      <c r="AO299"/>
      <c r="AP299"/>
      <c r="AQ299"/>
      <c r="AR299"/>
      <c r="AS299"/>
      <c r="AT299"/>
      <c r="AU299"/>
      <c r="AV299"/>
      <c r="AW299"/>
      <c r="AX299"/>
      <c r="AY299"/>
      <c r="AZ299"/>
      <c r="BA299"/>
      <c r="BC299" s="82"/>
    </row>
    <row r="300" spans="1:55" x14ac:dyDescent="0.25">
      <c r="A300" s="82" t="s">
        <v>2536</v>
      </c>
      <c r="B300" s="82">
        <v>241</v>
      </c>
      <c r="C300" s="82">
        <v>61</v>
      </c>
      <c r="D300" s="82">
        <v>2008</v>
      </c>
      <c r="E300" s="82">
        <v>2020</v>
      </c>
      <c r="F300" s="82">
        <v>1</v>
      </c>
      <c r="G300" s="82">
        <v>1</v>
      </c>
      <c r="H300" s="82">
        <v>1</v>
      </c>
      <c r="I300" s="82">
        <v>0</v>
      </c>
      <c r="J300" s="82" t="s">
        <v>2329</v>
      </c>
      <c r="K300" s="82">
        <v>4330</v>
      </c>
      <c r="L300" s="82">
        <v>1</v>
      </c>
      <c r="M300" s="82">
        <v>92</v>
      </c>
      <c r="N300" s="82">
        <v>0</v>
      </c>
      <c r="O300" s="82">
        <v>1</v>
      </c>
      <c r="P300" s="82">
        <v>0</v>
      </c>
      <c r="Q300" s="82">
        <v>1</v>
      </c>
      <c r="R300" s="82">
        <v>1</v>
      </c>
      <c r="S300" s="82">
        <v>0</v>
      </c>
      <c r="T300" s="82">
        <v>1</v>
      </c>
      <c r="U300" s="82">
        <v>1</v>
      </c>
      <c r="V300" s="82">
        <v>1</v>
      </c>
      <c r="W300" s="82">
        <v>120</v>
      </c>
      <c r="X300" s="82">
        <v>0</v>
      </c>
      <c r="Y300" s="82">
        <v>1</v>
      </c>
      <c r="Z300" s="82">
        <v>1</v>
      </c>
      <c r="AA300" s="82">
        <v>0</v>
      </c>
      <c r="AB300" s="82">
        <v>0</v>
      </c>
      <c r="AC300" s="82">
        <v>1</v>
      </c>
      <c r="AD300" s="82">
        <v>0</v>
      </c>
      <c r="AE300" s="82">
        <v>1</v>
      </c>
      <c r="AF300" s="82">
        <v>25.3</v>
      </c>
      <c r="AG300" s="82">
        <v>32.1</v>
      </c>
      <c r="AH300" s="82">
        <v>6.8000000000000007</v>
      </c>
      <c r="AI300" s="82">
        <v>0.26877470355731226</v>
      </c>
      <c r="AJ300" s="82">
        <v>1.04</v>
      </c>
      <c r="AK300" s="82">
        <v>0.25615763546798032</v>
      </c>
      <c r="AL300">
        <v>4.0599999999999996</v>
      </c>
      <c r="AM300"/>
      <c r="AN300"/>
      <c r="AO300"/>
      <c r="AP300"/>
      <c r="AQ300"/>
      <c r="AR300"/>
      <c r="AS300"/>
      <c r="AT300"/>
      <c r="AU300"/>
      <c r="AV300"/>
      <c r="AW300"/>
      <c r="AX300"/>
      <c r="AY300"/>
      <c r="AZ300"/>
      <c r="BA300"/>
      <c r="BC300" s="82"/>
    </row>
    <row r="301" spans="1:55" x14ac:dyDescent="0.25">
      <c r="A301" s="82" t="s">
        <v>2536</v>
      </c>
      <c r="B301" s="82">
        <v>241</v>
      </c>
      <c r="C301" s="82">
        <v>62</v>
      </c>
      <c r="D301" s="82">
        <v>2008</v>
      </c>
      <c r="E301" s="82">
        <v>2020</v>
      </c>
      <c r="F301" s="82">
        <v>1</v>
      </c>
      <c r="G301" s="82">
        <v>1</v>
      </c>
      <c r="H301" s="82">
        <v>1</v>
      </c>
      <c r="I301" s="82">
        <v>0</v>
      </c>
      <c r="J301" s="82" t="s">
        <v>2329</v>
      </c>
      <c r="K301" s="82">
        <v>4330</v>
      </c>
      <c r="L301" s="82">
        <v>1</v>
      </c>
      <c r="M301" s="82">
        <v>92</v>
      </c>
      <c r="N301" s="82">
        <v>0</v>
      </c>
      <c r="O301" s="82">
        <v>1</v>
      </c>
      <c r="P301" s="82">
        <v>0</v>
      </c>
      <c r="Q301" s="82">
        <v>1</v>
      </c>
      <c r="R301" s="82">
        <v>1</v>
      </c>
      <c r="S301" s="82">
        <v>0</v>
      </c>
      <c r="T301" s="82">
        <v>1</v>
      </c>
      <c r="U301" s="82">
        <v>1</v>
      </c>
      <c r="V301" s="82">
        <v>1</v>
      </c>
      <c r="W301" s="82">
        <v>120</v>
      </c>
      <c r="X301" s="82">
        <v>0</v>
      </c>
      <c r="Y301" s="82">
        <v>1</v>
      </c>
      <c r="Z301" s="82">
        <v>1</v>
      </c>
      <c r="AA301" s="82">
        <v>0</v>
      </c>
      <c r="AB301" s="82">
        <v>0</v>
      </c>
      <c r="AC301" s="82">
        <v>1</v>
      </c>
      <c r="AD301" s="82">
        <v>0</v>
      </c>
      <c r="AE301" s="82">
        <v>1</v>
      </c>
      <c r="AF301" s="82">
        <v>27.1</v>
      </c>
      <c r="AG301" s="82">
        <v>33.799999999999997</v>
      </c>
      <c r="AH301" s="82">
        <v>6.6999999999999957</v>
      </c>
      <c r="AI301" s="82">
        <v>0.24723247232472309</v>
      </c>
      <c r="AJ301" s="82">
        <v>1.1900000000000004</v>
      </c>
      <c r="AK301" s="82">
        <v>0.24947589098532505</v>
      </c>
      <c r="AL301">
        <v>4.7699999999999996</v>
      </c>
      <c r="AM301"/>
      <c r="AN301"/>
      <c r="AO301"/>
      <c r="AP301"/>
      <c r="AQ301"/>
      <c r="AR301"/>
      <c r="AS301"/>
      <c r="AT301"/>
      <c r="AU301"/>
      <c r="AV301"/>
      <c r="AW301"/>
      <c r="AX301"/>
      <c r="AY301"/>
      <c r="AZ301"/>
      <c r="BA301"/>
      <c r="BC301" s="82"/>
    </row>
    <row r="302" spans="1:55" x14ac:dyDescent="0.25">
      <c r="A302" s="82" t="s">
        <v>2536</v>
      </c>
      <c r="B302" s="82">
        <v>241</v>
      </c>
      <c r="C302" s="82">
        <v>63</v>
      </c>
      <c r="D302" s="82">
        <v>2008</v>
      </c>
      <c r="E302" s="82">
        <v>2020</v>
      </c>
      <c r="F302" s="82">
        <v>1</v>
      </c>
      <c r="G302" s="82">
        <v>1</v>
      </c>
      <c r="H302" s="82">
        <v>1</v>
      </c>
      <c r="I302" s="82">
        <v>0</v>
      </c>
      <c r="J302" s="82" t="s">
        <v>2329</v>
      </c>
      <c r="K302" s="82">
        <v>4330</v>
      </c>
      <c r="L302" s="82">
        <v>1</v>
      </c>
      <c r="M302" s="82">
        <v>92</v>
      </c>
      <c r="N302" s="82">
        <v>0</v>
      </c>
      <c r="O302" s="82">
        <v>1</v>
      </c>
      <c r="P302" s="82">
        <v>0</v>
      </c>
      <c r="Q302" s="82">
        <v>1</v>
      </c>
      <c r="R302" s="82">
        <v>1</v>
      </c>
      <c r="S302" s="82">
        <v>0</v>
      </c>
      <c r="T302" s="82">
        <v>1</v>
      </c>
      <c r="U302" s="82">
        <v>1</v>
      </c>
      <c r="V302" s="82">
        <v>1</v>
      </c>
      <c r="W302" s="82">
        <v>120</v>
      </c>
      <c r="X302" s="82">
        <v>0</v>
      </c>
      <c r="Y302" s="82">
        <v>1</v>
      </c>
      <c r="Z302" s="82">
        <v>1</v>
      </c>
      <c r="AA302" s="82">
        <v>0</v>
      </c>
      <c r="AB302" s="82">
        <v>0</v>
      </c>
      <c r="AC302" s="82">
        <v>1</v>
      </c>
      <c r="AD302" s="82">
        <v>0</v>
      </c>
      <c r="AE302" s="82">
        <v>1</v>
      </c>
      <c r="AF302" s="82">
        <v>0</v>
      </c>
      <c r="AG302" s="82">
        <v>3.8</v>
      </c>
      <c r="AH302" s="82">
        <v>3.8</v>
      </c>
      <c r="AI302" s="82" t="s">
        <v>1976</v>
      </c>
      <c r="AJ302" s="82">
        <v>0.17999999999999994</v>
      </c>
      <c r="AK302" s="82">
        <v>0.16216216216216209</v>
      </c>
      <c r="AL302">
        <v>1.1100000000000001</v>
      </c>
      <c r="AM302"/>
      <c r="AN302"/>
      <c r="AO302"/>
      <c r="AP302"/>
      <c r="AQ302"/>
      <c r="AR302"/>
      <c r="AS302"/>
      <c r="AT302"/>
      <c r="AU302"/>
      <c r="AV302"/>
      <c r="AW302"/>
      <c r="AX302"/>
      <c r="AY302"/>
      <c r="AZ302"/>
      <c r="BA302"/>
      <c r="BC302" s="82"/>
    </row>
    <row r="303" spans="1:55" x14ac:dyDescent="0.25">
      <c r="A303" s="82" t="s">
        <v>2536</v>
      </c>
      <c r="B303" s="82">
        <v>241</v>
      </c>
      <c r="C303" s="82">
        <v>64</v>
      </c>
      <c r="D303" s="82">
        <v>2008</v>
      </c>
      <c r="E303" s="82">
        <v>2020</v>
      </c>
      <c r="F303" s="82">
        <v>1</v>
      </c>
      <c r="G303" s="82">
        <v>1</v>
      </c>
      <c r="H303" s="82">
        <v>1</v>
      </c>
      <c r="I303" s="82">
        <v>0</v>
      </c>
      <c r="J303" s="82" t="s">
        <v>2329</v>
      </c>
      <c r="K303" s="82">
        <v>4330</v>
      </c>
      <c r="L303" s="82">
        <v>1</v>
      </c>
      <c r="M303" s="82">
        <v>92</v>
      </c>
      <c r="N303" s="82">
        <v>0</v>
      </c>
      <c r="O303" s="82">
        <v>1</v>
      </c>
      <c r="P303" s="82">
        <v>0</v>
      </c>
      <c r="Q303" s="82">
        <v>1</v>
      </c>
      <c r="R303" s="82">
        <v>1</v>
      </c>
      <c r="S303" s="82">
        <v>0</v>
      </c>
      <c r="T303" s="82">
        <v>1</v>
      </c>
      <c r="U303" s="82">
        <v>1</v>
      </c>
      <c r="V303" s="82">
        <v>1</v>
      </c>
      <c r="W303" s="82">
        <v>120</v>
      </c>
      <c r="X303" s="82">
        <v>0</v>
      </c>
      <c r="Y303" s="82">
        <v>1</v>
      </c>
      <c r="Z303" s="82">
        <v>1</v>
      </c>
      <c r="AA303" s="82">
        <v>0</v>
      </c>
      <c r="AB303" s="82">
        <v>0</v>
      </c>
      <c r="AC303" s="82">
        <v>1</v>
      </c>
      <c r="AD303" s="82">
        <v>0</v>
      </c>
      <c r="AE303" s="82">
        <v>1</v>
      </c>
      <c r="AF303" s="82">
        <v>6.6</v>
      </c>
      <c r="AG303" s="82">
        <v>15.6</v>
      </c>
      <c r="AH303" s="82">
        <v>9</v>
      </c>
      <c r="AI303" s="82">
        <v>1.3636363636363638</v>
      </c>
      <c r="AJ303" s="82">
        <v>0.6399999999999999</v>
      </c>
      <c r="AK303" s="82">
        <v>0.39024390243902435</v>
      </c>
      <c r="AL303">
        <v>1.64</v>
      </c>
      <c r="AM303"/>
      <c r="AN303"/>
      <c r="AO303"/>
      <c r="AP303"/>
      <c r="AQ303"/>
      <c r="AR303"/>
      <c r="AS303"/>
      <c r="AT303"/>
      <c r="AU303"/>
      <c r="AV303"/>
      <c r="AW303"/>
      <c r="AX303"/>
      <c r="AY303"/>
      <c r="AZ303"/>
      <c r="BA303"/>
      <c r="BC303" s="82"/>
    </row>
    <row r="304" spans="1:55" x14ac:dyDescent="0.25">
      <c r="A304" s="82" t="s">
        <v>2536</v>
      </c>
      <c r="B304" s="82">
        <v>241</v>
      </c>
      <c r="C304" s="82">
        <v>65</v>
      </c>
      <c r="D304" s="82">
        <v>2008</v>
      </c>
      <c r="E304" s="82">
        <v>2020</v>
      </c>
      <c r="F304" s="82">
        <v>1</v>
      </c>
      <c r="G304" s="82">
        <v>1</v>
      </c>
      <c r="H304" s="82">
        <v>1</v>
      </c>
      <c r="I304" s="82">
        <v>0</v>
      </c>
      <c r="J304" s="82" t="s">
        <v>2329</v>
      </c>
      <c r="K304" s="82">
        <v>4330</v>
      </c>
      <c r="L304" s="82">
        <v>1</v>
      </c>
      <c r="M304" s="82">
        <v>92</v>
      </c>
      <c r="N304" s="82">
        <v>0</v>
      </c>
      <c r="O304" s="82">
        <v>1</v>
      </c>
      <c r="P304" s="82">
        <v>0</v>
      </c>
      <c r="Q304" s="82">
        <v>1</v>
      </c>
      <c r="R304" s="82">
        <v>1</v>
      </c>
      <c r="S304" s="82">
        <v>0</v>
      </c>
      <c r="T304" s="82">
        <v>1</v>
      </c>
      <c r="U304" s="82">
        <v>1</v>
      </c>
      <c r="V304" s="82">
        <v>1</v>
      </c>
      <c r="W304" s="82">
        <v>120</v>
      </c>
      <c r="X304" s="82">
        <v>0</v>
      </c>
      <c r="Y304" s="82">
        <v>1</v>
      </c>
      <c r="Z304" s="82">
        <v>1</v>
      </c>
      <c r="AA304" s="82">
        <v>0</v>
      </c>
      <c r="AB304" s="82">
        <v>0</v>
      </c>
      <c r="AC304" s="82">
        <v>1</v>
      </c>
      <c r="AD304" s="82">
        <v>0</v>
      </c>
      <c r="AE304" s="82">
        <v>1</v>
      </c>
      <c r="AF304" s="82">
        <v>13.6</v>
      </c>
      <c r="AG304" s="82">
        <v>21.8</v>
      </c>
      <c r="AH304" s="82">
        <v>8.2000000000000011</v>
      </c>
      <c r="AI304" s="82">
        <v>0.60294117647058831</v>
      </c>
      <c r="AJ304" s="82">
        <v>0.83000000000000007</v>
      </c>
      <c r="AK304" s="82">
        <v>0.34728033472803349</v>
      </c>
      <c r="AL304">
        <v>2.39</v>
      </c>
      <c r="AM304"/>
      <c r="AN304"/>
      <c r="AO304"/>
      <c r="AP304"/>
      <c r="AQ304"/>
      <c r="AR304"/>
      <c r="AS304"/>
      <c r="AT304"/>
      <c r="AU304"/>
      <c r="AV304"/>
      <c r="AW304"/>
      <c r="AX304"/>
      <c r="AY304"/>
      <c r="AZ304"/>
      <c r="BA304"/>
      <c r="BC304" s="82"/>
    </row>
    <row r="305" spans="1:55" x14ac:dyDescent="0.25">
      <c r="A305" s="82" t="s">
        <v>2536</v>
      </c>
      <c r="B305" s="82">
        <v>241</v>
      </c>
      <c r="C305" s="82">
        <v>66</v>
      </c>
      <c r="D305" s="82">
        <v>2008</v>
      </c>
      <c r="E305" s="82">
        <v>2020</v>
      </c>
      <c r="F305" s="82">
        <v>1</v>
      </c>
      <c r="G305" s="82">
        <v>1</v>
      </c>
      <c r="H305" s="82">
        <v>1</v>
      </c>
      <c r="I305" s="82">
        <v>0</v>
      </c>
      <c r="J305" s="82" t="s">
        <v>2329</v>
      </c>
      <c r="K305" s="82">
        <v>4330</v>
      </c>
      <c r="L305" s="82">
        <v>1</v>
      </c>
      <c r="M305" s="82">
        <v>92</v>
      </c>
      <c r="N305" s="82">
        <v>0</v>
      </c>
      <c r="O305" s="82">
        <v>1</v>
      </c>
      <c r="P305" s="82">
        <v>0</v>
      </c>
      <c r="Q305" s="82">
        <v>1</v>
      </c>
      <c r="R305" s="82">
        <v>1</v>
      </c>
      <c r="S305" s="82">
        <v>0</v>
      </c>
      <c r="T305" s="82">
        <v>1</v>
      </c>
      <c r="U305" s="82">
        <v>1</v>
      </c>
      <c r="V305" s="82">
        <v>1</v>
      </c>
      <c r="W305" s="82">
        <v>120</v>
      </c>
      <c r="X305" s="82">
        <v>0</v>
      </c>
      <c r="Y305" s="82">
        <v>1</v>
      </c>
      <c r="Z305" s="82">
        <v>1</v>
      </c>
      <c r="AA305" s="82">
        <v>0</v>
      </c>
      <c r="AB305" s="82">
        <v>0</v>
      </c>
      <c r="AC305" s="82">
        <v>1</v>
      </c>
      <c r="AD305" s="82">
        <v>0</v>
      </c>
      <c r="AE305" s="82">
        <v>1</v>
      </c>
      <c r="AF305" s="82">
        <v>17.8</v>
      </c>
      <c r="AG305" s="82">
        <v>25.7</v>
      </c>
      <c r="AH305" s="82">
        <v>7.8999999999999986</v>
      </c>
      <c r="AI305" s="82">
        <v>0.44382022471910104</v>
      </c>
      <c r="AJ305" s="82">
        <v>0.99000000000000021</v>
      </c>
      <c r="AK305" s="82">
        <v>0.31730769230769235</v>
      </c>
      <c r="AL305">
        <v>3.12</v>
      </c>
      <c r="AM305"/>
      <c r="AN305"/>
      <c r="AO305"/>
      <c r="AP305"/>
      <c r="AQ305"/>
      <c r="AR305"/>
      <c r="AS305"/>
      <c r="AT305"/>
      <c r="AU305"/>
      <c r="AV305"/>
      <c r="AW305"/>
      <c r="AX305"/>
      <c r="AY305"/>
      <c r="AZ305"/>
      <c r="BA305"/>
      <c r="BC305" s="82"/>
    </row>
    <row r="306" spans="1:55" x14ac:dyDescent="0.25">
      <c r="A306" s="82" t="s">
        <v>2536</v>
      </c>
      <c r="B306" s="82">
        <v>241</v>
      </c>
      <c r="C306" s="82">
        <v>67</v>
      </c>
      <c r="D306" s="82">
        <v>2008</v>
      </c>
      <c r="E306" s="82">
        <v>2020</v>
      </c>
      <c r="F306" s="82">
        <v>1</v>
      </c>
      <c r="G306" s="82">
        <v>1</v>
      </c>
      <c r="H306" s="82">
        <v>1</v>
      </c>
      <c r="I306" s="82">
        <v>0</v>
      </c>
      <c r="J306" s="82" t="s">
        <v>2329</v>
      </c>
      <c r="K306" s="82">
        <v>4330</v>
      </c>
      <c r="L306" s="82">
        <v>1</v>
      </c>
      <c r="M306" s="82">
        <v>92</v>
      </c>
      <c r="N306" s="82">
        <v>0</v>
      </c>
      <c r="O306" s="82">
        <v>1</v>
      </c>
      <c r="P306" s="82">
        <v>0</v>
      </c>
      <c r="Q306" s="82">
        <v>1</v>
      </c>
      <c r="R306" s="82">
        <v>1</v>
      </c>
      <c r="S306" s="82">
        <v>0</v>
      </c>
      <c r="T306" s="82">
        <v>1</v>
      </c>
      <c r="U306" s="82">
        <v>1</v>
      </c>
      <c r="V306" s="82">
        <v>1</v>
      </c>
      <c r="W306" s="82">
        <v>120</v>
      </c>
      <c r="X306" s="82">
        <v>0</v>
      </c>
      <c r="Y306" s="82">
        <v>1</v>
      </c>
      <c r="Z306" s="82">
        <v>1</v>
      </c>
      <c r="AA306" s="82">
        <v>0</v>
      </c>
      <c r="AB306" s="82">
        <v>0</v>
      </c>
      <c r="AC306" s="82">
        <v>1</v>
      </c>
      <c r="AD306" s="82">
        <v>0</v>
      </c>
      <c r="AE306" s="82">
        <v>1</v>
      </c>
      <c r="AF306" s="82">
        <v>20.7</v>
      </c>
      <c r="AG306" s="82">
        <v>28.3</v>
      </c>
      <c r="AH306" s="82">
        <v>7.6000000000000014</v>
      </c>
      <c r="AI306" s="82">
        <v>0.36714975845410636</v>
      </c>
      <c r="AJ306" s="82">
        <v>1.1599999999999997</v>
      </c>
      <c r="AK306" s="82">
        <v>0.30446194225721779</v>
      </c>
      <c r="AL306">
        <v>3.81</v>
      </c>
      <c r="AM306"/>
      <c r="AN306"/>
      <c r="AO306"/>
      <c r="AP306"/>
      <c r="AQ306"/>
      <c r="AR306"/>
      <c r="AS306"/>
      <c r="AT306"/>
      <c r="AU306"/>
      <c r="AV306"/>
      <c r="AW306"/>
      <c r="AX306"/>
      <c r="AY306"/>
      <c r="AZ306"/>
      <c r="BA306"/>
      <c r="BC306" s="82"/>
    </row>
    <row r="307" spans="1:55" x14ac:dyDescent="0.25">
      <c r="A307" s="82" t="s">
        <v>2536</v>
      </c>
      <c r="B307" s="82">
        <v>241</v>
      </c>
      <c r="C307" s="82">
        <v>68</v>
      </c>
      <c r="D307" s="82">
        <v>2008</v>
      </c>
      <c r="E307" s="82">
        <v>2020</v>
      </c>
      <c r="F307" s="82">
        <v>1</v>
      </c>
      <c r="G307" s="82">
        <v>1</v>
      </c>
      <c r="H307" s="82">
        <v>1</v>
      </c>
      <c r="I307" s="82">
        <v>0</v>
      </c>
      <c r="J307" s="82" t="s">
        <v>2329</v>
      </c>
      <c r="K307" s="82">
        <v>4330</v>
      </c>
      <c r="L307" s="82">
        <v>1</v>
      </c>
      <c r="M307" s="82">
        <v>92</v>
      </c>
      <c r="N307" s="82">
        <v>0</v>
      </c>
      <c r="O307" s="82">
        <v>1</v>
      </c>
      <c r="P307" s="82">
        <v>0</v>
      </c>
      <c r="Q307" s="82">
        <v>1</v>
      </c>
      <c r="R307" s="82">
        <v>1</v>
      </c>
      <c r="S307" s="82">
        <v>0</v>
      </c>
      <c r="T307" s="82">
        <v>1</v>
      </c>
      <c r="U307" s="82">
        <v>1</v>
      </c>
      <c r="V307" s="82">
        <v>1</v>
      </c>
      <c r="W307" s="82">
        <v>120</v>
      </c>
      <c r="X307" s="82">
        <v>0</v>
      </c>
      <c r="Y307" s="82">
        <v>1</v>
      </c>
      <c r="Z307" s="82">
        <v>1</v>
      </c>
      <c r="AA307" s="82">
        <v>0</v>
      </c>
      <c r="AB307" s="82">
        <v>0</v>
      </c>
      <c r="AC307" s="82">
        <v>1</v>
      </c>
      <c r="AD307" s="82">
        <v>0</v>
      </c>
      <c r="AE307" s="82">
        <v>1</v>
      </c>
      <c r="AF307" s="82">
        <v>11.3</v>
      </c>
      <c r="AG307" s="82">
        <v>18.899999999999999</v>
      </c>
      <c r="AH307" s="82">
        <v>7.5999999999999979</v>
      </c>
      <c r="AI307" s="82">
        <v>0.67256637168141575</v>
      </c>
      <c r="AJ307" s="82">
        <v>0.51</v>
      </c>
      <c r="AK307" s="82">
        <v>0.3</v>
      </c>
      <c r="AL307">
        <v>1.7</v>
      </c>
      <c r="AM307"/>
      <c r="AN307"/>
      <c r="AO307"/>
      <c r="AP307"/>
      <c r="AQ307"/>
      <c r="AR307"/>
      <c r="AS307"/>
      <c r="AT307"/>
      <c r="AU307"/>
      <c r="AV307"/>
      <c r="AW307"/>
      <c r="AX307"/>
      <c r="AY307"/>
      <c r="AZ307"/>
      <c r="BA307"/>
      <c r="BC307" s="82"/>
    </row>
    <row r="308" spans="1:55" x14ac:dyDescent="0.25">
      <c r="A308" s="82" t="s">
        <v>2536</v>
      </c>
      <c r="B308" s="82">
        <v>241</v>
      </c>
      <c r="C308" s="82">
        <v>69</v>
      </c>
      <c r="D308" s="82">
        <v>2008</v>
      </c>
      <c r="E308" s="82">
        <v>2020</v>
      </c>
      <c r="F308" s="82">
        <v>1</v>
      </c>
      <c r="G308" s="82">
        <v>1</v>
      </c>
      <c r="H308" s="82">
        <v>1</v>
      </c>
      <c r="I308" s="82">
        <v>0</v>
      </c>
      <c r="J308" s="82" t="s">
        <v>2329</v>
      </c>
      <c r="K308" s="82">
        <v>4330</v>
      </c>
      <c r="L308" s="82">
        <v>1</v>
      </c>
      <c r="M308" s="82">
        <v>92</v>
      </c>
      <c r="N308" s="82">
        <v>0</v>
      </c>
      <c r="O308" s="82">
        <v>1</v>
      </c>
      <c r="P308" s="82">
        <v>0</v>
      </c>
      <c r="Q308" s="82">
        <v>1</v>
      </c>
      <c r="R308" s="82">
        <v>1</v>
      </c>
      <c r="S308" s="82">
        <v>0</v>
      </c>
      <c r="T308" s="82">
        <v>1</v>
      </c>
      <c r="U308" s="82">
        <v>1</v>
      </c>
      <c r="V308" s="82">
        <v>1</v>
      </c>
      <c r="W308" s="82">
        <v>120</v>
      </c>
      <c r="X308" s="82">
        <v>0</v>
      </c>
      <c r="Y308" s="82">
        <v>1</v>
      </c>
      <c r="Z308" s="82">
        <v>1</v>
      </c>
      <c r="AA308" s="82">
        <v>0</v>
      </c>
      <c r="AB308" s="82">
        <v>0</v>
      </c>
      <c r="AC308" s="82">
        <v>1</v>
      </c>
      <c r="AD308" s="82">
        <v>0</v>
      </c>
      <c r="AE308" s="82">
        <v>1</v>
      </c>
      <c r="AF308" s="82">
        <v>10.9</v>
      </c>
      <c r="AG308" s="82">
        <v>19.2</v>
      </c>
      <c r="AH308" s="82">
        <v>8.2999999999999989</v>
      </c>
      <c r="AI308" s="82">
        <v>0.76146788990825676</v>
      </c>
      <c r="AJ308" s="82">
        <v>0.66999999999999993</v>
      </c>
      <c r="AK308" s="82">
        <v>0.34895833333333331</v>
      </c>
      <c r="AL308">
        <v>1.92</v>
      </c>
      <c r="AM308"/>
      <c r="AN308"/>
      <c r="AO308"/>
      <c r="AP308"/>
      <c r="AQ308"/>
      <c r="AR308"/>
      <c r="AS308"/>
      <c r="AT308"/>
      <c r="AU308"/>
      <c r="AV308"/>
      <c r="AW308"/>
      <c r="AX308"/>
      <c r="AY308"/>
      <c r="AZ308"/>
      <c r="BA308"/>
      <c r="BC308" s="82"/>
    </row>
    <row r="309" spans="1:55" x14ac:dyDescent="0.25">
      <c r="A309" s="82" t="s">
        <v>2536</v>
      </c>
      <c r="B309" s="82">
        <v>241</v>
      </c>
      <c r="C309" s="82">
        <v>70</v>
      </c>
      <c r="D309" s="82">
        <v>2008</v>
      </c>
      <c r="E309" s="82">
        <v>2020</v>
      </c>
      <c r="F309" s="82">
        <v>1</v>
      </c>
      <c r="G309" s="82">
        <v>1</v>
      </c>
      <c r="H309" s="82">
        <v>1</v>
      </c>
      <c r="I309" s="82">
        <v>0</v>
      </c>
      <c r="J309" s="82" t="s">
        <v>2329</v>
      </c>
      <c r="K309" s="82">
        <v>4330</v>
      </c>
      <c r="L309" s="82">
        <v>1</v>
      </c>
      <c r="M309" s="82">
        <v>92</v>
      </c>
      <c r="N309" s="82">
        <v>0</v>
      </c>
      <c r="O309" s="82">
        <v>1</v>
      </c>
      <c r="P309" s="82">
        <v>0</v>
      </c>
      <c r="Q309" s="82">
        <v>1</v>
      </c>
      <c r="R309" s="82">
        <v>1</v>
      </c>
      <c r="S309" s="82">
        <v>0</v>
      </c>
      <c r="T309" s="82">
        <v>1</v>
      </c>
      <c r="U309" s="82">
        <v>1</v>
      </c>
      <c r="V309" s="82">
        <v>1</v>
      </c>
      <c r="W309" s="82">
        <v>120</v>
      </c>
      <c r="X309" s="82">
        <v>0</v>
      </c>
      <c r="Y309" s="82">
        <v>1</v>
      </c>
      <c r="Z309" s="82">
        <v>1</v>
      </c>
      <c r="AA309" s="82">
        <v>0</v>
      </c>
      <c r="AB309" s="82">
        <v>0</v>
      </c>
      <c r="AC309" s="82">
        <v>1</v>
      </c>
      <c r="AD309" s="82">
        <v>0</v>
      </c>
      <c r="AE309" s="82">
        <v>1</v>
      </c>
      <c r="AF309" s="82">
        <v>13.6</v>
      </c>
      <c r="AG309" s="82">
        <v>21.8</v>
      </c>
      <c r="AH309" s="82">
        <v>8.2000000000000011</v>
      </c>
      <c r="AI309" s="82">
        <v>0.60294117647058831</v>
      </c>
      <c r="AJ309" s="82">
        <v>0.83000000000000007</v>
      </c>
      <c r="AK309" s="82">
        <v>0.34728033472803349</v>
      </c>
      <c r="AL309">
        <v>2.39</v>
      </c>
      <c r="AM309"/>
      <c r="AN309"/>
      <c r="AO309"/>
      <c r="AP309"/>
      <c r="AQ309"/>
      <c r="AR309"/>
      <c r="AS309"/>
      <c r="AT309"/>
      <c r="AU309"/>
      <c r="AV309"/>
      <c r="AW309"/>
      <c r="AX309"/>
      <c r="AY309"/>
      <c r="AZ309"/>
      <c r="BA309"/>
      <c r="BC309" s="82"/>
    </row>
    <row r="310" spans="1:55" x14ac:dyDescent="0.25">
      <c r="A310" s="82" t="s">
        <v>2536</v>
      </c>
      <c r="B310" s="82">
        <v>241</v>
      </c>
      <c r="C310" s="82">
        <v>71</v>
      </c>
      <c r="D310" s="82">
        <v>2008</v>
      </c>
      <c r="E310" s="82">
        <v>2020</v>
      </c>
      <c r="F310" s="82">
        <v>1</v>
      </c>
      <c r="G310" s="82">
        <v>1</v>
      </c>
      <c r="H310" s="82">
        <v>1</v>
      </c>
      <c r="I310" s="82">
        <v>0</v>
      </c>
      <c r="J310" s="82" t="s">
        <v>2329</v>
      </c>
      <c r="K310" s="82">
        <v>4330</v>
      </c>
      <c r="L310" s="82">
        <v>1</v>
      </c>
      <c r="M310" s="82">
        <v>92</v>
      </c>
      <c r="N310" s="82">
        <v>0</v>
      </c>
      <c r="O310" s="82">
        <v>1</v>
      </c>
      <c r="P310" s="82">
        <v>0</v>
      </c>
      <c r="Q310" s="82">
        <v>1</v>
      </c>
      <c r="R310" s="82">
        <v>1</v>
      </c>
      <c r="S310" s="82">
        <v>0</v>
      </c>
      <c r="T310" s="82">
        <v>1</v>
      </c>
      <c r="U310" s="82">
        <v>1</v>
      </c>
      <c r="V310" s="82">
        <v>1</v>
      </c>
      <c r="W310" s="82">
        <v>120</v>
      </c>
      <c r="X310" s="82">
        <v>0</v>
      </c>
      <c r="Y310" s="82">
        <v>1</v>
      </c>
      <c r="Z310" s="82">
        <v>1</v>
      </c>
      <c r="AA310" s="82">
        <v>0</v>
      </c>
      <c r="AB310" s="82">
        <v>0</v>
      </c>
      <c r="AC310" s="82">
        <v>1</v>
      </c>
      <c r="AD310" s="82">
        <v>0</v>
      </c>
      <c r="AE310" s="82">
        <v>1</v>
      </c>
      <c r="AF310" s="82">
        <v>17.8</v>
      </c>
      <c r="AG310" s="82">
        <v>25.7</v>
      </c>
      <c r="AH310" s="82">
        <v>7.8999999999999986</v>
      </c>
      <c r="AI310" s="82">
        <v>0.44382022471910104</v>
      </c>
      <c r="AJ310" s="82">
        <v>0.99000000000000021</v>
      </c>
      <c r="AK310" s="82">
        <v>0.31730769230769235</v>
      </c>
      <c r="AL310">
        <v>3.12</v>
      </c>
      <c r="AM310"/>
      <c r="AN310"/>
      <c r="AO310"/>
      <c r="AP310"/>
      <c r="AQ310"/>
      <c r="AR310"/>
      <c r="AS310"/>
      <c r="AT310"/>
      <c r="AU310"/>
      <c r="AV310"/>
      <c r="AW310"/>
      <c r="AX310"/>
      <c r="AY310"/>
      <c r="AZ310"/>
      <c r="BA310"/>
      <c r="BC310" s="82"/>
    </row>
    <row r="311" spans="1:55" x14ac:dyDescent="0.25">
      <c r="A311" s="82" t="s">
        <v>2536</v>
      </c>
      <c r="B311" s="82">
        <v>241</v>
      </c>
      <c r="C311" s="82">
        <v>72</v>
      </c>
      <c r="D311" s="82">
        <v>2008</v>
      </c>
      <c r="E311" s="82">
        <v>2020</v>
      </c>
      <c r="F311" s="82">
        <v>1</v>
      </c>
      <c r="G311" s="82">
        <v>1</v>
      </c>
      <c r="H311" s="82">
        <v>1</v>
      </c>
      <c r="I311" s="82">
        <v>0</v>
      </c>
      <c r="J311" s="82" t="s">
        <v>2329</v>
      </c>
      <c r="K311" s="82">
        <v>4330</v>
      </c>
      <c r="L311" s="82">
        <v>1</v>
      </c>
      <c r="M311" s="82">
        <v>92</v>
      </c>
      <c r="N311" s="82">
        <v>0</v>
      </c>
      <c r="O311" s="82">
        <v>1</v>
      </c>
      <c r="P311" s="82">
        <v>0</v>
      </c>
      <c r="Q311" s="82">
        <v>1</v>
      </c>
      <c r="R311" s="82">
        <v>1</v>
      </c>
      <c r="S311" s="82">
        <v>0</v>
      </c>
      <c r="T311" s="82">
        <v>1</v>
      </c>
      <c r="U311" s="82">
        <v>1</v>
      </c>
      <c r="V311" s="82">
        <v>1</v>
      </c>
      <c r="W311" s="82">
        <v>120</v>
      </c>
      <c r="X311" s="82">
        <v>0</v>
      </c>
      <c r="Y311" s="82">
        <v>1</v>
      </c>
      <c r="Z311" s="82">
        <v>1</v>
      </c>
      <c r="AA311" s="82">
        <v>0</v>
      </c>
      <c r="AB311" s="82">
        <v>0</v>
      </c>
      <c r="AC311" s="82">
        <v>1</v>
      </c>
      <c r="AD311" s="82">
        <v>0</v>
      </c>
      <c r="AE311" s="82">
        <v>1</v>
      </c>
      <c r="AF311" s="82">
        <v>20.7</v>
      </c>
      <c r="AG311" s="82">
        <v>28.3</v>
      </c>
      <c r="AH311" s="82">
        <v>7.6000000000000014</v>
      </c>
      <c r="AI311" s="82">
        <v>0.36714975845410636</v>
      </c>
      <c r="AJ311" s="82">
        <v>1.1599999999999997</v>
      </c>
      <c r="AK311" s="82">
        <v>0.30446194225721779</v>
      </c>
      <c r="AL311">
        <v>3.81</v>
      </c>
      <c r="AM311"/>
      <c r="AN311"/>
      <c r="AO311"/>
      <c r="AP311"/>
      <c r="AQ311"/>
      <c r="AR311"/>
      <c r="AS311"/>
      <c r="AT311"/>
      <c r="AU311"/>
      <c r="AV311"/>
      <c r="AW311"/>
      <c r="AX311"/>
      <c r="AY311"/>
      <c r="AZ311"/>
      <c r="BA311"/>
      <c r="BC311" s="82"/>
    </row>
    <row r="312" spans="1:55" x14ac:dyDescent="0.25">
      <c r="A312" s="82" t="s">
        <v>2536</v>
      </c>
      <c r="B312" s="82">
        <v>241</v>
      </c>
      <c r="C312" s="82">
        <v>73</v>
      </c>
      <c r="D312" s="82">
        <v>2008</v>
      </c>
      <c r="E312" s="82">
        <v>2020</v>
      </c>
      <c r="F312" s="82">
        <v>1</v>
      </c>
      <c r="G312" s="82">
        <v>1</v>
      </c>
      <c r="H312" s="82">
        <v>1</v>
      </c>
      <c r="I312" s="82">
        <v>0</v>
      </c>
      <c r="J312" s="82" t="s">
        <v>2329</v>
      </c>
      <c r="K312" s="82">
        <v>4330</v>
      </c>
      <c r="L312" s="82">
        <v>1</v>
      </c>
      <c r="M312" s="82">
        <v>92</v>
      </c>
      <c r="N312" s="82">
        <v>0</v>
      </c>
      <c r="O312" s="82">
        <v>1</v>
      </c>
      <c r="P312" s="82">
        <v>0</v>
      </c>
      <c r="Q312" s="82">
        <v>1</v>
      </c>
      <c r="R312" s="82">
        <v>1</v>
      </c>
      <c r="S312" s="82">
        <v>0</v>
      </c>
      <c r="T312" s="82">
        <v>1</v>
      </c>
      <c r="U312" s="82">
        <v>1</v>
      </c>
      <c r="V312" s="82">
        <v>1</v>
      </c>
      <c r="W312" s="82">
        <v>120</v>
      </c>
      <c r="X312" s="82">
        <v>0</v>
      </c>
      <c r="Y312" s="82">
        <v>1</v>
      </c>
      <c r="Z312" s="82">
        <v>1</v>
      </c>
      <c r="AA312" s="82">
        <v>0</v>
      </c>
      <c r="AB312" s="82">
        <v>0</v>
      </c>
      <c r="AC312" s="82">
        <v>1</v>
      </c>
      <c r="AD312" s="82">
        <v>0</v>
      </c>
      <c r="AE312" s="82">
        <v>1</v>
      </c>
      <c r="AF312" s="82">
        <v>15</v>
      </c>
      <c r="AG312" s="82">
        <v>15.6</v>
      </c>
      <c r="AH312" s="82">
        <v>0.59999999999999964</v>
      </c>
      <c r="AI312" s="82">
        <v>3.9999999999999973E-2</v>
      </c>
      <c r="AJ312" s="82">
        <v>4.9999999999999822E-2</v>
      </c>
      <c r="AK312" s="82">
        <v>2.2421524663677049E-2</v>
      </c>
      <c r="AL312">
        <v>2.23</v>
      </c>
      <c r="AM312"/>
      <c r="AN312"/>
      <c r="AO312"/>
      <c r="AP312"/>
      <c r="AQ312"/>
      <c r="AR312"/>
      <c r="AS312"/>
      <c r="AT312"/>
      <c r="AU312"/>
      <c r="AV312"/>
      <c r="AW312"/>
      <c r="AX312"/>
      <c r="AY312"/>
      <c r="AZ312"/>
      <c r="BA312"/>
      <c r="BC312" s="82"/>
    </row>
    <row r="313" spans="1:55" x14ac:dyDescent="0.25">
      <c r="A313" s="82" t="s">
        <v>2536</v>
      </c>
      <c r="B313" s="82">
        <v>241</v>
      </c>
      <c r="C313" s="82">
        <v>74</v>
      </c>
      <c r="D313" s="82">
        <v>2008</v>
      </c>
      <c r="E313" s="82">
        <v>2020</v>
      </c>
      <c r="F313" s="82">
        <v>1</v>
      </c>
      <c r="G313" s="82">
        <v>1</v>
      </c>
      <c r="H313" s="82">
        <v>1</v>
      </c>
      <c r="I313" s="82">
        <v>0</v>
      </c>
      <c r="J313" s="82" t="s">
        <v>2329</v>
      </c>
      <c r="K313" s="82">
        <v>4330</v>
      </c>
      <c r="L313" s="82">
        <v>1</v>
      </c>
      <c r="M313" s="82">
        <v>92</v>
      </c>
      <c r="N313" s="82">
        <v>0</v>
      </c>
      <c r="O313" s="82">
        <v>1</v>
      </c>
      <c r="P313" s="82">
        <v>0</v>
      </c>
      <c r="Q313" s="82">
        <v>1</v>
      </c>
      <c r="R313" s="82">
        <v>1</v>
      </c>
      <c r="S313" s="82">
        <v>0</v>
      </c>
      <c r="T313" s="82">
        <v>1</v>
      </c>
      <c r="U313" s="82">
        <v>1</v>
      </c>
      <c r="V313" s="82">
        <v>1</v>
      </c>
      <c r="W313" s="82">
        <v>120</v>
      </c>
      <c r="X313" s="82">
        <v>0</v>
      </c>
      <c r="Y313" s="82">
        <v>1</v>
      </c>
      <c r="Z313" s="82">
        <v>1</v>
      </c>
      <c r="AA313" s="82">
        <v>0</v>
      </c>
      <c r="AB313" s="82">
        <v>0</v>
      </c>
      <c r="AC313" s="82">
        <v>1</v>
      </c>
      <c r="AD313" s="82">
        <v>0</v>
      </c>
      <c r="AE313" s="82">
        <v>1</v>
      </c>
      <c r="AF313" s="82">
        <v>15</v>
      </c>
      <c r="AG313" s="82">
        <v>21.8</v>
      </c>
      <c r="AH313" s="82">
        <v>6.8000000000000007</v>
      </c>
      <c r="AI313" s="82">
        <v>0.45333333333333337</v>
      </c>
      <c r="AJ313" s="82">
        <v>0.70000000000000018</v>
      </c>
      <c r="AK313" s="82">
        <v>0.27777777777777785</v>
      </c>
      <c r="AL313">
        <v>2.52</v>
      </c>
      <c r="AM313"/>
      <c r="AN313"/>
      <c r="AO313"/>
      <c r="AP313"/>
      <c r="AQ313"/>
      <c r="AR313"/>
      <c r="AS313"/>
      <c r="AT313"/>
      <c r="AU313"/>
      <c r="AV313"/>
      <c r="AW313"/>
      <c r="AX313"/>
      <c r="AY313"/>
      <c r="AZ313"/>
      <c r="BA313"/>
      <c r="BC313" s="82"/>
    </row>
    <row r="314" spans="1:55" x14ac:dyDescent="0.25">
      <c r="A314" s="82" t="s">
        <v>2536</v>
      </c>
      <c r="B314" s="82">
        <v>241</v>
      </c>
      <c r="C314" s="82">
        <v>75</v>
      </c>
      <c r="D314" s="82">
        <v>2008</v>
      </c>
      <c r="E314" s="82">
        <v>2020</v>
      </c>
      <c r="F314" s="82">
        <v>1</v>
      </c>
      <c r="G314" s="82">
        <v>1</v>
      </c>
      <c r="H314" s="82">
        <v>1</v>
      </c>
      <c r="I314" s="82">
        <v>0</v>
      </c>
      <c r="J314" s="82" t="s">
        <v>2329</v>
      </c>
      <c r="K314" s="82">
        <v>4330</v>
      </c>
      <c r="L314" s="82">
        <v>1</v>
      </c>
      <c r="M314" s="82">
        <v>92</v>
      </c>
      <c r="N314" s="82">
        <v>0</v>
      </c>
      <c r="O314" s="82">
        <v>1</v>
      </c>
      <c r="P314" s="82">
        <v>0</v>
      </c>
      <c r="Q314" s="82">
        <v>1</v>
      </c>
      <c r="R314" s="82">
        <v>1</v>
      </c>
      <c r="S314" s="82">
        <v>0</v>
      </c>
      <c r="T314" s="82">
        <v>1</v>
      </c>
      <c r="U314" s="82">
        <v>1</v>
      </c>
      <c r="V314" s="82">
        <v>1</v>
      </c>
      <c r="W314" s="82">
        <v>120</v>
      </c>
      <c r="X314" s="82">
        <v>0</v>
      </c>
      <c r="Y314" s="82">
        <v>1</v>
      </c>
      <c r="Z314" s="82">
        <v>1</v>
      </c>
      <c r="AA314" s="82">
        <v>0</v>
      </c>
      <c r="AB314" s="82">
        <v>0</v>
      </c>
      <c r="AC314" s="82">
        <v>1</v>
      </c>
      <c r="AD314" s="82">
        <v>0</v>
      </c>
      <c r="AE314" s="82">
        <v>1</v>
      </c>
      <c r="AF314" s="82">
        <v>17.8</v>
      </c>
      <c r="AG314" s="82">
        <v>25.7</v>
      </c>
      <c r="AH314" s="82">
        <v>7.8999999999999986</v>
      </c>
      <c r="AI314" s="82">
        <v>0.44382022471910104</v>
      </c>
      <c r="AJ314" s="82">
        <v>0.99000000000000021</v>
      </c>
      <c r="AK314" s="82">
        <v>0.31730769230769235</v>
      </c>
      <c r="AL314">
        <v>3.12</v>
      </c>
      <c r="AM314"/>
      <c r="AN314"/>
      <c r="AO314"/>
      <c r="AP314"/>
      <c r="AQ314"/>
      <c r="AR314"/>
      <c r="AS314"/>
      <c r="AT314"/>
      <c r="AU314"/>
      <c r="AV314"/>
      <c r="AW314"/>
      <c r="AX314"/>
      <c r="AY314"/>
      <c r="AZ314"/>
      <c r="BA314"/>
      <c r="BC314" s="82"/>
    </row>
    <row r="315" spans="1:55" x14ac:dyDescent="0.25">
      <c r="A315" t="s">
        <v>2536</v>
      </c>
      <c r="B315">
        <v>241</v>
      </c>
      <c r="C315">
        <v>76</v>
      </c>
      <c r="D315">
        <v>2008</v>
      </c>
      <c r="E315">
        <v>2020</v>
      </c>
      <c r="F315">
        <v>1</v>
      </c>
      <c r="G315">
        <v>1</v>
      </c>
      <c r="H315">
        <v>1</v>
      </c>
      <c r="I315">
        <v>0</v>
      </c>
      <c r="J315" t="s">
        <v>2329</v>
      </c>
      <c r="K315">
        <v>4330</v>
      </c>
      <c r="L315">
        <v>1</v>
      </c>
      <c r="M315">
        <v>92</v>
      </c>
      <c r="N315">
        <v>0</v>
      </c>
      <c r="O315">
        <v>1</v>
      </c>
      <c r="P315">
        <v>0</v>
      </c>
      <c r="Q315">
        <v>1</v>
      </c>
      <c r="R315">
        <v>1</v>
      </c>
      <c r="S315">
        <v>0</v>
      </c>
      <c r="T315">
        <v>1</v>
      </c>
      <c r="U315">
        <v>1</v>
      </c>
      <c r="V315">
        <v>1</v>
      </c>
      <c r="W315">
        <v>120</v>
      </c>
      <c r="X315">
        <v>0</v>
      </c>
      <c r="Y315">
        <v>1</v>
      </c>
      <c r="Z315">
        <v>1</v>
      </c>
      <c r="AA315">
        <v>0</v>
      </c>
      <c r="AB315">
        <v>0</v>
      </c>
      <c r="AC315">
        <v>1</v>
      </c>
      <c r="AD315">
        <v>0</v>
      </c>
      <c r="AE315">
        <v>1</v>
      </c>
      <c r="AF315">
        <v>20.7</v>
      </c>
      <c r="AG315">
        <v>28.3</v>
      </c>
      <c r="AH315">
        <v>7.6000000000000014</v>
      </c>
      <c r="AI315">
        <v>0.36714975845410636</v>
      </c>
      <c r="AJ315">
        <v>1.1599999999999997</v>
      </c>
      <c r="AK315">
        <v>0.30446194225721779</v>
      </c>
      <c r="AL315">
        <v>3.81</v>
      </c>
      <c r="AM315"/>
      <c r="AN315"/>
      <c r="AO315"/>
      <c r="AP315"/>
      <c r="AQ315"/>
      <c r="AR315"/>
      <c r="AS315"/>
      <c r="AT315"/>
      <c r="AU315"/>
      <c r="AV315"/>
      <c r="AW315"/>
      <c r="AX315"/>
      <c r="AY315"/>
      <c r="AZ315"/>
      <c r="BA315"/>
      <c r="BC315" s="82"/>
    </row>
    <row r="316" spans="1:55" x14ac:dyDescent="0.25">
      <c r="A316" t="s">
        <v>2537</v>
      </c>
      <c r="B316">
        <v>317</v>
      </c>
      <c r="C316">
        <v>1</v>
      </c>
      <c r="D316">
        <v>2010</v>
      </c>
      <c r="E316">
        <v>2006</v>
      </c>
      <c r="F316">
        <v>1</v>
      </c>
      <c r="G316">
        <v>1</v>
      </c>
      <c r="H316">
        <v>1</v>
      </c>
      <c r="I316">
        <v>0</v>
      </c>
      <c r="J316" t="s">
        <v>2390</v>
      </c>
      <c r="K316">
        <v>6745</v>
      </c>
      <c r="L316">
        <v>17</v>
      </c>
      <c r="M316">
        <v>130</v>
      </c>
      <c r="N316">
        <v>0</v>
      </c>
      <c r="O316">
        <v>14</v>
      </c>
      <c r="P316">
        <v>0</v>
      </c>
      <c r="Q316">
        <v>1</v>
      </c>
      <c r="R316">
        <v>1</v>
      </c>
      <c r="S316">
        <v>0</v>
      </c>
      <c r="T316">
        <v>1</v>
      </c>
      <c r="U316">
        <v>1</v>
      </c>
      <c r="V316">
        <v>1</v>
      </c>
      <c r="W316" t="s">
        <v>1976</v>
      </c>
      <c r="X316">
        <v>0</v>
      </c>
      <c r="Y316">
        <v>1</v>
      </c>
      <c r="Z316">
        <v>0</v>
      </c>
      <c r="AA316">
        <v>0</v>
      </c>
      <c r="AB316">
        <v>0</v>
      </c>
      <c r="AC316">
        <v>0</v>
      </c>
      <c r="AD316">
        <v>0</v>
      </c>
      <c r="AE316">
        <v>1</v>
      </c>
      <c r="AF316">
        <v>0</v>
      </c>
      <c r="AG316">
        <v>5</v>
      </c>
      <c r="AH316">
        <v>5</v>
      </c>
      <c r="AI316" t="s">
        <v>1976</v>
      </c>
      <c r="AJ316">
        <v>0.2200000000000002</v>
      </c>
      <c r="AK316">
        <v>8.1180811808118161E-2</v>
      </c>
      <c r="AL316">
        <v>2.71</v>
      </c>
      <c r="AM316"/>
      <c r="AN316"/>
      <c r="AO316"/>
      <c r="AP316"/>
      <c r="AQ316"/>
      <c r="AR316"/>
      <c r="AS316"/>
      <c r="AT316"/>
      <c r="AU316"/>
      <c r="AV316"/>
      <c r="AW316"/>
      <c r="AX316"/>
      <c r="AY316"/>
      <c r="AZ316"/>
      <c r="BA316"/>
      <c r="BC316" s="82"/>
    </row>
    <row r="317" spans="1:55" x14ac:dyDescent="0.25">
      <c r="A317" t="s">
        <v>2537</v>
      </c>
      <c r="B317">
        <v>317</v>
      </c>
      <c r="C317">
        <v>2</v>
      </c>
      <c r="D317">
        <v>2010</v>
      </c>
      <c r="E317">
        <v>2006</v>
      </c>
      <c r="F317">
        <v>1</v>
      </c>
      <c r="G317">
        <v>1</v>
      </c>
      <c r="H317">
        <v>1</v>
      </c>
      <c r="I317">
        <v>0</v>
      </c>
      <c r="J317" t="s">
        <v>2390</v>
      </c>
      <c r="K317">
        <v>6745</v>
      </c>
      <c r="L317">
        <v>17</v>
      </c>
      <c r="M317">
        <v>130</v>
      </c>
      <c r="N317">
        <v>0</v>
      </c>
      <c r="O317">
        <v>14</v>
      </c>
      <c r="P317">
        <v>0</v>
      </c>
      <c r="Q317">
        <v>1</v>
      </c>
      <c r="R317">
        <v>1</v>
      </c>
      <c r="S317">
        <v>0</v>
      </c>
      <c r="T317">
        <v>1</v>
      </c>
      <c r="U317">
        <v>1</v>
      </c>
      <c r="V317">
        <v>1</v>
      </c>
      <c r="W317" t="s">
        <v>1976</v>
      </c>
      <c r="X317">
        <v>0</v>
      </c>
      <c r="Y317">
        <v>1</v>
      </c>
      <c r="Z317">
        <v>1</v>
      </c>
      <c r="AA317">
        <v>0</v>
      </c>
      <c r="AB317">
        <v>1</v>
      </c>
      <c r="AC317">
        <v>0</v>
      </c>
      <c r="AD317">
        <v>0</v>
      </c>
      <c r="AE317">
        <v>1</v>
      </c>
      <c r="AF317">
        <v>0</v>
      </c>
      <c r="AG317">
        <v>5</v>
      </c>
      <c r="AH317">
        <v>5</v>
      </c>
      <c r="AI317" t="s">
        <v>1976</v>
      </c>
      <c r="AJ317">
        <v>0.81999999999999984</v>
      </c>
      <c r="AK317">
        <v>0.30258302583025826</v>
      </c>
      <c r="AL317">
        <v>2.71</v>
      </c>
      <c r="AM317"/>
      <c r="AN317"/>
      <c r="AO317"/>
      <c r="AP317"/>
      <c r="AQ317"/>
      <c r="AR317"/>
      <c r="AS317"/>
      <c r="AT317"/>
      <c r="AU317"/>
      <c r="AV317"/>
      <c r="AW317"/>
      <c r="AX317"/>
      <c r="AY317"/>
      <c r="AZ317"/>
      <c r="BA317"/>
      <c r="BC317" s="82"/>
    </row>
    <row r="318" spans="1:55" x14ac:dyDescent="0.25">
      <c r="A318" t="s">
        <v>2538</v>
      </c>
      <c r="B318">
        <v>319</v>
      </c>
      <c r="C318">
        <v>1</v>
      </c>
      <c r="D318">
        <v>2008</v>
      </c>
      <c r="E318">
        <v>2016</v>
      </c>
      <c r="F318">
        <v>1</v>
      </c>
      <c r="G318">
        <v>1</v>
      </c>
      <c r="H318">
        <v>1</v>
      </c>
      <c r="I318">
        <v>0</v>
      </c>
      <c r="J318" t="s">
        <v>2394</v>
      </c>
      <c r="K318">
        <v>8592</v>
      </c>
      <c r="L318">
        <v>17</v>
      </c>
      <c r="M318">
        <v>197</v>
      </c>
      <c r="N318">
        <v>0</v>
      </c>
      <c r="O318">
        <v>6</v>
      </c>
      <c r="P318">
        <v>0</v>
      </c>
      <c r="Q318" t="s">
        <v>1976</v>
      </c>
      <c r="R318">
        <v>1</v>
      </c>
      <c r="S318">
        <v>0</v>
      </c>
      <c r="T318">
        <v>1</v>
      </c>
      <c r="U318">
        <v>1</v>
      </c>
      <c r="V318">
        <v>1</v>
      </c>
      <c r="W318" t="s">
        <v>1976</v>
      </c>
      <c r="X318">
        <v>1</v>
      </c>
      <c r="Y318">
        <v>1</v>
      </c>
      <c r="Z318">
        <v>0</v>
      </c>
      <c r="AA318">
        <v>0</v>
      </c>
      <c r="AB318">
        <v>1</v>
      </c>
      <c r="AC318">
        <v>1</v>
      </c>
      <c r="AD318" t="s">
        <v>1976</v>
      </c>
      <c r="AE318">
        <v>0</v>
      </c>
      <c r="AF318">
        <v>14.446</v>
      </c>
      <c r="AG318">
        <v>22.359000000000002</v>
      </c>
      <c r="AH318">
        <v>7.913000000000002</v>
      </c>
      <c r="AI318">
        <v>0.54600000000000004</v>
      </c>
      <c r="AJ318">
        <v>0.62999999999999989</v>
      </c>
      <c r="AK318">
        <v>0.19999999999999998</v>
      </c>
      <c r="AL318">
        <v>3.15</v>
      </c>
      <c r="AM318"/>
      <c r="AN318"/>
      <c r="AO318"/>
      <c r="AP318"/>
      <c r="AQ318"/>
      <c r="AR318"/>
      <c r="AS318"/>
      <c r="AT318"/>
      <c r="AU318"/>
      <c r="AV318"/>
      <c r="AW318"/>
      <c r="AX318"/>
      <c r="AY318"/>
      <c r="AZ318"/>
      <c r="BA318"/>
      <c r="BC318" s="82"/>
    </row>
    <row r="319" spans="1:55" x14ac:dyDescent="0.25">
      <c r="A319" t="s">
        <v>2538</v>
      </c>
      <c r="B319">
        <v>319</v>
      </c>
      <c r="C319">
        <v>2</v>
      </c>
      <c r="D319">
        <v>2008</v>
      </c>
      <c r="E319">
        <v>2012</v>
      </c>
      <c r="F319">
        <v>1</v>
      </c>
      <c r="G319">
        <v>1</v>
      </c>
      <c r="H319">
        <v>1</v>
      </c>
      <c r="I319">
        <v>0</v>
      </c>
      <c r="J319" t="s">
        <v>2394</v>
      </c>
      <c r="K319">
        <v>8592</v>
      </c>
      <c r="L319">
        <v>17</v>
      </c>
      <c r="M319">
        <v>197</v>
      </c>
      <c r="N319">
        <v>0</v>
      </c>
      <c r="O319">
        <v>6</v>
      </c>
      <c r="P319">
        <v>0</v>
      </c>
      <c r="Q319" t="s">
        <v>1976</v>
      </c>
      <c r="R319">
        <v>1</v>
      </c>
      <c r="S319">
        <v>0</v>
      </c>
      <c r="T319">
        <v>1</v>
      </c>
      <c r="U319">
        <v>1</v>
      </c>
      <c r="V319">
        <v>1</v>
      </c>
      <c r="W319" t="s">
        <v>1976</v>
      </c>
      <c r="X319">
        <v>1</v>
      </c>
      <c r="Y319">
        <v>1</v>
      </c>
      <c r="Z319">
        <v>1</v>
      </c>
      <c r="AA319">
        <v>0</v>
      </c>
      <c r="AB319">
        <v>0</v>
      </c>
      <c r="AC319">
        <v>1</v>
      </c>
      <c r="AD319" t="s">
        <v>1976</v>
      </c>
      <c r="AE319">
        <v>0</v>
      </c>
      <c r="AF319">
        <v>14.654</v>
      </c>
      <c r="AG319">
        <v>14.304</v>
      </c>
      <c r="AH319">
        <v>-0.34999999999999964</v>
      </c>
      <c r="AI319">
        <v>-2.4E-2</v>
      </c>
      <c r="AJ319">
        <v>1.4499999999999997</v>
      </c>
      <c r="AK319">
        <v>0.43806646525679749</v>
      </c>
      <c r="AL319">
        <v>3.31</v>
      </c>
      <c r="AM319"/>
      <c r="AN319"/>
      <c r="AO319"/>
      <c r="AP319"/>
      <c r="AQ319"/>
      <c r="AR319"/>
      <c r="AS319"/>
      <c r="AT319"/>
      <c r="AU319"/>
      <c r="AV319"/>
      <c r="AW319"/>
      <c r="AX319"/>
      <c r="AY319"/>
      <c r="AZ319"/>
      <c r="BA319"/>
      <c r="BC319" s="82"/>
    </row>
    <row r="320" spans="1:55" x14ac:dyDescent="0.25">
      <c r="A320" t="s">
        <v>2794</v>
      </c>
      <c r="B320">
        <v>321</v>
      </c>
      <c r="C320">
        <v>1</v>
      </c>
      <c r="D320">
        <v>2014</v>
      </c>
      <c r="E320">
        <v>2005</v>
      </c>
      <c r="F320">
        <v>1</v>
      </c>
      <c r="G320">
        <v>1</v>
      </c>
      <c r="H320">
        <v>0</v>
      </c>
      <c r="I320">
        <v>1</v>
      </c>
      <c r="J320" t="s">
        <v>2005</v>
      </c>
      <c r="K320">
        <v>13419</v>
      </c>
      <c r="L320">
        <v>9</v>
      </c>
      <c r="M320">
        <v>85</v>
      </c>
      <c r="N320">
        <v>7</v>
      </c>
      <c r="O320">
        <v>92</v>
      </c>
      <c r="P320">
        <v>0</v>
      </c>
      <c r="Q320" t="s">
        <v>1976</v>
      </c>
      <c r="R320">
        <v>0</v>
      </c>
      <c r="S320">
        <v>1</v>
      </c>
      <c r="T320">
        <v>1</v>
      </c>
      <c r="U320">
        <v>1</v>
      </c>
      <c r="V320">
        <v>1</v>
      </c>
      <c r="W320" t="s">
        <v>1976</v>
      </c>
      <c r="X320">
        <v>1</v>
      </c>
      <c r="Y320">
        <v>1</v>
      </c>
      <c r="Z320">
        <v>0</v>
      </c>
      <c r="AA320">
        <v>1</v>
      </c>
      <c r="AB320">
        <v>0</v>
      </c>
      <c r="AC320">
        <v>0</v>
      </c>
      <c r="AD320" t="s">
        <v>1976</v>
      </c>
      <c r="AE320">
        <v>0</v>
      </c>
      <c r="AF320">
        <v>2</v>
      </c>
      <c r="AG320">
        <v>4.0599999999999996</v>
      </c>
      <c r="AH320">
        <v>2.0599999999999996</v>
      </c>
      <c r="AI320">
        <v>1.0299999999999998</v>
      </c>
      <c r="AJ320">
        <v>4.0000000000000001E-3</v>
      </c>
      <c r="AK320">
        <v>2E-3</v>
      </c>
      <c r="AL320">
        <v>2</v>
      </c>
      <c r="AM320"/>
      <c r="AN320"/>
      <c r="AO320"/>
      <c r="AP320"/>
      <c r="AQ320"/>
      <c r="AR320"/>
      <c r="AS320"/>
      <c r="AT320"/>
      <c r="AU320"/>
      <c r="AV320"/>
      <c r="AW320"/>
      <c r="AX320"/>
      <c r="AY320"/>
      <c r="AZ320"/>
      <c r="BA320"/>
      <c r="BC320" s="82"/>
    </row>
    <row r="321" spans="1:55" x14ac:dyDescent="0.25">
      <c r="A321" t="s">
        <v>2794</v>
      </c>
      <c r="B321">
        <v>321</v>
      </c>
      <c r="C321">
        <v>2</v>
      </c>
      <c r="D321">
        <v>2014</v>
      </c>
      <c r="E321">
        <v>2010</v>
      </c>
      <c r="F321">
        <v>1</v>
      </c>
      <c r="G321">
        <v>1</v>
      </c>
      <c r="H321">
        <v>0</v>
      </c>
      <c r="I321">
        <v>1</v>
      </c>
      <c r="J321" t="s">
        <v>2005</v>
      </c>
      <c r="K321">
        <v>13419</v>
      </c>
      <c r="L321">
        <v>9</v>
      </c>
      <c r="M321">
        <v>85</v>
      </c>
      <c r="N321">
        <v>7</v>
      </c>
      <c r="O321">
        <v>92</v>
      </c>
      <c r="P321">
        <v>0</v>
      </c>
      <c r="Q321" t="s">
        <v>1976</v>
      </c>
      <c r="R321">
        <v>0</v>
      </c>
      <c r="S321">
        <v>1</v>
      </c>
      <c r="T321">
        <v>1</v>
      </c>
      <c r="U321">
        <v>1</v>
      </c>
      <c r="V321">
        <v>1</v>
      </c>
      <c r="W321" t="s">
        <v>1976</v>
      </c>
      <c r="X321">
        <v>1</v>
      </c>
      <c r="Y321">
        <v>1</v>
      </c>
      <c r="Z321">
        <v>0</v>
      </c>
      <c r="AA321">
        <v>1</v>
      </c>
      <c r="AB321">
        <v>0</v>
      </c>
      <c r="AC321">
        <v>0</v>
      </c>
      <c r="AD321" t="s">
        <v>1976</v>
      </c>
      <c r="AE321">
        <v>0</v>
      </c>
      <c r="AF321">
        <v>2.1</v>
      </c>
      <c r="AG321">
        <v>13.2</v>
      </c>
      <c r="AH321">
        <v>11.1</v>
      </c>
      <c r="AI321">
        <v>5.2857142857142856</v>
      </c>
      <c r="AJ321">
        <v>4.403E-2</v>
      </c>
      <c r="AK321">
        <v>8.5000000000000006E-3</v>
      </c>
      <c r="AL321">
        <v>5.18</v>
      </c>
      <c r="AM321"/>
      <c r="AN321"/>
      <c r="AO321"/>
      <c r="AP321"/>
      <c r="AQ321"/>
      <c r="AR321"/>
      <c r="AS321"/>
      <c r="AT321"/>
      <c r="AU321"/>
      <c r="AV321"/>
      <c r="AW321"/>
      <c r="AX321"/>
      <c r="AY321"/>
      <c r="AZ321"/>
      <c r="BA321"/>
      <c r="BC321" s="82"/>
    </row>
    <row r="322" spans="1:55" x14ac:dyDescent="0.25">
      <c r="A322" t="s">
        <v>2727</v>
      </c>
      <c r="B322">
        <v>323</v>
      </c>
      <c r="C322">
        <v>1</v>
      </c>
      <c r="D322">
        <v>2018</v>
      </c>
      <c r="E322">
        <v>2012</v>
      </c>
      <c r="F322">
        <v>1</v>
      </c>
      <c r="G322">
        <v>1</v>
      </c>
      <c r="H322">
        <v>1</v>
      </c>
      <c r="I322">
        <v>0</v>
      </c>
      <c r="J322" t="s">
        <v>409</v>
      </c>
      <c r="K322">
        <v>8185</v>
      </c>
      <c r="L322">
        <v>22</v>
      </c>
      <c r="M322">
        <v>49</v>
      </c>
      <c r="N322">
        <v>3</v>
      </c>
      <c r="O322">
        <v>7</v>
      </c>
      <c r="P322">
        <v>0</v>
      </c>
      <c r="Q322" t="s">
        <v>1976</v>
      </c>
      <c r="R322">
        <v>1</v>
      </c>
      <c r="S322">
        <v>0</v>
      </c>
      <c r="T322">
        <v>1</v>
      </c>
      <c r="U322">
        <v>1</v>
      </c>
      <c r="V322">
        <v>0</v>
      </c>
      <c r="W322" t="s">
        <v>1976</v>
      </c>
      <c r="X322">
        <v>1</v>
      </c>
      <c r="Y322">
        <v>1</v>
      </c>
      <c r="Z322">
        <v>1</v>
      </c>
      <c r="AA322">
        <v>0</v>
      </c>
      <c r="AB322">
        <v>0</v>
      </c>
      <c r="AC322">
        <v>0</v>
      </c>
      <c r="AD322">
        <v>1</v>
      </c>
      <c r="AE322">
        <v>1</v>
      </c>
      <c r="AF322">
        <v>6.5</v>
      </c>
      <c r="AG322">
        <v>13.2</v>
      </c>
      <c r="AH322">
        <v>6.6999999999999993</v>
      </c>
      <c r="AI322">
        <v>1.0307692307692307</v>
      </c>
      <c r="AJ322">
        <v>1.3090999999999999</v>
      </c>
      <c r="AK322">
        <v>0.19</v>
      </c>
      <c r="AL322">
        <v>6.89</v>
      </c>
      <c r="AM322"/>
      <c r="AN322"/>
      <c r="AO322"/>
      <c r="AP322"/>
      <c r="AQ322"/>
      <c r="AR322"/>
      <c r="AS322"/>
      <c r="AT322"/>
      <c r="AU322"/>
      <c r="AV322"/>
      <c r="AW322"/>
      <c r="AX322"/>
      <c r="AY322"/>
      <c r="AZ322"/>
      <c r="BA322"/>
      <c r="BC322" s="82"/>
    </row>
    <row r="323" spans="1:55" x14ac:dyDescent="0.25">
      <c r="A323" t="s">
        <v>2728</v>
      </c>
      <c r="B323">
        <v>324</v>
      </c>
      <c r="C323">
        <v>1</v>
      </c>
      <c r="D323">
        <v>2016</v>
      </c>
      <c r="E323">
        <v>2015</v>
      </c>
      <c r="F323">
        <v>0</v>
      </c>
      <c r="G323">
        <v>0</v>
      </c>
      <c r="H323">
        <v>1</v>
      </c>
      <c r="I323">
        <v>0</v>
      </c>
      <c r="J323" t="s">
        <v>211</v>
      </c>
      <c r="K323">
        <v>10414</v>
      </c>
      <c r="L323">
        <v>5</v>
      </c>
      <c r="M323">
        <v>129</v>
      </c>
      <c r="N323">
        <v>2</v>
      </c>
      <c r="O323">
        <v>9</v>
      </c>
      <c r="P323">
        <v>0</v>
      </c>
      <c r="Q323" t="s">
        <v>1976</v>
      </c>
      <c r="R323">
        <v>1</v>
      </c>
      <c r="S323">
        <v>0</v>
      </c>
      <c r="T323">
        <v>1</v>
      </c>
      <c r="U323">
        <v>0</v>
      </c>
      <c r="V323">
        <v>0</v>
      </c>
      <c r="W323" t="s">
        <v>1976</v>
      </c>
      <c r="X323">
        <v>1</v>
      </c>
      <c r="Y323">
        <v>0</v>
      </c>
      <c r="Z323">
        <v>1</v>
      </c>
      <c r="AA323">
        <v>0</v>
      </c>
      <c r="AB323">
        <v>0</v>
      </c>
      <c r="AC323">
        <v>0</v>
      </c>
      <c r="AD323">
        <v>1</v>
      </c>
      <c r="AE323">
        <v>1</v>
      </c>
      <c r="AF323">
        <v>15</v>
      </c>
      <c r="AG323">
        <v>14</v>
      </c>
      <c r="AH323">
        <v>-1</v>
      </c>
      <c r="AI323">
        <v>-6.6666666666666652E-2</v>
      </c>
      <c r="AJ323">
        <v>-0.22999999999999954</v>
      </c>
      <c r="AK323">
        <v>-3.8851351351351274E-2</v>
      </c>
      <c r="AL323">
        <v>5.92</v>
      </c>
      <c r="AM323"/>
      <c r="AN323"/>
      <c r="AO323"/>
      <c r="AP323"/>
      <c r="AQ323"/>
      <c r="AR323"/>
      <c r="AS323"/>
      <c r="AT323"/>
      <c r="AU323"/>
      <c r="AV323"/>
      <c r="AW323"/>
      <c r="AX323"/>
      <c r="AY323"/>
      <c r="AZ323"/>
      <c r="BA323"/>
      <c r="BC323" s="82"/>
    </row>
    <row r="324" spans="1:55" x14ac:dyDescent="0.25">
      <c r="A324" t="s">
        <v>2728</v>
      </c>
      <c r="B324">
        <v>324</v>
      </c>
      <c r="C324">
        <v>2</v>
      </c>
      <c r="D324">
        <v>2016</v>
      </c>
      <c r="E324">
        <v>2015</v>
      </c>
      <c r="F324">
        <v>0</v>
      </c>
      <c r="G324">
        <v>0</v>
      </c>
      <c r="H324">
        <v>1</v>
      </c>
      <c r="I324">
        <v>0</v>
      </c>
      <c r="J324" t="s">
        <v>211</v>
      </c>
      <c r="K324">
        <v>10414</v>
      </c>
      <c r="L324">
        <v>5</v>
      </c>
      <c r="M324">
        <v>129</v>
      </c>
      <c r="N324">
        <v>2</v>
      </c>
      <c r="O324">
        <v>9</v>
      </c>
      <c r="P324">
        <v>0</v>
      </c>
      <c r="Q324" t="s">
        <v>1976</v>
      </c>
      <c r="R324">
        <v>1</v>
      </c>
      <c r="S324">
        <v>0</v>
      </c>
      <c r="T324">
        <v>1</v>
      </c>
      <c r="U324">
        <v>0</v>
      </c>
      <c r="V324">
        <v>0</v>
      </c>
      <c r="W324" t="s">
        <v>1976</v>
      </c>
      <c r="X324">
        <v>1</v>
      </c>
      <c r="Y324">
        <v>0</v>
      </c>
      <c r="Z324">
        <v>1</v>
      </c>
      <c r="AA324">
        <v>0</v>
      </c>
      <c r="AB324">
        <v>0</v>
      </c>
      <c r="AC324">
        <v>0</v>
      </c>
      <c r="AD324">
        <v>1</v>
      </c>
      <c r="AE324">
        <v>1</v>
      </c>
      <c r="AF324">
        <v>15</v>
      </c>
      <c r="AG324">
        <v>14</v>
      </c>
      <c r="AH324">
        <v>-1</v>
      </c>
      <c r="AI324">
        <v>-6.6666666666666652E-2</v>
      </c>
      <c r="AJ324">
        <v>-0.82000000000000028</v>
      </c>
      <c r="AK324">
        <v>-7.0386266094420627E-2</v>
      </c>
      <c r="AL324">
        <v>11.65</v>
      </c>
      <c r="AM324"/>
      <c r="AN324"/>
      <c r="AO324"/>
      <c r="AP324"/>
      <c r="AQ324"/>
      <c r="AR324"/>
      <c r="AS324"/>
      <c r="AT324"/>
      <c r="AU324"/>
      <c r="AV324"/>
      <c r="AW324"/>
      <c r="AX324"/>
      <c r="AY324"/>
      <c r="AZ324"/>
      <c r="BA324"/>
      <c r="BC324" s="82"/>
    </row>
    <row r="325" spans="1:55" x14ac:dyDescent="0.25">
      <c r="A325" t="s">
        <v>2728</v>
      </c>
      <c r="B325">
        <v>324</v>
      </c>
      <c r="C325">
        <v>3</v>
      </c>
      <c r="D325">
        <v>2016</v>
      </c>
      <c r="E325">
        <v>2015</v>
      </c>
      <c r="F325">
        <v>0</v>
      </c>
      <c r="G325">
        <v>0</v>
      </c>
      <c r="H325">
        <v>1</v>
      </c>
      <c r="I325">
        <v>0</v>
      </c>
      <c r="J325" t="s">
        <v>211</v>
      </c>
      <c r="K325">
        <v>10414</v>
      </c>
      <c r="L325">
        <v>5</v>
      </c>
      <c r="M325">
        <v>129</v>
      </c>
      <c r="N325">
        <v>2</v>
      </c>
      <c r="O325">
        <v>9</v>
      </c>
      <c r="P325">
        <v>0</v>
      </c>
      <c r="Q325" t="s">
        <v>1976</v>
      </c>
      <c r="R325">
        <v>1</v>
      </c>
      <c r="S325">
        <v>0</v>
      </c>
      <c r="T325">
        <v>1</v>
      </c>
      <c r="U325">
        <v>0</v>
      </c>
      <c r="V325">
        <v>0</v>
      </c>
      <c r="W325" t="s">
        <v>1976</v>
      </c>
      <c r="X325">
        <v>1</v>
      </c>
      <c r="Y325">
        <v>0</v>
      </c>
      <c r="Z325">
        <v>1</v>
      </c>
      <c r="AA325">
        <v>0</v>
      </c>
      <c r="AB325">
        <v>0</v>
      </c>
      <c r="AC325">
        <v>0</v>
      </c>
      <c r="AD325">
        <v>1</v>
      </c>
      <c r="AE325">
        <v>1</v>
      </c>
      <c r="AF325">
        <v>14</v>
      </c>
      <c r="AG325">
        <v>13</v>
      </c>
      <c r="AH325">
        <v>-1</v>
      </c>
      <c r="AI325">
        <v>-7.1428571428571397E-2</v>
      </c>
      <c r="AJ325">
        <v>-0.52999999999999936</v>
      </c>
      <c r="AK325">
        <v>-4.893813481071093E-2</v>
      </c>
      <c r="AL325">
        <v>10.83</v>
      </c>
      <c r="AM325"/>
      <c r="AN325"/>
      <c r="AO325"/>
      <c r="AP325"/>
      <c r="AQ325"/>
      <c r="AR325"/>
      <c r="AS325"/>
      <c r="AT325"/>
      <c r="AU325"/>
      <c r="AV325"/>
      <c r="AW325"/>
      <c r="AX325"/>
      <c r="AY325"/>
      <c r="AZ325"/>
      <c r="BA325"/>
      <c r="BC325" s="82"/>
    </row>
    <row r="326" spans="1:55" x14ac:dyDescent="0.25">
      <c r="A326" t="s">
        <v>2728</v>
      </c>
      <c r="B326">
        <v>324</v>
      </c>
      <c r="C326">
        <v>4</v>
      </c>
      <c r="D326">
        <v>2016</v>
      </c>
      <c r="E326">
        <v>2015</v>
      </c>
      <c r="F326">
        <v>0</v>
      </c>
      <c r="G326">
        <v>0</v>
      </c>
      <c r="H326">
        <v>1</v>
      </c>
      <c r="I326">
        <v>0</v>
      </c>
      <c r="J326" t="s">
        <v>211</v>
      </c>
      <c r="K326">
        <v>10414</v>
      </c>
      <c r="L326">
        <v>5</v>
      </c>
      <c r="M326">
        <v>129</v>
      </c>
      <c r="N326">
        <v>2</v>
      </c>
      <c r="O326">
        <v>9</v>
      </c>
      <c r="P326">
        <v>0</v>
      </c>
      <c r="Q326" t="s">
        <v>1976</v>
      </c>
      <c r="R326">
        <v>1</v>
      </c>
      <c r="S326">
        <v>0</v>
      </c>
      <c r="T326">
        <v>1</v>
      </c>
      <c r="U326">
        <v>0</v>
      </c>
      <c r="V326">
        <v>0</v>
      </c>
      <c r="W326" t="s">
        <v>1976</v>
      </c>
      <c r="X326">
        <v>1</v>
      </c>
      <c r="Y326">
        <v>0</v>
      </c>
      <c r="Z326">
        <v>1</v>
      </c>
      <c r="AA326">
        <v>0</v>
      </c>
      <c r="AB326">
        <v>0</v>
      </c>
      <c r="AC326">
        <v>0</v>
      </c>
      <c r="AD326">
        <v>1</v>
      </c>
      <c r="AE326">
        <v>1</v>
      </c>
      <c r="AF326">
        <v>13</v>
      </c>
      <c r="AG326">
        <v>12</v>
      </c>
      <c r="AH326">
        <v>-1</v>
      </c>
      <c r="AI326">
        <v>-7.6923076923076872E-2</v>
      </c>
      <c r="AJ326">
        <v>-0.54000000000000092</v>
      </c>
      <c r="AK326">
        <v>-5.2427184466019502E-2</v>
      </c>
      <c r="AL326">
        <v>10.3</v>
      </c>
      <c r="AM326"/>
      <c r="AN326"/>
      <c r="AO326"/>
      <c r="AP326"/>
      <c r="AQ326"/>
      <c r="AR326"/>
      <c r="AS326"/>
      <c r="AT326"/>
      <c r="AU326"/>
      <c r="AV326"/>
      <c r="AW326"/>
      <c r="AX326"/>
      <c r="AY326"/>
      <c r="AZ326"/>
      <c r="BA326"/>
      <c r="BC326" s="82"/>
    </row>
    <row r="327" spans="1:55" x14ac:dyDescent="0.25">
      <c r="A327" t="s">
        <v>2728</v>
      </c>
      <c r="B327">
        <v>324</v>
      </c>
      <c r="C327">
        <v>5</v>
      </c>
      <c r="D327">
        <v>2016</v>
      </c>
      <c r="E327">
        <v>2015</v>
      </c>
      <c r="F327">
        <v>0</v>
      </c>
      <c r="G327">
        <v>0</v>
      </c>
      <c r="H327">
        <v>1</v>
      </c>
      <c r="I327">
        <v>0</v>
      </c>
      <c r="J327" t="s">
        <v>211</v>
      </c>
      <c r="K327">
        <v>10414</v>
      </c>
      <c r="L327">
        <v>5</v>
      </c>
      <c r="M327">
        <v>129</v>
      </c>
      <c r="N327">
        <v>2</v>
      </c>
      <c r="O327">
        <v>9</v>
      </c>
      <c r="P327">
        <v>0</v>
      </c>
      <c r="Q327" t="s">
        <v>1976</v>
      </c>
      <c r="R327">
        <v>1</v>
      </c>
      <c r="S327">
        <v>0</v>
      </c>
      <c r="T327">
        <v>1</v>
      </c>
      <c r="U327">
        <v>0</v>
      </c>
      <c r="V327">
        <v>0</v>
      </c>
      <c r="W327" t="s">
        <v>1976</v>
      </c>
      <c r="X327">
        <v>1</v>
      </c>
      <c r="Y327">
        <v>0</v>
      </c>
      <c r="Z327">
        <v>1</v>
      </c>
      <c r="AA327">
        <v>0</v>
      </c>
      <c r="AB327">
        <v>0</v>
      </c>
      <c r="AC327">
        <v>0</v>
      </c>
      <c r="AD327">
        <v>1</v>
      </c>
      <c r="AE327">
        <v>1</v>
      </c>
      <c r="AF327">
        <v>12</v>
      </c>
      <c r="AG327">
        <v>11</v>
      </c>
      <c r="AH327">
        <v>-1</v>
      </c>
      <c r="AI327">
        <v>-8.333333333333337E-2</v>
      </c>
      <c r="AJ327">
        <v>-0.42999999999999972</v>
      </c>
      <c r="AK327">
        <v>-4.40573770491803E-2</v>
      </c>
      <c r="AL327">
        <v>9.76</v>
      </c>
      <c r="AM327"/>
      <c r="AN327"/>
      <c r="AO327"/>
      <c r="AP327"/>
      <c r="AQ327"/>
      <c r="AR327"/>
      <c r="AS327"/>
      <c r="AT327"/>
      <c r="AU327"/>
      <c r="AV327"/>
      <c r="AW327"/>
      <c r="AX327"/>
      <c r="AY327"/>
      <c r="AZ327"/>
      <c r="BA327"/>
      <c r="BC327" s="82"/>
    </row>
    <row r="328" spans="1:55" x14ac:dyDescent="0.25">
      <c r="A328" t="s">
        <v>2728</v>
      </c>
      <c r="B328">
        <v>324</v>
      </c>
      <c r="C328">
        <v>6</v>
      </c>
      <c r="D328">
        <v>2016</v>
      </c>
      <c r="E328">
        <v>2015</v>
      </c>
      <c r="F328">
        <v>0</v>
      </c>
      <c r="G328">
        <v>0</v>
      </c>
      <c r="H328">
        <v>1</v>
      </c>
      <c r="I328">
        <v>0</v>
      </c>
      <c r="J328" t="s">
        <v>211</v>
      </c>
      <c r="K328">
        <v>10414</v>
      </c>
      <c r="L328">
        <v>5</v>
      </c>
      <c r="M328">
        <v>129</v>
      </c>
      <c r="N328">
        <v>2</v>
      </c>
      <c r="O328">
        <v>9</v>
      </c>
      <c r="P328">
        <v>0</v>
      </c>
      <c r="Q328" t="s">
        <v>1976</v>
      </c>
      <c r="R328">
        <v>1</v>
      </c>
      <c r="S328">
        <v>0</v>
      </c>
      <c r="T328">
        <v>1</v>
      </c>
      <c r="U328">
        <v>0</v>
      </c>
      <c r="V328">
        <v>0</v>
      </c>
      <c r="W328" t="s">
        <v>1976</v>
      </c>
      <c r="X328">
        <v>1</v>
      </c>
      <c r="Y328">
        <v>0</v>
      </c>
      <c r="Z328">
        <v>1</v>
      </c>
      <c r="AA328">
        <v>0</v>
      </c>
      <c r="AB328">
        <v>0</v>
      </c>
      <c r="AC328">
        <v>0</v>
      </c>
      <c r="AD328">
        <v>1</v>
      </c>
      <c r="AE328">
        <v>1</v>
      </c>
      <c r="AF328">
        <v>11</v>
      </c>
      <c r="AG328">
        <v>10</v>
      </c>
      <c r="AH328">
        <v>-1</v>
      </c>
      <c r="AI328">
        <v>-9.0909090909090939E-2</v>
      </c>
      <c r="AJ328">
        <v>-0.64000000000000057</v>
      </c>
      <c r="AK328">
        <v>-6.8595927116827493E-2</v>
      </c>
      <c r="AL328">
        <v>9.33</v>
      </c>
      <c r="AM328"/>
      <c r="AN328"/>
      <c r="AO328"/>
      <c r="AP328"/>
      <c r="AQ328"/>
      <c r="AR328"/>
      <c r="AS328"/>
      <c r="AT328"/>
      <c r="AU328"/>
      <c r="AV328"/>
      <c r="AW328"/>
      <c r="AX328"/>
      <c r="AY328"/>
      <c r="AZ328"/>
      <c r="BA328"/>
      <c r="BC328" s="82"/>
    </row>
    <row r="329" spans="1:55" x14ac:dyDescent="0.25">
      <c r="A329" t="s">
        <v>2728</v>
      </c>
      <c r="B329">
        <v>324</v>
      </c>
      <c r="C329">
        <v>7</v>
      </c>
      <c r="D329">
        <v>2016</v>
      </c>
      <c r="E329">
        <v>2015</v>
      </c>
      <c r="F329">
        <v>0</v>
      </c>
      <c r="G329">
        <v>0</v>
      </c>
      <c r="H329">
        <v>1</v>
      </c>
      <c r="I329">
        <v>0</v>
      </c>
      <c r="J329" t="s">
        <v>211</v>
      </c>
      <c r="K329">
        <v>10414</v>
      </c>
      <c r="L329">
        <v>5</v>
      </c>
      <c r="M329">
        <v>129</v>
      </c>
      <c r="N329">
        <v>2</v>
      </c>
      <c r="O329">
        <v>9</v>
      </c>
      <c r="P329">
        <v>0</v>
      </c>
      <c r="Q329" t="s">
        <v>1976</v>
      </c>
      <c r="R329">
        <v>1</v>
      </c>
      <c r="S329">
        <v>0</v>
      </c>
      <c r="T329">
        <v>1</v>
      </c>
      <c r="U329">
        <v>0</v>
      </c>
      <c r="V329">
        <v>0</v>
      </c>
      <c r="W329" t="s">
        <v>1976</v>
      </c>
      <c r="X329">
        <v>1</v>
      </c>
      <c r="Y329">
        <v>0</v>
      </c>
      <c r="Z329">
        <v>1</v>
      </c>
      <c r="AA329">
        <v>0</v>
      </c>
      <c r="AB329">
        <v>0</v>
      </c>
      <c r="AC329">
        <v>0</v>
      </c>
      <c r="AD329">
        <v>1</v>
      </c>
      <c r="AE329">
        <v>1</v>
      </c>
      <c r="AF329">
        <v>10</v>
      </c>
      <c r="AG329">
        <v>9</v>
      </c>
      <c r="AH329">
        <v>-1</v>
      </c>
      <c r="AI329">
        <v>-9.9999999999999978E-2</v>
      </c>
      <c r="AJ329">
        <v>-0.47999999999999865</v>
      </c>
      <c r="AK329">
        <v>-5.5235903337169011E-2</v>
      </c>
      <c r="AL329">
        <v>8.69</v>
      </c>
      <c r="AM329"/>
      <c r="AN329"/>
      <c r="AO329"/>
      <c r="AP329"/>
      <c r="AQ329"/>
      <c r="AR329"/>
      <c r="AS329"/>
      <c r="AT329"/>
      <c r="AU329"/>
      <c r="AV329"/>
      <c r="AW329"/>
      <c r="AX329"/>
      <c r="AY329"/>
      <c r="AZ329"/>
      <c r="BA329"/>
      <c r="BC329" s="82"/>
    </row>
    <row r="330" spans="1:55" x14ac:dyDescent="0.25">
      <c r="A330" t="s">
        <v>2728</v>
      </c>
      <c r="B330">
        <v>324</v>
      </c>
      <c r="C330">
        <v>8</v>
      </c>
      <c r="D330">
        <v>2016</v>
      </c>
      <c r="E330">
        <v>2015</v>
      </c>
      <c r="F330">
        <v>0</v>
      </c>
      <c r="G330">
        <v>0</v>
      </c>
      <c r="H330">
        <v>1</v>
      </c>
      <c r="I330">
        <v>0</v>
      </c>
      <c r="J330" t="s">
        <v>211</v>
      </c>
      <c r="K330">
        <v>10414</v>
      </c>
      <c r="L330">
        <v>5</v>
      </c>
      <c r="M330">
        <v>129</v>
      </c>
      <c r="N330">
        <v>2</v>
      </c>
      <c r="O330">
        <v>9</v>
      </c>
      <c r="P330">
        <v>0</v>
      </c>
      <c r="Q330" t="s">
        <v>1976</v>
      </c>
      <c r="R330">
        <v>1</v>
      </c>
      <c r="S330">
        <v>0</v>
      </c>
      <c r="T330">
        <v>1</v>
      </c>
      <c r="U330">
        <v>0</v>
      </c>
      <c r="V330">
        <v>0</v>
      </c>
      <c r="W330" t="s">
        <v>1976</v>
      </c>
      <c r="X330">
        <v>1</v>
      </c>
      <c r="Y330">
        <v>0</v>
      </c>
      <c r="Z330">
        <v>1</v>
      </c>
      <c r="AA330">
        <v>0</v>
      </c>
      <c r="AB330">
        <v>0</v>
      </c>
      <c r="AC330">
        <v>0</v>
      </c>
      <c r="AD330">
        <v>1</v>
      </c>
      <c r="AE330">
        <v>1</v>
      </c>
      <c r="AF330">
        <v>9</v>
      </c>
      <c r="AG330">
        <v>8</v>
      </c>
      <c r="AH330">
        <v>-1</v>
      </c>
      <c r="AI330">
        <v>-0.11111111111111116</v>
      </c>
      <c r="AJ330">
        <v>-0.37000000000000099</v>
      </c>
      <c r="AK330">
        <v>-4.5066991473812539E-2</v>
      </c>
      <c r="AL330">
        <v>8.2100000000000009</v>
      </c>
      <c r="AM330"/>
      <c r="AN330"/>
      <c r="AO330"/>
      <c r="AP330"/>
      <c r="AQ330"/>
      <c r="AR330"/>
      <c r="AS330"/>
      <c r="AT330"/>
      <c r="AU330"/>
      <c r="AV330"/>
      <c r="AW330"/>
      <c r="AX330"/>
      <c r="AY330"/>
      <c r="AZ330"/>
      <c r="BA330"/>
      <c r="BC330" s="82"/>
    </row>
    <row r="331" spans="1:55" x14ac:dyDescent="0.25">
      <c r="A331" t="s">
        <v>2728</v>
      </c>
      <c r="B331">
        <v>324</v>
      </c>
      <c r="C331">
        <v>9</v>
      </c>
      <c r="D331">
        <v>2016</v>
      </c>
      <c r="E331">
        <v>2015</v>
      </c>
      <c r="F331">
        <v>0</v>
      </c>
      <c r="G331">
        <v>0</v>
      </c>
      <c r="H331">
        <v>1</v>
      </c>
      <c r="I331">
        <v>0</v>
      </c>
      <c r="J331" t="s">
        <v>211</v>
      </c>
      <c r="K331">
        <v>10414</v>
      </c>
      <c r="L331">
        <v>5</v>
      </c>
      <c r="M331">
        <v>129</v>
      </c>
      <c r="N331">
        <v>2</v>
      </c>
      <c r="O331">
        <v>9</v>
      </c>
      <c r="P331">
        <v>0</v>
      </c>
      <c r="Q331" t="s">
        <v>1976</v>
      </c>
      <c r="R331">
        <v>1</v>
      </c>
      <c r="S331">
        <v>0</v>
      </c>
      <c r="T331">
        <v>1</v>
      </c>
      <c r="U331">
        <v>0</v>
      </c>
      <c r="V331">
        <v>0</v>
      </c>
      <c r="W331" t="s">
        <v>1976</v>
      </c>
      <c r="X331">
        <v>1</v>
      </c>
      <c r="Y331">
        <v>0</v>
      </c>
      <c r="Z331">
        <v>1</v>
      </c>
      <c r="AA331">
        <v>0</v>
      </c>
      <c r="AB331">
        <v>0</v>
      </c>
      <c r="AC331">
        <v>0</v>
      </c>
      <c r="AD331">
        <v>1</v>
      </c>
      <c r="AE331">
        <v>1</v>
      </c>
      <c r="AF331">
        <v>8</v>
      </c>
      <c r="AG331">
        <v>7</v>
      </c>
      <c r="AH331">
        <v>-1</v>
      </c>
      <c r="AI331">
        <v>-0.125</v>
      </c>
      <c r="AJ331">
        <v>-0.30999999999999961</v>
      </c>
      <c r="AK331">
        <v>-3.9540816326530566E-2</v>
      </c>
      <c r="AL331">
        <v>7.84</v>
      </c>
      <c r="AM331"/>
      <c r="AN331"/>
      <c r="AO331"/>
      <c r="AP331"/>
      <c r="AQ331"/>
      <c r="AR331"/>
      <c r="AS331"/>
      <c r="AT331"/>
      <c r="AU331"/>
      <c r="AV331"/>
      <c r="AW331"/>
      <c r="AX331"/>
      <c r="AY331"/>
      <c r="AZ331"/>
      <c r="BA331"/>
      <c r="BC331" s="82"/>
    </row>
    <row r="332" spans="1:55" x14ac:dyDescent="0.25">
      <c r="A332" t="s">
        <v>2729</v>
      </c>
      <c r="B332">
        <v>333</v>
      </c>
      <c r="C332">
        <v>1</v>
      </c>
      <c r="D332">
        <v>2017</v>
      </c>
      <c r="E332">
        <v>2015</v>
      </c>
      <c r="F332">
        <v>1</v>
      </c>
      <c r="G332">
        <v>1</v>
      </c>
      <c r="H332">
        <v>1</v>
      </c>
      <c r="I332">
        <v>0</v>
      </c>
      <c r="J332" t="s">
        <v>211</v>
      </c>
      <c r="K332">
        <v>8685</v>
      </c>
      <c r="L332">
        <v>0</v>
      </c>
      <c r="M332">
        <v>118</v>
      </c>
      <c r="N332">
        <v>3</v>
      </c>
      <c r="O332">
        <v>14</v>
      </c>
      <c r="P332">
        <v>0</v>
      </c>
      <c r="Q332" t="s">
        <v>1976</v>
      </c>
      <c r="R332">
        <v>1</v>
      </c>
      <c r="S332">
        <v>0</v>
      </c>
      <c r="T332">
        <v>1</v>
      </c>
      <c r="U332">
        <v>0</v>
      </c>
      <c r="V332">
        <v>0</v>
      </c>
      <c r="W332" t="s">
        <v>1976</v>
      </c>
      <c r="X332">
        <v>1</v>
      </c>
      <c r="Y332">
        <v>0</v>
      </c>
      <c r="Z332">
        <v>1</v>
      </c>
      <c r="AA332">
        <v>0</v>
      </c>
      <c r="AB332">
        <v>0</v>
      </c>
      <c r="AC332">
        <v>0</v>
      </c>
      <c r="AD332">
        <v>1</v>
      </c>
      <c r="AE332">
        <v>1</v>
      </c>
      <c r="AF332">
        <v>14.99968913289567</v>
      </c>
      <c r="AG332">
        <v>7.4998445664478348</v>
      </c>
      <c r="AH332">
        <v>-7.4998445664478348</v>
      </c>
      <c r="AI332">
        <v>-0.5</v>
      </c>
      <c r="AJ332">
        <v>-4.4589231169787844</v>
      </c>
      <c r="AK332">
        <v>-0.42006269592476497</v>
      </c>
      <c r="AL332">
        <v>10.614899062061433</v>
      </c>
      <c r="AM332"/>
      <c r="AN332"/>
      <c r="AO332"/>
      <c r="AP332"/>
      <c r="AQ332"/>
      <c r="AR332"/>
      <c r="AS332"/>
      <c r="AT332"/>
      <c r="AU332"/>
      <c r="AV332"/>
      <c r="AW332"/>
      <c r="AX332"/>
      <c r="AY332"/>
      <c r="AZ332"/>
      <c r="BA332"/>
      <c r="BC332" s="82"/>
    </row>
    <row r="333" spans="1:55" x14ac:dyDescent="0.25">
      <c r="A333" t="s">
        <v>2729</v>
      </c>
      <c r="B333">
        <v>333</v>
      </c>
      <c r="C333">
        <v>2</v>
      </c>
      <c r="D333">
        <v>2017</v>
      </c>
      <c r="E333">
        <v>2015</v>
      </c>
      <c r="F333">
        <v>1</v>
      </c>
      <c r="G333">
        <v>1</v>
      </c>
      <c r="H333">
        <v>1</v>
      </c>
      <c r="I333">
        <v>0</v>
      </c>
      <c r="J333" t="s">
        <v>211</v>
      </c>
      <c r="K333">
        <v>8685</v>
      </c>
      <c r="L333">
        <v>0</v>
      </c>
      <c r="M333">
        <v>118</v>
      </c>
      <c r="N333">
        <v>3</v>
      </c>
      <c r="O333">
        <v>14</v>
      </c>
      <c r="P333">
        <v>0</v>
      </c>
      <c r="Q333" t="s">
        <v>1976</v>
      </c>
      <c r="R333">
        <v>1</v>
      </c>
      <c r="S333">
        <v>0</v>
      </c>
      <c r="T333">
        <v>1</v>
      </c>
      <c r="U333">
        <v>0</v>
      </c>
      <c r="V333">
        <v>0</v>
      </c>
      <c r="W333" t="s">
        <v>1976</v>
      </c>
      <c r="X333">
        <v>1</v>
      </c>
      <c r="Y333">
        <v>0</v>
      </c>
      <c r="Z333">
        <v>1</v>
      </c>
      <c r="AA333">
        <v>0</v>
      </c>
      <c r="AB333">
        <v>0</v>
      </c>
      <c r="AC333">
        <v>0</v>
      </c>
      <c r="AD333">
        <v>1</v>
      </c>
      <c r="AE333">
        <v>1</v>
      </c>
      <c r="AF333">
        <v>15</v>
      </c>
      <c r="AG333">
        <v>14</v>
      </c>
      <c r="AH333">
        <v>-1</v>
      </c>
      <c r="AI333">
        <v>-6.6666666666666652E-2</v>
      </c>
      <c r="AJ333">
        <v>-0.22988067795749156</v>
      </c>
      <c r="AK333">
        <v>-4.1923379811923928E-2</v>
      </c>
      <c r="AL333">
        <v>5.4833527017329953</v>
      </c>
      <c r="AM333"/>
      <c r="AN333"/>
      <c r="AO333"/>
      <c r="AP333"/>
      <c r="AQ333"/>
      <c r="AR333"/>
      <c r="AS333"/>
      <c r="AT333"/>
      <c r="AU333"/>
      <c r="AV333"/>
      <c r="AW333"/>
      <c r="AX333"/>
      <c r="AY333"/>
      <c r="AZ333"/>
      <c r="BA333"/>
      <c r="BC333" s="82"/>
    </row>
    <row r="334" spans="1:55" x14ac:dyDescent="0.25">
      <c r="A334" t="s">
        <v>2729</v>
      </c>
      <c r="B334">
        <v>333</v>
      </c>
      <c r="C334">
        <v>3</v>
      </c>
      <c r="D334">
        <v>2017</v>
      </c>
      <c r="E334">
        <v>2015</v>
      </c>
      <c r="F334">
        <v>1</v>
      </c>
      <c r="G334">
        <v>1</v>
      </c>
      <c r="H334">
        <v>1</v>
      </c>
      <c r="I334">
        <v>0</v>
      </c>
      <c r="J334" t="s">
        <v>211</v>
      </c>
      <c r="K334">
        <v>8685</v>
      </c>
      <c r="L334">
        <v>0</v>
      </c>
      <c r="M334">
        <v>118</v>
      </c>
      <c r="N334">
        <v>3</v>
      </c>
      <c r="O334">
        <v>14</v>
      </c>
      <c r="P334">
        <v>0</v>
      </c>
      <c r="Q334" t="s">
        <v>1976</v>
      </c>
      <c r="R334">
        <v>1</v>
      </c>
      <c r="S334">
        <v>0</v>
      </c>
      <c r="T334">
        <v>1</v>
      </c>
      <c r="U334">
        <v>0</v>
      </c>
      <c r="V334">
        <v>0</v>
      </c>
      <c r="W334" t="s">
        <v>1976</v>
      </c>
      <c r="X334">
        <v>1</v>
      </c>
      <c r="Y334">
        <v>0</v>
      </c>
      <c r="Z334">
        <v>1</v>
      </c>
      <c r="AA334">
        <v>0</v>
      </c>
      <c r="AB334">
        <v>0</v>
      </c>
      <c r="AC334">
        <v>0</v>
      </c>
      <c r="AD334">
        <v>1</v>
      </c>
      <c r="AE334">
        <v>1</v>
      </c>
      <c r="AF334">
        <v>15</v>
      </c>
      <c r="AG334">
        <v>14</v>
      </c>
      <c r="AH334">
        <v>-1</v>
      </c>
      <c r="AI334">
        <v>-6.6666666666666652E-2</v>
      </c>
      <c r="AJ334">
        <v>-0.75543108977412032</v>
      </c>
      <c r="AK334">
        <v>-7.1167053530833496E-2</v>
      </c>
      <c r="AL334">
        <v>10.614899062061433</v>
      </c>
      <c r="AM334"/>
      <c r="AN334"/>
      <c r="AO334"/>
      <c r="AP334"/>
      <c r="AQ334"/>
      <c r="AR334"/>
      <c r="AS334"/>
      <c r="AT334"/>
      <c r="AU334"/>
      <c r="AV334"/>
      <c r="AW334"/>
      <c r="AX334"/>
      <c r="AY334"/>
      <c r="AZ334"/>
      <c r="BA334"/>
      <c r="BC334" s="82"/>
    </row>
    <row r="335" spans="1:55" x14ac:dyDescent="0.25">
      <c r="A335" t="s">
        <v>2729</v>
      </c>
      <c r="B335">
        <v>333</v>
      </c>
      <c r="C335">
        <v>4</v>
      </c>
      <c r="D335">
        <v>2017</v>
      </c>
      <c r="E335">
        <v>2015</v>
      </c>
      <c r="F335">
        <v>1</v>
      </c>
      <c r="G335">
        <v>1</v>
      </c>
      <c r="H335">
        <v>1</v>
      </c>
      <c r="I335">
        <v>0</v>
      </c>
      <c r="J335" t="s">
        <v>211</v>
      </c>
      <c r="K335">
        <v>8685</v>
      </c>
      <c r="L335">
        <v>0</v>
      </c>
      <c r="M335">
        <v>118</v>
      </c>
      <c r="N335">
        <v>3</v>
      </c>
      <c r="O335">
        <v>14</v>
      </c>
      <c r="P335">
        <v>0</v>
      </c>
      <c r="Q335" t="s">
        <v>1976</v>
      </c>
      <c r="R335">
        <v>1</v>
      </c>
      <c r="S335">
        <v>0</v>
      </c>
      <c r="T335">
        <v>1</v>
      </c>
      <c r="U335">
        <v>0</v>
      </c>
      <c r="V335">
        <v>0</v>
      </c>
      <c r="W335" t="s">
        <v>1976</v>
      </c>
      <c r="X335">
        <v>1</v>
      </c>
      <c r="Y335">
        <v>0</v>
      </c>
      <c r="Z335">
        <v>1</v>
      </c>
      <c r="AA335">
        <v>0</v>
      </c>
      <c r="AB335">
        <v>0</v>
      </c>
      <c r="AC335">
        <v>0</v>
      </c>
      <c r="AD335">
        <v>1</v>
      </c>
      <c r="AE335">
        <v>1</v>
      </c>
      <c r="AF335">
        <v>14</v>
      </c>
      <c r="AG335">
        <v>13</v>
      </c>
      <c r="AH335">
        <v>-1</v>
      </c>
      <c r="AI335">
        <v>-7.1428571428571397E-2</v>
      </c>
      <c r="AJ335">
        <v>-0.46534961548963949</v>
      </c>
      <c r="AK335">
        <v>-4.7198248099961357E-2</v>
      </c>
      <c r="AL335">
        <v>9.8594679722873124</v>
      </c>
      <c r="AM335"/>
      <c r="AN335"/>
      <c r="AO335"/>
      <c r="AP335"/>
      <c r="AQ335"/>
      <c r="AR335"/>
      <c r="AS335"/>
      <c r="AT335"/>
      <c r="AU335"/>
      <c r="AV335"/>
      <c r="AW335"/>
      <c r="AX335"/>
      <c r="AY335"/>
      <c r="AZ335"/>
      <c r="BA335"/>
      <c r="BC335" s="82"/>
    </row>
    <row r="336" spans="1:55" x14ac:dyDescent="0.25">
      <c r="A336" t="s">
        <v>2729</v>
      </c>
      <c r="B336">
        <v>333</v>
      </c>
      <c r="C336">
        <v>5</v>
      </c>
      <c r="D336">
        <v>2017</v>
      </c>
      <c r="E336">
        <v>2015</v>
      </c>
      <c r="F336">
        <v>1</v>
      </c>
      <c r="G336">
        <v>1</v>
      </c>
      <c r="H336">
        <v>1</v>
      </c>
      <c r="I336">
        <v>0</v>
      </c>
      <c r="J336" t="s">
        <v>211</v>
      </c>
      <c r="K336">
        <v>8685</v>
      </c>
      <c r="L336">
        <v>0</v>
      </c>
      <c r="M336">
        <v>118</v>
      </c>
      <c r="N336">
        <v>3</v>
      </c>
      <c r="O336">
        <v>14</v>
      </c>
      <c r="P336">
        <v>0</v>
      </c>
      <c r="Q336" t="s">
        <v>1976</v>
      </c>
      <c r="R336">
        <v>1</v>
      </c>
      <c r="S336">
        <v>0</v>
      </c>
      <c r="T336">
        <v>1</v>
      </c>
      <c r="U336">
        <v>0</v>
      </c>
      <c r="V336">
        <v>0</v>
      </c>
      <c r="W336" t="s">
        <v>1976</v>
      </c>
      <c r="X336">
        <v>1</v>
      </c>
      <c r="Y336">
        <v>0</v>
      </c>
      <c r="Z336">
        <v>1</v>
      </c>
      <c r="AA336">
        <v>0</v>
      </c>
      <c r="AB336">
        <v>0</v>
      </c>
      <c r="AC336">
        <v>0</v>
      </c>
      <c r="AD336">
        <v>1</v>
      </c>
      <c r="AE336">
        <v>1</v>
      </c>
      <c r="AF336">
        <v>13</v>
      </c>
      <c r="AG336">
        <v>12</v>
      </c>
      <c r="AH336">
        <v>-1</v>
      </c>
      <c r="AI336">
        <v>-7.6923076923076872E-2</v>
      </c>
      <c r="AJ336">
        <v>-0.4755100874435616</v>
      </c>
      <c r="AK336">
        <v>-5.061785144525862E-2</v>
      </c>
      <c r="AL336">
        <v>9.3941183567976729</v>
      </c>
      <c r="AM336"/>
      <c r="AN336"/>
      <c r="AO336"/>
      <c r="AP336"/>
      <c r="AQ336"/>
      <c r="AR336"/>
      <c r="AS336"/>
      <c r="AT336"/>
      <c r="AU336"/>
      <c r="AV336"/>
      <c r="AW336"/>
      <c r="AX336"/>
      <c r="AY336"/>
      <c r="AZ336"/>
      <c r="BA336"/>
      <c r="BC336" s="82"/>
    </row>
    <row r="337" spans="1:55" x14ac:dyDescent="0.25">
      <c r="A337" t="s">
        <v>2729</v>
      </c>
      <c r="B337">
        <v>333</v>
      </c>
      <c r="C337">
        <v>6</v>
      </c>
      <c r="D337">
        <v>2017</v>
      </c>
      <c r="E337">
        <v>2015</v>
      </c>
      <c r="F337">
        <v>1</v>
      </c>
      <c r="G337">
        <v>1</v>
      </c>
      <c r="H337">
        <v>1</v>
      </c>
      <c r="I337">
        <v>0</v>
      </c>
      <c r="J337" t="s">
        <v>211</v>
      </c>
      <c r="K337">
        <v>8685</v>
      </c>
      <c r="L337">
        <v>0</v>
      </c>
      <c r="M337">
        <v>118</v>
      </c>
      <c r="N337">
        <v>3</v>
      </c>
      <c r="O337">
        <v>14</v>
      </c>
      <c r="P337">
        <v>0</v>
      </c>
      <c r="Q337" t="s">
        <v>1976</v>
      </c>
      <c r="R337">
        <v>1</v>
      </c>
      <c r="S337">
        <v>0</v>
      </c>
      <c r="T337">
        <v>1</v>
      </c>
      <c r="U337">
        <v>0</v>
      </c>
      <c r="V337">
        <v>0</v>
      </c>
      <c r="W337" t="s">
        <v>1976</v>
      </c>
      <c r="X337">
        <v>1</v>
      </c>
      <c r="Y337">
        <v>0</v>
      </c>
      <c r="Z337">
        <v>1</v>
      </c>
      <c r="AA337">
        <v>0</v>
      </c>
      <c r="AB337">
        <v>0</v>
      </c>
      <c r="AC337">
        <v>0</v>
      </c>
      <c r="AD337">
        <v>1</v>
      </c>
      <c r="AE337">
        <v>1</v>
      </c>
      <c r="AF337">
        <v>12</v>
      </c>
      <c r="AG337">
        <v>11</v>
      </c>
      <c r="AH337">
        <v>-1</v>
      </c>
      <c r="AI337">
        <v>-8.333333333333337E-2</v>
      </c>
      <c r="AJ337">
        <v>-0.36552297854235327</v>
      </c>
      <c r="AK337">
        <v>-4.0984306912363648E-2</v>
      </c>
      <c r="AL337">
        <v>8.9186082693541113</v>
      </c>
      <c r="AM337"/>
      <c r="AN337"/>
      <c r="AO337"/>
      <c r="AP337"/>
      <c r="AQ337"/>
      <c r="AR337"/>
      <c r="AS337"/>
      <c r="AT337"/>
      <c r="AU337"/>
      <c r="AV337"/>
      <c r="AW337"/>
      <c r="AX337"/>
      <c r="AY337"/>
      <c r="AZ337"/>
      <c r="BA337"/>
      <c r="BC337" s="82"/>
    </row>
    <row r="338" spans="1:55" x14ac:dyDescent="0.25">
      <c r="A338" t="s">
        <v>2729</v>
      </c>
      <c r="B338">
        <v>333</v>
      </c>
      <c r="C338">
        <v>7</v>
      </c>
      <c r="D338">
        <v>2017</v>
      </c>
      <c r="E338">
        <v>2015</v>
      </c>
      <c r="F338">
        <v>1</v>
      </c>
      <c r="G338">
        <v>1</v>
      </c>
      <c r="H338">
        <v>1</v>
      </c>
      <c r="I338">
        <v>0</v>
      </c>
      <c r="J338" t="s">
        <v>211</v>
      </c>
      <c r="K338">
        <v>8685</v>
      </c>
      <c r="L338">
        <v>0</v>
      </c>
      <c r="M338">
        <v>118</v>
      </c>
      <c r="N338">
        <v>3</v>
      </c>
      <c r="O338">
        <v>14</v>
      </c>
      <c r="P338">
        <v>0</v>
      </c>
      <c r="Q338" t="s">
        <v>1976</v>
      </c>
      <c r="R338">
        <v>1</v>
      </c>
      <c r="S338">
        <v>0</v>
      </c>
      <c r="T338">
        <v>1</v>
      </c>
      <c r="U338">
        <v>0</v>
      </c>
      <c r="V338">
        <v>0</v>
      </c>
      <c r="W338" t="s">
        <v>1976</v>
      </c>
      <c r="X338">
        <v>1</v>
      </c>
      <c r="Y338">
        <v>0</v>
      </c>
      <c r="Z338">
        <v>1</v>
      </c>
      <c r="AA338">
        <v>0</v>
      </c>
      <c r="AB338">
        <v>0</v>
      </c>
      <c r="AC338">
        <v>0</v>
      </c>
      <c r="AD338">
        <v>1</v>
      </c>
      <c r="AE338">
        <v>1</v>
      </c>
      <c r="AF338">
        <v>11</v>
      </c>
      <c r="AG338">
        <v>10</v>
      </c>
      <c r="AH338">
        <v>-1</v>
      </c>
      <c r="AI338">
        <v>-9.0909090909090939E-2</v>
      </c>
      <c r="AJ338">
        <v>-0.57533672439084871</v>
      </c>
      <c r="AK338">
        <v>-6.7266571632216762E-2</v>
      </c>
      <c r="AL338">
        <v>8.5530852908117581</v>
      </c>
      <c r="AM338"/>
      <c r="AN338"/>
      <c r="AO338"/>
      <c r="AP338"/>
      <c r="AQ338"/>
      <c r="AR338"/>
      <c r="AS338"/>
      <c r="AT338"/>
      <c r="AU338"/>
      <c r="AV338"/>
      <c r="AW338"/>
      <c r="AX338"/>
      <c r="AY338"/>
      <c r="AZ338"/>
      <c r="BA338"/>
      <c r="BC338" s="82"/>
    </row>
    <row r="339" spans="1:55" x14ac:dyDescent="0.25">
      <c r="A339" t="s">
        <v>2729</v>
      </c>
      <c r="B339">
        <v>333</v>
      </c>
      <c r="C339">
        <v>8</v>
      </c>
      <c r="D339">
        <v>2017</v>
      </c>
      <c r="E339">
        <v>2015</v>
      </c>
      <c r="F339">
        <v>1</v>
      </c>
      <c r="G339">
        <v>1</v>
      </c>
      <c r="H339">
        <v>1</v>
      </c>
      <c r="I339">
        <v>0</v>
      </c>
      <c r="J339" t="s">
        <v>211</v>
      </c>
      <c r="K339">
        <v>8685</v>
      </c>
      <c r="L339">
        <v>0</v>
      </c>
      <c r="M339">
        <v>118</v>
      </c>
      <c r="N339">
        <v>3</v>
      </c>
      <c r="O339">
        <v>14</v>
      </c>
      <c r="P339">
        <v>0</v>
      </c>
      <c r="Q339" t="s">
        <v>1976</v>
      </c>
      <c r="R339">
        <v>1</v>
      </c>
      <c r="S339">
        <v>0</v>
      </c>
      <c r="T339">
        <v>1</v>
      </c>
      <c r="U339">
        <v>0</v>
      </c>
      <c r="V339">
        <v>0</v>
      </c>
      <c r="W339" t="s">
        <v>1976</v>
      </c>
      <c r="X339">
        <v>1</v>
      </c>
      <c r="Y339">
        <v>0</v>
      </c>
      <c r="Z339">
        <v>1</v>
      </c>
      <c r="AA339">
        <v>0</v>
      </c>
      <c r="AB339">
        <v>0</v>
      </c>
      <c r="AC339">
        <v>0</v>
      </c>
      <c r="AD339">
        <v>1</v>
      </c>
      <c r="AE339">
        <v>1</v>
      </c>
      <c r="AF339">
        <v>10</v>
      </c>
      <c r="AG339">
        <v>9</v>
      </c>
      <c r="AH339">
        <v>-1</v>
      </c>
      <c r="AI339">
        <v>-9.9999999999999978E-2</v>
      </c>
      <c r="AJ339">
        <v>-0.41556330291542043</v>
      </c>
      <c r="AK339">
        <v>-5.2090298341134149E-2</v>
      </c>
      <c r="AL339">
        <v>7.9777485664209093</v>
      </c>
      <c r="AM339"/>
      <c r="AN339"/>
      <c r="AO339"/>
      <c r="AP339"/>
      <c r="AQ339"/>
      <c r="AR339"/>
      <c r="AS339"/>
      <c r="AT339"/>
      <c r="AU339"/>
      <c r="AV339"/>
      <c r="AW339"/>
      <c r="AX339"/>
      <c r="AY339"/>
      <c r="AZ339"/>
      <c r="BA339"/>
      <c r="BC339" s="82"/>
    </row>
    <row r="340" spans="1:55" x14ac:dyDescent="0.25">
      <c r="A340" t="s">
        <v>2729</v>
      </c>
      <c r="B340">
        <v>333</v>
      </c>
      <c r="C340">
        <v>9</v>
      </c>
      <c r="D340">
        <v>2017</v>
      </c>
      <c r="E340">
        <v>2015</v>
      </c>
      <c r="F340">
        <v>1</v>
      </c>
      <c r="G340">
        <v>1</v>
      </c>
      <c r="H340">
        <v>1</v>
      </c>
      <c r="I340">
        <v>0</v>
      </c>
      <c r="J340" t="s">
        <v>211</v>
      </c>
      <c r="K340">
        <v>8685</v>
      </c>
      <c r="L340">
        <v>0</v>
      </c>
      <c r="M340">
        <v>118</v>
      </c>
      <c r="N340">
        <v>3</v>
      </c>
      <c r="O340">
        <v>14</v>
      </c>
      <c r="P340">
        <v>0</v>
      </c>
      <c r="Q340" t="s">
        <v>1976</v>
      </c>
      <c r="R340">
        <v>1</v>
      </c>
      <c r="S340">
        <v>0</v>
      </c>
      <c r="T340">
        <v>1</v>
      </c>
      <c r="U340">
        <v>0</v>
      </c>
      <c r="V340">
        <v>0</v>
      </c>
      <c r="W340" t="s">
        <v>1976</v>
      </c>
      <c r="X340">
        <v>1</v>
      </c>
      <c r="Y340">
        <v>0</v>
      </c>
      <c r="Z340">
        <v>1</v>
      </c>
      <c r="AA340">
        <v>0</v>
      </c>
      <c r="AB340">
        <v>0</v>
      </c>
      <c r="AC340">
        <v>0</v>
      </c>
      <c r="AD340">
        <v>1</v>
      </c>
      <c r="AE340">
        <v>1</v>
      </c>
      <c r="AF340">
        <v>9</v>
      </c>
      <c r="AG340">
        <v>8</v>
      </c>
      <c r="AH340">
        <v>-1</v>
      </c>
      <c r="AI340">
        <v>-0.11111111111111116</v>
      </c>
      <c r="AJ340">
        <v>-0.30532218221536311</v>
      </c>
      <c r="AK340">
        <v>-4.0374861442343118E-2</v>
      </c>
      <c r="AL340">
        <v>7.5621852635054889</v>
      </c>
      <c r="AM340"/>
      <c r="AN340"/>
      <c r="AO340"/>
      <c r="AP340"/>
      <c r="AQ340"/>
      <c r="AR340"/>
      <c r="AS340"/>
      <c r="AT340"/>
      <c r="AU340"/>
      <c r="AV340"/>
      <c r="AW340"/>
      <c r="AX340"/>
      <c r="AY340"/>
      <c r="AZ340"/>
      <c r="BA340"/>
      <c r="BC340" s="82"/>
    </row>
    <row r="341" spans="1:55" x14ac:dyDescent="0.25">
      <c r="A341" t="s">
        <v>2729</v>
      </c>
      <c r="B341">
        <v>333</v>
      </c>
      <c r="C341">
        <v>10</v>
      </c>
      <c r="D341">
        <v>2017</v>
      </c>
      <c r="E341">
        <v>2015</v>
      </c>
      <c r="F341">
        <v>1</v>
      </c>
      <c r="G341">
        <v>1</v>
      </c>
      <c r="H341">
        <v>1</v>
      </c>
      <c r="I341">
        <v>0</v>
      </c>
      <c r="J341" t="s">
        <v>211</v>
      </c>
      <c r="K341">
        <v>8685</v>
      </c>
      <c r="L341">
        <v>0</v>
      </c>
      <c r="M341">
        <v>118</v>
      </c>
      <c r="N341">
        <v>3</v>
      </c>
      <c r="O341">
        <v>14</v>
      </c>
      <c r="P341">
        <v>0</v>
      </c>
      <c r="Q341" t="s">
        <v>1976</v>
      </c>
      <c r="R341">
        <v>1</v>
      </c>
      <c r="S341">
        <v>0</v>
      </c>
      <c r="T341">
        <v>1</v>
      </c>
      <c r="U341">
        <v>0</v>
      </c>
      <c r="V341">
        <v>0</v>
      </c>
      <c r="W341" t="s">
        <v>1976</v>
      </c>
      <c r="X341">
        <v>1</v>
      </c>
      <c r="Y341">
        <v>0</v>
      </c>
      <c r="Z341">
        <v>1</v>
      </c>
      <c r="AA341">
        <v>0</v>
      </c>
      <c r="AB341">
        <v>0</v>
      </c>
      <c r="AC341">
        <v>0</v>
      </c>
      <c r="AD341">
        <v>1</v>
      </c>
      <c r="AE341">
        <v>1</v>
      </c>
      <c r="AF341">
        <v>8</v>
      </c>
      <c r="AG341">
        <v>7</v>
      </c>
      <c r="AH341">
        <v>-1</v>
      </c>
      <c r="AI341">
        <v>-0.125</v>
      </c>
      <c r="AJ341">
        <v>-0.24537539768722372</v>
      </c>
      <c r="AK341">
        <v>-3.3812874094298173E-2</v>
      </c>
      <c r="AL341">
        <v>7.2568630812901258</v>
      </c>
      <c r="AM341"/>
      <c r="AN341"/>
      <c r="AO341"/>
      <c r="AP341"/>
      <c r="AQ341"/>
      <c r="AR341"/>
      <c r="AS341"/>
      <c r="AT341"/>
      <c r="AU341"/>
      <c r="AV341"/>
      <c r="AW341"/>
      <c r="AX341"/>
      <c r="AY341"/>
      <c r="AZ341"/>
      <c r="BA341"/>
      <c r="BC341" s="82"/>
    </row>
    <row r="342" spans="1:55" x14ac:dyDescent="0.25">
      <c r="A342" t="s">
        <v>2730</v>
      </c>
      <c r="B342">
        <v>343</v>
      </c>
      <c r="C342">
        <v>1</v>
      </c>
      <c r="D342">
        <v>2019</v>
      </c>
      <c r="E342">
        <v>2007</v>
      </c>
      <c r="F342">
        <v>1</v>
      </c>
      <c r="G342">
        <v>1</v>
      </c>
      <c r="H342">
        <v>1</v>
      </c>
      <c r="I342">
        <v>0</v>
      </c>
      <c r="J342" t="s">
        <v>2735</v>
      </c>
      <c r="K342">
        <v>11511</v>
      </c>
      <c r="L342">
        <v>7</v>
      </c>
      <c r="M342">
        <v>92</v>
      </c>
      <c r="N342">
        <v>0</v>
      </c>
      <c r="O342">
        <v>6</v>
      </c>
      <c r="P342">
        <v>0</v>
      </c>
      <c r="Q342" t="s">
        <v>1976</v>
      </c>
      <c r="R342">
        <v>1</v>
      </c>
      <c r="S342">
        <v>0</v>
      </c>
      <c r="T342">
        <v>0</v>
      </c>
      <c r="U342">
        <v>0</v>
      </c>
      <c r="V342">
        <v>0</v>
      </c>
      <c r="W342" t="s">
        <v>1976</v>
      </c>
      <c r="X342">
        <v>0</v>
      </c>
      <c r="Y342">
        <v>1</v>
      </c>
      <c r="Z342">
        <v>0</v>
      </c>
      <c r="AA342">
        <v>0</v>
      </c>
      <c r="AB342">
        <v>0</v>
      </c>
      <c r="AC342">
        <v>0</v>
      </c>
      <c r="AD342">
        <v>1</v>
      </c>
      <c r="AE342">
        <v>1</v>
      </c>
      <c r="AF342">
        <v>7.5560409998164264</v>
      </c>
      <c r="AG342">
        <v>7.631601409814591</v>
      </c>
      <c r="AH342">
        <v>7.5560409998164269E-2</v>
      </c>
      <c r="AI342">
        <v>0.01</v>
      </c>
      <c r="AJ342">
        <v>2.1891520000000001E-2</v>
      </c>
      <c r="AK342">
        <v>6.0899999999999999E-3</v>
      </c>
      <c r="AL342">
        <v>3.5946666666666669</v>
      </c>
      <c r="AM342"/>
      <c r="AN342"/>
      <c r="AO342"/>
      <c r="AP342"/>
      <c r="AQ342"/>
      <c r="AR342"/>
      <c r="AS342"/>
      <c r="AT342"/>
      <c r="AU342"/>
      <c r="AV342"/>
      <c r="AW342"/>
      <c r="AX342"/>
      <c r="AY342"/>
      <c r="AZ342"/>
      <c r="BA342"/>
      <c r="BC342" s="82"/>
    </row>
    <row r="343" spans="1:55" x14ac:dyDescent="0.25">
      <c r="A343" t="s">
        <v>2731</v>
      </c>
      <c r="B343">
        <v>344</v>
      </c>
      <c r="C343">
        <v>1</v>
      </c>
      <c r="D343">
        <v>2022</v>
      </c>
      <c r="E343">
        <v>2011</v>
      </c>
      <c r="F343">
        <v>1</v>
      </c>
      <c r="G343">
        <v>1</v>
      </c>
      <c r="H343">
        <v>0</v>
      </c>
      <c r="I343">
        <v>1</v>
      </c>
      <c r="J343" t="s">
        <v>414</v>
      </c>
      <c r="K343">
        <v>12220</v>
      </c>
      <c r="L343">
        <v>37</v>
      </c>
      <c r="M343">
        <v>210</v>
      </c>
      <c r="N343">
        <v>4</v>
      </c>
      <c r="O343">
        <v>14</v>
      </c>
      <c r="P343">
        <v>0</v>
      </c>
      <c r="Q343" t="s">
        <v>1976</v>
      </c>
      <c r="R343">
        <v>0</v>
      </c>
      <c r="S343">
        <v>1</v>
      </c>
      <c r="T343">
        <v>1</v>
      </c>
      <c r="U343">
        <v>1</v>
      </c>
      <c r="V343">
        <v>1</v>
      </c>
      <c r="W343" t="s">
        <v>1976</v>
      </c>
      <c r="X343">
        <v>1</v>
      </c>
      <c r="Y343">
        <v>1</v>
      </c>
      <c r="Z343">
        <v>1</v>
      </c>
      <c r="AA343">
        <v>0</v>
      </c>
      <c r="AB343">
        <v>0</v>
      </c>
      <c r="AC343">
        <v>0</v>
      </c>
      <c r="AD343">
        <v>1</v>
      </c>
      <c r="AE343">
        <v>1</v>
      </c>
      <c r="AF343">
        <v>12.6</v>
      </c>
      <c r="AG343">
        <v>12</v>
      </c>
      <c r="AH343">
        <v>-0.59999999999999964</v>
      </c>
      <c r="AI343">
        <v>-4.7619047619047596E-2</v>
      </c>
      <c r="AJ343">
        <v>-1.866E-2</v>
      </c>
      <c r="AK343">
        <v>-3.0000000000000001E-3</v>
      </c>
      <c r="AL343">
        <v>6.22</v>
      </c>
      <c r="AM343"/>
      <c r="AN343"/>
      <c r="AO343"/>
      <c r="AP343"/>
      <c r="AQ343"/>
      <c r="AR343"/>
      <c r="AS343"/>
      <c r="AT343"/>
      <c r="AU343"/>
      <c r="AV343"/>
      <c r="AW343"/>
      <c r="AX343"/>
      <c r="AY343"/>
      <c r="AZ343"/>
      <c r="BA343"/>
      <c r="BC343" s="82"/>
    </row>
    <row r="344" spans="1:55" x14ac:dyDescent="0.25">
      <c r="A344" t="s">
        <v>2731</v>
      </c>
      <c r="B344">
        <v>344</v>
      </c>
      <c r="C344">
        <v>2</v>
      </c>
      <c r="D344">
        <v>2022</v>
      </c>
      <c r="E344">
        <v>2016</v>
      </c>
      <c r="F344">
        <v>1</v>
      </c>
      <c r="G344">
        <v>1</v>
      </c>
      <c r="H344">
        <v>0</v>
      </c>
      <c r="I344">
        <v>1</v>
      </c>
      <c r="J344" t="s">
        <v>414</v>
      </c>
      <c r="K344">
        <v>12220</v>
      </c>
      <c r="L344">
        <v>37</v>
      </c>
      <c r="M344">
        <v>210</v>
      </c>
      <c r="N344">
        <v>4</v>
      </c>
      <c r="O344">
        <v>14</v>
      </c>
      <c r="P344">
        <v>0</v>
      </c>
      <c r="Q344" t="s">
        <v>1976</v>
      </c>
      <c r="R344">
        <v>0</v>
      </c>
      <c r="S344">
        <v>1</v>
      </c>
      <c r="T344">
        <v>1</v>
      </c>
      <c r="U344">
        <v>1</v>
      </c>
      <c r="V344">
        <v>1</v>
      </c>
      <c r="W344" t="s">
        <v>1976</v>
      </c>
      <c r="X344">
        <v>1</v>
      </c>
      <c r="Y344">
        <v>1</v>
      </c>
      <c r="Z344">
        <v>1</v>
      </c>
      <c r="AA344">
        <v>0</v>
      </c>
      <c r="AB344">
        <v>0</v>
      </c>
      <c r="AC344">
        <v>0</v>
      </c>
      <c r="AD344">
        <v>1</v>
      </c>
      <c r="AE344">
        <v>1</v>
      </c>
      <c r="AF344">
        <v>14.3</v>
      </c>
      <c r="AG344">
        <v>12.5</v>
      </c>
      <c r="AH344">
        <v>-1.8000000000000007</v>
      </c>
      <c r="AI344">
        <v>-0.12587412587412591</v>
      </c>
      <c r="AJ344">
        <v>-3.0239999999999996E-2</v>
      </c>
      <c r="AK344">
        <v>-8.9999999999999993E-3</v>
      </c>
      <c r="AL344">
        <v>3.36</v>
      </c>
      <c r="AM344"/>
      <c r="AN344"/>
      <c r="AO344"/>
      <c r="AP344"/>
      <c r="AQ344"/>
      <c r="AR344"/>
      <c r="AS344"/>
      <c r="AT344"/>
      <c r="AU344"/>
      <c r="AV344"/>
      <c r="AW344"/>
      <c r="AX344"/>
      <c r="AY344"/>
      <c r="AZ344"/>
      <c r="BA344"/>
      <c r="BC344" s="82"/>
    </row>
    <row r="345" spans="1:55" x14ac:dyDescent="0.25">
      <c r="A345" t="s">
        <v>2732</v>
      </c>
      <c r="B345">
        <v>346</v>
      </c>
      <c r="C345">
        <v>1</v>
      </c>
      <c r="D345">
        <v>2020</v>
      </c>
      <c r="E345">
        <v>2019</v>
      </c>
      <c r="F345">
        <v>1</v>
      </c>
      <c r="G345">
        <v>1</v>
      </c>
      <c r="H345">
        <v>1</v>
      </c>
      <c r="I345">
        <v>0</v>
      </c>
      <c r="J345" t="s">
        <v>2736</v>
      </c>
      <c r="K345">
        <v>7915</v>
      </c>
      <c r="L345">
        <v>2</v>
      </c>
      <c r="M345">
        <v>174</v>
      </c>
      <c r="N345">
        <v>0</v>
      </c>
      <c r="O345">
        <v>3</v>
      </c>
      <c r="P345">
        <v>0</v>
      </c>
      <c r="Q345" t="s">
        <v>1976</v>
      </c>
      <c r="R345">
        <v>1</v>
      </c>
      <c r="S345">
        <v>0</v>
      </c>
      <c r="T345">
        <v>0</v>
      </c>
      <c r="U345">
        <v>0</v>
      </c>
      <c r="V345">
        <v>1</v>
      </c>
      <c r="W345" t="s">
        <v>1976</v>
      </c>
      <c r="X345">
        <v>0</v>
      </c>
      <c r="Y345">
        <v>1</v>
      </c>
      <c r="Z345">
        <v>0</v>
      </c>
      <c r="AA345">
        <v>0</v>
      </c>
      <c r="AB345">
        <v>0</v>
      </c>
      <c r="AC345">
        <v>0</v>
      </c>
      <c r="AD345">
        <v>1</v>
      </c>
      <c r="AE345">
        <v>1</v>
      </c>
      <c r="AF345">
        <v>0</v>
      </c>
      <c r="AG345">
        <v>0</v>
      </c>
      <c r="AH345">
        <v>0</v>
      </c>
      <c r="AI345">
        <v>-0.47299999999999998</v>
      </c>
      <c r="AJ345">
        <v>-1.1178399999999999</v>
      </c>
      <c r="AK345">
        <v>-0.314</v>
      </c>
      <c r="AL345">
        <v>3.56</v>
      </c>
      <c r="AM345"/>
      <c r="AN345"/>
      <c r="AO345"/>
      <c r="AP345"/>
      <c r="AQ345"/>
      <c r="AR345"/>
      <c r="AS345"/>
      <c r="AT345"/>
      <c r="AU345"/>
      <c r="AV345"/>
      <c r="AW345"/>
      <c r="AX345"/>
      <c r="AY345"/>
      <c r="AZ345"/>
      <c r="BA345"/>
      <c r="BC345" s="82"/>
    </row>
    <row r="346" spans="1:55" x14ac:dyDescent="0.25">
      <c r="A346" t="s">
        <v>2733</v>
      </c>
      <c r="B346">
        <v>347</v>
      </c>
      <c r="C346">
        <v>1</v>
      </c>
      <c r="D346">
        <v>2015</v>
      </c>
      <c r="E346">
        <v>2012</v>
      </c>
      <c r="F346">
        <v>1</v>
      </c>
      <c r="G346">
        <v>1</v>
      </c>
      <c r="H346">
        <v>0</v>
      </c>
      <c r="I346">
        <v>1</v>
      </c>
      <c r="J346" t="s">
        <v>2737</v>
      </c>
      <c r="K346">
        <v>17680</v>
      </c>
      <c r="L346">
        <v>37</v>
      </c>
      <c r="M346">
        <v>102</v>
      </c>
      <c r="N346">
        <v>44</v>
      </c>
      <c r="O346">
        <v>269</v>
      </c>
      <c r="P346">
        <v>0</v>
      </c>
      <c r="Q346" t="s">
        <v>1976</v>
      </c>
      <c r="R346">
        <v>1</v>
      </c>
      <c r="S346">
        <v>0</v>
      </c>
      <c r="T346">
        <v>0</v>
      </c>
      <c r="U346">
        <v>1</v>
      </c>
      <c r="V346">
        <v>1</v>
      </c>
      <c r="W346" t="s">
        <v>1976</v>
      </c>
      <c r="X346">
        <v>0</v>
      </c>
      <c r="Y346">
        <v>0</v>
      </c>
      <c r="Z346">
        <v>1</v>
      </c>
      <c r="AA346">
        <v>0</v>
      </c>
      <c r="AB346">
        <v>1</v>
      </c>
      <c r="AC346">
        <v>0</v>
      </c>
      <c r="AD346">
        <v>1</v>
      </c>
      <c r="AE346">
        <v>1</v>
      </c>
      <c r="AF346">
        <v>11.597153098522716</v>
      </c>
      <c r="AG346">
        <v>13.208602617907422</v>
      </c>
      <c r="AH346">
        <v>1.6114495193847063</v>
      </c>
      <c r="AI346">
        <v>0.13895216400911159</v>
      </c>
      <c r="AJ346">
        <v>0.40390924158427161</v>
      </c>
      <c r="AK346">
        <v>0.126</v>
      </c>
      <c r="AL346">
        <v>3.205628901462473</v>
      </c>
      <c r="AM346"/>
      <c r="AN346"/>
      <c r="AO346"/>
      <c r="AP346"/>
      <c r="AQ346"/>
      <c r="AR346"/>
      <c r="AS346"/>
      <c r="AT346"/>
      <c r="AU346"/>
      <c r="AV346"/>
      <c r="AW346"/>
      <c r="AX346"/>
      <c r="AY346"/>
      <c r="AZ346"/>
      <c r="BA346"/>
      <c r="BC346" s="82"/>
    </row>
    <row r="347" spans="1:55" x14ac:dyDescent="0.25">
      <c r="A347" t="s">
        <v>2733</v>
      </c>
      <c r="B347">
        <v>347</v>
      </c>
      <c r="C347">
        <v>2</v>
      </c>
      <c r="D347">
        <v>2015</v>
      </c>
      <c r="E347">
        <v>2012</v>
      </c>
      <c r="F347">
        <v>1</v>
      </c>
      <c r="G347">
        <v>1</v>
      </c>
      <c r="H347">
        <v>0</v>
      </c>
      <c r="I347">
        <v>1</v>
      </c>
      <c r="J347" t="s">
        <v>2737</v>
      </c>
      <c r="K347">
        <v>17680</v>
      </c>
      <c r="L347">
        <v>37</v>
      </c>
      <c r="M347">
        <v>102</v>
      </c>
      <c r="N347">
        <v>44</v>
      </c>
      <c r="O347">
        <v>269</v>
      </c>
      <c r="P347">
        <v>0</v>
      </c>
      <c r="Q347" t="s">
        <v>1976</v>
      </c>
      <c r="R347">
        <v>1</v>
      </c>
      <c r="S347">
        <v>0</v>
      </c>
      <c r="T347">
        <v>0</v>
      </c>
      <c r="U347">
        <v>1</v>
      </c>
      <c r="V347">
        <v>1</v>
      </c>
      <c r="W347" t="s">
        <v>1976</v>
      </c>
      <c r="X347">
        <v>0</v>
      </c>
      <c r="Y347">
        <v>0</v>
      </c>
      <c r="Z347">
        <v>1</v>
      </c>
      <c r="AA347">
        <v>0</v>
      </c>
      <c r="AB347">
        <v>0</v>
      </c>
      <c r="AC347">
        <v>0</v>
      </c>
      <c r="AD347">
        <v>1</v>
      </c>
      <c r="AE347">
        <v>1</v>
      </c>
      <c r="AF347">
        <v>11.597153098522716</v>
      </c>
      <c r="AG347">
        <v>13.129351002199977</v>
      </c>
      <c r="AH347">
        <v>1.5321979036772611</v>
      </c>
      <c r="AI347">
        <v>0.13211845102505704</v>
      </c>
      <c r="AJ347">
        <v>0.38788109707695922</v>
      </c>
      <c r="AK347">
        <v>0.121</v>
      </c>
      <c r="AL347">
        <v>3.205628901462473</v>
      </c>
      <c r="AM347"/>
      <c r="AN347"/>
      <c r="AO347"/>
      <c r="AP347"/>
      <c r="AQ347"/>
      <c r="AR347"/>
      <c r="AS347"/>
      <c r="AT347"/>
      <c r="AU347"/>
      <c r="AV347"/>
      <c r="AW347"/>
      <c r="AX347"/>
      <c r="AY347"/>
      <c r="AZ347"/>
      <c r="BA347"/>
      <c r="BC347" s="82"/>
    </row>
    <row r="348" spans="1:55" x14ac:dyDescent="0.25">
      <c r="A348" t="s">
        <v>2733</v>
      </c>
      <c r="B348">
        <v>347</v>
      </c>
      <c r="C348">
        <v>3</v>
      </c>
      <c r="D348">
        <v>2015</v>
      </c>
      <c r="E348">
        <v>2015</v>
      </c>
      <c r="F348">
        <v>1</v>
      </c>
      <c r="G348">
        <v>1</v>
      </c>
      <c r="H348">
        <v>0</v>
      </c>
      <c r="I348">
        <v>1</v>
      </c>
      <c r="J348" t="s">
        <v>2737</v>
      </c>
      <c r="K348">
        <v>17680</v>
      </c>
      <c r="L348">
        <v>37</v>
      </c>
      <c r="M348">
        <v>102</v>
      </c>
      <c r="N348">
        <v>44</v>
      </c>
      <c r="O348">
        <v>269</v>
      </c>
      <c r="P348">
        <v>0</v>
      </c>
      <c r="Q348" t="s">
        <v>1976</v>
      </c>
      <c r="R348">
        <v>1</v>
      </c>
      <c r="S348">
        <v>0</v>
      </c>
      <c r="T348">
        <v>0</v>
      </c>
      <c r="U348">
        <v>1</v>
      </c>
      <c r="V348">
        <v>1</v>
      </c>
      <c r="W348" t="s">
        <v>1976</v>
      </c>
      <c r="X348">
        <v>0</v>
      </c>
      <c r="Y348">
        <v>0</v>
      </c>
      <c r="Z348">
        <v>1</v>
      </c>
      <c r="AA348">
        <v>0</v>
      </c>
      <c r="AB348">
        <v>1</v>
      </c>
      <c r="AC348">
        <v>0</v>
      </c>
      <c r="AD348">
        <v>1</v>
      </c>
      <c r="AE348">
        <v>1</v>
      </c>
      <c r="AF348">
        <v>11.993411177059938</v>
      </c>
      <c r="AG348">
        <v>15.004972573942831</v>
      </c>
      <c r="AH348">
        <v>3.0115613968828931</v>
      </c>
      <c r="AI348">
        <v>0.25110132158590326</v>
      </c>
      <c r="AJ348">
        <v>0.87850234643399183</v>
      </c>
      <c r="AK348">
        <v>0.253</v>
      </c>
      <c r="AL348">
        <v>3.472341290252932</v>
      </c>
      <c r="AM348"/>
      <c r="AN348"/>
      <c r="AO348"/>
      <c r="AP348"/>
      <c r="AQ348"/>
      <c r="AR348"/>
      <c r="AS348"/>
      <c r="AT348"/>
      <c r="AU348"/>
      <c r="AV348"/>
      <c r="AW348"/>
      <c r="AX348"/>
      <c r="AY348"/>
      <c r="AZ348"/>
      <c r="BA348"/>
      <c r="BC348" s="82"/>
    </row>
    <row r="349" spans="1:55" x14ac:dyDescent="0.25">
      <c r="A349" t="s">
        <v>2733</v>
      </c>
      <c r="B349">
        <v>347</v>
      </c>
      <c r="C349">
        <v>4</v>
      </c>
      <c r="D349">
        <v>2015</v>
      </c>
      <c r="E349">
        <v>2015</v>
      </c>
      <c r="F349">
        <v>1</v>
      </c>
      <c r="G349">
        <v>1</v>
      </c>
      <c r="H349">
        <v>0</v>
      </c>
      <c r="I349">
        <v>1</v>
      </c>
      <c r="J349" t="s">
        <v>2737</v>
      </c>
      <c r="K349">
        <v>17680</v>
      </c>
      <c r="L349">
        <v>37</v>
      </c>
      <c r="M349">
        <v>102</v>
      </c>
      <c r="N349">
        <v>44</v>
      </c>
      <c r="O349">
        <v>269</v>
      </c>
      <c r="P349">
        <v>0</v>
      </c>
      <c r="Q349" t="s">
        <v>1976</v>
      </c>
      <c r="R349">
        <v>1</v>
      </c>
      <c r="S349">
        <v>0</v>
      </c>
      <c r="T349">
        <v>0</v>
      </c>
      <c r="U349">
        <v>1</v>
      </c>
      <c r="V349">
        <v>1</v>
      </c>
      <c r="W349" t="s">
        <v>1976</v>
      </c>
      <c r="X349">
        <v>0</v>
      </c>
      <c r="Y349">
        <v>0</v>
      </c>
      <c r="Z349">
        <v>1</v>
      </c>
      <c r="AA349">
        <v>0</v>
      </c>
      <c r="AB349">
        <v>0</v>
      </c>
      <c r="AC349">
        <v>0</v>
      </c>
      <c r="AD349">
        <v>1</v>
      </c>
      <c r="AE349">
        <v>1</v>
      </c>
      <c r="AF349">
        <v>11.993411177059938</v>
      </c>
      <c r="AG349">
        <v>14.925720958235388</v>
      </c>
      <c r="AH349">
        <v>2.9323097811754497</v>
      </c>
      <c r="AI349">
        <v>0.24449339207048482</v>
      </c>
      <c r="AJ349">
        <v>0.50696182837692805</v>
      </c>
      <c r="AK349">
        <v>0.14599999999999999</v>
      </c>
      <c r="AL349">
        <v>3.472341290252932</v>
      </c>
      <c r="AM349"/>
      <c r="AN349"/>
      <c r="AO349"/>
      <c r="AP349"/>
      <c r="AQ349"/>
      <c r="AR349"/>
      <c r="AS349"/>
      <c r="AT349"/>
      <c r="AU349"/>
      <c r="AV349"/>
      <c r="AW349"/>
      <c r="AX349"/>
      <c r="AY349"/>
      <c r="AZ349"/>
      <c r="BA349"/>
      <c r="BC349" s="82"/>
    </row>
    <row r="350" spans="1:55" x14ac:dyDescent="0.25">
      <c r="A350" t="s">
        <v>2734</v>
      </c>
      <c r="B350">
        <v>351</v>
      </c>
      <c r="C350">
        <v>1</v>
      </c>
      <c r="D350">
        <v>2017</v>
      </c>
      <c r="E350">
        <v>2016</v>
      </c>
      <c r="F350">
        <v>1</v>
      </c>
      <c r="G350">
        <v>1</v>
      </c>
      <c r="H350">
        <v>1</v>
      </c>
      <c r="I350">
        <v>0</v>
      </c>
      <c r="J350" t="s">
        <v>2738</v>
      </c>
      <c r="K350">
        <v>7678</v>
      </c>
      <c r="L350">
        <v>7</v>
      </c>
      <c r="M350">
        <v>185</v>
      </c>
      <c r="N350">
        <v>3</v>
      </c>
      <c r="O350">
        <v>0</v>
      </c>
      <c r="P350">
        <v>0</v>
      </c>
      <c r="Q350" t="s">
        <v>1976</v>
      </c>
      <c r="R350">
        <v>1</v>
      </c>
      <c r="S350">
        <v>0</v>
      </c>
      <c r="T350">
        <v>0</v>
      </c>
      <c r="U350">
        <v>1</v>
      </c>
      <c r="V350">
        <v>0</v>
      </c>
      <c r="W350" t="s">
        <v>1976</v>
      </c>
      <c r="X350">
        <v>0</v>
      </c>
      <c r="Y350">
        <v>1</v>
      </c>
      <c r="Z350">
        <v>1</v>
      </c>
      <c r="AA350">
        <v>0</v>
      </c>
      <c r="AB350">
        <v>0</v>
      </c>
      <c r="AC350">
        <v>1</v>
      </c>
      <c r="AD350">
        <v>1</v>
      </c>
      <c r="AE350">
        <v>1</v>
      </c>
      <c r="AF350">
        <v>14.7</v>
      </c>
      <c r="AG350">
        <v>13.87</v>
      </c>
      <c r="AH350">
        <v>-0.83000000000000007</v>
      </c>
      <c r="AI350">
        <v>-5.6462585034013579E-2</v>
      </c>
      <c r="AJ350">
        <v>-0.20999999999999996</v>
      </c>
      <c r="AK350">
        <v>-5.0359712230215847E-2</v>
      </c>
      <c r="AL350">
        <v>4.17</v>
      </c>
      <c r="AM350"/>
      <c r="AN350"/>
      <c r="AO350"/>
      <c r="AP350"/>
      <c r="AQ350"/>
      <c r="AR350"/>
      <c r="AS350"/>
      <c r="AT350"/>
      <c r="AU350"/>
      <c r="AV350"/>
      <c r="AW350"/>
      <c r="AX350"/>
      <c r="AY350"/>
      <c r="AZ350"/>
      <c r="BA350"/>
      <c r="BC350" s="82"/>
    </row>
    <row r="351" spans="1:55" x14ac:dyDescent="0.25">
      <c r="A351" t="s">
        <v>2734</v>
      </c>
      <c r="B351">
        <v>351</v>
      </c>
      <c r="C351">
        <v>2</v>
      </c>
      <c r="D351">
        <v>2017</v>
      </c>
      <c r="E351">
        <v>2017</v>
      </c>
      <c r="F351">
        <v>1</v>
      </c>
      <c r="G351">
        <v>1</v>
      </c>
      <c r="H351">
        <v>1</v>
      </c>
      <c r="I351">
        <v>0</v>
      </c>
      <c r="J351" t="s">
        <v>2738</v>
      </c>
      <c r="K351">
        <v>7678</v>
      </c>
      <c r="L351">
        <v>7</v>
      </c>
      <c r="M351">
        <v>185</v>
      </c>
      <c r="N351">
        <v>3</v>
      </c>
      <c r="O351">
        <v>0</v>
      </c>
      <c r="P351">
        <v>0</v>
      </c>
      <c r="Q351" t="s">
        <v>1976</v>
      </c>
      <c r="R351">
        <v>1</v>
      </c>
      <c r="S351">
        <v>0</v>
      </c>
      <c r="T351">
        <v>0</v>
      </c>
      <c r="U351">
        <v>1</v>
      </c>
      <c r="V351">
        <v>0</v>
      </c>
      <c r="W351" t="s">
        <v>1976</v>
      </c>
      <c r="X351">
        <v>0</v>
      </c>
      <c r="Y351">
        <v>1</v>
      </c>
      <c r="Z351">
        <v>1</v>
      </c>
      <c r="AA351">
        <v>0</v>
      </c>
      <c r="AB351">
        <v>0</v>
      </c>
      <c r="AC351">
        <v>1</v>
      </c>
      <c r="AD351">
        <v>1</v>
      </c>
      <c r="AE351">
        <v>1</v>
      </c>
      <c r="AF351">
        <v>14.93</v>
      </c>
      <c r="AG351">
        <v>13.87</v>
      </c>
      <c r="AH351">
        <v>-1.0600000000000005</v>
      </c>
      <c r="AI351">
        <v>-7.0997990622906904E-2</v>
      </c>
      <c r="AJ351">
        <v>-0.24999999999999956</v>
      </c>
      <c r="AK351">
        <v>-5.9808612440191311E-2</v>
      </c>
      <c r="AL351">
        <v>4.18</v>
      </c>
      <c r="AM351"/>
      <c r="AN351"/>
      <c r="AO351"/>
      <c r="AP351"/>
      <c r="AQ351"/>
      <c r="AR351"/>
      <c r="AS351"/>
      <c r="AT351"/>
      <c r="AU351"/>
      <c r="AV351"/>
      <c r="AW351"/>
      <c r="AX351"/>
      <c r="AY351"/>
      <c r="AZ351"/>
      <c r="BA351"/>
      <c r="BC351" s="82"/>
    </row>
    <row r="352" spans="1:55" x14ac:dyDescent="0.25">
      <c r="A352" t="s">
        <v>2734</v>
      </c>
      <c r="B352">
        <v>351</v>
      </c>
      <c r="C352">
        <v>3</v>
      </c>
      <c r="D352">
        <v>2017</v>
      </c>
      <c r="E352">
        <v>2018</v>
      </c>
      <c r="F352">
        <v>1</v>
      </c>
      <c r="G352">
        <v>1</v>
      </c>
      <c r="H352">
        <v>1</v>
      </c>
      <c r="I352">
        <v>0</v>
      </c>
      <c r="J352" t="s">
        <v>2738</v>
      </c>
      <c r="K352">
        <v>7678</v>
      </c>
      <c r="L352">
        <v>7</v>
      </c>
      <c r="M352">
        <v>185</v>
      </c>
      <c r="N352">
        <v>3</v>
      </c>
      <c r="O352">
        <v>0</v>
      </c>
      <c r="P352">
        <v>0</v>
      </c>
      <c r="Q352" t="s">
        <v>1976</v>
      </c>
      <c r="R352">
        <v>1</v>
      </c>
      <c r="S352">
        <v>0</v>
      </c>
      <c r="T352">
        <v>0</v>
      </c>
      <c r="U352">
        <v>1</v>
      </c>
      <c r="V352">
        <v>0</v>
      </c>
      <c r="W352" t="s">
        <v>1976</v>
      </c>
      <c r="X352">
        <v>0</v>
      </c>
      <c r="Y352">
        <v>1</v>
      </c>
      <c r="Z352">
        <v>1</v>
      </c>
      <c r="AA352">
        <v>0</v>
      </c>
      <c r="AB352">
        <v>0</v>
      </c>
      <c r="AC352">
        <v>1</v>
      </c>
      <c r="AD352">
        <v>1</v>
      </c>
      <c r="AE352">
        <v>1</v>
      </c>
      <c r="AF352">
        <v>15</v>
      </c>
      <c r="AG352">
        <v>13.87</v>
      </c>
      <c r="AH352">
        <v>-1.1300000000000008</v>
      </c>
      <c r="AI352">
        <v>-7.5333333333333363E-2</v>
      </c>
      <c r="AJ352">
        <v>-0.24000000000000021</v>
      </c>
      <c r="AK352">
        <v>-5.6603773584905759E-2</v>
      </c>
      <c r="AL352">
        <v>4.24</v>
      </c>
      <c r="AM352"/>
      <c r="AN352"/>
      <c r="AO352"/>
      <c r="AP352"/>
      <c r="AQ352"/>
      <c r="AR352"/>
      <c r="AS352"/>
      <c r="AT352"/>
      <c r="AU352"/>
      <c r="AV352"/>
      <c r="AW352"/>
      <c r="AX352"/>
      <c r="AY352"/>
      <c r="AZ352"/>
      <c r="BA352"/>
      <c r="BC352" s="82"/>
    </row>
    <row r="353" spans="1:55" x14ac:dyDescent="0.25">
      <c r="A353" t="s">
        <v>2734</v>
      </c>
      <c r="B353">
        <v>351</v>
      </c>
      <c r="C353">
        <v>4</v>
      </c>
      <c r="D353">
        <v>2017</v>
      </c>
      <c r="E353">
        <v>2019</v>
      </c>
      <c r="F353">
        <v>1</v>
      </c>
      <c r="G353">
        <v>1</v>
      </c>
      <c r="H353">
        <v>1</v>
      </c>
      <c r="I353">
        <v>0</v>
      </c>
      <c r="J353" t="s">
        <v>2738</v>
      </c>
      <c r="K353">
        <v>7678</v>
      </c>
      <c r="L353">
        <v>7</v>
      </c>
      <c r="M353">
        <v>185</v>
      </c>
      <c r="N353">
        <v>3</v>
      </c>
      <c r="O353">
        <v>0</v>
      </c>
      <c r="P353">
        <v>0</v>
      </c>
      <c r="Q353" t="s">
        <v>1976</v>
      </c>
      <c r="R353">
        <v>1</v>
      </c>
      <c r="S353">
        <v>0</v>
      </c>
      <c r="T353">
        <v>0</v>
      </c>
      <c r="U353">
        <v>1</v>
      </c>
      <c r="V353">
        <v>0</v>
      </c>
      <c r="W353" t="s">
        <v>1976</v>
      </c>
      <c r="X353">
        <v>0</v>
      </c>
      <c r="Y353">
        <v>1</v>
      </c>
      <c r="Z353">
        <v>1</v>
      </c>
      <c r="AA353">
        <v>0</v>
      </c>
      <c r="AB353">
        <v>0</v>
      </c>
      <c r="AC353">
        <v>0</v>
      </c>
      <c r="AD353">
        <v>1</v>
      </c>
      <c r="AE353">
        <v>1</v>
      </c>
      <c r="AF353">
        <v>15</v>
      </c>
      <c r="AG353">
        <v>13.87</v>
      </c>
      <c r="AH353">
        <v>-1.1300000000000008</v>
      </c>
      <c r="AI353">
        <v>-7.5333333333333363E-2</v>
      </c>
      <c r="AJ353">
        <v>-0.24000000000000021</v>
      </c>
      <c r="AK353">
        <v>-5.633802816901412E-2</v>
      </c>
      <c r="AL353">
        <v>4.26</v>
      </c>
      <c r="AM353"/>
      <c r="AN353"/>
      <c r="AO353"/>
      <c r="AP353"/>
      <c r="AQ353"/>
      <c r="AR353"/>
      <c r="AS353"/>
      <c r="AT353"/>
      <c r="AU353"/>
      <c r="AV353"/>
      <c r="AW353"/>
      <c r="AX353"/>
      <c r="AY353"/>
      <c r="AZ353"/>
      <c r="BA353"/>
      <c r="BC353" s="82"/>
    </row>
    <row r="354" spans="1:55" x14ac:dyDescent="0.25">
      <c r="A354" t="s">
        <v>2734</v>
      </c>
      <c r="B354">
        <v>351</v>
      </c>
      <c r="C354">
        <v>5</v>
      </c>
      <c r="D354">
        <v>2017</v>
      </c>
      <c r="E354">
        <v>2020</v>
      </c>
      <c r="F354">
        <v>1</v>
      </c>
      <c r="G354">
        <v>1</v>
      </c>
      <c r="H354">
        <v>1</v>
      </c>
      <c r="I354">
        <v>0</v>
      </c>
      <c r="J354" t="s">
        <v>2738</v>
      </c>
      <c r="K354">
        <v>7678</v>
      </c>
      <c r="L354">
        <v>7</v>
      </c>
      <c r="M354">
        <v>185</v>
      </c>
      <c r="N354">
        <v>3</v>
      </c>
      <c r="O354">
        <v>0</v>
      </c>
      <c r="P354">
        <v>0</v>
      </c>
      <c r="Q354" t="s">
        <v>1976</v>
      </c>
      <c r="R354">
        <v>1</v>
      </c>
      <c r="S354">
        <v>0</v>
      </c>
      <c r="T354">
        <v>0</v>
      </c>
      <c r="U354">
        <v>1</v>
      </c>
      <c r="V354">
        <v>0</v>
      </c>
      <c r="W354" t="s">
        <v>1976</v>
      </c>
      <c r="X354">
        <v>0</v>
      </c>
      <c r="Y354">
        <v>1</v>
      </c>
      <c r="Z354">
        <v>1</v>
      </c>
      <c r="AA354">
        <v>0</v>
      </c>
      <c r="AB354">
        <v>0</v>
      </c>
      <c r="AC354">
        <v>0</v>
      </c>
      <c r="AD354">
        <v>1</v>
      </c>
      <c r="AE354">
        <v>1</v>
      </c>
      <c r="AF354">
        <v>15</v>
      </c>
      <c r="AG354">
        <v>13.87</v>
      </c>
      <c r="AH354">
        <v>-1.1300000000000008</v>
      </c>
      <c r="AI354">
        <v>-7.5333333333333363E-2</v>
      </c>
      <c r="AJ354">
        <v>-0.30000000000000027</v>
      </c>
      <c r="AK354">
        <v>-7.0754716981132115E-2</v>
      </c>
      <c r="AL354">
        <v>4.24</v>
      </c>
      <c r="AM354"/>
      <c r="AN354"/>
      <c r="AO354"/>
      <c r="AP354"/>
      <c r="AQ354"/>
      <c r="AR354"/>
      <c r="AS354"/>
      <c r="AT354"/>
      <c r="AU354"/>
      <c r="AV354"/>
      <c r="AW354"/>
      <c r="AX354"/>
      <c r="AY354"/>
      <c r="AZ354"/>
      <c r="BA354"/>
      <c r="BC354" s="82"/>
    </row>
    <row r="355" spans="1:55" x14ac:dyDescent="0.25">
      <c r="A355" t="s">
        <v>2734</v>
      </c>
      <c r="B355">
        <v>351</v>
      </c>
      <c r="C355">
        <v>6</v>
      </c>
      <c r="D355">
        <v>2017</v>
      </c>
      <c r="E355">
        <v>2021</v>
      </c>
      <c r="F355">
        <v>1</v>
      </c>
      <c r="G355">
        <v>1</v>
      </c>
      <c r="H355">
        <v>1</v>
      </c>
      <c r="I355">
        <v>0</v>
      </c>
      <c r="J355" t="s">
        <v>2738</v>
      </c>
      <c r="K355">
        <v>7678</v>
      </c>
      <c r="L355">
        <v>7</v>
      </c>
      <c r="M355">
        <v>185</v>
      </c>
      <c r="N355">
        <v>3</v>
      </c>
      <c r="O355">
        <v>0</v>
      </c>
      <c r="P355">
        <v>0</v>
      </c>
      <c r="Q355" t="s">
        <v>1976</v>
      </c>
      <c r="R355">
        <v>1</v>
      </c>
      <c r="S355">
        <v>0</v>
      </c>
      <c r="T355">
        <v>0</v>
      </c>
      <c r="U355">
        <v>1</v>
      </c>
      <c r="V355">
        <v>0</v>
      </c>
      <c r="W355" t="s">
        <v>1976</v>
      </c>
      <c r="X355">
        <v>0</v>
      </c>
      <c r="Y355">
        <v>1</v>
      </c>
      <c r="Z355">
        <v>1</v>
      </c>
      <c r="AA355">
        <v>0</v>
      </c>
      <c r="AB355">
        <v>0</v>
      </c>
      <c r="AC355">
        <v>0</v>
      </c>
      <c r="AD355">
        <v>1</v>
      </c>
      <c r="AE355">
        <v>1</v>
      </c>
      <c r="AF355">
        <v>15</v>
      </c>
      <c r="AG355">
        <v>13.87</v>
      </c>
      <c r="AH355">
        <v>-1.1300000000000008</v>
      </c>
      <c r="AI355">
        <v>-7.5333333333333363E-2</v>
      </c>
      <c r="AJ355">
        <v>-0.27</v>
      </c>
      <c r="AK355">
        <v>-6.4133016627078376E-2</v>
      </c>
      <c r="AL355">
        <v>4.21</v>
      </c>
      <c r="AM355"/>
      <c r="AN355"/>
      <c r="AO355"/>
      <c r="AP355"/>
      <c r="AQ355"/>
      <c r="AR355"/>
      <c r="AS355"/>
      <c r="AT355"/>
      <c r="AU355"/>
      <c r="AV355"/>
      <c r="AW355"/>
      <c r="AX355"/>
      <c r="AY355"/>
      <c r="AZ355"/>
      <c r="BA355"/>
      <c r="BC355" s="82"/>
    </row>
    <row r="356" spans="1:55" x14ac:dyDescent="0.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C356" s="82"/>
    </row>
    <row r="357" spans="1:55" x14ac:dyDescent="0.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C357" s="82"/>
    </row>
    <row r="358" spans="1:55" x14ac:dyDescent="0.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C358" s="82"/>
    </row>
    <row r="359" spans="1:55" x14ac:dyDescent="0.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C359" s="82"/>
    </row>
    <row r="360" spans="1:55" x14ac:dyDescent="0.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C360" s="82"/>
    </row>
    <row r="361" spans="1:55" x14ac:dyDescent="0.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C361" s="82"/>
    </row>
    <row r="362" spans="1:55" x14ac:dyDescent="0.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C362" s="82"/>
    </row>
    <row r="363" spans="1:55" x14ac:dyDescent="0.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C363" s="82"/>
    </row>
    <row r="364" spans="1:55" x14ac:dyDescent="0.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C364" s="82"/>
    </row>
    <row r="365" spans="1:55" x14ac:dyDescent="0.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C365" s="82"/>
    </row>
    <row r="366" spans="1:55" x14ac:dyDescent="0.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C366" s="82"/>
    </row>
    <row r="367" spans="1:55" x14ac:dyDescent="0.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C367" s="82"/>
    </row>
    <row r="368" spans="1:55" x14ac:dyDescent="0.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C368" s="82"/>
    </row>
    <row r="369" spans="1:55" x14ac:dyDescent="0.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C369" s="82"/>
    </row>
    <row r="370" spans="1:55" x14ac:dyDescent="0.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C370" s="82"/>
    </row>
    <row r="371" spans="1:55" x14ac:dyDescent="0.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C371" s="82"/>
    </row>
    <row r="372" spans="1:55" x14ac:dyDescent="0.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C372" s="82"/>
    </row>
    <row r="373" spans="1:55" x14ac:dyDescent="0.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C373" s="82"/>
    </row>
    <row r="374" spans="1:55" x14ac:dyDescent="0.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C374" s="82"/>
    </row>
    <row r="375" spans="1:55" x14ac:dyDescent="0.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C375" s="82"/>
    </row>
    <row r="376" spans="1:55" x14ac:dyDescent="0.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C376" s="82"/>
    </row>
    <row r="377" spans="1:55" x14ac:dyDescent="0.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C377" s="82"/>
    </row>
    <row r="378" spans="1:55" x14ac:dyDescent="0.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C378" s="82"/>
    </row>
    <row r="379" spans="1:55" x14ac:dyDescent="0.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C379" s="82"/>
    </row>
    <row r="380" spans="1:55" x14ac:dyDescent="0.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C380" s="82"/>
    </row>
    <row r="381" spans="1:55" x14ac:dyDescent="0.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C381" s="82"/>
    </row>
    <row r="382" spans="1:55" x14ac:dyDescent="0.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C382" s="82"/>
    </row>
    <row r="383" spans="1:55" x14ac:dyDescent="0.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C383" s="82"/>
    </row>
    <row r="384" spans="1:55" x14ac:dyDescent="0.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C384" s="82"/>
    </row>
    <row r="385" spans="1:55" x14ac:dyDescent="0.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C385" s="82"/>
    </row>
    <row r="386" spans="1:55" x14ac:dyDescent="0.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C386" s="82"/>
    </row>
    <row r="387" spans="1:55" x14ac:dyDescent="0.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C387" s="82"/>
    </row>
    <row r="388" spans="1:55" x14ac:dyDescent="0.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C388" s="82"/>
    </row>
    <row r="389" spans="1:55" x14ac:dyDescent="0.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C389" s="82"/>
    </row>
    <row r="390" spans="1:55" x14ac:dyDescent="0.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C390" s="82"/>
    </row>
    <row r="391" spans="1:55" x14ac:dyDescent="0.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C391" s="82"/>
    </row>
    <row r="392" spans="1:55" x14ac:dyDescent="0.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C392" s="82"/>
    </row>
    <row r="393" spans="1:55" x14ac:dyDescent="0.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C393" s="82"/>
    </row>
    <row r="394" spans="1:55" x14ac:dyDescent="0.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C394" s="82"/>
    </row>
    <row r="395" spans="1:55" x14ac:dyDescent="0.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C395" s="82"/>
    </row>
    <row r="396" spans="1:55" x14ac:dyDescent="0.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C396" s="82"/>
    </row>
    <row r="397" spans="1:55" x14ac:dyDescent="0.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C397" s="82"/>
    </row>
    <row r="398" spans="1:55" x14ac:dyDescent="0.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C398" s="82"/>
    </row>
    <row r="399" spans="1:55" x14ac:dyDescent="0.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C399" s="82"/>
    </row>
    <row r="400" spans="1:55" x14ac:dyDescent="0.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C400" s="82"/>
    </row>
    <row r="401" spans="1:55" x14ac:dyDescent="0.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C401" s="82"/>
    </row>
    <row r="402" spans="1:55" x14ac:dyDescent="0.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C402" s="82"/>
    </row>
    <row r="403" spans="1:55" x14ac:dyDescent="0.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C403" s="82"/>
    </row>
    <row r="404" spans="1:55" x14ac:dyDescent="0.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C404" s="82"/>
    </row>
    <row r="405" spans="1:55" x14ac:dyDescent="0.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C405" s="82"/>
    </row>
    <row r="406" spans="1:55" x14ac:dyDescent="0.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C406" s="82"/>
    </row>
    <row r="407" spans="1:55" x14ac:dyDescent="0.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C407" s="82"/>
    </row>
    <row r="408" spans="1:55" x14ac:dyDescent="0.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C408" s="82"/>
    </row>
    <row r="409" spans="1:55" x14ac:dyDescent="0.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C409" s="82"/>
    </row>
    <row r="410" spans="1:55" x14ac:dyDescent="0.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C410" s="82"/>
    </row>
    <row r="411" spans="1:55" x14ac:dyDescent="0.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C411" s="82"/>
    </row>
    <row r="412" spans="1:55" x14ac:dyDescent="0.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C412" s="82"/>
    </row>
    <row r="413" spans="1:55" x14ac:dyDescent="0.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C413" s="82"/>
    </row>
    <row r="414" spans="1:55" x14ac:dyDescent="0.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C414" s="82"/>
    </row>
    <row r="415" spans="1:55" x14ac:dyDescent="0.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C415" s="82"/>
    </row>
    <row r="416" spans="1:55" x14ac:dyDescent="0.25">
      <c r="BB416" s="82"/>
      <c r="BC416" s="82"/>
    </row>
    <row r="417" spans="54:55" x14ac:dyDescent="0.25">
      <c r="BB417" s="82"/>
      <c r="BC417" s="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Conversions</vt:lpstr>
      <vt:lpstr>EPARIA</vt:lpstr>
      <vt:lpstr>Basedata</vt:lpstr>
      <vt:lpstr>LitRev</vt:lpstr>
      <vt:lpstr>links</vt:lpstr>
      <vt:lpstr>short1</vt:lpstr>
      <vt:lpstr>hard value</vt:lpstr>
      <vt:lpstr>transposed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2023-02-22T16:41:31Z</dcterms:modified>
</cp:coreProperties>
</file>